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50" windowWidth="9720" windowHeight="5910" tabRatio="615"/>
  </bookViews>
  <sheets>
    <sheet name="CTB Form" sheetId="6" r:id="rId1"/>
    <sheet name="CTB Supplementary Form" sheetId="8" r:id="rId2"/>
    <sheet name="CT Support" sheetId="15" r:id="rId3"/>
    <sheet name="Family Annexe" sheetId="16" r:id="rId4"/>
    <sheet name="Flex Empty" sheetId="17" r:id="rId5"/>
    <sheet name="Data" sheetId="13" r:id="rId6"/>
    <sheet name="Sheet2" sheetId="14" state="hidden" r:id="rId7"/>
  </sheets>
  <externalReferences>
    <externalReference r:id="rId8"/>
    <externalReference r:id="rId9"/>
    <externalReference r:id="rId10"/>
    <externalReference r:id="rId11"/>
    <externalReference r:id="rId12"/>
    <externalReference r:id="rId13"/>
  </externalReferences>
  <definedNames>
    <definedName name="_">"CTS+Data!$A$712:$CF$1037"</definedName>
    <definedName name="_QRC4">#REF!</definedName>
    <definedName name="Adur" localSheetId="3">[1]DATA!#REF!</definedName>
    <definedName name="Adur">[1]DATA!#REF!</definedName>
    <definedName name="ALLCTB">Data!$D$6:$JN$338</definedName>
    <definedName name="ALLCTBS">Data!$D$349:$BJ$686</definedName>
    <definedName name="AllCTS">Data!$D$706:$CF$1036</definedName>
    <definedName name="AllFA">Data!$D$1057:$X$1387</definedName>
    <definedName name="AllFE">Data!$D$1408:$GH$1738</definedName>
    <definedName name="BRprint1" localSheetId="3">#REF!</definedName>
    <definedName name="BRprint1">#REF!</definedName>
    <definedName name="BRprint2" localSheetId="3">#REF!</definedName>
    <definedName name="BRprint2">#REF!</definedName>
    <definedName name="CERDATA" localSheetId="3">'[2]Section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2">#REF!</definedName>
    <definedName name="CTB" localSheetId="3">#REF!</definedName>
    <definedName name="CTB" localSheetId="4">#REF!</definedName>
    <definedName name="CTB">'CTB Form'!#REF!</definedName>
    <definedName name="CTB1__November_2002__Calculation_of_Council_Tax_Base_for_Revenue_Support_Grant_Purposes_for_2003_04" localSheetId="2">#REF!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#REF!</definedName>
    <definedName name="CTBS" localSheetId="2">#REF!</definedName>
    <definedName name="CTBS" localSheetId="3">#REF!</definedName>
    <definedName name="CTBS" localSheetId="4">#REF!</definedName>
    <definedName name="CTBs">'CTB Form'!#REF!</definedName>
    <definedName name="data">[3]Data!$A$8:$O$98</definedName>
    <definedName name="datar" localSheetId="2">[4]Data!$A$7:$C$334</definedName>
    <definedName name="datar" localSheetId="3">[4]Data!$A$7:$C$334</definedName>
    <definedName name="datar" localSheetId="4">[4]Data!$A$7:$C$334</definedName>
    <definedName name="datar">#REF!</definedName>
    <definedName name="datar1">[5]Data!$A$8:$AV$334</definedName>
    <definedName name="detruse" localSheetId="2">#REF!</definedName>
    <definedName name="detruse" localSheetId="0">'CTB Form'!$E$99:$AC$99</definedName>
    <definedName name="detruse" localSheetId="3">#REF!</definedName>
    <definedName name="detruse" localSheetId="4">#REF!</definedName>
    <definedName name="detruse">#REF!</definedName>
    <definedName name="dtlruse" localSheetId="3">#REF!</definedName>
    <definedName name="dtlruse">#REF!</definedName>
    <definedName name="LA" localSheetId="6">Sheet2!$A$1:$A$327</definedName>
    <definedName name="LA">Sheet2!$A$1:$A$327</definedName>
    <definedName name="LAcodes">#REF!</definedName>
    <definedName name="LAlist" localSheetId="2">[4]Data!$B$7:$B$333</definedName>
    <definedName name="LAlist" localSheetId="3">[4]Data!$B$7:$B$333</definedName>
    <definedName name="LAlist" localSheetId="4">[4]Data!$B$7:$B$333</definedName>
    <definedName name="LAlist">#REF!</definedName>
    <definedName name="LTE">Data!$D$6:$IR$331</definedName>
    <definedName name="NNDR1" localSheetId="3">#REF!</definedName>
    <definedName name="NNDR1">#REF!</definedName>
    <definedName name="NNDR1S" localSheetId="3">#REF!</definedName>
    <definedName name="NNDR1S">#REF!</definedName>
    <definedName name="numberherd1">#REF!</definedName>
    <definedName name="numberhered" localSheetId="3">#REF!</definedName>
    <definedName name="numberhered">#REF!</definedName>
    <definedName name="POWERS">Data!$D$349:$BR$686</definedName>
    <definedName name="_xlnm.Print_Area" localSheetId="2">'CT Support'!$A$1:$N$36</definedName>
    <definedName name="_xlnm.Print_Area" localSheetId="0">'CTB Form'!$A$1:$N$89</definedName>
    <definedName name="_xlnm.Print_Area" localSheetId="1">'CTB Supplementary Form'!$A$1:$G$121</definedName>
    <definedName name="_xlnm.Print_Area" localSheetId="3">'Family Annexe'!$A$1:$N$15</definedName>
    <definedName name="_xlnm.Print_Area" localSheetId="4">'Flex Empty'!$B$2:$Q$48</definedName>
    <definedName name="_xlnm.Print_Area">'[2]Section A'!#REF!</definedName>
    <definedName name="_xlnm.Print_Titles" localSheetId="0">'CTB Form'!$1:$7</definedName>
    <definedName name="Raw_Data">#REF!</definedName>
    <definedName name="Table">#REF!</definedName>
    <definedName name="table1">#REF!</definedName>
    <definedName name="Table2">[6]DATA!$A$8:$C$362</definedName>
    <definedName name="tiersplit">[5]TierSplit!$A$8:$K$334</definedName>
    <definedName name="Validation" localSheetId="3">#REF!</definedName>
    <definedName name="Validation">#REF!</definedName>
    <definedName name="Ver_1.0d">#REF!</definedName>
    <definedName name="Z_B2A4F95A_F424_435B_B885_6962F7092328_.wvu.PrintArea" localSheetId="2" hidden="1">'CT Support'!$A$1:$N$36</definedName>
    <definedName name="Z_B2A4F95A_F424_435B_B885_6962F7092328_.wvu.PrintArea" localSheetId="3" hidden="1">'Family Annexe'!$A$1:$N$15</definedName>
    <definedName name="Z_B2A4F95A_F424_435B_B885_6962F7092328_.wvu.PrintArea" localSheetId="4" hidden="1">'Flex Empty'!$B$2:$Q$48</definedName>
    <definedName name="zzz">#REF!</definedName>
  </definedNames>
  <calcPr calcId="145621"/>
</workbook>
</file>

<file path=xl/calcChain.xml><?xml version="1.0" encoding="utf-8"?>
<calcChain xmlns="http://schemas.openxmlformats.org/spreadsheetml/2006/main">
  <c r="JP24" i="13" l="1"/>
  <c r="JP6" i="13" l="1"/>
  <c r="JP7" i="13"/>
  <c r="JP8" i="13"/>
  <c r="JP9" i="13"/>
  <c r="JP10" i="13"/>
  <c r="JP11" i="13"/>
  <c r="JP12" i="13"/>
  <c r="JP13" i="13"/>
  <c r="JP14" i="13"/>
  <c r="JP15" i="13"/>
  <c r="JP16" i="13"/>
  <c r="JP17" i="13"/>
  <c r="JP18" i="13"/>
  <c r="JP19" i="13"/>
  <c r="JP20" i="13"/>
  <c r="JP21" i="13"/>
  <c r="JP22" i="13"/>
  <c r="JP23" i="13"/>
  <c r="JP25" i="13"/>
  <c r="JP26" i="13"/>
  <c r="JP27" i="13"/>
  <c r="JP28" i="13"/>
  <c r="JP29" i="13"/>
  <c r="JP30" i="13"/>
  <c r="JP31" i="13"/>
  <c r="JP32" i="13"/>
  <c r="JP33" i="13"/>
  <c r="JP34" i="13"/>
  <c r="JP35" i="13"/>
  <c r="JP36" i="13"/>
  <c r="JP37" i="13"/>
  <c r="JP38" i="13"/>
  <c r="JP39" i="13"/>
  <c r="JP40" i="13"/>
  <c r="JP41" i="13"/>
  <c r="JP42" i="13"/>
  <c r="JP43" i="13"/>
  <c r="JP44" i="13"/>
  <c r="JP45" i="13"/>
  <c r="JP46" i="13"/>
  <c r="JP47" i="13"/>
  <c r="JP48" i="13"/>
  <c r="JP49" i="13"/>
  <c r="JP50" i="13"/>
  <c r="JP51" i="13"/>
  <c r="JP52" i="13"/>
  <c r="JP53" i="13"/>
  <c r="JP54" i="13"/>
  <c r="JP55" i="13"/>
  <c r="JP56" i="13"/>
  <c r="JP57" i="13"/>
  <c r="JP58" i="13"/>
  <c r="JP59" i="13"/>
  <c r="JP60" i="13"/>
  <c r="JP61" i="13"/>
  <c r="JP62" i="13"/>
  <c r="JP63" i="13"/>
  <c r="JP64" i="13"/>
  <c r="JP65" i="13"/>
  <c r="JP66" i="13"/>
  <c r="JP67" i="13"/>
  <c r="JP68" i="13"/>
  <c r="JP69" i="13"/>
  <c r="JP70" i="13"/>
  <c r="JP71" i="13"/>
  <c r="JP72" i="13"/>
  <c r="JP73" i="13"/>
  <c r="JP74" i="13"/>
  <c r="JP75" i="13"/>
  <c r="JP76" i="13"/>
  <c r="JP77" i="13"/>
  <c r="JP78" i="13"/>
  <c r="JP79" i="13"/>
  <c r="JP80" i="13"/>
  <c r="JP81" i="13"/>
  <c r="JP82" i="13"/>
  <c r="JP83" i="13"/>
  <c r="JP84" i="13"/>
  <c r="JP85" i="13"/>
  <c r="JP86" i="13"/>
  <c r="JP87" i="13"/>
  <c r="JP88" i="13"/>
  <c r="JP89" i="13"/>
  <c r="JP90" i="13"/>
  <c r="JP91" i="13"/>
  <c r="JP92" i="13"/>
  <c r="JP93" i="13"/>
  <c r="JP94" i="13"/>
  <c r="JP95" i="13"/>
  <c r="JP96" i="13"/>
  <c r="JP97" i="13"/>
  <c r="JP98" i="13"/>
  <c r="JP99" i="13"/>
  <c r="JP100" i="13"/>
  <c r="JP101" i="13"/>
  <c r="JP102" i="13"/>
  <c r="JP103" i="13"/>
  <c r="JP104" i="13"/>
  <c r="JP105" i="13"/>
  <c r="JP106" i="13"/>
  <c r="JP107" i="13"/>
  <c r="JP108" i="13"/>
  <c r="JP109" i="13"/>
  <c r="JP110" i="13"/>
  <c r="JP111" i="13"/>
  <c r="JP112" i="13"/>
  <c r="JP113" i="13"/>
  <c r="JP114" i="13"/>
  <c r="JP115" i="13"/>
  <c r="JP116" i="13"/>
  <c r="JP117" i="13"/>
  <c r="JP118" i="13"/>
  <c r="JP119" i="13"/>
  <c r="JP120" i="13"/>
  <c r="JP121" i="13"/>
  <c r="JP122" i="13"/>
  <c r="JP123" i="13"/>
  <c r="JP124" i="13"/>
  <c r="JP125" i="13"/>
  <c r="JP126" i="13"/>
  <c r="JP127" i="13"/>
  <c r="JP128" i="13"/>
  <c r="JP129" i="13"/>
  <c r="JP130" i="13"/>
  <c r="JP131" i="13"/>
  <c r="JP132" i="13"/>
  <c r="JP133" i="13"/>
  <c r="JP134" i="13"/>
  <c r="JP135" i="13"/>
  <c r="JP136" i="13"/>
  <c r="JP137" i="13"/>
  <c r="JP138" i="13"/>
  <c r="JP139" i="13"/>
  <c r="JP140" i="13"/>
  <c r="JP141" i="13"/>
  <c r="JP142" i="13"/>
  <c r="JP143" i="13"/>
  <c r="JP144" i="13"/>
  <c r="JP145" i="13"/>
  <c r="JP146" i="13"/>
  <c r="JP147" i="13"/>
  <c r="JP148" i="13"/>
  <c r="JP149" i="13"/>
  <c r="JP150" i="13"/>
  <c r="JP151" i="13"/>
  <c r="JP152" i="13"/>
  <c r="JP153" i="13"/>
  <c r="JP154" i="13"/>
  <c r="JP155" i="13"/>
  <c r="JP156" i="13"/>
  <c r="JP157" i="13"/>
  <c r="JP158" i="13"/>
  <c r="JP159" i="13"/>
  <c r="JP160" i="13"/>
  <c r="JP161" i="13"/>
  <c r="JP162" i="13"/>
  <c r="JP163" i="13"/>
  <c r="JP164" i="13"/>
  <c r="JP165" i="13"/>
  <c r="JP166" i="13"/>
  <c r="JP167" i="13"/>
  <c r="JP168" i="13"/>
  <c r="JP169" i="13"/>
  <c r="JP170" i="13"/>
  <c r="JP171" i="13"/>
  <c r="JP172" i="13"/>
  <c r="JP173" i="13"/>
  <c r="JP174" i="13"/>
  <c r="JP175" i="13"/>
  <c r="JP176" i="13"/>
  <c r="JP177" i="13"/>
  <c r="JP178" i="13"/>
  <c r="JP179" i="13"/>
  <c r="JP180" i="13"/>
  <c r="JP181" i="13"/>
  <c r="JP182" i="13"/>
  <c r="JP183" i="13"/>
  <c r="JP184" i="13"/>
  <c r="JP185" i="13"/>
  <c r="JP186" i="13"/>
  <c r="JP187" i="13"/>
  <c r="JP188" i="13"/>
  <c r="JP189" i="13"/>
  <c r="JP190" i="13"/>
  <c r="JP191" i="13"/>
  <c r="JP192" i="13"/>
  <c r="JP193" i="13"/>
  <c r="JP194" i="13"/>
  <c r="JP195" i="13"/>
  <c r="JP196" i="13"/>
  <c r="JP197" i="13"/>
  <c r="JP198" i="13"/>
  <c r="JP199" i="13"/>
  <c r="JP200" i="13"/>
  <c r="JP201" i="13"/>
  <c r="JP202" i="13"/>
  <c r="JP203" i="13"/>
  <c r="JP204" i="13"/>
  <c r="JP205" i="13"/>
  <c r="JP206" i="13"/>
  <c r="JP207" i="13"/>
  <c r="JP208" i="13"/>
  <c r="JP209" i="13"/>
  <c r="JP210" i="13"/>
  <c r="JP211" i="13"/>
  <c r="JP212" i="13"/>
  <c r="JP213" i="13"/>
  <c r="JP214" i="13"/>
  <c r="JP215" i="13"/>
  <c r="JP216" i="13"/>
  <c r="JP217" i="13"/>
  <c r="JP218" i="13"/>
  <c r="JP219" i="13"/>
  <c r="JP220" i="13"/>
  <c r="JP221" i="13"/>
  <c r="JP222" i="13"/>
  <c r="JP223" i="13"/>
  <c r="JP224" i="13"/>
  <c r="JP225" i="13"/>
  <c r="JP226" i="13"/>
  <c r="JP227" i="13"/>
  <c r="JP228" i="13"/>
  <c r="JP229" i="13"/>
  <c r="JP230" i="13"/>
  <c r="JP231" i="13"/>
  <c r="JP232" i="13"/>
  <c r="JP233" i="13"/>
  <c r="JP234" i="13"/>
  <c r="JP235" i="13"/>
  <c r="JP236" i="13"/>
  <c r="JP237" i="13"/>
  <c r="JP238" i="13"/>
  <c r="JP239" i="13"/>
  <c r="JP240" i="13"/>
  <c r="JP241" i="13"/>
  <c r="JP242" i="13"/>
  <c r="JP243" i="13"/>
  <c r="JP244" i="13"/>
  <c r="JP245" i="13"/>
  <c r="JP246" i="13"/>
  <c r="JP247" i="13"/>
  <c r="JP248" i="13"/>
  <c r="JP249" i="13"/>
  <c r="JP250" i="13"/>
  <c r="JP251" i="13"/>
  <c r="JP252" i="13"/>
  <c r="JP253" i="13"/>
  <c r="JP254" i="13"/>
  <c r="JP255" i="13"/>
  <c r="JP256" i="13"/>
  <c r="JP257" i="13"/>
  <c r="JP258" i="13"/>
  <c r="JP259" i="13"/>
  <c r="JP260" i="13"/>
  <c r="JP261" i="13"/>
  <c r="JP262" i="13"/>
  <c r="JP263" i="13"/>
  <c r="JP264" i="13"/>
  <c r="JP265" i="13"/>
  <c r="JP266" i="13"/>
  <c r="JP267" i="13"/>
  <c r="JP268" i="13"/>
  <c r="JP269" i="13"/>
  <c r="JP270" i="13"/>
  <c r="JP271" i="13"/>
  <c r="JP272" i="13"/>
  <c r="JP273" i="13"/>
  <c r="JP274" i="13"/>
  <c r="JP275" i="13"/>
  <c r="JP276" i="13"/>
  <c r="JP277" i="13"/>
  <c r="JP278" i="13"/>
  <c r="JP279" i="13"/>
  <c r="JP280" i="13"/>
  <c r="JP281" i="13"/>
  <c r="JP282" i="13"/>
  <c r="JP283" i="13"/>
  <c r="JP284" i="13"/>
  <c r="JP285" i="13"/>
  <c r="JP286" i="13"/>
  <c r="JP287" i="13"/>
  <c r="JP288" i="13"/>
  <c r="JP289" i="13"/>
  <c r="JP290" i="13"/>
  <c r="JP291" i="13"/>
  <c r="JP292" i="13"/>
  <c r="JP293" i="13"/>
  <c r="JP294" i="13"/>
  <c r="JP295" i="13"/>
  <c r="JP296" i="13"/>
  <c r="JP297" i="13"/>
  <c r="JP298" i="13"/>
  <c r="JP299" i="13"/>
  <c r="JP300" i="13"/>
  <c r="JP301" i="13"/>
  <c r="JP302" i="13"/>
  <c r="JP303" i="13"/>
  <c r="JP304" i="13"/>
  <c r="JP305" i="13"/>
  <c r="JP306" i="13"/>
  <c r="JP307" i="13"/>
  <c r="JP308" i="13"/>
  <c r="JP309" i="13"/>
  <c r="JP310" i="13"/>
  <c r="JP311" i="13"/>
  <c r="JP312" i="13"/>
  <c r="JP313" i="13"/>
  <c r="JP314" i="13"/>
  <c r="JP315" i="13"/>
  <c r="JP316" i="13"/>
  <c r="JP317" i="13"/>
  <c r="JP318" i="13"/>
  <c r="JP319" i="13"/>
  <c r="JP320" i="13"/>
  <c r="JP321" i="13"/>
  <c r="JP322" i="13"/>
  <c r="JP323" i="13"/>
  <c r="JP324" i="13"/>
  <c r="JP325" i="13"/>
  <c r="JP326" i="13"/>
  <c r="JP327" i="13"/>
  <c r="JP328" i="13"/>
  <c r="JP329" i="13"/>
  <c r="JP330" i="13"/>
  <c r="JP331" i="13"/>
  <c r="L62" i="6" l="1"/>
  <c r="G3" i="17" l="1"/>
  <c r="C2" i="16"/>
  <c r="B2" i="15"/>
  <c r="C9" i="8"/>
  <c r="CF1036" i="13" l="1"/>
  <c r="CE1036" i="13"/>
  <c r="CD1036" i="13"/>
  <c r="CC1036" i="13"/>
  <c r="CB1036" i="13"/>
  <c r="CA1036" i="13"/>
  <c r="BZ1036" i="13"/>
  <c r="BY1036" i="13"/>
  <c r="BX1036" i="13"/>
  <c r="BW1036" i="13"/>
  <c r="BV1036" i="13"/>
  <c r="BU1036" i="13"/>
  <c r="BT1036" i="13"/>
  <c r="BS1036" i="13"/>
  <c r="BR1036" i="13"/>
  <c r="BQ1036" i="13"/>
  <c r="BP1036" i="13"/>
  <c r="BO1036" i="13"/>
  <c r="BN1036" i="13"/>
  <c r="BM1036" i="13"/>
  <c r="BL1036" i="13"/>
  <c r="BK1036" i="13"/>
  <c r="GH1738" i="13"/>
  <c r="GG1738" i="13"/>
  <c r="GF1738" i="13"/>
  <c r="GE1738" i="13"/>
  <c r="GD1738" i="13"/>
  <c r="GC1738" i="13"/>
  <c r="GB1738" i="13"/>
  <c r="GA1738" i="13"/>
  <c r="FZ1738" i="13"/>
  <c r="FY1738" i="13"/>
  <c r="FX1738" i="13"/>
  <c r="FW1738" i="13"/>
  <c r="FV1738" i="13"/>
  <c r="FU1738" i="13"/>
  <c r="FT1738" i="13"/>
  <c r="FS1738" i="13"/>
  <c r="FR1738" i="13"/>
  <c r="FQ1738" i="13"/>
  <c r="FO1738" i="13"/>
  <c r="FN1738" i="13"/>
  <c r="FM1738" i="13"/>
  <c r="JN336" i="13" l="1"/>
  <c r="JM336" i="13"/>
  <c r="JL336" i="13"/>
  <c r="JK336" i="13"/>
  <c r="JJ336" i="13"/>
  <c r="JI336" i="13"/>
  <c r="JH336" i="13"/>
  <c r="JG336" i="13"/>
  <c r="JF336" i="13"/>
  <c r="JE336" i="13"/>
  <c r="JD336" i="13"/>
  <c r="JC336" i="13"/>
  <c r="JB336" i="13"/>
  <c r="JA336" i="13"/>
  <c r="IZ336" i="13"/>
  <c r="IY336" i="13"/>
  <c r="IX336" i="13"/>
  <c r="IW336" i="13"/>
  <c r="IV336" i="13"/>
  <c r="IU336" i="13"/>
  <c r="IT336" i="13"/>
  <c r="IS336" i="13"/>
  <c r="IR336" i="13"/>
  <c r="IQ336" i="13"/>
  <c r="IP336" i="13"/>
  <c r="IO336" i="13"/>
  <c r="IN336" i="13"/>
  <c r="IM336" i="13"/>
  <c r="IL336" i="13"/>
  <c r="IK336" i="13"/>
  <c r="IJ336" i="13"/>
  <c r="II336" i="13"/>
  <c r="IH336" i="13"/>
  <c r="IG336" i="13"/>
  <c r="IF336" i="13"/>
  <c r="IE336" i="13"/>
  <c r="ID336" i="13"/>
  <c r="IC336" i="13"/>
  <c r="IB336" i="13"/>
  <c r="IA336" i="13"/>
  <c r="HZ336" i="13"/>
  <c r="HY336" i="13"/>
  <c r="HX336" i="13"/>
  <c r="HW336" i="13"/>
  <c r="HV336" i="13"/>
  <c r="HU336" i="13"/>
  <c r="HT336" i="13"/>
  <c r="HS336" i="13"/>
  <c r="HR336" i="13"/>
  <c r="HQ336" i="13"/>
  <c r="HP336" i="13"/>
  <c r="HO336" i="13"/>
  <c r="HN336" i="13"/>
  <c r="HM336" i="13"/>
  <c r="HL336" i="13"/>
  <c r="HK336" i="13"/>
  <c r="HJ336" i="13"/>
  <c r="HI336" i="13"/>
  <c r="HH336" i="13"/>
  <c r="HG336" i="13"/>
  <c r="HF336" i="13"/>
  <c r="HE336" i="13"/>
  <c r="HD336" i="13"/>
  <c r="HC336" i="13"/>
  <c r="HB336" i="13"/>
  <c r="HA336" i="13"/>
  <c r="GZ336" i="13"/>
  <c r="GY336" i="13"/>
  <c r="GX336" i="13"/>
  <c r="GW336" i="13"/>
  <c r="GV336" i="13"/>
  <c r="GU336" i="13"/>
  <c r="GT336" i="13"/>
  <c r="GS336" i="13"/>
  <c r="GR336" i="13"/>
  <c r="GQ336" i="13"/>
  <c r="GP336" i="13"/>
  <c r="GO336" i="13"/>
  <c r="GN336" i="13"/>
  <c r="GM336" i="13"/>
  <c r="GL336" i="13"/>
  <c r="GK336" i="13"/>
  <c r="GJ336" i="13"/>
  <c r="GI336" i="13"/>
  <c r="GH336" i="13"/>
  <c r="GG336" i="13"/>
  <c r="GF336" i="13"/>
  <c r="GE336" i="13"/>
  <c r="GD336" i="13"/>
  <c r="GC336" i="13"/>
  <c r="GB336" i="13"/>
  <c r="GA336" i="13"/>
  <c r="FZ336" i="13"/>
  <c r="FY336" i="13"/>
  <c r="FX336" i="13"/>
  <c r="FW336" i="13"/>
  <c r="FV336" i="13"/>
  <c r="FU336" i="13"/>
  <c r="FT336" i="13"/>
  <c r="FS336" i="13"/>
  <c r="FR336" i="13"/>
  <c r="FQ336" i="13"/>
  <c r="FP336" i="13"/>
  <c r="FO336" i="13"/>
  <c r="FN336" i="13"/>
  <c r="FM336" i="13"/>
  <c r="FL336" i="13"/>
  <c r="FK336" i="13"/>
  <c r="FJ336" i="13"/>
  <c r="FI336" i="13"/>
  <c r="FH336" i="13"/>
  <c r="FG336" i="13"/>
  <c r="FF336" i="13"/>
  <c r="FE336" i="13"/>
  <c r="FD336" i="13"/>
  <c r="FC336" i="13"/>
  <c r="FB336" i="13"/>
  <c r="FA336" i="13"/>
  <c r="EZ336" i="13"/>
  <c r="EY336" i="13"/>
  <c r="EX336" i="13"/>
  <c r="EW336" i="13"/>
  <c r="EV336" i="13"/>
  <c r="EU336" i="13"/>
  <c r="ET336" i="13"/>
  <c r="ES336" i="13"/>
  <c r="ER336" i="13"/>
  <c r="EQ336" i="13"/>
  <c r="EP336" i="13"/>
  <c r="EO336" i="13"/>
  <c r="EN336" i="13"/>
  <c r="EM336" i="13"/>
  <c r="EL336" i="13"/>
  <c r="EK336" i="13"/>
  <c r="EJ336" i="13"/>
  <c r="EI336" i="13"/>
  <c r="EH336" i="13"/>
  <c r="EG336" i="13"/>
  <c r="EF336" i="13"/>
  <c r="EE336" i="13"/>
  <c r="ED336" i="13"/>
  <c r="EC336" i="13"/>
  <c r="EB336" i="13"/>
  <c r="EA336" i="13"/>
  <c r="DZ336" i="13"/>
  <c r="DY336" i="13"/>
  <c r="DX336" i="13"/>
  <c r="DW336" i="13"/>
  <c r="DV336" i="13"/>
  <c r="DU336" i="13"/>
  <c r="DT336" i="13"/>
  <c r="DS336" i="13"/>
  <c r="DR336" i="13"/>
  <c r="DQ336" i="13"/>
  <c r="DP336" i="13"/>
  <c r="DO336" i="13"/>
  <c r="DN336" i="13"/>
  <c r="DM336" i="13"/>
  <c r="DL336" i="13"/>
  <c r="DK336" i="13"/>
  <c r="DJ336" i="13"/>
  <c r="DI336" i="13"/>
  <c r="DH336" i="13"/>
  <c r="DG336" i="13"/>
  <c r="DF336" i="13"/>
  <c r="DE336" i="13"/>
  <c r="DD336" i="13"/>
  <c r="DC336" i="13"/>
  <c r="DB336" i="13"/>
  <c r="DA336" i="13"/>
  <c r="CZ336" i="13"/>
  <c r="CY336" i="13"/>
  <c r="CX336" i="13"/>
  <c r="CW336" i="13"/>
  <c r="CV336" i="13"/>
  <c r="CU336" i="13"/>
  <c r="CT336" i="13"/>
  <c r="CS336" i="13"/>
  <c r="CR336" i="13"/>
  <c r="CQ336" i="13"/>
  <c r="CP336" i="13"/>
  <c r="CO336" i="13"/>
  <c r="CN336" i="13"/>
  <c r="CM336" i="13"/>
  <c r="CL336" i="13"/>
  <c r="CK336" i="13"/>
  <c r="CJ336" i="13"/>
  <c r="CI336" i="13"/>
  <c r="CH336" i="13"/>
  <c r="CG336" i="13"/>
  <c r="CF336" i="13"/>
  <c r="CE336" i="13"/>
  <c r="CD336" i="13"/>
  <c r="CC336" i="13"/>
  <c r="CB336" i="13"/>
  <c r="CA336" i="13"/>
  <c r="BZ336" i="13"/>
  <c r="BY336" i="13"/>
  <c r="BX336" i="13"/>
  <c r="BW336" i="13"/>
  <c r="BV336" i="13"/>
  <c r="BU336" i="13"/>
  <c r="BT336" i="13"/>
  <c r="BS336" i="13"/>
  <c r="BR336" i="13"/>
  <c r="BQ336" i="13"/>
  <c r="BP336" i="13"/>
  <c r="BO336" i="13"/>
  <c r="BN336" i="13"/>
  <c r="BM336" i="13"/>
  <c r="BL336" i="13"/>
  <c r="BK336" i="13"/>
  <c r="BJ336" i="13"/>
  <c r="BI336" i="13"/>
  <c r="BH336" i="13"/>
  <c r="BG336" i="13"/>
  <c r="BF336" i="13"/>
  <c r="BE336" i="13"/>
  <c r="BD336" i="13"/>
  <c r="BC336" i="13"/>
  <c r="BB336" i="13"/>
  <c r="BA336" i="13"/>
  <c r="AZ336" i="13"/>
  <c r="AY336" i="13"/>
  <c r="AX336" i="13"/>
  <c r="AW336" i="13"/>
  <c r="AV336" i="13"/>
  <c r="AU336" i="13"/>
  <c r="AT336" i="13"/>
  <c r="AS336" i="13"/>
  <c r="AR336" i="13"/>
  <c r="AQ336" i="13"/>
  <c r="AP336" i="13"/>
  <c r="AO336" i="13"/>
  <c r="AN336" i="13"/>
  <c r="AM336" i="13"/>
  <c r="AL336" i="13"/>
  <c r="AK336" i="13"/>
  <c r="AJ336" i="13"/>
  <c r="AI336" i="13"/>
  <c r="AH336" i="13"/>
  <c r="AG336" i="13"/>
  <c r="AF336" i="13"/>
  <c r="AE336" i="13"/>
  <c r="AD336" i="13"/>
  <c r="AC336" i="13"/>
  <c r="AB336" i="13"/>
  <c r="AA336" i="13"/>
  <c r="Z336" i="13"/>
  <c r="Y336" i="13"/>
  <c r="X336" i="13"/>
  <c r="W336" i="13"/>
  <c r="V336" i="13"/>
  <c r="U336" i="13"/>
  <c r="T336" i="13"/>
  <c r="S336" i="13"/>
  <c r="R336" i="13"/>
  <c r="Q336" i="13"/>
  <c r="P336" i="13"/>
  <c r="O336" i="13"/>
  <c r="N336" i="13"/>
  <c r="M336" i="13"/>
  <c r="L336" i="13"/>
  <c r="K336" i="13"/>
  <c r="J336" i="13"/>
  <c r="I336" i="13"/>
  <c r="H336" i="13"/>
  <c r="G336" i="13"/>
  <c r="F336" i="13"/>
  <c r="E336" i="13"/>
  <c r="F1" i="13"/>
  <c r="G1" i="13" s="1"/>
  <c r="H1" i="13" s="1"/>
  <c r="I1" i="13" s="1"/>
  <c r="J1" i="13" s="1"/>
  <c r="K1" i="13" s="1"/>
  <c r="L1" i="13" s="1"/>
  <c r="M1" i="13" s="1"/>
  <c r="N1" i="13" s="1"/>
  <c r="O1" i="13" s="1"/>
  <c r="P1" i="13" s="1"/>
  <c r="Q1" i="13" s="1"/>
  <c r="R1" i="13" s="1"/>
  <c r="S1" i="13" s="1"/>
  <c r="T1" i="13" s="1"/>
  <c r="U1" i="13" s="1"/>
  <c r="V1" i="13" s="1"/>
  <c r="W1" i="13" s="1"/>
  <c r="X1" i="13" s="1"/>
  <c r="Y1" i="13" s="1"/>
  <c r="Z1" i="13" s="1"/>
  <c r="AA1" i="13" s="1"/>
  <c r="AB1" i="13" s="1"/>
  <c r="AC1" i="13" s="1"/>
  <c r="AD1" i="13" s="1"/>
  <c r="AE1" i="13" s="1"/>
  <c r="AF1" i="13" s="1"/>
  <c r="AG1" i="13" s="1"/>
  <c r="AH1" i="13" s="1"/>
  <c r="AI1" i="13" s="1"/>
  <c r="AJ1" i="13" s="1"/>
  <c r="AK1" i="13" s="1"/>
  <c r="AL1" i="13" s="1"/>
  <c r="AM1" i="13" s="1"/>
  <c r="AN1" i="13" s="1"/>
  <c r="AO1" i="13" s="1"/>
  <c r="AP1" i="13" s="1"/>
  <c r="AQ1" i="13" s="1"/>
  <c r="AR1" i="13" s="1"/>
  <c r="AS1" i="13" s="1"/>
  <c r="AT1" i="13" s="1"/>
  <c r="AU1" i="13" s="1"/>
  <c r="AV1" i="13" s="1"/>
  <c r="AW1" i="13" s="1"/>
  <c r="AX1" i="13" s="1"/>
  <c r="AY1" i="13" s="1"/>
  <c r="AZ1" i="13" s="1"/>
  <c r="BA1" i="13" s="1"/>
  <c r="BB1" i="13" s="1"/>
  <c r="BC1" i="13" s="1"/>
  <c r="BD1" i="13" s="1"/>
  <c r="BE1" i="13" s="1"/>
  <c r="BF1" i="13" s="1"/>
  <c r="BG1" i="13" s="1"/>
  <c r="BH1" i="13" s="1"/>
  <c r="BI1" i="13" s="1"/>
  <c r="BJ1" i="13" s="1"/>
  <c r="BK1" i="13" s="1"/>
  <c r="BL1" i="13" s="1"/>
  <c r="BM1" i="13" s="1"/>
  <c r="BN1" i="13" s="1"/>
  <c r="BO1" i="13" s="1"/>
  <c r="BP1" i="13" s="1"/>
  <c r="BQ1" i="13" s="1"/>
  <c r="BR1" i="13" s="1"/>
  <c r="BS1" i="13" s="1"/>
  <c r="BT1" i="13" s="1"/>
  <c r="BU1" i="13" s="1"/>
  <c r="BV1" i="13" s="1"/>
  <c r="BW1" i="13" s="1"/>
  <c r="BX1" i="13" s="1"/>
  <c r="BY1" i="13" s="1"/>
  <c r="BZ1" i="13" s="1"/>
  <c r="CA1" i="13" s="1"/>
  <c r="CB1" i="13" s="1"/>
  <c r="CC1" i="13" s="1"/>
  <c r="CD1" i="13" s="1"/>
  <c r="CE1" i="13" s="1"/>
  <c r="CF1" i="13" s="1"/>
  <c r="CG1" i="13" s="1"/>
  <c r="CH1" i="13" s="1"/>
  <c r="CI1" i="13" s="1"/>
  <c r="CJ1" i="13" s="1"/>
  <c r="CK1" i="13" s="1"/>
  <c r="CL1" i="13" s="1"/>
  <c r="CM1" i="13" s="1"/>
  <c r="CN1" i="13" s="1"/>
  <c r="CO1" i="13" s="1"/>
  <c r="CP1" i="13" s="1"/>
  <c r="CQ1" i="13" s="1"/>
  <c r="CR1" i="13" s="1"/>
  <c r="CS1" i="13" s="1"/>
  <c r="CT1" i="13" s="1"/>
  <c r="CU1" i="13" s="1"/>
  <c r="CV1" i="13" s="1"/>
  <c r="CW1" i="13" s="1"/>
  <c r="CX1" i="13" s="1"/>
  <c r="CY1" i="13" s="1"/>
  <c r="CZ1" i="13" s="1"/>
  <c r="DA1" i="13" s="1"/>
  <c r="DB1" i="13" s="1"/>
  <c r="DC1" i="13" s="1"/>
  <c r="DD1" i="13" s="1"/>
  <c r="DE1" i="13" s="1"/>
  <c r="DF1" i="13" s="1"/>
  <c r="DG1" i="13" s="1"/>
  <c r="DH1" i="13" s="1"/>
  <c r="DI1" i="13" s="1"/>
  <c r="DJ1" i="13" s="1"/>
  <c r="DK1" i="13" s="1"/>
  <c r="DL1" i="13" s="1"/>
  <c r="DM1" i="13" s="1"/>
  <c r="DN1" i="13" s="1"/>
  <c r="DO1" i="13" s="1"/>
  <c r="DP1" i="13" s="1"/>
  <c r="DQ1" i="13" s="1"/>
  <c r="DR1" i="13" s="1"/>
  <c r="DS1" i="13" s="1"/>
  <c r="DT1" i="13" s="1"/>
  <c r="DU1" i="13" s="1"/>
  <c r="DV1" i="13" s="1"/>
  <c r="DW1" i="13" s="1"/>
  <c r="DX1" i="13" s="1"/>
  <c r="DY1" i="13" s="1"/>
  <c r="DZ1" i="13" s="1"/>
  <c r="EA1" i="13" s="1"/>
  <c r="EB1" i="13" s="1"/>
  <c r="EC1" i="13" s="1"/>
  <c r="ED1" i="13" s="1"/>
  <c r="EE1" i="13" s="1"/>
  <c r="EF1" i="13" s="1"/>
  <c r="EG1" i="13" s="1"/>
  <c r="EH1" i="13" s="1"/>
  <c r="EI1" i="13" s="1"/>
  <c r="EJ1" i="13" s="1"/>
  <c r="EK1" i="13" s="1"/>
  <c r="EL1" i="13" s="1"/>
  <c r="EM1" i="13" s="1"/>
  <c r="EN1" i="13" s="1"/>
  <c r="EO1" i="13" s="1"/>
  <c r="EP1" i="13" s="1"/>
  <c r="EQ1" i="13" s="1"/>
  <c r="ER1" i="13" s="1"/>
  <c r="ES1" i="13" s="1"/>
  <c r="ET1" i="13" s="1"/>
  <c r="EU1" i="13" s="1"/>
  <c r="EV1" i="13" s="1"/>
  <c r="EW1" i="13" s="1"/>
  <c r="EX1" i="13" s="1"/>
  <c r="EY1" i="13" s="1"/>
  <c r="EZ1" i="13" s="1"/>
  <c r="FA1" i="13" s="1"/>
  <c r="FB1" i="13" s="1"/>
  <c r="FC1" i="13" s="1"/>
  <c r="FD1" i="13" s="1"/>
  <c r="FE1" i="13" s="1"/>
  <c r="FF1" i="13" s="1"/>
  <c r="FG1" i="13" s="1"/>
  <c r="FH1" i="13" s="1"/>
  <c r="FI1" i="13" s="1"/>
  <c r="FJ1" i="13" s="1"/>
  <c r="FK1" i="13" s="1"/>
  <c r="FL1" i="13" s="1"/>
  <c r="FM1" i="13" s="1"/>
  <c r="FN1" i="13" s="1"/>
  <c r="FO1" i="13" s="1"/>
  <c r="FP1" i="13" s="1"/>
  <c r="FQ1" i="13" s="1"/>
  <c r="FR1" i="13" s="1"/>
  <c r="FS1" i="13" s="1"/>
  <c r="FT1" i="13" s="1"/>
  <c r="FU1" i="13" s="1"/>
  <c r="FV1" i="13" s="1"/>
  <c r="FW1" i="13" s="1"/>
  <c r="FX1" i="13" s="1"/>
  <c r="FY1" i="13" s="1"/>
  <c r="FZ1" i="13" s="1"/>
  <c r="GA1" i="13" s="1"/>
  <c r="GB1" i="13" s="1"/>
  <c r="GC1" i="13" s="1"/>
  <c r="GD1" i="13" s="1"/>
  <c r="GE1" i="13" s="1"/>
  <c r="GF1" i="13" s="1"/>
  <c r="GG1" i="13" s="1"/>
  <c r="GH1" i="13" s="1"/>
  <c r="GI1" i="13" s="1"/>
  <c r="GJ1" i="13" s="1"/>
  <c r="GK1" i="13" s="1"/>
  <c r="GL1" i="13" s="1"/>
  <c r="GM1" i="13" s="1"/>
  <c r="GN1" i="13" s="1"/>
  <c r="GO1" i="13" s="1"/>
  <c r="GP1" i="13" s="1"/>
  <c r="GQ1" i="13" s="1"/>
  <c r="GR1" i="13" s="1"/>
  <c r="GS1" i="13" s="1"/>
  <c r="GT1" i="13" s="1"/>
  <c r="GU1" i="13" s="1"/>
  <c r="GV1" i="13" s="1"/>
  <c r="GW1" i="13" s="1"/>
  <c r="GX1" i="13" s="1"/>
  <c r="GY1" i="13" s="1"/>
  <c r="GZ1" i="13" s="1"/>
  <c r="HA1" i="13" s="1"/>
  <c r="HB1" i="13" s="1"/>
  <c r="HC1" i="13" s="1"/>
  <c r="HD1" i="13" s="1"/>
  <c r="HE1" i="13" s="1"/>
  <c r="HF1" i="13" s="1"/>
  <c r="HG1" i="13" s="1"/>
  <c r="HH1" i="13" s="1"/>
  <c r="HI1" i="13" s="1"/>
  <c r="HJ1" i="13" s="1"/>
  <c r="HK1" i="13" s="1"/>
  <c r="HL1" i="13" s="1"/>
  <c r="HM1" i="13" s="1"/>
  <c r="HN1" i="13" s="1"/>
  <c r="HO1" i="13" s="1"/>
  <c r="HP1" i="13" s="1"/>
  <c r="HQ1" i="13" s="1"/>
  <c r="HR1" i="13" s="1"/>
  <c r="HS1" i="13" s="1"/>
  <c r="HT1" i="13" s="1"/>
  <c r="HU1" i="13" s="1"/>
  <c r="HV1" i="13" s="1"/>
  <c r="HW1" i="13" s="1"/>
  <c r="HX1" i="13" s="1"/>
  <c r="HY1" i="13" s="1"/>
  <c r="HZ1" i="13" s="1"/>
  <c r="IA1" i="13" s="1"/>
  <c r="IB1" i="13" s="1"/>
  <c r="IC1" i="13" s="1"/>
  <c r="ID1" i="13" s="1"/>
  <c r="IE1" i="13" s="1"/>
  <c r="IF1" i="13" s="1"/>
  <c r="IG1" i="13" s="1"/>
  <c r="IH1" i="13" s="1"/>
  <c r="II1" i="13" s="1"/>
  <c r="IJ1" i="13" s="1"/>
  <c r="IK1" i="13" s="1"/>
  <c r="IL1" i="13" s="1"/>
  <c r="IM1" i="13" s="1"/>
  <c r="IN1" i="13" s="1"/>
  <c r="IO1" i="13" s="1"/>
  <c r="IP1" i="13" s="1"/>
  <c r="IQ1" i="13" s="1"/>
  <c r="IR1" i="13" s="1"/>
  <c r="IS1" i="13" s="1"/>
  <c r="IT1" i="13" s="1"/>
  <c r="IU1" i="13" s="1"/>
  <c r="IV1" i="13" s="1"/>
  <c r="IW1" i="13" s="1"/>
  <c r="IX1" i="13" s="1"/>
  <c r="IY1" i="13" s="1"/>
  <c r="IZ1" i="13" s="1"/>
  <c r="JA1" i="13" s="1"/>
  <c r="JB1" i="13" s="1"/>
  <c r="JC1" i="13" s="1"/>
  <c r="JD1" i="13" s="1"/>
  <c r="JE1" i="13" s="1"/>
  <c r="JF1" i="13" s="1"/>
  <c r="JG1" i="13" s="1"/>
  <c r="JH1" i="13" s="1"/>
  <c r="JI1" i="13" s="1"/>
  <c r="JJ1" i="13" s="1"/>
  <c r="JK1" i="13" s="1"/>
  <c r="JL1" i="13" s="1"/>
  <c r="JM1" i="13" s="1"/>
  <c r="JN1" i="13" s="1"/>
  <c r="JP336" i="13" l="1"/>
  <c r="X1387" i="13"/>
  <c r="W1387" i="13"/>
  <c r="V1387" i="13"/>
  <c r="U1387" i="13"/>
  <c r="T1387" i="13"/>
  <c r="S1387" i="13"/>
  <c r="R1387" i="13"/>
  <c r="Q1387" i="13"/>
  <c r="P1387" i="13"/>
  <c r="O1387" i="13"/>
  <c r="N1387" i="13"/>
  <c r="M1387" i="13"/>
  <c r="L1387" i="13"/>
  <c r="K1387" i="13"/>
  <c r="J1387" i="13"/>
  <c r="I1387" i="13"/>
  <c r="H1387" i="13"/>
  <c r="G1387" i="13"/>
  <c r="F1387" i="13"/>
  <c r="FL1738" i="13"/>
  <c r="FK1738" i="13"/>
  <c r="FJ1738" i="13"/>
  <c r="FI1738" i="13"/>
  <c r="FH1738" i="13"/>
  <c r="FG1738" i="13"/>
  <c r="FF1738" i="13"/>
  <c r="FE1738" i="13"/>
  <c r="FD1738" i="13"/>
  <c r="FC1738" i="13"/>
  <c r="FB1738" i="13"/>
  <c r="FA1738" i="13"/>
  <c r="EZ1738" i="13"/>
  <c r="EY1738" i="13"/>
  <c r="EX1738" i="13"/>
  <c r="EW1738" i="13"/>
  <c r="EV1738" i="13"/>
  <c r="EU1738" i="13"/>
  <c r="ET1738" i="13"/>
  <c r="ES1738" i="13"/>
  <c r="ER1738" i="13"/>
  <c r="EQ1738" i="13"/>
  <c r="EP1738" i="13"/>
  <c r="EO1738" i="13"/>
  <c r="EN1738" i="13"/>
  <c r="EM1738" i="13"/>
  <c r="EL1738" i="13"/>
  <c r="EK1738" i="13"/>
  <c r="EJ1738" i="13"/>
  <c r="EI1738" i="13"/>
  <c r="EH1738" i="13"/>
  <c r="EG1738" i="13"/>
  <c r="EF1738" i="13"/>
  <c r="EE1738" i="13"/>
  <c r="ED1738" i="13"/>
  <c r="EC1738" i="13"/>
  <c r="EB1738" i="13"/>
  <c r="EA1738" i="13"/>
  <c r="DZ1738" i="13"/>
  <c r="DY1738" i="13"/>
  <c r="DX1738" i="13"/>
  <c r="DW1738" i="13"/>
  <c r="DV1738" i="13"/>
  <c r="DU1738" i="13"/>
  <c r="DT1738" i="13"/>
  <c r="DS1738" i="13"/>
  <c r="DR1738" i="13"/>
  <c r="DQ1738" i="13"/>
  <c r="DP1738" i="13"/>
  <c r="DO1738" i="13"/>
  <c r="DN1738" i="13"/>
  <c r="DM1738" i="13"/>
  <c r="DL1738" i="13"/>
  <c r="DK1738" i="13"/>
  <c r="DJ1738" i="13"/>
  <c r="DH1738" i="13"/>
  <c r="DG1738" i="13"/>
  <c r="DF1738" i="13"/>
  <c r="DE1738" i="13"/>
  <c r="DD1738" i="13"/>
  <c r="DC1738" i="13"/>
  <c r="DB1738" i="13"/>
  <c r="DA1738" i="13"/>
  <c r="CZ1738" i="13"/>
  <c r="CY1738" i="13"/>
  <c r="CX1738" i="13"/>
  <c r="CW1738" i="13"/>
  <c r="CV1738" i="13"/>
  <c r="CU1738" i="13"/>
  <c r="CT1738" i="13"/>
  <c r="CS1738" i="13"/>
  <c r="CR1738" i="13"/>
  <c r="CQ1738" i="13"/>
  <c r="CP1738" i="13"/>
  <c r="CO1738" i="13"/>
  <c r="CN1738" i="13"/>
  <c r="CM1738" i="13"/>
  <c r="CL1738" i="13"/>
  <c r="CK1738" i="13"/>
  <c r="CJ1738" i="13"/>
  <c r="CI1738" i="13"/>
  <c r="CH1738" i="13"/>
  <c r="CG1738" i="13"/>
  <c r="CF1738" i="13"/>
  <c r="CE1738" i="13"/>
  <c r="CD1738" i="13"/>
  <c r="CC1738" i="13"/>
  <c r="CB1738" i="13"/>
  <c r="CA1738" i="13"/>
  <c r="BZ1738" i="13"/>
  <c r="BY1738" i="13"/>
  <c r="BX1738" i="13"/>
  <c r="BW1738" i="13"/>
  <c r="BV1738" i="13"/>
  <c r="BU1738" i="13"/>
  <c r="BT1738" i="13"/>
  <c r="BS1738" i="13"/>
  <c r="BR1738" i="13"/>
  <c r="BQ1738" i="13"/>
  <c r="BP1738" i="13"/>
  <c r="BO1738" i="13"/>
  <c r="BN1738" i="13"/>
  <c r="BM1738" i="13"/>
  <c r="BL1738" i="13"/>
  <c r="BK1738" i="13"/>
  <c r="BJ1738" i="13"/>
  <c r="BI1738" i="13"/>
  <c r="BH1738" i="13"/>
  <c r="BG1738" i="13"/>
  <c r="BF1738" i="13"/>
  <c r="BE1738" i="13"/>
  <c r="BD1738" i="13"/>
  <c r="BB1738" i="13"/>
  <c r="BA1738" i="13"/>
  <c r="AZ1738" i="13"/>
  <c r="AY1738" i="13"/>
  <c r="AX1738" i="13"/>
  <c r="AW1738" i="13"/>
  <c r="AV1738" i="13"/>
  <c r="AU1738" i="13"/>
  <c r="AT1738" i="13"/>
  <c r="AS1738" i="13"/>
  <c r="AR1738" i="13"/>
  <c r="AQ1738" i="13"/>
  <c r="AP1738" i="13"/>
  <c r="AO1738" i="13"/>
  <c r="AN1738" i="13"/>
  <c r="AM1738" i="13"/>
  <c r="AL1738" i="13"/>
  <c r="AK1738" i="13"/>
  <c r="AJ1738" i="13"/>
  <c r="AI1738" i="13"/>
  <c r="AH1738" i="13"/>
  <c r="AG1738" i="13"/>
  <c r="AF1738" i="13"/>
  <c r="AE1738" i="13"/>
  <c r="AD1738" i="13"/>
  <c r="AC1738" i="13"/>
  <c r="AB1738" i="13"/>
  <c r="AA1738" i="13"/>
  <c r="Z1738" i="13"/>
  <c r="Y1738" i="13"/>
  <c r="X1738" i="13"/>
  <c r="W1738" i="13"/>
  <c r="V1738" i="13"/>
  <c r="U1738" i="13"/>
  <c r="T1738" i="13"/>
  <c r="S1738" i="13"/>
  <c r="R1738" i="13"/>
  <c r="Q1738" i="13"/>
  <c r="P1738" i="13"/>
  <c r="O1738" i="13"/>
  <c r="N1738" i="13"/>
  <c r="M1738" i="13"/>
  <c r="L1738" i="13"/>
  <c r="K1738" i="13"/>
  <c r="J1738" i="13"/>
  <c r="I1738" i="13"/>
  <c r="H1738" i="13"/>
  <c r="G1738" i="13"/>
  <c r="F1738" i="13"/>
  <c r="E1738" i="13"/>
  <c r="E1387" i="13"/>
  <c r="BJ1036" i="13"/>
  <c r="BI1036" i="13"/>
  <c r="BH1036" i="13"/>
  <c r="BG1036" i="13"/>
  <c r="BF1036" i="13"/>
  <c r="BE1036" i="13"/>
  <c r="BD1036" i="13"/>
  <c r="BC1036" i="13"/>
  <c r="BB1036" i="13"/>
  <c r="BA1036" i="13"/>
  <c r="AZ1036" i="13"/>
  <c r="AY1036" i="13"/>
  <c r="AX1036" i="13"/>
  <c r="AW1036" i="13"/>
  <c r="AV1036" i="13"/>
  <c r="AU1036" i="13"/>
  <c r="AT1036" i="13"/>
  <c r="AS1036" i="13"/>
  <c r="AR1036" i="13"/>
  <c r="AH1036" i="13"/>
  <c r="AG1036" i="13"/>
  <c r="AF1036" i="13"/>
  <c r="AE1036" i="13"/>
  <c r="AD1036" i="13"/>
  <c r="AC1036" i="13"/>
  <c r="AB1036" i="13"/>
  <c r="AA1036" i="13"/>
  <c r="Z1036" i="13"/>
  <c r="Y1036" i="13"/>
  <c r="X1036" i="13"/>
  <c r="W1036" i="13"/>
  <c r="V1036" i="13"/>
  <c r="U1036" i="13"/>
  <c r="T1036" i="13"/>
  <c r="S1036" i="13"/>
  <c r="R1036" i="13"/>
  <c r="Q1036" i="13"/>
  <c r="P1036" i="13"/>
  <c r="O1036" i="13"/>
  <c r="N1036" i="13"/>
  <c r="M1036" i="13"/>
  <c r="L1036" i="13"/>
  <c r="K1036" i="13"/>
  <c r="J1036" i="13"/>
  <c r="I1036" i="13"/>
  <c r="H1036" i="13"/>
  <c r="G1036" i="13"/>
  <c r="F1036" i="13"/>
  <c r="E1036" i="13"/>
  <c r="B2" i="16" l="1"/>
  <c r="J31" i="15"/>
  <c r="H12" i="15" l="1"/>
  <c r="I13" i="15"/>
  <c r="J14" i="15"/>
  <c r="J17" i="15"/>
  <c r="L22" i="15"/>
  <c r="M23" i="15"/>
  <c r="M24" i="15"/>
  <c r="J12" i="15"/>
  <c r="J13" i="15"/>
  <c r="K14" i="15"/>
  <c r="L17" i="15"/>
  <c r="M22" i="15"/>
  <c r="D24" i="15"/>
  <c r="M31" i="15"/>
  <c r="D13" i="15"/>
  <c r="D14" i="15"/>
  <c r="E17" i="15"/>
  <c r="G22" i="15"/>
  <c r="G23" i="15"/>
  <c r="H24" i="15"/>
  <c r="G31" i="15"/>
  <c r="D12" i="15"/>
  <c r="E13" i="15"/>
  <c r="F14" i="15"/>
  <c r="F17" i="15"/>
  <c r="H22" i="15"/>
  <c r="I23" i="15"/>
  <c r="I24" i="15"/>
  <c r="H31" i="15"/>
  <c r="J46" i="17"/>
  <c r="F46" i="17"/>
  <c r="K45" i="17"/>
  <c r="G45" i="17"/>
  <c r="C45" i="17"/>
  <c r="I44" i="17"/>
  <c r="E44" i="17"/>
  <c r="J43" i="17"/>
  <c r="F43" i="17"/>
  <c r="K42" i="17"/>
  <c r="G42" i="17"/>
  <c r="L41" i="17"/>
  <c r="H41" i="17"/>
  <c r="D41" i="17"/>
  <c r="I34" i="17"/>
  <c r="E34" i="17"/>
  <c r="J33" i="17"/>
  <c r="F33" i="17"/>
  <c r="L32" i="17"/>
  <c r="H32" i="17"/>
  <c r="D32" i="17"/>
  <c r="I31" i="17"/>
  <c r="E31" i="17"/>
  <c r="E32" i="17"/>
  <c r="F31" i="17"/>
  <c r="I46" i="17"/>
  <c r="E46" i="17"/>
  <c r="J45" i="17"/>
  <c r="F45" i="17"/>
  <c r="L44" i="17"/>
  <c r="H44" i="17"/>
  <c r="D44" i="17"/>
  <c r="I43" i="17"/>
  <c r="E43" i="17"/>
  <c r="J42" i="17"/>
  <c r="F42" i="17"/>
  <c r="K41" i="17"/>
  <c r="G41" i="17"/>
  <c r="L34" i="17"/>
  <c r="H34" i="17"/>
  <c r="D34" i="17"/>
  <c r="I33" i="17"/>
  <c r="E33" i="17"/>
  <c r="K32" i="17"/>
  <c r="G32" i="17"/>
  <c r="L31" i="17"/>
  <c r="H31" i="17"/>
  <c r="D31" i="17"/>
  <c r="L46" i="17"/>
  <c r="H46" i="17"/>
  <c r="D46" i="17"/>
  <c r="I45" i="17"/>
  <c r="E45" i="17"/>
  <c r="K44" i="17"/>
  <c r="G44" i="17"/>
  <c r="L43" i="17"/>
  <c r="H43" i="17"/>
  <c r="D43" i="17"/>
  <c r="I42" i="17"/>
  <c r="E42" i="17"/>
  <c r="J41" i="17"/>
  <c r="F41" i="17"/>
  <c r="K34" i="17"/>
  <c r="G34" i="17"/>
  <c r="L33" i="17"/>
  <c r="H33" i="17"/>
  <c r="D33" i="17"/>
  <c r="J32" i="17"/>
  <c r="F32" i="17"/>
  <c r="K31" i="17"/>
  <c r="G31" i="17"/>
  <c r="K46" i="17"/>
  <c r="G46" i="17"/>
  <c r="L45" i="17"/>
  <c r="H45" i="17"/>
  <c r="D45" i="17"/>
  <c r="J44" i="17"/>
  <c r="F44" i="17"/>
  <c r="K43" i="17"/>
  <c r="G43" i="17"/>
  <c r="L42" i="17"/>
  <c r="H42" i="17"/>
  <c r="D42" i="17"/>
  <c r="I41" i="17"/>
  <c r="E41" i="17"/>
  <c r="J34" i="17"/>
  <c r="F34" i="17"/>
  <c r="K33" i="17"/>
  <c r="G33" i="17"/>
  <c r="C33" i="17"/>
  <c r="I32" i="17"/>
  <c r="J31" i="17"/>
  <c r="K30" i="17"/>
  <c r="G30" i="17"/>
  <c r="L22" i="17"/>
  <c r="H22" i="17"/>
  <c r="D22" i="17"/>
  <c r="I21" i="17"/>
  <c r="E21" i="17"/>
  <c r="J20" i="17"/>
  <c r="F20" i="17"/>
  <c r="L19" i="17"/>
  <c r="H19" i="17"/>
  <c r="D19" i="17"/>
  <c r="I18" i="17"/>
  <c r="E18" i="17"/>
  <c r="J17" i="17"/>
  <c r="F17" i="17"/>
  <c r="K16" i="17"/>
  <c r="G16" i="17"/>
  <c r="E15" i="17"/>
  <c r="I15" i="17"/>
  <c r="D15" i="17"/>
  <c r="J30" i="17"/>
  <c r="F30" i="17"/>
  <c r="K22" i="17"/>
  <c r="G22" i="17"/>
  <c r="L21" i="17"/>
  <c r="H21" i="17"/>
  <c r="D21" i="17"/>
  <c r="I20" i="17"/>
  <c r="E20" i="17"/>
  <c r="K19" i="17"/>
  <c r="G19" i="17"/>
  <c r="L18" i="17"/>
  <c r="H18" i="17"/>
  <c r="D18" i="17"/>
  <c r="I17" i="17"/>
  <c r="E17" i="17"/>
  <c r="J16" i="17"/>
  <c r="F16" i="17"/>
  <c r="L15" i="17"/>
  <c r="H15" i="17"/>
  <c r="I30" i="17"/>
  <c r="E30" i="17"/>
  <c r="J22" i="17"/>
  <c r="F22" i="17"/>
  <c r="K21" i="17"/>
  <c r="G21" i="17"/>
  <c r="L20" i="17"/>
  <c r="H20" i="17"/>
  <c r="D20" i="17"/>
  <c r="J19" i="17"/>
  <c r="F19" i="17"/>
  <c r="K18" i="17"/>
  <c r="G18" i="17"/>
  <c r="L17" i="17"/>
  <c r="H17" i="17"/>
  <c r="D17" i="17"/>
  <c r="I16" i="17"/>
  <c r="E16" i="17"/>
  <c r="K15" i="17"/>
  <c r="G15" i="17"/>
  <c r="L30" i="17"/>
  <c r="H30" i="17"/>
  <c r="D30" i="17"/>
  <c r="I22" i="17"/>
  <c r="E22" i="17"/>
  <c r="J21" i="17"/>
  <c r="F21" i="17"/>
  <c r="K20" i="17"/>
  <c r="G20" i="17"/>
  <c r="I19" i="17"/>
  <c r="K17" i="17"/>
  <c r="D16" i="17"/>
  <c r="E19" i="17"/>
  <c r="G17" i="17"/>
  <c r="J15" i="17"/>
  <c r="J18" i="17"/>
  <c r="L16" i="17"/>
  <c r="F15" i="17"/>
  <c r="C20" i="17"/>
  <c r="F18" i="17"/>
  <c r="H16" i="17"/>
  <c r="F12" i="15"/>
  <c r="K12" i="15"/>
  <c r="F13" i="15"/>
  <c r="L13" i="15"/>
  <c r="G14" i="15"/>
  <c r="L14" i="15"/>
  <c r="H17" i="15"/>
  <c r="D22" i="15"/>
  <c r="I22" i="15"/>
  <c r="E23" i="15"/>
  <c r="J23" i="15"/>
  <c r="E24" i="15"/>
  <c r="K24" i="15"/>
  <c r="D31" i="15"/>
  <c r="I31" i="15"/>
  <c r="J10" i="16"/>
  <c r="F10" i="16"/>
  <c r="L8" i="16"/>
  <c r="H8" i="16"/>
  <c r="D8" i="16"/>
  <c r="M10" i="16"/>
  <c r="I10" i="16"/>
  <c r="E10" i="16"/>
  <c r="K8" i="16"/>
  <c r="G8" i="16"/>
  <c r="L10" i="16"/>
  <c r="H10" i="16"/>
  <c r="D10" i="16"/>
  <c r="J8" i="16"/>
  <c r="F8" i="16"/>
  <c r="G10" i="16"/>
  <c r="M8" i="16"/>
  <c r="I8" i="16"/>
  <c r="K10" i="16"/>
  <c r="E8" i="16"/>
  <c r="G12" i="15"/>
  <c r="L12" i="15"/>
  <c r="H13" i="15"/>
  <c r="M13" i="15"/>
  <c r="H14" i="15"/>
  <c r="D17" i="15"/>
  <c r="I17" i="15"/>
  <c r="E22" i="15"/>
  <c r="K22" i="15"/>
  <c r="F23" i="15"/>
  <c r="K23" i="15"/>
  <c r="G24" i="15"/>
  <c r="L24" i="15"/>
  <c r="E31" i="15"/>
  <c r="K31" i="15"/>
  <c r="E12" i="15"/>
  <c r="I12" i="15"/>
  <c r="M12" i="15"/>
  <c r="G13" i="15"/>
  <c r="K13" i="15"/>
  <c r="E14" i="15"/>
  <c r="I14" i="15"/>
  <c r="M14" i="15"/>
  <c r="G17" i="15"/>
  <c r="K17" i="15"/>
  <c r="F22" i="15"/>
  <c r="J22" i="15"/>
  <c r="D23" i="15"/>
  <c r="H23" i="15"/>
  <c r="L23" i="15"/>
  <c r="F24" i="15"/>
  <c r="J24" i="15"/>
  <c r="L31" i="15"/>
  <c r="F31" i="15"/>
  <c r="C19" i="15" l="1"/>
  <c r="L16" i="15"/>
  <c r="K16" i="15"/>
  <c r="J16" i="15"/>
  <c r="I16" i="15"/>
  <c r="H16" i="15"/>
  <c r="G16" i="15"/>
  <c r="F16" i="15"/>
  <c r="E16" i="15"/>
  <c r="D16" i="15"/>
  <c r="AY350" i="13" l="1"/>
  <c r="AZ350" i="13"/>
  <c r="AY351" i="13"/>
  <c r="AZ351" i="13"/>
  <c r="AY352" i="13"/>
  <c r="AZ352" i="13"/>
  <c r="AY353" i="13"/>
  <c r="AZ353" i="13"/>
  <c r="AY354" i="13"/>
  <c r="AZ354" i="13"/>
  <c r="AY355" i="13"/>
  <c r="AZ355" i="13"/>
  <c r="AY356" i="13"/>
  <c r="AZ356" i="13"/>
  <c r="AY357" i="13"/>
  <c r="AZ357" i="13"/>
  <c r="AY358" i="13"/>
  <c r="AZ358" i="13"/>
  <c r="AY359" i="13"/>
  <c r="AZ359" i="13"/>
  <c r="AY360" i="13"/>
  <c r="AZ360" i="13"/>
  <c r="AY361" i="13"/>
  <c r="AZ361" i="13"/>
  <c r="AY362" i="13"/>
  <c r="AZ362" i="13"/>
  <c r="AY363" i="13"/>
  <c r="AZ363" i="13"/>
  <c r="AY364" i="13"/>
  <c r="AZ364" i="13"/>
  <c r="AY365" i="13"/>
  <c r="AZ365" i="13"/>
  <c r="AY366" i="13"/>
  <c r="AZ366" i="13"/>
  <c r="AY367" i="13"/>
  <c r="AZ367" i="13"/>
  <c r="AY368" i="13"/>
  <c r="AZ368" i="13"/>
  <c r="AY369" i="13"/>
  <c r="AZ369" i="13"/>
  <c r="AY370" i="13"/>
  <c r="AZ370" i="13"/>
  <c r="AY371" i="13"/>
  <c r="AZ371" i="13"/>
  <c r="AY372" i="13"/>
  <c r="AZ372" i="13"/>
  <c r="AY373" i="13"/>
  <c r="AZ373" i="13"/>
  <c r="AY374" i="13"/>
  <c r="AZ374" i="13"/>
  <c r="AY375" i="13"/>
  <c r="AZ375" i="13"/>
  <c r="AY376" i="13"/>
  <c r="AZ376" i="13"/>
  <c r="AY377" i="13"/>
  <c r="AZ377" i="13"/>
  <c r="AY378" i="13"/>
  <c r="AZ378" i="13"/>
  <c r="AY379" i="13"/>
  <c r="AZ379" i="13"/>
  <c r="AY380" i="13"/>
  <c r="AZ380" i="13"/>
  <c r="AY381" i="13"/>
  <c r="AZ381" i="13"/>
  <c r="AY382" i="13"/>
  <c r="AZ382" i="13"/>
  <c r="AY383" i="13"/>
  <c r="AZ383" i="13"/>
  <c r="AY384" i="13"/>
  <c r="AZ384" i="13"/>
  <c r="AY385" i="13"/>
  <c r="AZ385" i="13"/>
  <c r="AY386" i="13"/>
  <c r="AZ386" i="13"/>
  <c r="AY387" i="13"/>
  <c r="AZ387" i="13"/>
  <c r="AY388" i="13"/>
  <c r="AZ388" i="13"/>
  <c r="AY389" i="13"/>
  <c r="AZ389" i="13"/>
  <c r="AY390" i="13"/>
  <c r="AZ390" i="13"/>
  <c r="AY391" i="13"/>
  <c r="AZ391" i="13"/>
  <c r="AY392" i="13"/>
  <c r="AZ392" i="13"/>
  <c r="AY393" i="13"/>
  <c r="AZ393" i="13"/>
  <c r="AY394" i="13"/>
  <c r="AZ394" i="13"/>
  <c r="AY395" i="13"/>
  <c r="AZ395" i="13"/>
  <c r="AY396" i="13"/>
  <c r="AZ396" i="13"/>
  <c r="AY397" i="13"/>
  <c r="AZ397" i="13"/>
  <c r="AY398" i="13"/>
  <c r="AZ398" i="13"/>
  <c r="AY399" i="13"/>
  <c r="AZ399" i="13"/>
  <c r="AY400" i="13"/>
  <c r="AZ400" i="13"/>
  <c r="AY401" i="13"/>
  <c r="AZ401" i="13"/>
  <c r="AY402" i="13"/>
  <c r="AZ402" i="13"/>
  <c r="AY403" i="13"/>
  <c r="AZ403" i="13"/>
  <c r="AY404" i="13"/>
  <c r="AZ404" i="13"/>
  <c r="AY405" i="13"/>
  <c r="AZ405" i="13"/>
  <c r="AY406" i="13"/>
  <c r="AZ406" i="13"/>
  <c r="AY407" i="13"/>
  <c r="AZ407" i="13"/>
  <c r="AY408" i="13"/>
  <c r="AZ408" i="13"/>
  <c r="AY409" i="13"/>
  <c r="AZ409" i="13"/>
  <c r="AY410" i="13"/>
  <c r="AZ410" i="13"/>
  <c r="AY411" i="13"/>
  <c r="AZ411" i="13"/>
  <c r="AY412" i="13"/>
  <c r="AZ412" i="13"/>
  <c r="AY413" i="13"/>
  <c r="AZ413" i="13"/>
  <c r="AY414" i="13"/>
  <c r="AZ414" i="13"/>
  <c r="AY415" i="13"/>
  <c r="AZ415" i="13"/>
  <c r="AY416" i="13"/>
  <c r="AZ416" i="13"/>
  <c r="AY417" i="13"/>
  <c r="AZ417" i="13"/>
  <c r="AY418" i="13"/>
  <c r="AZ418" i="13"/>
  <c r="AY419" i="13"/>
  <c r="AZ419" i="13"/>
  <c r="AY420" i="13"/>
  <c r="AZ420" i="13"/>
  <c r="AY421" i="13"/>
  <c r="AZ421" i="13"/>
  <c r="AY422" i="13"/>
  <c r="AZ422" i="13"/>
  <c r="AY423" i="13"/>
  <c r="AZ423" i="13"/>
  <c r="AY424" i="13"/>
  <c r="AZ424" i="13"/>
  <c r="AY425" i="13"/>
  <c r="AZ425" i="13"/>
  <c r="AY426" i="13"/>
  <c r="AZ426" i="13"/>
  <c r="AY427" i="13"/>
  <c r="AZ427" i="13"/>
  <c r="AY428" i="13"/>
  <c r="AZ428" i="13"/>
  <c r="AY429" i="13"/>
  <c r="AZ429" i="13"/>
  <c r="AY430" i="13"/>
  <c r="AZ430" i="13"/>
  <c r="AY431" i="13"/>
  <c r="AZ431" i="13"/>
  <c r="AY432" i="13"/>
  <c r="AZ432" i="13"/>
  <c r="AY433" i="13"/>
  <c r="AZ433" i="13"/>
  <c r="AY434" i="13"/>
  <c r="AZ434" i="13"/>
  <c r="AY435" i="13"/>
  <c r="AZ435" i="13"/>
  <c r="AY436" i="13"/>
  <c r="AZ436" i="13"/>
  <c r="AY437" i="13"/>
  <c r="AZ437" i="13"/>
  <c r="AY438" i="13"/>
  <c r="AZ438" i="13"/>
  <c r="AY439" i="13"/>
  <c r="AZ439" i="13"/>
  <c r="AY440" i="13"/>
  <c r="AZ440" i="13"/>
  <c r="AY441" i="13"/>
  <c r="AZ441" i="13"/>
  <c r="AY442" i="13"/>
  <c r="AZ442" i="13"/>
  <c r="AY443" i="13"/>
  <c r="AZ443" i="13"/>
  <c r="AY444" i="13"/>
  <c r="AZ444" i="13"/>
  <c r="AY445" i="13"/>
  <c r="AZ445" i="13"/>
  <c r="AY446" i="13"/>
  <c r="AZ446" i="13"/>
  <c r="AY447" i="13"/>
  <c r="AZ447" i="13"/>
  <c r="AY448" i="13"/>
  <c r="AZ448" i="13"/>
  <c r="AY449" i="13"/>
  <c r="AZ449" i="13"/>
  <c r="AY450" i="13"/>
  <c r="AZ450" i="13"/>
  <c r="AY451" i="13"/>
  <c r="AZ451" i="13"/>
  <c r="AY452" i="13"/>
  <c r="AZ452" i="13"/>
  <c r="AY453" i="13"/>
  <c r="AZ453" i="13"/>
  <c r="AY454" i="13"/>
  <c r="AZ454" i="13"/>
  <c r="AY455" i="13"/>
  <c r="AZ455" i="13"/>
  <c r="AY456" i="13"/>
  <c r="AZ456" i="13"/>
  <c r="AY457" i="13"/>
  <c r="AZ457" i="13"/>
  <c r="AY458" i="13"/>
  <c r="AZ458" i="13"/>
  <c r="AY459" i="13"/>
  <c r="AZ459" i="13"/>
  <c r="AY460" i="13"/>
  <c r="AZ460" i="13"/>
  <c r="AY461" i="13"/>
  <c r="AZ461" i="13"/>
  <c r="AY462" i="13"/>
  <c r="AZ462" i="13"/>
  <c r="AY463" i="13"/>
  <c r="AZ463" i="13"/>
  <c r="AY464" i="13"/>
  <c r="AZ464" i="13"/>
  <c r="AY465" i="13"/>
  <c r="AZ465" i="13"/>
  <c r="AY466" i="13"/>
  <c r="AZ466" i="13"/>
  <c r="AY467" i="13"/>
  <c r="AZ467" i="13"/>
  <c r="AY468" i="13"/>
  <c r="AZ468" i="13"/>
  <c r="AY469" i="13"/>
  <c r="AZ469" i="13"/>
  <c r="AY470" i="13"/>
  <c r="AZ470" i="13"/>
  <c r="AY471" i="13"/>
  <c r="AZ471" i="13"/>
  <c r="AY472" i="13"/>
  <c r="AZ472" i="13"/>
  <c r="AY473" i="13"/>
  <c r="AZ473" i="13"/>
  <c r="AY474" i="13"/>
  <c r="AZ474" i="13"/>
  <c r="AY475" i="13"/>
  <c r="AZ475" i="13"/>
  <c r="AY476" i="13"/>
  <c r="AZ476" i="13"/>
  <c r="AY477" i="13"/>
  <c r="AZ477" i="13"/>
  <c r="AY478" i="13"/>
  <c r="AZ478" i="13"/>
  <c r="AY479" i="13"/>
  <c r="AZ479" i="13"/>
  <c r="AY480" i="13"/>
  <c r="AZ480" i="13"/>
  <c r="AY481" i="13"/>
  <c r="AZ481" i="13"/>
  <c r="AY482" i="13"/>
  <c r="AZ482" i="13"/>
  <c r="AY483" i="13"/>
  <c r="AZ483" i="13"/>
  <c r="AY484" i="13"/>
  <c r="AZ484" i="13"/>
  <c r="AY485" i="13"/>
  <c r="AZ485" i="13"/>
  <c r="AY486" i="13"/>
  <c r="AZ486" i="13"/>
  <c r="AY487" i="13"/>
  <c r="AZ487" i="13"/>
  <c r="AY488" i="13"/>
  <c r="AZ488" i="13"/>
  <c r="AY489" i="13"/>
  <c r="AZ489" i="13"/>
  <c r="AY490" i="13"/>
  <c r="AZ490" i="13"/>
  <c r="AY491" i="13"/>
  <c r="AZ491" i="13"/>
  <c r="AY492" i="13"/>
  <c r="AZ492" i="13"/>
  <c r="AY493" i="13"/>
  <c r="AZ493" i="13"/>
  <c r="AY494" i="13"/>
  <c r="AZ494" i="13"/>
  <c r="AY495" i="13"/>
  <c r="AZ495" i="13"/>
  <c r="AY496" i="13"/>
  <c r="AZ496" i="13"/>
  <c r="AY497" i="13"/>
  <c r="AZ497" i="13"/>
  <c r="AY498" i="13"/>
  <c r="AZ498" i="13"/>
  <c r="AY499" i="13"/>
  <c r="AZ499" i="13"/>
  <c r="AY500" i="13"/>
  <c r="AZ500" i="13"/>
  <c r="AY501" i="13"/>
  <c r="AZ501" i="13"/>
  <c r="AY502" i="13"/>
  <c r="AZ502" i="13"/>
  <c r="AY503" i="13"/>
  <c r="AZ503" i="13"/>
  <c r="AY504" i="13"/>
  <c r="AZ504" i="13"/>
  <c r="AY505" i="13"/>
  <c r="AZ505" i="13"/>
  <c r="AY506" i="13"/>
  <c r="AZ506" i="13"/>
  <c r="AY507" i="13"/>
  <c r="AZ507" i="13"/>
  <c r="AY508" i="13"/>
  <c r="AZ508" i="13"/>
  <c r="AY509" i="13"/>
  <c r="AZ509" i="13"/>
  <c r="AY510" i="13"/>
  <c r="AZ510" i="13"/>
  <c r="AY511" i="13"/>
  <c r="AZ511" i="13"/>
  <c r="AY512" i="13"/>
  <c r="AZ512" i="13"/>
  <c r="AY513" i="13"/>
  <c r="AZ513" i="13"/>
  <c r="AY514" i="13"/>
  <c r="AZ514" i="13"/>
  <c r="AY515" i="13"/>
  <c r="AZ515" i="13"/>
  <c r="AY516" i="13"/>
  <c r="AZ516" i="13"/>
  <c r="AY517" i="13"/>
  <c r="AZ517" i="13"/>
  <c r="AY518" i="13"/>
  <c r="AZ518" i="13"/>
  <c r="AY519" i="13"/>
  <c r="AZ519" i="13"/>
  <c r="AY520" i="13"/>
  <c r="AZ520" i="13"/>
  <c r="AY521" i="13"/>
  <c r="AZ521" i="13"/>
  <c r="AY522" i="13"/>
  <c r="AZ522" i="13"/>
  <c r="AY523" i="13"/>
  <c r="AZ523" i="13"/>
  <c r="AY524" i="13"/>
  <c r="AZ524" i="13"/>
  <c r="AY525" i="13"/>
  <c r="AZ525" i="13"/>
  <c r="AY526" i="13"/>
  <c r="AZ526" i="13"/>
  <c r="AY527" i="13"/>
  <c r="AZ527" i="13"/>
  <c r="AY528" i="13"/>
  <c r="AZ528" i="13"/>
  <c r="AY529" i="13"/>
  <c r="AZ529" i="13"/>
  <c r="AY530" i="13"/>
  <c r="AZ530" i="13"/>
  <c r="AY531" i="13"/>
  <c r="AZ531" i="13"/>
  <c r="AY532" i="13"/>
  <c r="AZ532" i="13"/>
  <c r="AY533" i="13"/>
  <c r="AZ533" i="13"/>
  <c r="AY534" i="13"/>
  <c r="AZ534" i="13"/>
  <c r="AY535" i="13"/>
  <c r="AZ535" i="13"/>
  <c r="AY536" i="13"/>
  <c r="AZ536" i="13"/>
  <c r="AY537" i="13"/>
  <c r="AZ537" i="13"/>
  <c r="AY538" i="13"/>
  <c r="AZ538" i="13"/>
  <c r="AY539" i="13"/>
  <c r="AZ539" i="13"/>
  <c r="AY540" i="13"/>
  <c r="AZ540" i="13"/>
  <c r="AY541" i="13"/>
  <c r="AZ541" i="13"/>
  <c r="AY542" i="13"/>
  <c r="AZ542" i="13"/>
  <c r="AY543" i="13"/>
  <c r="AZ543" i="13"/>
  <c r="AY544" i="13"/>
  <c r="AZ544" i="13"/>
  <c r="AY545" i="13"/>
  <c r="AZ545" i="13"/>
  <c r="AY546" i="13"/>
  <c r="AZ546" i="13"/>
  <c r="AY547" i="13"/>
  <c r="AZ547" i="13"/>
  <c r="AY548" i="13"/>
  <c r="AZ548" i="13"/>
  <c r="AY549" i="13"/>
  <c r="AZ549" i="13"/>
  <c r="AY550" i="13"/>
  <c r="AZ550" i="13"/>
  <c r="AY551" i="13"/>
  <c r="AZ551" i="13"/>
  <c r="AY552" i="13"/>
  <c r="AZ552" i="13"/>
  <c r="AY553" i="13"/>
  <c r="AZ553" i="13"/>
  <c r="AY554" i="13"/>
  <c r="AZ554" i="13"/>
  <c r="AY555" i="13"/>
  <c r="AZ555" i="13"/>
  <c r="AY556" i="13"/>
  <c r="AZ556" i="13"/>
  <c r="AY557" i="13"/>
  <c r="AZ557" i="13"/>
  <c r="AY558" i="13"/>
  <c r="AZ558" i="13"/>
  <c r="AY559" i="13"/>
  <c r="AZ559" i="13"/>
  <c r="AY560" i="13"/>
  <c r="AZ560" i="13"/>
  <c r="AY561" i="13"/>
  <c r="AZ561" i="13"/>
  <c r="AY562" i="13"/>
  <c r="AZ562" i="13"/>
  <c r="AY563" i="13"/>
  <c r="AZ563" i="13"/>
  <c r="AY564" i="13"/>
  <c r="AZ564" i="13"/>
  <c r="AY565" i="13"/>
  <c r="AZ565" i="13"/>
  <c r="AY566" i="13"/>
  <c r="AZ566" i="13"/>
  <c r="AY567" i="13"/>
  <c r="AZ567" i="13"/>
  <c r="AY568" i="13"/>
  <c r="AZ568" i="13"/>
  <c r="AY569" i="13"/>
  <c r="AZ569" i="13"/>
  <c r="AY570" i="13"/>
  <c r="AZ570" i="13"/>
  <c r="AY571" i="13"/>
  <c r="AZ571" i="13"/>
  <c r="AY572" i="13"/>
  <c r="AZ572" i="13"/>
  <c r="AY573" i="13"/>
  <c r="AZ573" i="13"/>
  <c r="AY574" i="13"/>
  <c r="AZ574" i="13"/>
  <c r="AY575" i="13"/>
  <c r="AZ575" i="13"/>
  <c r="AY576" i="13"/>
  <c r="AZ576" i="13"/>
  <c r="AY577" i="13"/>
  <c r="AZ577" i="13"/>
  <c r="AY578" i="13"/>
  <c r="AZ578" i="13"/>
  <c r="AY579" i="13"/>
  <c r="AZ579" i="13"/>
  <c r="AY580" i="13"/>
  <c r="AZ580" i="13"/>
  <c r="AY581" i="13"/>
  <c r="AZ581" i="13"/>
  <c r="AY582" i="13"/>
  <c r="AZ582" i="13"/>
  <c r="AY583" i="13"/>
  <c r="AZ583" i="13"/>
  <c r="AY584" i="13"/>
  <c r="AZ584" i="13"/>
  <c r="AY585" i="13"/>
  <c r="AZ585" i="13"/>
  <c r="AY586" i="13"/>
  <c r="AZ586" i="13"/>
  <c r="AY587" i="13"/>
  <c r="AZ587" i="13"/>
  <c r="AY588" i="13"/>
  <c r="AZ588" i="13"/>
  <c r="AY589" i="13"/>
  <c r="AZ589" i="13"/>
  <c r="AY590" i="13"/>
  <c r="AZ590" i="13"/>
  <c r="AY591" i="13"/>
  <c r="AZ591" i="13"/>
  <c r="AY592" i="13"/>
  <c r="AZ592" i="13"/>
  <c r="AY593" i="13"/>
  <c r="AZ593" i="13"/>
  <c r="AY594" i="13"/>
  <c r="AZ594" i="13"/>
  <c r="AY595" i="13"/>
  <c r="AZ595" i="13"/>
  <c r="AY596" i="13"/>
  <c r="AZ596" i="13"/>
  <c r="AY597" i="13"/>
  <c r="AZ597" i="13"/>
  <c r="AY598" i="13"/>
  <c r="AZ598" i="13"/>
  <c r="AY599" i="13"/>
  <c r="AZ599" i="13"/>
  <c r="AY600" i="13"/>
  <c r="AZ600" i="13"/>
  <c r="AY601" i="13"/>
  <c r="AZ601" i="13"/>
  <c r="AY602" i="13"/>
  <c r="AZ602" i="13"/>
  <c r="AY603" i="13"/>
  <c r="AZ603" i="13"/>
  <c r="AY604" i="13"/>
  <c r="AZ604" i="13"/>
  <c r="AY605" i="13"/>
  <c r="AZ605" i="13"/>
  <c r="AY606" i="13"/>
  <c r="AZ606" i="13"/>
  <c r="AY607" i="13"/>
  <c r="AZ607" i="13"/>
  <c r="AY608" i="13"/>
  <c r="AZ608" i="13"/>
  <c r="AY609" i="13"/>
  <c r="AZ609" i="13"/>
  <c r="AY610" i="13"/>
  <c r="AZ610" i="13"/>
  <c r="AY611" i="13"/>
  <c r="AZ611" i="13"/>
  <c r="AY612" i="13"/>
  <c r="AZ612" i="13"/>
  <c r="AY613" i="13"/>
  <c r="AZ613" i="13"/>
  <c r="AY614" i="13"/>
  <c r="AZ614" i="13"/>
  <c r="AY615" i="13"/>
  <c r="AZ615" i="13"/>
  <c r="AY616" i="13"/>
  <c r="AZ616" i="13"/>
  <c r="AY617" i="13"/>
  <c r="AZ617" i="13"/>
  <c r="AY618" i="13"/>
  <c r="AZ618" i="13"/>
  <c r="AY619" i="13"/>
  <c r="AZ619" i="13"/>
  <c r="AY620" i="13"/>
  <c r="AZ620" i="13"/>
  <c r="AY621" i="13"/>
  <c r="AZ621" i="13"/>
  <c r="AY622" i="13"/>
  <c r="AZ622" i="13"/>
  <c r="AY623" i="13"/>
  <c r="AZ623" i="13"/>
  <c r="AY624" i="13"/>
  <c r="AZ624" i="13"/>
  <c r="AY625" i="13"/>
  <c r="AZ625" i="13"/>
  <c r="AY626" i="13"/>
  <c r="AZ626" i="13"/>
  <c r="AY627" i="13"/>
  <c r="AZ627" i="13"/>
  <c r="AY628" i="13"/>
  <c r="AZ628" i="13"/>
  <c r="AY629" i="13"/>
  <c r="AZ629" i="13"/>
  <c r="AY630" i="13"/>
  <c r="AZ630" i="13"/>
  <c r="AY631" i="13"/>
  <c r="AZ631" i="13"/>
  <c r="AY632" i="13"/>
  <c r="AZ632" i="13"/>
  <c r="AY633" i="13"/>
  <c r="AZ633" i="13"/>
  <c r="AY634" i="13"/>
  <c r="AZ634" i="13"/>
  <c r="AY635" i="13"/>
  <c r="AZ635" i="13"/>
  <c r="AY636" i="13"/>
  <c r="AZ636" i="13"/>
  <c r="AY637" i="13"/>
  <c r="AZ637" i="13"/>
  <c r="AY638" i="13"/>
  <c r="AZ638" i="13"/>
  <c r="AY639" i="13"/>
  <c r="AZ639" i="13"/>
  <c r="AY640" i="13"/>
  <c r="AZ640" i="13"/>
  <c r="AY641" i="13"/>
  <c r="AZ641" i="13"/>
  <c r="AY642" i="13"/>
  <c r="AZ642" i="13"/>
  <c r="AY643" i="13"/>
  <c r="AZ643" i="13"/>
  <c r="AY644" i="13"/>
  <c r="AZ644" i="13"/>
  <c r="AY645" i="13"/>
  <c r="AZ645" i="13"/>
  <c r="AY646" i="13"/>
  <c r="AZ646" i="13"/>
  <c r="AY647" i="13"/>
  <c r="AZ647" i="13"/>
  <c r="AY648" i="13"/>
  <c r="AZ648" i="13"/>
  <c r="AY649" i="13"/>
  <c r="AZ649" i="13"/>
  <c r="AY650" i="13"/>
  <c r="AZ650" i="13"/>
  <c r="AY651" i="13"/>
  <c r="AZ651" i="13"/>
  <c r="AY652" i="13"/>
  <c r="AZ652" i="13"/>
  <c r="AY653" i="13"/>
  <c r="AZ653" i="13"/>
  <c r="AY654" i="13"/>
  <c r="AZ654" i="13"/>
  <c r="AY655" i="13"/>
  <c r="AZ655" i="13"/>
  <c r="AY656" i="13"/>
  <c r="AZ656" i="13"/>
  <c r="AY657" i="13"/>
  <c r="AZ657" i="13"/>
  <c r="AY658" i="13"/>
  <c r="AZ658" i="13"/>
  <c r="AY659" i="13"/>
  <c r="AZ659" i="13"/>
  <c r="AY660" i="13"/>
  <c r="AZ660" i="13"/>
  <c r="AY661" i="13"/>
  <c r="AZ661" i="13"/>
  <c r="AY662" i="13"/>
  <c r="AZ662" i="13"/>
  <c r="AY663" i="13"/>
  <c r="AZ663" i="13"/>
  <c r="AY664" i="13"/>
  <c r="AZ664" i="13"/>
  <c r="AY665" i="13"/>
  <c r="AZ665" i="13"/>
  <c r="AY666" i="13"/>
  <c r="AZ666" i="13"/>
  <c r="AY667" i="13"/>
  <c r="AZ667" i="13"/>
  <c r="AY668" i="13"/>
  <c r="AZ668" i="13"/>
  <c r="AY669" i="13"/>
  <c r="AZ669" i="13"/>
  <c r="AY670" i="13"/>
  <c r="AZ670" i="13"/>
  <c r="AY671" i="13"/>
  <c r="AZ671" i="13"/>
  <c r="AY672" i="13"/>
  <c r="AZ672" i="13"/>
  <c r="AY673" i="13"/>
  <c r="AZ673" i="13"/>
  <c r="AY674" i="13"/>
  <c r="AZ674" i="13"/>
  <c r="AZ349" i="13"/>
  <c r="AY349" i="13"/>
  <c r="E77" i="8" l="1"/>
  <c r="E79" i="8"/>
  <c r="BQ679" i="13"/>
  <c r="BP679" i="13"/>
  <c r="BO679" i="13" l="1"/>
  <c r="AN679" i="13" l="1"/>
  <c r="F107" i="8" s="1"/>
  <c r="AO679" i="13"/>
  <c r="F108" i="8" s="1"/>
  <c r="AP679" i="13"/>
  <c r="F109" i="8" s="1"/>
  <c r="AQ679" i="13"/>
  <c r="F110" i="8" s="1"/>
  <c r="AR679" i="13"/>
  <c r="F111" i="8" s="1"/>
  <c r="AS679" i="13"/>
  <c r="F112" i="8" s="1"/>
  <c r="AT679" i="13"/>
  <c r="F113" i="8" s="1"/>
  <c r="AU679" i="13"/>
  <c r="F114" i="8" s="1"/>
  <c r="AV679" i="13"/>
  <c r="F115" i="8" s="1"/>
  <c r="AF679" i="13"/>
  <c r="F93" i="8" s="1"/>
  <c r="AG679" i="13"/>
  <c r="F94" i="8" s="1"/>
  <c r="AH679" i="13"/>
  <c r="F95" i="8" s="1"/>
  <c r="AI679" i="13"/>
  <c r="F96" i="8" s="1"/>
  <c r="AJ679" i="13"/>
  <c r="F97" i="8" s="1"/>
  <c r="AK679" i="13"/>
  <c r="F98" i="8" s="1"/>
  <c r="AL679" i="13"/>
  <c r="F99" i="8" s="1"/>
  <c r="AM679" i="13"/>
  <c r="F100" i="8" s="1"/>
  <c r="AE679" i="13"/>
  <c r="F92" i="8" s="1"/>
  <c r="M65" i="6" l="1"/>
  <c r="L81" i="6" l="1"/>
  <c r="AA679" i="13" l="1"/>
  <c r="Z679" i="13"/>
  <c r="Y679" i="13"/>
  <c r="X679" i="13"/>
  <c r="W679" i="13"/>
  <c r="V679" i="13"/>
  <c r="U679" i="13"/>
  <c r="T679" i="13"/>
  <c r="S679" i="13"/>
  <c r="R679" i="13"/>
  <c r="Q679" i="13"/>
  <c r="P679" i="13"/>
  <c r="O679" i="13"/>
  <c r="N679" i="13"/>
  <c r="M679" i="13"/>
  <c r="L679" i="13"/>
  <c r="K679" i="13"/>
  <c r="J679" i="13"/>
  <c r="I679" i="13"/>
  <c r="H679" i="13"/>
  <c r="F679" i="13"/>
  <c r="R16" i="6"/>
  <c r="S16" i="6" s="1"/>
  <c r="T16" i="6" s="1"/>
  <c r="U16" i="6" s="1"/>
  <c r="V16" i="6" s="1"/>
  <c r="W16" i="6" s="1"/>
  <c r="X16" i="6" s="1"/>
  <c r="Y16" i="6" s="1"/>
  <c r="Q18" i="6" s="1"/>
  <c r="R18" i="6" s="1"/>
  <c r="E16" i="6"/>
  <c r="F16" i="6"/>
  <c r="G16" i="6"/>
  <c r="H16" i="6"/>
  <c r="I16" i="6"/>
  <c r="J16" i="6"/>
  <c r="K16" i="6"/>
  <c r="L16" i="6"/>
  <c r="M16" i="6"/>
  <c r="AD679" i="13"/>
  <c r="AC679" i="13"/>
  <c r="AB679" i="13"/>
  <c r="G679" i="13"/>
  <c r="E679" i="13"/>
  <c r="E18" i="6" l="1"/>
  <c r="F60" i="8"/>
  <c r="F62" i="8"/>
  <c r="F65" i="8"/>
  <c r="F25" i="8"/>
  <c r="F39" i="8"/>
  <c r="F21" i="8"/>
  <c r="F45" i="8"/>
  <c r="F18" i="6"/>
  <c r="S18" i="6"/>
  <c r="F56" i="8"/>
  <c r="F51" i="8"/>
  <c r="F47" i="8"/>
  <c r="F42" i="8"/>
  <c r="F37" i="8"/>
  <c r="F33" i="8"/>
  <c r="F27" i="8"/>
  <c r="F23" i="8"/>
  <c r="F19" i="8"/>
  <c r="F15" i="8"/>
  <c r="F49" i="8"/>
  <c r="F30" i="8"/>
  <c r="F53" i="8"/>
  <c r="F35" i="8"/>
  <c r="F17" i="8"/>
  <c r="T18" i="6" l="1"/>
  <c r="G18" i="6"/>
  <c r="F91" i="8" l="1"/>
  <c r="C101" i="8"/>
  <c r="U18" i="6"/>
  <c r="H18" i="6"/>
  <c r="V18" i="6" l="1"/>
  <c r="I18" i="6"/>
  <c r="W18" i="6" l="1"/>
  <c r="J18" i="6"/>
  <c r="X18" i="6" l="1"/>
  <c r="K18" i="6"/>
  <c r="L18" i="6" l="1"/>
  <c r="Y18" i="6"/>
  <c r="Q20" i="6" l="1"/>
  <c r="M18" i="6"/>
  <c r="R20" i="6" l="1"/>
  <c r="E20" i="6"/>
  <c r="S20" i="6" l="1"/>
  <c r="F20" i="6"/>
  <c r="G20" i="6" l="1"/>
  <c r="T20" i="6"/>
  <c r="U20" i="6" l="1"/>
  <c r="H20" i="6"/>
  <c r="V20" i="6" l="1"/>
  <c r="I20" i="6"/>
  <c r="W20" i="6" l="1"/>
  <c r="J20" i="6"/>
  <c r="X20" i="6" l="1"/>
  <c r="K20" i="6"/>
  <c r="Y20" i="6" l="1"/>
  <c r="M20" i="6" s="1"/>
  <c r="L20" i="6"/>
  <c r="Q22" i="6" l="1"/>
  <c r="R22" i="6" l="1"/>
  <c r="E22" i="6"/>
  <c r="S22" i="6" l="1"/>
  <c r="F22" i="6"/>
  <c r="T22" i="6" l="1"/>
  <c r="G22" i="6"/>
  <c r="U22" i="6" l="1"/>
  <c r="H22" i="6"/>
  <c r="V22" i="6" l="1"/>
  <c r="I22" i="6"/>
  <c r="W22" i="6" l="1"/>
  <c r="J22" i="6"/>
  <c r="X22" i="6" l="1"/>
  <c r="K22" i="6"/>
  <c r="Y22" i="6" l="1"/>
  <c r="L22" i="6"/>
  <c r="Q24" i="6" l="1"/>
  <c r="M22" i="6"/>
  <c r="R24" i="6" l="1"/>
  <c r="E24" i="6"/>
  <c r="S24" i="6" l="1"/>
  <c r="F24" i="6"/>
  <c r="G24" i="6" l="1"/>
  <c r="T24" i="6"/>
  <c r="U24" i="6" l="1"/>
  <c r="H24" i="6"/>
  <c r="V24" i="6" l="1"/>
  <c r="I24" i="6"/>
  <c r="W24" i="6" l="1"/>
  <c r="J24" i="6"/>
  <c r="K24" i="6" l="1"/>
  <c r="X24" i="6"/>
  <c r="Y24" i="6" l="1"/>
  <c r="L24" i="6"/>
  <c r="P26" i="6" l="1"/>
  <c r="M24" i="6"/>
  <c r="Q26" i="6" l="1"/>
  <c r="D26" i="6"/>
  <c r="R26" i="6" l="1"/>
  <c r="E26" i="6"/>
  <c r="S26" i="6" l="1"/>
  <c r="F26" i="6"/>
  <c r="T26" i="6" l="1"/>
  <c r="G26" i="6"/>
  <c r="U26" i="6" l="1"/>
  <c r="H26" i="6"/>
  <c r="V26" i="6" l="1"/>
  <c r="I26" i="6"/>
  <c r="W26" i="6" l="1"/>
  <c r="J26" i="6"/>
  <c r="X26" i="6" l="1"/>
  <c r="K26" i="6"/>
  <c r="Y26" i="6" l="1"/>
  <c r="L26" i="6"/>
  <c r="P28" i="6" l="1"/>
  <c r="M26" i="6"/>
  <c r="Q28" i="6" l="1"/>
  <c r="D28" i="6"/>
  <c r="R28" i="6" l="1"/>
  <c r="E28" i="6"/>
  <c r="S28" i="6" l="1"/>
  <c r="F28" i="6"/>
  <c r="T28" i="6" l="1"/>
  <c r="G28" i="6"/>
  <c r="U28" i="6" l="1"/>
  <c r="H28" i="6"/>
  <c r="V28" i="6" l="1"/>
  <c r="I28" i="6"/>
  <c r="W28" i="6" l="1"/>
  <c r="J28" i="6"/>
  <c r="X28" i="6" l="1"/>
  <c r="K28" i="6"/>
  <c r="Y28" i="6" l="1"/>
  <c r="L28" i="6"/>
  <c r="P30" i="6" l="1"/>
  <c r="M28" i="6"/>
  <c r="Q30" i="6" l="1"/>
  <c r="D30" i="6"/>
  <c r="R30" i="6" l="1"/>
  <c r="E30" i="6"/>
  <c r="S30" i="6" l="1"/>
  <c r="F30" i="6"/>
  <c r="T30" i="6" l="1"/>
  <c r="G30" i="6"/>
  <c r="U30" i="6" l="1"/>
  <c r="H30" i="6"/>
  <c r="V30" i="6" l="1"/>
  <c r="I30" i="6"/>
  <c r="W30" i="6" l="1"/>
  <c r="J30" i="6"/>
  <c r="K30" i="6" l="1"/>
  <c r="X30" i="6"/>
  <c r="Y30" i="6" l="1"/>
  <c r="L30" i="6"/>
  <c r="P32" i="6" l="1"/>
  <c r="M30" i="6"/>
  <c r="Q32" i="6" l="1"/>
  <c r="D32" i="6"/>
  <c r="R32" i="6" l="1"/>
  <c r="E32" i="6"/>
  <c r="S32" i="6" l="1"/>
  <c r="F32" i="6"/>
  <c r="T32" i="6" l="1"/>
  <c r="G32" i="6"/>
  <c r="U32" i="6" l="1"/>
  <c r="H32" i="6"/>
  <c r="I32" i="6" l="1"/>
  <c r="V32" i="6"/>
  <c r="W32" i="6" l="1"/>
  <c r="J32" i="6"/>
  <c r="X32" i="6" l="1"/>
  <c r="K32" i="6"/>
  <c r="Y32" i="6" l="1"/>
  <c r="L32" i="6"/>
  <c r="P34" i="6" l="1"/>
  <c r="M32" i="6"/>
  <c r="Q34" i="6" l="1"/>
  <c r="D34" i="6"/>
  <c r="R34" i="6" l="1"/>
  <c r="E34" i="6"/>
  <c r="S34" i="6" l="1"/>
  <c r="F34" i="6"/>
  <c r="G34" i="6" l="1"/>
  <c r="T34" i="6"/>
  <c r="U34" i="6" l="1"/>
  <c r="H34" i="6"/>
  <c r="V34" i="6" l="1"/>
  <c r="I34" i="6"/>
  <c r="W34" i="6" l="1"/>
  <c r="J34" i="6"/>
  <c r="X34" i="6" l="1"/>
  <c r="K34" i="6"/>
  <c r="Y34" i="6" l="1"/>
  <c r="L34" i="6"/>
  <c r="Q36" i="6" l="1"/>
  <c r="E36" i="6" s="1"/>
  <c r="M34" i="6"/>
  <c r="R36" i="6" l="1"/>
  <c r="F36" i="6" l="1"/>
  <c r="S36" i="6"/>
  <c r="T36" i="6" l="1"/>
  <c r="G36" i="6"/>
  <c r="U36" i="6" l="1"/>
  <c r="H36" i="6"/>
  <c r="V36" i="6" l="1"/>
  <c r="I36" i="6"/>
  <c r="J36" i="6" l="1"/>
  <c r="W36" i="6"/>
  <c r="X36" i="6" l="1"/>
  <c r="K36" i="6"/>
  <c r="Y36" i="6" l="1"/>
  <c r="L36" i="6"/>
  <c r="Q38" i="6" l="1"/>
  <c r="M36" i="6"/>
  <c r="E38" i="6" l="1"/>
  <c r="R38" i="6"/>
  <c r="S38" i="6" l="1"/>
  <c r="F38" i="6"/>
  <c r="T38" i="6" l="1"/>
  <c r="G38" i="6"/>
  <c r="U38" i="6" l="1"/>
  <c r="H38" i="6"/>
  <c r="I38" i="6" l="1"/>
  <c r="V38" i="6"/>
  <c r="W38" i="6" l="1"/>
  <c r="J38" i="6"/>
  <c r="X38" i="6" l="1"/>
  <c r="K38" i="6"/>
  <c r="Y38" i="6" l="1"/>
  <c r="L38" i="6"/>
  <c r="M38" i="6" l="1"/>
  <c r="Q40" i="6"/>
  <c r="R40" i="6" l="1"/>
  <c r="E40" i="6"/>
  <c r="S40" i="6" l="1"/>
  <c r="F40" i="6"/>
  <c r="T40" i="6" l="1"/>
  <c r="G40" i="6"/>
  <c r="H40" i="6" l="1"/>
  <c r="U40" i="6"/>
  <c r="V40" i="6" l="1"/>
  <c r="I40" i="6"/>
  <c r="W40" i="6" l="1"/>
  <c r="J40" i="6"/>
  <c r="X40" i="6" l="1"/>
  <c r="K40" i="6"/>
  <c r="L40" i="6" l="1"/>
  <c r="Y40" i="6"/>
  <c r="Q42" i="6" l="1"/>
  <c r="M40" i="6"/>
  <c r="R42" i="6" l="1"/>
  <c r="E42" i="6"/>
  <c r="S42" i="6" l="1"/>
  <c r="F42" i="6"/>
  <c r="G42" i="6" l="1"/>
  <c r="T42" i="6"/>
  <c r="U42" i="6" l="1"/>
  <c r="H42" i="6"/>
  <c r="V42" i="6" l="1"/>
  <c r="I42" i="6"/>
  <c r="W42" i="6" l="1"/>
  <c r="J42" i="6"/>
  <c r="K42" i="6" l="1"/>
  <c r="X42" i="6"/>
  <c r="Y42" i="6" l="1"/>
  <c r="L42" i="6"/>
  <c r="Q44" i="6" l="1"/>
  <c r="M42" i="6"/>
  <c r="R44" i="6" l="1"/>
  <c r="E44" i="6"/>
  <c r="F44" i="6" l="1"/>
  <c r="S44" i="6"/>
  <c r="T44" i="6" l="1"/>
  <c r="G44" i="6"/>
  <c r="U44" i="6" l="1"/>
  <c r="H44" i="6"/>
  <c r="V44" i="6" l="1"/>
  <c r="I44" i="6"/>
  <c r="J44" i="6" l="1"/>
  <c r="W44" i="6"/>
  <c r="X44" i="6" l="1"/>
  <c r="K44" i="6"/>
  <c r="Y44" i="6" l="1"/>
  <c r="L44" i="6"/>
  <c r="Q46" i="6" l="1"/>
  <c r="M44" i="6"/>
  <c r="E46" i="6" l="1"/>
  <c r="R46" i="6"/>
  <c r="S46" i="6" l="1"/>
  <c r="F46" i="6"/>
  <c r="T46" i="6" l="1"/>
  <c r="G46" i="6"/>
  <c r="U46" i="6" l="1"/>
  <c r="H46" i="6"/>
  <c r="I46" i="6" l="1"/>
  <c r="V46" i="6"/>
  <c r="W46" i="6" l="1"/>
  <c r="J46" i="6"/>
  <c r="X46" i="6" l="1"/>
  <c r="K46" i="6"/>
  <c r="Y46" i="6" l="1"/>
  <c r="L46" i="6"/>
  <c r="M46" i="6" l="1"/>
  <c r="Q48" i="6"/>
  <c r="R48" i="6" l="1"/>
  <c r="E48" i="6"/>
  <c r="S48" i="6" l="1"/>
  <c r="F48" i="6"/>
  <c r="T48" i="6" l="1"/>
  <c r="G48" i="6"/>
  <c r="H48" i="6" l="1"/>
  <c r="U48" i="6"/>
  <c r="V48" i="6" l="1"/>
  <c r="I48" i="6"/>
  <c r="W48" i="6" l="1"/>
  <c r="J48" i="6"/>
  <c r="X48" i="6" l="1"/>
  <c r="K48" i="6"/>
  <c r="L48" i="6" l="1"/>
  <c r="Y48" i="6"/>
  <c r="Q50" i="6" l="1"/>
  <c r="M48" i="6"/>
  <c r="R50" i="6" l="1"/>
  <c r="E50" i="6"/>
  <c r="S50" i="6" l="1"/>
  <c r="F50" i="6"/>
  <c r="G50" i="6" l="1"/>
  <c r="T50" i="6"/>
  <c r="U50" i="6" l="1"/>
  <c r="H50" i="6"/>
  <c r="V50" i="6" l="1"/>
  <c r="I50" i="6"/>
  <c r="W50" i="6" l="1"/>
  <c r="J50" i="6"/>
  <c r="K50" i="6" l="1"/>
  <c r="X50" i="6"/>
  <c r="Y50" i="6" l="1"/>
  <c r="L50" i="6"/>
  <c r="Q52" i="6" l="1"/>
  <c r="E52" i="6" s="1"/>
  <c r="M50" i="6"/>
  <c r="R52" i="6" l="1"/>
  <c r="F52" i="6" s="1"/>
  <c r="S52" i="6" l="1"/>
  <c r="G52" i="6" s="1"/>
  <c r="T52" i="6" l="1"/>
  <c r="H52" i="6" s="1"/>
  <c r="U52" i="6" l="1"/>
  <c r="I52" i="6" s="1"/>
  <c r="V52" i="6" l="1"/>
  <c r="J52" i="6" s="1"/>
  <c r="W52" i="6" l="1"/>
  <c r="K52" i="6" s="1"/>
  <c r="X52" i="6" l="1"/>
  <c r="L52" i="6" s="1"/>
  <c r="Y52" i="6" l="1"/>
  <c r="M52" i="6" s="1"/>
  <c r="P54" i="6" l="1"/>
  <c r="Q54" i="6" l="1"/>
  <c r="D54" i="6"/>
  <c r="R54" i="6" l="1"/>
  <c r="E54" i="6"/>
  <c r="S54" i="6" l="1"/>
  <c r="F54" i="6"/>
  <c r="T54" i="6" l="1"/>
  <c r="G54" i="6"/>
  <c r="U54" i="6" l="1"/>
  <c r="H54" i="6"/>
  <c r="V54" i="6" l="1"/>
  <c r="I54" i="6"/>
  <c r="W54" i="6" l="1"/>
  <c r="J54" i="6"/>
  <c r="X54" i="6" l="1"/>
  <c r="K54" i="6"/>
  <c r="Y54" i="6" l="1"/>
  <c r="L54" i="6"/>
  <c r="Z54" i="6" s="1"/>
  <c r="AA54" i="6" s="1"/>
  <c r="P56" i="6" l="1"/>
  <c r="M54" i="6"/>
  <c r="Q56" i="6" l="1"/>
  <c r="D56" i="6"/>
  <c r="R56" i="6" l="1"/>
  <c r="E56" i="6"/>
  <c r="S56" i="6" l="1"/>
  <c r="F56" i="6"/>
  <c r="T56" i="6" l="1"/>
  <c r="G56" i="6"/>
  <c r="U56" i="6" l="1"/>
  <c r="H56" i="6"/>
  <c r="V56" i="6" l="1"/>
  <c r="I56" i="6"/>
  <c r="W56" i="6" l="1"/>
  <c r="J56" i="6"/>
  <c r="X56" i="6" l="1"/>
  <c r="K56" i="6"/>
  <c r="Y56" i="6" l="1"/>
  <c r="L56" i="6"/>
  <c r="P58" i="6" l="1"/>
  <c r="D58" i="6" s="1"/>
  <c r="M56" i="6"/>
  <c r="Q58" i="6" l="1"/>
  <c r="R58" i="6" l="1"/>
  <c r="E58" i="6"/>
  <c r="S58" i="6" l="1"/>
  <c r="F58" i="6"/>
  <c r="T58" i="6" l="1"/>
  <c r="G58" i="6"/>
  <c r="U58" i="6" l="1"/>
  <c r="H58" i="6"/>
  <c r="V58" i="6" l="1"/>
  <c r="I58" i="6"/>
  <c r="W58" i="6" l="1"/>
  <c r="J58" i="6"/>
  <c r="X58" i="6" l="1"/>
  <c r="K58" i="6"/>
  <c r="Y58" i="6" l="1"/>
  <c r="P60" i="6" s="1"/>
  <c r="D60" i="6" s="1"/>
  <c r="L58" i="6"/>
  <c r="Q60" i="6" l="1"/>
  <c r="M58" i="6"/>
  <c r="R60" i="6" l="1"/>
  <c r="E60" i="6"/>
  <c r="S60" i="6" l="1"/>
  <c r="F60" i="6"/>
  <c r="T60" i="6" l="1"/>
  <c r="G60" i="6"/>
  <c r="U60" i="6" l="1"/>
  <c r="H60" i="6"/>
  <c r="I60" i="6" l="1"/>
  <c r="V60" i="6"/>
  <c r="J60" i="6" l="1"/>
  <c r="W60" i="6"/>
  <c r="K60" i="6" l="1"/>
  <c r="X60" i="6"/>
  <c r="Y60" i="6" l="1"/>
  <c r="L60" i="6"/>
  <c r="M60" i="6" l="1"/>
  <c r="P65" i="6"/>
  <c r="Q65" i="6" l="1"/>
  <c r="D65" i="6"/>
  <c r="R65" i="6" l="1"/>
  <c r="E65" i="6"/>
  <c r="S65" i="6" l="1"/>
  <c r="F65" i="6"/>
  <c r="T65" i="6" l="1"/>
  <c r="G65" i="6"/>
  <c r="U65" i="6" l="1"/>
  <c r="H65" i="6"/>
  <c r="V65" i="6" l="1"/>
  <c r="I65" i="6"/>
  <c r="W65" i="6" l="1"/>
  <c r="J65" i="6"/>
  <c r="X65" i="6" l="1"/>
  <c r="K65" i="6"/>
  <c r="Y65" i="6" l="1"/>
  <c r="L65" i="6"/>
  <c r="P75" i="6" l="1"/>
  <c r="Q67" i="6"/>
  <c r="Q69" i="6" l="1"/>
  <c r="M69" i="6" s="1"/>
  <c r="AA69" i="6" s="1"/>
  <c r="M67" i="6"/>
  <c r="AA67" i="6" s="1"/>
  <c r="Q75" i="6"/>
  <c r="D75" i="6"/>
  <c r="R75" i="6" l="1"/>
  <c r="E75" i="6"/>
  <c r="S75" i="6" l="1"/>
  <c r="F75" i="6"/>
  <c r="T75" i="6" l="1"/>
  <c r="G75" i="6"/>
  <c r="U75" i="6" l="1"/>
  <c r="H75" i="6"/>
  <c r="V75" i="6" l="1"/>
  <c r="I75" i="6"/>
  <c r="W75" i="6" l="1"/>
  <c r="J75" i="6"/>
  <c r="X75" i="6" l="1"/>
  <c r="K75" i="6"/>
  <c r="Y75" i="6" l="1"/>
  <c r="L75" i="6"/>
  <c r="M75" i="6" l="1"/>
  <c r="P77" i="6"/>
  <c r="D77" i="6" l="1"/>
  <c r="Q77" i="6"/>
  <c r="E77" i="6" l="1"/>
  <c r="R77" i="6"/>
  <c r="F77" i="6" l="1"/>
  <c r="S77" i="6"/>
  <c r="G77" i="6" l="1"/>
  <c r="T77" i="6"/>
  <c r="H77" i="6" l="1"/>
  <c r="U77" i="6"/>
  <c r="I77" i="6" l="1"/>
  <c r="V77" i="6"/>
  <c r="J77" i="6" l="1"/>
  <c r="W77" i="6"/>
  <c r="K77" i="6" l="1"/>
  <c r="X77" i="6"/>
  <c r="L77" i="6" l="1"/>
  <c r="Y77" i="6"/>
  <c r="M77" i="6" l="1"/>
  <c r="P79" i="6"/>
  <c r="D79" i="6" l="1"/>
  <c r="Q79" i="6"/>
  <c r="E79" i="6" l="1"/>
  <c r="R79" i="6"/>
  <c r="F79" i="6" l="1"/>
  <c r="S79" i="6"/>
  <c r="G79" i="6" l="1"/>
  <c r="T79" i="6"/>
  <c r="H79" i="6" l="1"/>
  <c r="U79" i="6"/>
  <c r="I79" i="6" l="1"/>
  <c r="V79" i="6"/>
  <c r="J79" i="6" l="1"/>
  <c r="W79" i="6"/>
  <c r="K79" i="6" l="1"/>
  <c r="X79" i="6"/>
  <c r="L79" i="6" l="1"/>
  <c r="Y79" i="6"/>
  <c r="M79" i="6" l="1"/>
  <c r="P83" i="6"/>
  <c r="D83" i="6" l="1"/>
  <c r="Q83" i="6"/>
  <c r="E83" i="6" l="1"/>
  <c r="R83" i="6"/>
  <c r="F83" i="6" l="1"/>
  <c r="S83" i="6"/>
  <c r="G83" i="6" l="1"/>
  <c r="T83" i="6"/>
  <c r="H83" i="6" l="1"/>
  <c r="U83" i="6"/>
  <c r="I83" i="6" l="1"/>
  <c r="V83" i="6"/>
  <c r="J83" i="6" l="1"/>
  <c r="W83" i="6"/>
  <c r="K83" i="6" l="1"/>
  <c r="X83" i="6"/>
  <c r="L83" i="6" l="1"/>
  <c r="Y83" i="6"/>
  <c r="M83" i="6" l="1"/>
  <c r="Q85" i="6"/>
  <c r="M85" i="6" l="1"/>
  <c r="Q87" i="6"/>
  <c r="M87" i="6" s="1"/>
</calcChain>
</file>

<file path=xl/sharedStrings.xml><?xml version="1.0" encoding="utf-8"?>
<sst xmlns="http://schemas.openxmlformats.org/spreadsheetml/2006/main" count="8073" uniqueCount="950">
  <si>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</si>
  <si>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</si>
  <si>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</si>
  <si>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</si>
  <si>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</si>
  <si>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</si>
  <si>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</si>
  <si>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</si>
  <si>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</si>
  <si>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</si>
  <si>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</si>
  <si>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</si>
  <si>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If it is not possible to split the amount foregone by category and band, please enter the total amount foregone by band.</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</si>
  <si>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</si>
  <si>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</si>
  <si>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</si>
  <si>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</si>
  <si>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</si>
  <si>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</si>
  <si>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</si>
  <si>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</si>
  <si>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</si>
  <si>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</si>
  <si>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</si>
  <si>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</si>
  <si>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</si>
  <si>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</si>
  <si>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</si>
  <si>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</si>
  <si>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</si>
  <si>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</si>
  <si>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</si>
  <si>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</si>
  <si>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</si>
  <si>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</si>
  <si>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</si>
  <si>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</si>
  <si>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</si>
  <si>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</si>
  <si>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</si>
  <si>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</si>
  <si>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</si>
  <si>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</si>
  <si>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</si>
  <si>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</si>
  <si>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</si>
  <si>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</si>
  <si>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</si>
  <si>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</si>
  <si>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</si>
  <si>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</si>
  <si>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</si>
  <si>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</si>
  <si>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</si>
  <si>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Basingstoke &amp; Deane</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</si>
  <si>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</si>
  <si>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</si>
  <si>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</si>
  <si>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</si>
  <si>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</si>
  <si>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</si>
  <si>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</si>
  <si>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</si>
  <si>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</si>
  <si>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</si>
  <si>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</si>
  <si>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</si>
  <si>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</si>
  <si>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</si>
  <si>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</si>
  <si>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</si>
  <si>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</si>
  <si>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</si>
  <si>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</si>
  <si>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</si>
  <si>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</si>
  <si>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</si>
  <si>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</si>
  <si>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</si>
  <si>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</si>
  <si>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</si>
  <si>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</si>
  <si>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</si>
  <si>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</si>
  <si>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</si>
  <si>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</si>
  <si>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</si>
  <si>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</si>
  <si>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</si>
  <si>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</si>
  <si>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</si>
  <si>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</si>
  <si>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</si>
  <si>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</si>
  <si>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</si>
  <si>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</si>
  <si>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</si>
  <si>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</si>
  <si>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</si>
  <si>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</si>
  <si>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</si>
  <si>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</si>
  <si>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</si>
  <si>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</si>
  <si>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</si>
  <si>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</si>
  <si>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</si>
  <si>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</si>
  <si>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</si>
  <si>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</si>
  <si>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</si>
  <si>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</si>
  <si>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</si>
  <si>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</si>
  <si>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Table B - Actual Dwelling numbers</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</si>
  <si>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</si>
  <si>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</si>
  <si>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</si>
  <si>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</si>
  <si>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</si>
  <si>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</si>
  <si>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</si>
  <si>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</si>
  <si>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</si>
  <si>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</si>
  <si>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</si>
  <si>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</si>
  <si>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</si>
  <si>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</si>
  <si>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</si>
  <si>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</si>
  <si>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</si>
  <si>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</si>
  <si>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</si>
  <si>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</si>
  <si>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</si>
  <si>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</si>
  <si>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</si>
  <si>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</si>
  <si>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</si>
  <si>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</si>
  <si>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</si>
  <si>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</si>
  <si>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</si>
  <si>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</si>
  <si>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</si>
  <si>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</si>
  <si>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</si>
  <si>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</si>
  <si>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</si>
  <si>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</si>
  <si>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</si>
  <si>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</si>
  <si>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</si>
  <si>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</si>
  <si>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</si>
  <si>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</si>
  <si>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</si>
  <si>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</si>
  <si>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</si>
  <si>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</si>
  <si>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</si>
  <si>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</si>
  <si>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</si>
  <si>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</si>
  <si>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</si>
  <si>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</si>
  <si>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</si>
  <si>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</si>
  <si>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</si>
  <si>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</si>
  <si>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</si>
  <si>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</si>
  <si>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</si>
  <si>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</si>
  <si>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Bath &amp; North East Somerset</t>
  </si>
  <si>
    <t>E0101</t>
  </si>
  <si>
    <t>Bexley</t>
  </si>
  <si>
    <t>E5032</t>
  </si>
  <si>
    <t>Birmingham</t>
  </si>
  <si>
    <t>E4601</t>
  </si>
  <si>
    <t>Blaby</t>
  </si>
  <si>
    <t>E2431</t>
  </si>
  <si>
    <t>E2301</t>
  </si>
  <si>
    <t>E2302</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</si>
  <si>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</si>
  <si>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</si>
  <si>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</si>
  <si>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</si>
  <si>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</si>
  <si>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</si>
  <si>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</si>
  <si>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</si>
  <si>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</si>
  <si>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</si>
  <si>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</si>
  <si>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</si>
  <si>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</si>
  <si>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</si>
  <si>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</si>
  <si>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</si>
  <si>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</si>
  <si>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</si>
  <si>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</si>
  <si>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</si>
  <si>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</si>
  <si>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</si>
  <si>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</si>
  <si>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</si>
  <si>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</si>
  <si>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</si>
  <si>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</si>
  <si>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</si>
  <si>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</si>
  <si>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</si>
  <si>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</si>
  <si>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</si>
  <si>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</si>
  <si>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</si>
  <si>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</si>
  <si>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</si>
  <si>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</si>
  <si>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</si>
  <si>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</si>
  <si>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</si>
  <si>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</si>
  <si>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</si>
  <si>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</si>
  <si>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</si>
  <si>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</si>
  <si>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</si>
  <si>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</si>
  <si>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</si>
  <si>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</si>
  <si>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</si>
  <si>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</si>
  <si>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</si>
  <si>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</si>
  <si>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</si>
  <si>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</si>
  <si>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</si>
  <si>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</si>
  <si>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</si>
  <si>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</si>
  <si>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</si>
  <si>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</si>
  <si>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</si>
  <si>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</si>
  <si>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</si>
  <si>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</si>
  <si>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</si>
  <si>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</si>
  <si>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</si>
  <si>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</si>
  <si>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</si>
  <si>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</si>
  <si>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</si>
  <si>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</si>
  <si>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</si>
  <si>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</si>
  <si>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</si>
  <si>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</si>
  <si>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</si>
  <si>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</si>
  <si>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</si>
  <si>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</si>
  <si>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</si>
  <si>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</si>
  <si>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</si>
  <si>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</si>
  <si>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</si>
  <si>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</si>
  <si>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</si>
  <si>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</si>
  <si>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Class</t>
  </si>
  <si>
    <t>Region</t>
  </si>
  <si>
    <t>SD</t>
  </si>
  <si>
    <t>SE</t>
  </si>
  <si>
    <t>NW</t>
  </si>
  <si>
    <t>EM</t>
  </si>
  <si>
    <t>OLB</t>
  </si>
  <si>
    <t>Barking &amp; Dagenham</t>
  </si>
  <si>
    <t>Met</t>
  </si>
  <si>
    <t>YH</t>
  </si>
  <si>
    <t>UA</t>
  </si>
  <si>
    <t>SW</t>
  </si>
  <si>
    <t>WM</t>
  </si>
  <si>
    <t>Blackburn with Darwen UA</t>
  </si>
  <si>
    <t>Blackpool UA</t>
  </si>
  <si>
    <t>Bournemouth UA</t>
  </si>
  <si>
    <t>Bracknell Forest UA</t>
  </si>
  <si>
    <t>Brighton and Hove</t>
  </si>
  <si>
    <t>ILB</t>
  </si>
  <si>
    <t>NE</t>
  </si>
  <si>
    <t>Darlington UA</t>
  </si>
  <si>
    <t>Derby UA</t>
  </si>
  <si>
    <t>East Riding of Yorkshire UA</t>
  </si>
  <si>
    <t>Epsom and Ewell</t>
  </si>
  <si>
    <t>Halton UA</t>
  </si>
  <si>
    <t>Hammersmith &amp; Fulham</t>
  </si>
  <si>
    <t>Hartlepool UA</t>
  </si>
  <si>
    <t>Herefordshire UA</t>
  </si>
  <si>
    <t>Hinckley &amp; Bosworth</t>
  </si>
  <si>
    <t>Huntingdonshire (new)</t>
  </si>
  <si>
    <t>Isle of Wight UA</t>
  </si>
  <si>
    <t>Kensington &amp; Chelsea</t>
  </si>
  <si>
    <t>Kings Lynn &amp; West Norfolk</t>
  </si>
  <si>
    <t>Kingston upon Hull UA</t>
  </si>
  <si>
    <t>Leicester UA</t>
  </si>
  <si>
    <t>Luton UA</t>
  </si>
  <si>
    <t>Malvern Hills (new)</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</si>
  <si>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</si>
  <si>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</si>
  <si>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</si>
  <si>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</si>
  <si>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</si>
  <si>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</si>
  <si>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</si>
  <si>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</si>
  <si>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</si>
  <si>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</si>
  <si>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</si>
  <si>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</si>
  <si>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</si>
  <si>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</si>
  <si>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</si>
  <si>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</si>
  <si>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</si>
  <si>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</si>
  <si>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</si>
  <si>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</si>
  <si>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</si>
  <si>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</si>
  <si>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</si>
  <si>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</si>
  <si>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</si>
  <si>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</si>
  <si>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</si>
  <si>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</si>
  <si>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</si>
  <si>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</si>
  <si>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</si>
  <si>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</si>
  <si>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</si>
  <si>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</si>
  <si>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</si>
  <si>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</si>
  <si>
    <t>England</t>
  </si>
  <si>
    <t>CTBS</t>
  </si>
  <si>
    <t>REDUCED COUNCIL TAX DISCOUNT GRANTED</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</si>
  <si>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</si>
  <si>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</si>
  <si>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</si>
  <si>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</si>
  <si>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</si>
  <si>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</si>
  <si>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</si>
  <si>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</si>
  <si>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</si>
  <si>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</si>
  <si>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</si>
  <si>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</si>
  <si>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</si>
  <si>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</si>
  <si>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</si>
  <si>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</si>
  <si>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</si>
  <si>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</si>
  <si>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</si>
  <si>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</si>
  <si>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</si>
  <si>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</si>
  <si>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</si>
  <si>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</si>
  <si>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t>No. of Student Exemptions  Combined A</t>
  </si>
  <si>
    <t>No. of Student Exemptions  Combined B</t>
  </si>
  <si>
    <t>No. of Student Exemptions  Combined C</t>
  </si>
  <si>
    <t>No. of Student Exemptions  Combined D</t>
  </si>
  <si>
    <t>No. of Student Exemptions  Combined E</t>
  </si>
  <si>
    <t>No. of Student Exemptions  Combined F</t>
  </si>
  <si>
    <t>No. of Student Exemptions  Combined G</t>
  </si>
  <si>
    <t>No. of Student Exemptions  Combined H</t>
  </si>
  <si>
    <t>No. of Student Exemptions  Combined Total</t>
  </si>
  <si>
    <t>No. of Student Exemptions Estimated A</t>
  </si>
  <si>
    <t>No. of Student Exemptions Estimated B</t>
  </si>
  <si>
    <t>No. of Student Exemptions Estimated C</t>
  </si>
  <si>
    <t>No. of Student Exemptions Estimated D</t>
  </si>
  <si>
    <t>No. of Student Exemptions Estimated E</t>
  </si>
  <si>
    <t>No. of Student Exemptions Estimated F</t>
  </si>
  <si>
    <t>No. of Student Exemptions Estimated G</t>
  </si>
  <si>
    <t>No. of Student Exemptions Estimated H</t>
  </si>
  <si>
    <t>No. of Student Exemptions Estimated Total</t>
  </si>
  <si>
    <t>ENG</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</si>
  <si>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</si>
  <si>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</si>
  <si>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</si>
  <si>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</si>
  <si>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</si>
  <si>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</si>
  <si>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</si>
  <si>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</si>
  <si>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</si>
  <si>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</si>
  <si>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</si>
  <si>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</si>
  <si>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</si>
  <si>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</si>
  <si>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</si>
  <si>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</si>
  <si>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</si>
  <si>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</si>
  <si>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</si>
  <si>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</si>
  <si>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</si>
  <si>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</si>
  <si>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</si>
  <si>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</si>
  <si>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</si>
  <si>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</si>
  <si>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</si>
  <si>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</si>
  <si>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</si>
  <si>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</si>
  <si>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</si>
  <si>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</si>
  <si>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</si>
  <si>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</si>
  <si>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</si>
  <si>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</si>
  <si>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</si>
  <si>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</si>
  <si>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</si>
  <si>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</si>
  <si>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</si>
  <si>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</si>
  <si>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</si>
  <si>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</si>
  <si>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</si>
  <si>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</si>
  <si>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</si>
  <si>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</si>
  <si>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</si>
  <si>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</si>
  <si>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</si>
  <si>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</si>
  <si>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</si>
  <si>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</si>
  <si>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</si>
  <si>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</si>
  <si>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</si>
  <si>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</si>
  <si>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</si>
  <si>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</si>
  <si>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</si>
  <si>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</si>
  <si>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</si>
  <si>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</si>
  <si>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</si>
  <si>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</si>
  <si>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</si>
  <si>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</si>
  <si>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</si>
  <si>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</si>
  <si>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</si>
  <si>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</si>
  <si>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</si>
  <si>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</si>
  <si>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</si>
  <si>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</si>
  <si>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</si>
  <si>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</si>
  <si>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</si>
  <si>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</si>
  <si>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</si>
  <si>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</si>
  <si>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</si>
  <si>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</si>
  <si>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</si>
  <si>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</si>
  <si>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</si>
  <si>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</si>
  <si>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</si>
  <si>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</si>
  <si>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</si>
  <si>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</si>
  <si>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</si>
  <si>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</si>
  <si>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</si>
  <si>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</si>
  <si>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</si>
  <si>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</si>
  <si>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</si>
  <si>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</si>
  <si>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</si>
  <si>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</si>
  <si>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</si>
  <si>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</si>
  <si>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</si>
  <si>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</si>
  <si>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</si>
  <si>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</si>
  <si>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</si>
  <si>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</si>
  <si>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</si>
  <si>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</si>
  <si>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</si>
  <si>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</si>
  <si>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</si>
  <si>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</si>
  <si>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</si>
  <si>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</si>
  <si>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</si>
  <si>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</si>
  <si>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</si>
  <si>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</si>
  <si>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</si>
  <si>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</si>
  <si>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</si>
  <si>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</si>
  <si>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</si>
  <si>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</si>
  <si>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</si>
  <si>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</si>
  <si>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</si>
  <si>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</si>
  <si>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</si>
  <si>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</si>
  <si>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</si>
  <si>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</si>
  <si>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</si>
  <si>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</si>
  <si>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</si>
  <si>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</si>
  <si>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</si>
  <si>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</si>
  <si>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</si>
  <si>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</si>
  <si>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</si>
  <si>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</si>
  <si>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</si>
  <si>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</si>
  <si>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</si>
  <si>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</si>
  <si>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</si>
  <si>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</si>
  <si>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</si>
  <si>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</si>
  <si>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</si>
  <si>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</si>
  <si>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</si>
  <si>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</si>
  <si>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</si>
  <si>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</si>
  <si>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</si>
  <si>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</si>
  <si>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</si>
  <si>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</si>
  <si>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</si>
  <si>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</si>
  <si>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</si>
  <si>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</si>
  <si>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</si>
  <si>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</si>
  <si>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</si>
  <si>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</si>
  <si>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</si>
  <si>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</si>
  <si>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</si>
  <si>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</si>
  <si>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</si>
  <si>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</si>
  <si>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</si>
  <si>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</si>
  <si>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</si>
  <si>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</si>
  <si>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</si>
  <si>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</si>
  <si>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</si>
  <si>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</si>
  <si>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</si>
  <si>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</si>
  <si>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</si>
  <si>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</si>
  <si>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</si>
  <si>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</si>
  <si>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</si>
  <si>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</si>
  <si>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</si>
  <si>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</si>
  <si>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</si>
  <si>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</si>
  <si>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</si>
  <si>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</si>
  <si>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</si>
  <si>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</si>
  <si>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</si>
  <si>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</si>
  <si>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</si>
  <si>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</si>
  <si>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</si>
  <si>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</si>
  <si>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</si>
  <si>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</si>
  <si>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</si>
  <si>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</si>
  <si>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</si>
  <si>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</si>
  <si>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</si>
  <si>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</si>
  <si>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</si>
  <si>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</si>
  <si>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</si>
  <si>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</si>
  <si>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</si>
  <si>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</si>
  <si>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</si>
  <si>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</si>
  <si>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</si>
  <si>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</si>
  <si>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</si>
  <si>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E1201</t>
  </si>
  <si>
    <t>E1701</t>
  </si>
  <si>
    <t>Preston</t>
  </si>
  <si>
    <t>E2339</t>
  </si>
  <si>
    <t>Purbeck</t>
  </si>
  <si>
    <t>E1236</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</si>
  <si>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</si>
  <si>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</si>
  <si>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</si>
  <si>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</si>
  <si>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</si>
  <si>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</si>
  <si>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</si>
  <si>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</si>
  <si>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</si>
  <si>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</si>
  <si>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</si>
  <si>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</si>
  <si>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</si>
  <si>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</si>
  <si>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</si>
  <si>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</si>
  <si>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</si>
  <si>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</si>
  <si>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</si>
  <si>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</si>
  <si>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</si>
  <si>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</si>
  <si>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</si>
  <si>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</si>
  <si>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</si>
  <si>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</si>
  <si>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</si>
  <si>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</si>
  <si>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</si>
  <si>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</si>
  <si>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</si>
  <si>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</si>
  <si>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</si>
  <si>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</si>
  <si>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</si>
  <si>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</si>
  <si>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</si>
  <si>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</si>
  <si>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</si>
  <si>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</si>
  <si>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</si>
  <si>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</si>
  <si>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</si>
  <si>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</si>
  <si>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</si>
  <si>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</si>
  <si>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</si>
  <si>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</si>
  <si>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</si>
  <si>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</si>
  <si>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</si>
  <si>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</si>
  <si>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</si>
  <si>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</si>
  <si>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</si>
  <si>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</si>
  <si>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</si>
  <si>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</si>
  <si>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</si>
  <si>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</si>
  <si>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</si>
  <si>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</si>
  <si>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</si>
  <si>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</si>
  <si>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</si>
  <si>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</si>
  <si>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</si>
  <si>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</si>
  <si>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</si>
  <si>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</si>
  <si>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</si>
  <si>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</si>
  <si>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</si>
  <si>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</si>
  <si>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</si>
  <si>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</si>
  <si>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</si>
  <si>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</si>
  <si>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</si>
  <si>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</si>
  <si>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</si>
  <si>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</si>
  <si>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</si>
  <si>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</si>
  <si>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</si>
  <si>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</si>
  <si>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</si>
  <si>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</si>
  <si>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</si>
  <si>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</si>
  <si>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</si>
  <si>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</si>
  <si>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</si>
  <si>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</si>
  <si>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</si>
  <si>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</si>
  <si>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</si>
  <si>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</si>
  <si>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</si>
  <si>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</si>
  <si>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</si>
  <si>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</si>
  <si>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</si>
  <si>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</si>
  <si>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</si>
  <si>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</si>
  <si>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</si>
  <si>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</si>
  <si>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</si>
  <si>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</si>
  <si>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</si>
  <si>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</si>
  <si>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</si>
  <si>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</si>
  <si>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</si>
  <si>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</si>
  <si>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</si>
  <si>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</si>
  <si>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</si>
  <si>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</si>
  <si>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</si>
  <si>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</si>
  <si>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</si>
  <si>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</si>
  <si>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</si>
  <si>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</si>
  <si>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</si>
  <si>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</si>
  <si>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</si>
  <si>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</si>
  <si>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</si>
  <si>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</si>
  <si>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</si>
  <si>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</si>
  <si>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</si>
  <si>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</si>
  <si>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</si>
  <si>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</si>
  <si>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</si>
  <si>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</si>
  <si>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</si>
  <si>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</si>
  <si>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</si>
  <si>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</si>
  <si>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</si>
  <si>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</si>
  <si>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</si>
  <si>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</si>
  <si>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</si>
  <si>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</si>
  <si>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</si>
  <si>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</si>
  <si>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</si>
  <si>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</si>
  <si>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</si>
  <si>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</si>
  <si>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</si>
  <si>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</si>
  <si>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</si>
  <si>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</si>
  <si>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</si>
  <si>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</si>
  <si>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</si>
  <si>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</si>
  <si>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</si>
  <si>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</si>
  <si>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</si>
  <si>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</si>
  <si>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</si>
  <si>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</si>
  <si>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Waveney</t>
  </si>
  <si>
    <t>E3537</t>
  </si>
  <si>
    <t>Waverley</t>
  </si>
  <si>
    <t>E3640</t>
  </si>
  <si>
    <t>Wealden</t>
  </si>
  <si>
    <t>E1437</t>
  </si>
  <si>
    <t>Wellingborough</t>
  </si>
  <si>
    <t>E2837</t>
  </si>
  <si>
    <t>Welwyn Hatfield</t>
  </si>
  <si>
    <t>E1940</t>
  </si>
  <si>
    <t xml:space="preserve">This sheet should be used to record the variable level of discount your authority grants to empty dwellings. If the value of discount is not shown in the top table please add the value at the bottom of the "Percentage reduction" column. </t>
  </si>
  <si>
    <t>Empty Property Council Tax Premium</t>
  </si>
  <si>
    <t>18. Line 16 - line 16a - line 17. This is the equivalent of line 16c on the CTB(October 2013) and will be used in the calculation of the New Homes Bonus.</t>
  </si>
  <si>
    <t>23. Ratio to band D</t>
  </si>
  <si>
    <t>26. Tax base (to 1 decimal place) (line 24 col 10 + line 25)</t>
  </si>
  <si>
    <t>28. Reduction in taxbase as a result of the Family Annex discount</t>
  </si>
  <si>
    <t>29.Reduction in taxbase as a result of local council tax support</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</si>
  <si>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</si>
  <si>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</si>
  <si>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</si>
  <si>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</si>
  <si>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</si>
  <si>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</si>
  <si>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21. Number of dwellings equivalents after applying discounts and premiums to calculate taxbase</t>
  </si>
  <si>
    <t>24. Total number of band D equivalents</t>
  </si>
  <si>
    <t>25. Number of band D equivalents of contributions in lieu</t>
  </si>
  <si>
    <t>26. Tax base</t>
  </si>
  <si>
    <t>27. Number of dwellings equivalents after applying discounts amd premiums to calculate taxbase</t>
  </si>
  <si>
    <t xml:space="preserve">31. Total number of band D equivalents after allowance for council tax support </t>
  </si>
  <si>
    <t>32. Number of band D equivalents of contributions in lieu</t>
  </si>
  <si>
    <t>33. Tax base after allowance for council tax support</t>
  </si>
  <si>
    <t>PART 2     INFORMATION IN RESPECT OF SECTION 13A OF THE LOCAL GOVERNMENT FINANCE ACT 1992 TO REDUCE THE AMOUNT OF COUNCIL TAX PAYABLE, IN INDIVIDUAL CASES OR CLASSES OF CASE</t>
  </si>
  <si>
    <t xml:space="preserve">12. Number of dwellings in line 7 classed as empty and not discount on 6 October </t>
  </si>
  <si>
    <t>NUMBER OF DWELLINGS ON THE VALUATION LIST ON 8 SEPTEMBER 2014 THAT WERE IN EXEMPT CLASSES B, D to W</t>
  </si>
  <si>
    <t>Calculation of Council Tax Base</t>
  </si>
  <si>
    <t>YES</t>
  </si>
  <si>
    <t>Has La used this power to to reduce the CTpayable between 1 Apr &amp; 6 Oct 2014</t>
  </si>
  <si>
    <t>Power to give discount after 7 Oct 2014 &amp; 31 Mar 2015</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</si>
  <si>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</si>
  <si>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</si>
  <si>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Combined total of class M and class N exemptions as at 31 May 2014</t>
  </si>
  <si>
    <t>PLEASE ENTER DATA IN EITHER PART A OR PART B.  There is no need to complete both parts</t>
  </si>
  <si>
    <t>PART A</t>
  </si>
  <si>
    <t>Please enter by band and, if possible by category, the amount of council tax expected to be foregone in 2015-16 as a result of dwellings receiving council tax support. The figure to be shown in £.</t>
  </si>
  <si>
    <t xml:space="preserve">For example if a band D property would normally pay £1,500 per annum but as a result of discounts and council tax support only pay £300 then you should enter £1,200 in column 5 </t>
  </si>
  <si>
    <t>Amount ( £ ) of council tax forgone</t>
  </si>
  <si>
    <t>Average Band D council tax for area (inc Parish precepts) (£) is shown below</t>
  </si>
  <si>
    <t>Average Band D (inc parish precept) £</t>
  </si>
  <si>
    <t>The figures in the bottom line are transferred to line 28 of part 2 of the main CTB(October 2015) form</t>
  </si>
  <si>
    <t>PART B</t>
  </si>
  <si>
    <t>Please enter the reduction in tax base in each council tax band in 2015-16 as a result of dwellings receiving council tax support. The figure to be shown in dwelling equivalents.</t>
  </si>
  <si>
    <t>The figures in Part A are transferred to line 21 of part 1 of the main CTB(October 2015) form</t>
  </si>
  <si>
    <t>B.  Actual number of properties subject to the Family Annexe discount</t>
  </si>
  <si>
    <t>A.  Reduction in taxbase as a result of the Family Annexe discount (show to 1dp)</t>
  </si>
  <si>
    <t xml:space="preserve">As at 5 October 2015
</t>
  </si>
  <si>
    <t>Please enter by band and percentage reduction, the number of dwellings that are empty as at 5 October 2015.</t>
  </si>
  <si>
    <t>Whatever level of discount you award (zero%, 50%, 100% or any other) the number of dwellings in each tax band should be entered below. If you offer a zero% discount the figures must be entered in the first row; you can enter any other discounts in any order. The data are transferred through to the lines indicated on the main CTB(October 2015) form.</t>
  </si>
  <si>
    <t>Transferred to line 12 of CTB(October 2015)</t>
  </si>
  <si>
    <t xml:space="preserve"> Transferred to line 13 of CTB(October 2015)</t>
  </si>
  <si>
    <t>Please enter by band and percentage the premium your authority charges for dwellings that have been empty for more than 2 years as at 5 October 2015 and not included in table above.</t>
  </si>
  <si>
    <t>Percentage
Premium</t>
  </si>
  <si>
    <t xml:space="preserve"> Transferred to line 14 of CTB(October 2015)</t>
  </si>
  <si>
    <t>Second Homes</t>
  </si>
  <si>
    <t>Please enter by band and percentage the discount your authority awards for dwellings registered as second homes</t>
  </si>
  <si>
    <t>Table C - Actual Dwelling numbers</t>
  </si>
  <si>
    <t>Percentage
Discount</t>
  </si>
  <si>
    <t xml:space="preserve"> Transferred to line 11 of CTB(October 2015)</t>
  </si>
  <si>
    <t>Empty Property Council Tax Relief</t>
  </si>
  <si>
    <t>2. Number of dwellings on valuation list exempt on 5 October 2015 (Class B &amp; D to W exemptions)</t>
  </si>
  <si>
    <t>4. Number of chargeable dwellings on 5 October 2015 (treating demolished dwellings etc as exempt) (lines 1-2-3)</t>
  </si>
  <si>
    <t>5. Number of chargeable dwellings in line 4 subject to disabled reduction on 5 October 2015</t>
  </si>
  <si>
    <t>6. Number of dwellings effectively subject to council tax for this band by virtue of disabled relief (line 5 after reduction)</t>
  </si>
  <si>
    <t>7. Number of chargeable dwellings adjusted in accordance with lines 5 and 6 (lines 4-5+6 or in the case of column 1, line 6)</t>
  </si>
  <si>
    <t>8. Number of dwellings in line 7 entitled to a single adult household 25% discount on 5 October 2015</t>
  </si>
  <si>
    <t>9. Number of dwellings in line 7 entitled to a 25% discount on 5 October 2015 due to all but one resident being disregarded for council tax purposes</t>
  </si>
  <si>
    <t>10. Number of dwellings in line 7 entitled to a 50% discount on 5 October 2015 due to all residents being disregarded for council tax purposes</t>
  </si>
  <si>
    <t>11. Number of dwellings in line 7 classed as second homes on 5 October 2015 (b/fwd from Flex Empty tab)</t>
  </si>
  <si>
    <t>12. Number of dwellings in line 7 classed as empty and receiving a zero% discount on 5 October 2015 (b/fwd from Flex Empty tab)</t>
  </si>
  <si>
    <t>13. Number of dwellings in line 7 classed as empty and receiving a discount on 5 October 2015 and not shown in line 12 (b/fwd from Flex Empty tab)</t>
  </si>
  <si>
    <t>14. Number of dwellings in line 7 classed as empty and being charged the Empty Homes Premium on 5 October 2015 (b/fwd from Flex Empty tab)</t>
  </si>
  <si>
    <t>15. Total number of dwellings in line 7 classed as empty on 5 October 2015 (lines 12, 13 &amp; 14).</t>
  </si>
  <si>
    <t>16. Number of dwellings that are classed as empty on 5 October 2015 and have been for more than 6 months.
NB These properties should have already been included in line 15 above.</t>
  </si>
  <si>
    <t>16a.  The number of dwellings included in line 16 above which are empty on 5 October 2015 because of the flooding that occurred between 1 December 2013 and 31 March 2014 and are only empty because of the flooding.</t>
  </si>
  <si>
    <t>17. Number of dwellings that are classed as empty on 5 October 2015 and have been for more than 6 months  and fall to be treated under empty homes discount class D (formerly Class A exemptions). NB These properties should have already been included in line 15 above.  Do NOT include any dwellings included in line 16A above.</t>
  </si>
  <si>
    <t>18 Line 16 - line 16a - line 17. This is the equivalent of line 18 on the CTB(October 2014) and will be used in the calculation of the New Homes Bonus.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</si>
  <si>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</si>
  <si>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</si>
  <si>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</si>
  <si>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</si>
  <si>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</si>
  <si>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25. Number of band D equivalents of contributions in lieu (in respect of Class O exempt dwellings) in 2015-16 (to 1 decimal place)</t>
  </si>
  <si>
    <t>27. Number of dwellings equivalents after applying discounts amd premiums to calculate tax base (Line 22)</t>
  </si>
  <si>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</si>
  <si>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</si>
  <si>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</si>
  <si>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32. Number of band D equivalents of contributions in lieu (in respect of Class O exempt dwellings) in 2015-16 (to 1 decimal place)(line 25)</t>
  </si>
  <si>
    <t>33. Tax base after allowance for council tax support (to 1 decimal place) (line 31 col 10 + line 32)</t>
  </si>
  <si>
    <t>CT Support</t>
  </si>
  <si>
    <t>Source:- CT Support (2015)</t>
  </si>
  <si>
    <t>Family Annexe Discount</t>
  </si>
  <si>
    <t>CTB*</t>
  </si>
  <si>
    <t>Source:- Family Annexe (2015)</t>
  </si>
  <si>
    <t>Reduction in taxbase as a result of the Family Annexe discount (show to 1dp)</t>
  </si>
  <si>
    <t xml:space="preserve"> Actual number of properties subject to the Family Annexe discount</t>
  </si>
  <si>
    <t>Source:- Empty Property Council Tax (2015)</t>
  </si>
  <si>
    <t>Percentage Reduction</t>
  </si>
  <si>
    <t>Second Homes - Table C Actual Dwelling numbers</t>
  </si>
  <si>
    <t>Empty Property Council Tax Premium - Table B Actual Dwelling numbers</t>
  </si>
  <si>
    <t>CTB(October 2015)</t>
  </si>
  <si>
    <t>CTB(Supplementary)(October 2015) form</t>
  </si>
  <si>
    <t>Dwellings shown on the Valuation List for the authority on Monday 14 September 2015</t>
  </si>
  <si>
    <t>Source:- CTB (2015)</t>
  </si>
  <si>
    <t>Does auth plan to use power between  6- 10-15 &amp; 31-03-16</t>
  </si>
  <si>
    <t>As La used power to reduce CT between 1-4-15 &amp; 5-10-15</t>
  </si>
  <si>
    <t>Source:- CTBS (2015)</t>
  </si>
  <si>
    <t>22. Reduction in taxbase as a result of the Family Annex discount **</t>
  </si>
  <si>
    <t>Click to go to List of LA's</t>
  </si>
  <si>
    <t xml:space="preserve">2. Number of dwellings on valuation list exempt on 5 October 2015 </t>
  </si>
  <si>
    <t xml:space="preserve">3. Number of demolished dwellings and dwellings outside area of authority on 5 October 2015 </t>
  </si>
  <si>
    <t>4. Number of chargeable dwellings on 5 October 2015</t>
  </si>
  <si>
    <t>11. Number of dwellings in line 7 classed as second homes on 5 October 2015</t>
  </si>
  <si>
    <t>13. Number of dwellings in line 7 classed as empty and receiving a discount on 5 October 2015</t>
  </si>
  <si>
    <t>14. Number of dwellings in line 7 classed as empty and being charged the Empty Homes Premium on 5 October 2015.</t>
  </si>
  <si>
    <t>15. Total number of dwellings in line 7 classed as empty on 5 October 2015</t>
  </si>
  <si>
    <t>16. Number of dwellings that are classed as empty on 5 October 2015 and have been for more than 6 months.</t>
  </si>
  <si>
    <t>16a.  The number of dwellings included in line 16 above which are empty on 5 October 2015 because of the flooding that occurred between 1 December 2013 and 31 March 2014</t>
  </si>
  <si>
    <t xml:space="preserve">17. Number of dwellings that are classed as empty on 5 October 2015 and have been for more than 6 months  and fall to be treated under empty homes discount class D (formerly Class A exemptions). </t>
  </si>
  <si>
    <t>Estimated number of class M and class N exemptions as 5 October 2015*</t>
  </si>
  <si>
    <t>Has your local authority used this power to reduce the council tax payable between 1 April and 5 October 2015?</t>
  </si>
  <si>
    <t xml:space="preserve">Does your authority plan to use this power between the 5 October 2015 and 31 March 2015? </t>
  </si>
  <si>
    <t>Please enter, by band, a) the amount the council tax base will be reduced by in 2015-16 as a result of dwellings receiving the Family Annexe discount and b) the number dwellings in receipt of the Family Annexe discount as at 5 October 2015.</t>
  </si>
  <si>
    <t>5/9</t>
  </si>
  <si>
    <t>6/9</t>
  </si>
  <si>
    <t>7/9</t>
  </si>
  <si>
    <t>8/9</t>
  </si>
  <si>
    <t>11/9</t>
  </si>
  <si>
    <t>13/9</t>
  </si>
  <si>
    <t>15/9</t>
  </si>
  <si>
    <t xml:space="preserve">PART 1 - NUMBER OF DWELLINGS ON THE VALUATION LIST ON 8 SEPTEMBER 2014 THAT WERE IN EXEMPT CLASSES B &amp; D TO W ON 5 OCTOBER 2015
</t>
  </si>
  <si>
    <t>EXEMPTION CLASS</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</si>
  <si>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5 October 2015, in respect of the financial year 2014-15, should be recorded below.  </t>
  </si>
  <si>
    <t>PART 3 - NUMBER OF STUDENT EXEMPTIONS</t>
  </si>
  <si>
    <r>
      <t>1) Combined total of class M and class N exemptions</t>
    </r>
    <r>
      <rPr>
        <vertAlign val="superscript"/>
        <sz val="14"/>
        <rFont val="Arial"/>
        <family val="2"/>
      </rPr>
      <t xml:space="preserve"> (a) </t>
    </r>
    <r>
      <rPr>
        <sz val="14"/>
        <rFont val="Arial"/>
        <family val="2"/>
      </rPr>
      <t>as at 31 May 2015 in respect of dwellings on the valuation list on 31 May 2015.</t>
    </r>
  </si>
  <si>
    <r>
      <t>Total</t>
    </r>
    <r>
      <rPr>
        <vertAlign val="superscript"/>
        <sz val="14"/>
        <rFont val="Arial"/>
        <family val="2"/>
      </rPr>
      <t xml:space="preserve"> (b)</t>
    </r>
  </si>
  <si>
    <t>n/a</t>
  </si>
  <si>
    <t>Other</t>
  </si>
  <si>
    <t>3. Number of demolished dwellings and dwellings outside area of authority on 5 October 2015</t>
  </si>
  <si>
    <t xml:space="preserve">2) Estimated number of class M and class N exemptions as 5 October 2015 in respect of dwellings on the valuation list on 14 September 2015. </t>
  </si>
  <si>
    <t>(b) The figure entered in the total cell should equal the sum of the amounts entered for class M and class N exemptions in Table 1 of the CTB(Supplementary)(October 2015) form. However some authorities either failed to complete this section or supplied data at a different date which resullted in differences in the numbers.</t>
  </si>
  <si>
    <t>-</t>
  </si>
  <si>
    <t>Huntingdonshire</t>
  </si>
  <si>
    <t>Malvern Hills</t>
  </si>
  <si>
    <t xml:space="preserve">Malvern Hills </t>
  </si>
  <si>
    <t>February 2016 - Data revised for 1 authority - Birmingham</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</si>
</sst>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quot;£&quot;#,##0"/>
    <numFmt numFmtId="165" formatCode="0_)"/>
    <numFmt numFmtId="166" formatCode="\ ?/9"/>
    <numFmt numFmtId="167" formatCode="#,##0.0"/>
    <numFmt numFmtId="168" formatCode="_(* #,##0.00_);_(* \(#,##0.00\);_(* &quot;-&quot;??_);_(@_)"/>
    <numFmt numFmtId="169" formatCode="0.0"/>
  </numFmts>
  <fonts count="67" x14ac:knownFonts="1">
    <font>
      <sz val="10"/>
      <name val="Arial"/>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b/>
      <sz val="10"/>
      <color indexed="10"/>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s>
  <fills count="2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
      <patternFill patternType="solid">
        <fgColor theme="3"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indexed="64"/>
      </left>
      <right style="medium">
        <color indexed="64"/>
      </right>
      <top style="thin">
        <color indexed="64"/>
      </top>
      <bottom/>
      <diagonal/>
    </border>
  </borders>
  <cellStyleXfs count="20">
    <xf numFmtId="0" fontId="0" fillId="0" borderId="0"/>
    <xf numFmtId="3" fontId="7" fillId="2" borderId="1">
      <alignment horizontal="right"/>
    </xf>
    <xf numFmtId="43" fontId="3" fillId="0" borderId="0" applyFont="0" applyFill="0" applyBorder="0" applyAlignment="0" applyProtection="0"/>
    <xf numFmtId="0" fontId="22" fillId="0" borderId="0" applyNumberFormat="0" applyFill="0" applyBorder="0" applyAlignment="0" applyProtection="0">
      <alignment vertical="top"/>
      <protection locked="0"/>
    </xf>
    <xf numFmtId="0" fontId="3" fillId="0" borderId="0"/>
    <xf numFmtId="165" fontId="33" fillId="0" borderId="0"/>
    <xf numFmtId="3" fontId="3" fillId="2" borderId="30">
      <alignment horizontal="right"/>
    </xf>
    <xf numFmtId="3" fontId="3" fillId="2" borderId="30">
      <alignment horizontal="right"/>
    </xf>
    <xf numFmtId="3" fontId="3" fillId="2" borderId="1">
      <alignment horizontal="right"/>
    </xf>
    <xf numFmtId="3" fontId="3" fillId="2" borderId="1">
      <alignment horizontal="right"/>
    </xf>
    <xf numFmtId="168" fontId="3" fillId="0" borderId="0" applyFont="0" applyFill="0" applyBorder="0" applyAlignment="0" applyProtection="0"/>
    <xf numFmtId="168" fontId="3" fillId="0" borderId="0" applyFont="0" applyFill="0" applyBorder="0" applyAlignment="0" applyProtection="0"/>
    <xf numFmtId="0" fontId="55" fillId="0" borderId="0" applyNumberFormat="0" applyFill="0" applyBorder="0" applyAlignment="0" applyProtection="0"/>
    <xf numFmtId="0" fontId="56" fillId="14" borderId="0" applyNumberFormat="0" applyBorder="0" applyAlignment="0" applyProtection="0"/>
    <xf numFmtId="0" fontId="3" fillId="0" borderId="0"/>
    <xf numFmtId="0" fontId="2" fillId="0" borderId="0"/>
    <xf numFmtId="0" fontId="57" fillId="0" borderId="0"/>
    <xf numFmtId="9" fontId="3" fillId="0" borderId="0" applyFont="0" applyFill="0" applyBorder="0" applyAlignment="0" applyProtection="0"/>
    <xf numFmtId="0" fontId="1" fillId="0" borderId="0"/>
    <xf numFmtId="0" fontId="1" fillId="0" borderId="0"/>
  </cellStyleXfs>
  <cellXfs count="718">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8" fillId="4" borderId="3" xfId="0" applyFont="1" applyFill="1" applyBorder="1" applyAlignment="1" applyProtection="1">
      <alignment horizontal="centerContinuous"/>
    </xf>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8" fillId="4" borderId="0" xfId="0" applyFont="1" applyFill="1" applyBorder="1" applyProtection="1"/>
    <xf numFmtId="0" fontId="15" fillId="4" borderId="3" xfId="0" applyFont="1" applyFill="1" applyBorder="1" applyProtection="1"/>
    <xf numFmtId="0" fontId="4"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7" fillId="0" borderId="0" xfId="0" applyFont="1"/>
    <xf numFmtId="0" fontId="8" fillId="0" borderId="0" xfId="0" applyFont="1"/>
    <xf numFmtId="0" fontId="19" fillId="3" borderId="5" xfId="0" applyFont="1" applyFill="1" applyBorder="1" applyProtection="1"/>
    <xf numFmtId="0" fontId="8" fillId="3" borderId="8" xfId="0" applyFont="1" applyFill="1" applyBorder="1" applyAlignment="1" applyProtection="1">
      <alignment horizontal="center"/>
    </xf>
    <xf numFmtId="0" fontId="8" fillId="4" borderId="0" xfId="0" applyFont="1" applyFill="1" applyBorder="1" applyAlignment="1" applyProtection="1">
      <alignment wrapText="1"/>
    </xf>
    <xf numFmtId="0" fontId="19" fillId="3" borderId="6" xfId="0" applyFont="1" applyFill="1" applyBorder="1" applyProtection="1"/>
    <xf numFmtId="0" fontId="0" fillId="4" borderId="2" xfId="0" applyFill="1" applyBorder="1" applyProtection="1"/>
    <xf numFmtId="0" fontId="7" fillId="4" borderId="3" xfId="0" applyFont="1" applyFill="1" applyBorder="1" applyAlignment="1" applyProtection="1">
      <alignment horizontal="centerContinuous"/>
    </xf>
    <xf numFmtId="0" fontId="4" fillId="4" borderId="7" xfId="0" applyFont="1" applyFill="1" applyBorder="1" applyAlignment="1" applyProtection="1">
      <alignment horizontal="right"/>
    </xf>
    <xf numFmtId="0" fontId="19" fillId="3" borderId="2" xfId="0" applyFont="1" applyFill="1" applyBorder="1" applyProtection="1"/>
    <xf numFmtId="0" fontId="0" fillId="4" borderId="11" xfId="0" applyFill="1" applyBorder="1" applyProtection="1">
      <protection locked="0"/>
    </xf>
    <xf numFmtId="0" fontId="8" fillId="4" borderId="3" xfId="0" applyFont="1" applyFill="1" applyBorder="1" applyProtection="1"/>
    <xf numFmtId="0" fontId="15" fillId="4" borderId="6" xfId="0" applyFont="1" applyFill="1" applyBorder="1" applyProtection="1"/>
    <xf numFmtId="0" fontId="13" fillId="4" borderId="2" xfId="0" applyFont="1" applyFill="1" applyBorder="1" applyProtection="1"/>
    <xf numFmtId="0" fontId="13" fillId="4" borderId="6" xfId="0" applyFont="1" applyFill="1" applyBorder="1" applyProtection="1"/>
    <xf numFmtId="0" fontId="11" fillId="4" borderId="0" xfId="0" applyFont="1" applyFill="1" applyBorder="1" applyProtection="1"/>
    <xf numFmtId="0" fontId="0" fillId="4" borderId="0" xfId="0" applyFill="1" applyBorder="1" applyAlignment="1" applyProtection="1">
      <alignment horizontal="left"/>
    </xf>
    <xf numFmtId="0" fontId="23" fillId="2" borderId="0" xfId="0" applyFont="1" applyFill="1" applyProtection="1"/>
    <xf numFmtId="0" fontId="23" fillId="2" borderId="0" xfId="0" applyFont="1" applyFill="1" applyBorder="1" applyProtection="1"/>
    <xf numFmtId="0" fontId="0" fillId="0" borderId="0" xfId="0" applyBorder="1" applyAlignment="1" applyProtection="1">
      <alignment wrapText="1"/>
    </xf>
    <xf numFmtId="0" fontId="23" fillId="2" borderId="0" xfId="0" applyFont="1" applyFill="1" applyBorder="1" applyAlignment="1" applyProtection="1"/>
    <xf numFmtId="3" fontId="0" fillId="0" borderId="0" xfId="0" applyNumberFormat="1" applyBorder="1" applyAlignment="1" applyProtection="1">
      <alignment vertical="center"/>
    </xf>
    <xf numFmtId="3" fontId="23"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3"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7" fontId="23" fillId="2" borderId="0" xfId="0" applyNumberFormat="1" applyFont="1" applyFill="1" applyBorder="1" applyAlignment="1" applyProtection="1">
      <alignment vertical="center"/>
    </xf>
    <xf numFmtId="167"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8" fillId="3" borderId="8" xfId="0" applyFont="1" applyFill="1" applyBorder="1" applyAlignment="1" applyProtection="1">
      <alignment horizontal="left"/>
    </xf>
    <xf numFmtId="0" fontId="6"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7" fontId="0" fillId="4" borderId="11" xfId="0" applyNumberFormat="1" applyFill="1" applyBorder="1" applyAlignment="1" applyProtection="1">
      <alignment vertical="center"/>
    </xf>
    <xf numFmtId="167" fontId="0" fillId="4" borderId="5" xfId="0" applyNumberFormat="1" applyFill="1" applyBorder="1" applyAlignment="1" applyProtection="1">
      <alignment vertical="center"/>
    </xf>
    <xf numFmtId="0" fontId="0" fillId="2" borderId="0" xfId="0" applyFill="1" applyProtection="1"/>
    <xf numFmtId="0" fontId="19" fillId="3" borderId="3" xfId="0" applyFont="1" applyFill="1" applyBorder="1" applyProtection="1"/>
    <xf numFmtId="0" fontId="19" fillId="3" borderId="4" xfId="0" applyFont="1" applyFill="1" applyBorder="1" applyProtection="1"/>
    <xf numFmtId="0" fontId="19" fillId="3" borderId="6" xfId="0" applyFont="1" applyFill="1" applyBorder="1" applyAlignment="1" applyProtection="1">
      <alignment horizontal="center"/>
    </xf>
    <xf numFmtId="0" fontId="19" fillId="3" borderId="5" xfId="0" applyFont="1" applyFill="1" applyBorder="1" applyAlignment="1" applyProtection="1">
      <alignment horizontal="center"/>
    </xf>
    <xf numFmtId="0" fontId="19" fillId="3" borderId="7" xfId="0" applyFont="1" applyFill="1" applyBorder="1" applyAlignment="1" applyProtection="1">
      <alignment horizontal="center"/>
    </xf>
    <xf numFmtId="0" fontId="16" fillId="3" borderId="8" xfId="0" applyFont="1" applyFill="1" applyBorder="1" applyAlignment="1" applyProtection="1">
      <alignment horizontal="centerContinuous"/>
    </xf>
    <xf numFmtId="0" fontId="16"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1" fillId="6" borderId="12" xfId="0" applyNumberFormat="1" applyFont="1" applyFill="1" applyBorder="1" applyAlignment="1" applyProtection="1">
      <alignment vertical="center"/>
      <protection locked="0"/>
    </xf>
    <xf numFmtId="3" fontId="11"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3" fillId="2" borderId="0" xfId="0" applyFont="1" applyFill="1" applyBorder="1" applyProtection="1">
      <protection locked="0"/>
    </xf>
    <xf numFmtId="0" fontId="0" fillId="0" borderId="0" xfId="0" applyBorder="1" applyProtection="1">
      <protection locked="0"/>
    </xf>
    <xf numFmtId="3" fontId="23" fillId="2" borderId="0" xfId="0" applyNumberFormat="1" applyFont="1" applyFill="1" applyBorder="1" applyAlignment="1" applyProtection="1">
      <alignment horizontal="center"/>
      <protection locked="0"/>
    </xf>
    <xf numFmtId="167" fontId="0" fillId="4" borderId="11" xfId="0" applyNumberFormat="1" applyFill="1" applyBorder="1" applyAlignment="1" applyProtection="1">
      <alignment vertical="center"/>
      <protection locked="0"/>
    </xf>
    <xf numFmtId="167" fontId="11" fillId="2" borderId="12" xfId="0" applyNumberFormat="1" applyFont="1" applyFill="1" applyBorder="1" applyAlignment="1" applyProtection="1">
      <alignment vertical="center"/>
      <protection locked="0"/>
    </xf>
    <xf numFmtId="167" fontId="0" fillId="4" borderId="5" xfId="0" applyNumberFormat="1" applyFill="1" applyBorder="1" applyAlignment="1" applyProtection="1">
      <alignment vertical="center"/>
      <protection locked="0"/>
    </xf>
    <xf numFmtId="167" fontId="23" fillId="2" borderId="0" xfId="0" applyNumberFormat="1" applyFont="1" applyFill="1" applyBorder="1" applyAlignment="1" applyProtection="1">
      <alignment vertical="center"/>
      <protection locked="0"/>
    </xf>
    <xf numFmtId="167" fontId="0" fillId="0" borderId="0" xfId="0" applyNumberFormat="1" applyBorder="1" applyAlignment="1" applyProtection="1">
      <alignment vertical="center"/>
      <protection locked="0"/>
    </xf>
    <xf numFmtId="0" fontId="24" fillId="2" borderId="0" xfId="3" quotePrefix="1" applyNumberFormat="1" applyFont="1" applyFill="1" applyBorder="1" applyAlignment="1" applyProtection="1">
      <alignment horizontal="left"/>
      <protection locked="0"/>
    </xf>
    <xf numFmtId="0" fontId="25"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0" fillId="4" borderId="6" xfId="0" applyFont="1" applyFill="1" applyBorder="1" applyProtection="1"/>
    <xf numFmtId="0" fontId="20" fillId="4" borderId="5" xfId="0" applyFont="1" applyFill="1" applyBorder="1" applyProtection="1"/>
    <xf numFmtId="0" fontId="20" fillId="2" borderId="0" xfId="0" applyFont="1" applyFill="1" applyBorder="1" applyProtection="1"/>
    <xf numFmtId="0" fontId="20" fillId="0" borderId="0" xfId="0" applyFont="1" applyBorder="1" applyProtection="1"/>
    <xf numFmtId="0" fontId="29"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7" fillId="0" borderId="14" xfId="0" applyFont="1" applyBorder="1" applyAlignment="1">
      <alignment horizontal="right" wrapText="1" shrinkToFit="1"/>
    </xf>
    <xf numFmtId="0" fontId="7" fillId="0" borderId="1" xfId="0" applyFont="1" applyBorder="1" applyAlignment="1">
      <alignment horizontal="center" wrapText="1"/>
    </xf>
    <xf numFmtId="0" fontId="7" fillId="0" borderId="12" xfId="0" applyFont="1" applyBorder="1" applyAlignment="1">
      <alignment horizontal="right" wrapText="1" indent="1" shrinkToFi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7" fillId="2" borderId="0" xfId="0" applyFont="1" applyFill="1"/>
    <xf numFmtId="0" fontId="0" fillId="2" borderId="18" xfId="0" applyFill="1" applyBorder="1" applyAlignment="1">
      <alignment vertical="center"/>
    </xf>
    <xf numFmtId="0" fontId="0" fillId="2" borderId="0" xfId="0" applyFill="1" applyAlignment="1"/>
    <xf numFmtId="0" fontId="0" fillId="2" borderId="0" xfId="0" applyFill="1" applyBorder="1"/>
    <xf numFmtId="0" fontId="17" fillId="4" borderId="6" xfId="0" applyFont="1" applyFill="1" applyBorder="1" applyProtection="1"/>
    <xf numFmtId="0" fontId="17" fillId="4" borderId="0" xfId="0" applyFont="1" applyFill="1" applyBorder="1" applyProtection="1"/>
    <xf numFmtId="0" fontId="29" fillId="0" borderId="0" xfId="0" applyFont="1" applyFill="1" applyProtection="1"/>
    <xf numFmtId="0" fontId="29" fillId="0"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protection locked="0"/>
    </xf>
    <xf numFmtId="3" fontId="29" fillId="0" borderId="0" xfId="0" applyNumberFormat="1" applyFont="1" applyFill="1" applyBorder="1" applyAlignment="1" applyProtection="1">
      <alignment horizontal="center"/>
    </xf>
    <xf numFmtId="4" fontId="7" fillId="0" borderId="0" xfId="0" applyNumberFormat="1" applyFont="1" applyFill="1" applyBorder="1" applyAlignment="1" applyProtection="1">
      <alignment horizontal="left" vertical="center"/>
    </xf>
    <xf numFmtId="0" fontId="29" fillId="4" borderId="6" xfId="0" applyFont="1" applyFill="1" applyBorder="1" applyProtection="1"/>
    <xf numFmtId="3" fontId="29" fillId="4" borderId="0" xfId="0" quotePrefix="1" applyNumberFormat="1" applyFont="1" applyFill="1" applyBorder="1" applyAlignment="1" applyProtection="1">
      <alignment horizontal="center"/>
    </xf>
    <xf numFmtId="0" fontId="29" fillId="4" borderId="5" xfId="0" applyFont="1" applyFill="1" applyBorder="1" applyProtection="1"/>
    <xf numFmtId="3" fontId="12" fillId="4" borderId="8" xfId="0" applyNumberFormat="1" applyFont="1" applyFill="1" applyBorder="1" applyAlignment="1" applyProtection="1">
      <alignment vertical="center" wrapText="1"/>
    </xf>
    <xf numFmtId="0" fontId="26" fillId="0" borderId="0" xfId="0" applyFont="1" applyFill="1" applyProtection="1"/>
    <xf numFmtId="0" fontId="26" fillId="0" borderId="0" xfId="0" applyFont="1" applyFill="1" applyBorder="1" applyProtection="1"/>
    <xf numFmtId="0" fontId="26" fillId="0" borderId="0" xfId="0" applyFont="1" applyFill="1" applyBorder="1" applyAlignment="1" applyProtection="1">
      <alignment wrapText="1"/>
    </xf>
    <xf numFmtId="0" fontId="32" fillId="0" borderId="0" xfId="0" applyFont="1" applyFill="1" applyBorder="1" applyAlignment="1" applyProtection="1">
      <alignment horizontal="center"/>
    </xf>
    <xf numFmtId="3" fontId="26" fillId="0" borderId="0" xfId="0" applyNumberFormat="1" applyFont="1" applyFill="1" applyBorder="1" applyAlignment="1" applyProtection="1">
      <alignment horizontal="center" vertical="center"/>
      <protection locked="0"/>
    </xf>
    <xf numFmtId="3" fontId="26" fillId="0" borderId="0" xfId="0" applyNumberFormat="1"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3" fontId="26" fillId="0" borderId="0" xfId="0" applyNumberFormat="1" applyFont="1" applyFill="1" applyBorder="1" applyAlignment="1" applyProtection="1">
      <alignment horizontal="center"/>
    </xf>
    <xf numFmtId="167" fontId="26" fillId="0" borderId="0" xfId="0" applyNumberFormat="1" applyFont="1" applyFill="1" applyBorder="1" applyAlignment="1" applyProtection="1">
      <alignment horizontal="center" vertical="center"/>
    </xf>
    <xf numFmtId="0" fontId="7" fillId="3" borderId="8" xfId="0" applyFont="1" applyFill="1" applyBorder="1" applyAlignment="1" applyProtection="1">
      <alignment horizontal="right"/>
    </xf>
    <xf numFmtId="0" fontId="26" fillId="2" borderId="0" xfId="0" applyFont="1" applyFill="1" applyBorder="1" applyProtection="1"/>
    <xf numFmtId="0" fontId="7" fillId="3" borderId="9" xfId="0" applyFont="1" applyFill="1" applyBorder="1" applyAlignment="1" applyProtection="1">
      <alignment horizontal="right"/>
    </xf>
    <xf numFmtId="167" fontId="33" fillId="0" borderId="0" xfId="5" applyNumberFormat="1"/>
    <xf numFmtId="167" fontId="4" fillId="0" borderId="0" xfId="5" applyNumberFormat="1" applyFont="1" applyAlignment="1" applyProtection="1">
      <alignment horizontal="right"/>
    </xf>
    <xf numFmtId="167" fontId="4" fillId="0" borderId="0" xfId="5" applyNumberFormat="1" applyFont="1" applyAlignment="1">
      <alignment horizontal="right"/>
    </xf>
    <xf numFmtId="167" fontId="4" fillId="0" borderId="0" xfId="5" applyNumberFormat="1" applyFont="1"/>
    <xf numFmtId="167" fontId="33" fillId="0" borderId="0" xfId="5" applyNumberFormat="1" applyAlignment="1">
      <alignment vertical="top" wrapText="1"/>
    </xf>
    <xf numFmtId="167" fontId="4" fillId="2" borderId="8" xfId="5" applyNumberFormat="1" applyFont="1" applyFill="1" applyBorder="1"/>
    <xf numFmtId="167" fontId="4" fillId="2" borderId="8" xfId="5" applyNumberFormat="1" applyFont="1" applyFill="1" applyBorder="1" applyAlignment="1">
      <alignment horizontal="left"/>
    </xf>
    <xf numFmtId="167" fontId="4" fillId="2" borderId="0" xfId="5" applyNumberFormat="1" applyFont="1" applyFill="1" applyBorder="1"/>
    <xf numFmtId="167" fontId="3" fillId="2" borderId="0" xfId="4" applyNumberFormat="1" applyFont="1" applyFill="1" applyBorder="1"/>
    <xf numFmtId="167" fontId="5" fillId="2" borderId="0" xfId="5" applyNumberFormat="1" applyFont="1" applyFill="1" applyBorder="1" applyAlignment="1">
      <alignment horizontal="left"/>
    </xf>
    <xf numFmtId="167" fontId="4" fillId="0" borderId="0" xfId="5" applyNumberFormat="1" applyFont="1" applyAlignment="1" applyProtection="1">
      <alignment horizontal="left"/>
    </xf>
    <xf numFmtId="167" fontId="0" fillId="0" borderId="0" xfId="0" applyNumberFormat="1"/>
    <xf numFmtId="167" fontId="4" fillId="0" borderId="0" xfId="5" applyNumberFormat="1" applyFont="1" applyFill="1" applyBorder="1"/>
    <xf numFmtId="167" fontId="3" fillId="0" borderId="0" xfId="4" applyNumberFormat="1" applyFont="1" applyFill="1" applyBorder="1"/>
    <xf numFmtId="167" fontId="5" fillId="0" borderId="0" xfId="5" applyNumberFormat="1" applyFont="1" applyFill="1" applyBorder="1" applyAlignment="1">
      <alignment horizontal="left"/>
    </xf>
    <xf numFmtId="167" fontId="0" fillId="0" borderId="0" xfId="0" applyNumberFormat="1" applyFill="1"/>
    <xf numFmtId="167" fontId="4" fillId="0" borderId="0" xfId="5" applyNumberFormat="1" applyFont="1" applyFill="1" applyAlignment="1">
      <alignment horizontal="right"/>
    </xf>
    <xf numFmtId="167" fontId="4" fillId="0" borderId="0" xfId="5" applyNumberFormat="1" applyFont="1" applyFill="1"/>
    <xf numFmtId="167" fontId="33" fillId="0" borderId="0" xfId="5" applyNumberFormat="1" applyFill="1"/>
    <xf numFmtId="167" fontId="4" fillId="0" borderId="0" xfId="5" applyNumberFormat="1" applyFont="1" applyBorder="1" applyAlignment="1" applyProtection="1">
      <alignment horizontal="right"/>
    </xf>
    <xf numFmtId="167" fontId="4" fillId="0" borderId="0" xfId="5" applyNumberFormat="1" applyFont="1" applyBorder="1" applyAlignment="1">
      <alignment horizontal="right"/>
    </xf>
    <xf numFmtId="167" fontId="4" fillId="0" borderId="23" xfId="5" applyNumberFormat="1" applyFont="1" applyBorder="1" applyAlignment="1">
      <alignment horizontal="right"/>
    </xf>
    <xf numFmtId="167" fontId="7" fillId="2" borderId="0" xfId="2" applyNumberFormat="1" applyFont="1" applyFill="1" applyBorder="1" applyAlignment="1">
      <alignment horizontal="right"/>
    </xf>
    <xf numFmtId="167" fontId="7" fillId="2" borderId="23" xfId="2" applyNumberFormat="1" applyFont="1" applyFill="1" applyBorder="1" applyAlignment="1">
      <alignment horizontal="right"/>
    </xf>
    <xf numFmtId="167" fontId="33" fillId="0" borderId="0" xfId="5" applyNumberFormat="1" applyBorder="1"/>
    <xf numFmtId="167" fontId="4" fillId="0" borderId="0" xfId="5" applyNumberFormat="1" applyFont="1" applyBorder="1"/>
    <xf numFmtId="167" fontId="33" fillId="0" borderId="0" xfId="5" applyNumberFormat="1" applyAlignment="1">
      <alignment horizontal="center"/>
    </xf>
    <xf numFmtId="167" fontId="4" fillId="2" borderId="0" xfId="5" applyNumberFormat="1" applyFont="1" applyFill="1" applyBorder="1" applyAlignment="1">
      <alignment horizontal="center"/>
    </xf>
    <xf numFmtId="167" fontId="4" fillId="0" borderId="0" xfId="5" applyNumberFormat="1" applyFont="1" applyFill="1" applyBorder="1" applyAlignment="1" applyProtection="1">
      <alignment horizontal="right"/>
    </xf>
    <xf numFmtId="167" fontId="33" fillId="0" borderId="0" xfId="5" applyNumberFormat="1" applyFont="1"/>
    <xf numFmtId="0" fontId="32" fillId="2" borderId="0" xfId="0" applyFont="1" applyFill="1" applyBorder="1" applyProtection="1"/>
    <xf numFmtId="2" fontId="26" fillId="2" borderId="0" xfId="0" applyNumberFormat="1" applyFont="1" applyFill="1" applyBorder="1" applyProtection="1"/>
    <xf numFmtId="0" fontId="5" fillId="4" borderId="3" xfId="0" applyFont="1" applyFill="1" applyBorder="1" applyProtection="1"/>
    <xf numFmtId="0" fontId="39" fillId="4" borderId="2" xfId="0" applyFont="1" applyFill="1" applyBorder="1" applyProtection="1"/>
    <xf numFmtId="0" fontId="40" fillId="4" borderId="3" xfId="0" applyFont="1" applyFill="1" applyBorder="1" applyAlignment="1" applyProtection="1">
      <alignment horizontal="centerContinuous"/>
    </xf>
    <xf numFmtId="0" fontId="39" fillId="4" borderId="0" xfId="0" applyFont="1" applyFill="1" applyBorder="1" applyProtection="1"/>
    <xf numFmtId="0" fontId="39" fillId="4" borderId="5" xfId="0" applyFont="1" applyFill="1" applyBorder="1" applyProtection="1"/>
    <xf numFmtId="0" fontId="41" fillId="2" borderId="0" xfId="0" applyFont="1" applyFill="1" applyBorder="1" applyProtection="1"/>
    <xf numFmtId="0" fontId="42" fillId="0" borderId="0" xfId="0" applyFont="1" applyFill="1" applyBorder="1" applyProtection="1"/>
    <xf numFmtId="0" fontId="43" fillId="0" borderId="0" xfId="0" applyFont="1" applyFill="1" applyBorder="1" applyProtection="1"/>
    <xf numFmtId="0" fontId="39" fillId="0" borderId="0" xfId="0" applyFont="1" applyBorder="1" applyProtection="1"/>
    <xf numFmtId="0" fontId="39" fillId="4" borderId="6" xfId="0" applyFont="1" applyFill="1" applyBorder="1" applyProtection="1"/>
    <xf numFmtId="0" fontId="40" fillId="4" borderId="0" xfId="0" applyFont="1" applyFill="1" applyBorder="1" applyAlignment="1" applyProtection="1">
      <alignment horizontal="centerContinuous"/>
    </xf>
    <xf numFmtId="0" fontId="44" fillId="0" borderId="12" xfId="0" applyFont="1" applyFill="1" applyBorder="1" applyAlignment="1" applyProtection="1">
      <alignment horizontal="left"/>
    </xf>
    <xf numFmtId="0" fontId="45" fillId="4" borderId="0" xfId="0" applyFont="1" applyFill="1" applyBorder="1" applyProtection="1"/>
    <xf numFmtId="0" fontId="44" fillId="4" borderId="0" xfId="0" applyFont="1" applyFill="1" applyBorder="1" applyAlignment="1" applyProtection="1">
      <alignment horizontal="left"/>
    </xf>
    <xf numFmtId="3" fontId="46"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9" fillId="2" borderId="0" xfId="0" applyFont="1" applyFill="1" applyBorder="1" applyProtection="1"/>
    <xf numFmtId="2" fontId="29" fillId="2" borderId="0" xfId="0" applyNumberFormat="1" applyFont="1" applyFill="1" applyBorder="1" applyProtection="1"/>
    <xf numFmtId="0" fontId="37" fillId="0" borderId="0" xfId="0" applyFont="1" applyAlignment="1">
      <alignment horizontal="center"/>
    </xf>
    <xf numFmtId="167" fontId="4" fillId="0" borderId="0" xfId="5" applyNumberFormat="1" applyFont="1" applyBorder="1" applyAlignment="1">
      <alignment horizontal="left"/>
    </xf>
    <xf numFmtId="167" fontId="8" fillId="0" borderId="0" xfId="5" applyNumberFormat="1" applyFont="1"/>
    <xf numFmtId="167" fontId="8" fillId="0" borderId="0" xfId="5" applyNumberFormat="1" applyFont="1" applyAlignment="1">
      <alignment horizontal="right"/>
    </xf>
    <xf numFmtId="167" fontId="4" fillId="0" borderId="0" xfId="5" applyNumberFormat="1" applyFont="1" applyFill="1" applyBorder="1" applyAlignment="1">
      <alignment horizontal="right"/>
    </xf>
    <xf numFmtId="167" fontId="0" fillId="0" borderId="0" xfId="0" applyNumberFormat="1" applyFill="1" applyBorder="1" applyProtection="1"/>
    <xf numFmtId="3" fontId="29" fillId="0" borderId="26" xfId="0" applyNumberFormat="1" applyFont="1" applyFill="1" applyBorder="1" applyAlignment="1" applyProtection="1">
      <alignment horizontal="center" vertical="center"/>
    </xf>
    <xf numFmtId="3" fontId="29" fillId="0" borderId="27"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3" fontId="29" fillId="0" borderId="23"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protection locked="0"/>
    </xf>
    <xf numFmtId="3" fontId="26" fillId="0" borderId="23" xfId="0" applyNumberFormat="1" applyFont="1" applyFill="1" applyBorder="1" applyAlignment="1" applyProtection="1">
      <alignment horizontal="center" vertical="center"/>
    </xf>
    <xf numFmtId="0" fontId="29" fillId="0" borderId="22" xfId="0" applyFont="1" applyFill="1" applyBorder="1" applyProtection="1"/>
    <xf numFmtId="0" fontId="26" fillId="0" borderId="23" xfId="0" applyFont="1" applyFill="1" applyBorder="1" applyProtection="1"/>
    <xf numFmtId="0" fontId="29" fillId="0" borderId="16" xfId="0" applyFont="1" applyFill="1" applyBorder="1" applyProtection="1"/>
    <xf numFmtId="3" fontId="29" fillId="0" borderId="24" xfId="0" applyNumberFormat="1" applyFont="1" applyFill="1" applyBorder="1" applyAlignment="1" applyProtection="1">
      <alignment horizontal="center" vertical="center"/>
    </xf>
    <xf numFmtId="0" fontId="26" fillId="0" borderId="24" xfId="0" applyFont="1" applyFill="1" applyBorder="1" applyProtection="1"/>
    <xf numFmtId="0" fontId="29" fillId="0" borderId="23" xfId="0" applyFont="1" applyFill="1" applyBorder="1" applyProtection="1"/>
    <xf numFmtId="0" fontId="29" fillId="0" borderId="25" xfId="0" applyFont="1" applyFill="1" applyBorder="1" applyProtection="1"/>
    <xf numFmtId="0" fontId="47" fillId="0" borderId="0" xfId="0" applyFont="1" applyFill="1" applyBorder="1" applyAlignment="1" applyProtection="1">
      <alignment horizontal="center" wrapText="1"/>
    </xf>
    <xf numFmtId="0" fontId="30" fillId="0" borderId="0" xfId="0" applyFont="1" applyFill="1" applyBorder="1" applyAlignment="1" applyProtection="1">
      <alignment horizontal="center"/>
    </xf>
    <xf numFmtId="3" fontId="30" fillId="0" borderId="0" xfId="0" applyNumberFormat="1" applyFont="1" applyFill="1" applyBorder="1" applyAlignment="1" applyProtection="1">
      <alignment horizontal="center" vertical="center"/>
      <protection locked="0"/>
    </xf>
    <xf numFmtId="3" fontId="30" fillId="0" borderId="0" xfId="0" applyNumberFormat="1" applyFont="1" applyFill="1" applyBorder="1" applyAlignment="1" applyProtection="1">
      <alignment horizontal="center" vertical="center"/>
    </xf>
    <xf numFmtId="3" fontId="29" fillId="5" borderId="21"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vertical="center"/>
    </xf>
    <xf numFmtId="0" fontId="29" fillId="5" borderId="22" xfId="0" applyFont="1" applyFill="1" applyBorder="1" applyAlignment="1" applyProtection="1">
      <alignment horizontal="center" vertical="center"/>
    </xf>
    <xf numFmtId="3" fontId="29" fillId="5" borderId="22"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xf>
    <xf numFmtId="3" fontId="37" fillId="2" borderId="0" xfId="5" applyNumberFormat="1" applyFont="1" applyFill="1" applyBorder="1" applyAlignment="1">
      <alignment horizontal="center"/>
    </xf>
    <xf numFmtId="3" fontId="7" fillId="2" borderId="23" xfId="5" applyNumberFormat="1" applyFont="1" applyFill="1" applyBorder="1" applyAlignment="1">
      <alignment horizontal="left"/>
    </xf>
    <xf numFmtId="165" fontId="4" fillId="0" borderId="0" xfId="5" applyFont="1" applyAlignment="1" applyProtection="1">
      <alignment horizontal="left"/>
    </xf>
    <xf numFmtId="0" fontId="8" fillId="4" borderId="0" xfId="0" applyFont="1" applyFill="1" applyBorder="1" applyAlignment="1" applyProtection="1">
      <alignment horizontal="left" vertical="center"/>
    </xf>
    <xf numFmtId="0" fontId="6" fillId="2" borderId="1" xfId="0" applyNumberFormat="1" applyFont="1" applyFill="1" applyBorder="1" applyAlignment="1" applyProtection="1"/>
    <xf numFmtId="0" fontId="0" fillId="2" borderId="10" xfId="0" applyFill="1" applyBorder="1" applyProtection="1"/>
    <xf numFmtId="0" fontId="11" fillId="2" borderId="10" xfId="0" applyFont="1" applyFill="1" applyBorder="1" applyProtection="1"/>
    <xf numFmtId="0" fontId="15" fillId="2" borderId="10" xfId="0" applyFont="1" applyFill="1" applyBorder="1" applyProtection="1"/>
    <xf numFmtId="0" fontId="13" fillId="2" borderId="10" xfId="0" applyFont="1" applyFill="1" applyBorder="1" applyProtection="1"/>
    <xf numFmtId="3" fontId="4" fillId="2" borderId="0" xfId="5" applyNumberFormat="1" applyFont="1" applyFill="1" applyBorder="1" applyAlignment="1">
      <alignment horizontal="center"/>
    </xf>
    <xf numFmtId="4" fontId="50" fillId="9" borderId="0" xfId="0" applyNumberFormat="1" applyFont="1" applyFill="1" applyBorder="1" applyAlignment="1" applyProtection="1">
      <alignment horizontal="center"/>
    </xf>
    <xf numFmtId="0" fontId="50" fillId="10" borderId="0" xfId="0" applyFont="1" applyFill="1" applyBorder="1" applyProtection="1"/>
    <xf numFmtId="0" fontId="50" fillId="9" borderId="0" xfId="0" applyFont="1" applyFill="1" applyBorder="1" applyProtection="1"/>
    <xf numFmtId="0" fontId="50" fillId="0" borderId="0" xfId="0" applyFont="1" applyFill="1" applyBorder="1" applyProtection="1"/>
    <xf numFmtId="0" fontId="14"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7" fontId="11" fillId="12" borderId="12" xfId="0" applyNumberFormat="1" applyFont="1" applyFill="1" applyBorder="1" applyAlignment="1" applyProtection="1">
      <alignment vertical="center"/>
      <protection locked="0"/>
    </xf>
    <xf numFmtId="167" fontId="3" fillId="0" borderId="0" xfId="5" applyNumberFormat="1" applyFont="1" applyAlignment="1">
      <alignment horizontal="right"/>
    </xf>
    <xf numFmtId="167" fontId="3" fillId="0" borderId="0" xfId="5" applyNumberFormat="1" applyFont="1" applyBorder="1" applyAlignment="1" applyProtection="1">
      <alignment horizontal="right"/>
    </xf>
    <xf numFmtId="167" fontId="0" fillId="0" borderId="0" xfId="0" applyNumberFormat="1" applyBorder="1"/>
    <xf numFmtId="167" fontId="3" fillId="0" borderId="0" xfId="5" applyNumberFormat="1" applyFont="1" applyBorder="1" applyAlignment="1">
      <alignment horizontal="right"/>
    </xf>
    <xf numFmtId="167" fontId="7" fillId="0" borderId="0" xfId="0" applyNumberFormat="1" applyFont="1" applyAlignment="1">
      <alignment horizontal="center"/>
    </xf>
    <xf numFmtId="167"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1" fillId="4" borderId="5" xfId="0" applyFont="1" applyFill="1" applyBorder="1" applyAlignment="1" applyProtection="1">
      <alignment horizontal="left"/>
    </xf>
    <xf numFmtId="0" fontId="52" fillId="4" borderId="0" xfId="0" applyFont="1" applyFill="1" applyBorder="1" applyAlignment="1" applyProtection="1">
      <alignment vertical="center" wrapText="1"/>
    </xf>
    <xf numFmtId="0" fontId="53" fillId="0" borderId="0" xfId="0" applyFont="1"/>
    <xf numFmtId="0" fontId="3" fillId="0" borderId="0" xfId="0" applyFont="1"/>
    <xf numFmtId="3" fontId="54" fillId="9" borderId="0" xfId="0" applyNumberFormat="1" applyFont="1" applyFill="1" applyBorder="1" applyAlignment="1" applyProtection="1">
      <alignment horizontal="left" vertical="center"/>
      <protection locked="0"/>
    </xf>
    <xf numFmtId="0" fontId="7" fillId="2" borderId="0" xfId="0" applyFont="1" applyFill="1" applyAlignment="1">
      <alignment horizontal="right"/>
    </xf>
    <xf numFmtId="0" fontId="3" fillId="12" borderId="0" xfId="0" applyFont="1" applyFill="1" applyAlignment="1"/>
    <xf numFmtId="167"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8"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7" fillId="0" borderId="0" xfId="0" applyFont="1" applyFill="1" applyBorder="1" applyAlignment="1">
      <alignment horizontal="left"/>
    </xf>
    <xf numFmtId="3" fontId="3"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3" fillId="13" borderId="15" xfId="0" applyNumberFormat="1" applyFont="1" applyFill="1" applyBorder="1" applyAlignment="1" applyProtection="1">
      <alignment horizontal="center" vertical="center" wrapText="1"/>
    </xf>
    <xf numFmtId="0" fontId="3" fillId="12" borderId="0" xfId="0" applyFont="1" applyFill="1" applyBorder="1" applyAlignment="1">
      <alignment vertical="center"/>
    </xf>
    <xf numFmtId="0" fontId="0" fillId="0" borderId="23" xfId="0" applyBorder="1" applyAlignment="1">
      <alignment vertical="center"/>
    </xf>
    <xf numFmtId="3" fontId="7"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7" fontId="33" fillId="0" borderId="0" xfId="5" applyNumberFormat="1" applyAlignment="1">
      <alignment horizontal="right"/>
    </xf>
    <xf numFmtId="3" fontId="12" fillId="4" borderId="3" xfId="0" applyNumberFormat="1" applyFont="1" applyFill="1" applyBorder="1" applyAlignment="1" applyProtection="1">
      <alignment vertical="center" wrapText="1"/>
    </xf>
    <xf numFmtId="167" fontId="15" fillId="0" borderId="0" xfId="5" applyNumberFormat="1" applyFont="1" applyAlignment="1">
      <alignment horizontal="right"/>
    </xf>
    <xf numFmtId="167" fontId="3" fillId="0" borderId="23" xfId="5" applyNumberFormat="1" applyFont="1" applyBorder="1" applyAlignment="1">
      <alignment horizontal="right"/>
    </xf>
    <xf numFmtId="167" fontId="3" fillId="0" borderId="0" xfId="5" applyNumberFormat="1" applyFont="1" applyFill="1" applyBorder="1" applyAlignment="1">
      <alignment horizontal="right"/>
    </xf>
    <xf numFmtId="167" fontId="3" fillId="0" borderId="0" xfId="5" applyNumberFormat="1" applyFont="1" applyFill="1" applyAlignment="1">
      <alignment horizontal="right"/>
    </xf>
    <xf numFmtId="0" fontId="30" fillId="0" borderId="0" xfId="0" applyFont="1" applyAlignment="1">
      <alignment horizontal="center"/>
    </xf>
    <xf numFmtId="167" fontId="3" fillId="0" borderId="0" xfId="5" applyNumberFormat="1" applyFont="1" applyAlignment="1" applyProtection="1">
      <alignment horizontal="right"/>
    </xf>
    <xf numFmtId="167" fontId="3" fillId="12" borderId="0" xfId="5" applyNumberFormat="1" applyFont="1" applyFill="1" applyBorder="1" applyAlignment="1" applyProtection="1">
      <alignment horizontal="right"/>
    </xf>
    <xf numFmtId="169" fontId="7" fillId="2" borderId="0" xfId="2" applyNumberFormat="1" applyFont="1" applyFill="1" applyBorder="1" applyAlignment="1">
      <alignment horizontal="right"/>
    </xf>
    <xf numFmtId="169" fontId="7" fillId="0" borderId="0" xfId="2" applyNumberFormat="1" applyFont="1" applyFill="1" applyBorder="1" applyAlignment="1">
      <alignment horizontal="right"/>
    </xf>
    <xf numFmtId="169" fontId="3" fillId="0" borderId="0" xfId="5" applyNumberFormat="1" applyFont="1" applyAlignment="1">
      <alignment horizontal="right"/>
    </xf>
    <xf numFmtId="169" fontId="3" fillId="0" borderId="0" xfId="0" applyNumberFormat="1" applyFont="1" applyAlignment="1">
      <alignment horizontal="center"/>
    </xf>
    <xf numFmtId="169" fontId="3" fillId="0" borderId="0" xfId="5" applyNumberFormat="1" applyFont="1" applyBorder="1" applyAlignment="1">
      <alignment horizontal="right"/>
    </xf>
    <xf numFmtId="169" fontId="3" fillId="0" borderId="0" xfId="5" applyNumberFormat="1" applyFont="1" applyFill="1" applyBorder="1" applyAlignment="1">
      <alignment horizontal="right"/>
    </xf>
    <xf numFmtId="169" fontId="3" fillId="0" borderId="0" xfId="0" applyNumberFormat="1" applyFont="1"/>
    <xf numFmtId="169" fontId="3" fillId="0" borderId="0" xfId="5" applyNumberFormat="1" applyFont="1" applyFill="1" applyAlignment="1">
      <alignment horizontal="right"/>
    </xf>
    <xf numFmtId="169" fontId="49" fillId="0" borderId="0" xfId="5" applyNumberFormat="1" applyFont="1" applyAlignment="1">
      <alignment horizontal="center"/>
    </xf>
    <xf numFmtId="167" fontId="3" fillId="12" borderId="0" xfId="5" applyNumberFormat="1" applyFont="1" applyFill="1" applyBorder="1" applyAlignment="1">
      <alignment horizontal="right"/>
    </xf>
    <xf numFmtId="167" fontId="7" fillId="12" borderId="0" xfId="2" applyNumberFormat="1" applyFont="1" applyFill="1" applyBorder="1" applyAlignment="1">
      <alignment horizontal="right"/>
    </xf>
    <xf numFmtId="169" fontId="3" fillId="12" borderId="0" xfId="0" applyNumberFormat="1" applyFont="1" applyFill="1" applyAlignment="1">
      <alignment horizontal="center"/>
    </xf>
    <xf numFmtId="3" fontId="28" fillId="4" borderId="10" xfId="0" applyNumberFormat="1" applyFont="1" applyFill="1" applyBorder="1" applyAlignment="1" applyProtection="1">
      <alignment vertical="center" wrapText="1"/>
    </xf>
    <xf numFmtId="3" fontId="12" fillId="4" borderId="0" xfId="0" applyNumberFormat="1" applyFont="1" applyFill="1" applyBorder="1" applyAlignment="1" applyProtection="1">
      <alignment vertical="center" wrapText="1"/>
    </xf>
    <xf numFmtId="0" fontId="30" fillId="0" borderId="0" xfId="0" applyFont="1" applyAlignment="1">
      <alignment horizontal="center" vertical="center"/>
    </xf>
    <xf numFmtId="3" fontId="30" fillId="0" borderId="0" xfId="0" applyNumberFormat="1" applyFont="1" applyAlignment="1">
      <alignment horizontal="center" vertical="center"/>
    </xf>
    <xf numFmtId="167" fontId="7" fillId="4" borderId="0" xfId="0" applyNumberFormat="1" applyFont="1" applyFill="1" applyBorder="1" applyAlignment="1" applyProtection="1">
      <alignment vertical="center"/>
    </xf>
    <xf numFmtId="167" fontId="3" fillId="0" borderId="35" xfId="5" applyNumberFormat="1" applyFont="1" applyBorder="1" applyAlignment="1">
      <alignment horizontal="right"/>
    </xf>
    <xf numFmtId="0" fontId="37" fillId="0" borderId="0" xfId="0" applyFont="1" applyBorder="1" applyAlignment="1">
      <alignment horizontal="center"/>
    </xf>
    <xf numFmtId="0" fontId="0" fillId="12" borderId="0" xfId="0" applyFill="1"/>
    <xf numFmtId="167" fontId="11" fillId="12" borderId="0" xfId="0" applyNumberFormat="1" applyFont="1" applyFill="1" applyBorder="1" applyAlignment="1" applyProtection="1">
      <alignment vertical="center"/>
    </xf>
    <xf numFmtId="0" fontId="26" fillId="12" borderId="0" xfId="0" applyFont="1" applyFill="1" applyBorder="1" applyProtection="1"/>
    <xf numFmtId="167" fontId="12" fillId="12" borderId="0" xfId="0" applyNumberFormat="1" applyFont="1" applyFill="1" applyBorder="1" applyAlignment="1" applyProtection="1">
      <alignment vertical="center"/>
    </xf>
    <xf numFmtId="167" fontId="11" fillId="12" borderId="0" xfId="0" quotePrefix="1" applyNumberFormat="1" applyFont="1" applyFill="1" applyBorder="1" applyAlignment="1" applyProtection="1">
      <alignment vertical="center"/>
    </xf>
    <xf numFmtId="0" fontId="0" fillId="12" borderId="0" xfId="0" applyFill="1" applyBorder="1" applyProtection="1"/>
    <xf numFmtId="0" fontId="38" fillId="12" borderId="0" xfId="0" applyFont="1" applyFill="1"/>
    <xf numFmtId="3" fontId="12" fillId="4" borderId="10" xfId="0" applyNumberFormat="1" applyFont="1" applyFill="1" applyBorder="1" applyAlignment="1" applyProtection="1">
      <alignment vertical="center"/>
    </xf>
    <xf numFmtId="3" fontId="12" fillId="4" borderId="0" xfId="0" applyNumberFormat="1" applyFont="1" applyFill="1" applyBorder="1" applyAlignment="1" applyProtection="1">
      <alignment vertical="center"/>
    </xf>
    <xf numFmtId="3" fontId="22" fillId="4" borderId="0" xfId="3" applyNumberFormat="1" applyFill="1" applyBorder="1" applyAlignment="1" applyProtection="1">
      <alignment vertical="center"/>
    </xf>
    <xf numFmtId="3" fontId="12" fillId="4" borderId="10" xfId="0" applyNumberFormat="1" applyFont="1" applyFill="1" applyBorder="1" applyAlignment="1" applyProtection="1">
      <alignment vertical="center" wrapText="1"/>
    </xf>
    <xf numFmtId="3" fontId="7" fillId="4" borderId="0" xfId="0" applyNumberFormat="1" applyFont="1" applyFill="1" applyBorder="1" applyAlignment="1" applyProtection="1">
      <alignment vertical="center"/>
    </xf>
    <xf numFmtId="3" fontId="20" fillId="4" borderId="0" xfId="3" quotePrefix="1" applyNumberFormat="1" applyFont="1" applyFill="1" applyBorder="1" applyAlignment="1" applyProtection="1">
      <alignment horizontal="center" vertical="center" wrapText="1"/>
    </xf>
    <xf numFmtId="3" fontId="28" fillId="4" borderId="0"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vertical="center" wrapText="1"/>
      <protection locked="0"/>
    </xf>
    <xf numFmtId="3" fontId="28" fillId="4" borderId="3"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wrapText="1"/>
    </xf>
    <xf numFmtId="3" fontId="11" fillId="4" borderId="0" xfId="0" applyNumberFormat="1" applyFont="1" applyFill="1" applyBorder="1" applyAlignment="1" applyProtection="1">
      <alignment vertical="center"/>
    </xf>
    <xf numFmtId="3" fontId="15" fillId="4" borderId="8" xfId="0" applyNumberFormat="1" applyFont="1" applyFill="1" applyBorder="1" applyAlignment="1" applyProtection="1">
      <alignment vertical="center" wrapText="1"/>
    </xf>
    <xf numFmtId="3" fontId="7"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51" fillId="2" borderId="0" xfId="0" applyNumberFormat="1" applyFont="1" applyFill="1" applyProtection="1"/>
    <xf numFmtId="3" fontId="52"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1" fillId="11" borderId="0" xfId="0" applyNumberFormat="1" applyFont="1" applyFill="1" applyBorder="1" applyAlignment="1" applyProtection="1">
      <alignment vertical="center"/>
    </xf>
    <xf numFmtId="167" fontId="0" fillId="11" borderId="0" xfId="0" applyNumberFormat="1" applyFill="1" applyBorder="1" applyProtection="1"/>
    <xf numFmtId="167" fontId="7" fillId="11" borderId="0" xfId="0" applyNumberFormat="1" applyFont="1" applyFill="1" applyBorder="1" applyProtection="1"/>
    <xf numFmtId="167" fontId="29" fillId="4" borderId="0" xfId="0" quotePrefix="1" applyNumberFormat="1" applyFont="1" applyFill="1" applyBorder="1" applyAlignment="1" applyProtection="1">
      <alignment horizontal="center"/>
    </xf>
    <xf numFmtId="167" fontId="11" fillId="4" borderId="0" xfId="0" applyNumberFormat="1" applyFont="1" applyFill="1" applyBorder="1" applyAlignment="1" applyProtection="1">
      <alignment vertical="center"/>
    </xf>
    <xf numFmtId="167" fontId="11" fillId="4" borderId="8" xfId="0" applyNumberFormat="1" applyFont="1" applyFill="1" applyBorder="1" applyAlignment="1" applyProtection="1">
      <alignment vertical="center"/>
    </xf>
    <xf numFmtId="167" fontId="7" fillId="4" borderId="8" xfId="0" applyNumberFormat="1" applyFont="1" applyFill="1" applyBorder="1" applyAlignment="1" applyProtection="1">
      <alignment vertical="center"/>
    </xf>
    <xf numFmtId="167" fontId="26" fillId="4" borderId="3" xfId="0" applyNumberFormat="1" applyFont="1" applyFill="1" applyBorder="1" applyAlignment="1" applyProtection="1"/>
    <xf numFmtId="3" fontId="12" fillId="4" borderId="0" xfId="0" applyNumberFormat="1" applyFont="1" applyFill="1" applyBorder="1" applyAlignment="1" applyProtection="1">
      <alignment vertical="center" wrapText="1"/>
    </xf>
    <xf numFmtId="167" fontId="15" fillId="4" borderId="10" xfId="0" applyNumberFormat="1" applyFont="1" applyFill="1" applyBorder="1" applyAlignment="1" applyProtection="1">
      <alignment vertical="center" wrapText="1"/>
    </xf>
    <xf numFmtId="167" fontId="15" fillId="4" borderId="0" xfId="0" applyNumberFormat="1" applyFont="1" applyFill="1" applyBorder="1" applyAlignment="1" applyProtection="1">
      <alignment vertical="center" wrapText="1"/>
    </xf>
    <xf numFmtId="167" fontId="26" fillId="4" borderId="3" xfId="0" quotePrefix="1" applyNumberFormat="1" applyFont="1" applyFill="1" applyBorder="1" applyAlignment="1" applyProtection="1">
      <alignment horizontal="center"/>
    </xf>
    <xf numFmtId="0" fontId="11" fillId="11" borderId="0" xfId="0" quotePrefix="1" applyNumberFormat="1" applyFont="1" applyFill="1" applyBorder="1" applyAlignment="1" applyProtection="1">
      <alignment horizontal="center" vertical="center"/>
    </xf>
    <xf numFmtId="0" fontId="11" fillId="11" borderId="0" xfId="0" applyNumberFormat="1" applyFont="1" applyFill="1" applyBorder="1" applyAlignment="1" applyProtection="1">
      <alignment horizontal="center" vertical="center"/>
    </xf>
    <xf numFmtId="0" fontId="11" fillId="4" borderId="0" xfId="0" applyFont="1" applyFill="1" applyBorder="1" applyAlignment="1" applyProtection="1">
      <alignment horizontal="left"/>
    </xf>
    <xf numFmtId="0" fontId="12" fillId="4" borderId="0" xfId="0" applyFont="1" applyFill="1" applyBorder="1" applyProtection="1"/>
    <xf numFmtId="0" fontId="11" fillId="4" borderId="0" xfId="0" applyFont="1" applyFill="1" applyBorder="1" applyAlignment="1" applyProtection="1">
      <alignment horizontal="center" wrapText="1"/>
    </xf>
    <xf numFmtId="0" fontId="11" fillId="4" borderId="0" xfId="0" applyFont="1" applyFill="1" applyBorder="1" applyAlignment="1" applyProtection="1">
      <alignment horizontal="center"/>
    </xf>
    <xf numFmtId="0" fontId="12" fillId="4" borderId="0" xfId="0" applyFont="1" applyFill="1" applyBorder="1" applyAlignment="1" applyProtection="1"/>
    <xf numFmtId="0" fontId="11" fillId="4" borderId="8" xfId="0" applyFont="1" applyFill="1" applyBorder="1" applyProtection="1"/>
    <xf numFmtId="0" fontId="12" fillId="4" borderId="8" xfId="0" applyFont="1" applyFill="1" applyBorder="1" applyProtection="1"/>
    <xf numFmtId="0" fontId="19"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8"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1" fillId="4" borderId="0" xfId="0" applyFont="1" applyFill="1" applyBorder="1" applyAlignment="1" applyProtection="1">
      <alignment horizontal="right" wrapText="1" indent="1"/>
    </xf>
    <xf numFmtId="3" fontId="12" fillId="2" borderId="12" xfId="0" applyNumberFormat="1" applyFont="1" applyFill="1" applyBorder="1" applyAlignment="1" applyProtection="1">
      <alignment horizontal="right" wrapText="1" indent="1"/>
    </xf>
    <xf numFmtId="0" fontId="11" fillId="4" borderId="10" xfId="0" applyFont="1" applyFill="1" applyBorder="1" applyAlignment="1" applyProtection="1">
      <alignment horizontal="right" wrapText="1" indent="1"/>
    </xf>
    <xf numFmtId="0" fontId="12" fillId="4" borderId="3" xfId="0" applyFont="1" applyFill="1" applyBorder="1" applyAlignment="1" applyProtection="1">
      <alignment horizontal="right" indent="1"/>
    </xf>
    <xf numFmtId="0" fontId="12" fillId="4" borderId="0" xfId="0" applyFont="1" applyFill="1" applyBorder="1" applyAlignment="1" applyProtection="1">
      <alignment horizontal="right" indent="1"/>
    </xf>
    <xf numFmtId="3" fontId="11" fillId="0" borderId="15" xfId="0" applyNumberFormat="1" applyFont="1" applyFill="1" applyBorder="1" applyAlignment="1" applyProtection="1">
      <alignment horizontal="right" wrapText="1" indent="1"/>
    </xf>
    <xf numFmtId="0" fontId="63" fillId="4" borderId="8" xfId="0" applyFont="1" applyFill="1" applyBorder="1" applyAlignment="1" applyProtection="1">
      <alignment horizontal="right" indent="1"/>
    </xf>
    <xf numFmtId="0" fontId="15" fillId="4" borderId="3" xfId="0" applyFont="1" applyFill="1" applyBorder="1" applyAlignment="1" applyProtection="1">
      <alignment horizontal="right" indent="1"/>
    </xf>
    <xf numFmtId="0" fontId="17" fillId="4" borderId="0" xfId="0" applyFont="1" applyFill="1" applyBorder="1" applyAlignment="1" applyProtection="1">
      <alignment horizontal="right" indent="1"/>
    </xf>
    <xf numFmtId="0" fontId="13" fillId="2" borderId="10" xfId="0" applyFont="1" applyFill="1" applyBorder="1" applyAlignment="1" applyProtection="1">
      <alignment horizontal="right" indent="1"/>
    </xf>
    <xf numFmtId="0" fontId="0" fillId="4" borderId="0" xfId="0" applyFill="1" applyBorder="1" applyAlignment="1">
      <alignment horizontal="right" indent="1"/>
    </xf>
    <xf numFmtId="0" fontId="27" fillId="4" borderId="0" xfId="0" quotePrefix="1" applyFont="1" applyFill="1" applyBorder="1" applyAlignment="1" applyProtection="1">
      <alignment horizontal="right" indent="1"/>
    </xf>
    <xf numFmtId="3" fontId="21" fillId="4" borderId="0" xfId="0" applyNumberFormat="1" applyFont="1" applyFill="1" applyBorder="1" applyAlignment="1" applyProtection="1">
      <alignment horizontal="right" indent="1"/>
    </xf>
    <xf numFmtId="0" fontId="0" fillId="0" borderId="0" xfId="0" applyAlignment="1">
      <alignment horizontal="right" indent="1"/>
    </xf>
    <xf numFmtId="0" fontId="12" fillId="4" borderId="0" xfId="0" applyFont="1" applyFill="1" applyBorder="1" applyAlignment="1" applyProtection="1">
      <alignment horizontal="left"/>
    </xf>
    <xf numFmtId="0" fontId="12" fillId="16" borderId="0" xfId="0" applyFont="1" applyFill="1" applyBorder="1" applyProtection="1"/>
    <xf numFmtId="0" fontId="11" fillId="4" borderId="0" xfId="0" applyFont="1" applyFill="1" applyBorder="1" applyAlignment="1" applyProtection="1">
      <alignment horizontal="right" indent="1"/>
    </xf>
    <xf numFmtId="0" fontId="11" fillId="4" borderId="0" xfId="0" applyFont="1" applyFill="1" applyBorder="1" applyAlignment="1" applyProtection="1">
      <alignment vertical="center"/>
    </xf>
    <xf numFmtId="0" fontId="12" fillId="4" borderId="0" xfId="0" applyFont="1" applyFill="1" applyBorder="1" applyAlignment="1" applyProtection="1">
      <alignment vertical="center"/>
    </xf>
    <xf numFmtId="3" fontId="12" fillId="16" borderId="0" xfId="0" applyNumberFormat="1" applyFont="1" applyFill="1" applyBorder="1" applyAlignment="1" applyProtection="1">
      <alignment horizontal="right" vertical="center" wrapText="1" indent="1"/>
    </xf>
    <xf numFmtId="0" fontId="12" fillId="4" borderId="0" xfId="0" applyFont="1" applyFill="1" applyBorder="1" applyAlignment="1" applyProtection="1">
      <alignment vertical="top" wrapText="1"/>
    </xf>
    <xf numFmtId="0" fontId="12" fillId="4" borderId="35" xfId="0" applyFont="1" applyFill="1" applyBorder="1" applyAlignment="1" applyProtection="1">
      <alignment vertical="top" wrapText="1"/>
    </xf>
    <xf numFmtId="0" fontId="11" fillId="4" borderId="34" xfId="0" applyFont="1" applyFill="1" applyBorder="1" applyAlignment="1" applyProtection="1">
      <alignment horizontal="right" wrapText="1" indent="1"/>
    </xf>
    <xf numFmtId="0" fontId="11" fillId="4" borderId="35" xfId="0" applyFont="1" applyFill="1" applyBorder="1" applyAlignment="1" applyProtection="1">
      <alignment horizontal="right" wrapText="1" indent="1"/>
    </xf>
    <xf numFmtId="3" fontId="11" fillId="0" borderId="15" xfId="0" applyNumberFormat="1" applyFont="1" applyFill="1" applyBorder="1" applyAlignment="1" applyProtection="1">
      <alignment horizontal="center" vertical="center" wrapText="1"/>
    </xf>
    <xf numFmtId="3" fontId="12" fillId="16" borderId="0" xfId="0" applyNumberFormat="1" applyFont="1" applyFill="1" applyBorder="1" applyAlignment="1" applyProtection="1">
      <alignment horizontal="right" vertical="center" wrapText="1"/>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horizontal="left" vertical="center"/>
    </xf>
    <xf numFmtId="3" fontId="11" fillId="0" borderId="12" xfId="0" applyNumberFormat="1" applyFont="1" applyFill="1" applyBorder="1" applyAlignment="1" applyProtection="1">
      <alignment horizontal="right" vertical="center" indent="1"/>
    </xf>
    <xf numFmtId="0" fontId="11" fillId="4" borderId="0" xfId="0" applyFont="1" applyFill="1" applyBorder="1" applyAlignment="1" applyProtection="1">
      <alignment wrapText="1"/>
    </xf>
    <xf numFmtId="164" fontId="11" fillId="4" borderId="0" xfId="0" applyNumberFormat="1" applyFont="1" applyFill="1" applyBorder="1" applyAlignment="1" applyProtection="1">
      <alignment horizontal="center" wrapText="1"/>
    </xf>
    <xf numFmtId="167" fontId="7" fillId="0" borderId="0" xfId="5" applyNumberFormat="1" applyFont="1" applyProtection="1"/>
    <xf numFmtId="167" fontId="4" fillId="17" borderId="37" xfId="5" applyNumberFormat="1" applyFont="1" applyFill="1" applyBorder="1" applyAlignment="1" applyProtection="1">
      <alignment vertical="top" wrapText="1"/>
    </xf>
    <xf numFmtId="3" fontId="7" fillId="17" borderId="11" xfId="0" applyNumberFormat="1" applyFont="1" applyFill="1" applyBorder="1" applyAlignment="1">
      <alignment horizontal="center" wrapText="1"/>
    </xf>
    <xf numFmtId="167" fontId="4" fillId="17" borderId="11" xfId="5" applyNumberFormat="1" applyFont="1" applyFill="1" applyBorder="1" applyProtection="1"/>
    <xf numFmtId="3" fontId="3" fillId="17" borderId="11" xfId="5" applyNumberFormat="1" applyFont="1" applyFill="1" applyBorder="1" applyAlignment="1" applyProtection="1">
      <alignment horizontal="right"/>
    </xf>
    <xf numFmtId="167" fontId="4" fillId="0" borderId="11" xfId="5" applyNumberFormat="1" applyFont="1" applyBorder="1" applyAlignment="1" applyProtection="1">
      <alignment horizontal="left"/>
    </xf>
    <xf numFmtId="167" fontId="4" fillId="0" borderId="11" xfId="5" applyNumberFormat="1" applyFont="1" applyFill="1" applyBorder="1" applyAlignment="1" applyProtection="1">
      <alignment horizontal="left"/>
    </xf>
    <xf numFmtId="167" fontId="4" fillId="0" borderId="11" xfId="5" applyNumberFormat="1" applyFont="1" applyBorder="1" applyProtection="1"/>
    <xf numFmtId="167" fontId="3" fillId="0" borderId="11" xfId="5" applyNumberFormat="1" applyFont="1" applyBorder="1" applyAlignment="1" applyProtection="1">
      <alignment horizontal="right"/>
    </xf>
    <xf numFmtId="167" fontId="3" fillId="0" borderId="11" xfId="5" applyNumberFormat="1" applyFont="1" applyBorder="1" applyAlignment="1">
      <alignment horizontal="right"/>
    </xf>
    <xf numFmtId="3" fontId="3" fillId="0" borderId="11" xfId="5" applyNumberFormat="1" applyFont="1" applyBorder="1" applyAlignment="1">
      <alignment horizontal="right"/>
    </xf>
    <xf numFmtId="167" fontId="33" fillId="0" borderId="11" xfId="5" applyNumberFormat="1" applyBorder="1"/>
    <xf numFmtId="167" fontId="4" fillId="0" borderId="11" xfId="5" applyNumberFormat="1" applyFont="1" applyBorder="1"/>
    <xf numFmtId="167" fontId="0" fillId="0" borderId="11" xfId="0" applyNumberFormat="1" applyBorder="1"/>
    <xf numFmtId="3" fontId="4" fillId="17" borderId="11" xfId="5" applyNumberFormat="1" applyFont="1" applyFill="1" applyBorder="1" applyAlignment="1" applyProtection="1">
      <alignment horizontal="right"/>
    </xf>
    <xf numFmtId="3" fontId="4" fillId="17" borderId="11" xfId="5" applyNumberFormat="1" applyFont="1" applyFill="1" applyBorder="1" applyProtection="1"/>
    <xf numFmtId="3" fontId="4" fillId="0" borderId="11" xfId="5" applyNumberFormat="1" applyFont="1" applyBorder="1" applyAlignment="1" applyProtection="1">
      <alignment horizontal="left"/>
    </xf>
    <xf numFmtId="3" fontId="0" fillId="0" borderId="11" xfId="0" applyNumberFormat="1" applyBorder="1"/>
    <xf numFmtId="3" fontId="4" fillId="0" borderId="11" xfId="5" applyNumberFormat="1" applyFont="1" applyFill="1" applyBorder="1" applyAlignment="1" applyProtection="1">
      <alignment horizontal="left"/>
    </xf>
    <xf numFmtId="3" fontId="4" fillId="0" borderId="11" xfId="5" applyNumberFormat="1" applyFont="1" applyBorder="1" applyProtection="1"/>
    <xf numFmtId="3" fontId="3" fillId="0" borderId="11" xfId="5" applyNumberFormat="1" applyFont="1" applyBorder="1" applyAlignment="1" applyProtection="1">
      <alignment horizontal="right"/>
    </xf>
    <xf numFmtId="3" fontId="3" fillId="0" borderId="11" xfId="5" applyNumberFormat="1" applyFont="1" applyBorder="1"/>
    <xf numFmtId="3" fontId="33" fillId="0" borderId="11" xfId="5" applyNumberFormat="1" applyBorder="1"/>
    <xf numFmtId="3" fontId="4" fillId="0" borderId="11" xfId="5" applyNumberFormat="1" applyFont="1" applyBorder="1"/>
    <xf numFmtId="3" fontId="62" fillId="0" borderId="11" xfId="3" applyNumberFormat="1" applyFont="1" applyBorder="1" applyAlignment="1" applyProtection="1">
      <alignment horizontal="right" wrapText="1"/>
    </xf>
    <xf numFmtId="3" fontId="4" fillId="17" borderId="36" xfId="5" applyNumberFormat="1" applyFont="1" applyFill="1" applyBorder="1" applyAlignment="1" applyProtection="1">
      <alignment vertical="top" wrapText="1"/>
    </xf>
    <xf numFmtId="3" fontId="7" fillId="17" borderId="36" xfId="0" applyNumberFormat="1" applyFont="1" applyFill="1" applyBorder="1" applyAlignment="1">
      <alignment horizontal="center" vertical="center" wrapText="1"/>
    </xf>
    <xf numFmtId="167" fontId="11" fillId="0" borderId="0" xfId="5" applyNumberFormat="1" applyFont="1" applyFill="1" applyBorder="1" applyAlignment="1" applyProtection="1">
      <alignment vertical="center" wrapText="1"/>
    </xf>
    <xf numFmtId="167" fontId="11" fillId="17" borderId="37" xfId="5" applyNumberFormat="1" applyFont="1" applyFill="1" applyBorder="1" applyAlignment="1" applyProtection="1">
      <alignment vertical="center" wrapText="1"/>
    </xf>
    <xf numFmtId="0" fontId="0" fillId="17" borderId="11" xfId="0" applyFill="1" applyBorder="1" applyAlignment="1">
      <alignment horizontal="right"/>
    </xf>
    <xf numFmtId="0" fontId="0" fillId="17" borderId="11" xfId="0" applyFill="1" applyBorder="1" applyAlignment="1">
      <alignment horizontal="right" wrapText="1"/>
    </xf>
    <xf numFmtId="167" fontId="4" fillId="17" borderId="11" xfId="5" applyNumberFormat="1" applyFont="1" applyFill="1" applyBorder="1" applyAlignment="1">
      <alignment horizontal="right"/>
    </xf>
    <xf numFmtId="167" fontId="3" fillId="17" borderId="11" xfId="5" applyNumberFormat="1" applyFont="1" applyFill="1" applyBorder="1" applyAlignment="1">
      <alignment horizontal="right"/>
    </xf>
    <xf numFmtId="167" fontId="3" fillId="17" borderId="11" xfId="5" applyNumberFormat="1" applyFont="1" applyFill="1" applyBorder="1" applyAlignment="1" applyProtection="1">
      <alignment horizontal="left" wrapText="1"/>
    </xf>
    <xf numFmtId="167" fontId="4" fillId="17" borderId="39" xfId="5" applyNumberFormat="1" applyFont="1" applyFill="1" applyBorder="1" applyProtection="1"/>
    <xf numFmtId="167" fontId="4" fillId="17" borderId="39" xfId="5" applyNumberFormat="1" applyFont="1" applyFill="1" applyBorder="1" applyAlignment="1" applyProtection="1">
      <alignment horizontal="right"/>
    </xf>
    <xf numFmtId="167" fontId="3" fillId="17" borderId="39" xfId="5" applyNumberFormat="1" applyFont="1" applyFill="1" applyBorder="1" applyAlignment="1" applyProtection="1">
      <alignment horizontal="right"/>
    </xf>
    <xf numFmtId="0" fontId="0" fillId="8" borderId="11" xfId="0" applyFill="1" applyBorder="1"/>
    <xf numFmtId="0" fontId="0" fillId="5" borderId="11" xfId="0" applyFill="1" applyBorder="1" applyAlignment="1">
      <alignment horizontal="right"/>
    </xf>
    <xf numFmtId="167" fontId="4" fillId="8" borderId="11" xfId="5" applyNumberFormat="1" applyFont="1" applyFill="1" applyBorder="1" applyAlignment="1" applyProtection="1">
      <alignment horizontal="right"/>
    </xf>
    <xf numFmtId="167" fontId="4" fillId="8" borderId="11" xfId="5" applyNumberFormat="1" applyFont="1" applyFill="1" applyBorder="1" applyAlignment="1">
      <alignment horizontal="right"/>
    </xf>
    <xf numFmtId="167" fontId="4" fillId="0" borderId="11" xfId="5" applyNumberFormat="1" applyFont="1" applyBorder="1" applyAlignment="1">
      <alignment horizontal="right"/>
    </xf>
    <xf numFmtId="3" fontId="30" fillId="0" borderId="11" xfId="0" applyNumberFormat="1" applyFont="1" applyBorder="1" applyAlignment="1">
      <alignment horizontal="center"/>
    </xf>
    <xf numFmtId="3" fontId="7" fillId="0" borderId="11" xfId="0" applyNumberFormat="1" applyFont="1" applyBorder="1" applyAlignment="1">
      <alignment horizontal="center"/>
    </xf>
    <xf numFmtId="167" fontId="7" fillId="0" borderId="11" xfId="0" applyNumberFormat="1" applyFont="1" applyBorder="1" applyAlignment="1">
      <alignment horizontal="center"/>
    </xf>
    <xf numFmtId="167" fontId="7" fillId="8" borderId="38" xfId="2" applyNumberFormat="1" applyFont="1" applyFill="1" applyBorder="1" applyAlignment="1">
      <alignment horizontal="right"/>
    </xf>
    <xf numFmtId="167" fontId="4" fillId="17" borderId="38" xfId="5" applyNumberFormat="1" applyFont="1" applyFill="1" applyBorder="1" applyProtection="1"/>
    <xf numFmtId="167" fontId="11" fillId="17" borderId="38" xfId="5" applyNumberFormat="1" applyFont="1" applyFill="1" applyBorder="1" applyAlignment="1" applyProtection="1">
      <alignment vertical="center" wrapText="1"/>
    </xf>
    <xf numFmtId="3" fontId="0" fillId="8" borderId="11" xfId="0" applyNumberFormat="1" applyFill="1" applyBorder="1"/>
    <xf numFmtId="3" fontId="0" fillId="0" borderId="11" xfId="0" applyNumberFormat="1" applyFill="1" applyBorder="1"/>
    <xf numFmtId="3" fontId="4" fillId="0" borderId="11" xfId="5" applyNumberFormat="1" applyFont="1" applyBorder="1" applyAlignment="1" applyProtection="1">
      <alignment horizontal="right"/>
    </xf>
    <xf numFmtId="3" fontId="4" fillId="8" borderId="11" xfId="5" applyNumberFormat="1" applyFont="1" applyFill="1" applyBorder="1" applyAlignment="1" applyProtection="1">
      <alignment horizontal="right"/>
    </xf>
    <xf numFmtId="3" fontId="4" fillId="0" borderId="11" xfId="5" applyNumberFormat="1" applyFont="1" applyFill="1" applyBorder="1" applyAlignment="1" applyProtection="1">
      <alignment horizontal="right"/>
    </xf>
    <xf numFmtId="3" fontId="4" fillId="0" borderId="11" xfId="5" applyNumberFormat="1" applyFont="1" applyBorder="1" applyAlignment="1">
      <alignment horizontal="right"/>
    </xf>
    <xf numFmtId="3" fontId="4" fillId="8" borderId="11" xfId="5" applyNumberFormat="1" applyFont="1" applyFill="1" applyBorder="1" applyAlignment="1">
      <alignment horizontal="right"/>
    </xf>
    <xf numFmtId="3" fontId="4" fillId="0" borderId="11" xfId="5" applyNumberFormat="1" applyFont="1" applyFill="1" applyBorder="1" applyAlignment="1">
      <alignment horizontal="right"/>
    </xf>
    <xf numFmtId="167" fontId="33" fillId="0" borderId="0" xfId="5" applyNumberFormat="1" applyBorder="1" applyAlignment="1">
      <alignment horizontal="center"/>
    </xf>
    <xf numFmtId="3" fontId="48" fillId="0" borderId="0" xfId="5" applyNumberFormat="1" applyFont="1" applyBorder="1" applyAlignment="1">
      <alignment horizontal="center"/>
    </xf>
    <xf numFmtId="167" fontId="7" fillId="0" borderId="0" xfId="2" applyNumberFormat="1" applyFont="1" applyBorder="1" applyAlignment="1" applyProtection="1">
      <alignment horizontal="left"/>
    </xf>
    <xf numFmtId="167" fontId="4" fillId="0" borderId="0" xfId="5" applyNumberFormat="1" applyFont="1" applyFill="1" applyBorder="1" applyAlignment="1">
      <alignment horizontal="left"/>
    </xf>
    <xf numFmtId="167" fontId="4" fillId="0" borderId="0" xfId="5" applyNumberFormat="1" applyFont="1" applyFill="1" applyBorder="1" applyProtection="1"/>
    <xf numFmtId="167" fontId="33" fillId="0" borderId="0" xfId="5" applyNumberFormat="1" applyFill="1" applyBorder="1"/>
    <xf numFmtId="167" fontId="7" fillId="0" borderId="0" xfId="5" applyNumberFormat="1" applyFont="1" applyBorder="1" applyProtection="1"/>
    <xf numFmtId="0" fontId="8" fillId="17" borderId="35" xfId="0" applyFont="1" applyFill="1" applyBorder="1" applyAlignment="1">
      <alignment vertical="center"/>
    </xf>
    <xf numFmtId="167" fontId="8" fillId="17" borderId="35" xfId="5" applyNumberFormat="1" applyFont="1" applyFill="1" applyBorder="1" applyAlignment="1" applyProtection="1">
      <alignment horizontal="center" vertical="center"/>
    </xf>
    <xf numFmtId="167" fontId="8" fillId="17" borderId="35" xfId="5" applyNumberFormat="1" applyFont="1" applyFill="1" applyBorder="1" applyAlignment="1" applyProtection="1">
      <alignment vertical="center"/>
    </xf>
    <xf numFmtId="167" fontId="8" fillId="17" borderId="35" xfId="5" applyNumberFormat="1" applyFont="1" applyFill="1" applyBorder="1" applyAlignment="1">
      <alignment horizontal="right"/>
    </xf>
    <xf numFmtId="0" fontId="7" fillId="17" borderId="11" xfId="0" applyFont="1" applyFill="1" applyBorder="1" applyAlignment="1">
      <alignment horizontal="right" vertical="top" wrapText="1"/>
    </xf>
    <xf numFmtId="0" fontId="7" fillId="17" borderId="37" xfId="0" applyFont="1" applyFill="1" applyBorder="1" applyAlignment="1">
      <alignment horizontal="right" vertical="top" wrapText="1"/>
    </xf>
    <xf numFmtId="167" fontId="3" fillId="12" borderId="11" xfId="5" applyNumberFormat="1" applyFont="1" applyFill="1" applyBorder="1" applyAlignment="1" applyProtection="1">
      <alignment horizontal="right"/>
    </xf>
    <xf numFmtId="167" fontId="3" fillId="12" borderId="11" xfId="5" applyNumberFormat="1" applyFont="1" applyFill="1" applyBorder="1" applyAlignment="1">
      <alignment horizontal="right"/>
    </xf>
    <xf numFmtId="167" fontId="4" fillId="17" borderId="40" xfId="5" applyNumberFormat="1" applyFont="1" applyFill="1" applyBorder="1" applyAlignment="1" applyProtection="1">
      <alignment vertical="top" wrapText="1"/>
    </xf>
    <xf numFmtId="167" fontId="4" fillId="17" borderId="41" xfId="5" applyNumberFormat="1" applyFont="1" applyFill="1" applyBorder="1" applyAlignment="1">
      <alignment horizontal="right"/>
    </xf>
    <xf numFmtId="167" fontId="4" fillId="17" borderId="7" xfId="5" applyNumberFormat="1" applyFont="1" applyFill="1" applyBorder="1" applyProtection="1"/>
    <xf numFmtId="167" fontId="8" fillId="17" borderId="43" xfId="5" applyNumberFormat="1" applyFont="1" applyFill="1" applyBorder="1" applyAlignment="1">
      <alignment horizontal="right"/>
    </xf>
    <xf numFmtId="167" fontId="33" fillId="12" borderId="0" xfId="5" applyNumberFormat="1" applyFill="1" applyBorder="1"/>
    <xf numFmtId="167" fontId="4" fillId="12" borderId="0" xfId="5" applyNumberFormat="1" applyFont="1" applyFill="1" applyBorder="1"/>
    <xf numFmtId="167" fontId="4" fillId="12" borderId="0" xfId="5" applyNumberFormat="1" applyFont="1" applyFill="1" applyBorder="1" applyAlignment="1">
      <alignment horizontal="left"/>
    </xf>
    <xf numFmtId="167" fontId="4" fillId="12" borderId="0" xfId="5" applyNumberFormat="1" applyFont="1" applyFill="1" applyBorder="1" applyAlignment="1">
      <alignment horizontal="right"/>
    </xf>
    <xf numFmtId="3" fontId="0" fillId="12" borderId="0" xfId="0" applyNumberFormat="1" applyFill="1" applyBorder="1" applyAlignment="1">
      <alignment horizontal="center"/>
    </xf>
    <xf numFmtId="3" fontId="0" fillId="12" borderId="0" xfId="0" applyNumberFormat="1" applyFill="1" applyBorder="1"/>
    <xf numFmtId="167" fontId="0" fillId="12" borderId="0" xfId="0" applyNumberFormat="1" applyFill="1" applyBorder="1"/>
    <xf numFmtId="3" fontId="4" fillId="12" borderId="0" xfId="5" applyNumberFormat="1" applyFont="1" applyFill="1" applyBorder="1" applyAlignment="1">
      <alignment horizontal="center"/>
    </xf>
    <xf numFmtId="167" fontId="7" fillId="12" borderId="0" xfId="2" applyNumberFormat="1" applyFont="1" applyFill="1" applyBorder="1" applyAlignment="1" applyProtection="1">
      <alignment horizontal="left"/>
    </xf>
    <xf numFmtId="167" fontId="0" fillId="12" borderId="0" xfId="0" applyNumberFormat="1" applyFill="1" applyBorder="1" applyAlignment="1">
      <alignment horizontal="center"/>
    </xf>
    <xf numFmtId="167" fontId="49" fillId="12" borderId="0" xfId="5" applyNumberFormat="1" applyFont="1" applyFill="1" applyBorder="1" applyAlignment="1">
      <alignment horizontal="center"/>
    </xf>
    <xf numFmtId="3" fontId="37" fillId="12" borderId="0" xfId="0" applyNumberFormat="1" applyFont="1" applyFill="1" applyBorder="1" applyAlignment="1">
      <alignment horizontal="center"/>
    </xf>
    <xf numFmtId="167" fontId="8" fillId="12" borderId="0" xfId="5" applyNumberFormat="1" applyFont="1" applyFill="1" applyBorder="1"/>
    <xf numFmtId="167" fontId="8" fillId="12" borderId="0" xfId="5" applyNumberFormat="1" applyFont="1" applyFill="1" applyBorder="1" applyAlignment="1">
      <alignment horizontal="right"/>
    </xf>
    <xf numFmtId="167" fontId="4" fillId="12" borderId="0" xfId="5" applyNumberFormat="1" applyFont="1" applyFill="1" applyBorder="1" applyProtection="1"/>
    <xf numFmtId="0" fontId="7" fillId="12" borderId="0" xfId="0" applyFont="1" applyFill="1" applyBorder="1" applyAlignment="1">
      <alignment horizontal="right" wrapText="1"/>
    </xf>
    <xf numFmtId="4" fontId="3" fillId="12" borderId="11" xfId="5" applyNumberFormat="1" applyFont="1" applyFill="1" applyBorder="1" applyAlignment="1" applyProtection="1">
      <alignment horizontal="right"/>
    </xf>
    <xf numFmtId="4" fontId="3" fillId="0" borderId="11" xfId="5" applyNumberFormat="1" applyFont="1" applyBorder="1" applyAlignment="1" applyProtection="1">
      <alignment horizontal="right"/>
    </xf>
    <xf numFmtId="4" fontId="3" fillId="12" borderId="11" xfId="0" applyNumberFormat="1" applyFont="1" applyFill="1" applyBorder="1" applyProtection="1"/>
    <xf numFmtId="4" fontId="3" fillId="0" borderId="11" xfId="5" applyNumberFormat="1" applyFont="1" applyFill="1" applyBorder="1" applyAlignment="1" applyProtection="1">
      <alignment horizontal="right"/>
    </xf>
    <xf numFmtId="4" fontId="3" fillId="0" borderId="11" xfId="5" applyNumberFormat="1" applyFont="1" applyBorder="1" applyAlignment="1">
      <alignment horizontal="right"/>
    </xf>
    <xf numFmtId="4" fontId="3" fillId="12" borderId="11" xfId="5" applyNumberFormat="1" applyFont="1" applyFill="1" applyBorder="1" applyAlignment="1">
      <alignment horizontal="right"/>
    </xf>
    <xf numFmtId="4" fontId="3" fillId="0" borderId="11" xfId="5" applyNumberFormat="1" applyFont="1" applyFill="1" applyBorder="1" applyAlignment="1">
      <alignment horizontal="right"/>
    </xf>
    <xf numFmtId="4" fontId="30" fillId="0" borderId="11" xfId="0" applyNumberFormat="1" applyFont="1" applyBorder="1" applyAlignment="1">
      <alignment horizontal="center"/>
    </xf>
    <xf numFmtId="4" fontId="7" fillId="0" borderId="11" xfId="0" applyNumberFormat="1" applyFont="1" applyBorder="1" applyAlignment="1">
      <alignment horizontal="center"/>
    </xf>
    <xf numFmtId="167" fontId="4" fillId="0" borderId="41" xfId="5" applyNumberFormat="1" applyFont="1" applyBorder="1" applyAlignment="1">
      <alignment horizontal="left"/>
    </xf>
    <xf numFmtId="167" fontId="15" fillId="0" borderId="0" xfId="5" applyNumberFormat="1" applyFont="1" applyFill="1" applyAlignment="1">
      <alignment horizontal="right"/>
    </xf>
    <xf numFmtId="167" fontId="15" fillId="0" borderId="0" xfId="5" applyNumberFormat="1" applyFont="1"/>
    <xf numFmtId="167" fontId="65" fillId="0" borderId="0" xfId="5" applyNumberFormat="1" applyFont="1"/>
    <xf numFmtId="167" fontId="15" fillId="17" borderId="37" xfId="5" applyNumberFormat="1" applyFont="1" applyFill="1" applyBorder="1" applyAlignment="1" applyProtection="1">
      <alignment vertical="top" wrapText="1"/>
    </xf>
    <xf numFmtId="167" fontId="4" fillId="12" borderId="11" xfId="5" applyNumberFormat="1" applyFont="1" applyFill="1" applyBorder="1" applyProtection="1"/>
    <xf numFmtId="167" fontId="4" fillId="12" borderId="11" xfId="5" applyNumberFormat="1" applyFont="1" applyFill="1" applyBorder="1"/>
    <xf numFmtId="167" fontId="3" fillId="0" borderId="41" xfId="5" applyNumberFormat="1" applyFont="1" applyBorder="1" applyAlignment="1">
      <alignment horizontal="right"/>
    </xf>
    <xf numFmtId="0" fontId="30" fillId="0" borderId="0" xfId="0" applyFont="1" applyBorder="1" applyAlignment="1">
      <alignment horizontal="center"/>
    </xf>
    <xf numFmtId="167" fontId="3" fillId="0" borderId="35" xfId="5" applyNumberFormat="1" applyFont="1" applyBorder="1" applyAlignment="1" applyProtection="1">
      <alignment horizontal="right"/>
    </xf>
    <xf numFmtId="167" fontId="3" fillId="17" borderId="0" xfId="5" applyNumberFormat="1" applyFont="1" applyFill="1" applyBorder="1" applyAlignment="1">
      <alignment horizontal="right"/>
    </xf>
    <xf numFmtId="167" fontId="4" fillId="17" borderId="0" xfId="5" applyNumberFormat="1" applyFont="1" applyFill="1" applyBorder="1"/>
    <xf numFmtId="167" fontId="33" fillId="17" borderId="0" xfId="5" applyNumberFormat="1" applyFill="1" applyBorder="1"/>
    <xf numFmtId="167" fontId="33" fillId="17" borderId="5" xfId="5" applyNumberFormat="1" applyFill="1" applyBorder="1"/>
    <xf numFmtId="167" fontId="3" fillId="17" borderId="35" xfId="5" applyNumberFormat="1" applyFont="1" applyFill="1" applyBorder="1" applyAlignment="1">
      <alignment horizontal="right"/>
    </xf>
    <xf numFmtId="167" fontId="4" fillId="17" borderId="35" xfId="5" applyNumberFormat="1" applyFont="1" applyFill="1" applyBorder="1" applyAlignment="1">
      <alignment horizontal="right"/>
    </xf>
    <xf numFmtId="167" fontId="4" fillId="17" borderId="35" xfId="5" applyNumberFormat="1" applyFont="1" applyFill="1" applyBorder="1"/>
    <xf numFmtId="167" fontId="33" fillId="17" borderId="35" xfId="5" applyNumberFormat="1" applyFill="1" applyBorder="1"/>
    <xf numFmtId="167" fontId="7" fillId="12" borderId="0" xfId="5" applyNumberFormat="1" applyFont="1" applyFill="1" applyBorder="1" applyProtection="1"/>
    <xf numFmtId="167" fontId="4" fillId="17" borderId="37" xfId="5" applyNumberFormat="1" applyFont="1" applyFill="1" applyBorder="1"/>
    <xf numFmtId="167" fontId="4" fillId="17" borderId="11" xfId="5" applyNumberFormat="1" applyFont="1" applyFill="1" applyBorder="1" applyAlignment="1" applyProtection="1">
      <alignment vertical="top" wrapText="1"/>
    </xf>
    <xf numFmtId="167" fontId="3" fillId="17" borderId="38" xfId="5" applyNumberFormat="1" applyFont="1" applyFill="1" applyBorder="1" applyAlignment="1">
      <alignment horizontal="right"/>
    </xf>
    <xf numFmtId="167" fontId="4" fillId="17" borderId="38" xfId="5" applyNumberFormat="1" applyFont="1" applyFill="1" applyBorder="1"/>
    <xf numFmtId="167" fontId="33" fillId="17" borderId="38" xfId="5" applyNumberFormat="1" applyFill="1" applyBorder="1"/>
    <xf numFmtId="167" fontId="3" fillId="17" borderId="40" xfId="5" applyNumberFormat="1" applyFont="1" applyFill="1" applyBorder="1" applyAlignment="1" applyProtection="1">
      <alignment horizontal="right"/>
    </xf>
    <xf numFmtId="167" fontId="3" fillId="17" borderId="41" xfId="5" applyNumberFormat="1" applyFont="1" applyFill="1" applyBorder="1" applyAlignment="1" applyProtection="1">
      <alignment horizontal="right"/>
    </xf>
    <xf numFmtId="167" fontId="3" fillId="17" borderId="41" xfId="5" applyNumberFormat="1" applyFont="1" applyFill="1" applyBorder="1" applyAlignment="1">
      <alignment horizontal="right"/>
    </xf>
    <xf numFmtId="167" fontId="7" fillId="17" borderId="41" xfId="5" applyNumberFormat="1" applyFont="1" applyFill="1" applyBorder="1" applyAlignment="1">
      <alignment horizontal="right"/>
    </xf>
    <xf numFmtId="167" fontId="4" fillId="17" borderId="41" xfId="5" applyNumberFormat="1" applyFont="1" applyFill="1" applyBorder="1"/>
    <xf numFmtId="167" fontId="33" fillId="17" borderId="41" xfId="5" applyNumberFormat="1" applyFill="1" applyBorder="1"/>
    <xf numFmtId="167" fontId="33" fillId="17" borderId="42" xfId="5" applyNumberFormat="1" applyFill="1" applyBorder="1"/>
    <xf numFmtId="167" fontId="33" fillId="17" borderId="43" xfId="5" applyNumberFormat="1" applyFill="1" applyBorder="1"/>
    <xf numFmtId="167" fontId="3" fillId="17" borderId="38" xfId="5" applyNumberFormat="1" applyFont="1" applyFill="1" applyBorder="1" applyAlignment="1" applyProtection="1">
      <alignment horizontal="right"/>
    </xf>
    <xf numFmtId="167" fontId="3" fillId="17" borderId="38" xfId="5" applyNumberFormat="1" applyFont="1" applyFill="1" applyBorder="1"/>
    <xf numFmtId="167" fontId="7" fillId="18" borderId="38" xfId="2" applyNumberFormat="1" applyFont="1" applyFill="1" applyBorder="1" applyAlignment="1">
      <alignment horizontal="right"/>
    </xf>
    <xf numFmtId="167" fontId="7" fillId="18" borderId="38" xfId="5" applyNumberFormat="1" applyFont="1" applyFill="1" applyBorder="1" applyAlignment="1">
      <alignment horizontal="left"/>
    </xf>
    <xf numFmtId="4" fontId="7" fillId="18" borderId="38" xfId="2" applyNumberFormat="1" applyFont="1" applyFill="1" applyBorder="1" applyAlignment="1">
      <alignment horizontal="right"/>
    </xf>
    <xf numFmtId="3" fontId="7" fillId="18" borderId="38" xfId="2" applyNumberFormat="1" applyFont="1" applyFill="1" applyBorder="1" applyAlignment="1">
      <alignment horizontal="right"/>
    </xf>
    <xf numFmtId="3" fontId="4" fillId="18" borderId="38" xfId="5" applyNumberFormat="1" applyFont="1" applyFill="1" applyBorder="1" applyAlignment="1">
      <alignment horizontal="right"/>
    </xf>
    <xf numFmtId="3" fontId="7" fillId="18" borderId="38" xfId="0" applyNumberFormat="1" applyFont="1" applyFill="1" applyBorder="1" applyAlignment="1">
      <alignment horizontal="right"/>
    </xf>
    <xf numFmtId="3" fontId="0" fillId="18" borderId="38" xfId="0" applyNumberFormat="1" applyFill="1" applyBorder="1" applyAlignment="1">
      <alignment horizontal="center"/>
    </xf>
    <xf numFmtId="167" fontId="4" fillId="0" borderId="35" xfId="5" applyNumberFormat="1" applyFont="1" applyBorder="1" applyAlignment="1" applyProtection="1">
      <alignment horizontal="right"/>
    </xf>
    <xf numFmtId="167" fontId="11" fillId="0" borderId="6" xfId="5" applyNumberFormat="1" applyFont="1" applyFill="1" applyBorder="1" applyAlignment="1" applyProtection="1">
      <alignment vertical="center" wrapText="1"/>
    </xf>
    <xf numFmtId="167" fontId="26" fillId="2" borderId="6" xfId="5" applyNumberFormat="1" applyFont="1" applyFill="1" applyBorder="1" applyAlignment="1" applyProtection="1">
      <alignment horizontal="left" wrapText="1"/>
    </xf>
    <xf numFmtId="167" fontId="26" fillId="2" borderId="0" xfId="5" applyNumberFormat="1" applyFont="1" applyFill="1" applyBorder="1" applyAlignment="1" applyProtection="1">
      <alignment horizontal="left"/>
    </xf>
    <xf numFmtId="0" fontId="0" fillId="2" borderId="6" xfId="0" applyFill="1" applyBorder="1" applyAlignment="1">
      <alignment horizontal="right"/>
    </xf>
    <xf numFmtId="167" fontId="0" fillId="2" borderId="0" xfId="0" applyNumberFormat="1" applyFill="1" applyBorder="1"/>
    <xf numFmtId="167" fontId="3" fillId="0" borderId="6" xfId="5" applyNumberFormat="1" applyFont="1" applyBorder="1" applyAlignment="1" applyProtection="1">
      <alignment horizontal="right"/>
    </xf>
    <xf numFmtId="167" fontId="3" fillId="0" borderId="6" xfId="5" applyNumberFormat="1" applyFont="1" applyBorder="1" applyAlignment="1">
      <alignment horizontal="right"/>
    </xf>
    <xf numFmtId="3" fontId="30" fillId="0" borderId="6" xfId="0" applyNumberFormat="1" applyFont="1" applyBorder="1" applyAlignment="1">
      <alignment horizontal="center"/>
    </xf>
    <xf numFmtId="3" fontId="30" fillId="0" borderId="0" xfId="0" applyNumberFormat="1" applyFont="1" applyBorder="1" applyAlignment="1">
      <alignment horizontal="center"/>
    </xf>
    <xf numFmtId="167" fontId="7" fillId="0" borderId="6" xfId="0" applyNumberFormat="1" applyFont="1" applyBorder="1" applyAlignment="1">
      <alignment horizontal="center"/>
    </xf>
    <xf numFmtId="167" fontId="7" fillId="0" borderId="0" xfId="0" applyNumberFormat="1" applyFont="1" applyBorder="1" applyAlignment="1">
      <alignment horizontal="center"/>
    </xf>
    <xf numFmtId="167" fontId="26" fillId="2" borderId="6" xfId="5" applyNumberFormat="1" applyFont="1" applyFill="1" applyBorder="1" applyAlignment="1" applyProtection="1">
      <alignment horizontal="right"/>
    </xf>
    <xf numFmtId="167" fontId="26" fillId="2" borderId="0" xfId="5" applyNumberFormat="1" applyFont="1" applyFill="1" applyBorder="1" applyAlignment="1" applyProtection="1">
      <alignment horizontal="right"/>
    </xf>
    <xf numFmtId="3" fontId="0" fillId="12" borderId="6" xfId="0" applyNumberFormat="1" applyFill="1" applyBorder="1" applyAlignment="1">
      <alignment horizontal="center"/>
    </xf>
    <xf numFmtId="3" fontId="12" fillId="4" borderId="0" xfId="0" applyNumberFormat="1" applyFont="1" applyFill="1" applyBorder="1" applyAlignment="1" applyProtection="1">
      <alignment vertical="center" wrapText="1"/>
    </xf>
    <xf numFmtId="0" fontId="3" fillId="2" borderId="13" xfId="0" applyFont="1" applyFill="1" applyBorder="1" applyAlignment="1">
      <alignment vertical="center" wrapText="1"/>
    </xf>
    <xf numFmtId="167" fontId="4" fillId="4" borderId="0" xfId="3" quotePrefix="1" applyNumberFormat="1" applyFont="1" applyFill="1" applyBorder="1" applyAlignment="1" applyProtection="1">
      <alignment horizontal="center" wrapText="1"/>
    </xf>
    <xf numFmtId="167" fontId="20" fillId="4" borderId="0" xfId="3" quotePrefix="1" applyNumberFormat="1" applyFont="1" applyFill="1" applyBorder="1" applyAlignment="1" applyProtection="1">
      <alignment horizontal="center" vertical="center" wrapText="1"/>
    </xf>
    <xf numFmtId="3" fontId="0" fillId="0" borderId="44" xfId="0" applyNumberFormat="1" applyBorder="1"/>
    <xf numFmtId="0" fontId="0" fillId="19" borderId="44" xfId="0" applyNumberFormat="1" applyFill="1" applyBorder="1"/>
    <xf numFmtId="0" fontId="0" fillId="19" borderId="11" xfId="0" applyNumberFormat="1" applyFill="1" applyBorder="1"/>
    <xf numFmtId="3" fontId="4" fillId="12" borderId="11" xfId="5" applyNumberFormat="1" applyFont="1" applyFill="1" applyBorder="1" applyAlignment="1" applyProtection="1">
      <alignment horizontal="right"/>
    </xf>
    <xf numFmtId="3" fontId="0" fillId="12" borderId="11" xfId="0" applyNumberFormat="1" applyFill="1" applyBorder="1" applyProtection="1"/>
    <xf numFmtId="167" fontId="0" fillId="0" borderId="44" xfId="0" applyNumberFormat="1" applyBorder="1"/>
    <xf numFmtId="3" fontId="0" fillId="0" borderId="37" xfId="0" applyNumberFormat="1" applyBorder="1"/>
    <xf numFmtId="0" fontId="50" fillId="4" borderId="6" xfId="0" applyFont="1" applyFill="1" applyBorder="1" applyProtection="1"/>
    <xf numFmtId="3" fontId="66" fillId="4" borderId="10" xfId="0" applyNumberFormat="1" applyFont="1" applyFill="1" applyBorder="1" applyAlignment="1" applyProtection="1">
      <alignment vertical="center" wrapText="1"/>
    </xf>
    <xf numFmtId="3" fontId="66" fillId="4" borderId="0" xfId="0" applyNumberFormat="1" applyFont="1" applyFill="1" applyBorder="1" applyAlignment="1" applyProtection="1">
      <alignment vertical="center" wrapText="1"/>
    </xf>
    <xf numFmtId="0" fontId="50" fillId="4" borderId="5" xfId="0" applyFont="1" applyFill="1" applyBorder="1" applyProtection="1"/>
    <xf numFmtId="0" fontId="50" fillId="2" borderId="0" xfId="0" applyFont="1" applyFill="1" applyBorder="1" applyProtection="1"/>
    <xf numFmtId="3" fontId="50" fillId="0" borderId="22" xfId="0" applyNumberFormat="1" applyFont="1" applyFill="1" applyBorder="1" applyAlignment="1" applyProtection="1">
      <alignment horizontal="center" vertical="center"/>
    </xf>
    <xf numFmtId="3" fontId="50" fillId="0" borderId="0" xfId="0" applyNumberFormat="1" applyFont="1" applyFill="1" applyBorder="1" applyAlignment="1" applyProtection="1">
      <alignment horizontal="center" vertical="center"/>
    </xf>
    <xf numFmtId="3" fontId="50" fillId="0" borderId="23" xfId="0" applyNumberFormat="1" applyFont="1" applyFill="1" applyBorder="1" applyAlignment="1" applyProtection="1">
      <alignment horizontal="center" vertical="center"/>
    </xf>
    <xf numFmtId="0" fontId="50" fillId="0" borderId="0" xfId="0" applyFont="1" applyBorder="1" applyProtection="1"/>
    <xf numFmtId="167" fontId="15" fillId="2" borderId="12" xfId="0" applyNumberFormat="1" applyFont="1" applyFill="1" applyBorder="1" applyAlignment="1" applyProtection="1">
      <alignment vertical="center" wrapText="1"/>
    </xf>
    <xf numFmtId="167" fontId="15" fillId="15"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5" fillId="2" borderId="12" xfId="0" applyNumberFormat="1" applyFont="1" applyFill="1" applyBorder="1" applyAlignment="1" applyProtection="1">
      <alignment vertical="center" wrapText="1"/>
    </xf>
    <xf numFmtId="3" fontId="15" fillId="15" borderId="12" xfId="0" applyNumberFormat="1" applyFont="1" applyFill="1" applyBorder="1" applyAlignment="1" applyProtection="1">
      <alignment vertical="center" wrapText="1"/>
    </xf>
    <xf numFmtId="3" fontId="3" fillId="2" borderId="12" xfId="0" applyNumberFormat="1" applyFont="1" applyFill="1" applyBorder="1" applyAlignment="1" applyProtection="1">
      <alignment vertical="center" wrapText="1"/>
    </xf>
    <xf numFmtId="3" fontId="7" fillId="15" borderId="12" xfId="0" applyNumberFormat="1" applyFont="1" applyFill="1" applyBorder="1" applyAlignment="1" applyProtection="1">
      <alignment vertical="center" wrapText="1"/>
    </xf>
    <xf numFmtId="166" fontId="7" fillId="13" borderId="17" xfId="0" applyNumberFormat="1" applyFont="1" applyFill="1" applyBorder="1" applyAlignment="1" applyProtection="1">
      <alignment horizontal="right" vertical="center"/>
    </xf>
    <xf numFmtId="0" fontId="0" fillId="2" borderId="0" xfId="0" applyFill="1" applyAlignment="1">
      <alignment horizontal="right" vertical="center"/>
    </xf>
    <xf numFmtId="4" fontId="3" fillId="15" borderId="12" xfId="0" applyNumberFormat="1" applyFont="1" applyFill="1" applyBorder="1" applyAlignment="1" applyProtection="1">
      <alignment vertical="center" wrapText="1"/>
    </xf>
    <xf numFmtId="4" fontId="0" fillId="2" borderId="0" xfId="0" applyNumberFormat="1" applyFill="1" applyAlignment="1">
      <alignment horizontal="right" vertical="center"/>
    </xf>
    <xf numFmtId="4" fontId="7" fillId="18" borderId="38" xfId="2" quotePrefix="1" applyNumberFormat="1" applyFont="1" applyFill="1" applyBorder="1" applyAlignment="1">
      <alignment horizontal="right"/>
    </xf>
    <xf numFmtId="4" fontId="3" fillId="15" borderId="12" xfId="0" applyNumberFormat="1" applyFont="1" applyFill="1" applyBorder="1" applyAlignment="1" applyProtection="1">
      <alignment horizontal="right" vertical="center" wrapText="1"/>
    </xf>
    <xf numFmtId="167" fontId="3" fillId="15" borderId="12" xfId="0" applyNumberFormat="1" applyFont="1" applyFill="1" applyBorder="1" applyAlignment="1" applyProtection="1">
      <alignment vertical="center" wrapText="1"/>
    </xf>
    <xf numFmtId="167" fontId="7" fillId="15" borderId="12" xfId="0" applyNumberFormat="1" applyFont="1" applyFill="1" applyBorder="1" applyAlignment="1" applyProtection="1">
      <alignment vertical="center" wrapText="1"/>
    </xf>
    <xf numFmtId="4" fontId="7" fillId="15" borderId="12" xfId="0" applyNumberFormat="1" applyFont="1" applyFill="1" applyBorder="1" applyAlignment="1" applyProtection="1">
      <alignment vertical="center" wrapText="1"/>
    </xf>
    <xf numFmtId="4" fontId="7" fillId="12"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vertical="center" wrapText="1"/>
    </xf>
    <xf numFmtId="3" fontId="3"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horizontal="center" vertical="center" wrapText="1"/>
    </xf>
    <xf numFmtId="0" fontId="3" fillId="0" borderId="0" xfId="0" applyFont="1" applyBorder="1" applyAlignment="1">
      <alignment vertical="center"/>
    </xf>
    <xf numFmtId="3" fontId="3" fillId="0" borderId="11" xfId="5" applyNumberFormat="1" applyFont="1" applyBorder="1" applyAlignment="1" applyProtection="1">
      <alignment horizontal="left"/>
    </xf>
    <xf numFmtId="167" fontId="3" fillId="0" borderId="11" xfId="5" applyNumberFormat="1" applyFont="1" applyBorder="1" applyAlignment="1" applyProtection="1">
      <alignment horizontal="left"/>
    </xf>
    <xf numFmtId="3" fontId="7" fillId="18" borderId="38" xfId="5" applyNumberFormat="1" applyFont="1" applyFill="1" applyBorder="1" applyAlignment="1">
      <alignment horizontal="left"/>
    </xf>
    <xf numFmtId="167" fontId="36" fillId="0" borderId="0" xfId="5" applyNumberFormat="1" applyFont="1" applyAlignment="1">
      <alignment horizontal="center" wrapText="1"/>
    </xf>
    <xf numFmtId="167" fontId="35" fillId="0" borderId="0" xfId="5" applyNumberFormat="1" applyFont="1" applyAlignment="1">
      <alignment horizontal="center"/>
    </xf>
    <xf numFmtId="167" fontId="4" fillId="2" borderId="8" xfId="5" applyNumberFormat="1" applyFont="1" applyFill="1" applyBorder="1" applyAlignment="1">
      <alignment horizontal="center"/>
    </xf>
    <xf numFmtId="167" fontId="59" fillId="2" borderId="0" xfId="5" applyNumberFormat="1" applyFont="1" applyFill="1" applyBorder="1"/>
    <xf numFmtId="167" fontId="12" fillId="12" borderId="20" xfId="0" applyNumberFormat="1" applyFont="1" applyFill="1" applyBorder="1" applyAlignment="1" applyProtection="1">
      <alignment vertical="center"/>
      <protection locked="0"/>
    </xf>
    <xf numFmtId="167" fontId="12" fillId="12" borderId="10" xfId="0" applyNumberFormat="1" applyFont="1" applyFill="1" applyBorder="1" applyAlignment="1" applyProtection="1">
      <alignment vertical="center"/>
      <protection locked="0"/>
    </xf>
    <xf numFmtId="167" fontId="12" fillId="12" borderId="28" xfId="0" applyNumberFormat="1" applyFont="1" applyFill="1" applyBorder="1" applyAlignment="1" applyProtection="1">
      <alignment vertical="center"/>
      <protection locked="0"/>
    </xf>
    <xf numFmtId="3" fontId="12" fillId="13" borderId="20" xfId="0" applyNumberFormat="1" applyFont="1" applyFill="1" applyBorder="1" applyAlignment="1" applyProtection="1">
      <alignment vertical="center" wrapText="1"/>
    </xf>
    <xf numFmtId="3" fontId="12" fillId="13" borderId="10" xfId="0" applyNumberFormat="1" applyFont="1" applyFill="1" applyBorder="1" applyAlignment="1" applyProtection="1">
      <alignment vertical="center" wrapText="1"/>
    </xf>
    <xf numFmtId="167" fontId="12" fillId="13" borderId="20" xfId="0" applyNumberFormat="1" applyFont="1" applyFill="1" applyBorder="1" applyAlignment="1" applyProtection="1">
      <alignment vertical="center" wrapText="1"/>
    </xf>
    <xf numFmtId="167" fontId="12" fillId="13" borderId="10" xfId="0" applyNumberFormat="1" applyFont="1" applyFill="1" applyBorder="1" applyAlignment="1" applyProtection="1">
      <alignment vertical="center" wrapText="1"/>
    </xf>
    <xf numFmtId="3" fontId="12"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3" fontId="12"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2" fillId="4" borderId="0" xfId="0" applyNumberFormat="1" applyFont="1" applyFill="1" applyBorder="1" applyAlignment="1" applyProtection="1">
      <alignment vertical="center" wrapText="1"/>
    </xf>
    <xf numFmtId="0" fontId="31" fillId="0" borderId="0" xfId="0" applyFont="1" applyFill="1" applyBorder="1" applyAlignment="1" applyProtection="1">
      <alignment horizontal="center" wrapText="1"/>
    </xf>
    <xf numFmtId="3" fontId="12" fillId="12" borderId="20" xfId="0" applyNumberFormat="1" applyFont="1" applyFill="1" applyBorder="1" applyAlignment="1" applyProtection="1">
      <alignment vertical="center" wrapText="1"/>
      <protection locked="0"/>
    </xf>
    <xf numFmtId="3" fontId="12" fillId="12" borderId="10" xfId="0" applyNumberFormat="1" applyFont="1" applyFill="1" applyBorder="1" applyAlignment="1" applyProtection="1">
      <alignment vertical="center" wrapText="1"/>
      <protection locked="0"/>
    </xf>
    <xf numFmtId="3" fontId="28" fillId="4" borderId="10" xfId="0" applyNumberFormat="1" applyFont="1" applyFill="1" applyBorder="1" applyAlignment="1" applyProtection="1">
      <alignment vertical="center" wrapText="1"/>
    </xf>
    <xf numFmtId="3" fontId="12"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xf>
    <xf numFmtId="167" fontId="11" fillId="13" borderId="20" xfId="0" applyNumberFormat="1" applyFont="1" applyFill="1" applyBorder="1" applyAlignment="1" applyProtection="1">
      <alignment horizontal="left" vertical="center" wrapText="1"/>
    </xf>
    <xf numFmtId="167" fontId="11" fillId="13" borderId="10" xfId="0" applyNumberFormat="1" applyFont="1" applyFill="1" applyBorder="1" applyAlignment="1" applyProtection="1">
      <alignment horizontal="left" vertical="center" wrapText="1"/>
    </xf>
    <xf numFmtId="167" fontId="11" fillId="13" borderId="33" xfId="0" applyNumberFormat="1" applyFont="1" applyFill="1" applyBorder="1" applyAlignment="1" applyProtection="1">
      <alignment horizontal="left" vertical="center" wrapText="1"/>
    </xf>
    <xf numFmtId="0" fontId="9" fillId="3" borderId="6" xfId="0" quotePrefix="1" applyFont="1" applyFill="1" applyBorder="1" applyAlignment="1" applyProtection="1">
      <alignment horizontal="center"/>
    </xf>
    <xf numFmtId="0" fontId="9" fillId="3" borderId="0" xfId="0" quotePrefix="1" applyFont="1" applyFill="1" applyBorder="1" applyAlignment="1" applyProtection="1">
      <alignment horizontal="center"/>
    </xf>
    <xf numFmtId="0" fontId="9" fillId="3" borderId="5" xfId="0" quotePrefix="1" applyFont="1" applyFill="1" applyBorder="1" applyAlignment="1" applyProtection="1">
      <alignment horizontal="center"/>
    </xf>
    <xf numFmtId="0" fontId="10" fillId="3" borderId="0" xfId="0" applyFont="1" applyFill="1" applyBorder="1" applyAlignment="1" applyProtection="1">
      <alignment horizontal="center"/>
    </xf>
    <xf numFmtId="0" fontId="10" fillId="3" borderId="5" xfId="0" applyFont="1" applyFill="1" applyBorder="1" applyAlignment="1" applyProtection="1">
      <alignment horizontal="center"/>
    </xf>
    <xf numFmtId="0" fontId="8" fillId="3" borderId="0" xfId="0" applyFont="1" applyFill="1" applyBorder="1" applyAlignment="1" applyProtection="1">
      <alignment horizontal="center"/>
    </xf>
    <xf numFmtId="0" fontId="8" fillId="3" borderId="5" xfId="0" applyFont="1" applyFill="1" applyBorder="1" applyAlignment="1" applyProtection="1">
      <alignment horizontal="center"/>
    </xf>
    <xf numFmtId="3" fontId="12" fillId="12" borderId="20" xfId="0" applyNumberFormat="1" applyFont="1" applyFill="1" applyBorder="1" applyAlignment="1" applyProtection="1">
      <alignment vertical="center" wrapText="1"/>
    </xf>
    <xf numFmtId="3" fontId="12" fillId="12" borderId="28" xfId="0" applyNumberFormat="1" applyFont="1" applyFill="1" applyBorder="1" applyAlignment="1" applyProtection="1">
      <alignment vertical="center" wrapText="1"/>
    </xf>
    <xf numFmtId="3" fontId="8" fillId="4" borderId="0" xfId="3" quotePrefix="1" applyNumberFormat="1" applyFont="1" applyFill="1" applyBorder="1" applyAlignment="1" applyProtection="1">
      <alignment horizontal="center" wrapText="1"/>
    </xf>
    <xf numFmtId="3" fontId="8" fillId="4" borderId="29" xfId="3" quotePrefix="1" applyNumberFormat="1" applyFont="1" applyFill="1" applyBorder="1" applyAlignment="1" applyProtection="1">
      <alignment horizontal="center" wrapText="1"/>
    </xf>
    <xf numFmtId="167" fontId="11" fillId="13" borderId="28"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xf>
    <xf numFmtId="0" fontId="26" fillId="2" borderId="0" xfId="0" applyFont="1" applyFill="1" applyBorder="1" applyAlignment="1">
      <alignment horizontal="center"/>
    </xf>
    <xf numFmtId="0" fontId="29" fillId="2" borderId="0" xfId="0" applyFont="1" applyFill="1" applyBorder="1" applyAlignment="1" applyProtection="1">
      <alignment horizontal="center"/>
    </xf>
    <xf numFmtId="0" fontId="29" fillId="2" borderId="0" xfId="0" applyFont="1" applyFill="1" applyBorder="1" applyAlignment="1">
      <alignment horizontal="center"/>
    </xf>
    <xf numFmtId="3" fontId="8" fillId="4" borderId="8" xfId="3" quotePrefix="1" applyNumberFormat="1" applyFont="1" applyFill="1" applyBorder="1" applyAlignment="1" applyProtection="1">
      <alignment horizontal="center" wrapText="1"/>
    </xf>
    <xf numFmtId="167" fontId="12" fillId="13" borderId="20" xfId="0" applyNumberFormat="1" applyFont="1" applyFill="1" applyBorder="1" applyAlignment="1" applyProtection="1">
      <alignment horizontal="left" vertical="center" wrapText="1"/>
    </xf>
    <xf numFmtId="167" fontId="12" fillId="13" borderId="10" xfId="0" applyNumberFormat="1" applyFont="1" applyFill="1" applyBorder="1" applyAlignment="1" applyProtection="1">
      <alignment horizontal="left" vertical="center" wrapText="1"/>
    </xf>
    <xf numFmtId="3" fontId="12" fillId="11" borderId="0" xfId="0" applyNumberFormat="1" applyFont="1" applyFill="1" applyBorder="1" applyAlignment="1" applyProtection="1">
      <alignment vertical="center" wrapText="1"/>
    </xf>
    <xf numFmtId="0" fontId="17" fillId="4" borderId="0" xfId="0" applyFont="1" applyFill="1" applyBorder="1" applyAlignment="1" applyProtection="1">
      <alignment vertical="top" wrapText="1"/>
    </xf>
    <xf numFmtId="0" fontId="12" fillId="4" borderId="0" xfId="0" applyFont="1" applyFill="1" applyBorder="1" applyAlignment="1" applyProtection="1">
      <alignment vertical="top" wrapText="1"/>
    </xf>
    <xf numFmtId="0" fontId="12" fillId="0" borderId="0" xfId="0" applyFont="1" applyAlignment="1">
      <alignment vertical="top" wrapText="1"/>
    </xf>
    <xf numFmtId="0" fontId="15" fillId="4" borderId="0" xfId="0" applyFont="1" applyFill="1" applyBorder="1" applyAlignment="1" applyProtection="1">
      <alignment vertical="top" wrapText="1"/>
    </xf>
    <xf numFmtId="0" fontId="11" fillId="4" borderId="0" xfId="0" applyFont="1" applyFill="1" applyBorder="1" applyAlignment="1" applyProtection="1">
      <alignment horizontal="left" vertical="top" wrapText="1"/>
    </xf>
    <xf numFmtId="0" fontId="12" fillId="4" borderId="0" xfId="0" applyFont="1" applyFill="1" applyBorder="1" applyAlignment="1" applyProtection="1">
      <alignment horizontal="left" vertical="top" wrapText="1"/>
    </xf>
    <xf numFmtId="0" fontId="17" fillId="4" borderId="0" xfId="0" applyFont="1" applyFill="1" applyBorder="1" applyAlignment="1" applyProtection="1">
      <alignment horizontal="right"/>
    </xf>
    <xf numFmtId="0" fontId="11" fillId="4" borderId="0" xfId="0" applyFont="1" applyFill="1" applyBorder="1" applyAlignment="1" applyProtection="1">
      <alignment horizontal="left" wrapText="1"/>
    </xf>
    <xf numFmtId="0" fontId="12" fillId="0" borderId="0" xfId="0" applyFont="1" applyAlignment="1">
      <alignment horizontal="left" wrapText="1"/>
    </xf>
    <xf numFmtId="0" fontId="44" fillId="0" borderId="20" xfId="0" applyFont="1" applyFill="1" applyBorder="1" applyAlignment="1" applyProtection="1">
      <alignment vertical="center"/>
    </xf>
    <xf numFmtId="0" fontId="0" fillId="0" borderId="28" xfId="0" applyBorder="1" applyAlignment="1">
      <alignment vertical="center"/>
    </xf>
    <xf numFmtId="0" fontId="7" fillId="2" borderId="13" xfId="0" applyFont="1" applyFill="1" applyBorder="1" applyAlignment="1">
      <alignment vertical="center" wrapText="1"/>
    </xf>
    <xf numFmtId="0" fontId="0" fillId="2" borderId="18" xfId="0" applyFill="1" applyBorder="1" applyAlignment="1">
      <alignment vertical="center" wrapText="1"/>
    </xf>
    <xf numFmtId="0" fontId="7" fillId="2" borderId="18" xfId="0" applyFont="1" applyFill="1" applyBorder="1" applyAlignment="1">
      <alignment vertical="center" wrapText="1"/>
    </xf>
    <xf numFmtId="0" fontId="54" fillId="12" borderId="0" xfId="0" applyFont="1" applyFill="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3" fillId="0" borderId="20" xfId="0" applyFont="1" applyBorder="1" applyAlignment="1">
      <alignment vertical="center"/>
    </xf>
    <xf numFmtId="0" fontId="7" fillId="0" borderId="20" xfId="0" applyFont="1" applyBorder="1" applyAlignment="1">
      <alignmen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3" xfId="0" applyFont="1" applyFill="1" applyBorder="1" applyAlignment="1">
      <alignment vertical="center" wrapText="1"/>
    </xf>
    <xf numFmtId="0" fontId="58" fillId="12" borderId="0" xfId="0" applyFont="1" applyFill="1" applyAlignment="1">
      <alignment horizontal="center"/>
    </xf>
    <xf numFmtId="0" fontId="0" fillId="0" borderId="10" xfId="0" applyBorder="1" applyAlignment="1">
      <alignment vertical="center"/>
    </xf>
    <xf numFmtId="0" fontId="13" fillId="0" borderId="0" xfId="0" applyFont="1" applyAlignment="1">
      <alignment horizontal="left" vertical="top" wrapText="1"/>
    </xf>
    <xf numFmtId="0" fontId="7" fillId="0" borderId="8" xfId="0" applyFont="1" applyBorder="1" applyAlignment="1">
      <alignment horizontal="center" wrapText="1"/>
    </xf>
    <xf numFmtId="0" fontId="0" fillId="0" borderId="9" xfId="0" applyBorder="1" applyAlignment="1">
      <alignment horizontal="center"/>
    </xf>
    <xf numFmtId="3" fontId="13" fillId="12" borderId="12" xfId="0" applyNumberFormat="1" applyFont="1" applyFill="1" applyBorder="1" applyAlignment="1" applyProtection="1">
      <alignment vertical="center" wrapText="1"/>
      <protection locked="0"/>
    </xf>
    <xf numFmtId="0" fontId="3" fillId="0" borderId="0" xfId="0" applyFont="1" applyBorder="1" applyAlignment="1">
      <alignment vertical="top" wrapText="1"/>
    </xf>
    <xf numFmtId="0" fontId="0" fillId="0" borderId="0" xfId="0" applyBorder="1" applyAlignment="1">
      <alignment vertical="top" wrapText="1"/>
    </xf>
    <xf numFmtId="0" fontId="59" fillId="12" borderId="32" xfId="0" applyFont="1" applyFill="1" applyBorder="1" applyAlignment="1">
      <alignment horizontal="center"/>
    </xf>
    <xf numFmtId="0" fontId="0" fillId="0" borderId="0" xfId="0" applyBorder="1" applyAlignment="1">
      <alignment wrapText="1"/>
    </xf>
    <xf numFmtId="0" fontId="0" fillId="0" borderId="0" xfId="0" applyBorder="1" applyAlignment="1">
      <alignment horizontal="center" wrapText="1"/>
    </xf>
    <xf numFmtId="0" fontId="3" fillId="0" borderId="0" xfId="0" applyFont="1" applyBorder="1" applyAlignment="1">
      <alignment horizontal="left" wrapText="1"/>
    </xf>
    <xf numFmtId="0" fontId="0" fillId="0" borderId="0" xfId="0" applyBorder="1" applyAlignment="1">
      <alignment horizontal="left" wrapText="1"/>
    </xf>
    <xf numFmtId="0" fontId="3" fillId="0" borderId="0" xfId="0" applyFont="1" applyBorder="1" applyAlignment="1">
      <alignment wrapText="1"/>
    </xf>
    <xf numFmtId="3" fontId="7" fillId="17" borderId="36" xfId="0" applyNumberFormat="1" applyFont="1" applyFill="1" applyBorder="1" applyAlignment="1">
      <alignment horizontal="center" vertical="center" wrapText="1"/>
    </xf>
    <xf numFmtId="0" fontId="8" fillId="17" borderId="41" xfId="0" applyFont="1" applyFill="1" applyBorder="1" applyAlignment="1">
      <alignment horizontal="center" vertical="top"/>
    </xf>
    <xf numFmtId="0" fontId="0" fillId="17" borderId="41" xfId="0" applyFill="1" applyBorder="1" applyAlignment="1">
      <alignment horizontal="center" vertical="top"/>
    </xf>
    <xf numFmtId="167" fontId="8" fillId="17" borderId="41" xfId="5" applyNumberFormat="1" applyFont="1" applyFill="1" applyBorder="1" applyAlignment="1">
      <alignment horizontal="right"/>
    </xf>
    <xf numFmtId="0" fontId="0" fillId="17" borderId="41" xfId="0" applyFill="1" applyBorder="1" applyAlignment="1">
      <alignment horizontal="right"/>
    </xf>
    <xf numFmtId="167" fontId="34" fillId="12" borderId="0" xfId="5" applyNumberFormat="1" applyFont="1" applyFill="1" applyBorder="1" applyAlignment="1">
      <alignment vertical="top"/>
    </xf>
    <xf numFmtId="167" fontId="0" fillId="12" borderId="0" xfId="0" applyNumberFormat="1" applyFill="1" applyBorder="1" applyAlignment="1">
      <alignment vertical="top"/>
    </xf>
    <xf numFmtId="167" fontId="11" fillId="0" borderId="0" xfId="5" applyNumberFormat="1" applyFont="1" applyFill="1" applyBorder="1" applyAlignment="1" applyProtection="1">
      <alignment horizontal="center" vertical="center" wrapText="1"/>
    </xf>
    <xf numFmtId="167" fontId="61" fillId="0" borderId="0" xfId="5" applyNumberFormat="1" applyFont="1" applyAlignment="1">
      <alignment horizontal="center" vertical="top"/>
    </xf>
    <xf numFmtId="167" fontId="61" fillId="0" borderId="0" xfId="5" applyNumberFormat="1" applyFont="1" applyAlignment="1">
      <alignment horizontal="center" vertical="center"/>
    </xf>
    <xf numFmtId="167" fontId="11" fillId="17" borderId="37" xfId="5" applyNumberFormat="1" applyFont="1" applyFill="1" applyBorder="1" applyAlignment="1" applyProtection="1">
      <alignment horizontal="center" vertical="top" wrapText="1"/>
    </xf>
    <xf numFmtId="167" fontId="11" fillId="17" borderId="38" xfId="5" applyNumberFormat="1" applyFont="1" applyFill="1" applyBorder="1" applyAlignment="1" applyProtection="1">
      <alignment horizontal="center" vertical="top" wrapText="1"/>
    </xf>
    <xf numFmtId="0" fontId="8" fillId="12" borderId="0" xfId="0" applyFont="1" applyFill="1" applyBorder="1" applyAlignment="1">
      <alignment horizontal="center" wrapText="1"/>
    </xf>
    <xf numFmtId="167" fontId="11" fillId="17" borderId="37" xfId="5" applyNumberFormat="1" applyFont="1" applyFill="1" applyBorder="1" applyAlignment="1" applyProtection="1">
      <alignment horizontal="center" vertical="center" wrapText="1"/>
    </xf>
    <xf numFmtId="167" fontId="11" fillId="17" borderId="38" xfId="5" applyNumberFormat="1" applyFont="1" applyFill="1" applyBorder="1" applyAlignment="1" applyProtection="1">
      <alignment horizontal="center" vertical="center" wrapText="1"/>
    </xf>
    <xf numFmtId="0" fontId="8" fillId="17" borderId="35" xfId="0" applyFont="1" applyFill="1" applyBorder="1" applyAlignment="1">
      <alignment vertical="center"/>
    </xf>
    <xf numFmtId="167" fontId="8" fillId="17" borderId="41" xfId="5" applyNumberFormat="1" applyFont="1" applyFill="1" applyBorder="1" applyAlignment="1" applyProtection="1">
      <alignment horizontal="center" vertical="top"/>
    </xf>
    <xf numFmtId="0" fontId="3" fillId="17" borderId="35" xfId="0" applyFont="1" applyFill="1" applyBorder="1" applyAlignment="1">
      <alignment vertical="center"/>
    </xf>
    <xf numFmtId="0" fontId="8" fillId="17" borderId="42" xfId="0" applyFont="1" applyFill="1" applyBorder="1" applyAlignment="1">
      <alignment horizontal="center" vertical="top"/>
    </xf>
    <xf numFmtId="0" fontId="8" fillId="17" borderId="40" xfId="0" applyFont="1" applyFill="1" applyBorder="1" applyAlignment="1">
      <alignment horizontal="center" vertical="top"/>
    </xf>
    <xf numFmtId="0" fontId="15" fillId="17" borderId="41" xfId="0" applyFont="1" applyFill="1" applyBorder="1" applyAlignment="1">
      <alignment horizontal="center" vertical="top"/>
    </xf>
    <xf numFmtId="0" fontId="15" fillId="17" borderId="42" xfId="0" applyFont="1" applyFill="1" applyBorder="1" applyAlignment="1">
      <alignment horizontal="center" vertical="top"/>
    </xf>
    <xf numFmtId="0" fontId="3" fillId="17" borderId="7" xfId="0" applyFont="1" applyFill="1" applyBorder="1" applyAlignment="1">
      <alignment vertical="center"/>
    </xf>
    <xf numFmtId="0" fontId="7" fillId="17" borderId="41" xfId="0" applyFont="1" applyFill="1" applyBorder="1" applyAlignment="1">
      <alignment horizontal="center" vertical="top"/>
    </xf>
    <xf numFmtId="0" fontId="3" fillId="17" borderId="41" xfId="0" applyFont="1" applyFill="1" applyBorder="1" applyAlignment="1">
      <alignment horizontal="center" vertical="top"/>
    </xf>
    <xf numFmtId="0" fontId="3" fillId="17" borderId="0" xfId="0" applyFont="1" applyFill="1" applyBorder="1" applyAlignment="1">
      <alignment horizontal="center" vertical="top"/>
    </xf>
    <xf numFmtId="0" fontId="8" fillId="17" borderId="35" xfId="0" applyFont="1" applyFill="1" applyBorder="1" applyAlignment="1">
      <alignment horizontal="center" vertical="top"/>
    </xf>
    <xf numFmtId="0" fontId="0" fillId="17" borderId="35" xfId="0" applyFill="1" applyBorder="1" applyAlignment="1">
      <alignment horizontal="center" vertical="top"/>
    </xf>
    <xf numFmtId="167" fontId="8" fillId="17" borderId="41" xfId="5" applyNumberFormat="1" applyFont="1" applyFill="1" applyBorder="1" applyAlignment="1">
      <alignment horizontal="center" vertical="top"/>
    </xf>
    <xf numFmtId="0" fontId="0" fillId="17" borderId="0" xfId="0" applyFill="1" applyBorder="1" applyAlignment="1">
      <alignment horizontal="center" vertical="top"/>
    </xf>
    <xf numFmtId="167" fontId="7" fillId="17" borderId="41" xfId="5" applyNumberFormat="1" applyFont="1" applyFill="1" applyBorder="1" applyAlignment="1">
      <alignment horizontal="center" vertical="top"/>
    </xf>
    <xf numFmtId="0" fontId="3" fillId="17" borderId="43" xfId="0" applyFont="1" applyFill="1" applyBorder="1" applyAlignment="1">
      <alignment vertical="center"/>
    </xf>
    <xf numFmtId="167" fontId="61" fillId="0" borderId="0" xfId="5" applyNumberFormat="1" applyFont="1" applyAlignment="1">
      <alignment horizontal="center" vertical="center" wrapText="1"/>
    </xf>
    <xf numFmtId="0" fontId="14" fillId="0" borderId="0" xfId="0" applyFont="1" applyAlignment="1">
      <alignment wrapText="1"/>
    </xf>
    <xf numFmtId="0" fontId="7" fillId="17" borderId="6" xfId="0" applyFont="1" applyFill="1" applyBorder="1" applyAlignment="1">
      <alignment horizontal="center" vertical="top"/>
    </xf>
    <xf numFmtId="0" fontId="7" fillId="17" borderId="0" xfId="0" applyFont="1" applyFill="1" applyBorder="1" applyAlignment="1">
      <alignment horizontal="center" vertical="top"/>
    </xf>
  </cellXfs>
  <cellStyles count="20">
    <cellStyle name="CellBAValue" xfId="6"/>
    <cellStyle name="CellBAValue 2" xfId="7"/>
    <cellStyle name="CellNationValue" xfId="1"/>
    <cellStyle name="CellUAValue" xfId="8"/>
    <cellStyle name="CellUAValue 2" xfId="9"/>
    <cellStyle name="Comma" xfId="2" builtinId="3"/>
    <cellStyle name="Comma 2" xfId="10"/>
    <cellStyle name="Comma 2 2" xfId="11"/>
    <cellStyle name="Hyperlink" xfId="3" builtinId="8"/>
    <cellStyle name="Hyperlink 2" xfId="12"/>
    <cellStyle name="Neutral 2" xfId="13"/>
    <cellStyle name="Normal" xfId="0" builtinId="0"/>
    <cellStyle name="Normal 2" xfId="14"/>
    <cellStyle name="Normal 3" xfId="15"/>
    <cellStyle name="Normal 3 2" xfId="19"/>
    <cellStyle name="Normal 4" xfId="18"/>
    <cellStyle name="Normal 5" xfId="16"/>
    <cellStyle name="Normal_10-11 Data (2009)" xfId="4"/>
    <cellStyle name="Normal_CTB Data down load" xfId="5"/>
    <cellStyle name="Percent 2" xfId="17"/>
  </cellStyles>
  <dxfs count="44">
    <dxf>
      <font>
        <b/>
        <i val="0"/>
        <condense val="0"/>
        <extend val="0"/>
        <color indexed="10"/>
      </font>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C0C0"/>
      <color rgb="FFCCFFFF"/>
      <color rgb="FFFFFFC0"/>
      <color rgb="FFC4D79B"/>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refreshError="1"/>
      <sheetData sheetId="1">
        <row r="17">
          <cell r="D17" t="str">
            <v>EZZZ</v>
          </cell>
        </row>
      </sheetData>
      <sheetData sheetId="2" refreshError="1"/>
      <sheetData sheetId="3" refreshError="1"/>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sheetData sheetId="5" refreshError="1"/>
      <sheetData sheetId="6"/>
      <sheetData sheetId="7">
        <row r="7">
          <cell r="A7">
            <v>1</v>
          </cell>
          <cell r="B7" t="str">
            <v>Adur</v>
          </cell>
          <cell r="C7" t="str">
            <v>E3831</v>
          </cell>
          <cell r="D7">
            <v>28016</v>
          </cell>
          <cell r="E7">
            <v>275</v>
          </cell>
          <cell r="F7">
            <v>1</v>
          </cell>
          <cell r="G7">
            <v>160</v>
          </cell>
          <cell r="H7">
            <v>9507</v>
          </cell>
          <cell r="I7">
            <v>250</v>
          </cell>
          <cell r="J7">
            <v>31</v>
          </cell>
          <cell r="K7">
            <v>162</v>
          </cell>
          <cell r="L7">
            <v>226</v>
          </cell>
          <cell r="M7">
            <v>29</v>
          </cell>
          <cell r="N7">
            <v>17</v>
          </cell>
          <cell r="O7">
            <v>102</v>
          </cell>
          <cell r="P7">
            <v>0</v>
          </cell>
          <cell r="Q7">
            <v>1</v>
          </cell>
          <cell r="R7">
            <v>3617.02</v>
          </cell>
          <cell r="S7">
            <v>24005.4</v>
          </cell>
          <cell r="T7">
            <v>2715</v>
          </cell>
          <cell r="U7">
            <v>4997</v>
          </cell>
          <cell r="V7">
            <v>11337</v>
          </cell>
          <cell r="W7">
            <v>6105</v>
          </cell>
          <cell r="X7">
            <v>1918</v>
          </cell>
          <cell r="Y7">
            <v>716</v>
          </cell>
          <cell r="Z7">
            <v>300</v>
          </cell>
          <cell r="AA7">
            <v>10</v>
          </cell>
          <cell r="AB7">
            <v>28098</v>
          </cell>
          <cell r="AC7">
            <v>1595.53</v>
          </cell>
        </row>
        <row r="8">
          <cell r="A8">
            <v>2</v>
          </cell>
          <cell r="B8" t="str">
            <v>Allerdale</v>
          </cell>
          <cell r="C8" t="str">
            <v>E0931</v>
          </cell>
          <cell r="D8">
            <v>45922</v>
          </cell>
          <cell r="E8">
            <v>711</v>
          </cell>
          <cell r="F8">
            <v>15</v>
          </cell>
          <cell r="G8">
            <v>193</v>
          </cell>
          <cell r="H8">
            <v>15370</v>
          </cell>
          <cell r="I8">
            <v>297</v>
          </cell>
          <cell r="J8">
            <v>61</v>
          </cell>
          <cell r="K8">
            <v>1250</v>
          </cell>
          <cell r="L8">
            <v>0</v>
          </cell>
          <cell r="M8">
            <v>1063</v>
          </cell>
          <cell r="N8">
            <v>312</v>
          </cell>
          <cell r="O8">
            <v>784</v>
          </cell>
          <cell r="P8">
            <v>0</v>
          </cell>
          <cell r="Q8">
            <v>1</v>
          </cell>
          <cell r="R8">
            <v>6119.49</v>
          </cell>
          <cell r="S8">
            <v>33927.25</v>
          </cell>
          <cell r="T8">
            <v>22061</v>
          </cell>
          <cell r="U8">
            <v>7557</v>
          </cell>
          <cell r="V8">
            <v>7063</v>
          </cell>
          <cell r="W8">
            <v>5204</v>
          </cell>
          <cell r="X8">
            <v>2866</v>
          </cell>
          <cell r="Y8">
            <v>1052</v>
          </cell>
          <cell r="Z8">
            <v>469</v>
          </cell>
          <cell r="AA8">
            <v>29</v>
          </cell>
          <cell r="AB8">
            <v>46301</v>
          </cell>
          <cell r="AC8">
            <v>1612.6</v>
          </cell>
        </row>
        <row r="9">
          <cell r="A9">
            <v>3</v>
          </cell>
          <cell r="B9" t="str">
            <v>Amber Valley</v>
          </cell>
          <cell r="C9" t="str">
            <v>E1031</v>
          </cell>
          <cell r="D9">
            <v>55574</v>
          </cell>
          <cell r="E9">
            <v>665</v>
          </cell>
          <cell r="F9">
            <v>1</v>
          </cell>
          <cell r="G9">
            <v>280</v>
          </cell>
          <cell r="H9">
            <v>16969</v>
          </cell>
          <cell r="I9">
            <v>592</v>
          </cell>
          <cell r="J9">
            <v>67</v>
          </cell>
          <cell r="K9">
            <v>290</v>
          </cell>
          <cell r="L9">
            <v>695</v>
          </cell>
          <cell r="M9">
            <v>622</v>
          </cell>
          <cell r="N9">
            <v>0</v>
          </cell>
          <cell r="O9">
            <v>706</v>
          </cell>
          <cell r="P9">
            <v>1.2</v>
          </cell>
          <cell r="Q9">
            <v>1.5</v>
          </cell>
          <cell r="R9">
            <v>6857.41</v>
          </cell>
          <cell r="S9">
            <v>42590.2</v>
          </cell>
          <cell r="T9">
            <v>21984</v>
          </cell>
          <cell r="U9">
            <v>11728</v>
          </cell>
          <cell r="V9">
            <v>10139</v>
          </cell>
          <cell r="W9">
            <v>6033</v>
          </cell>
          <cell r="X9">
            <v>2970</v>
          </cell>
          <cell r="Y9">
            <v>1580</v>
          </cell>
          <cell r="Z9">
            <v>1343</v>
          </cell>
          <cell r="AA9">
            <v>124</v>
          </cell>
          <cell r="AB9">
            <v>55901</v>
          </cell>
          <cell r="AC9">
            <v>1558.83</v>
          </cell>
        </row>
        <row r="10">
          <cell r="A10">
            <v>4</v>
          </cell>
          <cell r="B10" t="str">
            <v>Arun</v>
          </cell>
          <cell r="C10" t="str">
            <v>E3832</v>
          </cell>
          <cell r="D10">
            <v>72111</v>
          </cell>
          <cell r="E10">
            <v>908</v>
          </cell>
          <cell r="F10">
            <v>0</v>
          </cell>
          <cell r="G10">
            <v>485</v>
          </cell>
          <cell r="H10">
            <v>23975</v>
          </cell>
          <cell r="I10">
            <v>532</v>
          </cell>
          <cell r="J10">
            <v>161</v>
          </cell>
          <cell r="K10">
            <v>1578</v>
          </cell>
          <cell r="L10">
            <v>384</v>
          </cell>
          <cell r="M10">
            <v>686</v>
          </cell>
          <cell r="N10">
            <v>123</v>
          </cell>
          <cell r="O10">
            <v>506</v>
          </cell>
          <cell r="P10">
            <v>0</v>
          </cell>
          <cell r="Q10">
            <v>8.26</v>
          </cell>
          <cell r="R10">
            <v>8966.92</v>
          </cell>
          <cell r="S10">
            <v>64531.5</v>
          </cell>
          <cell r="T10">
            <v>7861</v>
          </cell>
          <cell r="U10">
            <v>12386</v>
          </cell>
          <cell r="V10">
            <v>19250</v>
          </cell>
          <cell r="W10">
            <v>14811</v>
          </cell>
          <cell r="X10">
            <v>9965</v>
          </cell>
          <cell r="Y10">
            <v>5570</v>
          </cell>
          <cell r="Z10">
            <v>2653</v>
          </cell>
          <cell r="AA10">
            <v>276</v>
          </cell>
          <cell r="AB10">
            <v>72772</v>
          </cell>
          <cell r="AC10">
            <v>1530.5</v>
          </cell>
        </row>
        <row r="11">
          <cell r="A11">
            <v>5</v>
          </cell>
          <cell r="B11" t="str">
            <v>Ashfield</v>
          </cell>
          <cell r="C11" t="str">
            <v>E3031</v>
          </cell>
          <cell r="D11">
            <v>53950</v>
          </cell>
          <cell r="E11">
            <v>511</v>
          </cell>
          <cell r="F11">
            <v>0</v>
          </cell>
          <cell r="G11">
            <v>248</v>
          </cell>
          <cell r="H11">
            <v>18303</v>
          </cell>
          <cell r="I11">
            <v>403</v>
          </cell>
          <cell r="J11">
            <v>103</v>
          </cell>
          <cell r="K11">
            <v>133</v>
          </cell>
          <cell r="L11">
            <v>338</v>
          </cell>
          <cell r="M11">
            <v>676</v>
          </cell>
          <cell r="N11">
            <v>225</v>
          </cell>
          <cell r="O11">
            <v>582</v>
          </cell>
          <cell r="P11">
            <v>0</v>
          </cell>
          <cell r="Q11">
            <v>0</v>
          </cell>
          <cell r="R11">
            <v>9316.66</v>
          </cell>
          <cell r="S11">
            <v>37846.199999999997</v>
          </cell>
          <cell r="T11">
            <v>29355</v>
          </cell>
          <cell r="U11">
            <v>10980</v>
          </cell>
          <cell r="V11">
            <v>8500</v>
          </cell>
          <cell r="W11">
            <v>3763</v>
          </cell>
          <cell r="X11">
            <v>1276</v>
          </cell>
          <cell r="Y11">
            <v>446</v>
          </cell>
          <cell r="Z11">
            <v>126</v>
          </cell>
          <cell r="AA11">
            <v>24</v>
          </cell>
          <cell r="AB11">
            <v>54470</v>
          </cell>
          <cell r="AC11">
            <v>1668.68</v>
          </cell>
        </row>
        <row r="12">
          <cell r="A12">
            <v>6</v>
          </cell>
          <cell r="B12" t="str">
            <v>Ashford</v>
          </cell>
          <cell r="C12" t="str">
            <v>E2231</v>
          </cell>
          <cell r="D12">
            <v>51467</v>
          </cell>
          <cell r="E12">
            <v>586</v>
          </cell>
          <cell r="F12">
            <v>38</v>
          </cell>
          <cell r="G12">
            <v>308</v>
          </cell>
          <cell r="H12">
            <v>14693</v>
          </cell>
          <cell r="I12">
            <v>441</v>
          </cell>
          <cell r="J12">
            <v>84</v>
          </cell>
          <cell r="K12">
            <v>468</v>
          </cell>
          <cell r="L12">
            <v>438</v>
          </cell>
          <cell r="M12">
            <v>237</v>
          </cell>
          <cell r="N12">
            <v>103</v>
          </cell>
          <cell r="O12">
            <v>250</v>
          </cell>
          <cell r="P12">
            <v>77.400000000000006</v>
          </cell>
          <cell r="Q12">
            <v>18.64</v>
          </cell>
          <cell r="R12">
            <v>5900.28</v>
          </cell>
          <cell r="S12">
            <v>47792.9</v>
          </cell>
          <cell r="T12">
            <v>4056</v>
          </cell>
          <cell r="U12">
            <v>12185</v>
          </cell>
          <cell r="V12">
            <v>12352</v>
          </cell>
          <cell r="W12">
            <v>8600</v>
          </cell>
          <cell r="X12">
            <v>6316</v>
          </cell>
          <cell r="Y12">
            <v>5169</v>
          </cell>
          <cell r="Z12">
            <v>3047</v>
          </cell>
          <cell r="AA12">
            <v>185</v>
          </cell>
          <cell r="AB12">
            <v>51910</v>
          </cell>
          <cell r="AC12">
            <v>1482.36</v>
          </cell>
        </row>
        <row r="13">
          <cell r="A13">
            <v>7</v>
          </cell>
          <cell r="B13" t="str">
            <v>Aylesbury Vale</v>
          </cell>
          <cell r="C13" t="str">
            <v>E0431</v>
          </cell>
          <cell r="D13">
            <v>75446</v>
          </cell>
          <cell r="E13">
            <v>1487</v>
          </cell>
          <cell r="F13">
            <v>7</v>
          </cell>
          <cell r="G13">
            <v>508</v>
          </cell>
          <cell r="H13">
            <v>21729</v>
          </cell>
          <cell r="I13">
            <v>491</v>
          </cell>
          <cell r="J13">
            <v>52</v>
          </cell>
          <cell r="K13">
            <v>93</v>
          </cell>
          <cell r="L13">
            <v>359</v>
          </cell>
          <cell r="M13">
            <v>301</v>
          </cell>
          <cell r="N13">
            <v>121</v>
          </cell>
          <cell r="O13">
            <v>255</v>
          </cell>
          <cell r="P13">
            <v>418.9</v>
          </cell>
          <cell r="Q13">
            <v>7</v>
          </cell>
          <cell r="R13">
            <v>6035.1</v>
          </cell>
          <cell r="S13">
            <v>72486.8</v>
          </cell>
          <cell r="T13">
            <v>3267</v>
          </cell>
          <cell r="U13">
            <v>12529</v>
          </cell>
          <cell r="V13">
            <v>22237</v>
          </cell>
          <cell r="W13">
            <v>13627</v>
          </cell>
          <cell r="X13">
            <v>11033</v>
          </cell>
          <cell r="Y13">
            <v>7781</v>
          </cell>
          <cell r="Z13">
            <v>6083</v>
          </cell>
          <cell r="AA13">
            <v>406</v>
          </cell>
          <cell r="AB13">
            <v>76963</v>
          </cell>
          <cell r="AC13">
            <v>1550.99</v>
          </cell>
        </row>
        <row r="14">
          <cell r="A14">
            <v>8</v>
          </cell>
          <cell r="B14" t="str">
            <v>Babergh</v>
          </cell>
          <cell r="C14" t="str">
            <v>E3531</v>
          </cell>
          <cell r="D14">
            <v>39667</v>
          </cell>
          <cell r="E14">
            <v>614</v>
          </cell>
          <cell r="F14">
            <v>0</v>
          </cell>
          <cell r="G14">
            <v>243</v>
          </cell>
          <cell r="H14">
            <v>12036</v>
          </cell>
          <cell r="I14">
            <v>200</v>
          </cell>
          <cell r="J14">
            <v>51</v>
          </cell>
          <cell r="K14">
            <v>526</v>
          </cell>
          <cell r="L14">
            <v>322</v>
          </cell>
          <cell r="M14">
            <v>237</v>
          </cell>
          <cell r="N14">
            <v>99</v>
          </cell>
          <cell r="O14">
            <v>299</v>
          </cell>
          <cell r="P14">
            <v>213.5</v>
          </cell>
          <cell r="Q14">
            <v>10.8</v>
          </cell>
          <cell r="R14">
            <v>3914.95</v>
          </cell>
          <cell r="S14">
            <v>34676.550000000003</v>
          </cell>
          <cell r="T14">
            <v>4704</v>
          </cell>
          <cell r="U14">
            <v>11711</v>
          </cell>
          <cell r="V14">
            <v>8056</v>
          </cell>
          <cell r="W14">
            <v>7145</v>
          </cell>
          <cell r="X14">
            <v>4167</v>
          </cell>
          <cell r="Y14">
            <v>2231</v>
          </cell>
          <cell r="Z14">
            <v>1612</v>
          </cell>
          <cell r="AA14">
            <v>185</v>
          </cell>
          <cell r="AB14">
            <v>39811</v>
          </cell>
          <cell r="AC14">
            <v>1516.03</v>
          </cell>
        </row>
        <row r="15">
          <cell r="A15">
            <v>9</v>
          </cell>
          <cell r="B15" t="str">
            <v>Barking and Dagenham</v>
          </cell>
          <cell r="C15" t="str">
            <v>E5030</v>
          </cell>
          <cell r="D15">
            <v>72689</v>
          </cell>
          <cell r="E15">
            <v>1417</v>
          </cell>
          <cell r="F15">
            <v>0</v>
          </cell>
          <cell r="G15">
            <v>294</v>
          </cell>
          <cell r="H15">
            <v>25329</v>
          </cell>
          <cell r="I15">
            <v>692</v>
          </cell>
          <cell r="J15">
            <v>40</v>
          </cell>
          <cell r="K15">
            <v>99</v>
          </cell>
          <cell r="L15">
            <v>565</v>
          </cell>
          <cell r="M15">
            <v>60</v>
          </cell>
          <cell r="N15">
            <v>87</v>
          </cell>
          <cell r="O15">
            <v>259</v>
          </cell>
          <cell r="P15">
            <v>0</v>
          </cell>
          <cell r="Q15">
            <v>0</v>
          </cell>
          <cell r="R15">
            <v>14956.1</v>
          </cell>
          <cell r="S15">
            <v>56691.27</v>
          </cell>
          <cell r="T15">
            <v>6738</v>
          </cell>
          <cell r="U15">
            <v>11417</v>
          </cell>
          <cell r="V15">
            <v>44521</v>
          </cell>
          <cell r="W15">
            <v>9234</v>
          </cell>
          <cell r="X15">
            <v>1687</v>
          </cell>
          <cell r="Y15">
            <v>329</v>
          </cell>
          <cell r="Z15">
            <v>44</v>
          </cell>
          <cell r="AA15">
            <v>18</v>
          </cell>
          <cell r="AB15">
            <v>73988</v>
          </cell>
          <cell r="AC15">
            <v>1331.67</v>
          </cell>
        </row>
        <row r="16">
          <cell r="A16">
            <v>10</v>
          </cell>
          <cell r="B16" t="str">
            <v>Barnet</v>
          </cell>
          <cell r="C16" t="str">
            <v>E5031</v>
          </cell>
          <cell r="D16">
            <v>143557</v>
          </cell>
          <cell r="E16">
            <v>2394</v>
          </cell>
          <cell r="F16">
            <v>0</v>
          </cell>
          <cell r="G16">
            <v>567</v>
          </cell>
          <cell r="H16">
            <v>43792</v>
          </cell>
          <cell r="I16">
            <v>1672</v>
          </cell>
          <cell r="J16">
            <v>214</v>
          </cell>
          <cell r="K16">
            <v>2625</v>
          </cell>
          <cell r="L16">
            <v>1405</v>
          </cell>
          <cell r="M16">
            <v>0</v>
          </cell>
          <cell r="N16">
            <v>360</v>
          </cell>
          <cell r="O16">
            <v>1129</v>
          </cell>
          <cell r="P16">
            <v>81</v>
          </cell>
          <cell r="Q16">
            <v>0</v>
          </cell>
          <cell r="R16">
            <v>19976.84</v>
          </cell>
          <cell r="S16">
            <v>152954</v>
          </cell>
          <cell r="T16">
            <v>3544</v>
          </cell>
          <cell r="U16">
            <v>9997</v>
          </cell>
          <cell r="V16">
            <v>28361</v>
          </cell>
          <cell r="W16">
            <v>33608</v>
          </cell>
          <cell r="X16">
            <v>30266</v>
          </cell>
          <cell r="Y16">
            <v>19258</v>
          </cell>
          <cell r="Z16">
            <v>15775</v>
          </cell>
          <cell r="AA16">
            <v>4075</v>
          </cell>
          <cell r="AB16">
            <v>144884</v>
          </cell>
          <cell r="AC16">
            <v>1397.07</v>
          </cell>
        </row>
        <row r="17">
          <cell r="A17">
            <v>11</v>
          </cell>
          <cell r="B17" t="str">
            <v>Barnsley</v>
          </cell>
          <cell r="C17" t="str">
            <v>E4401</v>
          </cell>
          <cell r="D17">
            <v>107761</v>
          </cell>
          <cell r="E17">
            <v>967</v>
          </cell>
          <cell r="F17">
            <v>7</v>
          </cell>
          <cell r="G17">
            <v>756</v>
          </cell>
          <cell r="H17">
            <v>37158</v>
          </cell>
          <cell r="I17">
            <v>593</v>
          </cell>
          <cell r="J17">
            <v>102</v>
          </cell>
          <cell r="K17">
            <v>81</v>
          </cell>
          <cell r="L17">
            <v>2284</v>
          </cell>
          <cell r="M17">
            <v>116</v>
          </cell>
          <cell r="N17">
            <v>383</v>
          </cell>
          <cell r="O17">
            <v>1554</v>
          </cell>
          <cell r="P17">
            <v>0</v>
          </cell>
          <cell r="Q17">
            <v>4</v>
          </cell>
          <cell r="R17">
            <v>17086.79</v>
          </cell>
          <cell r="S17">
            <v>77137.87</v>
          </cell>
          <cell r="T17">
            <v>64167</v>
          </cell>
          <cell r="U17">
            <v>17455</v>
          </cell>
          <cell r="V17">
            <v>12722</v>
          </cell>
          <cell r="W17">
            <v>8307</v>
          </cell>
          <cell r="X17">
            <v>3557</v>
          </cell>
          <cell r="Y17">
            <v>1376</v>
          </cell>
          <cell r="Z17">
            <v>610</v>
          </cell>
          <cell r="AA17">
            <v>44</v>
          </cell>
          <cell r="AB17">
            <v>108238</v>
          </cell>
          <cell r="AC17">
            <v>1469.88</v>
          </cell>
        </row>
        <row r="18">
          <cell r="A18">
            <v>12</v>
          </cell>
          <cell r="B18" t="str">
            <v>Barrow-in-Furness</v>
          </cell>
          <cell r="C18" t="str">
            <v>E0932</v>
          </cell>
          <cell r="D18">
            <v>33386</v>
          </cell>
          <cell r="E18">
            <v>459</v>
          </cell>
          <cell r="F18">
            <v>0</v>
          </cell>
          <cell r="G18">
            <v>191</v>
          </cell>
          <cell r="H18">
            <v>12074</v>
          </cell>
          <cell r="I18">
            <v>296</v>
          </cell>
          <cell r="J18">
            <v>43</v>
          </cell>
          <cell r="K18">
            <v>341</v>
          </cell>
          <cell r="L18">
            <v>394</v>
          </cell>
          <cell r="M18">
            <v>777</v>
          </cell>
          <cell r="N18">
            <v>198</v>
          </cell>
          <cell r="O18">
            <v>592</v>
          </cell>
          <cell r="P18">
            <v>0</v>
          </cell>
          <cell r="Q18">
            <v>1</v>
          </cell>
          <cell r="R18">
            <v>5474.11</v>
          </cell>
          <cell r="S18">
            <v>22401.9</v>
          </cell>
          <cell r="T18">
            <v>19782</v>
          </cell>
          <cell r="U18">
            <v>5451</v>
          </cell>
          <cell r="V18">
            <v>4649</v>
          </cell>
          <cell r="W18">
            <v>2295</v>
          </cell>
          <cell r="X18">
            <v>980</v>
          </cell>
          <cell r="Y18">
            <v>234</v>
          </cell>
          <cell r="Z18">
            <v>70</v>
          </cell>
          <cell r="AA18">
            <v>9</v>
          </cell>
          <cell r="AB18">
            <v>33470</v>
          </cell>
          <cell r="AC18">
            <v>1619.34</v>
          </cell>
        </row>
        <row r="19">
          <cell r="A19">
            <v>13</v>
          </cell>
          <cell r="B19" t="str">
            <v>Basildon</v>
          </cell>
          <cell r="C19" t="str">
            <v>E1531</v>
          </cell>
          <cell r="D19">
            <v>76210</v>
          </cell>
          <cell r="E19">
            <v>733</v>
          </cell>
          <cell r="F19">
            <v>1</v>
          </cell>
          <cell r="G19">
            <v>278</v>
          </cell>
          <cell r="H19">
            <v>24530</v>
          </cell>
          <cell r="I19">
            <v>521</v>
          </cell>
          <cell r="J19">
            <v>74</v>
          </cell>
          <cell r="K19">
            <v>217</v>
          </cell>
          <cell r="L19">
            <v>357</v>
          </cell>
          <cell r="M19">
            <v>698</v>
          </cell>
          <cell r="N19">
            <v>0</v>
          </cell>
          <cell r="O19">
            <v>339</v>
          </cell>
          <cell r="P19">
            <v>0</v>
          </cell>
          <cell r="Q19">
            <v>0</v>
          </cell>
          <cell r="R19">
            <v>9476.93</v>
          </cell>
          <cell r="S19">
            <v>66068.3</v>
          </cell>
          <cell r="T19">
            <v>8795</v>
          </cell>
          <cell r="U19">
            <v>15792</v>
          </cell>
          <cell r="V19">
            <v>24062</v>
          </cell>
          <cell r="W19">
            <v>14365</v>
          </cell>
          <cell r="X19">
            <v>7338</v>
          </cell>
          <cell r="Y19">
            <v>4528</v>
          </cell>
          <cell r="Z19">
            <v>1956</v>
          </cell>
          <cell r="AA19">
            <v>158</v>
          </cell>
          <cell r="AB19">
            <v>76994</v>
          </cell>
          <cell r="AC19">
            <v>1559.68</v>
          </cell>
        </row>
        <row r="20">
          <cell r="A20">
            <v>14</v>
          </cell>
          <cell r="B20" t="str">
            <v>Basingstoke &amp; Deane</v>
          </cell>
          <cell r="C20" t="str">
            <v>E1731</v>
          </cell>
          <cell r="D20">
            <v>72780</v>
          </cell>
          <cell r="E20">
            <v>563</v>
          </cell>
          <cell r="F20">
            <v>0</v>
          </cell>
          <cell r="G20">
            <v>336</v>
          </cell>
          <cell r="H20">
            <v>21548</v>
          </cell>
          <cell r="I20">
            <v>599</v>
          </cell>
          <cell r="J20">
            <v>100</v>
          </cell>
          <cell r="K20">
            <v>184</v>
          </cell>
          <cell r="L20">
            <v>378</v>
          </cell>
          <cell r="M20">
            <v>674</v>
          </cell>
          <cell r="N20">
            <v>106</v>
          </cell>
          <cell r="O20">
            <v>434</v>
          </cell>
          <cell r="P20">
            <v>0</v>
          </cell>
          <cell r="Q20">
            <v>1.1299999999999999</v>
          </cell>
          <cell r="R20">
            <v>6272.44</v>
          </cell>
          <cell r="S20">
            <v>68316.2</v>
          </cell>
          <cell r="T20">
            <v>2337</v>
          </cell>
          <cell r="U20">
            <v>11384</v>
          </cell>
          <cell r="V20">
            <v>25762</v>
          </cell>
          <cell r="W20">
            <v>13628</v>
          </cell>
          <cell r="X20">
            <v>10524</v>
          </cell>
          <cell r="Y20">
            <v>6003</v>
          </cell>
          <cell r="Z20">
            <v>3171</v>
          </cell>
          <cell r="AA20">
            <v>416</v>
          </cell>
          <cell r="AB20">
            <v>73225</v>
          </cell>
          <cell r="AC20">
            <v>1379.33</v>
          </cell>
        </row>
        <row r="21">
          <cell r="A21">
            <v>15</v>
          </cell>
          <cell r="B21" t="str">
            <v>Bassetlaw</v>
          </cell>
          <cell r="C21" t="str">
            <v>E3032</v>
          </cell>
          <cell r="D21">
            <v>50950</v>
          </cell>
          <cell r="E21">
            <v>634</v>
          </cell>
          <cell r="F21">
            <v>0</v>
          </cell>
          <cell r="G21">
            <v>393</v>
          </cell>
          <cell r="H21">
            <v>15782</v>
          </cell>
          <cell r="I21">
            <v>336</v>
          </cell>
          <cell r="J21">
            <v>65</v>
          </cell>
          <cell r="K21">
            <v>138</v>
          </cell>
          <cell r="L21">
            <v>449</v>
          </cell>
          <cell r="M21">
            <v>782</v>
          </cell>
          <cell r="N21">
            <v>234</v>
          </cell>
          <cell r="O21">
            <v>569</v>
          </cell>
          <cell r="P21">
            <v>0</v>
          </cell>
          <cell r="Q21">
            <v>8.25</v>
          </cell>
          <cell r="R21">
            <v>6874.2</v>
          </cell>
          <cell r="S21">
            <v>37982.699999999997</v>
          </cell>
          <cell r="T21">
            <v>26469</v>
          </cell>
          <cell r="U21">
            <v>7599</v>
          </cell>
          <cell r="V21">
            <v>6145</v>
          </cell>
          <cell r="W21">
            <v>5924</v>
          </cell>
          <cell r="X21">
            <v>3010</v>
          </cell>
          <cell r="Y21">
            <v>1425</v>
          </cell>
          <cell r="Z21">
            <v>673</v>
          </cell>
          <cell r="AA21">
            <v>55</v>
          </cell>
          <cell r="AB21">
            <v>51300</v>
          </cell>
          <cell r="AC21">
            <v>1676.2</v>
          </cell>
        </row>
        <row r="22">
          <cell r="A22">
            <v>16</v>
          </cell>
          <cell r="B22" t="str">
            <v>Bath &amp; North East Somerset</v>
          </cell>
          <cell r="C22" t="str">
            <v>E0101</v>
          </cell>
          <cell r="D22">
            <v>78066</v>
          </cell>
          <cell r="E22">
            <v>3318</v>
          </cell>
          <cell r="F22">
            <v>0</v>
          </cell>
          <cell r="G22">
            <v>361</v>
          </cell>
          <cell r="H22">
            <v>24363</v>
          </cell>
          <cell r="I22">
            <v>734</v>
          </cell>
          <cell r="J22">
            <v>126</v>
          </cell>
          <cell r="K22">
            <v>702</v>
          </cell>
          <cell r="L22">
            <v>1035</v>
          </cell>
          <cell r="M22">
            <v>0</v>
          </cell>
          <cell r="N22">
            <v>122</v>
          </cell>
          <cell r="O22">
            <v>423</v>
          </cell>
          <cell r="P22">
            <v>15.4</v>
          </cell>
          <cell r="Q22">
            <v>3.62</v>
          </cell>
          <cell r="R22">
            <v>7451.82</v>
          </cell>
          <cell r="S22">
            <v>68517.679999999993</v>
          </cell>
          <cell r="T22">
            <v>7860</v>
          </cell>
          <cell r="U22">
            <v>18545</v>
          </cell>
          <cell r="V22">
            <v>19788</v>
          </cell>
          <cell r="W22">
            <v>13341</v>
          </cell>
          <cell r="X22">
            <v>9205</v>
          </cell>
          <cell r="Y22">
            <v>5235</v>
          </cell>
          <cell r="Z22">
            <v>4627</v>
          </cell>
          <cell r="AA22">
            <v>404</v>
          </cell>
          <cell r="AB22">
            <v>79005</v>
          </cell>
          <cell r="AC22">
            <v>1479.22</v>
          </cell>
        </row>
        <row r="23">
          <cell r="A23">
            <v>17</v>
          </cell>
          <cell r="B23" t="str">
            <v>Bedford UA</v>
          </cell>
          <cell r="C23" t="str">
            <v>E0202</v>
          </cell>
          <cell r="D23">
            <v>69924</v>
          </cell>
          <cell r="E23">
            <v>957</v>
          </cell>
          <cell r="F23">
            <v>0</v>
          </cell>
          <cell r="G23">
            <v>400</v>
          </cell>
          <cell r="H23">
            <v>22721</v>
          </cell>
          <cell r="I23">
            <v>540</v>
          </cell>
          <cell r="J23">
            <v>129</v>
          </cell>
          <cell r="K23">
            <v>331</v>
          </cell>
          <cell r="L23">
            <v>1065</v>
          </cell>
          <cell r="M23">
            <v>0</v>
          </cell>
          <cell r="N23">
            <v>166</v>
          </cell>
          <cell r="O23">
            <v>480</v>
          </cell>
          <cell r="P23">
            <v>0</v>
          </cell>
          <cell r="Q23">
            <v>3.38</v>
          </cell>
          <cell r="R23">
            <v>8814.23</v>
          </cell>
          <cell r="S23">
            <v>61291</v>
          </cell>
          <cell r="T23">
            <v>9560</v>
          </cell>
          <cell r="U23">
            <v>17415</v>
          </cell>
          <cell r="V23">
            <v>17535</v>
          </cell>
          <cell r="W23">
            <v>10636</v>
          </cell>
          <cell r="X23">
            <v>7721</v>
          </cell>
          <cell r="Y23">
            <v>4909</v>
          </cell>
          <cell r="Z23">
            <v>2876</v>
          </cell>
          <cell r="AA23">
            <v>232</v>
          </cell>
          <cell r="AB23">
            <v>70884</v>
          </cell>
          <cell r="AC23">
            <v>1577.11</v>
          </cell>
        </row>
        <row r="24">
          <cell r="A24">
            <v>18</v>
          </cell>
          <cell r="B24" t="str">
            <v>Bexley</v>
          </cell>
          <cell r="C24" t="str">
            <v>E5032</v>
          </cell>
          <cell r="D24">
            <v>96169</v>
          </cell>
          <cell r="E24">
            <v>1149</v>
          </cell>
          <cell r="F24">
            <v>5</v>
          </cell>
          <cell r="G24">
            <v>749</v>
          </cell>
          <cell r="H24">
            <v>31673</v>
          </cell>
          <cell r="I24">
            <v>742</v>
          </cell>
          <cell r="J24">
            <v>81</v>
          </cell>
          <cell r="K24">
            <v>39</v>
          </cell>
          <cell r="L24">
            <v>340</v>
          </cell>
          <cell r="M24">
            <v>0</v>
          </cell>
          <cell r="N24">
            <v>170</v>
          </cell>
          <cell r="O24">
            <v>334</v>
          </cell>
          <cell r="P24">
            <v>0</v>
          </cell>
          <cell r="Q24">
            <v>0.5</v>
          </cell>
          <cell r="R24">
            <v>11045.05</v>
          </cell>
          <cell r="S24">
            <v>88306.3</v>
          </cell>
          <cell r="T24">
            <v>4233</v>
          </cell>
          <cell r="U24">
            <v>10472</v>
          </cell>
          <cell r="V24">
            <v>29172</v>
          </cell>
          <cell r="W24">
            <v>27134</v>
          </cell>
          <cell r="X24">
            <v>19293</v>
          </cell>
          <cell r="Y24">
            <v>4793</v>
          </cell>
          <cell r="Z24">
            <v>1687</v>
          </cell>
          <cell r="AA24">
            <v>48</v>
          </cell>
          <cell r="AB24">
            <v>96832</v>
          </cell>
          <cell r="AC24">
            <v>1445.53</v>
          </cell>
        </row>
        <row r="25">
          <cell r="A25">
            <v>19</v>
          </cell>
          <cell r="B25" t="str">
            <v>Birmingham</v>
          </cell>
          <cell r="C25" t="str">
            <v>E4601</v>
          </cell>
          <cell r="D25">
            <v>431588</v>
          </cell>
          <cell r="E25">
            <v>12159</v>
          </cell>
          <cell r="F25">
            <v>0</v>
          </cell>
          <cell r="G25">
            <v>1935</v>
          </cell>
          <cell r="H25">
            <v>147675</v>
          </cell>
          <cell r="I25">
            <v>2633</v>
          </cell>
          <cell r="J25">
            <v>492</v>
          </cell>
          <cell r="K25">
            <v>3303</v>
          </cell>
          <cell r="L25">
            <v>5867</v>
          </cell>
          <cell r="M25">
            <v>0</v>
          </cell>
          <cell r="N25">
            <v>1575</v>
          </cell>
          <cell r="O25">
            <v>3830</v>
          </cell>
          <cell r="P25">
            <v>35</v>
          </cell>
          <cell r="Q25">
            <v>0</v>
          </cell>
          <cell r="R25">
            <v>97465.74</v>
          </cell>
          <cell r="S25">
            <v>313733</v>
          </cell>
          <cell r="T25">
            <v>156031</v>
          </cell>
          <cell r="U25">
            <v>127393</v>
          </cell>
          <cell r="V25">
            <v>76040</v>
          </cell>
          <cell r="W25">
            <v>38066</v>
          </cell>
          <cell r="X25">
            <v>20535</v>
          </cell>
          <cell r="Y25">
            <v>8608</v>
          </cell>
          <cell r="Z25">
            <v>5726</v>
          </cell>
          <cell r="AA25">
            <v>871</v>
          </cell>
          <cell r="AB25">
            <v>433270</v>
          </cell>
          <cell r="AC25">
            <v>1320.1</v>
          </cell>
        </row>
        <row r="26">
          <cell r="A26">
            <v>20</v>
          </cell>
          <cell r="B26" t="str">
            <v>Blaby</v>
          </cell>
          <cell r="C26" t="str">
            <v>E2431</v>
          </cell>
          <cell r="D26">
            <v>40167</v>
          </cell>
          <cell r="E26">
            <v>428</v>
          </cell>
          <cell r="F26">
            <v>0</v>
          </cell>
          <cell r="G26">
            <v>354</v>
          </cell>
          <cell r="H26">
            <v>11422</v>
          </cell>
          <cell r="I26">
            <v>349</v>
          </cell>
          <cell r="J26">
            <v>50</v>
          </cell>
          <cell r="K26">
            <v>88</v>
          </cell>
          <cell r="L26">
            <v>440</v>
          </cell>
          <cell r="M26">
            <v>139</v>
          </cell>
          <cell r="N26">
            <v>0</v>
          </cell>
          <cell r="O26">
            <v>379</v>
          </cell>
          <cell r="P26">
            <v>0</v>
          </cell>
          <cell r="Q26">
            <v>0</v>
          </cell>
          <cell r="R26">
            <v>3247.39</v>
          </cell>
          <cell r="S26">
            <v>33785.18</v>
          </cell>
          <cell r="T26">
            <v>4660</v>
          </cell>
          <cell r="U26">
            <v>14520</v>
          </cell>
          <cell r="V26">
            <v>9388</v>
          </cell>
          <cell r="W26">
            <v>6325</v>
          </cell>
          <cell r="X26">
            <v>3884</v>
          </cell>
          <cell r="Y26">
            <v>1335</v>
          </cell>
          <cell r="Z26">
            <v>504</v>
          </cell>
          <cell r="AA26">
            <v>35</v>
          </cell>
          <cell r="AB26">
            <v>40651</v>
          </cell>
          <cell r="AC26">
            <v>1548.24</v>
          </cell>
        </row>
        <row r="27">
          <cell r="A27">
            <v>21</v>
          </cell>
          <cell r="B27" t="str">
            <v>Blackburn with Darwen</v>
          </cell>
          <cell r="C27" t="str">
            <v>E2301</v>
          </cell>
          <cell r="D27">
            <v>60402</v>
          </cell>
          <cell r="E27">
            <v>1058</v>
          </cell>
          <cell r="F27">
            <v>0</v>
          </cell>
          <cell r="G27">
            <v>310</v>
          </cell>
          <cell r="H27">
            <v>20743</v>
          </cell>
          <cell r="I27">
            <v>603</v>
          </cell>
          <cell r="J27">
            <v>75</v>
          </cell>
          <cell r="K27">
            <v>152</v>
          </cell>
          <cell r="L27">
            <v>858</v>
          </cell>
          <cell r="M27">
            <v>1480</v>
          </cell>
          <cell r="N27">
            <v>440</v>
          </cell>
          <cell r="O27">
            <v>1248</v>
          </cell>
          <cell r="P27">
            <v>0</v>
          </cell>
          <cell r="Q27">
            <v>1</v>
          </cell>
          <cell r="R27">
            <v>11305.36</v>
          </cell>
          <cell r="S27">
            <v>41815.56</v>
          </cell>
          <cell r="T27">
            <v>35384</v>
          </cell>
          <cell r="U27">
            <v>9228</v>
          </cell>
          <cell r="V27">
            <v>8307</v>
          </cell>
          <cell r="W27">
            <v>4244</v>
          </cell>
          <cell r="X27">
            <v>2004</v>
          </cell>
          <cell r="Y27">
            <v>767</v>
          </cell>
          <cell r="Z27">
            <v>563</v>
          </cell>
          <cell r="AA27">
            <v>71</v>
          </cell>
          <cell r="AB27">
            <v>60568</v>
          </cell>
          <cell r="AC27">
            <v>1495.41</v>
          </cell>
        </row>
        <row r="28">
          <cell r="A28">
            <v>22</v>
          </cell>
          <cell r="B28" t="str">
            <v>Blackpool</v>
          </cell>
          <cell r="C28" t="str">
            <v>E2302</v>
          </cell>
          <cell r="D28">
            <v>70901</v>
          </cell>
          <cell r="E28">
            <v>1117</v>
          </cell>
          <cell r="F28">
            <v>1</v>
          </cell>
          <cell r="G28">
            <v>392</v>
          </cell>
          <cell r="H28">
            <v>28453</v>
          </cell>
          <cell r="I28">
            <v>711</v>
          </cell>
          <cell r="J28">
            <v>104</v>
          </cell>
          <cell r="K28">
            <v>553</v>
          </cell>
          <cell r="L28">
            <v>1914</v>
          </cell>
          <cell r="M28">
            <v>1457</v>
          </cell>
          <cell r="N28">
            <v>0</v>
          </cell>
          <cell r="O28">
            <v>1554</v>
          </cell>
          <cell r="P28">
            <v>0</v>
          </cell>
          <cell r="Q28">
            <v>0</v>
          </cell>
          <cell r="R28">
            <v>14040.74</v>
          </cell>
          <cell r="S28">
            <v>48036</v>
          </cell>
          <cell r="T28">
            <v>31919</v>
          </cell>
          <cell r="U28">
            <v>20784</v>
          </cell>
          <cell r="V28">
            <v>11219</v>
          </cell>
          <cell r="W28">
            <v>4582</v>
          </cell>
          <cell r="X28">
            <v>1822</v>
          </cell>
          <cell r="Y28">
            <v>547</v>
          </cell>
          <cell r="Z28">
            <v>253</v>
          </cell>
          <cell r="AA28">
            <v>31</v>
          </cell>
          <cell r="AB28">
            <v>71157</v>
          </cell>
          <cell r="AC28">
            <v>1529.92</v>
          </cell>
        </row>
        <row r="29">
          <cell r="A29">
            <v>23</v>
          </cell>
          <cell r="B29" t="str">
            <v>Bolsover</v>
          </cell>
          <cell r="C29" t="str">
            <v>E1032</v>
          </cell>
          <cell r="D29">
            <v>34851</v>
          </cell>
          <cell r="E29">
            <v>266</v>
          </cell>
          <cell r="F29">
            <v>1</v>
          </cell>
          <cell r="G29">
            <v>138</v>
          </cell>
          <cell r="H29">
            <v>10752</v>
          </cell>
          <cell r="I29">
            <v>197</v>
          </cell>
          <cell r="J29">
            <v>54</v>
          </cell>
          <cell r="K29">
            <v>79</v>
          </cell>
          <cell r="L29">
            <v>881</v>
          </cell>
          <cell r="M29">
            <v>411</v>
          </cell>
          <cell r="N29">
            <v>0</v>
          </cell>
          <cell r="O29">
            <v>631</v>
          </cell>
          <cell r="P29">
            <v>0</v>
          </cell>
          <cell r="Q29">
            <v>2</v>
          </cell>
          <cell r="R29">
            <v>5395.82</v>
          </cell>
          <cell r="S29">
            <v>23825.74</v>
          </cell>
          <cell r="T29">
            <v>21657</v>
          </cell>
          <cell r="U29">
            <v>5660</v>
          </cell>
          <cell r="V29">
            <v>4021</v>
          </cell>
          <cell r="W29">
            <v>2286</v>
          </cell>
          <cell r="X29">
            <v>1048</v>
          </cell>
          <cell r="Y29">
            <v>310</v>
          </cell>
          <cell r="Z29">
            <v>117</v>
          </cell>
          <cell r="AA29">
            <v>18</v>
          </cell>
          <cell r="AB29">
            <v>35117</v>
          </cell>
          <cell r="AC29">
            <v>1635.37</v>
          </cell>
        </row>
        <row r="30">
          <cell r="A30">
            <v>24</v>
          </cell>
          <cell r="B30" t="str">
            <v>Bolton</v>
          </cell>
          <cell r="C30" t="str">
            <v>E4201</v>
          </cell>
          <cell r="D30">
            <v>123054</v>
          </cell>
          <cell r="E30">
            <v>2101</v>
          </cell>
          <cell r="F30">
            <v>0</v>
          </cell>
          <cell r="G30">
            <v>544</v>
          </cell>
          <cell r="H30">
            <v>43569</v>
          </cell>
          <cell r="I30">
            <v>1129</v>
          </cell>
          <cell r="J30">
            <v>164</v>
          </cell>
          <cell r="K30">
            <v>690</v>
          </cell>
          <cell r="L30">
            <v>1094</v>
          </cell>
          <cell r="M30">
            <v>1878</v>
          </cell>
          <cell r="N30">
            <v>458</v>
          </cell>
          <cell r="O30">
            <v>1585</v>
          </cell>
          <cell r="P30">
            <v>0</v>
          </cell>
          <cell r="Q30">
            <v>3.25</v>
          </cell>
          <cell r="R30">
            <v>22982.53</v>
          </cell>
          <cell r="S30">
            <v>87761</v>
          </cell>
          <cell r="T30">
            <v>63911</v>
          </cell>
          <cell r="U30">
            <v>21334</v>
          </cell>
          <cell r="V30">
            <v>18215</v>
          </cell>
          <cell r="W30">
            <v>10355</v>
          </cell>
          <cell r="X30">
            <v>5368</v>
          </cell>
          <cell r="Y30">
            <v>2210</v>
          </cell>
          <cell r="Z30">
            <v>1798</v>
          </cell>
          <cell r="AA30">
            <v>234</v>
          </cell>
          <cell r="AB30">
            <v>123425</v>
          </cell>
          <cell r="AC30">
            <v>1491.78</v>
          </cell>
        </row>
        <row r="31">
          <cell r="A31">
            <v>25</v>
          </cell>
          <cell r="B31" t="str">
            <v>Boston</v>
          </cell>
          <cell r="C31" t="str">
            <v>E2531</v>
          </cell>
          <cell r="D31">
            <v>28810</v>
          </cell>
          <cell r="E31">
            <v>356</v>
          </cell>
          <cell r="F31">
            <v>5</v>
          </cell>
          <cell r="G31">
            <v>111</v>
          </cell>
          <cell r="H31">
            <v>8726</v>
          </cell>
          <cell r="I31">
            <v>223</v>
          </cell>
          <cell r="J31">
            <v>25</v>
          </cell>
          <cell r="K31">
            <v>87</v>
          </cell>
          <cell r="L31">
            <v>158</v>
          </cell>
          <cell r="M31">
            <v>120</v>
          </cell>
          <cell r="N31">
            <v>112</v>
          </cell>
          <cell r="O31">
            <v>192</v>
          </cell>
          <cell r="P31">
            <v>0</v>
          </cell>
          <cell r="Q31">
            <v>2.25</v>
          </cell>
          <cell r="R31">
            <v>3790.99</v>
          </cell>
          <cell r="S31">
            <v>20518.400000000001</v>
          </cell>
          <cell r="T31">
            <v>14175</v>
          </cell>
          <cell r="U31">
            <v>5810</v>
          </cell>
          <cell r="V31">
            <v>5881</v>
          </cell>
          <cell r="W31">
            <v>1990</v>
          </cell>
          <cell r="X31">
            <v>794</v>
          </cell>
          <cell r="Y31">
            <v>208</v>
          </cell>
          <cell r="Z31">
            <v>80</v>
          </cell>
          <cell r="AA31">
            <v>12</v>
          </cell>
          <cell r="AB31">
            <v>28950</v>
          </cell>
          <cell r="AC31">
            <v>1470.75</v>
          </cell>
        </row>
        <row r="32">
          <cell r="A32">
            <v>26</v>
          </cell>
          <cell r="B32" t="str">
            <v>Bournemouth</v>
          </cell>
          <cell r="C32" t="str">
            <v>E1202</v>
          </cell>
          <cell r="D32">
            <v>88297</v>
          </cell>
          <cell r="E32">
            <v>3322</v>
          </cell>
          <cell r="F32">
            <v>0</v>
          </cell>
          <cell r="G32">
            <v>267</v>
          </cell>
          <cell r="H32">
            <v>32092</v>
          </cell>
          <cell r="I32">
            <v>1012</v>
          </cell>
          <cell r="J32">
            <v>208</v>
          </cell>
          <cell r="K32">
            <v>3205</v>
          </cell>
          <cell r="L32">
            <v>982</v>
          </cell>
          <cell r="M32">
            <v>1183</v>
          </cell>
          <cell r="N32">
            <v>143</v>
          </cell>
          <cell r="O32">
            <v>783</v>
          </cell>
          <cell r="P32">
            <v>0</v>
          </cell>
          <cell r="Q32">
            <v>0</v>
          </cell>
          <cell r="R32">
            <v>11717.31</v>
          </cell>
          <cell r="S32">
            <v>69686.38</v>
          </cell>
          <cell r="T32">
            <v>17559</v>
          </cell>
          <cell r="U32">
            <v>18590</v>
          </cell>
          <cell r="V32">
            <v>23758</v>
          </cell>
          <cell r="W32">
            <v>16069</v>
          </cell>
          <cell r="X32">
            <v>7907</v>
          </cell>
          <cell r="Y32">
            <v>3432</v>
          </cell>
          <cell r="Z32">
            <v>1493</v>
          </cell>
          <cell r="AA32">
            <v>125</v>
          </cell>
          <cell r="AB32">
            <v>88933</v>
          </cell>
          <cell r="AC32">
            <v>1498.68</v>
          </cell>
        </row>
        <row r="33">
          <cell r="A33">
            <v>27</v>
          </cell>
          <cell r="B33" t="str">
            <v>Bracknell Forest</v>
          </cell>
          <cell r="C33" t="str">
            <v>E0301</v>
          </cell>
          <cell r="D33">
            <v>47886</v>
          </cell>
          <cell r="E33">
            <v>696</v>
          </cell>
          <cell r="F33">
            <v>0</v>
          </cell>
          <cell r="G33">
            <v>244</v>
          </cell>
          <cell r="H33">
            <v>14050</v>
          </cell>
          <cell r="I33">
            <v>218</v>
          </cell>
          <cell r="J33">
            <v>30</v>
          </cell>
          <cell r="K33">
            <v>205</v>
          </cell>
          <cell r="L33">
            <v>418</v>
          </cell>
          <cell r="M33">
            <v>103</v>
          </cell>
          <cell r="N33">
            <v>105</v>
          </cell>
          <cell r="O33">
            <v>264</v>
          </cell>
          <cell r="P33">
            <v>256</v>
          </cell>
          <cell r="Q33">
            <v>0</v>
          </cell>
          <cell r="R33">
            <v>4034.48</v>
          </cell>
          <cell r="S33">
            <v>46324.2</v>
          </cell>
          <cell r="T33">
            <v>1676</v>
          </cell>
          <cell r="U33">
            <v>4340</v>
          </cell>
          <cell r="V33">
            <v>17744</v>
          </cell>
          <cell r="W33">
            <v>9274</v>
          </cell>
          <cell r="X33">
            <v>7872</v>
          </cell>
          <cell r="Y33">
            <v>4854</v>
          </cell>
          <cell r="Z33">
            <v>2262</v>
          </cell>
          <cell r="AA33">
            <v>265</v>
          </cell>
          <cell r="AB33">
            <v>48287</v>
          </cell>
          <cell r="AC33">
            <v>1383.46</v>
          </cell>
        </row>
        <row r="34">
          <cell r="A34">
            <v>28</v>
          </cell>
          <cell r="B34" t="str">
            <v>Bradford</v>
          </cell>
          <cell r="C34" t="str">
            <v>E4701</v>
          </cell>
          <cell r="D34">
            <v>211726</v>
          </cell>
          <cell r="E34">
            <v>4414</v>
          </cell>
          <cell r="F34">
            <v>5</v>
          </cell>
          <cell r="G34">
            <v>974</v>
          </cell>
          <cell r="H34">
            <v>72474</v>
          </cell>
          <cell r="I34">
            <v>1590</v>
          </cell>
          <cell r="J34">
            <v>439</v>
          </cell>
          <cell r="K34">
            <v>1131</v>
          </cell>
          <cell r="L34">
            <v>5822</v>
          </cell>
          <cell r="M34">
            <v>694</v>
          </cell>
          <cell r="N34">
            <v>1336</v>
          </cell>
          <cell r="O34">
            <v>3942</v>
          </cell>
          <cell r="P34">
            <v>1</v>
          </cell>
          <cell r="Q34">
            <v>6</v>
          </cell>
          <cell r="R34">
            <v>33404.19</v>
          </cell>
          <cell r="S34">
            <v>158079.70000000001</v>
          </cell>
          <cell r="T34">
            <v>90605</v>
          </cell>
          <cell r="U34">
            <v>44921</v>
          </cell>
          <cell r="V34">
            <v>38951</v>
          </cell>
          <cell r="W34">
            <v>17325</v>
          </cell>
          <cell r="X34">
            <v>11967</v>
          </cell>
          <cell r="Y34">
            <v>5652</v>
          </cell>
          <cell r="Z34">
            <v>3552</v>
          </cell>
          <cell r="AA34">
            <v>303</v>
          </cell>
          <cell r="AB34">
            <v>213276</v>
          </cell>
          <cell r="AC34">
            <v>1361.31</v>
          </cell>
        </row>
        <row r="35">
          <cell r="A35">
            <v>29</v>
          </cell>
          <cell r="B35" t="str">
            <v>Braintree</v>
          </cell>
          <cell r="C35" t="str">
            <v>E1532</v>
          </cell>
          <cell r="D35">
            <v>62844</v>
          </cell>
          <cell r="E35">
            <v>840</v>
          </cell>
          <cell r="F35">
            <v>0</v>
          </cell>
          <cell r="G35">
            <v>401</v>
          </cell>
          <cell r="H35">
            <v>19036</v>
          </cell>
          <cell r="I35">
            <v>466</v>
          </cell>
          <cell r="J35">
            <v>124</v>
          </cell>
          <cell r="K35">
            <v>202</v>
          </cell>
          <cell r="L35">
            <v>1122</v>
          </cell>
          <cell r="M35">
            <v>0</v>
          </cell>
          <cell r="N35">
            <v>0</v>
          </cell>
          <cell r="O35">
            <v>601</v>
          </cell>
          <cell r="P35">
            <v>20.399999999999999</v>
          </cell>
          <cell r="Q35">
            <v>2.63</v>
          </cell>
          <cell r="R35">
            <v>6281.98</v>
          </cell>
          <cell r="S35">
            <v>55343</v>
          </cell>
          <cell r="T35">
            <v>5860</v>
          </cell>
          <cell r="U35">
            <v>16430</v>
          </cell>
          <cell r="V35">
            <v>18550</v>
          </cell>
          <cell r="W35">
            <v>9166</v>
          </cell>
          <cell r="X35">
            <v>6927</v>
          </cell>
          <cell r="Y35">
            <v>4046</v>
          </cell>
          <cell r="Z35">
            <v>2193</v>
          </cell>
          <cell r="AA35">
            <v>210</v>
          </cell>
          <cell r="AB35">
            <v>63382</v>
          </cell>
          <cell r="AC35">
            <v>1494.24</v>
          </cell>
        </row>
        <row r="36">
          <cell r="A36">
            <v>30</v>
          </cell>
          <cell r="B36" t="str">
            <v>Breckland</v>
          </cell>
          <cell r="C36" t="str">
            <v>E2631</v>
          </cell>
          <cell r="D36">
            <v>58590</v>
          </cell>
          <cell r="E36">
            <v>1390</v>
          </cell>
          <cell r="F36">
            <v>9</v>
          </cell>
          <cell r="G36">
            <v>335</v>
          </cell>
          <cell r="H36">
            <v>17302</v>
          </cell>
          <cell r="I36">
            <v>431</v>
          </cell>
          <cell r="J36">
            <v>86</v>
          </cell>
          <cell r="K36">
            <v>421</v>
          </cell>
          <cell r="L36">
            <v>492</v>
          </cell>
          <cell r="M36">
            <v>378</v>
          </cell>
          <cell r="N36">
            <v>174</v>
          </cell>
          <cell r="O36">
            <v>480</v>
          </cell>
          <cell r="P36">
            <v>220</v>
          </cell>
          <cell r="Q36">
            <v>2.88</v>
          </cell>
          <cell r="R36">
            <v>7146.32</v>
          </cell>
          <cell r="S36">
            <v>45370.14</v>
          </cell>
          <cell r="T36">
            <v>15333</v>
          </cell>
          <cell r="U36">
            <v>16712</v>
          </cell>
          <cell r="V36">
            <v>13345</v>
          </cell>
          <cell r="W36">
            <v>7330</v>
          </cell>
          <cell r="X36">
            <v>4103</v>
          </cell>
          <cell r="Y36">
            <v>1512</v>
          </cell>
          <cell r="Z36">
            <v>720</v>
          </cell>
          <cell r="AA36">
            <v>56</v>
          </cell>
          <cell r="AB36">
            <v>59111</v>
          </cell>
          <cell r="AC36">
            <v>1499.89</v>
          </cell>
        </row>
        <row r="37">
          <cell r="A37">
            <v>31</v>
          </cell>
          <cell r="B37" t="str">
            <v>Brent</v>
          </cell>
          <cell r="C37" t="str">
            <v>E5033</v>
          </cell>
          <cell r="D37">
            <v>114132</v>
          </cell>
          <cell r="E37">
            <v>2401</v>
          </cell>
          <cell r="F37">
            <v>0</v>
          </cell>
          <cell r="G37">
            <v>742</v>
          </cell>
          <cell r="H37">
            <v>34994</v>
          </cell>
          <cell r="I37">
            <v>925</v>
          </cell>
          <cell r="J37">
            <v>164</v>
          </cell>
          <cell r="K37">
            <v>392</v>
          </cell>
          <cell r="L37">
            <v>513</v>
          </cell>
          <cell r="M37">
            <v>0</v>
          </cell>
          <cell r="N37">
            <v>192</v>
          </cell>
          <cell r="O37">
            <v>540</v>
          </cell>
          <cell r="P37">
            <v>0</v>
          </cell>
          <cell r="Q37">
            <v>0</v>
          </cell>
          <cell r="R37">
            <v>20762.72</v>
          </cell>
          <cell r="S37">
            <v>105505.2</v>
          </cell>
          <cell r="T37">
            <v>4135</v>
          </cell>
          <cell r="U37">
            <v>12680</v>
          </cell>
          <cell r="V37">
            <v>34883</v>
          </cell>
          <cell r="W37">
            <v>33147</v>
          </cell>
          <cell r="X37">
            <v>21840</v>
          </cell>
          <cell r="Y37">
            <v>6250</v>
          </cell>
          <cell r="Z37">
            <v>3342</v>
          </cell>
          <cell r="AA37">
            <v>250</v>
          </cell>
          <cell r="AB37">
            <v>116527</v>
          </cell>
          <cell r="AC37">
            <v>1353.94</v>
          </cell>
        </row>
        <row r="38">
          <cell r="A38">
            <v>32</v>
          </cell>
          <cell r="B38" t="str">
            <v>Brentwood</v>
          </cell>
          <cell r="C38" t="str">
            <v>E1533</v>
          </cell>
          <cell r="D38">
            <v>32706</v>
          </cell>
          <cell r="E38">
            <v>279</v>
          </cell>
          <cell r="F38">
            <v>5</v>
          </cell>
          <cell r="G38">
            <v>118</v>
          </cell>
          <cell r="H38">
            <v>9880</v>
          </cell>
          <cell r="I38">
            <v>225</v>
          </cell>
          <cell r="J38">
            <v>53</v>
          </cell>
          <cell r="K38">
            <v>171</v>
          </cell>
          <cell r="L38">
            <v>153</v>
          </cell>
          <cell r="M38">
            <v>253</v>
          </cell>
          <cell r="N38">
            <v>0</v>
          </cell>
          <cell r="O38">
            <v>119</v>
          </cell>
          <cell r="P38">
            <v>0</v>
          </cell>
          <cell r="Q38">
            <v>1</v>
          </cell>
          <cell r="R38">
            <v>2628.33</v>
          </cell>
          <cell r="S38">
            <v>34186.800000000003</v>
          </cell>
          <cell r="T38">
            <v>629</v>
          </cell>
          <cell r="U38">
            <v>2851</v>
          </cell>
          <cell r="V38">
            <v>6505</v>
          </cell>
          <cell r="W38">
            <v>8318</v>
          </cell>
          <cell r="X38">
            <v>5787</v>
          </cell>
          <cell r="Y38">
            <v>4396</v>
          </cell>
          <cell r="Z38">
            <v>3779</v>
          </cell>
          <cell r="AA38">
            <v>561</v>
          </cell>
          <cell r="AB38">
            <v>32826</v>
          </cell>
          <cell r="AC38">
            <v>1480.06</v>
          </cell>
        </row>
        <row r="39">
          <cell r="A39">
            <v>33</v>
          </cell>
          <cell r="B39" t="str">
            <v>Brighton &amp; Hove</v>
          </cell>
          <cell r="C39" t="str">
            <v>E1401</v>
          </cell>
          <cell r="D39">
            <v>127486</v>
          </cell>
          <cell r="E39">
            <v>7117</v>
          </cell>
          <cell r="F39">
            <v>0</v>
          </cell>
          <cell r="G39">
            <v>441</v>
          </cell>
          <cell r="H39">
            <v>46554</v>
          </cell>
          <cell r="I39">
            <v>1321</v>
          </cell>
          <cell r="J39">
            <v>200</v>
          </cell>
          <cell r="K39">
            <v>1810</v>
          </cell>
          <cell r="L39">
            <v>2177</v>
          </cell>
          <cell r="M39">
            <v>974</v>
          </cell>
          <cell r="N39">
            <v>87</v>
          </cell>
          <cell r="O39">
            <v>696</v>
          </cell>
          <cell r="P39">
            <v>5.7</v>
          </cell>
          <cell r="Q39">
            <v>0</v>
          </cell>
          <cell r="R39">
            <v>17846.009999999998</v>
          </cell>
          <cell r="S39">
            <v>98176.1</v>
          </cell>
          <cell r="T39">
            <v>27545</v>
          </cell>
          <cell r="U39">
            <v>28669</v>
          </cell>
          <cell r="V39">
            <v>34150</v>
          </cell>
          <cell r="W39">
            <v>19447</v>
          </cell>
          <cell r="X39">
            <v>10977</v>
          </cell>
          <cell r="Y39">
            <v>4564</v>
          </cell>
          <cell r="Z39">
            <v>2709</v>
          </cell>
          <cell r="AA39">
            <v>190</v>
          </cell>
          <cell r="AB39">
            <v>128251</v>
          </cell>
          <cell r="AC39">
            <v>1568.52</v>
          </cell>
        </row>
        <row r="40">
          <cell r="A40">
            <v>34</v>
          </cell>
          <cell r="B40" t="str">
            <v>Bristol</v>
          </cell>
          <cell r="C40" t="str">
            <v>E0102</v>
          </cell>
          <cell r="D40">
            <v>193674</v>
          </cell>
          <cell r="E40">
            <v>5767</v>
          </cell>
          <cell r="F40">
            <v>0</v>
          </cell>
          <cell r="G40">
            <v>662</v>
          </cell>
          <cell r="H40">
            <v>61350</v>
          </cell>
          <cell r="I40">
            <v>1798</v>
          </cell>
          <cell r="J40">
            <v>314</v>
          </cell>
          <cell r="K40">
            <v>2171</v>
          </cell>
          <cell r="L40">
            <v>0</v>
          </cell>
          <cell r="M40">
            <v>2627</v>
          </cell>
          <cell r="N40">
            <v>403</v>
          </cell>
          <cell r="O40">
            <v>1141</v>
          </cell>
          <cell r="P40">
            <v>17.8</v>
          </cell>
          <cell r="Q40">
            <v>3.88</v>
          </cell>
          <cell r="R40">
            <v>32612.53</v>
          </cell>
          <cell r="S40">
            <v>143043.67000000001</v>
          </cell>
          <cell r="T40">
            <v>49763</v>
          </cell>
          <cell r="U40">
            <v>72270</v>
          </cell>
          <cell r="V40">
            <v>38191</v>
          </cell>
          <cell r="W40">
            <v>17562</v>
          </cell>
          <cell r="X40">
            <v>9405</v>
          </cell>
          <cell r="Y40">
            <v>4702</v>
          </cell>
          <cell r="Z40">
            <v>2829</v>
          </cell>
          <cell r="AA40">
            <v>331</v>
          </cell>
          <cell r="AB40">
            <v>195053</v>
          </cell>
          <cell r="AC40">
            <v>1660.39</v>
          </cell>
        </row>
        <row r="41">
          <cell r="A41">
            <v>35</v>
          </cell>
          <cell r="B41" t="str">
            <v>Broadland</v>
          </cell>
          <cell r="C41" t="str">
            <v>E2632</v>
          </cell>
          <cell r="D41">
            <v>55610</v>
          </cell>
          <cell r="E41">
            <v>617</v>
          </cell>
          <cell r="F41">
            <v>8</v>
          </cell>
          <cell r="G41">
            <v>321</v>
          </cell>
          <cell r="H41">
            <v>16131</v>
          </cell>
          <cell r="I41">
            <v>361</v>
          </cell>
          <cell r="J41">
            <v>106</v>
          </cell>
          <cell r="K41">
            <v>392</v>
          </cell>
          <cell r="L41">
            <v>348</v>
          </cell>
          <cell r="M41">
            <v>333</v>
          </cell>
          <cell r="N41">
            <v>95</v>
          </cell>
          <cell r="O41">
            <v>317</v>
          </cell>
          <cell r="P41">
            <v>25</v>
          </cell>
          <cell r="Q41">
            <v>12.88</v>
          </cell>
          <cell r="R41">
            <v>4497.1000000000004</v>
          </cell>
          <cell r="S41">
            <v>46812</v>
          </cell>
          <cell r="T41">
            <v>4570</v>
          </cell>
          <cell r="U41">
            <v>14528</v>
          </cell>
          <cell r="V41">
            <v>20020</v>
          </cell>
          <cell r="W41">
            <v>9280</v>
          </cell>
          <cell r="X41">
            <v>4685</v>
          </cell>
          <cell r="Y41">
            <v>2033</v>
          </cell>
          <cell r="Z41">
            <v>787</v>
          </cell>
          <cell r="AA41">
            <v>94</v>
          </cell>
          <cell r="AB41">
            <v>55997</v>
          </cell>
          <cell r="AC41">
            <v>1533.03</v>
          </cell>
        </row>
        <row r="42">
          <cell r="A42">
            <v>36</v>
          </cell>
          <cell r="B42" t="str">
            <v>Bromley</v>
          </cell>
          <cell r="C42" t="str">
            <v>E5034</v>
          </cell>
          <cell r="D42">
            <v>137397</v>
          </cell>
          <cell r="E42">
            <v>1672</v>
          </cell>
          <cell r="F42">
            <v>2</v>
          </cell>
          <cell r="G42">
            <v>775</v>
          </cell>
          <cell r="H42">
            <v>44580</v>
          </cell>
          <cell r="I42">
            <v>1430</v>
          </cell>
          <cell r="J42">
            <v>175</v>
          </cell>
          <cell r="K42">
            <v>616</v>
          </cell>
          <cell r="L42">
            <v>1803</v>
          </cell>
          <cell r="M42">
            <v>0</v>
          </cell>
          <cell r="N42">
            <v>0</v>
          </cell>
          <cell r="O42">
            <v>668</v>
          </cell>
          <cell r="P42">
            <v>66.400000000000006</v>
          </cell>
          <cell r="Q42">
            <v>2.38</v>
          </cell>
          <cell r="R42">
            <v>12204.27</v>
          </cell>
          <cell r="S42">
            <v>140961.60000000001</v>
          </cell>
          <cell r="T42">
            <v>1881</v>
          </cell>
          <cell r="U42">
            <v>10020</v>
          </cell>
          <cell r="V42">
            <v>28826</v>
          </cell>
          <cell r="W42">
            <v>35762</v>
          </cell>
          <cell r="X42">
            <v>28835</v>
          </cell>
          <cell r="Y42">
            <v>17831</v>
          </cell>
          <cell r="Z42">
            <v>13502</v>
          </cell>
          <cell r="AA42">
            <v>1462</v>
          </cell>
          <cell r="AB42">
            <v>138119</v>
          </cell>
          <cell r="AC42">
            <v>1325.14</v>
          </cell>
        </row>
        <row r="43">
          <cell r="A43">
            <v>37</v>
          </cell>
          <cell r="B43" t="str">
            <v>Bromsgrove</v>
          </cell>
          <cell r="C43" t="str">
            <v>E1831</v>
          </cell>
          <cell r="D43">
            <v>39977</v>
          </cell>
          <cell r="E43">
            <v>452</v>
          </cell>
          <cell r="F43">
            <v>3</v>
          </cell>
          <cell r="G43">
            <v>301</v>
          </cell>
          <cell r="H43">
            <v>11642</v>
          </cell>
          <cell r="I43">
            <v>450</v>
          </cell>
          <cell r="J43">
            <v>55</v>
          </cell>
          <cell r="K43">
            <v>57</v>
          </cell>
          <cell r="L43">
            <v>312</v>
          </cell>
          <cell r="M43">
            <v>339</v>
          </cell>
          <cell r="N43">
            <v>0</v>
          </cell>
          <cell r="O43">
            <v>327</v>
          </cell>
          <cell r="P43">
            <v>0</v>
          </cell>
          <cell r="Q43">
            <v>10.88</v>
          </cell>
          <cell r="R43">
            <v>3553.31</v>
          </cell>
          <cell r="S43">
            <v>37527.599999999999</v>
          </cell>
          <cell r="T43">
            <v>3576</v>
          </cell>
          <cell r="U43">
            <v>7167</v>
          </cell>
          <cell r="V43">
            <v>8665</v>
          </cell>
          <cell r="W43">
            <v>7666</v>
          </cell>
          <cell r="X43">
            <v>6764</v>
          </cell>
          <cell r="Y43">
            <v>3468</v>
          </cell>
          <cell r="Z43">
            <v>2669</v>
          </cell>
          <cell r="AA43">
            <v>338</v>
          </cell>
          <cell r="AB43">
            <v>40313</v>
          </cell>
          <cell r="AC43">
            <v>1563.65</v>
          </cell>
        </row>
        <row r="44">
          <cell r="A44">
            <v>38</v>
          </cell>
          <cell r="B44" t="str">
            <v>Broxbourne</v>
          </cell>
          <cell r="C44" t="str">
            <v>E1931</v>
          </cell>
          <cell r="D44">
            <v>39794</v>
          </cell>
          <cell r="E44">
            <v>377</v>
          </cell>
          <cell r="F44">
            <v>0</v>
          </cell>
          <cell r="G44">
            <v>219</v>
          </cell>
          <cell r="H44">
            <v>12464</v>
          </cell>
          <cell r="I44">
            <v>417</v>
          </cell>
          <cell r="J44">
            <v>35</v>
          </cell>
          <cell r="K44">
            <v>95</v>
          </cell>
          <cell r="L44">
            <v>302</v>
          </cell>
          <cell r="M44">
            <v>35</v>
          </cell>
          <cell r="N44">
            <v>0</v>
          </cell>
          <cell r="O44">
            <v>129</v>
          </cell>
          <cell r="P44">
            <v>0</v>
          </cell>
          <cell r="Q44">
            <v>0</v>
          </cell>
          <cell r="R44">
            <v>4621.21</v>
          </cell>
          <cell r="S44">
            <v>38670.6</v>
          </cell>
          <cell r="T44">
            <v>512</v>
          </cell>
          <cell r="U44">
            <v>3638</v>
          </cell>
          <cell r="V44">
            <v>9172</v>
          </cell>
          <cell r="W44">
            <v>14087</v>
          </cell>
          <cell r="X44">
            <v>7497</v>
          </cell>
          <cell r="Y44">
            <v>2780</v>
          </cell>
          <cell r="Z44">
            <v>2099</v>
          </cell>
          <cell r="AA44">
            <v>166</v>
          </cell>
          <cell r="AB44">
            <v>39951</v>
          </cell>
          <cell r="AC44">
            <v>1402.15</v>
          </cell>
        </row>
        <row r="45">
          <cell r="A45">
            <v>39</v>
          </cell>
          <cell r="B45" t="str">
            <v>Broxtowe</v>
          </cell>
          <cell r="C45" t="str">
            <v>E3033</v>
          </cell>
          <cell r="D45">
            <v>49557</v>
          </cell>
          <cell r="E45">
            <v>1153</v>
          </cell>
          <cell r="F45">
            <v>0</v>
          </cell>
          <cell r="G45">
            <v>207</v>
          </cell>
          <cell r="H45">
            <v>16370</v>
          </cell>
          <cell r="I45">
            <v>534</v>
          </cell>
          <cell r="J45">
            <v>76</v>
          </cell>
          <cell r="K45">
            <v>239</v>
          </cell>
          <cell r="L45">
            <v>317</v>
          </cell>
          <cell r="M45">
            <v>599</v>
          </cell>
          <cell r="N45">
            <v>147</v>
          </cell>
          <cell r="O45">
            <v>484</v>
          </cell>
          <cell r="P45">
            <v>150</v>
          </cell>
          <cell r="Q45">
            <v>1</v>
          </cell>
          <cell r="R45">
            <v>5824.58</v>
          </cell>
          <cell r="S45">
            <v>37155.9</v>
          </cell>
          <cell r="T45">
            <v>16211</v>
          </cell>
          <cell r="U45">
            <v>12910</v>
          </cell>
          <cell r="V45">
            <v>10805</v>
          </cell>
          <cell r="W45">
            <v>5906</v>
          </cell>
          <cell r="X45">
            <v>2616</v>
          </cell>
          <cell r="Y45">
            <v>741</v>
          </cell>
          <cell r="Z45">
            <v>445</v>
          </cell>
          <cell r="AA45">
            <v>26</v>
          </cell>
          <cell r="AB45">
            <v>49660</v>
          </cell>
          <cell r="AC45">
            <v>1674.46</v>
          </cell>
        </row>
        <row r="46">
          <cell r="A46">
            <v>40</v>
          </cell>
          <cell r="B46" t="str">
            <v>Burnley</v>
          </cell>
          <cell r="C46" t="str">
            <v>E2333</v>
          </cell>
          <cell r="D46">
            <v>40579</v>
          </cell>
          <cell r="E46">
            <v>648</v>
          </cell>
          <cell r="F46">
            <v>0</v>
          </cell>
          <cell r="G46">
            <v>162</v>
          </cell>
          <cell r="H46">
            <v>15230</v>
          </cell>
          <cell r="I46">
            <v>270</v>
          </cell>
          <cell r="J46">
            <v>97</v>
          </cell>
          <cell r="K46">
            <v>157</v>
          </cell>
          <cell r="L46">
            <v>580</v>
          </cell>
          <cell r="M46">
            <v>972</v>
          </cell>
          <cell r="N46">
            <v>536</v>
          </cell>
          <cell r="O46">
            <v>1116</v>
          </cell>
          <cell r="P46">
            <v>0</v>
          </cell>
          <cell r="Q46">
            <v>0</v>
          </cell>
          <cell r="R46">
            <v>7740.7</v>
          </cell>
          <cell r="S46">
            <v>27506.95</v>
          </cell>
          <cell r="T46">
            <v>24935</v>
          </cell>
          <cell r="U46">
            <v>5158</v>
          </cell>
          <cell r="V46">
            <v>6095</v>
          </cell>
          <cell r="W46">
            <v>2760</v>
          </cell>
          <cell r="X46">
            <v>1249</v>
          </cell>
          <cell r="Y46">
            <v>321</v>
          </cell>
          <cell r="Z46">
            <v>131</v>
          </cell>
          <cell r="AA46">
            <v>21</v>
          </cell>
          <cell r="AB46">
            <v>40670</v>
          </cell>
          <cell r="AC46">
            <v>1629.5</v>
          </cell>
        </row>
        <row r="47">
          <cell r="A47">
            <v>41</v>
          </cell>
          <cell r="B47" t="str">
            <v>Bury</v>
          </cell>
          <cell r="C47" t="str">
            <v>E4202</v>
          </cell>
          <cell r="D47">
            <v>82192</v>
          </cell>
          <cell r="E47">
            <v>968</v>
          </cell>
          <cell r="F47">
            <v>0</v>
          </cell>
          <cell r="G47">
            <v>331</v>
          </cell>
          <cell r="H47">
            <v>29343</v>
          </cell>
          <cell r="I47">
            <v>824</v>
          </cell>
          <cell r="J47">
            <v>127</v>
          </cell>
          <cell r="K47">
            <v>376</v>
          </cell>
          <cell r="L47">
            <v>0</v>
          </cell>
          <cell r="M47">
            <v>1763</v>
          </cell>
          <cell r="N47">
            <v>369</v>
          </cell>
          <cell r="O47">
            <v>877</v>
          </cell>
          <cell r="P47">
            <v>1.8</v>
          </cell>
          <cell r="Q47">
            <v>0.5</v>
          </cell>
          <cell r="R47">
            <v>12496.95</v>
          </cell>
          <cell r="S47">
            <v>62033.47</v>
          </cell>
          <cell r="T47">
            <v>30038</v>
          </cell>
          <cell r="U47">
            <v>18167</v>
          </cell>
          <cell r="V47">
            <v>17069</v>
          </cell>
          <cell r="W47">
            <v>8877</v>
          </cell>
          <cell r="X47">
            <v>5300</v>
          </cell>
          <cell r="Y47">
            <v>1797</v>
          </cell>
          <cell r="Z47">
            <v>1256</v>
          </cell>
          <cell r="AA47">
            <v>180</v>
          </cell>
          <cell r="AB47">
            <v>82684</v>
          </cell>
          <cell r="AC47">
            <v>1513.78</v>
          </cell>
        </row>
        <row r="48">
          <cell r="A48">
            <v>42</v>
          </cell>
          <cell r="B48" t="str">
            <v>Calderdale</v>
          </cell>
          <cell r="C48" t="str">
            <v>E4702</v>
          </cell>
          <cell r="D48">
            <v>93818</v>
          </cell>
          <cell r="E48">
            <v>1102</v>
          </cell>
          <cell r="F48">
            <v>0</v>
          </cell>
          <cell r="G48">
            <v>328</v>
          </cell>
          <cell r="H48">
            <v>33980</v>
          </cell>
          <cell r="I48">
            <v>910</v>
          </cell>
          <cell r="J48">
            <v>168</v>
          </cell>
          <cell r="K48">
            <v>294</v>
          </cell>
          <cell r="L48">
            <v>2331</v>
          </cell>
          <cell r="M48">
            <v>346</v>
          </cell>
          <cell r="N48">
            <v>570</v>
          </cell>
          <cell r="O48">
            <v>1600</v>
          </cell>
          <cell r="P48">
            <v>0</v>
          </cell>
          <cell r="Q48">
            <v>0.88</v>
          </cell>
          <cell r="R48">
            <v>12995.38</v>
          </cell>
          <cell r="S48">
            <v>68884.03</v>
          </cell>
          <cell r="T48">
            <v>44270</v>
          </cell>
          <cell r="U48">
            <v>18002</v>
          </cell>
          <cell r="V48">
            <v>15200</v>
          </cell>
          <cell r="W48">
            <v>7190</v>
          </cell>
          <cell r="X48">
            <v>5285</v>
          </cell>
          <cell r="Y48">
            <v>2780</v>
          </cell>
          <cell r="Z48">
            <v>1280</v>
          </cell>
          <cell r="AA48">
            <v>52</v>
          </cell>
          <cell r="AB48">
            <v>94059</v>
          </cell>
          <cell r="AC48">
            <v>1458.8</v>
          </cell>
        </row>
        <row r="49">
          <cell r="A49">
            <v>43</v>
          </cell>
          <cell r="B49" t="str">
            <v>Cambridge</v>
          </cell>
          <cell r="C49" t="str">
            <v>E0531</v>
          </cell>
          <cell r="D49">
            <v>52306</v>
          </cell>
          <cell r="E49">
            <v>3272</v>
          </cell>
          <cell r="F49">
            <v>0</v>
          </cell>
          <cell r="G49">
            <v>130</v>
          </cell>
          <cell r="H49">
            <v>15474</v>
          </cell>
          <cell r="I49">
            <v>761</v>
          </cell>
          <cell r="J49">
            <v>62</v>
          </cell>
          <cell r="K49">
            <v>1652</v>
          </cell>
          <cell r="L49">
            <v>737</v>
          </cell>
          <cell r="M49">
            <v>165</v>
          </cell>
          <cell r="N49">
            <v>46</v>
          </cell>
          <cell r="O49">
            <v>268</v>
          </cell>
          <cell r="P49">
            <v>1</v>
          </cell>
          <cell r="Q49">
            <v>2</v>
          </cell>
          <cell r="R49">
            <v>4959.66</v>
          </cell>
          <cell r="S49">
            <v>44591.5</v>
          </cell>
          <cell r="T49">
            <v>3440</v>
          </cell>
          <cell r="U49">
            <v>9842</v>
          </cell>
          <cell r="V49">
            <v>18644</v>
          </cell>
          <cell r="W49">
            <v>9356</v>
          </cell>
          <cell r="X49">
            <v>5335</v>
          </cell>
          <cell r="Y49">
            <v>3430</v>
          </cell>
          <cell r="Z49">
            <v>2947</v>
          </cell>
          <cell r="AA49">
            <v>462</v>
          </cell>
          <cell r="AB49">
            <v>53456</v>
          </cell>
          <cell r="AC49">
            <v>1566.62</v>
          </cell>
        </row>
        <row r="50">
          <cell r="A50">
            <v>44</v>
          </cell>
          <cell r="B50" t="str">
            <v>Camden</v>
          </cell>
          <cell r="C50" t="str">
            <v>E5011</v>
          </cell>
          <cell r="D50">
            <v>105829</v>
          </cell>
          <cell r="E50">
            <v>4578</v>
          </cell>
          <cell r="F50">
            <v>34</v>
          </cell>
          <cell r="G50">
            <v>284</v>
          </cell>
          <cell r="H50">
            <v>36790</v>
          </cell>
          <cell r="I50">
            <v>1635</v>
          </cell>
          <cell r="J50">
            <v>113</v>
          </cell>
          <cell r="K50">
            <v>5558</v>
          </cell>
          <cell r="L50">
            <v>1949</v>
          </cell>
          <cell r="M50">
            <v>423</v>
          </cell>
          <cell r="N50">
            <v>242</v>
          </cell>
          <cell r="O50">
            <v>1146</v>
          </cell>
          <cell r="P50">
            <v>20</v>
          </cell>
          <cell r="Q50">
            <v>0</v>
          </cell>
          <cell r="R50">
            <v>17861.14</v>
          </cell>
          <cell r="S50">
            <v>104869.1</v>
          </cell>
          <cell r="T50">
            <v>3673</v>
          </cell>
          <cell r="U50">
            <v>11940</v>
          </cell>
          <cell r="V50">
            <v>20139</v>
          </cell>
          <cell r="W50">
            <v>25463</v>
          </cell>
          <cell r="X50">
            <v>17758</v>
          </cell>
          <cell r="Y50">
            <v>11127</v>
          </cell>
          <cell r="Z50">
            <v>12135</v>
          </cell>
          <cell r="AA50">
            <v>4495</v>
          </cell>
          <cell r="AB50">
            <v>106730</v>
          </cell>
          <cell r="AC50">
            <v>1337.1</v>
          </cell>
        </row>
        <row r="51">
          <cell r="A51">
            <v>45</v>
          </cell>
          <cell r="B51" t="str">
            <v>Cannock Chase</v>
          </cell>
          <cell r="C51" t="str">
            <v>E3431</v>
          </cell>
          <cell r="D51">
            <v>42089</v>
          </cell>
          <cell r="E51">
            <v>395</v>
          </cell>
          <cell r="F51">
            <v>0</v>
          </cell>
          <cell r="G51">
            <v>315</v>
          </cell>
          <cell r="H51">
            <v>12836</v>
          </cell>
          <cell r="I51">
            <v>384</v>
          </cell>
          <cell r="J51">
            <v>41</v>
          </cell>
          <cell r="K51">
            <v>90</v>
          </cell>
          <cell r="L51">
            <v>324</v>
          </cell>
          <cell r="M51">
            <v>425</v>
          </cell>
          <cell r="N51">
            <v>95</v>
          </cell>
          <cell r="O51">
            <v>290</v>
          </cell>
          <cell r="P51">
            <v>0</v>
          </cell>
          <cell r="Q51">
            <v>0</v>
          </cell>
          <cell r="R51">
            <v>5471.5</v>
          </cell>
          <cell r="S51">
            <v>31376.9</v>
          </cell>
          <cell r="T51">
            <v>13798</v>
          </cell>
          <cell r="U51">
            <v>13459</v>
          </cell>
          <cell r="V51">
            <v>7695</v>
          </cell>
          <cell r="W51">
            <v>4718</v>
          </cell>
          <cell r="X51">
            <v>1692</v>
          </cell>
          <cell r="Y51">
            <v>582</v>
          </cell>
          <cell r="Z51">
            <v>270</v>
          </cell>
          <cell r="AA51">
            <v>17</v>
          </cell>
          <cell r="AB51">
            <v>42231</v>
          </cell>
          <cell r="AC51">
            <v>1515.94</v>
          </cell>
        </row>
        <row r="52">
          <cell r="A52">
            <v>46</v>
          </cell>
          <cell r="B52" t="str">
            <v>Canterbury</v>
          </cell>
          <cell r="C52" t="str">
            <v>E2232</v>
          </cell>
          <cell r="D52">
            <v>65925</v>
          </cell>
          <cell r="E52">
            <v>4857</v>
          </cell>
          <cell r="F52">
            <v>5</v>
          </cell>
          <cell r="G52">
            <v>350</v>
          </cell>
          <cell r="H52">
            <v>19657</v>
          </cell>
          <cell r="I52">
            <v>1061</v>
          </cell>
          <cell r="J52">
            <v>109</v>
          </cell>
          <cell r="K52">
            <v>1093</v>
          </cell>
          <cell r="L52">
            <v>1011</v>
          </cell>
          <cell r="M52">
            <v>184</v>
          </cell>
          <cell r="N52">
            <v>0</v>
          </cell>
          <cell r="O52">
            <v>403</v>
          </cell>
          <cell r="P52">
            <v>203.8</v>
          </cell>
          <cell r="Q52">
            <v>2.36</v>
          </cell>
          <cell r="R52">
            <v>7751.46</v>
          </cell>
          <cell r="S52">
            <v>53950.400000000001</v>
          </cell>
          <cell r="T52">
            <v>6301</v>
          </cell>
          <cell r="U52">
            <v>13410</v>
          </cell>
          <cell r="V52">
            <v>20497</v>
          </cell>
          <cell r="W52">
            <v>12872</v>
          </cell>
          <cell r="X52">
            <v>7003</v>
          </cell>
          <cell r="Y52">
            <v>3880</v>
          </cell>
          <cell r="Z52">
            <v>2114</v>
          </cell>
          <cell r="AA52">
            <v>109</v>
          </cell>
          <cell r="AB52">
            <v>66186</v>
          </cell>
          <cell r="AC52">
            <v>1509.21</v>
          </cell>
        </row>
        <row r="53">
          <cell r="A53">
            <v>47</v>
          </cell>
          <cell r="B53" t="str">
            <v>Carlisle</v>
          </cell>
          <cell r="C53" t="str">
            <v>E0933</v>
          </cell>
          <cell r="D53">
            <v>50438</v>
          </cell>
          <cell r="E53">
            <v>992</v>
          </cell>
          <cell r="F53">
            <v>6</v>
          </cell>
          <cell r="G53">
            <v>249</v>
          </cell>
          <cell r="H53">
            <v>18239</v>
          </cell>
          <cell r="I53">
            <v>358</v>
          </cell>
          <cell r="J53">
            <v>73</v>
          </cell>
          <cell r="K53">
            <v>500</v>
          </cell>
          <cell r="L53">
            <v>0</v>
          </cell>
          <cell r="M53">
            <v>959</v>
          </cell>
          <cell r="N53">
            <v>210</v>
          </cell>
          <cell r="O53">
            <v>539</v>
          </cell>
          <cell r="P53">
            <v>25.9</v>
          </cell>
          <cell r="Q53">
            <v>6</v>
          </cell>
          <cell r="R53">
            <v>6336.34</v>
          </cell>
          <cell r="S53">
            <v>36529.35</v>
          </cell>
          <cell r="T53">
            <v>22324</v>
          </cell>
          <cell r="U53">
            <v>11721</v>
          </cell>
          <cell r="V53">
            <v>7456</v>
          </cell>
          <cell r="W53">
            <v>5311</v>
          </cell>
          <cell r="X53">
            <v>2603</v>
          </cell>
          <cell r="Y53">
            <v>1092</v>
          </cell>
          <cell r="Z53">
            <v>354</v>
          </cell>
          <cell r="AA53">
            <v>30</v>
          </cell>
          <cell r="AB53">
            <v>50891</v>
          </cell>
          <cell r="AC53">
            <v>1604.56</v>
          </cell>
        </row>
        <row r="54">
          <cell r="A54">
            <v>48</v>
          </cell>
          <cell r="B54" t="str">
            <v>Castle Point</v>
          </cell>
          <cell r="C54" t="str">
            <v>E1534</v>
          </cell>
          <cell r="D54">
            <v>37816</v>
          </cell>
          <cell r="E54">
            <v>403</v>
          </cell>
          <cell r="F54">
            <v>0</v>
          </cell>
          <cell r="G54">
            <v>247</v>
          </cell>
          <cell r="H54">
            <v>11198</v>
          </cell>
          <cell r="I54">
            <v>363</v>
          </cell>
          <cell r="J54">
            <v>35</v>
          </cell>
          <cell r="K54">
            <v>55</v>
          </cell>
          <cell r="L54">
            <v>496</v>
          </cell>
          <cell r="M54">
            <v>48</v>
          </cell>
          <cell r="N54">
            <v>0</v>
          </cell>
          <cell r="O54">
            <v>258</v>
          </cell>
          <cell r="P54">
            <v>0</v>
          </cell>
          <cell r="Q54">
            <v>3.13</v>
          </cell>
          <cell r="R54">
            <v>4143.1499999999996</v>
          </cell>
          <cell r="S54">
            <v>33292</v>
          </cell>
          <cell r="T54">
            <v>2773</v>
          </cell>
          <cell r="U54">
            <v>6313</v>
          </cell>
          <cell r="V54">
            <v>13705</v>
          </cell>
          <cell r="W54">
            <v>8511</v>
          </cell>
          <cell r="X54">
            <v>4319</v>
          </cell>
          <cell r="Y54">
            <v>1770</v>
          </cell>
          <cell r="Z54">
            <v>622</v>
          </cell>
          <cell r="AA54">
            <v>65</v>
          </cell>
          <cell r="AB54">
            <v>38078</v>
          </cell>
          <cell r="AC54">
            <v>1542.31</v>
          </cell>
        </row>
        <row r="55">
          <cell r="A55">
            <v>49</v>
          </cell>
          <cell r="B55" t="str">
            <v>Central Bedfordshire UA</v>
          </cell>
          <cell r="C55" t="str">
            <v>E0203</v>
          </cell>
          <cell r="D55">
            <v>112513</v>
          </cell>
          <cell r="E55">
            <v>2033</v>
          </cell>
          <cell r="F55">
            <v>1</v>
          </cell>
          <cell r="G55">
            <v>561</v>
          </cell>
          <cell r="H55">
            <v>34683</v>
          </cell>
          <cell r="I55">
            <v>912</v>
          </cell>
          <cell r="J55">
            <v>93</v>
          </cell>
          <cell r="K55">
            <v>289</v>
          </cell>
          <cell r="L55">
            <v>1408</v>
          </cell>
          <cell r="M55">
            <v>0</v>
          </cell>
          <cell r="N55">
            <v>218</v>
          </cell>
          <cell r="O55">
            <v>707</v>
          </cell>
          <cell r="P55">
            <v>614.6</v>
          </cell>
          <cell r="Q55">
            <v>10.63</v>
          </cell>
          <cell r="R55">
            <v>10300.120000000001</v>
          </cell>
          <cell r="S55">
            <v>103567.7</v>
          </cell>
          <cell r="T55">
            <v>9661</v>
          </cell>
          <cell r="U55">
            <v>22882</v>
          </cell>
          <cell r="V55">
            <v>32176</v>
          </cell>
          <cell r="W55">
            <v>21615</v>
          </cell>
          <cell r="X55">
            <v>14794</v>
          </cell>
          <cell r="Y55">
            <v>7956</v>
          </cell>
          <cell r="Z55">
            <v>4657</v>
          </cell>
          <cell r="AA55">
            <v>352</v>
          </cell>
          <cell r="AB55">
            <v>114093</v>
          </cell>
          <cell r="AC55">
            <v>1665.95</v>
          </cell>
        </row>
        <row r="56">
          <cell r="A56">
            <v>50</v>
          </cell>
          <cell r="B56" t="str">
            <v>Charnwood</v>
          </cell>
          <cell r="C56" t="str">
            <v>E2432</v>
          </cell>
          <cell r="D56">
            <v>71010</v>
          </cell>
          <cell r="E56">
            <v>2599</v>
          </cell>
          <cell r="F56">
            <v>0</v>
          </cell>
          <cell r="G56">
            <v>408</v>
          </cell>
          <cell r="H56">
            <v>19629</v>
          </cell>
          <cell r="I56">
            <v>846</v>
          </cell>
          <cell r="J56">
            <v>91</v>
          </cell>
          <cell r="K56">
            <v>469</v>
          </cell>
          <cell r="L56">
            <v>999</v>
          </cell>
          <cell r="M56">
            <v>199</v>
          </cell>
          <cell r="N56">
            <v>0</v>
          </cell>
          <cell r="O56">
            <v>587</v>
          </cell>
          <cell r="P56">
            <v>24.7</v>
          </cell>
          <cell r="Q56">
            <v>0</v>
          </cell>
          <cell r="R56">
            <v>6788.17</v>
          </cell>
          <cell r="S56">
            <v>58571.5</v>
          </cell>
          <cell r="T56">
            <v>12205</v>
          </cell>
          <cell r="U56">
            <v>20180</v>
          </cell>
          <cell r="V56">
            <v>17836</v>
          </cell>
          <cell r="W56">
            <v>10067</v>
          </cell>
          <cell r="X56">
            <v>6267</v>
          </cell>
          <cell r="Y56">
            <v>3014</v>
          </cell>
          <cell r="Z56">
            <v>1866</v>
          </cell>
          <cell r="AA56">
            <v>203</v>
          </cell>
          <cell r="AB56">
            <v>71638</v>
          </cell>
          <cell r="AC56">
            <v>1501.82</v>
          </cell>
        </row>
        <row r="57">
          <cell r="A57">
            <v>51</v>
          </cell>
          <cell r="B57" t="str">
            <v>Chelmsford</v>
          </cell>
          <cell r="C57" t="str">
            <v>E1535</v>
          </cell>
          <cell r="D57">
            <v>72046</v>
          </cell>
          <cell r="E57">
            <v>876</v>
          </cell>
          <cell r="F57">
            <v>8</v>
          </cell>
          <cell r="G57">
            <v>366</v>
          </cell>
          <cell r="H57">
            <v>22007</v>
          </cell>
          <cell r="I57">
            <v>682</v>
          </cell>
          <cell r="J57">
            <v>69</v>
          </cell>
          <cell r="K57">
            <v>261</v>
          </cell>
          <cell r="L57">
            <v>518</v>
          </cell>
          <cell r="M57">
            <v>289</v>
          </cell>
          <cell r="N57">
            <v>118</v>
          </cell>
          <cell r="O57">
            <v>412</v>
          </cell>
          <cell r="P57">
            <v>0</v>
          </cell>
          <cell r="Q57">
            <v>0</v>
          </cell>
          <cell r="R57">
            <v>5597.9</v>
          </cell>
          <cell r="S57">
            <v>67637.5</v>
          </cell>
          <cell r="T57">
            <v>4473</v>
          </cell>
          <cell r="U57">
            <v>9888</v>
          </cell>
          <cell r="V57">
            <v>22214</v>
          </cell>
          <cell r="W57">
            <v>16329</v>
          </cell>
          <cell r="X57">
            <v>10072</v>
          </cell>
          <cell r="Y57">
            <v>5461</v>
          </cell>
          <cell r="Z57">
            <v>3704</v>
          </cell>
          <cell r="AA57">
            <v>359</v>
          </cell>
          <cell r="AB57">
            <v>72500</v>
          </cell>
          <cell r="AC57">
            <v>1508.17</v>
          </cell>
        </row>
        <row r="58">
          <cell r="A58">
            <v>52</v>
          </cell>
          <cell r="B58" t="str">
            <v>Cheltenham</v>
          </cell>
          <cell r="C58" t="str">
            <v>E1631</v>
          </cell>
          <cell r="D58">
            <v>54080</v>
          </cell>
          <cell r="E58">
            <v>1375</v>
          </cell>
          <cell r="F58">
            <v>0</v>
          </cell>
          <cell r="G58">
            <v>231</v>
          </cell>
          <cell r="H58">
            <v>19556</v>
          </cell>
          <cell r="I58">
            <v>553</v>
          </cell>
          <cell r="J58">
            <v>63</v>
          </cell>
          <cell r="K58">
            <v>774</v>
          </cell>
          <cell r="L58">
            <v>385</v>
          </cell>
          <cell r="M58">
            <v>880</v>
          </cell>
          <cell r="N58">
            <v>0</v>
          </cell>
          <cell r="O58">
            <v>394</v>
          </cell>
          <cell r="P58">
            <v>0</v>
          </cell>
          <cell r="Q58">
            <v>2.88</v>
          </cell>
          <cell r="R58">
            <v>5361.97</v>
          </cell>
          <cell r="S58">
            <v>44417.32</v>
          </cell>
          <cell r="T58">
            <v>9493</v>
          </cell>
          <cell r="U58">
            <v>13044</v>
          </cell>
          <cell r="V58">
            <v>13671</v>
          </cell>
          <cell r="W58">
            <v>8804</v>
          </cell>
          <cell r="X58">
            <v>4884</v>
          </cell>
          <cell r="Y58">
            <v>2539</v>
          </cell>
          <cell r="Z58">
            <v>1982</v>
          </cell>
          <cell r="AA58">
            <v>101</v>
          </cell>
          <cell r="AB58">
            <v>54518</v>
          </cell>
          <cell r="AC58">
            <v>1490.04</v>
          </cell>
        </row>
        <row r="59">
          <cell r="A59">
            <v>53</v>
          </cell>
          <cell r="B59" t="str">
            <v>Cherwell</v>
          </cell>
          <cell r="C59" t="str">
            <v>E3131</v>
          </cell>
          <cell r="D59">
            <v>60278</v>
          </cell>
          <cell r="E59">
            <v>1271</v>
          </cell>
          <cell r="F59">
            <v>0</v>
          </cell>
          <cell r="G59">
            <v>227</v>
          </cell>
          <cell r="H59">
            <v>17012</v>
          </cell>
          <cell r="I59">
            <v>377</v>
          </cell>
          <cell r="J59">
            <v>94</v>
          </cell>
          <cell r="K59">
            <v>412</v>
          </cell>
          <cell r="L59">
            <v>305</v>
          </cell>
          <cell r="M59">
            <v>559</v>
          </cell>
          <cell r="N59">
            <v>0</v>
          </cell>
          <cell r="O59">
            <v>276</v>
          </cell>
          <cell r="P59">
            <v>246</v>
          </cell>
          <cell r="Q59">
            <v>49.22</v>
          </cell>
          <cell r="R59">
            <v>5429.56</v>
          </cell>
          <cell r="S59">
            <v>53333.599999999999</v>
          </cell>
          <cell r="T59">
            <v>5418</v>
          </cell>
          <cell r="U59">
            <v>15181</v>
          </cell>
          <cell r="V59">
            <v>16610</v>
          </cell>
          <cell r="W59">
            <v>10643</v>
          </cell>
          <cell r="X59">
            <v>7305</v>
          </cell>
          <cell r="Y59">
            <v>3401</v>
          </cell>
          <cell r="Z59">
            <v>2406</v>
          </cell>
          <cell r="AA59">
            <v>243</v>
          </cell>
          <cell r="AB59">
            <v>61207</v>
          </cell>
          <cell r="AC59">
            <v>1604.3</v>
          </cell>
        </row>
        <row r="60">
          <cell r="A60">
            <v>54</v>
          </cell>
          <cell r="B60" t="str">
            <v>Cheshire East UA</v>
          </cell>
          <cell r="C60" t="str">
            <v>E0603</v>
          </cell>
          <cell r="D60">
            <v>167613</v>
          </cell>
          <cell r="E60">
            <v>2102</v>
          </cell>
          <cell r="F60">
            <v>0</v>
          </cell>
          <cell r="G60">
            <v>1072</v>
          </cell>
          <cell r="H60">
            <v>54047</v>
          </cell>
          <cell r="I60">
            <v>909</v>
          </cell>
          <cell r="J60">
            <v>257</v>
          </cell>
          <cell r="K60">
            <v>1097</v>
          </cell>
          <cell r="L60">
            <v>2352</v>
          </cell>
          <cell r="M60">
            <v>0</v>
          </cell>
          <cell r="N60">
            <v>710</v>
          </cell>
          <cell r="O60">
            <v>1736</v>
          </cell>
          <cell r="P60">
            <v>0</v>
          </cell>
          <cell r="Q60">
            <v>8</v>
          </cell>
          <cell r="R60">
            <v>14507.28</v>
          </cell>
          <cell r="S60">
            <v>153167.99</v>
          </cell>
          <cell r="T60">
            <v>29891</v>
          </cell>
          <cell r="U60">
            <v>35186</v>
          </cell>
          <cell r="V60">
            <v>33267</v>
          </cell>
          <cell r="W60">
            <v>24802</v>
          </cell>
          <cell r="X60">
            <v>19208</v>
          </cell>
          <cell r="Y60">
            <v>13161</v>
          </cell>
          <cell r="Z60">
            <v>11893</v>
          </cell>
          <cell r="AA60">
            <v>1781</v>
          </cell>
          <cell r="AB60">
            <v>169189</v>
          </cell>
          <cell r="AC60">
            <v>1482.72</v>
          </cell>
        </row>
        <row r="61">
          <cell r="A61">
            <v>55</v>
          </cell>
          <cell r="B61" t="str">
            <v>Cheshire West and Chester UA</v>
          </cell>
          <cell r="C61" t="str">
            <v>E0604</v>
          </cell>
          <cell r="D61">
            <v>149968</v>
          </cell>
          <cell r="E61">
            <v>2867</v>
          </cell>
          <cell r="F61">
            <v>10</v>
          </cell>
          <cell r="G61">
            <v>940</v>
          </cell>
          <cell r="H61">
            <v>48952</v>
          </cell>
          <cell r="I61">
            <v>958</v>
          </cell>
          <cell r="J61">
            <v>205</v>
          </cell>
          <cell r="K61">
            <v>950</v>
          </cell>
          <cell r="L61">
            <v>0</v>
          </cell>
          <cell r="M61">
            <v>2513</v>
          </cell>
          <cell r="N61">
            <v>549</v>
          </cell>
          <cell r="O61">
            <v>1776</v>
          </cell>
          <cell r="P61">
            <v>119.4</v>
          </cell>
          <cell r="Q61">
            <v>1.5</v>
          </cell>
          <cell r="R61">
            <v>16326.88</v>
          </cell>
          <cell r="S61">
            <v>127124.6</v>
          </cell>
          <cell r="T61">
            <v>32970</v>
          </cell>
          <cell r="U61">
            <v>35887</v>
          </cell>
          <cell r="V61">
            <v>30000</v>
          </cell>
          <cell r="W61">
            <v>20396</v>
          </cell>
          <cell r="X61">
            <v>15337</v>
          </cell>
          <cell r="Y61">
            <v>9191</v>
          </cell>
          <cell r="Z61">
            <v>7304</v>
          </cell>
          <cell r="AA61">
            <v>572</v>
          </cell>
          <cell r="AB61">
            <v>151657</v>
          </cell>
          <cell r="AC61">
            <v>1525.07</v>
          </cell>
        </row>
        <row r="62">
          <cell r="A62">
            <v>56</v>
          </cell>
          <cell r="B62" t="str">
            <v>Chesterfield</v>
          </cell>
          <cell r="C62" t="str">
            <v>E1033</v>
          </cell>
          <cell r="D62">
            <v>48835</v>
          </cell>
          <cell r="E62">
            <v>483</v>
          </cell>
          <cell r="F62">
            <v>0</v>
          </cell>
          <cell r="G62">
            <v>200</v>
          </cell>
          <cell r="H62">
            <v>18386</v>
          </cell>
          <cell r="I62">
            <v>393</v>
          </cell>
          <cell r="J62">
            <v>76</v>
          </cell>
          <cell r="K62">
            <v>209</v>
          </cell>
          <cell r="L62">
            <v>616</v>
          </cell>
          <cell r="M62">
            <v>538</v>
          </cell>
          <cell r="N62">
            <v>167</v>
          </cell>
          <cell r="O62">
            <v>548</v>
          </cell>
          <cell r="P62">
            <v>0</v>
          </cell>
          <cell r="Q62">
            <v>0</v>
          </cell>
          <cell r="R62">
            <v>7882.32</v>
          </cell>
          <cell r="S62">
            <v>33801.120000000003</v>
          </cell>
          <cell r="T62">
            <v>26597</v>
          </cell>
          <cell r="U62">
            <v>10102</v>
          </cell>
          <cell r="V62">
            <v>6162</v>
          </cell>
          <cell r="W62">
            <v>3680</v>
          </cell>
          <cell r="X62">
            <v>1766</v>
          </cell>
          <cell r="Y62">
            <v>518</v>
          </cell>
          <cell r="Z62">
            <v>215</v>
          </cell>
          <cell r="AA62">
            <v>24</v>
          </cell>
          <cell r="AB62">
            <v>49064</v>
          </cell>
          <cell r="AC62">
            <v>1521.6</v>
          </cell>
        </row>
        <row r="63">
          <cell r="A63">
            <v>57</v>
          </cell>
          <cell r="B63" t="str">
            <v>Chichester</v>
          </cell>
          <cell r="C63" t="str">
            <v>E3833</v>
          </cell>
          <cell r="D63">
            <v>55245</v>
          </cell>
          <cell r="E63">
            <v>1281</v>
          </cell>
          <cell r="F63">
            <v>0</v>
          </cell>
          <cell r="G63">
            <v>357</v>
          </cell>
          <cell r="H63">
            <v>16906</v>
          </cell>
          <cell r="I63">
            <v>427</v>
          </cell>
          <cell r="J63">
            <v>72</v>
          </cell>
          <cell r="K63">
            <v>3249</v>
          </cell>
          <cell r="L63">
            <v>453</v>
          </cell>
          <cell r="M63">
            <v>96</v>
          </cell>
          <cell r="N63">
            <v>0</v>
          </cell>
          <cell r="O63">
            <v>324</v>
          </cell>
          <cell r="P63">
            <v>267.7</v>
          </cell>
          <cell r="Q63">
            <v>10</v>
          </cell>
          <cell r="R63">
            <v>5401.81</v>
          </cell>
          <cell r="S63">
            <v>55447.199999999997</v>
          </cell>
          <cell r="T63">
            <v>3235</v>
          </cell>
          <cell r="U63">
            <v>5820</v>
          </cell>
          <cell r="V63">
            <v>14034</v>
          </cell>
          <cell r="W63">
            <v>11579</v>
          </cell>
          <cell r="X63">
            <v>8440</v>
          </cell>
          <cell r="Y63">
            <v>5807</v>
          </cell>
          <cell r="Z63">
            <v>5691</v>
          </cell>
          <cell r="AA63">
            <v>1249</v>
          </cell>
          <cell r="AB63">
            <v>55855</v>
          </cell>
          <cell r="AC63">
            <v>1495.47</v>
          </cell>
        </row>
        <row r="64">
          <cell r="A64">
            <v>58</v>
          </cell>
          <cell r="B64" t="str">
            <v>Chiltern</v>
          </cell>
          <cell r="C64" t="str">
            <v>E0432</v>
          </cell>
          <cell r="D64">
            <v>38826</v>
          </cell>
          <cell r="E64">
            <v>421</v>
          </cell>
          <cell r="F64">
            <v>0</v>
          </cell>
          <cell r="G64">
            <v>212</v>
          </cell>
          <cell r="H64">
            <v>10500</v>
          </cell>
          <cell r="I64">
            <v>281</v>
          </cell>
          <cell r="J64">
            <v>39</v>
          </cell>
          <cell r="K64">
            <v>220</v>
          </cell>
          <cell r="L64">
            <v>504</v>
          </cell>
          <cell r="M64">
            <v>272</v>
          </cell>
          <cell r="N64">
            <v>0</v>
          </cell>
          <cell r="O64">
            <v>418</v>
          </cell>
          <cell r="P64">
            <v>1.7</v>
          </cell>
          <cell r="Q64">
            <v>11.7</v>
          </cell>
          <cell r="R64">
            <v>2542.13</v>
          </cell>
          <cell r="S64">
            <v>46305.4</v>
          </cell>
          <cell r="T64">
            <v>714</v>
          </cell>
          <cell r="U64">
            <v>2054</v>
          </cell>
          <cell r="V64">
            <v>5521</v>
          </cell>
          <cell r="W64">
            <v>6673</v>
          </cell>
          <cell r="X64">
            <v>6594</v>
          </cell>
          <cell r="Y64">
            <v>6596</v>
          </cell>
          <cell r="Z64">
            <v>8976</v>
          </cell>
          <cell r="AA64">
            <v>1896</v>
          </cell>
          <cell r="AB64">
            <v>39024</v>
          </cell>
          <cell r="AC64">
            <v>1561.47</v>
          </cell>
        </row>
        <row r="65">
          <cell r="A65">
            <v>59</v>
          </cell>
          <cell r="B65" t="str">
            <v>Chorley</v>
          </cell>
          <cell r="C65" t="str">
            <v>E2334</v>
          </cell>
          <cell r="D65">
            <v>48306</v>
          </cell>
          <cell r="E65">
            <v>660</v>
          </cell>
          <cell r="F65">
            <v>2</v>
          </cell>
          <cell r="G65">
            <v>244</v>
          </cell>
          <cell r="H65">
            <v>15138</v>
          </cell>
          <cell r="I65">
            <v>437</v>
          </cell>
          <cell r="J65">
            <v>47</v>
          </cell>
          <cell r="K65">
            <v>151</v>
          </cell>
          <cell r="L65">
            <v>0</v>
          </cell>
          <cell r="M65">
            <v>956</v>
          </cell>
          <cell r="N65">
            <v>214</v>
          </cell>
          <cell r="O65">
            <v>563</v>
          </cell>
          <cell r="P65">
            <v>0</v>
          </cell>
          <cell r="Q65">
            <v>2.5</v>
          </cell>
          <cell r="R65">
            <v>5343.3</v>
          </cell>
          <cell r="S65">
            <v>38952.699999999997</v>
          </cell>
          <cell r="T65">
            <v>14682</v>
          </cell>
          <cell r="U65">
            <v>11127</v>
          </cell>
          <cell r="V65">
            <v>9256</v>
          </cell>
          <cell r="W65">
            <v>6517</v>
          </cell>
          <cell r="X65">
            <v>4616</v>
          </cell>
          <cell r="Y65">
            <v>2003</v>
          </cell>
          <cell r="Z65">
            <v>864</v>
          </cell>
          <cell r="AA65">
            <v>65</v>
          </cell>
          <cell r="AB65">
            <v>49130</v>
          </cell>
          <cell r="AC65">
            <v>1546.56</v>
          </cell>
        </row>
        <row r="66">
          <cell r="A66">
            <v>60</v>
          </cell>
          <cell r="B66" t="str">
            <v>Christchurch</v>
          </cell>
          <cell r="C66" t="str">
            <v>E1232</v>
          </cell>
          <cell r="D66">
            <v>23526</v>
          </cell>
          <cell r="E66">
            <v>271</v>
          </cell>
          <cell r="F66">
            <v>2</v>
          </cell>
          <cell r="G66">
            <v>136</v>
          </cell>
          <cell r="H66">
            <v>7979</v>
          </cell>
          <cell r="I66">
            <v>208</v>
          </cell>
          <cell r="J66">
            <v>32</v>
          </cell>
          <cell r="K66">
            <v>783</v>
          </cell>
          <cell r="L66">
            <v>218</v>
          </cell>
          <cell r="M66">
            <v>83</v>
          </cell>
          <cell r="N66">
            <v>56</v>
          </cell>
          <cell r="O66">
            <v>167</v>
          </cell>
          <cell r="P66">
            <v>0</v>
          </cell>
          <cell r="Q66">
            <v>2.75</v>
          </cell>
          <cell r="R66">
            <v>2687.89</v>
          </cell>
          <cell r="S66">
            <v>21873.7</v>
          </cell>
          <cell r="T66">
            <v>1742</v>
          </cell>
          <cell r="U66">
            <v>2281</v>
          </cell>
          <cell r="V66">
            <v>6127</v>
          </cell>
          <cell r="W66">
            <v>6132</v>
          </cell>
          <cell r="X66">
            <v>5046</v>
          </cell>
          <cell r="Y66">
            <v>1571</v>
          </cell>
          <cell r="Z66">
            <v>762</v>
          </cell>
          <cell r="AA66">
            <v>40</v>
          </cell>
          <cell r="AB66">
            <v>23701</v>
          </cell>
          <cell r="AC66">
            <v>1656.57</v>
          </cell>
        </row>
        <row r="67">
          <cell r="A67">
            <v>61</v>
          </cell>
          <cell r="B67" t="str">
            <v>City of London</v>
          </cell>
          <cell r="C67" t="str">
            <v>E5010</v>
          </cell>
          <cell r="D67">
            <v>6656</v>
          </cell>
          <cell r="E67">
            <v>184</v>
          </cell>
          <cell r="F67">
            <v>0</v>
          </cell>
          <cell r="G67">
            <v>12</v>
          </cell>
          <cell r="H67">
            <v>1807</v>
          </cell>
          <cell r="I67">
            <v>42</v>
          </cell>
          <cell r="J67">
            <v>1</v>
          </cell>
          <cell r="K67">
            <v>1802</v>
          </cell>
          <cell r="L67">
            <v>0</v>
          </cell>
          <cell r="M67">
            <v>111</v>
          </cell>
          <cell r="N67">
            <v>0</v>
          </cell>
          <cell r="O67">
            <v>48</v>
          </cell>
          <cell r="P67">
            <v>0</v>
          </cell>
          <cell r="Q67">
            <v>0</v>
          </cell>
          <cell r="R67">
            <v>249.66</v>
          </cell>
          <cell r="S67">
            <v>6802.5</v>
          </cell>
          <cell r="T67">
            <v>9</v>
          </cell>
          <cell r="U67">
            <v>302</v>
          </cell>
          <cell r="V67">
            <v>659</v>
          </cell>
          <cell r="W67">
            <v>857</v>
          </cell>
          <cell r="X67">
            <v>2685</v>
          </cell>
          <cell r="Y67">
            <v>1115</v>
          </cell>
          <cell r="Z67">
            <v>1049</v>
          </cell>
          <cell r="AA67">
            <v>161</v>
          </cell>
          <cell r="AB67">
            <v>6837</v>
          </cell>
          <cell r="AC67">
            <v>943.44</v>
          </cell>
        </row>
        <row r="68">
          <cell r="A68">
            <v>62</v>
          </cell>
          <cell r="B68" t="str">
            <v>Colchester</v>
          </cell>
          <cell r="C68" t="str">
            <v>E1536</v>
          </cell>
          <cell r="D68">
            <v>77981</v>
          </cell>
          <cell r="E68">
            <v>2997</v>
          </cell>
          <cell r="F68">
            <v>3</v>
          </cell>
          <cell r="G68">
            <v>676</v>
          </cell>
          <cell r="H68">
            <v>24821</v>
          </cell>
          <cell r="I68">
            <v>668</v>
          </cell>
          <cell r="J68">
            <v>184</v>
          </cell>
          <cell r="K68">
            <v>504</v>
          </cell>
          <cell r="L68">
            <v>1178</v>
          </cell>
          <cell r="M68">
            <v>0</v>
          </cell>
          <cell r="N68">
            <v>183</v>
          </cell>
          <cell r="O68">
            <v>518</v>
          </cell>
          <cell r="P68">
            <v>776</v>
          </cell>
          <cell r="Q68">
            <v>8.3800000000000008</v>
          </cell>
          <cell r="R68">
            <v>7250.93</v>
          </cell>
          <cell r="S68">
            <v>65735.199999999997</v>
          </cell>
          <cell r="T68">
            <v>9150</v>
          </cell>
          <cell r="U68">
            <v>21440</v>
          </cell>
          <cell r="V68">
            <v>19837</v>
          </cell>
          <cell r="W68">
            <v>14048</v>
          </cell>
          <cell r="X68">
            <v>8125</v>
          </cell>
          <cell r="Y68">
            <v>3778</v>
          </cell>
          <cell r="Z68">
            <v>2305</v>
          </cell>
          <cell r="AA68">
            <v>164</v>
          </cell>
          <cell r="AB68">
            <v>78847</v>
          </cell>
          <cell r="AC68">
            <v>1497.05</v>
          </cell>
        </row>
        <row r="69">
          <cell r="A69">
            <v>63</v>
          </cell>
          <cell r="B69" t="str">
            <v>Copeland</v>
          </cell>
          <cell r="C69" t="str">
            <v>E0934</v>
          </cell>
          <cell r="D69">
            <v>33217</v>
          </cell>
          <cell r="E69">
            <v>581</v>
          </cell>
          <cell r="F69">
            <v>2</v>
          </cell>
          <cell r="G69">
            <v>239</v>
          </cell>
          <cell r="H69">
            <v>11219</v>
          </cell>
          <cell r="I69">
            <v>208</v>
          </cell>
          <cell r="J69">
            <v>38</v>
          </cell>
          <cell r="K69">
            <v>933</v>
          </cell>
          <cell r="L69">
            <v>0</v>
          </cell>
          <cell r="M69">
            <v>736</v>
          </cell>
          <cell r="N69">
            <v>283</v>
          </cell>
          <cell r="O69">
            <v>659</v>
          </cell>
          <cell r="P69">
            <v>0</v>
          </cell>
          <cell r="Q69">
            <v>1</v>
          </cell>
          <cell r="R69">
            <v>4747.41</v>
          </cell>
          <cell r="S69">
            <v>23490.3</v>
          </cell>
          <cell r="T69">
            <v>19245</v>
          </cell>
          <cell r="U69">
            <v>4562</v>
          </cell>
          <cell r="V69">
            <v>4074</v>
          </cell>
          <cell r="W69">
            <v>3070</v>
          </cell>
          <cell r="X69">
            <v>1808</v>
          </cell>
          <cell r="Y69">
            <v>438</v>
          </cell>
          <cell r="Z69">
            <v>89</v>
          </cell>
          <cell r="AA69">
            <v>18</v>
          </cell>
          <cell r="AB69">
            <v>33304</v>
          </cell>
          <cell r="AC69">
            <v>1629.81</v>
          </cell>
        </row>
        <row r="70">
          <cell r="A70">
            <v>64</v>
          </cell>
          <cell r="B70" t="str">
            <v>Corby</v>
          </cell>
          <cell r="C70" t="str">
            <v>E2831</v>
          </cell>
          <cell r="D70">
            <v>27714</v>
          </cell>
          <cell r="E70">
            <v>267</v>
          </cell>
          <cell r="F70">
            <v>0</v>
          </cell>
          <cell r="G70">
            <v>143</v>
          </cell>
          <cell r="H70">
            <v>8701</v>
          </cell>
          <cell r="I70">
            <v>207</v>
          </cell>
          <cell r="J70">
            <v>16</v>
          </cell>
          <cell r="K70">
            <v>20</v>
          </cell>
          <cell r="L70">
            <v>17</v>
          </cell>
          <cell r="M70">
            <v>0</v>
          </cell>
          <cell r="N70">
            <v>0</v>
          </cell>
          <cell r="O70">
            <v>17</v>
          </cell>
          <cell r="P70">
            <v>0</v>
          </cell>
          <cell r="Q70">
            <v>0</v>
          </cell>
          <cell r="R70">
            <v>3797.51</v>
          </cell>
          <cell r="S70">
            <v>20186</v>
          </cell>
          <cell r="T70">
            <v>13756</v>
          </cell>
          <cell r="U70">
            <v>6212</v>
          </cell>
          <cell r="V70">
            <v>3713</v>
          </cell>
          <cell r="W70">
            <v>2676</v>
          </cell>
          <cell r="X70">
            <v>1342</v>
          </cell>
          <cell r="Y70">
            <v>268</v>
          </cell>
          <cell r="Z70">
            <v>148</v>
          </cell>
          <cell r="AA70">
            <v>17</v>
          </cell>
          <cell r="AB70">
            <v>28132</v>
          </cell>
          <cell r="AC70">
            <v>1451.71</v>
          </cell>
        </row>
        <row r="71">
          <cell r="A71">
            <v>65</v>
          </cell>
          <cell r="B71" t="str">
            <v>Cornwall UA</v>
          </cell>
          <cell r="C71" t="str">
            <v>E0801</v>
          </cell>
          <cell r="D71">
            <v>261092</v>
          </cell>
          <cell r="E71">
            <v>5197</v>
          </cell>
          <cell r="F71">
            <v>21</v>
          </cell>
          <cell r="G71">
            <v>1523</v>
          </cell>
          <cell r="H71">
            <v>80340</v>
          </cell>
          <cell r="I71">
            <v>1988</v>
          </cell>
          <cell r="J71">
            <v>385</v>
          </cell>
          <cell r="K71">
            <v>14253</v>
          </cell>
          <cell r="L71">
            <v>4399</v>
          </cell>
          <cell r="M71">
            <v>988</v>
          </cell>
          <cell r="N71">
            <v>901</v>
          </cell>
          <cell r="O71">
            <v>2990</v>
          </cell>
          <cell r="P71">
            <v>486.6</v>
          </cell>
          <cell r="Q71">
            <v>55.51</v>
          </cell>
          <cell r="R71">
            <v>33080.300000000003</v>
          </cell>
          <cell r="S71">
            <v>209199.1</v>
          </cell>
          <cell r="T71">
            <v>61876</v>
          </cell>
          <cell r="U71">
            <v>67689</v>
          </cell>
          <cell r="V71">
            <v>55956</v>
          </cell>
          <cell r="W71">
            <v>41219</v>
          </cell>
          <cell r="X71">
            <v>23889</v>
          </cell>
          <cell r="Y71">
            <v>8532</v>
          </cell>
          <cell r="Z71">
            <v>4012</v>
          </cell>
          <cell r="AA71">
            <v>364</v>
          </cell>
          <cell r="AB71">
            <v>263537</v>
          </cell>
          <cell r="AC71">
            <v>1549.57</v>
          </cell>
        </row>
        <row r="72">
          <cell r="A72">
            <v>66</v>
          </cell>
          <cell r="B72" t="str">
            <v>Cotswold</v>
          </cell>
          <cell r="C72" t="str">
            <v>E1632</v>
          </cell>
          <cell r="D72">
            <v>40812</v>
          </cell>
          <cell r="E72">
            <v>892</v>
          </cell>
          <cell r="F72">
            <v>0</v>
          </cell>
          <cell r="G72">
            <v>244</v>
          </cell>
          <cell r="H72">
            <v>11652</v>
          </cell>
          <cell r="I72">
            <v>280</v>
          </cell>
          <cell r="J72">
            <v>33</v>
          </cell>
          <cell r="K72">
            <v>1536</v>
          </cell>
          <cell r="L72">
            <v>360</v>
          </cell>
          <cell r="M72">
            <v>181</v>
          </cell>
          <cell r="N72">
            <v>45</v>
          </cell>
          <cell r="O72">
            <v>248</v>
          </cell>
          <cell r="P72">
            <v>202.5</v>
          </cell>
          <cell r="Q72">
            <v>17</v>
          </cell>
          <cell r="R72">
            <v>3323.81</v>
          </cell>
          <cell r="S72">
            <v>40190.800000000003</v>
          </cell>
          <cell r="T72">
            <v>3459</v>
          </cell>
          <cell r="U72">
            <v>5028</v>
          </cell>
          <cell r="V72">
            <v>10457</v>
          </cell>
          <cell r="W72">
            <v>6957</v>
          </cell>
          <cell r="X72">
            <v>5977</v>
          </cell>
          <cell r="Y72">
            <v>4472</v>
          </cell>
          <cell r="Z72">
            <v>4306</v>
          </cell>
          <cell r="AA72">
            <v>684</v>
          </cell>
          <cell r="AB72">
            <v>41340</v>
          </cell>
          <cell r="AC72">
            <v>1486.1</v>
          </cell>
        </row>
        <row r="73">
          <cell r="A73">
            <v>67</v>
          </cell>
          <cell r="B73" t="str">
            <v>Coventry</v>
          </cell>
          <cell r="C73" t="str">
            <v>E4602</v>
          </cell>
          <cell r="D73">
            <v>136943</v>
          </cell>
          <cell r="E73">
            <v>4522</v>
          </cell>
          <cell r="F73">
            <v>0</v>
          </cell>
          <cell r="G73">
            <v>724</v>
          </cell>
          <cell r="H73">
            <v>49948</v>
          </cell>
          <cell r="I73">
            <v>1544</v>
          </cell>
          <cell r="J73">
            <v>276</v>
          </cell>
          <cell r="K73">
            <v>985</v>
          </cell>
          <cell r="L73">
            <v>1835</v>
          </cell>
          <cell r="M73">
            <v>37</v>
          </cell>
          <cell r="N73">
            <v>402</v>
          </cell>
          <cell r="O73">
            <v>1273</v>
          </cell>
          <cell r="P73">
            <v>0</v>
          </cell>
          <cell r="Q73">
            <v>0</v>
          </cell>
          <cell r="R73">
            <v>25832.27</v>
          </cell>
          <cell r="S73">
            <v>94734.7</v>
          </cell>
          <cell r="T73">
            <v>56887</v>
          </cell>
          <cell r="U73">
            <v>41279</v>
          </cell>
          <cell r="V73">
            <v>22898</v>
          </cell>
          <cell r="W73">
            <v>9083</v>
          </cell>
          <cell r="X73">
            <v>4554</v>
          </cell>
          <cell r="Y73">
            <v>2328</v>
          </cell>
          <cell r="Z73">
            <v>1391</v>
          </cell>
          <cell r="AA73">
            <v>166</v>
          </cell>
          <cell r="AB73">
            <v>138586</v>
          </cell>
          <cell r="AC73">
            <v>1536.68</v>
          </cell>
        </row>
        <row r="74">
          <cell r="A74">
            <v>68</v>
          </cell>
          <cell r="B74" t="str">
            <v>Craven</v>
          </cell>
          <cell r="C74" t="str">
            <v>E2731</v>
          </cell>
          <cell r="D74">
            <v>26706</v>
          </cell>
          <cell r="E74">
            <v>371</v>
          </cell>
          <cell r="F74">
            <v>0</v>
          </cell>
          <cell r="G74">
            <v>128</v>
          </cell>
          <cell r="H74">
            <v>8381</v>
          </cell>
          <cell r="I74">
            <v>168</v>
          </cell>
          <cell r="J74">
            <v>47</v>
          </cell>
          <cell r="K74">
            <v>624</v>
          </cell>
          <cell r="L74">
            <v>379</v>
          </cell>
          <cell r="M74">
            <v>246</v>
          </cell>
          <cell r="N74">
            <v>62</v>
          </cell>
          <cell r="O74">
            <v>295</v>
          </cell>
          <cell r="P74">
            <v>0</v>
          </cell>
          <cell r="Q74">
            <v>0</v>
          </cell>
          <cell r="R74">
            <v>2114.3200000000002</v>
          </cell>
          <cell r="S74">
            <v>23861.7</v>
          </cell>
          <cell r="T74">
            <v>4308</v>
          </cell>
          <cell r="U74">
            <v>6079</v>
          </cell>
          <cell r="V74">
            <v>5872</v>
          </cell>
          <cell r="W74">
            <v>4209</v>
          </cell>
          <cell r="X74">
            <v>3152</v>
          </cell>
          <cell r="Y74">
            <v>1982</v>
          </cell>
          <cell r="Z74">
            <v>1279</v>
          </cell>
          <cell r="AA74">
            <v>108</v>
          </cell>
          <cell r="AB74">
            <v>26989</v>
          </cell>
          <cell r="AC74">
            <v>1584.92</v>
          </cell>
        </row>
        <row r="75">
          <cell r="A75">
            <v>69</v>
          </cell>
          <cell r="B75" t="str">
            <v>Crawley</v>
          </cell>
          <cell r="C75" t="str">
            <v>E3834</v>
          </cell>
          <cell r="D75">
            <v>43278</v>
          </cell>
          <cell r="E75">
            <v>252</v>
          </cell>
          <cell r="F75">
            <v>0</v>
          </cell>
          <cell r="G75">
            <v>153</v>
          </cell>
          <cell r="H75">
            <v>13460</v>
          </cell>
          <cell r="I75">
            <v>272</v>
          </cell>
          <cell r="J75">
            <v>43</v>
          </cell>
          <cell r="K75">
            <v>300</v>
          </cell>
          <cell r="L75">
            <v>325</v>
          </cell>
          <cell r="M75">
            <v>30</v>
          </cell>
          <cell r="N75">
            <v>20</v>
          </cell>
          <cell r="O75">
            <v>57</v>
          </cell>
          <cell r="P75">
            <v>0</v>
          </cell>
          <cell r="Q75">
            <v>1.73</v>
          </cell>
          <cell r="R75">
            <v>5954.6</v>
          </cell>
          <cell r="S75">
            <v>38136.400000000001</v>
          </cell>
          <cell r="T75">
            <v>868</v>
          </cell>
          <cell r="U75">
            <v>6718</v>
          </cell>
          <cell r="V75">
            <v>21096</v>
          </cell>
          <cell r="W75">
            <v>8418</v>
          </cell>
          <cell r="X75">
            <v>3748</v>
          </cell>
          <cell r="Y75">
            <v>2187</v>
          </cell>
          <cell r="Z75">
            <v>461</v>
          </cell>
          <cell r="AA75">
            <v>9</v>
          </cell>
          <cell r="AB75">
            <v>43505</v>
          </cell>
          <cell r="AC75">
            <v>1493.73</v>
          </cell>
        </row>
        <row r="76">
          <cell r="A76">
            <v>70</v>
          </cell>
          <cell r="B76" t="str">
            <v>Croydon</v>
          </cell>
          <cell r="C76" t="str">
            <v>E5035</v>
          </cell>
          <cell r="D76">
            <v>150010</v>
          </cell>
          <cell r="E76">
            <v>1777</v>
          </cell>
          <cell r="F76">
            <v>0</v>
          </cell>
          <cell r="G76">
            <v>802</v>
          </cell>
          <cell r="H76">
            <v>51436</v>
          </cell>
          <cell r="I76">
            <v>1492</v>
          </cell>
          <cell r="J76">
            <v>174</v>
          </cell>
          <cell r="K76">
            <v>353</v>
          </cell>
          <cell r="L76">
            <v>1629</v>
          </cell>
          <cell r="M76">
            <v>0</v>
          </cell>
          <cell r="N76">
            <v>241</v>
          </cell>
          <cell r="O76">
            <v>741</v>
          </cell>
          <cell r="P76">
            <v>14.1</v>
          </cell>
          <cell r="Q76">
            <v>2</v>
          </cell>
          <cell r="R76">
            <v>23617.05</v>
          </cell>
          <cell r="S76">
            <v>141394</v>
          </cell>
          <cell r="T76">
            <v>3206</v>
          </cell>
          <cell r="U76">
            <v>21835</v>
          </cell>
          <cell r="V76">
            <v>47319</v>
          </cell>
          <cell r="W76">
            <v>38112</v>
          </cell>
          <cell r="X76">
            <v>21701</v>
          </cell>
          <cell r="Y76">
            <v>11461</v>
          </cell>
          <cell r="Z76">
            <v>7415</v>
          </cell>
          <cell r="AA76">
            <v>634</v>
          </cell>
          <cell r="AB76">
            <v>151683</v>
          </cell>
          <cell r="AC76">
            <v>1466.39</v>
          </cell>
        </row>
        <row r="77">
          <cell r="A77">
            <v>71</v>
          </cell>
          <cell r="B77" t="str">
            <v>Dacorum</v>
          </cell>
          <cell r="C77" t="str">
            <v>E1932</v>
          </cell>
          <cell r="D77">
            <v>61901</v>
          </cell>
          <cell r="E77">
            <v>542</v>
          </cell>
          <cell r="F77">
            <v>0</v>
          </cell>
          <cell r="G77">
            <v>315</v>
          </cell>
          <cell r="H77">
            <v>19196</v>
          </cell>
          <cell r="I77">
            <v>308</v>
          </cell>
          <cell r="J77">
            <v>56</v>
          </cell>
          <cell r="K77">
            <v>285</v>
          </cell>
          <cell r="L77">
            <v>487</v>
          </cell>
          <cell r="M77">
            <v>335</v>
          </cell>
          <cell r="N77">
            <v>0</v>
          </cell>
          <cell r="O77">
            <v>296</v>
          </cell>
          <cell r="P77">
            <v>0</v>
          </cell>
          <cell r="Q77">
            <v>0</v>
          </cell>
          <cell r="R77">
            <v>6197.8</v>
          </cell>
          <cell r="S77">
            <v>59921.599999999999</v>
          </cell>
          <cell r="T77">
            <v>1213</v>
          </cell>
          <cell r="U77">
            <v>7949</v>
          </cell>
          <cell r="V77">
            <v>18908</v>
          </cell>
          <cell r="W77">
            <v>14917</v>
          </cell>
          <cell r="X77">
            <v>8569</v>
          </cell>
          <cell r="Y77">
            <v>5429</v>
          </cell>
          <cell r="Z77">
            <v>4781</v>
          </cell>
          <cell r="AA77">
            <v>741</v>
          </cell>
          <cell r="AB77">
            <v>62507</v>
          </cell>
          <cell r="AC77">
            <v>1480.48</v>
          </cell>
        </row>
        <row r="78">
          <cell r="A78">
            <v>72</v>
          </cell>
          <cell r="B78" t="str">
            <v>Darlington</v>
          </cell>
          <cell r="C78" t="str">
            <v>E1301</v>
          </cell>
          <cell r="D78">
            <v>49070</v>
          </cell>
          <cell r="E78">
            <v>645</v>
          </cell>
          <cell r="F78">
            <v>0</v>
          </cell>
          <cell r="G78">
            <v>223</v>
          </cell>
          <cell r="H78">
            <v>17529</v>
          </cell>
          <cell r="I78">
            <v>355</v>
          </cell>
          <cell r="J78">
            <v>106</v>
          </cell>
          <cell r="K78">
            <v>184</v>
          </cell>
          <cell r="L78">
            <v>1100</v>
          </cell>
          <cell r="M78">
            <v>52</v>
          </cell>
          <cell r="N78">
            <v>177</v>
          </cell>
          <cell r="O78">
            <v>587</v>
          </cell>
          <cell r="P78">
            <v>101.1</v>
          </cell>
          <cell r="Q78">
            <v>1</v>
          </cell>
          <cell r="R78">
            <v>7111.59</v>
          </cell>
          <cell r="S78">
            <v>36423</v>
          </cell>
          <cell r="T78">
            <v>22665</v>
          </cell>
          <cell r="U78">
            <v>10053</v>
          </cell>
          <cell r="V78">
            <v>7041</v>
          </cell>
          <cell r="W78">
            <v>5127</v>
          </cell>
          <cell r="X78">
            <v>2902</v>
          </cell>
          <cell r="Y78">
            <v>1184</v>
          </cell>
          <cell r="Z78">
            <v>535</v>
          </cell>
          <cell r="AA78">
            <v>51</v>
          </cell>
          <cell r="AB78">
            <v>49558</v>
          </cell>
          <cell r="AC78">
            <v>1524.05</v>
          </cell>
        </row>
        <row r="79">
          <cell r="A79">
            <v>73</v>
          </cell>
          <cell r="B79" t="str">
            <v>Dartford</v>
          </cell>
          <cell r="C79" t="str">
            <v>E2233</v>
          </cell>
          <cell r="D79">
            <v>42046</v>
          </cell>
          <cell r="E79">
            <v>375</v>
          </cell>
          <cell r="F79">
            <v>0</v>
          </cell>
          <cell r="G79">
            <v>254</v>
          </cell>
          <cell r="H79">
            <v>13510</v>
          </cell>
          <cell r="I79">
            <v>283</v>
          </cell>
          <cell r="J79">
            <v>38</v>
          </cell>
          <cell r="K79">
            <v>104</v>
          </cell>
          <cell r="L79">
            <v>226</v>
          </cell>
          <cell r="M79">
            <v>383</v>
          </cell>
          <cell r="N79">
            <v>58</v>
          </cell>
          <cell r="O79">
            <v>169</v>
          </cell>
          <cell r="P79">
            <v>0</v>
          </cell>
          <cell r="Q79">
            <v>0.5</v>
          </cell>
          <cell r="R79">
            <v>4084.77</v>
          </cell>
          <cell r="S79">
            <v>37599.800000000003</v>
          </cell>
          <cell r="T79">
            <v>1631</v>
          </cell>
          <cell r="U79">
            <v>6735</v>
          </cell>
          <cell r="V79">
            <v>14418</v>
          </cell>
          <cell r="W79">
            <v>10765</v>
          </cell>
          <cell r="X79">
            <v>5570</v>
          </cell>
          <cell r="Y79">
            <v>2506</v>
          </cell>
          <cell r="Z79">
            <v>1003</v>
          </cell>
          <cell r="AA79">
            <v>57</v>
          </cell>
          <cell r="AB79">
            <v>42685</v>
          </cell>
          <cell r="AC79">
            <v>1504.13</v>
          </cell>
        </row>
        <row r="80">
          <cell r="A80">
            <v>74</v>
          </cell>
          <cell r="B80" t="str">
            <v>Daventry</v>
          </cell>
          <cell r="C80" t="str">
            <v>E2832</v>
          </cell>
          <cell r="D80">
            <v>33454</v>
          </cell>
          <cell r="E80">
            <v>300</v>
          </cell>
          <cell r="F80">
            <v>2</v>
          </cell>
          <cell r="G80">
            <v>155</v>
          </cell>
          <cell r="H80">
            <v>9484</v>
          </cell>
          <cell r="I80">
            <v>184</v>
          </cell>
          <cell r="J80">
            <v>30</v>
          </cell>
          <cell r="K80">
            <v>175</v>
          </cell>
          <cell r="L80">
            <v>162</v>
          </cell>
          <cell r="M80">
            <v>0</v>
          </cell>
          <cell r="N80">
            <v>78</v>
          </cell>
          <cell r="O80">
            <v>153</v>
          </cell>
          <cell r="P80">
            <v>0</v>
          </cell>
          <cell r="Q80">
            <v>0.5</v>
          </cell>
          <cell r="R80">
            <v>2867.16</v>
          </cell>
          <cell r="S80">
            <v>31099.9</v>
          </cell>
          <cell r="T80">
            <v>3698</v>
          </cell>
          <cell r="U80">
            <v>8316</v>
          </cell>
          <cell r="V80">
            <v>7531</v>
          </cell>
          <cell r="W80">
            <v>5157</v>
          </cell>
          <cell r="X80">
            <v>4189</v>
          </cell>
          <cell r="Y80">
            <v>2620</v>
          </cell>
          <cell r="Z80">
            <v>2163</v>
          </cell>
          <cell r="AA80">
            <v>143</v>
          </cell>
          <cell r="AB80">
            <v>33817</v>
          </cell>
          <cell r="AC80">
            <v>1474.82</v>
          </cell>
        </row>
        <row r="81">
          <cell r="A81">
            <v>75</v>
          </cell>
          <cell r="B81" t="str">
            <v>Derby</v>
          </cell>
          <cell r="C81" t="str">
            <v>E1001</v>
          </cell>
          <cell r="D81">
            <v>107735</v>
          </cell>
          <cell r="E81">
            <v>2273</v>
          </cell>
          <cell r="F81">
            <v>3</v>
          </cell>
          <cell r="G81">
            <v>524</v>
          </cell>
          <cell r="H81">
            <v>39481</v>
          </cell>
          <cell r="I81">
            <v>1196</v>
          </cell>
          <cell r="J81">
            <v>191</v>
          </cell>
          <cell r="K81">
            <v>125</v>
          </cell>
          <cell r="L81">
            <v>2185</v>
          </cell>
          <cell r="M81">
            <v>0</v>
          </cell>
          <cell r="N81">
            <v>295</v>
          </cell>
          <cell r="O81">
            <v>1069</v>
          </cell>
          <cell r="P81">
            <v>0</v>
          </cell>
          <cell r="Q81">
            <v>1.5</v>
          </cell>
          <cell r="R81">
            <v>14944.86</v>
          </cell>
          <cell r="S81">
            <v>76127.070000000007</v>
          </cell>
          <cell r="T81">
            <v>55978</v>
          </cell>
          <cell r="U81">
            <v>20741</v>
          </cell>
          <cell r="V81">
            <v>16195</v>
          </cell>
          <cell r="W81">
            <v>8255</v>
          </cell>
          <cell r="X81">
            <v>4258</v>
          </cell>
          <cell r="Y81">
            <v>2224</v>
          </cell>
          <cell r="Z81">
            <v>631</v>
          </cell>
          <cell r="AA81">
            <v>46</v>
          </cell>
          <cell r="AB81">
            <v>108328</v>
          </cell>
          <cell r="AC81">
            <v>1432.44</v>
          </cell>
        </row>
        <row r="82">
          <cell r="A82">
            <v>76</v>
          </cell>
          <cell r="B82" t="str">
            <v>Derbyshire Dales</v>
          </cell>
          <cell r="C82" t="str">
            <v>E1035</v>
          </cell>
          <cell r="D82">
            <v>33301</v>
          </cell>
          <cell r="E82">
            <v>465</v>
          </cell>
          <cell r="F82">
            <v>2</v>
          </cell>
          <cell r="G82">
            <v>186</v>
          </cell>
          <cell r="H82">
            <v>9984</v>
          </cell>
          <cell r="I82">
            <v>198</v>
          </cell>
          <cell r="J82">
            <v>47</v>
          </cell>
          <cell r="K82">
            <v>961</v>
          </cell>
          <cell r="L82">
            <v>745</v>
          </cell>
          <cell r="M82">
            <v>379</v>
          </cell>
          <cell r="N82">
            <v>0</v>
          </cell>
          <cell r="O82">
            <v>593</v>
          </cell>
          <cell r="P82">
            <v>0</v>
          </cell>
          <cell r="Q82">
            <v>0.88</v>
          </cell>
          <cell r="R82">
            <v>2775.37</v>
          </cell>
          <cell r="S82">
            <v>30555.52</v>
          </cell>
          <cell r="T82">
            <v>3493</v>
          </cell>
          <cell r="U82">
            <v>7208</v>
          </cell>
          <cell r="V82">
            <v>7339</v>
          </cell>
          <cell r="W82">
            <v>5530</v>
          </cell>
          <cell r="X82">
            <v>4771</v>
          </cell>
          <cell r="Y82">
            <v>2933</v>
          </cell>
          <cell r="Z82">
            <v>2062</v>
          </cell>
          <cell r="AA82">
            <v>131</v>
          </cell>
          <cell r="AB82">
            <v>33467</v>
          </cell>
          <cell r="AC82">
            <v>1600.39</v>
          </cell>
        </row>
        <row r="83">
          <cell r="A83">
            <v>77</v>
          </cell>
          <cell r="B83" t="str">
            <v>Doncaster</v>
          </cell>
          <cell r="C83" t="str">
            <v>E4402</v>
          </cell>
          <cell r="D83">
            <v>132672</v>
          </cell>
          <cell r="E83">
            <v>1440</v>
          </cell>
          <cell r="F83">
            <v>0</v>
          </cell>
          <cell r="G83">
            <v>683</v>
          </cell>
          <cell r="H83">
            <v>45992</v>
          </cell>
          <cell r="I83">
            <v>871</v>
          </cell>
          <cell r="J83">
            <v>386</v>
          </cell>
          <cell r="K83">
            <v>492</v>
          </cell>
          <cell r="L83">
            <v>2877</v>
          </cell>
          <cell r="M83">
            <v>0</v>
          </cell>
          <cell r="N83">
            <v>649</v>
          </cell>
          <cell r="O83">
            <v>1659</v>
          </cell>
          <cell r="P83">
            <v>0</v>
          </cell>
          <cell r="Q83">
            <v>1</v>
          </cell>
          <cell r="R83">
            <v>21932.84</v>
          </cell>
          <cell r="S83">
            <v>92916</v>
          </cell>
          <cell r="T83">
            <v>79495</v>
          </cell>
          <cell r="U83">
            <v>23934</v>
          </cell>
          <cell r="V83">
            <v>14471</v>
          </cell>
          <cell r="W83">
            <v>8741</v>
          </cell>
          <cell r="X83">
            <v>4260</v>
          </cell>
          <cell r="Y83">
            <v>1902</v>
          </cell>
          <cell r="Z83">
            <v>840</v>
          </cell>
          <cell r="AA83">
            <v>125</v>
          </cell>
          <cell r="AB83">
            <v>133768</v>
          </cell>
          <cell r="AC83">
            <v>1384.47</v>
          </cell>
        </row>
        <row r="84">
          <cell r="A84">
            <v>78</v>
          </cell>
          <cell r="B84" t="str">
            <v>Dover</v>
          </cell>
          <cell r="C84" t="str">
            <v>E2234</v>
          </cell>
          <cell r="D84">
            <v>50807</v>
          </cell>
          <cell r="E84">
            <v>795</v>
          </cell>
          <cell r="F84">
            <v>3</v>
          </cell>
          <cell r="G84">
            <v>339</v>
          </cell>
          <cell r="H84">
            <v>17220</v>
          </cell>
          <cell r="I84">
            <v>412</v>
          </cell>
          <cell r="J84">
            <v>133</v>
          </cell>
          <cell r="K84">
            <v>1168</v>
          </cell>
          <cell r="L84">
            <v>936</v>
          </cell>
          <cell r="M84">
            <v>150</v>
          </cell>
          <cell r="N84">
            <v>0</v>
          </cell>
          <cell r="O84">
            <v>436</v>
          </cell>
          <cell r="P84">
            <v>189.8</v>
          </cell>
          <cell r="Q84">
            <v>0.5</v>
          </cell>
          <cell r="R84">
            <v>7407.31</v>
          </cell>
          <cell r="S84">
            <v>42174.3</v>
          </cell>
          <cell r="T84">
            <v>6888</v>
          </cell>
          <cell r="U84">
            <v>16184</v>
          </cell>
          <cell r="V84">
            <v>13397</v>
          </cell>
          <cell r="W84">
            <v>6790</v>
          </cell>
          <cell r="X84">
            <v>4145</v>
          </cell>
          <cell r="Y84">
            <v>2242</v>
          </cell>
          <cell r="Z84">
            <v>1396</v>
          </cell>
          <cell r="AA84">
            <v>69</v>
          </cell>
          <cell r="AB84">
            <v>51111</v>
          </cell>
          <cell r="AC84">
            <v>1536.56</v>
          </cell>
        </row>
        <row r="85">
          <cell r="A85">
            <v>79</v>
          </cell>
          <cell r="B85" t="str">
            <v>Dudley</v>
          </cell>
          <cell r="C85" t="str">
            <v>E4603</v>
          </cell>
          <cell r="D85">
            <v>135721</v>
          </cell>
          <cell r="E85">
            <v>1325</v>
          </cell>
          <cell r="F85">
            <v>0</v>
          </cell>
          <cell r="G85">
            <v>827</v>
          </cell>
          <cell r="H85">
            <v>44151</v>
          </cell>
          <cell r="I85">
            <v>1041</v>
          </cell>
          <cell r="J85">
            <v>186</v>
          </cell>
          <cell r="K85">
            <v>344</v>
          </cell>
          <cell r="L85">
            <v>2411</v>
          </cell>
          <cell r="M85">
            <v>17</v>
          </cell>
          <cell r="N85">
            <v>361</v>
          </cell>
          <cell r="O85">
            <v>1349</v>
          </cell>
          <cell r="P85">
            <v>0</v>
          </cell>
          <cell r="Q85">
            <v>0</v>
          </cell>
          <cell r="R85">
            <v>22957.439999999999</v>
          </cell>
          <cell r="S85">
            <v>103476.51</v>
          </cell>
          <cell r="T85">
            <v>42283</v>
          </cell>
          <cell r="U85">
            <v>38312</v>
          </cell>
          <cell r="V85">
            <v>29890</v>
          </cell>
          <cell r="W85">
            <v>15829</v>
          </cell>
          <cell r="X85">
            <v>6655</v>
          </cell>
          <cell r="Y85">
            <v>2400</v>
          </cell>
          <cell r="Z85">
            <v>961</v>
          </cell>
          <cell r="AA85">
            <v>137</v>
          </cell>
          <cell r="AB85">
            <v>136467</v>
          </cell>
          <cell r="AC85">
            <v>1286.8399999999999</v>
          </cell>
        </row>
        <row r="86">
          <cell r="A86">
            <v>80</v>
          </cell>
          <cell r="B86" t="str">
            <v>Durham UA</v>
          </cell>
          <cell r="C86" t="str">
            <v>E1302</v>
          </cell>
          <cell r="D86">
            <v>238256</v>
          </cell>
          <cell r="E86">
            <v>4629</v>
          </cell>
          <cell r="F86">
            <v>0</v>
          </cell>
          <cell r="G86">
            <v>1190</v>
          </cell>
          <cell r="H86">
            <v>83766</v>
          </cell>
          <cell r="I86">
            <v>1744</v>
          </cell>
          <cell r="J86">
            <v>419</v>
          </cell>
          <cell r="K86">
            <v>1796</v>
          </cell>
          <cell r="L86">
            <v>6839</v>
          </cell>
          <cell r="M86">
            <v>0</v>
          </cell>
          <cell r="N86">
            <v>1413</v>
          </cell>
          <cell r="O86">
            <v>4433</v>
          </cell>
          <cell r="P86">
            <v>0</v>
          </cell>
          <cell r="Q86">
            <v>0.38</v>
          </cell>
          <cell r="R86">
            <v>45997.95</v>
          </cell>
          <cell r="S86">
            <v>165753.5</v>
          </cell>
          <cell r="T86">
            <v>143526</v>
          </cell>
          <cell r="U86">
            <v>30849</v>
          </cell>
          <cell r="V86">
            <v>29273</v>
          </cell>
          <cell r="W86">
            <v>20168</v>
          </cell>
          <cell r="X86">
            <v>9827</v>
          </cell>
          <cell r="Y86">
            <v>3819</v>
          </cell>
          <cell r="Z86">
            <v>2078</v>
          </cell>
          <cell r="AA86">
            <v>267</v>
          </cell>
          <cell r="AB86">
            <v>239807</v>
          </cell>
          <cell r="AC86">
            <v>1674.81</v>
          </cell>
        </row>
        <row r="87">
          <cell r="A87">
            <v>81</v>
          </cell>
          <cell r="B87" t="str">
            <v>Ealing</v>
          </cell>
          <cell r="C87" t="str">
            <v>E5036</v>
          </cell>
          <cell r="D87">
            <v>131765</v>
          </cell>
          <cell r="E87">
            <v>2403</v>
          </cell>
          <cell r="F87">
            <v>0</v>
          </cell>
          <cell r="G87">
            <v>829</v>
          </cell>
          <cell r="H87">
            <v>29991</v>
          </cell>
          <cell r="I87">
            <v>1249</v>
          </cell>
          <cell r="J87">
            <v>137</v>
          </cell>
          <cell r="K87">
            <v>281</v>
          </cell>
          <cell r="L87">
            <v>1669</v>
          </cell>
          <cell r="M87">
            <v>0</v>
          </cell>
          <cell r="N87">
            <v>122</v>
          </cell>
          <cell r="O87">
            <v>153</v>
          </cell>
          <cell r="P87">
            <v>0</v>
          </cell>
          <cell r="Q87">
            <v>5</v>
          </cell>
          <cell r="R87">
            <v>20328.759999999998</v>
          </cell>
          <cell r="S87">
            <v>127261.22</v>
          </cell>
          <cell r="T87">
            <v>4175</v>
          </cell>
          <cell r="U87">
            <v>13100</v>
          </cell>
          <cell r="V87">
            <v>31645</v>
          </cell>
          <cell r="W87">
            <v>43653</v>
          </cell>
          <cell r="X87">
            <v>22472</v>
          </cell>
          <cell r="Y87">
            <v>9834</v>
          </cell>
          <cell r="Z87">
            <v>6847</v>
          </cell>
          <cell r="AA87">
            <v>959</v>
          </cell>
          <cell r="AB87">
            <v>132685</v>
          </cell>
          <cell r="AC87">
            <v>1354.93</v>
          </cell>
        </row>
        <row r="88">
          <cell r="A88">
            <v>82</v>
          </cell>
          <cell r="B88" t="str">
            <v>East Cambridgeshire</v>
          </cell>
          <cell r="C88" t="str">
            <v>E0532</v>
          </cell>
          <cell r="D88">
            <v>36562</v>
          </cell>
          <cell r="E88">
            <v>853</v>
          </cell>
          <cell r="F88">
            <v>4</v>
          </cell>
          <cell r="G88">
            <v>195</v>
          </cell>
          <cell r="H88">
            <v>10265</v>
          </cell>
          <cell r="I88">
            <v>293</v>
          </cell>
          <cell r="J88">
            <v>42</v>
          </cell>
          <cell r="K88">
            <v>134</v>
          </cell>
          <cell r="L88">
            <v>388</v>
          </cell>
          <cell r="M88">
            <v>125</v>
          </cell>
          <cell r="N88">
            <v>107</v>
          </cell>
          <cell r="O88">
            <v>244</v>
          </cell>
          <cell r="P88">
            <v>0</v>
          </cell>
          <cell r="Q88">
            <v>5.39</v>
          </cell>
          <cell r="R88">
            <v>3330.24</v>
          </cell>
          <cell r="S88">
            <v>31017</v>
          </cell>
          <cell r="T88">
            <v>4517</v>
          </cell>
          <cell r="U88">
            <v>10904</v>
          </cell>
          <cell r="V88">
            <v>7520</v>
          </cell>
          <cell r="W88">
            <v>6702</v>
          </cell>
          <cell r="X88">
            <v>4404</v>
          </cell>
          <cell r="Y88">
            <v>1980</v>
          </cell>
          <cell r="Z88">
            <v>676</v>
          </cell>
          <cell r="AA88">
            <v>80</v>
          </cell>
          <cell r="AB88">
            <v>36783</v>
          </cell>
          <cell r="AC88">
            <v>1590.68</v>
          </cell>
        </row>
        <row r="89">
          <cell r="A89">
            <v>83</v>
          </cell>
          <cell r="B89" t="str">
            <v>East Devon</v>
          </cell>
          <cell r="C89" t="str">
            <v>E1131</v>
          </cell>
          <cell r="D89">
            <v>65580</v>
          </cell>
          <cell r="E89">
            <v>1099</v>
          </cell>
          <cell r="F89">
            <v>2</v>
          </cell>
          <cell r="G89">
            <v>506</v>
          </cell>
          <cell r="H89">
            <v>20599</v>
          </cell>
          <cell r="I89">
            <v>484</v>
          </cell>
          <cell r="J89">
            <v>149</v>
          </cell>
          <cell r="K89">
            <v>2513</v>
          </cell>
          <cell r="L89">
            <v>620</v>
          </cell>
          <cell r="M89">
            <v>753</v>
          </cell>
          <cell r="N89">
            <v>98</v>
          </cell>
          <cell r="O89">
            <v>451</v>
          </cell>
          <cell r="P89">
            <v>136.69999999999999</v>
          </cell>
          <cell r="Q89">
            <v>20.75</v>
          </cell>
          <cell r="R89">
            <v>5801.83</v>
          </cell>
          <cell r="S89">
            <v>60806</v>
          </cell>
          <cell r="T89">
            <v>6159</v>
          </cell>
          <cell r="U89">
            <v>13031</v>
          </cell>
          <cell r="V89">
            <v>15077</v>
          </cell>
          <cell r="W89">
            <v>12161</v>
          </cell>
          <cell r="X89">
            <v>10035</v>
          </cell>
          <cell r="Y89">
            <v>6092</v>
          </cell>
          <cell r="Z89">
            <v>3976</v>
          </cell>
          <cell r="AA89">
            <v>198</v>
          </cell>
          <cell r="AB89">
            <v>66729</v>
          </cell>
          <cell r="AC89">
            <v>1573.02</v>
          </cell>
        </row>
        <row r="90">
          <cell r="A90">
            <v>84</v>
          </cell>
          <cell r="B90" t="str">
            <v>East Dorset</v>
          </cell>
          <cell r="C90" t="str">
            <v>E1233</v>
          </cell>
          <cell r="D90">
            <v>39362</v>
          </cell>
          <cell r="E90">
            <v>552</v>
          </cell>
          <cell r="F90">
            <v>3</v>
          </cell>
          <cell r="G90">
            <v>307</v>
          </cell>
          <cell r="H90">
            <v>11016</v>
          </cell>
          <cell r="I90">
            <v>351</v>
          </cell>
          <cell r="J90">
            <v>60</v>
          </cell>
          <cell r="K90">
            <v>273</v>
          </cell>
          <cell r="L90">
            <v>357</v>
          </cell>
          <cell r="M90">
            <v>124</v>
          </cell>
          <cell r="N90">
            <v>37</v>
          </cell>
          <cell r="O90">
            <v>193</v>
          </cell>
          <cell r="P90">
            <v>50.2</v>
          </cell>
          <cell r="Q90">
            <v>4.5</v>
          </cell>
          <cell r="R90">
            <v>3321.88</v>
          </cell>
          <cell r="S90">
            <v>39794.6</v>
          </cell>
          <cell r="T90">
            <v>2464</v>
          </cell>
          <cell r="U90">
            <v>3259</v>
          </cell>
          <cell r="V90">
            <v>7484</v>
          </cell>
          <cell r="W90">
            <v>9074</v>
          </cell>
          <cell r="X90">
            <v>9526</v>
          </cell>
          <cell r="Y90">
            <v>5129</v>
          </cell>
          <cell r="Z90">
            <v>2501</v>
          </cell>
          <cell r="AA90">
            <v>172</v>
          </cell>
          <cell r="AB90">
            <v>39609</v>
          </cell>
          <cell r="AC90">
            <v>1720.28</v>
          </cell>
        </row>
        <row r="91">
          <cell r="A91">
            <v>85</v>
          </cell>
          <cell r="B91" t="str">
            <v>East Hampshire</v>
          </cell>
          <cell r="C91" t="str">
            <v>E1732</v>
          </cell>
          <cell r="D91">
            <v>50283</v>
          </cell>
          <cell r="E91">
            <v>1172</v>
          </cell>
          <cell r="F91">
            <v>2</v>
          </cell>
          <cell r="G91">
            <v>418</v>
          </cell>
          <cell r="H91">
            <v>13910</v>
          </cell>
          <cell r="I91">
            <v>387</v>
          </cell>
          <cell r="J91">
            <v>97</v>
          </cell>
          <cell r="K91">
            <v>341</v>
          </cell>
          <cell r="L91">
            <v>123</v>
          </cell>
          <cell r="M91">
            <v>545</v>
          </cell>
          <cell r="N91">
            <v>71</v>
          </cell>
          <cell r="O91">
            <v>193</v>
          </cell>
          <cell r="P91">
            <v>361.4</v>
          </cell>
          <cell r="Q91">
            <v>6.92</v>
          </cell>
          <cell r="R91">
            <v>3459.32</v>
          </cell>
          <cell r="S91">
            <v>50463.199999999997</v>
          </cell>
          <cell r="T91">
            <v>2860</v>
          </cell>
          <cell r="U91">
            <v>5557</v>
          </cell>
          <cell r="V91">
            <v>12148</v>
          </cell>
          <cell r="W91">
            <v>10452</v>
          </cell>
          <cell r="X91">
            <v>8567</v>
          </cell>
          <cell r="Y91">
            <v>6079</v>
          </cell>
          <cell r="Z91">
            <v>4590</v>
          </cell>
          <cell r="AA91">
            <v>640</v>
          </cell>
          <cell r="AB91">
            <v>50893</v>
          </cell>
          <cell r="AC91">
            <v>1458.49</v>
          </cell>
        </row>
        <row r="92">
          <cell r="A92">
            <v>86</v>
          </cell>
          <cell r="B92" t="str">
            <v>East Hertfordshire</v>
          </cell>
          <cell r="C92" t="str">
            <v>E1933</v>
          </cell>
          <cell r="D92">
            <v>59783</v>
          </cell>
          <cell r="E92">
            <v>600</v>
          </cell>
          <cell r="F92">
            <v>6</v>
          </cell>
          <cell r="G92">
            <v>230</v>
          </cell>
          <cell r="H92">
            <v>17716</v>
          </cell>
          <cell r="I92">
            <v>429</v>
          </cell>
          <cell r="J92">
            <v>58</v>
          </cell>
          <cell r="K92">
            <v>197</v>
          </cell>
          <cell r="L92">
            <v>365</v>
          </cell>
          <cell r="M92">
            <v>470</v>
          </cell>
          <cell r="N92">
            <v>0</v>
          </cell>
          <cell r="O92">
            <v>377</v>
          </cell>
          <cell r="P92">
            <v>0</v>
          </cell>
          <cell r="Q92">
            <v>1.5</v>
          </cell>
          <cell r="R92">
            <v>4490.7700000000004</v>
          </cell>
          <cell r="S92">
            <v>61297</v>
          </cell>
          <cell r="T92">
            <v>840</v>
          </cell>
          <cell r="U92">
            <v>5844</v>
          </cell>
          <cell r="V92">
            <v>15005</v>
          </cell>
          <cell r="W92">
            <v>15064</v>
          </cell>
          <cell r="X92">
            <v>10514</v>
          </cell>
          <cell r="Y92">
            <v>7126</v>
          </cell>
          <cell r="Z92">
            <v>5238</v>
          </cell>
          <cell r="AA92">
            <v>763</v>
          </cell>
          <cell r="AB92">
            <v>60394</v>
          </cell>
          <cell r="AC92">
            <v>1508.04</v>
          </cell>
        </row>
        <row r="93">
          <cell r="A93">
            <v>87</v>
          </cell>
          <cell r="B93" t="str">
            <v>East Lindsey</v>
          </cell>
          <cell r="C93" t="str">
            <v>E2532</v>
          </cell>
          <cell r="D93">
            <v>66978</v>
          </cell>
          <cell r="E93">
            <v>1417</v>
          </cell>
          <cell r="F93">
            <v>14</v>
          </cell>
          <cell r="G93">
            <v>439</v>
          </cell>
          <cell r="H93">
            <v>20875</v>
          </cell>
          <cell r="I93">
            <v>371</v>
          </cell>
          <cell r="J93">
            <v>116</v>
          </cell>
          <cell r="K93">
            <v>1514</v>
          </cell>
          <cell r="L93">
            <v>1108</v>
          </cell>
          <cell r="M93">
            <v>263</v>
          </cell>
          <cell r="N93">
            <v>312</v>
          </cell>
          <cell r="O93">
            <v>807</v>
          </cell>
          <cell r="P93">
            <v>298.8</v>
          </cell>
          <cell r="Q93">
            <v>2.08</v>
          </cell>
          <cell r="R93">
            <v>10059.41</v>
          </cell>
          <cell r="S93">
            <v>49344.9</v>
          </cell>
          <cell r="T93">
            <v>26813</v>
          </cell>
          <cell r="U93">
            <v>13943</v>
          </cell>
          <cell r="V93">
            <v>15600</v>
          </cell>
          <cell r="W93">
            <v>6226</v>
          </cell>
          <cell r="X93">
            <v>3195</v>
          </cell>
          <cell r="Y93">
            <v>1103</v>
          </cell>
          <cell r="Z93">
            <v>524</v>
          </cell>
          <cell r="AA93">
            <v>53</v>
          </cell>
          <cell r="AB93">
            <v>67457</v>
          </cell>
          <cell r="AC93">
            <v>1442.96</v>
          </cell>
        </row>
        <row r="94">
          <cell r="A94">
            <v>88</v>
          </cell>
          <cell r="B94" t="str">
            <v>East Northamptonshire</v>
          </cell>
          <cell r="C94" t="str">
            <v>E2833</v>
          </cell>
          <cell r="D94">
            <v>38235</v>
          </cell>
          <cell r="E94">
            <v>525</v>
          </cell>
          <cell r="F94">
            <v>5</v>
          </cell>
          <cell r="G94">
            <v>162</v>
          </cell>
          <cell r="H94">
            <v>11318</v>
          </cell>
          <cell r="I94">
            <v>188</v>
          </cell>
          <cell r="J94">
            <v>51</v>
          </cell>
          <cell r="K94">
            <v>196</v>
          </cell>
          <cell r="L94">
            <v>603</v>
          </cell>
          <cell r="M94">
            <v>0</v>
          </cell>
          <cell r="N94">
            <v>103</v>
          </cell>
          <cell r="O94">
            <v>389</v>
          </cell>
          <cell r="P94">
            <v>0</v>
          </cell>
          <cell r="Q94">
            <v>4.01</v>
          </cell>
          <cell r="R94">
            <v>3640.5</v>
          </cell>
          <cell r="S94">
            <v>32466.1</v>
          </cell>
          <cell r="T94">
            <v>9242</v>
          </cell>
          <cell r="U94">
            <v>10615</v>
          </cell>
          <cell r="V94">
            <v>6315</v>
          </cell>
          <cell r="W94">
            <v>4983</v>
          </cell>
          <cell r="X94">
            <v>3691</v>
          </cell>
          <cell r="Y94">
            <v>2363</v>
          </cell>
          <cell r="Z94">
            <v>1403</v>
          </cell>
          <cell r="AA94">
            <v>136</v>
          </cell>
          <cell r="AB94">
            <v>38748</v>
          </cell>
          <cell r="AC94">
            <v>1481.81</v>
          </cell>
        </row>
        <row r="95">
          <cell r="A95">
            <v>89</v>
          </cell>
          <cell r="B95" t="str">
            <v>East Riding of Yorkshire</v>
          </cell>
          <cell r="C95" t="str">
            <v>E2001</v>
          </cell>
          <cell r="D95">
            <v>152191</v>
          </cell>
          <cell r="E95">
            <v>1570</v>
          </cell>
          <cell r="F95">
            <v>30</v>
          </cell>
          <cell r="G95">
            <v>1179</v>
          </cell>
          <cell r="H95">
            <v>47304</v>
          </cell>
          <cell r="I95">
            <v>929</v>
          </cell>
          <cell r="J95">
            <v>249</v>
          </cell>
          <cell r="K95">
            <v>1813</v>
          </cell>
          <cell r="L95">
            <v>2150</v>
          </cell>
          <cell r="M95">
            <v>1440</v>
          </cell>
          <cell r="N95">
            <v>515</v>
          </cell>
          <cell r="O95">
            <v>1528</v>
          </cell>
          <cell r="P95">
            <v>97.7</v>
          </cell>
          <cell r="Q95">
            <v>2</v>
          </cell>
          <cell r="R95">
            <v>15978.73</v>
          </cell>
          <cell r="S95">
            <v>123856.2</v>
          </cell>
          <cell r="T95">
            <v>39781</v>
          </cell>
          <cell r="U95">
            <v>35665</v>
          </cell>
          <cell r="V95">
            <v>29683</v>
          </cell>
          <cell r="W95">
            <v>23199</v>
          </cell>
          <cell r="X95">
            <v>14630</v>
          </cell>
          <cell r="Y95">
            <v>6479</v>
          </cell>
          <cell r="Z95">
            <v>3001</v>
          </cell>
          <cell r="AA95">
            <v>258</v>
          </cell>
          <cell r="AB95">
            <v>152696</v>
          </cell>
          <cell r="AC95">
            <v>1518.36</v>
          </cell>
        </row>
        <row r="96">
          <cell r="A96">
            <v>90</v>
          </cell>
          <cell r="B96" t="str">
            <v>East Staffordshire</v>
          </cell>
          <cell r="C96" t="str">
            <v>E3432</v>
          </cell>
          <cell r="D96">
            <v>49548</v>
          </cell>
          <cell r="E96">
            <v>478</v>
          </cell>
          <cell r="F96">
            <v>0</v>
          </cell>
          <cell r="G96">
            <v>314</v>
          </cell>
          <cell r="H96">
            <v>15187</v>
          </cell>
          <cell r="I96">
            <v>468</v>
          </cell>
          <cell r="J96">
            <v>55</v>
          </cell>
          <cell r="K96">
            <v>204</v>
          </cell>
          <cell r="L96">
            <v>575</v>
          </cell>
          <cell r="M96">
            <v>647</v>
          </cell>
          <cell r="N96">
            <v>0</v>
          </cell>
          <cell r="O96">
            <v>489</v>
          </cell>
          <cell r="P96">
            <v>0</v>
          </cell>
          <cell r="Q96">
            <v>2</v>
          </cell>
          <cell r="R96">
            <v>5470.32</v>
          </cell>
          <cell r="S96">
            <v>39449.599999999999</v>
          </cell>
          <cell r="T96">
            <v>17659</v>
          </cell>
          <cell r="U96">
            <v>10918</v>
          </cell>
          <cell r="V96">
            <v>8190</v>
          </cell>
          <cell r="W96">
            <v>5670</v>
          </cell>
          <cell r="X96">
            <v>4061</v>
          </cell>
          <cell r="Y96">
            <v>2143</v>
          </cell>
          <cell r="Z96">
            <v>1105</v>
          </cell>
          <cell r="AA96">
            <v>91</v>
          </cell>
          <cell r="AB96">
            <v>49837</v>
          </cell>
          <cell r="AC96">
            <v>1503.69</v>
          </cell>
        </row>
        <row r="97">
          <cell r="A97">
            <v>91</v>
          </cell>
          <cell r="B97" t="str">
            <v>Eastbourne</v>
          </cell>
          <cell r="C97" t="str">
            <v>E1432</v>
          </cell>
          <cell r="D97">
            <v>48097</v>
          </cell>
          <cell r="E97">
            <v>868</v>
          </cell>
          <cell r="F97">
            <v>0</v>
          </cell>
          <cell r="G97">
            <v>334</v>
          </cell>
          <cell r="H97">
            <v>17948</v>
          </cell>
          <cell r="I97">
            <v>473</v>
          </cell>
          <cell r="J97">
            <v>92</v>
          </cell>
          <cell r="K97">
            <v>1100</v>
          </cell>
          <cell r="L97">
            <v>779</v>
          </cell>
          <cell r="M97">
            <v>155</v>
          </cell>
          <cell r="N97">
            <v>73</v>
          </cell>
          <cell r="O97">
            <v>320</v>
          </cell>
          <cell r="P97">
            <v>0</v>
          </cell>
          <cell r="Q97">
            <v>0</v>
          </cell>
          <cell r="R97">
            <v>7525.03</v>
          </cell>
          <cell r="S97">
            <v>39205.800000000003</v>
          </cell>
          <cell r="T97">
            <v>8313</v>
          </cell>
          <cell r="U97">
            <v>12960</v>
          </cell>
          <cell r="V97">
            <v>10706</v>
          </cell>
          <cell r="W97">
            <v>8597</v>
          </cell>
          <cell r="X97">
            <v>4480</v>
          </cell>
          <cell r="Y97">
            <v>2024</v>
          </cell>
          <cell r="Z97">
            <v>1096</v>
          </cell>
          <cell r="AA97">
            <v>88</v>
          </cell>
          <cell r="AB97">
            <v>48264</v>
          </cell>
          <cell r="AC97">
            <v>1657.1</v>
          </cell>
        </row>
        <row r="98">
          <cell r="A98">
            <v>92</v>
          </cell>
          <cell r="B98" t="str">
            <v>Eastleigh</v>
          </cell>
          <cell r="C98" t="str">
            <v>E1733</v>
          </cell>
          <cell r="D98">
            <v>53621</v>
          </cell>
          <cell r="E98">
            <v>555</v>
          </cell>
          <cell r="F98">
            <v>9</v>
          </cell>
          <cell r="G98">
            <v>315</v>
          </cell>
          <cell r="H98">
            <v>16039</v>
          </cell>
          <cell r="I98">
            <v>436</v>
          </cell>
          <cell r="J98">
            <v>76</v>
          </cell>
          <cell r="K98">
            <v>176</v>
          </cell>
          <cell r="L98">
            <v>607</v>
          </cell>
          <cell r="M98">
            <v>0</v>
          </cell>
          <cell r="N98">
            <v>57</v>
          </cell>
          <cell r="O98">
            <v>255</v>
          </cell>
          <cell r="P98">
            <v>0</v>
          </cell>
          <cell r="Q98">
            <v>3.25</v>
          </cell>
          <cell r="R98">
            <v>4534.58</v>
          </cell>
          <cell r="S98">
            <v>47068.4</v>
          </cell>
          <cell r="T98">
            <v>4283</v>
          </cell>
          <cell r="U98">
            <v>11523</v>
          </cell>
          <cell r="V98">
            <v>17622</v>
          </cell>
          <cell r="W98">
            <v>9603</v>
          </cell>
          <cell r="X98">
            <v>7108</v>
          </cell>
          <cell r="Y98">
            <v>2798</v>
          </cell>
          <cell r="Z98">
            <v>1038</v>
          </cell>
          <cell r="AA98">
            <v>24</v>
          </cell>
          <cell r="AB98">
            <v>53999</v>
          </cell>
          <cell r="AC98">
            <v>1449.83</v>
          </cell>
        </row>
        <row r="99">
          <cell r="A99">
            <v>93</v>
          </cell>
          <cell r="B99" t="str">
            <v>Eden</v>
          </cell>
          <cell r="C99" t="str">
            <v>E0935</v>
          </cell>
          <cell r="D99">
            <v>25724</v>
          </cell>
          <cell r="E99">
            <v>394</v>
          </cell>
          <cell r="F99">
            <v>0</v>
          </cell>
          <cell r="G99">
            <v>100</v>
          </cell>
          <cell r="H99">
            <v>7643</v>
          </cell>
          <cell r="I99">
            <v>209</v>
          </cell>
          <cell r="J99">
            <v>33</v>
          </cell>
          <cell r="K99">
            <v>1360</v>
          </cell>
          <cell r="L99">
            <v>317</v>
          </cell>
          <cell r="M99">
            <v>497</v>
          </cell>
          <cell r="N99">
            <v>86</v>
          </cell>
          <cell r="O99">
            <v>499</v>
          </cell>
          <cell r="P99">
            <v>0</v>
          </cell>
          <cell r="Q99">
            <v>0</v>
          </cell>
          <cell r="R99">
            <v>2030.36</v>
          </cell>
          <cell r="S99">
            <v>21371.5</v>
          </cell>
          <cell r="T99">
            <v>4246</v>
          </cell>
          <cell r="U99">
            <v>7041</v>
          </cell>
          <cell r="V99">
            <v>5321</v>
          </cell>
          <cell r="W99">
            <v>4633</v>
          </cell>
          <cell r="X99">
            <v>3232</v>
          </cell>
          <cell r="Y99">
            <v>1028</v>
          </cell>
          <cell r="Z99">
            <v>393</v>
          </cell>
          <cell r="AA99">
            <v>46</v>
          </cell>
          <cell r="AB99">
            <v>25940</v>
          </cell>
          <cell r="AC99">
            <v>1613.64</v>
          </cell>
        </row>
        <row r="100">
          <cell r="A100">
            <v>94</v>
          </cell>
          <cell r="B100" t="str">
            <v>Elmbridge</v>
          </cell>
          <cell r="C100" t="str">
            <v>E3631</v>
          </cell>
          <cell r="D100">
            <v>56412</v>
          </cell>
          <cell r="E100">
            <v>522</v>
          </cell>
          <cell r="F100">
            <v>1</v>
          </cell>
          <cell r="G100">
            <v>277</v>
          </cell>
          <cell r="H100">
            <v>15757</v>
          </cell>
          <cell r="I100">
            <v>281</v>
          </cell>
          <cell r="J100">
            <v>56</v>
          </cell>
          <cell r="K100">
            <v>403</v>
          </cell>
          <cell r="L100">
            <v>986</v>
          </cell>
          <cell r="M100">
            <v>195</v>
          </cell>
          <cell r="N100">
            <v>85</v>
          </cell>
          <cell r="O100">
            <v>533</v>
          </cell>
          <cell r="P100">
            <v>0</v>
          </cell>
          <cell r="Q100">
            <v>15.5</v>
          </cell>
          <cell r="R100">
            <v>4026.37</v>
          </cell>
          <cell r="S100">
            <v>65927.5</v>
          </cell>
          <cell r="T100">
            <v>375</v>
          </cell>
          <cell r="U100">
            <v>1754</v>
          </cell>
          <cell r="V100">
            <v>7471</v>
          </cell>
          <cell r="W100">
            <v>13269</v>
          </cell>
          <cell r="X100">
            <v>10886</v>
          </cell>
          <cell r="Y100">
            <v>7813</v>
          </cell>
          <cell r="Z100">
            <v>11128</v>
          </cell>
          <cell r="AA100">
            <v>3959</v>
          </cell>
          <cell r="AB100">
            <v>56655</v>
          </cell>
          <cell r="AC100">
            <v>1639.41</v>
          </cell>
        </row>
        <row r="101">
          <cell r="A101">
            <v>95</v>
          </cell>
          <cell r="B101" t="str">
            <v>Enfield</v>
          </cell>
          <cell r="C101" t="str">
            <v>E5037</v>
          </cell>
          <cell r="D101">
            <v>122903</v>
          </cell>
          <cell r="E101">
            <v>1591</v>
          </cell>
          <cell r="F101">
            <v>0</v>
          </cell>
          <cell r="G101">
            <v>681</v>
          </cell>
          <cell r="H101">
            <v>42054</v>
          </cell>
          <cell r="I101">
            <v>2417</v>
          </cell>
          <cell r="J101">
            <v>261</v>
          </cell>
          <cell r="K101">
            <v>1149</v>
          </cell>
          <cell r="L101">
            <v>1128</v>
          </cell>
          <cell r="M101">
            <v>0</v>
          </cell>
          <cell r="N101">
            <v>232</v>
          </cell>
          <cell r="O101">
            <v>1041</v>
          </cell>
          <cell r="P101">
            <v>0</v>
          </cell>
          <cell r="Q101">
            <v>0</v>
          </cell>
          <cell r="R101">
            <v>22595.41</v>
          </cell>
          <cell r="S101">
            <v>115495.8</v>
          </cell>
          <cell r="T101">
            <v>5230</v>
          </cell>
          <cell r="U101">
            <v>11530</v>
          </cell>
          <cell r="V101">
            <v>33530</v>
          </cell>
          <cell r="W101">
            <v>36325</v>
          </cell>
          <cell r="X101">
            <v>20836</v>
          </cell>
          <cell r="Y101">
            <v>9034</v>
          </cell>
          <cell r="Z101">
            <v>5853</v>
          </cell>
          <cell r="AA101">
            <v>888</v>
          </cell>
          <cell r="AB101">
            <v>123226</v>
          </cell>
          <cell r="AC101">
            <v>1395.34</v>
          </cell>
        </row>
        <row r="102">
          <cell r="A102">
            <v>96</v>
          </cell>
          <cell r="B102" t="str">
            <v>Epping Forest</v>
          </cell>
          <cell r="C102" t="str">
            <v>E1537</v>
          </cell>
          <cell r="D102">
            <v>55067</v>
          </cell>
          <cell r="E102">
            <v>629</v>
          </cell>
          <cell r="F102">
            <v>0</v>
          </cell>
          <cell r="G102">
            <v>371</v>
          </cell>
          <cell r="H102">
            <v>16946</v>
          </cell>
          <cell r="I102">
            <v>556</v>
          </cell>
          <cell r="J102">
            <v>40</v>
          </cell>
          <cell r="K102">
            <v>338</v>
          </cell>
          <cell r="L102">
            <v>489</v>
          </cell>
          <cell r="M102">
            <v>454</v>
          </cell>
          <cell r="N102">
            <v>124</v>
          </cell>
          <cell r="O102">
            <v>431</v>
          </cell>
          <cell r="P102">
            <v>0</v>
          </cell>
          <cell r="Q102">
            <v>0</v>
          </cell>
          <cell r="R102">
            <v>5082.7</v>
          </cell>
          <cell r="S102">
            <v>56665.4</v>
          </cell>
          <cell r="T102">
            <v>1771</v>
          </cell>
          <cell r="U102">
            <v>4970</v>
          </cell>
          <cell r="V102">
            <v>11493</v>
          </cell>
          <cell r="W102">
            <v>13778</v>
          </cell>
          <cell r="X102">
            <v>9596</v>
          </cell>
          <cell r="Y102">
            <v>6804</v>
          </cell>
          <cell r="Z102">
            <v>5854</v>
          </cell>
          <cell r="AA102">
            <v>1150</v>
          </cell>
          <cell r="AB102">
            <v>55416</v>
          </cell>
          <cell r="AC102">
            <v>1510.81</v>
          </cell>
        </row>
        <row r="103">
          <cell r="A103">
            <v>97</v>
          </cell>
          <cell r="B103" t="str">
            <v>Epsom &amp; Ewell</v>
          </cell>
          <cell r="C103" t="str">
            <v>E3632</v>
          </cell>
          <cell r="D103">
            <v>31476</v>
          </cell>
          <cell r="E103">
            <v>545</v>
          </cell>
          <cell r="F103">
            <v>1</v>
          </cell>
          <cell r="G103">
            <v>203</v>
          </cell>
          <cell r="H103">
            <v>8637</v>
          </cell>
          <cell r="I103">
            <v>209</v>
          </cell>
          <cell r="J103">
            <v>36</v>
          </cell>
          <cell r="K103">
            <v>1</v>
          </cell>
          <cell r="L103">
            <v>279</v>
          </cell>
          <cell r="M103">
            <v>18</v>
          </cell>
          <cell r="N103">
            <v>73</v>
          </cell>
          <cell r="O103">
            <v>209</v>
          </cell>
          <cell r="P103">
            <v>0</v>
          </cell>
          <cell r="Q103">
            <v>0</v>
          </cell>
          <cell r="R103">
            <v>2245</v>
          </cell>
          <cell r="S103">
            <v>34317.760000000002</v>
          </cell>
          <cell r="T103">
            <v>159</v>
          </cell>
          <cell r="U103">
            <v>1169</v>
          </cell>
          <cell r="V103">
            <v>5096</v>
          </cell>
          <cell r="W103">
            <v>8832</v>
          </cell>
          <cell r="X103">
            <v>7645</v>
          </cell>
          <cell r="Y103">
            <v>4563</v>
          </cell>
          <cell r="Z103">
            <v>3939</v>
          </cell>
          <cell r="AA103">
            <v>135</v>
          </cell>
          <cell r="AB103">
            <v>31538</v>
          </cell>
          <cell r="AC103">
            <v>1612.69</v>
          </cell>
        </row>
        <row r="104">
          <cell r="A104">
            <v>98</v>
          </cell>
          <cell r="B104" t="str">
            <v>Erewash</v>
          </cell>
          <cell r="C104" t="str">
            <v>E1036</v>
          </cell>
          <cell r="D104">
            <v>50862</v>
          </cell>
          <cell r="E104">
            <v>601</v>
          </cell>
          <cell r="F104">
            <v>0</v>
          </cell>
          <cell r="G104">
            <v>239</v>
          </cell>
          <cell r="H104">
            <v>17573</v>
          </cell>
          <cell r="I104">
            <v>388</v>
          </cell>
          <cell r="J104">
            <v>79</v>
          </cell>
          <cell r="K104">
            <v>89</v>
          </cell>
          <cell r="L104">
            <v>641</v>
          </cell>
          <cell r="M104">
            <v>398</v>
          </cell>
          <cell r="N104">
            <v>221</v>
          </cell>
          <cell r="O104">
            <v>652</v>
          </cell>
          <cell r="P104">
            <v>0</v>
          </cell>
          <cell r="Q104">
            <v>0.5</v>
          </cell>
          <cell r="R104">
            <v>6815.92</v>
          </cell>
          <cell r="S104">
            <v>37246.800000000003</v>
          </cell>
          <cell r="T104">
            <v>21191</v>
          </cell>
          <cell r="U104">
            <v>13593</v>
          </cell>
          <cell r="V104">
            <v>7734</v>
          </cell>
          <cell r="W104">
            <v>5002</v>
          </cell>
          <cell r="X104">
            <v>2227</v>
          </cell>
          <cell r="Y104">
            <v>835</v>
          </cell>
          <cell r="Z104">
            <v>491</v>
          </cell>
          <cell r="AA104">
            <v>36</v>
          </cell>
          <cell r="AB104">
            <v>51109</v>
          </cell>
          <cell r="AC104">
            <v>1537.43</v>
          </cell>
        </row>
        <row r="105">
          <cell r="A105">
            <v>99</v>
          </cell>
          <cell r="B105" t="str">
            <v>Exeter</v>
          </cell>
          <cell r="C105" t="str">
            <v>E1132</v>
          </cell>
          <cell r="D105">
            <v>54038</v>
          </cell>
          <cell r="E105">
            <v>4382</v>
          </cell>
          <cell r="F105">
            <v>0</v>
          </cell>
          <cell r="G105">
            <v>259</v>
          </cell>
          <cell r="H105">
            <v>18410</v>
          </cell>
          <cell r="I105">
            <v>456</v>
          </cell>
          <cell r="J105">
            <v>126</v>
          </cell>
          <cell r="K105">
            <v>454</v>
          </cell>
          <cell r="L105">
            <v>294</v>
          </cell>
          <cell r="M105">
            <v>138</v>
          </cell>
          <cell r="N105">
            <v>49</v>
          </cell>
          <cell r="O105">
            <v>258</v>
          </cell>
          <cell r="P105">
            <v>28.6</v>
          </cell>
          <cell r="Q105">
            <v>1</v>
          </cell>
          <cell r="R105">
            <v>5669.97</v>
          </cell>
          <cell r="S105">
            <v>40194</v>
          </cell>
          <cell r="T105">
            <v>11439</v>
          </cell>
          <cell r="U105">
            <v>14637</v>
          </cell>
          <cell r="V105">
            <v>13477</v>
          </cell>
          <cell r="W105">
            <v>8524</v>
          </cell>
          <cell r="X105">
            <v>3914</v>
          </cell>
          <cell r="Y105">
            <v>1774</v>
          </cell>
          <cell r="Z105">
            <v>868</v>
          </cell>
          <cell r="AA105">
            <v>53</v>
          </cell>
          <cell r="AB105">
            <v>54686</v>
          </cell>
          <cell r="AC105">
            <v>1544.21</v>
          </cell>
        </row>
        <row r="106">
          <cell r="A106">
            <v>100</v>
          </cell>
          <cell r="B106" t="str">
            <v>Fareham</v>
          </cell>
          <cell r="C106" t="str">
            <v>E1734</v>
          </cell>
          <cell r="D106">
            <v>48419</v>
          </cell>
          <cell r="E106">
            <v>932</v>
          </cell>
          <cell r="F106">
            <v>0</v>
          </cell>
          <cell r="G106">
            <v>372</v>
          </cell>
          <cell r="H106">
            <v>13229</v>
          </cell>
          <cell r="I106">
            <v>467</v>
          </cell>
          <cell r="J106">
            <v>97</v>
          </cell>
          <cell r="K106">
            <v>283</v>
          </cell>
          <cell r="L106">
            <v>161</v>
          </cell>
          <cell r="M106">
            <v>573</v>
          </cell>
          <cell r="N106">
            <v>30</v>
          </cell>
          <cell r="O106">
            <v>161</v>
          </cell>
          <cell r="P106">
            <v>367.8</v>
          </cell>
          <cell r="Q106">
            <v>2</v>
          </cell>
          <cell r="R106">
            <v>3076.45</v>
          </cell>
          <cell r="S106">
            <v>44695.6</v>
          </cell>
          <cell r="T106">
            <v>3380</v>
          </cell>
          <cell r="U106">
            <v>6881</v>
          </cell>
          <cell r="V106">
            <v>15271</v>
          </cell>
          <cell r="W106">
            <v>10358</v>
          </cell>
          <cell r="X106">
            <v>7886</v>
          </cell>
          <cell r="Y106">
            <v>3438</v>
          </cell>
          <cell r="Z106">
            <v>1429</v>
          </cell>
          <cell r="AA106">
            <v>107</v>
          </cell>
          <cell r="AB106">
            <v>48750</v>
          </cell>
          <cell r="AC106">
            <v>1396.81</v>
          </cell>
        </row>
        <row r="107">
          <cell r="A107">
            <v>101</v>
          </cell>
          <cell r="B107" t="str">
            <v>Fenland</v>
          </cell>
          <cell r="C107" t="str">
            <v>E0533</v>
          </cell>
          <cell r="D107">
            <v>43488</v>
          </cell>
          <cell r="E107">
            <v>536</v>
          </cell>
          <cell r="F107">
            <v>4</v>
          </cell>
          <cell r="G107">
            <v>219</v>
          </cell>
          <cell r="H107">
            <v>13294</v>
          </cell>
          <cell r="I107">
            <v>446</v>
          </cell>
          <cell r="J107">
            <v>46</v>
          </cell>
          <cell r="K107">
            <v>70</v>
          </cell>
          <cell r="L107">
            <v>697</v>
          </cell>
          <cell r="M107">
            <v>0</v>
          </cell>
          <cell r="N107">
            <v>108</v>
          </cell>
          <cell r="O107">
            <v>407</v>
          </cell>
          <cell r="P107">
            <v>0</v>
          </cell>
          <cell r="Q107">
            <v>14.78</v>
          </cell>
          <cell r="R107">
            <v>6302.6</v>
          </cell>
          <cell r="S107">
            <v>32393</v>
          </cell>
          <cell r="T107">
            <v>16523</v>
          </cell>
          <cell r="U107">
            <v>11818</v>
          </cell>
          <cell r="V107">
            <v>8439</v>
          </cell>
          <cell r="W107">
            <v>4336</v>
          </cell>
          <cell r="X107">
            <v>2063</v>
          </cell>
          <cell r="Y107">
            <v>534</v>
          </cell>
          <cell r="Z107">
            <v>161</v>
          </cell>
          <cell r="AA107">
            <v>25</v>
          </cell>
          <cell r="AB107">
            <v>43899</v>
          </cell>
          <cell r="AC107">
            <v>1671.24</v>
          </cell>
        </row>
        <row r="108">
          <cell r="A108">
            <v>102</v>
          </cell>
          <cell r="B108" t="str">
            <v>Forest Heath</v>
          </cell>
          <cell r="C108" t="str">
            <v>E3532</v>
          </cell>
          <cell r="D108">
            <v>29180</v>
          </cell>
          <cell r="E108">
            <v>4500</v>
          </cell>
          <cell r="F108">
            <v>6</v>
          </cell>
          <cell r="G108">
            <v>144</v>
          </cell>
          <cell r="H108">
            <v>8391</v>
          </cell>
          <cell r="I108">
            <v>230</v>
          </cell>
          <cell r="J108">
            <v>23</v>
          </cell>
          <cell r="K108">
            <v>185</v>
          </cell>
          <cell r="L108">
            <v>502</v>
          </cell>
          <cell r="M108">
            <v>121</v>
          </cell>
          <cell r="N108">
            <v>106</v>
          </cell>
          <cell r="O108">
            <v>293</v>
          </cell>
          <cell r="P108">
            <v>0</v>
          </cell>
          <cell r="Q108">
            <v>0.5</v>
          </cell>
          <cell r="R108">
            <v>2852.72</v>
          </cell>
          <cell r="S108">
            <v>19234.599999999999</v>
          </cell>
          <cell r="T108">
            <v>6546</v>
          </cell>
          <cell r="U108">
            <v>9817</v>
          </cell>
          <cell r="V108">
            <v>5914</v>
          </cell>
          <cell r="W108">
            <v>3977</v>
          </cell>
          <cell r="X108">
            <v>1926</v>
          </cell>
          <cell r="Y108">
            <v>698</v>
          </cell>
          <cell r="Z108">
            <v>433</v>
          </cell>
          <cell r="AA108">
            <v>53</v>
          </cell>
          <cell r="AB108">
            <v>29364</v>
          </cell>
          <cell r="AC108">
            <v>1519.8</v>
          </cell>
        </row>
        <row r="109">
          <cell r="A109">
            <v>103</v>
          </cell>
          <cell r="B109" t="str">
            <v>Forest of Dean</v>
          </cell>
          <cell r="C109" t="str">
            <v>E1633</v>
          </cell>
          <cell r="D109">
            <v>37068</v>
          </cell>
          <cell r="E109">
            <v>710</v>
          </cell>
          <cell r="F109">
            <v>0</v>
          </cell>
          <cell r="G109">
            <v>244</v>
          </cell>
          <cell r="H109">
            <v>10659</v>
          </cell>
          <cell r="I109">
            <v>280</v>
          </cell>
          <cell r="J109">
            <v>76</v>
          </cell>
          <cell r="K109">
            <v>277</v>
          </cell>
          <cell r="L109">
            <v>0</v>
          </cell>
          <cell r="M109">
            <v>926</v>
          </cell>
          <cell r="N109">
            <v>0</v>
          </cell>
          <cell r="O109">
            <v>550</v>
          </cell>
          <cell r="P109">
            <v>171.3</v>
          </cell>
          <cell r="Q109">
            <v>6.38</v>
          </cell>
          <cell r="R109">
            <v>4804.1400000000003</v>
          </cell>
          <cell r="S109">
            <v>31249.1</v>
          </cell>
          <cell r="T109">
            <v>6760</v>
          </cell>
          <cell r="U109">
            <v>9740</v>
          </cell>
          <cell r="V109">
            <v>8408</v>
          </cell>
          <cell r="W109">
            <v>5581</v>
          </cell>
          <cell r="X109">
            <v>4054</v>
          </cell>
          <cell r="Y109">
            <v>1943</v>
          </cell>
          <cell r="Z109">
            <v>967</v>
          </cell>
          <cell r="AA109">
            <v>73</v>
          </cell>
          <cell r="AB109">
            <v>37526</v>
          </cell>
          <cell r="AC109">
            <v>1525.21</v>
          </cell>
        </row>
        <row r="110">
          <cell r="A110">
            <v>104</v>
          </cell>
          <cell r="B110" t="str">
            <v>Fylde</v>
          </cell>
          <cell r="C110" t="str">
            <v>E2335</v>
          </cell>
          <cell r="D110">
            <v>37347</v>
          </cell>
          <cell r="E110">
            <v>855</v>
          </cell>
          <cell r="F110">
            <v>1</v>
          </cell>
          <cell r="G110">
            <v>327</v>
          </cell>
          <cell r="H110">
            <v>13137</v>
          </cell>
          <cell r="I110">
            <v>333</v>
          </cell>
          <cell r="J110">
            <v>90</v>
          </cell>
          <cell r="K110">
            <v>652</v>
          </cell>
          <cell r="L110">
            <v>277</v>
          </cell>
          <cell r="M110">
            <v>924</v>
          </cell>
          <cell r="N110">
            <v>126</v>
          </cell>
          <cell r="O110">
            <v>506</v>
          </cell>
          <cell r="P110">
            <v>170</v>
          </cell>
          <cell r="Q110">
            <v>2.5099999999999998</v>
          </cell>
          <cell r="R110">
            <v>3725.09</v>
          </cell>
          <cell r="S110">
            <v>31731.8</v>
          </cell>
          <cell r="T110">
            <v>6934</v>
          </cell>
          <cell r="U110">
            <v>6301</v>
          </cell>
          <cell r="V110">
            <v>8696</v>
          </cell>
          <cell r="W110">
            <v>6905</v>
          </cell>
          <cell r="X110">
            <v>4589</v>
          </cell>
          <cell r="Y110">
            <v>2462</v>
          </cell>
          <cell r="Z110">
            <v>1530</v>
          </cell>
          <cell r="AA110">
            <v>117</v>
          </cell>
          <cell r="AB110">
            <v>37534</v>
          </cell>
          <cell r="AC110">
            <v>1568.16</v>
          </cell>
        </row>
        <row r="111">
          <cell r="A111">
            <v>105</v>
          </cell>
          <cell r="B111" t="str">
            <v>Gateshead</v>
          </cell>
          <cell r="C111" t="str">
            <v>E4501</v>
          </cell>
          <cell r="D111">
            <v>92722</v>
          </cell>
          <cell r="E111">
            <v>1286</v>
          </cell>
          <cell r="F111">
            <v>47</v>
          </cell>
          <cell r="G111">
            <v>497</v>
          </cell>
          <cell r="H111">
            <v>35215</v>
          </cell>
          <cell r="I111">
            <v>792</v>
          </cell>
          <cell r="J111">
            <v>199</v>
          </cell>
          <cell r="K111">
            <v>442</v>
          </cell>
          <cell r="L111">
            <v>2044</v>
          </cell>
          <cell r="M111">
            <v>235</v>
          </cell>
          <cell r="N111">
            <v>463</v>
          </cell>
          <cell r="O111">
            <v>1389</v>
          </cell>
          <cell r="P111">
            <v>0</v>
          </cell>
          <cell r="Q111">
            <v>0</v>
          </cell>
          <cell r="R111">
            <v>17402.099999999999</v>
          </cell>
          <cell r="S111">
            <v>62864.9</v>
          </cell>
          <cell r="T111">
            <v>56461</v>
          </cell>
          <cell r="U111">
            <v>12543</v>
          </cell>
          <cell r="V111">
            <v>14856</v>
          </cell>
          <cell r="W111">
            <v>5537</v>
          </cell>
          <cell r="X111">
            <v>2210</v>
          </cell>
          <cell r="Y111">
            <v>813</v>
          </cell>
          <cell r="Z111">
            <v>367</v>
          </cell>
          <cell r="AA111">
            <v>48</v>
          </cell>
          <cell r="AB111">
            <v>92835</v>
          </cell>
          <cell r="AC111">
            <v>1634.42</v>
          </cell>
        </row>
        <row r="112">
          <cell r="A112">
            <v>106</v>
          </cell>
          <cell r="B112" t="str">
            <v>Gedling</v>
          </cell>
          <cell r="C112" t="str">
            <v>E3034</v>
          </cell>
          <cell r="D112">
            <v>51708</v>
          </cell>
          <cell r="E112">
            <v>556</v>
          </cell>
          <cell r="F112">
            <v>0</v>
          </cell>
          <cell r="G112">
            <v>278</v>
          </cell>
          <cell r="H112">
            <v>17881</v>
          </cell>
          <cell r="I112">
            <v>451</v>
          </cell>
          <cell r="J112">
            <v>102</v>
          </cell>
          <cell r="K112">
            <v>199</v>
          </cell>
          <cell r="L112">
            <v>268</v>
          </cell>
          <cell r="M112">
            <v>648</v>
          </cell>
          <cell r="N112">
            <v>140</v>
          </cell>
          <cell r="O112">
            <v>442</v>
          </cell>
          <cell r="P112">
            <v>21.6</v>
          </cell>
          <cell r="Q112">
            <v>0</v>
          </cell>
          <cell r="R112">
            <v>6031.55</v>
          </cell>
          <cell r="S112">
            <v>40317</v>
          </cell>
          <cell r="T112">
            <v>14412</v>
          </cell>
          <cell r="U112">
            <v>14926</v>
          </cell>
          <cell r="V112">
            <v>10017</v>
          </cell>
          <cell r="W112">
            <v>6573</v>
          </cell>
          <cell r="X112">
            <v>3796</v>
          </cell>
          <cell r="Y112">
            <v>1378</v>
          </cell>
          <cell r="Z112">
            <v>833</v>
          </cell>
          <cell r="AA112">
            <v>87</v>
          </cell>
          <cell r="AB112">
            <v>52022</v>
          </cell>
          <cell r="AC112">
            <v>1658.1</v>
          </cell>
        </row>
        <row r="113">
          <cell r="A113">
            <v>107</v>
          </cell>
          <cell r="B113" t="str">
            <v>Gloucester</v>
          </cell>
          <cell r="C113" t="str">
            <v>E1634</v>
          </cell>
          <cell r="D113">
            <v>55224</v>
          </cell>
          <cell r="E113">
            <v>932</v>
          </cell>
          <cell r="F113">
            <v>2</v>
          </cell>
          <cell r="G113">
            <v>473</v>
          </cell>
          <cell r="H113">
            <v>19489</v>
          </cell>
          <cell r="I113">
            <v>483</v>
          </cell>
          <cell r="J113">
            <v>176</v>
          </cell>
          <cell r="K113">
            <v>131</v>
          </cell>
          <cell r="L113">
            <v>524</v>
          </cell>
          <cell r="M113">
            <v>805</v>
          </cell>
          <cell r="N113">
            <v>0</v>
          </cell>
          <cell r="O113">
            <v>525</v>
          </cell>
          <cell r="P113">
            <v>109.9</v>
          </cell>
          <cell r="Q113">
            <v>0.5</v>
          </cell>
          <cell r="R113">
            <v>7522.51</v>
          </cell>
          <cell r="S113">
            <v>41304</v>
          </cell>
          <cell r="T113">
            <v>16550</v>
          </cell>
          <cell r="U113">
            <v>15775</v>
          </cell>
          <cell r="V113">
            <v>13306</v>
          </cell>
          <cell r="W113">
            <v>5685</v>
          </cell>
          <cell r="X113">
            <v>3568</v>
          </cell>
          <cell r="Y113">
            <v>830</v>
          </cell>
          <cell r="Z113">
            <v>174</v>
          </cell>
          <cell r="AA113">
            <v>7</v>
          </cell>
          <cell r="AB113">
            <v>55895</v>
          </cell>
          <cell r="AC113">
            <v>1484.74</v>
          </cell>
        </row>
        <row r="114">
          <cell r="A114">
            <v>108</v>
          </cell>
          <cell r="B114" t="str">
            <v>Gosport</v>
          </cell>
          <cell r="C114" t="str">
            <v>E1735</v>
          </cell>
          <cell r="D114">
            <v>36651</v>
          </cell>
          <cell r="E114">
            <v>1491</v>
          </cell>
          <cell r="F114">
            <v>0</v>
          </cell>
          <cell r="G114">
            <v>193</v>
          </cell>
          <cell r="H114">
            <v>12326</v>
          </cell>
          <cell r="I114">
            <v>281</v>
          </cell>
          <cell r="J114">
            <v>41</v>
          </cell>
          <cell r="K114">
            <v>236</v>
          </cell>
          <cell r="L114">
            <v>567</v>
          </cell>
          <cell r="M114">
            <v>37</v>
          </cell>
          <cell r="N114">
            <v>0</v>
          </cell>
          <cell r="O114">
            <v>211</v>
          </cell>
          <cell r="P114">
            <v>794.6</v>
          </cell>
          <cell r="Q114">
            <v>0</v>
          </cell>
          <cell r="R114">
            <v>3836.69</v>
          </cell>
          <cell r="S114">
            <v>28201.9</v>
          </cell>
          <cell r="T114">
            <v>5996</v>
          </cell>
          <cell r="U114">
            <v>13088</v>
          </cell>
          <cell r="V114">
            <v>8875</v>
          </cell>
          <cell r="W114">
            <v>4968</v>
          </cell>
          <cell r="X114">
            <v>1960</v>
          </cell>
          <cell r="Y114">
            <v>1509</v>
          </cell>
          <cell r="Z114">
            <v>318</v>
          </cell>
          <cell r="AA114">
            <v>29</v>
          </cell>
          <cell r="AB114">
            <v>36743</v>
          </cell>
          <cell r="AC114">
            <v>1459.4</v>
          </cell>
        </row>
        <row r="115">
          <cell r="A115">
            <v>109</v>
          </cell>
          <cell r="B115" t="str">
            <v>Gravesham</v>
          </cell>
          <cell r="C115" t="str">
            <v>E2236</v>
          </cell>
          <cell r="D115">
            <v>42252</v>
          </cell>
          <cell r="E115">
            <v>341</v>
          </cell>
          <cell r="F115">
            <v>0</v>
          </cell>
          <cell r="G115">
            <v>233</v>
          </cell>
          <cell r="H115">
            <v>13106</v>
          </cell>
          <cell r="I115">
            <v>304</v>
          </cell>
          <cell r="J115">
            <v>52</v>
          </cell>
          <cell r="K115">
            <v>66</v>
          </cell>
          <cell r="L115">
            <v>364</v>
          </cell>
          <cell r="M115">
            <v>108</v>
          </cell>
          <cell r="N115">
            <v>40</v>
          </cell>
          <cell r="O115">
            <v>145</v>
          </cell>
          <cell r="P115">
            <v>0</v>
          </cell>
          <cell r="Q115">
            <v>0.5</v>
          </cell>
          <cell r="R115">
            <v>5551.46</v>
          </cell>
          <cell r="S115">
            <v>37315.410000000003</v>
          </cell>
          <cell r="T115">
            <v>3619</v>
          </cell>
          <cell r="U115">
            <v>6828</v>
          </cell>
          <cell r="V115">
            <v>14547</v>
          </cell>
          <cell r="W115">
            <v>9793</v>
          </cell>
          <cell r="X115">
            <v>4526</v>
          </cell>
          <cell r="Y115">
            <v>2011</v>
          </cell>
          <cell r="Z115">
            <v>1020</v>
          </cell>
          <cell r="AA115">
            <v>100</v>
          </cell>
          <cell r="AB115">
            <v>42444</v>
          </cell>
          <cell r="AC115">
            <v>1497.08</v>
          </cell>
        </row>
        <row r="116">
          <cell r="A116">
            <v>110</v>
          </cell>
          <cell r="B116" t="str">
            <v>Great Yarmouth</v>
          </cell>
          <cell r="C116" t="str">
            <v>E2633</v>
          </cell>
          <cell r="D116">
            <v>46994</v>
          </cell>
          <cell r="E116">
            <v>544</v>
          </cell>
          <cell r="F116">
            <v>9</v>
          </cell>
          <cell r="G116">
            <v>307</v>
          </cell>
          <cell r="H116">
            <v>16218</v>
          </cell>
          <cell r="I116">
            <v>254</v>
          </cell>
          <cell r="J116">
            <v>52</v>
          </cell>
          <cell r="K116">
            <v>2432</v>
          </cell>
          <cell r="L116">
            <v>551</v>
          </cell>
          <cell r="M116">
            <v>633</v>
          </cell>
          <cell r="N116">
            <v>132</v>
          </cell>
          <cell r="O116">
            <v>512</v>
          </cell>
          <cell r="P116">
            <v>0</v>
          </cell>
          <cell r="Q116">
            <v>1</v>
          </cell>
          <cell r="R116">
            <v>8681.9</v>
          </cell>
          <cell r="S116">
            <v>32892</v>
          </cell>
          <cell r="T116">
            <v>20191</v>
          </cell>
          <cell r="U116">
            <v>12098</v>
          </cell>
          <cell r="V116">
            <v>8323</v>
          </cell>
          <cell r="W116">
            <v>3973</v>
          </cell>
          <cell r="X116">
            <v>1810</v>
          </cell>
          <cell r="Y116">
            <v>570</v>
          </cell>
          <cell r="Z116">
            <v>251</v>
          </cell>
          <cell r="AA116">
            <v>16</v>
          </cell>
          <cell r="AB116">
            <v>47232</v>
          </cell>
          <cell r="AC116">
            <v>1512.26</v>
          </cell>
        </row>
        <row r="117">
          <cell r="A117">
            <v>111</v>
          </cell>
          <cell r="B117" t="str">
            <v>Greenwich</v>
          </cell>
          <cell r="C117" t="str">
            <v>E5012</v>
          </cell>
          <cell r="D117">
            <v>108126</v>
          </cell>
          <cell r="E117">
            <v>2095</v>
          </cell>
          <cell r="F117">
            <v>5</v>
          </cell>
          <cell r="G117">
            <v>524</v>
          </cell>
          <cell r="H117">
            <v>37979</v>
          </cell>
          <cell r="I117">
            <v>1294</v>
          </cell>
          <cell r="J117">
            <v>162</v>
          </cell>
          <cell r="K117">
            <v>573</v>
          </cell>
          <cell r="L117">
            <v>1272</v>
          </cell>
          <cell r="M117">
            <v>0</v>
          </cell>
          <cell r="N117">
            <v>133</v>
          </cell>
          <cell r="O117">
            <v>625.1</v>
          </cell>
          <cell r="P117">
            <v>250.8</v>
          </cell>
          <cell r="Q117">
            <v>0</v>
          </cell>
          <cell r="R117">
            <v>16886.310000000001</v>
          </cell>
          <cell r="S117">
            <v>92218.32</v>
          </cell>
          <cell r="T117">
            <v>10305</v>
          </cell>
          <cell r="U117">
            <v>21013</v>
          </cell>
          <cell r="V117">
            <v>40248</v>
          </cell>
          <cell r="W117">
            <v>21782</v>
          </cell>
          <cell r="X117">
            <v>10678</v>
          </cell>
          <cell r="Y117">
            <v>3214</v>
          </cell>
          <cell r="Z117">
            <v>2068</v>
          </cell>
          <cell r="AA117">
            <v>338</v>
          </cell>
          <cell r="AB117">
            <v>109646</v>
          </cell>
          <cell r="AC117">
            <v>1276.04</v>
          </cell>
        </row>
        <row r="118">
          <cell r="A118">
            <v>112</v>
          </cell>
          <cell r="B118" t="str">
            <v>Guildford</v>
          </cell>
          <cell r="C118" t="str">
            <v>E3633</v>
          </cell>
          <cell r="D118">
            <v>56771</v>
          </cell>
          <cell r="E118">
            <v>2064</v>
          </cell>
          <cell r="F118">
            <v>0</v>
          </cell>
          <cell r="G118">
            <v>315</v>
          </cell>
          <cell r="H118">
            <v>16272</v>
          </cell>
          <cell r="I118">
            <v>768</v>
          </cell>
          <cell r="J118">
            <v>63</v>
          </cell>
          <cell r="K118">
            <v>334</v>
          </cell>
          <cell r="L118">
            <v>785</v>
          </cell>
          <cell r="M118">
            <v>150</v>
          </cell>
          <cell r="N118">
            <v>118</v>
          </cell>
          <cell r="O118">
            <v>387</v>
          </cell>
          <cell r="P118">
            <v>430.7</v>
          </cell>
          <cell r="Q118">
            <v>6.25</v>
          </cell>
          <cell r="R118">
            <v>4267.3999999999996</v>
          </cell>
          <cell r="S118">
            <v>59186.2</v>
          </cell>
          <cell r="T118">
            <v>1065</v>
          </cell>
          <cell r="U118">
            <v>3375</v>
          </cell>
          <cell r="V118">
            <v>11699</v>
          </cell>
          <cell r="W118">
            <v>15770</v>
          </cell>
          <cell r="X118">
            <v>9864</v>
          </cell>
          <cell r="Y118">
            <v>6405</v>
          </cell>
          <cell r="Z118">
            <v>7300</v>
          </cell>
          <cell r="AA118">
            <v>1697</v>
          </cell>
          <cell r="AB118">
            <v>57175</v>
          </cell>
          <cell r="AC118">
            <v>1613.04</v>
          </cell>
        </row>
        <row r="119">
          <cell r="A119">
            <v>113</v>
          </cell>
          <cell r="B119" t="str">
            <v>Hackney</v>
          </cell>
          <cell r="C119" t="str">
            <v>E5013</v>
          </cell>
          <cell r="D119">
            <v>107729</v>
          </cell>
          <cell r="E119">
            <v>2631</v>
          </cell>
          <cell r="F119">
            <v>0</v>
          </cell>
          <cell r="G119">
            <v>206</v>
          </cell>
          <cell r="H119">
            <v>41452</v>
          </cell>
          <cell r="I119">
            <v>1088</v>
          </cell>
          <cell r="J119">
            <v>76</v>
          </cell>
          <cell r="K119">
            <v>1055</v>
          </cell>
          <cell r="L119">
            <v>1183</v>
          </cell>
          <cell r="M119">
            <v>155</v>
          </cell>
          <cell r="N119">
            <v>442</v>
          </cell>
          <cell r="O119">
            <v>1073</v>
          </cell>
          <cell r="P119">
            <v>0</v>
          </cell>
          <cell r="Q119">
            <v>0</v>
          </cell>
          <cell r="R119">
            <v>24180.65</v>
          </cell>
          <cell r="S119">
            <v>91439.55</v>
          </cell>
          <cell r="T119">
            <v>6874</v>
          </cell>
          <cell r="U119">
            <v>31612</v>
          </cell>
          <cell r="V119">
            <v>33444</v>
          </cell>
          <cell r="W119">
            <v>21520</v>
          </cell>
          <cell r="X119">
            <v>10997</v>
          </cell>
          <cell r="Y119">
            <v>4157</v>
          </cell>
          <cell r="Z119">
            <v>1116</v>
          </cell>
          <cell r="AA119">
            <v>48</v>
          </cell>
          <cell r="AB119">
            <v>109768</v>
          </cell>
          <cell r="AC119">
            <v>1293.45</v>
          </cell>
        </row>
        <row r="120">
          <cell r="A120">
            <v>114</v>
          </cell>
          <cell r="B120" t="str">
            <v>Halton</v>
          </cell>
          <cell r="C120" t="str">
            <v>E0601</v>
          </cell>
          <cell r="D120">
            <v>55267</v>
          </cell>
          <cell r="E120">
            <v>807</v>
          </cell>
          <cell r="F120">
            <v>2</v>
          </cell>
          <cell r="G120">
            <v>404</v>
          </cell>
          <cell r="H120">
            <v>19445</v>
          </cell>
          <cell r="I120">
            <v>566</v>
          </cell>
          <cell r="J120">
            <v>105</v>
          </cell>
          <cell r="K120">
            <v>62</v>
          </cell>
          <cell r="L120">
            <v>286</v>
          </cell>
          <cell r="M120">
            <v>397</v>
          </cell>
          <cell r="N120">
            <v>171</v>
          </cell>
          <cell r="O120">
            <v>473</v>
          </cell>
          <cell r="P120">
            <v>0</v>
          </cell>
          <cell r="Q120">
            <v>0</v>
          </cell>
          <cell r="R120">
            <v>9479.9</v>
          </cell>
          <cell r="S120">
            <v>40103</v>
          </cell>
          <cell r="T120">
            <v>26164</v>
          </cell>
          <cell r="U120">
            <v>11946</v>
          </cell>
          <cell r="V120">
            <v>7800</v>
          </cell>
          <cell r="W120">
            <v>4772</v>
          </cell>
          <cell r="X120">
            <v>3428</v>
          </cell>
          <cell r="Y120">
            <v>1077</v>
          </cell>
          <cell r="Z120">
            <v>374</v>
          </cell>
          <cell r="AA120">
            <v>40</v>
          </cell>
          <cell r="AB120">
            <v>55601</v>
          </cell>
          <cell r="AC120">
            <v>1432.63</v>
          </cell>
        </row>
        <row r="121">
          <cell r="A121">
            <v>115</v>
          </cell>
          <cell r="B121" t="str">
            <v>Hambleton</v>
          </cell>
          <cell r="C121" t="str">
            <v>E2732</v>
          </cell>
          <cell r="D121">
            <v>40116</v>
          </cell>
          <cell r="E121">
            <v>1368</v>
          </cell>
          <cell r="F121">
            <v>0</v>
          </cell>
          <cell r="G121">
            <v>158</v>
          </cell>
          <cell r="H121">
            <v>11469</v>
          </cell>
          <cell r="I121">
            <v>257</v>
          </cell>
          <cell r="J121">
            <v>36</v>
          </cell>
          <cell r="K121">
            <v>413</v>
          </cell>
          <cell r="L121">
            <v>415</v>
          </cell>
          <cell r="M121">
            <v>526</v>
          </cell>
          <cell r="N121">
            <v>0</v>
          </cell>
          <cell r="O121">
            <v>423</v>
          </cell>
          <cell r="P121">
            <v>683.93</v>
          </cell>
          <cell r="Q121">
            <v>21</v>
          </cell>
          <cell r="R121">
            <v>3197.49</v>
          </cell>
          <cell r="S121">
            <v>37025.230000000003</v>
          </cell>
          <cell r="T121">
            <v>3666</v>
          </cell>
          <cell r="U121">
            <v>8500</v>
          </cell>
          <cell r="V121">
            <v>9097</v>
          </cell>
          <cell r="W121">
            <v>6767</v>
          </cell>
          <cell r="X121">
            <v>5963</v>
          </cell>
          <cell r="Y121">
            <v>3916</v>
          </cell>
          <cell r="Z121">
            <v>2411</v>
          </cell>
          <cell r="AA121">
            <v>166</v>
          </cell>
          <cell r="AB121">
            <v>40486</v>
          </cell>
          <cell r="AC121">
            <v>1503.55</v>
          </cell>
        </row>
        <row r="122">
          <cell r="A122">
            <v>116</v>
          </cell>
          <cell r="B122" t="str">
            <v>Hammersmith and Fulham</v>
          </cell>
          <cell r="C122" t="str">
            <v>E5014</v>
          </cell>
          <cell r="D122">
            <v>84340</v>
          </cell>
          <cell r="E122">
            <v>1814</v>
          </cell>
          <cell r="F122">
            <v>13</v>
          </cell>
          <cell r="G122">
            <v>195</v>
          </cell>
          <cell r="H122">
            <v>29653</v>
          </cell>
          <cell r="I122">
            <v>563</v>
          </cell>
          <cell r="J122">
            <v>40</v>
          </cell>
          <cell r="K122">
            <v>1995</v>
          </cell>
          <cell r="L122">
            <v>767</v>
          </cell>
          <cell r="M122">
            <v>0</v>
          </cell>
          <cell r="N122">
            <v>0</v>
          </cell>
          <cell r="O122">
            <v>445</v>
          </cell>
          <cell r="P122">
            <v>0</v>
          </cell>
          <cell r="Q122">
            <v>0</v>
          </cell>
          <cell r="R122">
            <v>12941.42</v>
          </cell>
          <cell r="S122">
            <v>86698</v>
          </cell>
          <cell r="T122">
            <v>3790</v>
          </cell>
          <cell r="U122">
            <v>5744</v>
          </cell>
          <cell r="V122">
            <v>14166</v>
          </cell>
          <cell r="W122">
            <v>24384</v>
          </cell>
          <cell r="X122">
            <v>15177</v>
          </cell>
          <cell r="Y122">
            <v>9096</v>
          </cell>
          <cell r="Z122">
            <v>10828</v>
          </cell>
          <cell r="AA122">
            <v>2225</v>
          </cell>
          <cell r="AB122">
            <v>85410</v>
          </cell>
          <cell r="AC122">
            <v>1022.81</v>
          </cell>
        </row>
        <row r="123">
          <cell r="A123">
            <v>117</v>
          </cell>
          <cell r="B123" t="str">
            <v>Harborough</v>
          </cell>
          <cell r="C123" t="str">
            <v>E2433</v>
          </cell>
          <cell r="D123">
            <v>37040</v>
          </cell>
          <cell r="E123">
            <v>522</v>
          </cell>
          <cell r="F123">
            <v>0</v>
          </cell>
          <cell r="G123">
            <v>268</v>
          </cell>
          <cell r="H123">
            <v>10413</v>
          </cell>
          <cell r="I123">
            <v>332</v>
          </cell>
          <cell r="J123">
            <v>34</v>
          </cell>
          <cell r="K123">
            <v>169</v>
          </cell>
          <cell r="L123">
            <v>640</v>
          </cell>
          <cell r="M123">
            <v>125</v>
          </cell>
          <cell r="N123">
            <v>0</v>
          </cell>
          <cell r="O123">
            <v>365</v>
          </cell>
          <cell r="P123">
            <v>0</v>
          </cell>
          <cell r="Q123">
            <v>0</v>
          </cell>
          <cell r="R123">
            <v>2395.6</v>
          </cell>
          <cell r="S123">
            <v>34568.6</v>
          </cell>
          <cell r="T123">
            <v>4401</v>
          </cell>
          <cell r="U123">
            <v>8085</v>
          </cell>
          <cell r="V123">
            <v>7519</v>
          </cell>
          <cell r="W123">
            <v>5966</v>
          </cell>
          <cell r="X123">
            <v>5740</v>
          </cell>
          <cell r="Y123">
            <v>3274</v>
          </cell>
          <cell r="Z123">
            <v>2426</v>
          </cell>
          <cell r="AA123">
            <v>225</v>
          </cell>
          <cell r="AB123">
            <v>37636</v>
          </cell>
          <cell r="AC123">
            <v>1523.32</v>
          </cell>
        </row>
        <row r="124">
          <cell r="A124">
            <v>118</v>
          </cell>
          <cell r="B124" t="str">
            <v>Haringey</v>
          </cell>
          <cell r="C124" t="str">
            <v>E5038</v>
          </cell>
          <cell r="D124">
            <v>106177</v>
          </cell>
          <cell r="E124">
            <v>1538</v>
          </cell>
          <cell r="F124">
            <v>0</v>
          </cell>
          <cell r="G124">
            <v>337</v>
          </cell>
          <cell r="H124">
            <v>37529</v>
          </cell>
          <cell r="I124">
            <v>775</v>
          </cell>
          <cell r="J124">
            <v>85</v>
          </cell>
          <cell r="K124">
            <v>826</v>
          </cell>
          <cell r="L124">
            <v>740</v>
          </cell>
          <cell r="M124">
            <v>189</v>
          </cell>
          <cell r="N124">
            <v>131</v>
          </cell>
          <cell r="O124">
            <v>579</v>
          </cell>
          <cell r="P124">
            <v>0</v>
          </cell>
          <cell r="Q124">
            <v>0</v>
          </cell>
          <cell r="R124">
            <v>21287.42</v>
          </cell>
          <cell r="S124">
            <v>93269.78</v>
          </cell>
          <cell r="T124">
            <v>7622</v>
          </cell>
          <cell r="U124">
            <v>18560</v>
          </cell>
          <cell r="V124">
            <v>33386</v>
          </cell>
          <cell r="W124">
            <v>26092</v>
          </cell>
          <cell r="X124">
            <v>10729</v>
          </cell>
          <cell r="Y124">
            <v>5377</v>
          </cell>
          <cell r="Z124">
            <v>4606</v>
          </cell>
          <cell r="AA124">
            <v>682</v>
          </cell>
          <cell r="AB124">
            <v>107054</v>
          </cell>
          <cell r="AC124">
            <v>1479.32</v>
          </cell>
        </row>
        <row r="125">
          <cell r="A125">
            <v>119</v>
          </cell>
          <cell r="B125" t="str">
            <v>Harlow</v>
          </cell>
          <cell r="C125" t="str">
            <v>E1538</v>
          </cell>
          <cell r="D125">
            <v>36277</v>
          </cell>
          <cell r="E125">
            <v>380</v>
          </cell>
          <cell r="F125">
            <v>0</v>
          </cell>
          <cell r="G125">
            <v>182</v>
          </cell>
          <cell r="H125">
            <v>13192</v>
          </cell>
          <cell r="I125">
            <v>361</v>
          </cell>
          <cell r="J125">
            <v>29</v>
          </cell>
          <cell r="K125">
            <v>59</v>
          </cell>
          <cell r="L125">
            <v>160</v>
          </cell>
          <cell r="M125">
            <v>149</v>
          </cell>
          <cell r="N125">
            <v>33</v>
          </cell>
          <cell r="O125">
            <v>125</v>
          </cell>
          <cell r="P125">
            <v>0</v>
          </cell>
          <cell r="Q125">
            <v>2</v>
          </cell>
          <cell r="R125">
            <v>5138.3</v>
          </cell>
          <cell r="S125">
            <v>29792.9</v>
          </cell>
          <cell r="T125">
            <v>2278</v>
          </cell>
          <cell r="U125">
            <v>7682</v>
          </cell>
          <cell r="V125">
            <v>18730</v>
          </cell>
          <cell r="W125">
            <v>4226</v>
          </cell>
          <cell r="X125">
            <v>2215</v>
          </cell>
          <cell r="Y125">
            <v>885</v>
          </cell>
          <cell r="Z125">
            <v>393</v>
          </cell>
          <cell r="AA125">
            <v>15</v>
          </cell>
          <cell r="AB125">
            <v>36424</v>
          </cell>
          <cell r="AC125">
            <v>1563.34</v>
          </cell>
        </row>
        <row r="126">
          <cell r="A126">
            <v>120</v>
          </cell>
          <cell r="B126" t="str">
            <v>Harrogate</v>
          </cell>
          <cell r="C126" t="str">
            <v>E2753</v>
          </cell>
          <cell r="D126">
            <v>70631</v>
          </cell>
          <cell r="E126">
            <v>2155</v>
          </cell>
          <cell r="F126">
            <v>21</v>
          </cell>
          <cell r="G126">
            <v>406</v>
          </cell>
          <cell r="H126">
            <v>22052</v>
          </cell>
          <cell r="I126">
            <v>492</v>
          </cell>
          <cell r="J126">
            <v>161</v>
          </cell>
          <cell r="K126">
            <v>696</v>
          </cell>
          <cell r="L126">
            <v>549</v>
          </cell>
          <cell r="M126">
            <v>1015</v>
          </cell>
          <cell r="N126">
            <v>229</v>
          </cell>
          <cell r="O126">
            <v>709</v>
          </cell>
          <cell r="P126">
            <v>469.1</v>
          </cell>
          <cell r="Q126">
            <v>0</v>
          </cell>
          <cell r="R126">
            <v>5800.73</v>
          </cell>
          <cell r="S126">
            <v>64249.31</v>
          </cell>
          <cell r="T126">
            <v>8379</v>
          </cell>
          <cell r="U126">
            <v>13876</v>
          </cell>
          <cell r="V126">
            <v>16375</v>
          </cell>
          <cell r="W126">
            <v>10583</v>
          </cell>
          <cell r="X126">
            <v>9250</v>
          </cell>
          <cell r="Y126">
            <v>6258</v>
          </cell>
          <cell r="Z126">
            <v>5484</v>
          </cell>
          <cell r="AA126">
            <v>630</v>
          </cell>
          <cell r="AB126">
            <v>70835</v>
          </cell>
          <cell r="AC126">
            <v>1607.81</v>
          </cell>
        </row>
        <row r="127">
          <cell r="A127">
            <v>121</v>
          </cell>
          <cell r="B127" t="str">
            <v>Harrow</v>
          </cell>
          <cell r="C127" t="str">
            <v>E5039</v>
          </cell>
          <cell r="D127">
            <v>88139</v>
          </cell>
          <cell r="E127">
            <v>1109</v>
          </cell>
          <cell r="F127">
            <v>381</v>
          </cell>
          <cell r="G127">
            <v>563</v>
          </cell>
          <cell r="H127">
            <v>21435</v>
          </cell>
          <cell r="I127">
            <v>699</v>
          </cell>
          <cell r="J127">
            <v>72</v>
          </cell>
          <cell r="K127">
            <v>47</v>
          </cell>
          <cell r="L127">
            <v>362</v>
          </cell>
          <cell r="M127">
            <v>72</v>
          </cell>
          <cell r="N127">
            <v>42</v>
          </cell>
          <cell r="O127">
            <v>81</v>
          </cell>
          <cell r="P127">
            <v>130.80000000000001</v>
          </cell>
          <cell r="Q127">
            <v>0</v>
          </cell>
          <cell r="R127">
            <v>10091.450000000001</v>
          </cell>
          <cell r="S127">
            <v>91409</v>
          </cell>
          <cell r="T127">
            <v>604</v>
          </cell>
          <cell r="U127">
            <v>3482</v>
          </cell>
          <cell r="V127">
            <v>19638</v>
          </cell>
          <cell r="W127">
            <v>28329</v>
          </cell>
          <cell r="X127">
            <v>21784</v>
          </cell>
          <cell r="Y127">
            <v>7852</v>
          </cell>
          <cell r="Z127">
            <v>6131</v>
          </cell>
          <cell r="AA127">
            <v>1202</v>
          </cell>
          <cell r="AB127">
            <v>89022</v>
          </cell>
          <cell r="AC127">
            <v>1529.36</v>
          </cell>
        </row>
        <row r="128">
          <cell r="A128">
            <v>122</v>
          </cell>
          <cell r="B128" t="str">
            <v>Hart</v>
          </cell>
          <cell r="C128" t="str">
            <v>E1736</v>
          </cell>
          <cell r="D128">
            <v>37442</v>
          </cell>
          <cell r="E128">
            <v>1087</v>
          </cell>
          <cell r="F128">
            <v>0</v>
          </cell>
          <cell r="G128">
            <v>193</v>
          </cell>
          <cell r="H128">
            <v>9723</v>
          </cell>
          <cell r="I128">
            <v>234</v>
          </cell>
          <cell r="J128">
            <v>29</v>
          </cell>
          <cell r="K128">
            <v>143</v>
          </cell>
          <cell r="L128">
            <v>455</v>
          </cell>
          <cell r="M128">
            <v>0</v>
          </cell>
          <cell r="N128">
            <v>0</v>
          </cell>
          <cell r="O128">
            <v>208</v>
          </cell>
          <cell r="P128">
            <v>706</v>
          </cell>
          <cell r="Q128">
            <v>7</v>
          </cell>
          <cell r="R128">
            <v>2088.79</v>
          </cell>
          <cell r="S128">
            <v>39590.67</v>
          </cell>
          <cell r="T128">
            <v>684</v>
          </cell>
          <cell r="U128">
            <v>1885</v>
          </cell>
          <cell r="V128">
            <v>8664</v>
          </cell>
          <cell r="W128">
            <v>8540</v>
          </cell>
          <cell r="X128">
            <v>7543</v>
          </cell>
          <cell r="Y128">
            <v>6587</v>
          </cell>
          <cell r="Z128">
            <v>3642</v>
          </cell>
          <cell r="AA128">
            <v>237</v>
          </cell>
          <cell r="AB128">
            <v>37782</v>
          </cell>
          <cell r="AC128">
            <v>1470.01</v>
          </cell>
        </row>
        <row r="129">
          <cell r="A129">
            <v>123</v>
          </cell>
          <cell r="B129" t="str">
            <v>Hartlepool</v>
          </cell>
          <cell r="C129" t="str">
            <v>E0701</v>
          </cell>
          <cell r="D129">
            <v>42652</v>
          </cell>
          <cell r="E129">
            <v>653</v>
          </cell>
          <cell r="F129">
            <v>24</v>
          </cell>
          <cell r="G129">
            <v>409</v>
          </cell>
          <cell r="H129">
            <v>15986</v>
          </cell>
          <cell r="I129">
            <v>519</v>
          </cell>
          <cell r="J129">
            <v>142</v>
          </cell>
          <cell r="K129">
            <v>338</v>
          </cell>
          <cell r="L129">
            <v>805</v>
          </cell>
          <cell r="M129">
            <v>45</v>
          </cell>
          <cell r="N129">
            <v>324</v>
          </cell>
          <cell r="O129">
            <v>727</v>
          </cell>
          <cell r="P129">
            <v>0</v>
          </cell>
          <cell r="Q129">
            <v>0</v>
          </cell>
          <cell r="R129">
            <v>9980.4</v>
          </cell>
          <cell r="S129">
            <v>29292.1</v>
          </cell>
          <cell r="T129">
            <v>24043</v>
          </cell>
          <cell r="U129">
            <v>7166</v>
          </cell>
          <cell r="V129">
            <v>5995</v>
          </cell>
          <cell r="W129">
            <v>3115</v>
          </cell>
          <cell r="X129">
            <v>1588</v>
          </cell>
          <cell r="Y129">
            <v>617</v>
          </cell>
          <cell r="Z129">
            <v>431</v>
          </cell>
          <cell r="AA129">
            <v>60</v>
          </cell>
          <cell r="AB129">
            <v>43015</v>
          </cell>
          <cell r="AC129">
            <v>1696.38</v>
          </cell>
        </row>
        <row r="130">
          <cell r="A130">
            <v>124</v>
          </cell>
          <cell r="B130" t="str">
            <v>Hastings</v>
          </cell>
          <cell r="C130" t="str">
            <v>E1433</v>
          </cell>
          <cell r="D130">
            <v>42724</v>
          </cell>
          <cell r="E130">
            <v>452</v>
          </cell>
          <cell r="F130">
            <v>0</v>
          </cell>
          <cell r="G130">
            <v>118</v>
          </cell>
          <cell r="H130">
            <v>16316</v>
          </cell>
          <cell r="I130">
            <v>297</v>
          </cell>
          <cell r="J130">
            <v>88</v>
          </cell>
          <cell r="K130">
            <v>637</v>
          </cell>
          <cell r="L130">
            <v>1032</v>
          </cell>
          <cell r="M130">
            <v>171</v>
          </cell>
          <cell r="N130">
            <v>212</v>
          </cell>
          <cell r="O130">
            <v>591</v>
          </cell>
          <cell r="P130">
            <v>0</v>
          </cell>
          <cell r="Q130">
            <v>0.37</v>
          </cell>
          <cell r="R130">
            <v>8627.9699999999993</v>
          </cell>
          <cell r="S130">
            <v>31720</v>
          </cell>
          <cell r="T130">
            <v>14584</v>
          </cell>
          <cell r="U130">
            <v>12110</v>
          </cell>
          <cell r="V130">
            <v>7470</v>
          </cell>
          <cell r="W130">
            <v>5598</v>
          </cell>
          <cell r="X130">
            <v>2217</v>
          </cell>
          <cell r="Y130">
            <v>796</v>
          </cell>
          <cell r="Z130">
            <v>192</v>
          </cell>
          <cell r="AA130">
            <v>41</v>
          </cell>
          <cell r="AB130">
            <v>43008</v>
          </cell>
          <cell r="AC130">
            <v>1673.24</v>
          </cell>
        </row>
        <row r="131">
          <cell r="A131">
            <v>125</v>
          </cell>
          <cell r="B131" t="str">
            <v>Havant</v>
          </cell>
          <cell r="C131" t="str">
            <v>E1737</v>
          </cell>
          <cell r="D131">
            <v>53281</v>
          </cell>
          <cell r="E131">
            <v>528</v>
          </cell>
          <cell r="F131">
            <v>0</v>
          </cell>
          <cell r="G131">
            <v>417</v>
          </cell>
          <cell r="H131">
            <v>17570</v>
          </cell>
          <cell r="I131">
            <v>375</v>
          </cell>
          <cell r="J131">
            <v>77</v>
          </cell>
          <cell r="K131">
            <v>451</v>
          </cell>
          <cell r="L131">
            <v>557</v>
          </cell>
          <cell r="M131">
            <v>0</v>
          </cell>
          <cell r="N131">
            <v>73</v>
          </cell>
          <cell r="O131">
            <v>262</v>
          </cell>
          <cell r="P131">
            <v>41.1</v>
          </cell>
          <cell r="Q131">
            <v>1.5</v>
          </cell>
          <cell r="R131">
            <v>7348.25</v>
          </cell>
          <cell r="S131">
            <v>44988.72</v>
          </cell>
          <cell r="T131">
            <v>8345</v>
          </cell>
          <cell r="U131">
            <v>14111</v>
          </cell>
          <cell r="V131">
            <v>12634</v>
          </cell>
          <cell r="W131">
            <v>9786</v>
          </cell>
          <cell r="X131">
            <v>5553</v>
          </cell>
          <cell r="Y131">
            <v>2452</v>
          </cell>
          <cell r="Z131">
            <v>939</v>
          </cell>
          <cell r="AA131">
            <v>40</v>
          </cell>
          <cell r="AB131">
            <v>53860</v>
          </cell>
          <cell r="AC131">
            <v>1449.37</v>
          </cell>
        </row>
        <row r="132">
          <cell r="A132">
            <v>126</v>
          </cell>
          <cell r="B132" t="str">
            <v>Havering</v>
          </cell>
          <cell r="C132" t="str">
            <v>E5040</v>
          </cell>
          <cell r="D132">
            <v>101995</v>
          </cell>
          <cell r="E132">
            <v>989</v>
          </cell>
          <cell r="F132">
            <v>0</v>
          </cell>
          <cell r="G132">
            <v>557</v>
          </cell>
          <cell r="H132">
            <v>31394</v>
          </cell>
          <cell r="I132">
            <v>792</v>
          </cell>
          <cell r="J132">
            <v>81</v>
          </cell>
          <cell r="K132">
            <v>201</v>
          </cell>
          <cell r="L132">
            <v>859</v>
          </cell>
          <cell r="M132">
            <v>0</v>
          </cell>
          <cell r="N132">
            <v>0</v>
          </cell>
          <cell r="O132">
            <v>558</v>
          </cell>
          <cell r="P132">
            <v>0</v>
          </cell>
          <cell r="Q132">
            <v>1.5</v>
          </cell>
          <cell r="R132">
            <v>13048.68</v>
          </cell>
          <cell r="S132">
            <v>95376</v>
          </cell>
          <cell r="T132">
            <v>5207</v>
          </cell>
          <cell r="U132">
            <v>10822</v>
          </cell>
          <cell r="V132">
            <v>26892</v>
          </cell>
          <cell r="W132">
            <v>35598</v>
          </cell>
          <cell r="X132">
            <v>15100</v>
          </cell>
          <cell r="Y132">
            <v>6329</v>
          </cell>
          <cell r="Z132">
            <v>3031</v>
          </cell>
          <cell r="AA132">
            <v>309</v>
          </cell>
          <cell r="AB132">
            <v>103288</v>
          </cell>
          <cell r="AC132">
            <v>1514</v>
          </cell>
        </row>
        <row r="133">
          <cell r="A133">
            <v>127</v>
          </cell>
          <cell r="B133" t="str">
            <v>Herefordshire</v>
          </cell>
          <cell r="C133" t="str">
            <v>E1801</v>
          </cell>
          <cell r="D133">
            <v>83086</v>
          </cell>
          <cell r="E133">
            <v>1490</v>
          </cell>
          <cell r="F133">
            <v>1</v>
          </cell>
          <cell r="G133">
            <v>433</v>
          </cell>
          <cell r="H133">
            <v>25919</v>
          </cell>
          <cell r="I133">
            <v>668</v>
          </cell>
          <cell r="J133">
            <v>103</v>
          </cell>
          <cell r="K133">
            <v>739</v>
          </cell>
          <cell r="L133">
            <v>443</v>
          </cell>
          <cell r="M133">
            <v>0</v>
          </cell>
          <cell r="N133">
            <v>247</v>
          </cell>
          <cell r="O133">
            <v>603</v>
          </cell>
          <cell r="P133">
            <v>285.39999999999998</v>
          </cell>
          <cell r="Q133">
            <v>9.25</v>
          </cell>
          <cell r="R133">
            <v>9342.39</v>
          </cell>
          <cell r="S133">
            <v>73803.399999999994</v>
          </cell>
          <cell r="T133">
            <v>12891</v>
          </cell>
          <cell r="U133">
            <v>19470</v>
          </cell>
          <cell r="V133">
            <v>16358</v>
          </cell>
          <cell r="W133">
            <v>13046</v>
          </cell>
          <cell r="X133">
            <v>11382</v>
          </cell>
          <cell r="Y133">
            <v>6650</v>
          </cell>
          <cell r="Z133">
            <v>3519</v>
          </cell>
          <cell r="AA133">
            <v>185</v>
          </cell>
          <cell r="AB133">
            <v>83501</v>
          </cell>
          <cell r="AC133">
            <v>1583.96</v>
          </cell>
        </row>
        <row r="134">
          <cell r="A134">
            <v>128</v>
          </cell>
          <cell r="B134" t="str">
            <v>Hertsmere</v>
          </cell>
          <cell r="C134" t="str">
            <v>E1934</v>
          </cell>
          <cell r="D134">
            <v>42101</v>
          </cell>
          <cell r="E134">
            <v>729</v>
          </cell>
          <cell r="F134">
            <v>0</v>
          </cell>
          <cell r="G134">
            <v>210</v>
          </cell>
          <cell r="H134">
            <v>13210</v>
          </cell>
          <cell r="I134">
            <v>322</v>
          </cell>
          <cell r="J134">
            <v>68</v>
          </cell>
          <cell r="K134">
            <v>217</v>
          </cell>
          <cell r="L134">
            <v>282</v>
          </cell>
          <cell r="M134">
            <v>219</v>
          </cell>
          <cell r="N134">
            <v>61</v>
          </cell>
          <cell r="O134">
            <v>202</v>
          </cell>
          <cell r="P134">
            <v>298.8</v>
          </cell>
          <cell r="Q134">
            <v>0.5</v>
          </cell>
          <cell r="R134">
            <v>4225.55</v>
          </cell>
          <cell r="S134">
            <v>43928.6</v>
          </cell>
          <cell r="T134">
            <v>581</v>
          </cell>
          <cell r="U134">
            <v>2915</v>
          </cell>
          <cell r="V134">
            <v>6623</v>
          </cell>
          <cell r="W134">
            <v>13977</v>
          </cell>
          <cell r="X134">
            <v>8651</v>
          </cell>
          <cell r="Y134">
            <v>4250</v>
          </cell>
          <cell r="Z134">
            <v>4417</v>
          </cell>
          <cell r="AA134">
            <v>1033</v>
          </cell>
          <cell r="AB134">
            <v>42447</v>
          </cell>
          <cell r="AC134">
            <v>1470.33</v>
          </cell>
        </row>
        <row r="135">
          <cell r="A135">
            <v>129</v>
          </cell>
          <cell r="B135" t="str">
            <v>High Peak</v>
          </cell>
          <cell r="C135" t="str">
            <v>E1037</v>
          </cell>
          <cell r="D135">
            <v>40996</v>
          </cell>
          <cell r="E135">
            <v>602</v>
          </cell>
          <cell r="F135">
            <v>3</v>
          </cell>
          <cell r="G135">
            <v>226</v>
          </cell>
          <cell r="H135">
            <v>13503</v>
          </cell>
          <cell r="I135">
            <v>410</v>
          </cell>
          <cell r="J135">
            <v>40</v>
          </cell>
          <cell r="K135">
            <v>303</v>
          </cell>
          <cell r="L135">
            <v>615</v>
          </cell>
          <cell r="M135">
            <v>391</v>
          </cell>
          <cell r="N135">
            <v>177</v>
          </cell>
          <cell r="O135">
            <v>515</v>
          </cell>
          <cell r="P135">
            <v>0</v>
          </cell>
          <cell r="Q135">
            <v>3.88</v>
          </cell>
          <cell r="R135">
            <v>4788.93</v>
          </cell>
          <cell r="S135">
            <v>34254.49</v>
          </cell>
          <cell r="T135">
            <v>8441</v>
          </cell>
          <cell r="U135">
            <v>12773</v>
          </cell>
          <cell r="V135">
            <v>8694</v>
          </cell>
          <cell r="W135">
            <v>4704</v>
          </cell>
          <cell r="X135">
            <v>3638</v>
          </cell>
          <cell r="Y135">
            <v>2074</v>
          </cell>
          <cell r="Z135">
            <v>826</v>
          </cell>
          <cell r="AA135">
            <v>47</v>
          </cell>
          <cell r="AB135">
            <v>41197</v>
          </cell>
          <cell r="AC135">
            <v>1556.2</v>
          </cell>
        </row>
        <row r="136">
          <cell r="A136">
            <v>130</v>
          </cell>
          <cell r="B136" t="str">
            <v>Hillingdon</v>
          </cell>
          <cell r="C136" t="str">
            <v>E5041</v>
          </cell>
          <cell r="D136">
            <v>108333</v>
          </cell>
          <cell r="E136">
            <v>2475</v>
          </cell>
          <cell r="F136">
            <v>0</v>
          </cell>
          <cell r="G136">
            <v>577</v>
          </cell>
          <cell r="H136">
            <v>30692</v>
          </cell>
          <cell r="I136">
            <v>678</v>
          </cell>
          <cell r="J136">
            <v>111</v>
          </cell>
          <cell r="K136">
            <v>1227</v>
          </cell>
          <cell r="L136">
            <v>515</v>
          </cell>
          <cell r="M136">
            <v>359</v>
          </cell>
          <cell r="N136">
            <v>0</v>
          </cell>
          <cell r="O136">
            <v>469</v>
          </cell>
          <cell r="P136">
            <v>835.2</v>
          </cell>
          <cell r="Q136">
            <v>3</v>
          </cell>
          <cell r="R136">
            <v>12685.68</v>
          </cell>
          <cell r="S136">
            <v>104600</v>
          </cell>
          <cell r="T136">
            <v>903</v>
          </cell>
          <cell r="U136">
            <v>5733</v>
          </cell>
          <cell r="V136">
            <v>23594</v>
          </cell>
          <cell r="W136">
            <v>45286</v>
          </cell>
          <cell r="X136">
            <v>18320</v>
          </cell>
          <cell r="Y136">
            <v>9708</v>
          </cell>
          <cell r="Z136">
            <v>4994</v>
          </cell>
          <cell r="AA136">
            <v>436</v>
          </cell>
          <cell r="AB136">
            <v>108974</v>
          </cell>
          <cell r="AC136">
            <v>1407.93</v>
          </cell>
        </row>
        <row r="137">
          <cell r="A137">
            <v>131</v>
          </cell>
          <cell r="B137" t="str">
            <v>Hinckley and Bosworth</v>
          </cell>
          <cell r="C137" t="str">
            <v>E2434</v>
          </cell>
          <cell r="D137">
            <v>47679</v>
          </cell>
          <cell r="E137">
            <v>596</v>
          </cell>
          <cell r="F137">
            <v>3</v>
          </cell>
          <cell r="G137">
            <v>303</v>
          </cell>
          <cell r="H137">
            <v>14682</v>
          </cell>
          <cell r="I137">
            <v>398</v>
          </cell>
          <cell r="J137">
            <v>63</v>
          </cell>
          <cell r="K137">
            <v>141</v>
          </cell>
          <cell r="L137">
            <v>720</v>
          </cell>
          <cell r="M137">
            <v>154</v>
          </cell>
          <cell r="N137">
            <v>0</v>
          </cell>
          <cell r="O137">
            <v>372</v>
          </cell>
          <cell r="P137">
            <v>0</v>
          </cell>
          <cell r="Q137">
            <v>0.5</v>
          </cell>
          <cell r="R137">
            <v>4334.5</v>
          </cell>
          <cell r="S137">
            <v>39066.1</v>
          </cell>
          <cell r="T137">
            <v>8283</v>
          </cell>
          <cell r="U137">
            <v>15271</v>
          </cell>
          <cell r="V137">
            <v>10710</v>
          </cell>
          <cell r="W137">
            <v>7104</v>
          </cell>
          <cell r="X137">
            <v>4010</v>
          </cell>
          <cell r="Y137">
            <v>2041</v>
          </cell>
          <cell r="Z137">
            <v>965</v>
          </cell>
          <cell r="AA137">
            <v>63</v>
          </cell>
          <cell r="AB137">
            <v>48447</v>
          </cell>
          <cell r="AC137">
            <v>1479.8</v>
          </cell>
        </row>
        <row r="138">
          <cell r="A138">
            <v>132</v>
          </cell>
          <cell r="B138" t="str">
            <v>Horsham</v>
          </cell>
          <cell r="C138" t="str">
            <v>E3835</v>
          </cell>
          <cell r="D138">
            <v>57947</v>
          </cell>
          <cell r="E138">
            <v>575</v>
          </cell>
          <cell r="F138">
            <v>7</v>
          </cell>
          <cell r="G138">
            <v>274</v>
          </cell>
          <cell r="H138">
            <v>16820</v>
          </cell>
          <cell r="I138">
            <v>465</v>
          </cell>
          <cell r="J138">
            <v>78</v>
          </cell>
          <cell r="K138">
            <v>366</v>
          </cell>
          <cell r="L138">
            <v>582</v>
          </cell>
          <cell r="M138">
            <v>108</v>
          </cell>
          <cell r="N138">
            <v>59</v>
          </cell>
          <cell r="O138">
            <v>315</v>
          </cell>
          <cell r="P138">
            <v>0</v>
          </cell>
          <cell r="Q138">
            <v>3</v>
          </cell>
          <cell r="R138">
            <v>4195.2700000000004</v>
          </cell>
          <cell r="S138">
            <v>61648.19</v>
          </cell>
          <cell r="T138">
            <v>2205</v>
          </cell>
          <cell r="U138">
            <v>5670</v>
          </cell>
          <cell r="V138">
            <v>12183</v>
          </cell>
          <cell r="W138">
            <v>12831</v>
          </cell>
          <cell r="X138">
            <v>10450</v>
          </cell>
          <cell r="Y138">
            <v>7722</v>
          </cell>
          <cell r="Z138">
            <v>7180</v>
          </cell>
          <cell r="AA138">
            <v>768</v>
          </cell>
          <cell r="AB138">
            <v>59009</v>
          </cell>
          <cell r="AC138">
            <v>1489.25</v>
          </cell>
        </row>
        <row r="139">
          <cell r="A139">
            <v>133</v>
          </cell>
          <cell r="B139" t="str">
            <v>Hounslow</v>
          </cell>
          <cell r="C139" t="str">
            <v>E5042</v>
          </cell>
          <cell r="D139">
            <v>98724</v>
          </cell>
          <cell r="E139">
            <v>1274</v>
          </cell>
          <cell r="F139">
            <v>0</v>
          </cell>
          <cell r="G139">
            <v>403</v>
          </cell>
          <cell r="H139">
            <v>28384</v>
          </cell>
          <cell r="I139">
            <v>792</v>
          </cell>
          <cell r="J139">
            <v>66</v>
          </cell>
          <cell r="K139">
            <v>1125</v>
          </cell>
          <cell r="L139">
            <v>1445</v>
          </cell>
          <cell r="M139">
            <v>247</v>
          </cell>
          <cell r="N139">
            <v>184</v>
          </cell>
          <cell r="O139">
            <v>738</v>
          </cell>
          <cell r="P139">
            <v>95.1</v>
          </cell>
          <cell r="Q139">
            <v>0</v>
          </cell>
          <cell r="R139">
            <v>14361.24</v>
          </cell>
          <cell r="S139">
            <v>94135.78</v>
          </cell>
          <cell r="T139">
            <v>2079</v>
          </cell>
          <cell r="U139">
            <v>8715</v>
          </cell>
          <cell r="V139">
            <v>25966</v>
          </cell>
          <cell r="W139">
            <v>37577</v>
          </cell>
          <cell r="X139">
            <v>14888</v>
          </cell>
          <cell r="Y139">
            <v>5710</v>
          </cell>
          <cell r="Z139">
            <v>3853</v>
          </cell>
          <cell r="AA139">
            <v>883</v>
          </cell>
          <cell r="AB139">
            <v>99671</v>
          </cell>
          <cell r="AC139">
            <v>1374.77</v>
          </cell>
        </row>
        <row r="140">
          <cell r="A140">
            <v>134</v>
          </cell>
          <cell r="B140" t="str">
            <v>Huntingdonshire</v>
          </cell>
          <cell r="C140" t="str">
            <v>E0551</v>
          </cell>
          <cell r="D140">
            <v>74259</v>
          </cell>
          <cell r="E140">
            <v>2100</v>
          </cell>
          <cell r="F140">
            <v>0</v>
          </cell>
          <cell r="G140">
            <v>408</v>
          </cell>
          <cell r="H140">
            <v>20746</v>
          </cell>
          <cell r="I140">
            <v>733</v>
          </cell>
          <cell r="J140">
            <v>83</v>
          </cell>
          <cell r="K140">
            <v>278</v>
          </cell>
          <cell r="L140">
            <v>907</v>
          </cell>
          <cell r="M140">
            <v>113</v>
          </cell>
          <cell r="N140">
            <v>137</v>
          </cell>
          <cell r="O140">
            <v>307</v>
          </cell>
          <cell r="P140">
            <v>313.3</v>
          </cell>
          <cell r="Q140">
            <v>5</v>
          </cell>
          <cell r="R140">
            <v>5603.39</v>
          </cell>
          <cell r="S140">
            <v>63028</v>
          </cell>
          <cell r="T140">
            <v>11493</v>
          </cell>
          <cell r="U140">
            <v>19770</v>
          </cell>
          <cell r="V140">
            <v>17584</v>
          </cell>
          <cell r="W140">
            <v>11650</v>
          </cell>
          <cell r="X140">
            <v>8809</v>
          </cell>
          <cell r="Y140">
            <v>3651</v>
          </cell>
          <cell r="Z140">
            <v>1721</v>
          </cell>
          <cell r="AA140">
            <v>164</v>
          </cell>
          <cell r="AB140">
            <v>74842</v>
          </cell>
          <cell r="AC140">
            <v>1609.29</v>
          </cell>
        </row>
        <row r="141">
          <cell r="A141">
            <v>135</v>
          </cell>
          <cell r="B141" t="str">
            <v>Hyndburn</v>
          </cell>
          <cell r="C141" t="str">
            <v>E2336</v>
          </cell>
          <cell r="D141">
            <v>36558</v>
          </cell>
          <cell r="E141">
            <v>890</v>
          </cell>
          <cell r="F141">
            <v>2</v>
          </cell>
          <cell r="G141">
            <v>181</v>
          </cell>
          <cell r="H141">
            <v>12672</v>
          </cell>
          <cell r="I141">
            <v>405</v>
          </cell>
          <cell r="J141">
            <v>107</v>
          </cell>
          <cell r="K141">
            <v>59</v>
          </cell>
          <cell r="L141">
            <v>525</v>
          </cell>
          <cell r="M141">
            <v>681</v>
          </cell>
          <cell r="N141">
            <v>336</v>
          </cell>
          <cell r="O141">
            <v>901</v>
          </cell>
          <cell r="P141">
            <v>0</v>
          </cell>
          <cell r="Q141">
            <v>0</v>
          </cell>
          <cell r="R141">
            <v>5855.39</v>
          </cell>
          <cell r="S141">
            <v>24324.9</v>
          </cell>
          <cell r="T141">
            <v>21726</v>
          </cell>
          <cell r="U141">
            <v>5462</v>
          </cell>
          <cell r="V141">
            <v>5492</v>
          </cell>
          <cell r="W141">
            <v>2641</v>
          </cell>
          <cell r="X141">
            <v>858</v>
          </cell>
          <cell r="Y141">
            <v>279</v>
          </cell>
          <cell r="Z141">
            <v>169</v>
          </cell>
          <cell r="AA141">
            <v>14</v>
          </cell>
          <cell r="AB141">
            <v>36641</v>
          </cell>
          <cell r="AC141">
            <v>1584.83</v>
          </cell>
        </row>
        <row r="142">
          <cell r="A142">
            <v>136</v>
          </cell>
          <cell r="B142" t="str">
            <v>Ipswich</v>
          </cell>
          <cell r="C142" t="str">
            <v>E3533</v>
          </cell>
          <cell r="D142">
            <v>59583</v>
          </cell>
          <cell r="E142">
            <v>843</v>
          </cell>
          <cell r="F142">
            <v>0</v>
          </cell>
          <cell r="G142">
            <v>302</v>
          </cell>
          <cell r="H142">
            <v>21366</v>
          </cell>
          <cell r="I142">
            <v>419</v>
          </cell>
          <cell r="J142">
            <v>89</v>
          </cell>
          <cell r="K142">
            <v>450</v>
          </cell>
          <cell r="L142">
            <v>818</v>
          </cell>
          <cell r="M142">
            <v>121</v>
          </cell>
          <cell r="N142">
            <v>127</v>
          </cell>
          <cell r="O142">
            <v>421</v>
          </cell>
          <cell r="P142">
            <v>0</v>
          </cell>
          <cell r="Q142">
            <v>0</v>
          </cell>
          <cell r="R142">
            <v>9028.31</v>
          </cell>
          <cell r="S142">
            <v>43896.1</v>
          </cell>
          <cell r="T142">
            <v>18742</v>
          </cell>
          <cell r="U142">
            <v>22596</v>
          </cell>
          <cell r="V142">
            <v>11081</v>
          </cell>
          <cell r="W142">
            <v>4249</v>
          </cell>
          <cell r="X142">
            <v>2225</v>
          </cell>
          <cell r="Y142">
            <v>883</v>
          </cell>
          <cell r="Z142">
            <v>353</v>
          </cell>
          <cell r="AA142">
            <v>18</v>
          </cell>
          <cell r="AB142">
            <v>60147</v>
          </cell>
          <cell r="AC142">
            <v>1624.95</v>
          </cell>
        </row>
        <row r="143">
          <cell r="A143">
            <v>137</v>
          </cell>
          <cell r="B143" t="str">
            <v>Isle of Wight Council</v>
          </cell>
          <cell r="C143" t="str">
            <v>E2101</v>
          </cell>
          <cell r="D143">
            <v>69532</v>
          </cell>
          <cell r="E143">
            <v>935</v>
          </cell>
          <cell r="F143">
            <v>0</v>
          </cell>
          <cell r="G143">
            <v>463</v>
          </cell>
          <cell r="H143">
            <v>22863</v>
          </cell>
          <cell r="I143">
            <v>423</v>
          </cell>
          <cell r="J143">
            <v>108</v>
          </cell>
          <cell r="K143">
            <v>3690</v>
          </cell>
          <cell r="L143">
            <v>978</v>
          </cell>
          <cell r="M143">
            <v>568</v>
          </cell>
          <cell r="N143">
            <v>180</v>
          </cell>
          <cell r="O143">
            <v>762</v>
          </cell>
          <cell r="P143">
            <v>0</v>
          </cell>
          <cell r="Q143">
            <v>3.66</v>
          </cell>
          <cell r="R143">
            <v>9618.48</v>
          </cell>
          <cell r="S143">
            <v>57487</v>
          </cell>
          <cell r="T143">
            <v>10088</v>
          </cell>
          <cell r="U143">
            <v>18026</v>
          </cell>
          <cell r="V143">
            <v>17102</v>
          </cell>
          <cell r="W143">
            <v>13098</v>
          </cell>
          <cell r="X143">
            <v>7027</v>
          </cell>
          <cell r="Y143">
            <v>3100</v>
          </cell>
          <cell r="Z143">
            <v>1494</v>
          </cell>
          <cell r="AA143">
            <v>143</v>
          </cell>
          <cell r="AB143">
            <v>70078</v>
          </cell>
          <cell r="AC143">
            <v>1547.4</v>
          </cell>
        </row>
        <row r="144">
          <cell r="A144">
            <v>138</v>
          </cell>
          <cell r="B144" t="str">
            <v>Isles of Scilly</v>
          </cell>
          <cell r="C144" t="str">
            <v>E4001</v>
          </cell>
          <cell r="D144">
            <v>1202</v>
          </cell>
          <cell r="E144">
            <v>16</v>
          </cell>
          <cell r="F144">
            <v>0</v>
          </cell>
          <cell r="G144">
            <v>2</v>
          </cell>
          <cell r="H144">
            <v>285</v>
          </cell>
          <cell r="I144">
            <v>2</v>
          </cell>
          <cell r="J144">
            <v>0</v>
          </cell>
          <cell r="K144">
            <v>187</v>
          </cell>
          <cell r="L144">
            <v>0</v>
          </cell>
          <cell r="M144">
            <v>0</v>
          </cell>
          <cell r="N144">
            <v>0</v>
          </cell>
          <cell r="O144">
            <v>0</v>
          </cell>
          <cell r="P144">
            <v>0</v>
          </cell>
          <cell r="Q144">
            <v>2</v>
          </cell>
          <cell r="R144">
            <v>50.8</v>
          </cell>
          <cell r="S144">
            <v>1393.3</v>
          </cell>
          <cell r="T144">
            <v>15</v>
          </cell>
          <cell r="U144">
            <v>35</v>
          </cell>
          <cell r="V144">
            <v>92</v>
          </cell>
          <cell r="W144">
            <v>260</v>
          </cell>
          <cell r="X144">
            <v>339</v>
          </cell>
          <cell r="Y144">
            <v>301</v>
          </cell>
          <cell r="Z144">
            <v>148</v>
          </cell>
          <cell r="AA144">
            <v>10</v>
          </cell>
          <cell r="AB144">
            <v>1200</v>
          </cell>
          <cell r="AC144">
            <v>1241.02</v>
          </cell>
        </row>
        <row r="145">
          <cell r="A145">
            <v>139</v>
          </cell>
          <cell r="B145" t="str">
            <v>Islington</v>
          </cell>
          <cell r="C145" t="str">
            <v>E5015</v>
          </cell>
          <cell r="D145">
            <v>104228</v>
          </cell>
          <cell r="E145">
            <v>4577</v>
          </cell>
          <cell r="F145">
            <v>0</v>
          </cell>
          <cell r="G145">
            <v>224</v>
          </cell>
          <cell r="H145">
            <v>35956</v>
          </cell>
          <cell r="I145">
            <v>932</v>
          </cell>
          <cell r="J145">
            <v>65</v>
          </cell>
          <cell r="K145">
            <v>367</v>
          </cell>
          <cell r="L145">
            <v>1534</v>
          </cell>
          <cell r="M145">
            <v>0</v>
          </cell>
          <cell r="N145">
            <v>66</v>
          </cell>
          <cell r="O145">
            <v>639</v>
          </cell>
          <cell r="P145">
            <v>0</v>
          </cell>
          <cell r="Q145">
            <v>0</v>
          </cell>
          <cell r="R145">
            <v>32785</v>
          </cell>
          <cell r="S145">
            <v>97069.83</v>
          </cell>
          <cell r="T145">
            <v>4342</v>
          </cell>
          <cell r="U145">
            <v>6122</v>
          </cell>
          <cell r="V145">
            <v>29390</v>
          </cell>
          <cell r="W145">
            <v>31948</v>
          </cell>
          <cell r="X145">
            <v>17498</v>
          </cell>
          <cell r="Y145">
            <v>8665</v>
          </cell>
          <cell r="Z145">
            <v>6722</v>
          </cell>
          <cell r="AA145">
            <v>909</v>
          </cell>
          <cell r="AB145">
            <v>105596</v>
          </cell>
          <cell r="AC145">
            <v>1276.01</v>
          </cell>
        </row>
        <row r="146">
          <cell r="A146">
            <v>140</v>
          </cell>
          <cell r="B146" t="str">
            <v>Kensington and Chelsea</v>
          </cell>
          <cell r="C146" t="str">
            <v>E5016</v>
          </cell>
          <cell r="D146">
            <v>87724</v>
          </cell>
          <cell r="E146">
            <v>3049</v>
          </cell>
          <cell r="F146">
            <v>0</v>
          </cell>
          <cell r="G146">
            <v>122</v>
          </cell>
          <cell r="H146">
            <v>31284</v>
          </cell>
          <cell r="I146">
            <v>647</v>
          </cell>
          <cell r="J146">
            <v>53</v>
          </cell>
          <cell r="K146">
            <v>8330</v>
          </cell>
          <cell r="L146">
            <v>2000</v>
          </cell>
          <cell r="M146">
            <v>0</v>
          </cell>
          <cell r="N146">
            <v>0</v>
          </cell>
          <cell r="O146">
            <v>1250</v>
          </cell>
          <cell r="P146">
            <v>50.1</v>
          </cell>
          <cell r="Q146">
            <v>0</v>
          </cell>
          <cell r="R146">
            <v>10522.4</v>
          </cell>
          <cell r="S146">
            <v>106201</v>
          </cell>
          <cell r="T146">
            <v>1882</v>
          </cell>
          <cell r="U146">
            <v>3544</v>
          </cell>
          <cell r="V146">
            <v>9439</v>
          </cell>
          <cell r="W146">
            <v>13790</v>
          </cell>
          <cell r="X146">
            <v>13203</v>
          </cell>
          <cell r="Y146">
            <v>11911</v>
          </cell>
          <cell r="Z146">
            <v>19594</v>
          </cell>
          <cell r="AA146">
            <v>14855</v>
          </cell>
          <cell r="AB146">
            <v>88218</v>
          </cell>
          <cell r="AC146">
            <v>1077.58</v>
          </cell>
        </row>
        <row r="147">
          <cell r="A147">
            <v>141</v>
          </cell>
          <cell r="B147" t="str">
            <v>Kettering</v>
          </cell>
          <cell r="C147" t="str">
            <v>E2834</v>
          </cell>
          <cell r="D147">
            <v>42627</v>
          </cell>
          <cell r="E147">
            <v>493</v>
          </cell>
          <cell r="F147">
            <v>1</v>
          </cell>
          <cell r="G147">
            <v>214</v>
          </cell>
          <cell r="H147">
            <v>14125</v>
          </cell>
          <cell r="I147">
            <v>293</v>
          </cell>
          <cell r="J147">
            <v>61</v>
          </cell>
          <cell r="K147">
            <v>112</v>
          </cell>
          <cell r="L147">
            <v>670</v>
          </cell>
          <cell r="M147">
            <v>4</v>
          </cell>
          <cell r="N147">
            <v>100</v>
          </cell>
          <cell r="O147">
            <v>302</v>
          </cell>
          <cell r="P147">
            <v>0</v>
          </cell>
          <cell r="Q147">
            <v>0.5</v>
          </cell>
          <cell r="R147">
            <v>4688.7</v>
          </cell>
          <cell r="S147">
            <v>33408.9</v>
          </cell>
          <cell r="T147">
            <v>13218</v>
          </cell>
          <cell r="U147">
            <v>11891</v>
          </cell>
          <cell r="V147">
            <v>8112</v>
          </cell>
          <cell r="W147">
            <v>4810</v>
          </cell>
          <cell r="X147">
            <v>3005</v>
          </cell>
          <cell r="Y147">
            <v>1314</v>
          </cell>
          <cell r="Z147">
            <v>655</v>
          </cell>
          <cell r="AA147">
            <v>53</v>
          </cell>
          <cell r="AB147">
            <v>43058</v>
          </cell>
          <cell r="AC147">
            <v>1484.26</v>
          </cell>
        </row>
        <row r="148">
          <cell r="A148">
            <v>142</v>
          </cell>
          <cell r="B148" t="str">
            <v>Kings Lynn and West Norfolk</v>
          </cell>
          <cell r="C148" t="str">
            <v>E2634</v>
          </cell>
          <cell r="D148">
            <v>71417</v>
          </cell>
          <cell r="E148">
            <v>2372</v>
          </cell>
          <cell r="F148">
            <v>17</v>
          </cell>
          <cell r="G148">
            <v>464</v>
          </cell>
          <cell r="H148">
            <v>21639</v>
          </cell>
          <cell r="I148">
            <v>436</v>
          </cell>
          <cell r="J148">
            <v>104</v>
          </cell>
          <cell r="K148">
            <v>3295</v>
          </cell>
          <cell r="L148">
            <v>760</v>
          </cell>
          <cell r="M148">
            <v>609</v>
          </cell>
          <cell r="N148">
            <v>266</v>
          </cell>
          <cell r="O148">
            <v>699</v>
          </cell>
          <cell r="P148">
            <v>463.3</v>
          </cell>
          <cell r="Q148">
            <v>13.55</v>
          </cell>
          <cell r="R148">
            <v>8628.99</v>
          </cell>
          <cell r="S148">
            <v>54387.9</v>
          </cell>
          <cell r="T148">
            <v>23954</v>
          </cell>
          <cell r="U148">
            <v>17152</v>
          </cell>
          <cell r="V148">
            <v>13258</v>
          </cell>
          <cell r="W148">
            <v>9243</v>
          </cell>
          <cell r="X148">
            <v>4692</v>
          </cell>
          <cell r="Y148">
            <v>2379</v>
          </cell>
          <cell r="Z148">
            <v>1020</v>
          </cell>
          <cell r="AA148">
            <v>108</v>
          </cell>
          <cell r="AB148">
            <v>71806</v>
          </cell>
          <cell r="AC148">
            <v>1516.09</v>
          </cell>
        </row>
        <row r="149">
          <cell r="A149">
            <v>143</v>
          </cell>
          <cell r="B149" t="str">
            <v>Kingston upon Hull</v>
          </cell>
          <cell r="C149" t="str">
            <v>E2002</v>
          </cell>
          <cell r="D149">
            <v>118016</v>
          </cell>
          <cell r="E149">
            <v>3572</v>
          </cell>
          <cell r="F149">
            <v>0</v>
          </cell>
          <cell r="G149">
            <v>405</v>
          </cell>
          <cell r="H149">
            <v>45149</v>
          </cell>
          <cell r="I149">
            <v>1407</v>
          </cell>
          <cell r="J149">
            <v>305</v>
          </cell>
          <cell r="K149">
            <v>211</v>
          </cell>
          <cell r="L149">
            <v>3115</v>
          </cell>
          <cell r="M149">
            <v>448</v>
          </cell>
          <cell r="N149">
            <v>471</v>
          </cell>
          <cell r="O149">
            <v>1804</v>
          </cell>
          <cell r="P149">
            <v>0</v>
          </cell>
          <cell r="Q149">
            <v>0</v>
          </cell>
          <cell r="R149">
            <v>23626.92</v>
          </cell>
          <cell r="S149">
            <v>74535.8</v>
          </cell>
          <cell r="T149">
            <v>81055</v>
          </cell>
          <cell r="U149">
            <v>22049</v>
          </cell>
          <cell r="V149">
            <v>9982</v>
          </cell>
          <cell r="W149">
            <v>3990</v>
          </cell>
          <cell r="X149">
            <v>1223</v>
          </cell>
          <cell r="Y149">
            <v>303</v>
          </cell>
          <cell r="Z149">
            <v>63</v>
          </cell>
          <cell r="AA149">
            <v>38</v>
          </cell>
          <cell r="AB149">
            <v>118703</v>
          </cell>
          <cell r="AC149">
            <v>1420.02</v>
          </cell>
        </row>
        <row r="150">
          <cell r="A150">
            <v>144</v>
          </cell>
          <cell r="B150" t="str">
            <v>Kingston upon Thames</v>
          </cell>
          <cell r="C150" t="str">
            <v>E5043</v>
          </cell>
          <cell r="D150">
            <v>65522</v>
          </cell>
          <cell r="E150">
            <v>1883</v>
          </cell>
          <cell r="F150">
            <v>0</v>
          </cell>
          <cell r="G150">
            <v>266</v>
          </cell>
          <cell r="H150">
            <v>17425</v>
          </cell>
          <cell r="I150">
            <v>655</v>
          </cell>
          <cell r="J150">
            <v>64</v>
          </cell>
          <cell r="K150">
            <v>824</v>
          </cell>
          <cell r="L150">
            <v>904</v>
          </cell>
          <cell r="M150">
            <v>87</v>
          </cell>
          <cell r="N150">
            <v>0</v>
          </cell>
          <cell r="O150">
            <v>202</v>
          </cell>
          <cell r="P150">
            <v>186.4</v>
          </cell>
          <cell r="Q150">
            <v>0</v>
          </cell>
          <cell r="R150">
            <v>6656.15</v>
          </cell>
          <cell r="S150">
            <v>66259.100000000006</v>
          </cell>
          <cell r="T150">
            <v>561</v>
          </cell>
          <cell r="U150">
            <v>3020</v>
          </cell>
          <cell r="V150">
            <v>14773</v>
          </cell>
          <cell r="W150">
            <v>20025</v>
          </cell>
          <cell r="X150">
            <v>14526</v>
          </cell>
          <cell r="Y150">
            <v>8196</v>
          </cell>
          <cell r="Z150">
            <v>4044</v>
          </cell>
          <cell r="AA150">
            <v>942</v>
          </cell>
          <cell r="AB150">
            <v>66087</v>
          </cell>
          <cell r="AC150">
            <v>1674.65</v>
          </cell>
        </row>
        <row r="151">
          <cell r="A151">
            <v>145</v>
          </cell>
          <cell r="B151" t="str">
            <v>Kirklees</v>
          </cell>
          <cell r="C151" t="str">
            <v>E4703</v>
          </cell>
          <cell r="D151">
            <v>182297</v>
          </cell>
          <cell r="E151">
            <v>4112</v>
          </cell>
          <cell r="F151">
            <v>2</v>
          </cell>
          <cell r="G151">
            <v>750</v>
          </cell>
          <cell r="H151">
            <v>64811</v>
          </cell>
          <cell r="I151">
            <v>1590</v>
          </cell>
          <cell r="J151">
            <v>251</v>
          </cell>
          <cell r="K151">
            <v>838</v>
          </cell>
          <cell r="L151">
            <v>4599</v>
          </cell>
          <cell r="M151">
            <v>0</v>
          </cell>
          <cell r="N151">
            <v>537</v>
          </cell>
          <cell r="O151">
            <v>2507</v>
          </cell>
          <cell r="P151">
            <v>0</v>
          </cell>
          <cell r="Q151">
            <v>0.34</v>
          </cell>
          <cell r="R151">
            <v>26465.99</v>
          </cell>
          <cell r="S151">
            <v>134485.20000000001</v>
          </cell>
          <cell r="T151">
            <v>83086</v>
          </cell>
          <cell r="U151">
            <v>34094</v>
          </cell>
          <cell r="V151">
            <v>31169</v>
          </cell>
          <cell r="W151">
            <v>16313</v>
          </cell>
          <cell r="X151">
            <v>11050</v>
          </cell>
          <cell r="Y151">
            <v>4957</v>
          </cell>
          <cell r="Z151">
            <v>2040</v>
          </cell>
          <cell r="AA151">
            <v>145</v>
          </cell>
          <cell r="AB151">
            <v>182854</v>
          </cell>
          <cell r="AC151">
            <v>1471.03</v>
          </cell>
        </row>
        <row r="152">
          <cell r="A152">
            <v>146</v>
          </cell>
          <cell r="B152" t="str">
            <v>Knowsley</v>
          </cell>
          <cell r="C152" t="str">
            <v>E4301</v>
          </cell>
          <cell r="D152">
            <v>65429</v>
          </cell>
          <cell r="E152">
            <v>1240</v>
          </cell>
          <cell r="F152">
            <v>1</v>
          </cell>
          <cell r="G152">
            <v>259</v>
          </cell>
          <cell r="H152">
            <v>24159</v>
          </cell>
          <cell r="I152">
            <v>740</v>
          </cell>
          <cell r="J152">
            <v>118</v>
          </cell>
          <cell r="K152">
            <v>53</v>
          </cell>
          <cell r="L152">
            <v>1093</v>
          </cell>
          <cell r="M152">
            <v>106</v>
          </cell>
          <cell r="N152">
            <v>256</v>
          </cell>
          <cell r="O152">
            <v>803</v>
          </cell>
          <cell r="P152">
            <v>0</v>
          </cell>
          <cell r="Q152">
            <v>0.67</v>
          </cell>
          <cell r="R152">
            <v>15685.38</v>
          </cell>
          <cell r="S152">
            <v>44569</v>
          </cell>
          <cell r="T152">
            <v>37392</v>
          </cell>
          <cell r="U152">
            <v>13589</v>
          </cell>
          <cell r="V152">
            <v>8953</v>
          </cell>
          <cell r="W152">
            <v>3935</v>
          </cell>
          <cell r="X152">
            <v>1584</v>
          </cell>
          <cell r="Y152">
            <v>276</v>
          </cell>
          <cell r="Z152">
            <v>128</v>
          </cell>
          <cell r="AA152">
            <v>17</v>
          </cell>
          <cell r="AB152">
            <v>65874</v>
          </cell>
          <cell r="AC152">
            <v>1506.51</v>
          </cell>
        </row>
        <row r="153">
          <cell r="A153">
            <v>147</v>
          </cell>
          <cell r="B153" t="str">
            <v>Lambeth</v>
          </cell>
          <cell r="C153" t="str">
            <v>E5017</v>
          </cell>
          <cell r="D153">
            <v>136823</v>
          </cell>
          <cell r="E153">
            <v>2402</v>
          </cell>
          <cell r="F153">
            <v>0</v>
          </cell>
          <cell r="G153">
            <v>381</v>
          </cell>
          <cell r="H153">
            <v>49843</v>
          </cell>
          <cell r="I153">
            <v>1089</v>
          </cell>
          <cell r="J153">
            <v>183</v>
          </cell>
          <cell r="K153">
            <v>484</v>
          </cell>
          <cell r="L153">
            <v>1026</v>
          </cell>
          <cell r="M153">
            <v>0</v>
          </cell>
          <cell r="N153">
            <v>660</v>
          </cell>
          <cell r="O153">
            <v>1354</v>
          </cell>
          <cell r="P153">
            <v>0</v>
          </cell>
          <cell r="Q153">
            <v>0</v>
          </cell>
          <cell r="R153">
            <v>21678.52</v>
          </cell>
          <cell r="S153">
            <v>121854.82</v>
          </cell>
          <cell r="T153">
            <v>4800</v>
          </cell>
          <cell r="U153">
            <v>32920</v>
          </cell>
          <cell r="V153">
            <v>40130</v>
          </cell>
          <cell r="W153">
            <v>30764</v>
          </cell>
          <cell r="X153">
            <v>14537</v>
          </cell>
          <cell r="Y153">
            <v>8952</v>
          </cell>
          <cell r="Z153">
            <v>5322</v>
          </cell>
          <cell r="AA153">
            <v>811</v>
          </cell>
          <cell r="AB153">
            <v>138236</v>
          </cell>
          <cell r="AC153">
            <v>1238.7</v>
          </cell>
        </row>
        <row r="154">
          <cell r="A154">
            <v>148</v>
          </cell>
          <cell r="B154" t="str">
            <v>Lancaster</v>
          </cell>
          <cell r="C154" t="str">
            <v>E2337</v>
          </cell>
          <cell r="D154">
            <v>62420</v>
          </cell>
          <cell r="E154">
            <v>2620</v>
          </cell>
          <cell r="F154">
            <v>6</v>
          </cell>
          <cell r="G154">
            <v>288</v>
          </cell>
          <cell r="H154">
            <v>21712</v>
          </cell>
          <cell r="I154">
            <v>674</v>
          </cell>
          <cell r="J154">
            <v>151</v>
          </cell>
          <cell r="K154">
            <v>735</v>
          </cell>
          <cell r="L154">
            <v>592</v>
          </cell>
          <cell r="M154">
            <v>981</v>
          </cell>
          <cell r="N154">
            <v>282</v>
          </cell>
          <cell r="O154">
            <v>923</v>
          </cell>
          <cell r="P154">
            <v>0</v>
          </cell>
          <cell r="Q154">
            <v>0.5</v>
          </cell>
          <cell r="R154">
            <v>8804.2999999999993</v>
          </cell>
          <cell r="S154">
            <v>45417.2</v>
          </cell>
          <cell r="T154">
            <v>22239</v>
          </cell>
          <cell r="U154">
            <v>15893</v>
          </cell>
          <cell r="V154">
            <v>12058</v>
          </cell>
          <cell r="W154">
            <v>6204</v>
          </cell>
          <cell r="X154">
            <v>3813</v>
          </cell>
          <cell r="Y154">
            <v>1888</v>
          </cell>
          <cell r="Z154">
            <v>833</v>
          </cell>
          <cell r="AA154">
            <v>73</v>
          </cell>
          <cell r="AB154">
            <v>63001</v>
          </cell>
          <cell r="AC154">
            <v>1571.47</v>
          </cell>
        </row>
        <row r="155">
          <cell r="A155">
            <v>149</v>
          </cell>
          <cell r="B155" t="str">
            <v>Leeds</v>
          </cell>
          <cell r="C155" t="str">
            <v>E4704</v>
          </cell>
          <cell r="D155">
            <v>342658</v>
          </cell>
          <cell r="E155">
            <v>13921</v>
          </cell>
          <cell r="F155">
            <v>3</v>
          </cell>
          <cell r="G155">
            <v>1933</v>
          </cell>
          <cell r="H155">
            <v>125790</v>
          </cell>
          <cell r="I155">
            <v>3741</v>
          </cell>
          <cell r="J155">
            <v>509</v>
          </cell>
          <cell r="K155">
            <v>1970</v>
          </cell>
          <cell r="L155">
            <v>7948</v>
          </cell>
          <cell r="M155">
            <v>0</v>
          </cell>
          <cell r="N155">
            <v>981</v>
          </cell>
          <cell r="O155">
            <v>2915</v>
          </cell>
          <cell r="P155">
            <v>1.2</v>
          </cell>
          <cell r="Q155">
            <v>8.1300000000000008</v>
          </cell>
          <cell r="R155">
            <v>50416.57</v>
          </cell>
          <cell r="S155">
            <v>252088.64</v>
          </cell>
          <cell r="T155">
            <v>134938</v>
          </cell>
          <cell r="U155">
            <v>73551</v>
          </cell>
          <cell r="V155">
            <v>66171</v>
          </cell>
          <cell r="W155">
            <v>32995</v>
          </cell>
          <cell r="X155">
            <v>20201</v>
          </cell>
          <cell r="Y155">
            <v>9665</v>
          </cell>
          <cell r="Z155">
            <v>6692</v>
          </cell>
          <cell r="AA155">
            <v>693</v>
          </cell>
          <cell r="AB155">
            <v>344906</v>
          </cell>
          <cell r="AC155">
            <v>1375.48</v>
          </cell>
        </row>
        <row r="156">
          <cell r="A156">
            <v>150</v>
          </cell>
          <cell r="B156" t="str">
            <v>Leicester</v>
          </cell>
          <cell r="C156" t="str">
            <v>E2401</v>
          </cell>
          <cell r="D156">
            <v>131463</v>
          </cell>
          <cell r="E156">
            <v>8458</v>
          </cell>
          <cell r="F156">
            <v>0</v>
          </cell>
          <cell r="G156">
            <v>737</v>
          </cell>
          <cell r="H156">
            <v>42469</v>
          </cell>
          <cell r="I156">
            <v>1883</v>
          </cell>
          <cell r="J156">
            <v>290</v>
          </cell>
          <cell r="K156">
            <v>964</v>
          </cell>
          <cell r="L156">
            <v>2770</v>
          </cell>
          <cell r="M156">
            <v>306</v>
          </cell>
          <cell r="N156">
            <v>427</v>
          </cell>
          <cell r="O156">
            <v>1589</v>
          </cell>
          <cell r="P156">
            <v>0</v>
          </cell>
          <cell r="Q156">
            <v>0.5</v>
          </cell>
          <cell r="R156">
            <v>23543.43</v>
          </cell>
          <cell r="S156">
            <v>84900.6</v>
          </cell>
          <cell r="T156">
            <v>79386</v>
          </cell>
          <cell r="U156">
            <v>25934</v>
          </cell>
          <cell r="V156">
            <v>15501</v>
          </cell>
          <cell r="W156">
            <v>6720</v>
          </cell>
          <cell r="X156">
            <v>3221</v>
          </cell>
          <cell r="Y156">
            <v>1455</v>
          </cell>
          <cell r="Z156">
            <v>598</v>
          </cell>
          <cell r="AA156">
            <v>59</v>
          </cell>
          <cell r="AB156">
            <v>132874</v>
          </cell>
          <cell r="AC156">
            <v>1542.38</v>
          </cell>
        </row>
        <row r="157">
          <cell r="A157">
            <v>151</v>
          </cell>
          <cell r="B157" t="str">
            <v>Lewes</v>
          </cell>
          <cell r="C157" t="str">
            <v>E1435</v>
          </cell>
          <cell r="D157">
            <v>44011</v>
          </cell>
          <cell r="E157">
            <v>518</v>
          </cell>
          <cell r="F157">
            <v>7</v>
          </cell>
          <cell r="G157">
            <v>323</v>
          </cell>
          <cell r="H157">
            <v>14372</v>
          </cell>
          <cell r="I157">
            <v>483</v>
          </cell>
          <cell r="J157">
            <v>65</v>
          </cell>
          <cell r="K157">
            <v>365</v>
          </cell>
          <cell r="L157">
            <v>422</v>
          </cell>
          <cell r="M157">
            <v>219</v>
          </cell>
          <cell r="N157">
            <v>54</v>
          </cell>
          <cell r="O157">
            <v>231</v>
          </cell>
          <cell r="P157">
            <v>0</v>
          </cell>
          <cell r="Q157">
            <v>12.64</v>
          </cell>
          <cell r="R157">
            <v>5497.7</v>
          </cell>
          <cell r="S157">
            <v>40130.400000000001</v>
          </cell>
          <cell r="T157">
            <v>4197</v>
          </cell>
          <cell r="U157">
            <v>5977</v>
          </cell>
          <cell r="V157">
            <v>13281</v>
          </cell>
          <cell r="W157">
            <v>9542</v>
          </cell>
          <cell r="X157">
            <v>5758</v>
          </cell>
          <cell r="Y157">
            <v>2963</v>
          </cell>
          <cell r="Z157">
            <v>2293</v>
          </cell>
          <cell r="AA157">
            <v>224</v>
          </cell>
          <cell r="AB157">
            <v>44235</v>
          </cell>
          <cell r="AC157">
            <v>1702.11</v>
          </cell>
        </row>
        <row r="158">
          <cell r="A158">
            <v>152</v>
          </cell>
          <cell r="B158" t="str">
            <v>Lewisham</v>
          </cell>
          <cell r="C158" t="str">
            <v>E5018</v>
          </cell>
          <cell r="D158">
            <v>121615</v>
          </cell>
          <cell r="E158">
            <v>2527</v>
          </cell>
          <cell r="F158">
            <v>37</v>
          </cell>
          <cell r="G158">
            <v>325</v>
          </cell>
          <cell r="H158">
            <v>48041</v>
          </cell>
          <cell r="I158">
            <v>1585</v>
          </cell>
          <cell r="J158">
            <v>166</v>
          </cell>
          <cell r="K158">
            <v>319</v>
          </cell>
          <cell r="L158">
            <v>1106</v>
          </cell>
          <cell r="M158">
            <v>158</v>
          </cell>
          <cell r="N158">
            <v>138</v>
          </cell>
          <cell r="O158">
            <v>594</v>
          </cell>
          <cell r="P158">
            <v>0</v>
          </cell>
          <cell r="Q158">
            <v>0</v>
          </cell>
          <cell r="R158">
            <v>22201.3</v>
          </cell>
          <cell r="S158">
            <v>97644.1</v>
          </cell>
          <cell r="T158">
            <v>7729</v>
          </cell>
          <cell r="U158">
            <v>34027</v>
          </cell>
          <cell r="V158">
            <v>43687</v>
          </cell>
          <cell r="W158">
            <v>25887</v>
          </cell>
          <cell r="X158">
            <v>7414</v>
          </cell>
          <cell r="Y158">
            <v>2759</v>
          </cell>
          <cell r="Z158">
            <v>1304</v>
          </cell>
          <cell r="AA158">
            <v>177</v>
          </cell>
          <cell r="AB158">
            <v>122984</v>
          </cell>
          <cell r="AC158">
            <v>1355.35</v>
          </cell>
        </row>
        <row r="159">
          <cell r="A159">
            <v>153</v>
          </cell>
          <cell r="B159" t="str">
            <v>Lichfield</v>
          </cell>
          <cell r="C159" t="str">
            <v>E3433</v>
          </cell>
          <cell r="D159">
            <v>43727</v>
          </cell>
          <cell r="E159">
            <v>566</v>
          </cell>
          <cell r="F159">
            <v>0</v>
          </cell>
          <cell r="G159">
            <v>352</v>
          </cell>
          <cell r="H159">
            <v>12794</v>
          </cell>
          <cell r="I159">
            <v>198</v>
          </cell>
          <cell r="J159">
            <v>46</v>
          </cell>
          <cell r="K159">
            <v>92</v>
          </cell>
          <cell r="L159">
            <v>496</v>
          </cell>
          <cell r="M159">
            <v>126</v>
          </cell>
          <cell r="N159">
            <v>120</v>
          </cell>
          <cell r="O159">
            <v>324</v>
          </cell>
          <cell r="P159">
            <v>127.3</v>
          </cell>
          <cell r="Q159">
            <v>4</v>
          </cell>
          <cell r="R159">
            <v>4019.3</v>
          </cell>
          <cell r="S159">
            <v>39828.1</v>
          </cell>
          <cell r="T159">
            <v>5751</v>
          </cell>
          <cell r="U159">
            <v>10230</v>
          </cell>
          <cell r="V159">
            <v>10489</v>
          </cell>
          <cell r="W159">
            <v>6511</v>
          </cell>
          <cell r="X159">
            <v>4624</v>
          </cell>
          <cell r="Y159">
            <v>3426</v>
          </cell>
          <cell r="Z159">
            <v>2485</v>
          </cell>
          <cell r="AA159">
            <v>401</v>
          </cell>
          <cell r="AB159">
            <v>43917</v>
          </cell>
          <cell r="AC159">
            <v>1487.67</v>
          </cell>
        </row>
        <row r="160">
          <cell r="A160">
            <v>154</v>
          </cell>
          <cell r="B160" t="str">
            <v>Lincoln</v>
          </cell>
          <cell r="C160" t="str">
            <v>E2533</v>
          </cell>
          <cell r="D160">
            <v>44363</v>
          </cell>
          <cell r="E160">
            <v>2885</v>
          </cell>
          <cell r="F160">
            <v>0</v>
          </cell>
          <cell r="G160">
            <v>292</v>
          </cell>
          <cell r="H160">
            <v>15868</v>
          </cell>
          <cell r="I160">
            <v>394</v>
          </cell>
          <cell r="J160">
            <v>58</v>
          </cell>
          <cell r="K160">
            <v>213</v>
          </cell>
          <cell r="L160">
            <v>686</v>
          </cell>
          <cell r="M160">
            <v>435</v>
          </cell>
          <cell r="N160">
            <v>115</v>
          </cell>
          <cell r="O160">
            <v>408</v>
          </cell>
          <cell r="P160">
            <v>37.94</v>
          </cell>
          <cell r="Q160">
            <v>0</v>
          </cell>
          <cell r="R160">
            <v>7488.37</v>
          </cell>
          <cell r="S160">
            <v>28255.8</v>
          </cell>
          <cell r="T160">
            <v>26797</v>
          </cell>
          <cell r="U160">
            <v>8727</v>
          </cell>
          <cell r="V160">
            <v>4806</v>
          </cell>
          <cell r="W160">
            <v>2499</v>
          </cell>
          <cell r="X160">
            <v>1205</v>
          </cell>
          <cell r="Y160">
            <v>382</v>
          </cell>
          <cell r="Z160">
            <v>125</v>
          </cell>
          <cell r="AA160">
            <v>46</v>
          </cell>
          <cell r="AB160">
            <v>44587</v>
          </cell>
          <cell r="AC160">
            <v>1533.33</v>
          </cell>
        </row>
        <row r="161">
          <cell r="A161">
            <v>155</v>
          </cell>
          <cell r="B161" t="str">
            <v>Liverpool</v>
          </cell>
          <cell r="C161" t="str">
            <v>E4302</v>
          </cell>
          <cell r="D161">
            <v>217838</v>
          </cell>
          <cell r="E161">
            <v>12135</v>
          </cell>
          <cell r="F161">
            <v>0</v>
          </cell>
          <cell r="G161">
            <v>839</v>
          </cell>
          <cell r="H161">
            <v>83537</v>
          </cell>
          <cell r="I161">
            <v>5095</v>
          </cell>
          <cell r="J161">
            <v>268</v>
          </cell>
          <cell r="K161">
            <v>217</v>
          </cell>
          <cell r="L161">
            <v>3298</v>
          </cell>
          <cell r="M161">
            <v>1985</v>
          </cell>
          <cell r="N161">
            <v>1264</v>
          </cell>
          <cell r="O161">
            <v>2978</v>
          </cell>
          <cell r="P161">
            <v>0</v>
          </cell>
          <cell r="Q161">
            <v>1.5</v>
          </cell>
          <cell r="R161">
            <v>52436.13</v>
          </cell>
          <cell r="S161">
            <v>137500.6</v>
          </cell>
          <cell r="T161">
            <v>132886</v>
          </cell>
          <cell r="U161">
            <v>38335</v>
          </cell>
          <cell r="V161">
            <v>26257</v>
          </cell>
          <cell r="W161">
            <v>13369</v>
          </cell>
          <cell r="X161">
            <v>4825</v>
          </cell>
          <cell r="Y161">
            <v>2163</v>
          </cell>
          <cell r="Z161">
            <v>1624</v>
          </cell>
          <cell r="AA161">
            <v>143</v>
          </cell>
          <cell r="AB161">
            <v>219602</v>
          </cell>
          <cell r="AC161">
            <v>1615.68</v>
          </cell>
        </row>
        <row r="162">
          <cell r="A162">
            <v>156</v>
          </cell>
          <cell r="B162" t="str">
            <v>Luton</v>
          </cell>
          <cell r="C162" t="str">
            <v>E0201</v>
          </cell>
          <cell r="D162">
            <v>78387</v>
          </cell>
          <cell r="E162">
            <v>2370</v>
          </cell>
          <cell r="F162">
            <v>34</v>
          </cell>
          <cell r="G162">
            <v>354</v>
          </cell>
          <cell r="H162">
            <v>24571</v>
          </cell>
          <cell r="I162">
            <v>918</v>
          </cell>
          <cell r="J162">
            <v>95</v>
          </cell>
          <cell r="K162">
            <v>204</v>
          </cell>
          <cell r="L162">
            <v>692</v>
          </cell>
          <cell r="M162">
            <v>0</v>
          </cell>
          <cell r="N162">
            <v>140</v>
          </cell>
          <cell r="O162">
            <v>434</v>
          </cell>
          <cell r="P162">
            <v>0</v>
          </cell>
          <cell r="Q162">
            <v>0.88</v>
          </cell>
          <cell r="R162">
            <v>14099.71</v>
          </cell>
          <cell r="S162">
            <v>58710.400000000001</v>
          </cell>
          <cell r="T162">
            <v>17892</v>
          </cell>
          <cell r="U162">
            <v>26477</v>
          </cell>
          <cell r="V162">
            <v>22340</v>
          </cell>
          <cell r="W162">
            <v>7695</v>
          </cell>
          <cell r="X162">
            <v>3406</v>
          </cell>
          <cell r="Y162">
            <v>1051</v>
          </cell>
          <cell r="Z162">
            <v>259</v>
          </cell>
          <cell r="AA162">
            <v>31</v>
          </cell>
          <cell r="AB162">
            <v>79151</v>
          </cell>
          <cell r="AC162">
            <v>1492.27</v>
          </cell>
        </row>
        <row r="163">
          <cell r="A163">
            <v>157</v>
          </cell>
          <cell r="B163" t="str">
            <v>Maidstone</v>
          </cell>
          <cell r="C163" t="str">
            <v>E2237</v>
          </cell>
          <cell r="D163">
            <v>67178</v>
          </cell>
          <cell r="E163">
            <v>1049</v>
          </cell>
          <cell r="F163">
            <v>4</v>
          </cell>
          <cell r="G163">
            <v>270</v>
          </cell>
          <cell r="H163">
            <v>20287</v>
          </cell>
          <cell r="I163">
            <v>576</v>
          </cell>
          <cell r="J163">
            <v>92</v>
          </cell>
          <cell r="K163">
            <v>161</v>
          </cell>
          <cell r="L163">
            <v>529</v>
          </cell>
          <cell r="M163">
            <v>117</v>
          </cell>
          <cell r="N163">
            <v>129</v>
          </cell>
          <cell r="O163">
            <v>323</v>
          </cell>
          <cell r="P163">
            <v>219.8</v>
          </cell>
          <cell r="Q163">
            <v>5.5</v>
          </cell>
          <cell r="R163">
            <v>7114.07</v>
          </cell>
          <cell r="S163">
            <v>63525.5</v>
          </cell>
          <cell r="T163">
            <v>4161</v>
          </cell>
          <cell r="U163">
            <v>8576</v>
          </cell>
          <cell r="V163">
            <v>18471</v>
          </cell>
          <cell r="W163">
            <v>17831</v>
          </cell>
          <cell r="X163">
            <v>9236</v>
          </cell>
          <cell r="Y163">
            <v>5238</v>
          </cell>
          <cell r="Z163">
            <v>3861</v>
          </cell>
          <cell r="AA163">
            <v>347</v>
          </cell>
          <cell r="AB163">
            <v>67721</v>
          </cell>
          <cell r="AC163">
            <v>1567.97</v>
          </cell>
        </row>
        <row r="164">
          <cell r="A164">
            <v>158</v>
          </cell>
          <cell r="B164" t="str">
            <v>Maldon</v>
          </cell>
          <cell r="C164" t="str">
            <v>E1539</v>
          </cell>
          <cell r="D164">
            <v>27189</v>
          </cell>
          <cell r="E164">
            <v>324</v>
          </cell>
          <cell r="F164">
            <v>2</v>
          </cell>
          <cell r="G164">
            <v>153</v>
          </cell>
          <cell r="H164">
            <v>7623</v>
          </cell>
          <cell r="I164">
            <v>257</v>
          </cell>
          <cell r="J164">
            <v>29</v>
          </cell>
          <cell r="K164">
            <v>320</v>
          </cell>
          <cell r="L164">
            <v>169</v>
          </cell>
          <cell r="M164">
            <v>252</v>
          </cell>
          <cell r="N164">
            <v>69</v>
          </cell>
          <cell r="O164">
            <v>247</v>
          </cell>
          <cell r="P164">
            <v>0</v>
          </cell>
          <cell r="Q164">
            <v>2.5099999999999998</v>
          </cell>
          <cell r="R164">
            <v>2513.09</v>
          </cell>
          <cell r="S164">
            <v>25599.200000000001</v>
          </cell>
          <cell r="T164">
            <v>2292</v>
          </cell>
          <cell r="U164">
            <v>3631</v>
          </cell>
          <cell r="V164">
            <v>7754</v>
          </cell>
          <cell r="W164">
            <v>5078</v>
          </cell>
          <cell r="X164">
            <v>4298</v>
          </cell>
          <cell r="Y164">
            <v>2630</v>
          </cell>
          <cell r="Z164">
            <v>1406</v>
          </cell>
          <cell r="AA164">
            <v>169</v>
          </cell>
          <cell r="AB164">
            <v>27258</v>
          </cell>
          <cell r="AC164">
            <v>1525.81</v>
          </cell>
        </row>
        <row r="165">
          <cell r="A165">
            <v>159</v>
          </cell>
          <cell r="B165" t="str">
            <v>Malvern Hills</v>
          </cell>
          <cell r="C165" t="str">
            <v>E1851</v>
          </cell>
          <cell r="D165">
            <v>34361</v>
          </cell>
          <cell r="E165">
            <v>590</v>
          </cell>
          <cell r="F165">
            <v>2</v>
          </cell>
          <cell r="G165">
            <v>206</v>
          </cell>
          <cell r="H165">
            <v>10556</v>
          </cell>
          <cell r="I165">
            <v>308</v>
          </cell>
          <cell r="J165">
            <v>51</v>
          </cell>
          <cell r="K165">
            <v>411</v>
          </cell>
          <cell r="L165">
            <v>388</v>
          </cell>
          <cell r="M165">
            <v>244</v>
          </cell>
          <cell r="N165">
            <v>114</v>
          </cell>
          <cell r="O165">
            <v>360</v>
          </cell>
          <cell r="P165">
            <v>0</v>
          </cell>
          <cell r="Q165">
            <v>2.25</v>
          </cell>
          <cell r="R165">
            <v>3484.22</v>
          </cell>
          <cell r="S165">
            <v>31889</v>
          </cell>
          <cell r="T165">
            <v>3834</v>
          </cell>
          <cell r="U165">
            <v>7197</v>
          </cell>
          <cell r="V165">
            <v>7425</v>
          </cell>
          <cell r="W165">
            <v>5444</v>
          </cell>
          <cell r="X165">
            <v>4779</v>
          </cell>
          <cell r="Y165">
            <v>3512</v>
          </cell>
          <cell r="Z165">
            <v>2233</v>
          </cell>
          <cell r="AA165">
            <v>125</v>
          </cell>
          <cell r="AB165">
            <v>34549</v>
          </cell>
          <cell r="AC165">
            <v>1538.44</v>
          </cell>
        </row>
        <row r="166">
          <cell r="A166">
            <v>160</v>
          </cell>
          <cell r="B166" t="str">
            <v>Manchester</v>
          </cell>
          <cell r="C166" t="str">
            <v>E4203</v>
          </cell>
          <cell r="D166">
            <v>221965</v>
          </cell>
          <cell r="E166">
            <v>12030</v>
          </cell>
          <cell r="F166">
            <v>2</v>
          </cell>
          <cell r="G166">
            <v>729</v>
          </cell>
          <cell r="H166">
            <v>84054</v>
          </cell>
          <cell r="I166">
            <v>2748</v>
          </cell>
          <cell r="J166">
            <v>327</v>
          </cell>
          <cell r="K166">
            <v>5739</v>
          </cell>
          <cell r="L166">
            <v>1880</v>
          </cell>
          <cell r="M166">
            <v>250</v>
          </cell>
          <cell r="N166">
            <v>976</v>
          </cell>
          <cell r="O166">
            <v>1996</v>
          </cell>
          <cell r="P166">
            <v>0</v>
          </cell>
          <cell r="Q166">
            <v>0</v>
          </cell>
          <cell r="R166">
            <v>66631</v>
          </cell>
          <cell r="S166">
            <v>138291.1</v>
          </cell>
          <cell r="T166">
            <v>131491</v>
          </cell>
          <cell r="U166">
            <v>37694</v>
          </cell>
          <cell r="V166">
            <v>31455</v>
          </cell>
          <cell r="W166">
            <v>14964</v>
          </cell>
          <cell r="X166">
            <v>5390</v>
          </cell>
          <cell r="Y166">
            <v>1991</v>
          </cell>
          <cell r="Z166">
            <v>769</v>
          </cell>
          <cell r="AA166">
            <v>103</v>
          </cell>
          <cell r="AB166">
            <v>223857</v>
          </cell>
          <cell r="AC166">
            <v>1382.21</v>
          </cell>
        </row>
        <row r="167">
          <cell r="A167">
            <v>161</v>
          </cell>
          <cell r="B167" t="str">
            <v>Mansfield</v>
          </cell>
          <cell r="C167" t="str">
            <v>E3035</v>
          </cell>
          <cell r="D167">
            <v>48111</v>
          </cell>
          <cell r="E167">
            <v>514</v>
          </cell>
          <cell r="F167">
            <v>0</v>
          </cell>
          <cell r="G167">
            <v>278</v>
          </cell>
          <cell r="H167">
            <v>16417</v>
          </cell>
          <cell r="I167">
            <v>323</v>
          </cell>
          <cell r="J167">
            <v>42</v>
          </cell>
          <cell r="K167">
            <v>60</v>
          </cell>
          <cell r="L167">
            <v>632</v>
          </cell>
          <cell r="M167">
            <v>671</v>
          </cell>
          <cell r="N167">
            <v>0</v>
          </cell>
          <cell r="O167">
            <v>632</v>
          </cell>
          <cell r="P167">
            <v>0</v>
          </cell>
          <cell r="Q167">
            <v>0</v>
          </cell>
          <cell r="R167">
            <v>7581.5</v>
          </cell>
          <cell r="S167">
            <v>33385.599999999999</v>
          </cell>
          <cell r="T167">
            <v>26791</v>
          </cell>
          <cell r="U167">
            <v>9450</v>
          </cell>
          <cell r="V167">
            <v>6511</v>
          </cell>
          <cell r="W167">
            <v>3672</v>
          </cell>
          <cell r="X167">
            <v>1410</v>
          </cell>
          <cell r="Y167">
            <v>377</v>
          </cell>
          <cell r="Z167">
            <v>179</v>
          </cell>
          <cell r="AA167">
            <v>24</v>
          </cell>
          <cell r="AB167">
            <v>48414</v>
          </cell>
          <cell r="AC167">
            <v>1677.34</v>
          </cell>
        </row>
        <row r="168">
          <cell r="A168">
            <v>162</v>
          </cell>
          <cell r="B168" t="str">
            <v>Medway</v>
          </cell>
          <cell r="C168" t="str">
            <v>E2201</v>
          </cell>
          <cell r="D168">
            <v>112698</v>
          </cell>
          <cell r="E168">
            <v>2047</v>
          </cell>
          <cell r="F168">
            <v>1</v>
          </cell>
          <cell r="G168">
            <v>708</v>
          </cell>
          <cell r="H168">
            <v>33509</v>
          </cell>
          <cell r="I168">
            <v>921</v>
          </cell>
          <cell r="J168">
            <v>214</v>
          </cell>
          <cell r="K168">
            <v>366</v>
          </cell>
          <cell r="L168">
            <v>1585</v>
          </cell>
          <cell r="M168">
            <v>935</v>
          </cell>
          <cell r="N168">
            <v>0</v>
          </cell>
          <cell r="O168">
            <v>1004</v>
          </cell>
          <cell r="P168">
            <v>342.7</v>
          </cell>
          <cell r="Q168">
            <v>1.75</v>
          </cell>
          <cell r="R168">
            <v>13595.66</v>
          </cell>
          <cell r="S168">
            <v>92011.88</v>
          </cell>
          <cell r="T168">
            <v>11174</v>
          </cell>
          <cell r="U168">
            <v>37946</v>
          </cell>
          <cell r="V168">
            <v>33360</v>
          </cell>
          <cell r="W168">
            <v>17181</v>
          </cell>
          <cell r="X168">
            <v>8695</v>
          </cell>
          <cell r="Y168">
            <v>3684</v>
          </cell>
          <cell r="Z168">
            <v>1347</v>
          </cell>
          <cell r="AA168">
            <v>65</v>
          </cell>
          <cell r="AB168">
            <v>113452</v>
          </cell>
          <cell r="AC168">
            <v>1409.83</v>
          </cell>
        </row>
        <row r="169">
          <cell r="A169">
            <v>163</v>
          </cell>
          <cell r="B169" t="str">
            <v>Melton</v>
          </cell>
          <cell r="C169" t="str">
            <v>E2436</v>
          </cell>
          <cell r="D169">
            <v>22399</v>
          </cell>
          <cell r="E169">
            <v>317</v>
          </cell>
          <cell r="F169">
            <v>0</v>
          </cell>
          <cell r="G169">
            <v>122</v>
          </cell>
          <cell r="H169">
            <v>6777</v>
          </cell>
          <cell r="I169">
            <v>149</v>
          </cell>
          <cell r="J169">
            <v>21</v>
          </cell>
          <cell r="K169">
            <v>62</v>
          </cell>
          <cell r="L169">
            <v>202</v>
          </cell>
          <cell r="M169">
            <v>63</v>
          </cell>
          <cell r="N169">
            <v>39</v>
          </cell>
          <cell r="O169">
            <v>134</v>
          </cell>
          <cell r="P169">
            <v>41.2</v>
          </cell>
          <cell r="Q169">
            <v>0.25</v>
          </cell>
          <cell r="R169">
            <v>1800.98</v>
          </cell>
          <cell r="S169">
            <v>19439.689999999999</v>
          </cell>
          <cell r="T169">
            <v>3548</v>
          </cell>
          <cell r="U169">
            <v>7036</v>
          </cell>
          <cell r="V169">
            <v>3742</v>
          </cell>
          <cell r="W169">
            <v>3457</v>
          </cell>
          <cell r="X169">
            <v>2322</v>
          </cell>
          <cell r="Y169">
            <v>1381</v>
          </cell>
          <cell r="Z169">
            <v>930</v>
          </cell>
          <cell r="AA169">
            <v>90</v>
          </cell>
          <cell r="AB169">
            <v>22506</v>
          </cell>
          <cell r="AC169">
            <v>1535.1</v>
          </cell>
        </row>
        <row r="170">
          <cell r="A170">
            <v>164</v>
          </cell>
          <cell r="B170" t="str">
            <v>Mendip</v>
          </cell>
          <cell r="C170" t="str">
            <v>E3331</v>
          </cell>
          <cell r="D170">
            <v>49896</v>
          </cell>
          <cell r="E170">
            <v>519</v>
          </cell>
          <cell r="F170">
            <v>6</v>
          </cell>
          <cell r="G170">
            <v>246</v>
          </cell>
          <cell r="H170">
            <v>16094</v>
          </cell>
          <cell r="I170">
            <v>228</v>
          </cell>
          <cell r="J170">
            <v>55</v>
          </cell>
          <cell r="K170">
            <v>396</v>
          </cell>
          <cell r="L170">
            <v>244</v>
          </cell>
          <cell r="M170">
            <v>821</v>
          </cell>
          <cell r="N170">
            <v>110</v>
          </cell>
          <cell r="O170">
            <v>439</v>
          </cell>
          <cell r="P170">
            <v>0</v>
          </cell>
          <cell r="Q170">
            <v>11.26</v>
          </cell>
          <cell r="R170">
            <v>4904.3500000000004</v>
          </cell>
          <cell r="S170">
            <v>42719.199999999997</v>
          </cell>
          <cell r="T170">
            <v>6936</v>
          </cell>
          <cell r="U170">
            <v>13201</v>
          </cell>
          <cell r="V170">
            <v>12242</v>
          </cell>
          <cell r="W170">
            <v>7457</v>
          </cell>
          <cell r="X170">
            <v>5583</v>
          </cell>
          <cell r="Y170">
            <v>3118</v>
          </cell>
          <cell r="Z170">
            <v>1815</v>
          </cell>
          <cell r="AA170">
            <v>127</v>
          </cell>
          <cell r="AB170">
            <v>50479</v>
          </cell>
          <cell r="AC170">
            <v>1496.04</v>
          </cell>
        </row>
        <row r="171">
          <cell r="A171">
            <v>165</v>
          </cell>
          <cell r="B171" t="str">
            <v>Merton</v>
          </cell>
          <cell r="C171" t="str">
            <v>E5044</v>
          </cell>
          <cell r="D171">
            <v>82589</v>
          </cell>
          <cell r="E171">
            <v>860</v>
          </cell>
          <cell r="F171">
            <v>0</v>
          </cell>
          <cell r="G171">
            <v>232</v>
          </cell>
          <cell r="H171">
            <v>21992</v>
          </cell>
          <cell r="I171">
            <v>749</v>
          </cell>
          <cell r="J171">
            <v>93</v>
          </cell>
          <cell r="K171">
            <v>1337</v>
          </cell>
          <cell r="L171">
            <v>694</v>
          </cell>
          <cell r="M171">
            <v>248</v>
          </cell>
          <cell r="N171">
            <v>0</v>
          </cell>
          <cell r="O171">
            <v>566</v>
          </cell>
          <cell r="P171">
            <v>5.3</v>
          </cell>
          <cell r="Q171">
            <v>0.5</v>
          </cell>
          <cell r="R171">
            <v>9686.64</v>
          </cell>
          <cell r="S171">
            <v>80589.899999999994</v>
          </cell>
          <cell r="T171">
            <v>1035</v>
          </cell>
          <cell r="U171">
            <v>8142</v>
          </cell>
          <cell r="V171">
            <v>22386</v>
          </cell>
          <cell r="W171">
            <v>27528</v>
          </cell>
          <cell r="X171">
            <v>13051</v>
          </cell>
          <cell r="Y171">
            <v>5300</v>
          </cell>
          <cell r="Z171">
            <v>3967</v>
          </cell>
          <cell r="AA171">
            <v>1669</v>
          </cell>
          <cell r="AB171">
            <v>83078</v>
          </cell>
          <cell r="AC171">
            <v>1401.45</v>
          </cell>
        </row>
        <row r="172">
          <cell r="A172">
            <v>166</v>
          </cell>
          <cell r="B172" t="str">
            <v>Mid Devon</v>
          </cell>
          <cell r="C172" t="str">
            <v>E1133</v>
          </cell>
          <cell r="D172">
            <v>34754</v>
          </cell>
          <cell r="E172">
            <v>424</v>
          </cell>
          <cell r="F172">
            <v>0</v>
          </cell>
          <cell r="G172">
            <v>198</v>
          </cell>
          <cell r="H172">
            <v>10315</v>
          </cell>
          <cell r="I172">
            <v>236</v>
          </cell>
          <cell r="J172">
            <v>47</v>
          </cell>
          <cell r="K172">
            <v>281</v>
          </cell>
          <cell r="L172">
            <v>396</v>
          </cell>
          <cell r="M172">
            <v>317</v>
          </cell>
          <cell r="N172">
            <v>111</v>
          </cell>
          <cell r="O172">
            <v>129</v>
          </cell>
          <cell r="P172">
            <v>0</v>
          </cell>
          <cell r="Q172">
            <v>5</v>
          </cell>
          <cell r="R172">
            <v>2740</v>
          </cell>
          <cell r="S172">
            <v>30346.69</v>
          </cell>
          <cell r="T172">
            <v>6066</v>
          </cell>
          <cell r="U172">
            <v>8808</v>
          </cell>
          <cell r="V172">
            <v>6449</v>
          </cell>
          <cell r="W172">
            <v>6012</v>
          </cell>
          <cell r="X172">
            <v>4417</v>
          </cell>
          <cell r="Y172">
            <v>2302</v>
          </cell>
          <cell r="Z172">
            <v>944</v>
          </cell>
          <cell r="AA172">
            <v>58</v>
          </cell>
          <cell r="AB172">
            <v>35056</v>
          </cell>
          <cell r="AC172">
            <v>1632.97</v>
          </cell>
        </row>
        <row r="173">
          <cell r="A173">
            <v>167</v>
          </cell>
          <cell r="B173" t="str">
            <v>Mid Suffolk</v>
          </cell>
          <cell r="C173" t="str">
            <v>E3534</v>
          </cell>
          <cell r="D173">
            <v>42800</v>
          </cell>
          <cell r="E173">
            <v>821</v>
          </cell>
          <cell r="F173">
            <v>0</v>
          </cell>
          <cell r="G173">
            <v>316</v>
          </cell>
          <cell r="H173">
            <v>11999</v>
          </cell>
          <cell r="I173">
            <v>222</v>
          </cell>
          <cell r="J173">
            <v>38</v>
          </cell>
          <cell r="K173">
            <v>498</v>
          </cell>
          <cell r="L173">
            <v>373</v>
          </cell>
          <cell r="M173">
            <v>207</v>
          </cell>
          <cell r="N173">
            <v>86</v>
          </cell>
          <cell r="O173">
            <v>330</v>
          </cell>
          <cell r="P173">
            <v>207.7</v>
          </cell>
          <cell r="Q173">
            <v>16.5</v>
          </cell>
          <cell r="R173">
            <v>3615.95</v>
          </cell>
          <cell r="S173">
            <v>37760.300000000003</v>
          </cell>
          <cell r="T173">
            <v>5332</v>
          </cell>
          <cell r="U173">
            <v>11736</v>
          </cell>
          <cell r="V173">
            <v>9455</v>
          </cell>
          <cell r="W173">
            <v>6900</v>
          </cell>
          <cell r="X173">
            <v>5198</v>
          </cell>
          <cell r="Y173">
            <v>2807</v>
          </cell>
          <cell r="Z173">
            <v>1582</v>
          </cell>
          <cell r="AA173">
            <v>110</v>
          </cell>
          <cell r="AB173">
            <v>43120</v>
          </cell>
          <cell r="AC173">
            <v>1514.25</v>
          </cell>
        </row>
        <row r="174">
          <cell r="A174">
            <v>168</v>
          </cell>
          <cell r="B174" t="str">
            <v>Mid Sussex</v>
          </cell>
          <cell r="C174" t="str">
            <v>E3836</v>
          </cell>
          <cell r="D174">
            <v>60263</v>
          </cell>
          <cell r="E174">
            <v>598</v>
          </cell>
          <cell r="F174">
            <v>1</v>
          </cell>
          <cell r="G174">
            <v>282</v>
          </cell>
          <cell r="H174">
            <v>17635</v>
          </cell>
          <cell r="I174">
            <v>448</v>
          </cell>
          <cell r="J174">
            <v>62</v>
          </cell>
          <cell r="K174">
            <v>264</v>
          </cell>
          <cell r="L174">
            <v>648</v>
          </cell>
          <cell r="M174">
            <v>0</v>
          </cell>
          <cell r="N174">
            <v>124</v>
          </cell>
          <cell r="O174">
            <v>421</v>
          </cell>
          <cell r="P174">
            <v>0</v>
          </cell>
          <cell r="Q174">
            <v>0.75</v>
          </cell>
          <cell r="R174">
            <v>3967.2</v>
          </cell>
          <cell r="S174">
            <v>60872.09</v>
          </cell>
          <cell r="T174">
            <v>2021</v>
          </cell>
          <cell r="U174">
            <v>6226</v>
          </cell>
          <cell r="V174">
            <v>13076</v>
          </cell>
          <cell r="W174">
            <v>16394</v>
          </cell>
          <cell r="X174">
            <v>10745</v>
          </cell>
          <cell r="Y174">
            <v>7974</v>
          </cell>
          <cell r="Z174">
            <v>4224</v>
          </cell>
          <cell r="AA174">
            <v>373</v>
          </cell>
          <cell r="AB174">
            <v>61033</v>
          </cell>
          <cell r="AC174">
            <v>1515.34</v>
          </cell>
        </row>
        <row r="175">
          <cell r="A175">
            <v>169</v>
          </cell>
          <cell r="B175" t="str">
            <v>Middlesbrough</v>
          </cell>
          <cell r="C175" t="str">
            <v>E0702</v>
          </cell>
          <cell r="D175">
            <v>61216</v>
          </cell>
          <cell r="E175">
            <v>2547</v>
          </cell>
          <cell r="F175">
            <v>0</v>
          </cell>
          <cell r="G175">
            <v>307</v>
          </cell>
          <cell r="H175">
            <v>22352</v>
          </cell>
          <cell r="I175">
            <v>642</v>
          </cell>
          <cell r="J175">
            <v>76</v>
          </cell>
          <cell r="K175">
            <v>24</v>
          </cell>
          <cell r="L175">
            <v>980</v>
          </cell>
          <cell r="M175">
            <v>110</v>
          </cell>
          <cell r="N175">
            <v>139</v>
          </cell>
          <cell r="O175">
            <v>577</v>
          </cell>
          <cell r="P175">
            <v>0</v>
          </cell>
          <cell r="Q175">
            <v>1</v>
          </cell>
          <cell r="R175">
            <v>13906.76</v>
          </cell>
          <cell r="S175">
            <v>41743.4</v>
          </cell>
          <cell r="T175">
            <v>33053</v>
          </cell>
          <cell r="U175">
            <v>10401</v>
          </cell>
          <cell r="V175">
            <v>10592</v>
          </cell>
          <cell r="W175">
            <v>4798</v>
          </cell>
          <cell r="X175">
            <v>2017</v>
          </cell>
          <cell r="Y175">
            <v>711</v>
          </cell>
          <cell r="Z175">
            <v>476</v>
          </cell>
          <cell r="AA175">
            <v>51</v>
          </cell>
          <cell r="AB175">
            <v>62099</v>
          </cell>
          <cell r="AC175">
            <v>1657.18</v>
          </cell>
        </row>
        <row r="176">
          <cell r="A176">
            <v>170</v>
          </cell>
          <cell r="B176" t="str">
            <v>Milton Keynes</v>
          </cell>
          <cell r="C176" t="str">
            <v>E0401</v>
          </cell>
          <cell r="D176">
            <v>106599</v>
          </cell>
          <cell r="E176">
            <v>994</v>
          </cell>
          <cell r="F176">
            <v>0</v>
          </cell>
          <cell r="G176">
            <v>495</v>
          </cell>
          <cell r="H176">
            <v>35130</v>
          </cell>
          <cell r="I176">
            <v>720</v>
          </cell>
          <cell r="J176">
            <v>127</v>
          </cell>
          <cell r="K176">
            <v>804</v>
          </cell>
          <cell r="L176">
            <v>1293</v>
          </cell>
          <cell r="M176">
            <v>20</v>
          </cell>
          <cell r="N176">
            <v>0</v>
          </cell>
          <cell r="O176">
            <v>457</v>
          </cell>
          <cell r="P176">
            <v>0</v>
          </cell>
          <cell r="Q176">
            <v>0</v>
          </cell>
          <cell r="R176">
            <v>12603.23</v>
          </cell>
          <cell r="S176">
            <v>89101.77</v>
          </cell>
          <cell r="T176">
            <v>16463</v>
          </cell>
          <cell r="U176">
            <v>30851</v>
          </cell>
          <cell r="V176">
            <v>27844</v>
          </cell>
          <cell r="W176">
            <v>13417</v>
          </cell>
          <cell r="X176">
            <v>10777</v>
          </cell>
          <cell r="Y176">
            <v>5437</v>
          </cell>
          <cell r="Z176">
            <v>2738</v>
          </cell>
          <cell r="AA176">
            <v>146</v>
          </cell>
          <cell r="AB176">
            <v>107673</v>
          </cell>
          <cell r="AC176">
            <v>1450.91</v>
          </cell>
        </row>
        <row r="177">
          <cell r="A177">
            <v>171</v>
          </cell>
          <cell r="B177" t="str">
            <v>Mole Valley</v>
          </cell>
          <cell r="C177" t="str">
            <v>E3634</v>
          </cell>
          <cell r="D177">
            <v>37309</v>
          </cell>
          <cell r="E177">
            <v>532</v>
          </cell>
          <cell r="F177">
            <v>9</v>
          </cell>
          <cell r="G177">
            <v>237</v>
          </cell>
          <cell r="H177">
            <v>11092</v>
          </cell>
          <cell r="I177">
            <v>208</v>
          </cell>
          <cell r="J177">
            <v>69</v>
          </cell>
          <cell r="K177">
            <v>337</v>
          </cell>
          <cell r="L177">
            <v>412</v>
          </cell>
          <cell r="M177">
            <v>59</v>
          </cell>
          <cell r="N177">
            <v>71</v>
          </cell>
          <cell r="O177">
            <v>245</v>
          </cell>
          <cell r="P177">
            <v>82.1</v>
          </cell>
          <cell r="Q177">
            <v>1.38</v>
          </cell>
          <cell r="R177">
            <v>2667.5</v>
          </cell>
          <cell r="S177">
            <v>42759.8</v>
          </cell>
          <cell r="T177">
            <v>1628</v>
          </cell>
          <cell r="U177">
            <v>2471</v>
          </cell>
          <cell r="V177">
            <v>3885</v>
          </cell>
          <cell r="W177">
            <v>7962</v>
          </cell>
          <cell r="X177">
            <v>6996</v>
          </cell>
          <cell r="Y177">
            <v>6083</v>
          </cell>
          <cell r="Z177">
            <v>7491</v>
          </cell>
          <cell r="AA177">
            <v>993</v>
          </cell>
          <cell r="AB177">
            <v>37509</v>
          </cell>
          <cell r="AC177">
            <v>1600.64</v>
          </cell>
        </row>
        <row r="178">
          <cell r="A178">
            <v>172</v>
          </cell>
          <cell r="B178" t="str">
            <v>New Forest</v>
          </cell>
          <cell r="C178" t="str">
            <v>E1738</v>
          </cell>
          <cell r="D178">
            <v>80565</v>
          </cell>
          <cell r="E178">
            <v>1241</v>
          </cell>
          <cell r="F178">
            <v>12</v>
          </cell>
          <cell r="G178">
            <v>679</v>
          </cell>
          <cell r="H178">
            <v>24094</v>
          </cell>
          <cell r="I178">
            <v>553</v>
          </cell>
          <cell r="J178">
            <v>155</v>
          </cell>
          <cell r="K178">
            <v>1767</v>
          </cell>
          <cell r="L178">
            <v>828</v>
          </cell>
          <cell r="M178">
            <v>397</v>
          </cell>
          <cell r="N178">
            <v>0</v>
          </cell>
          <cell r="O178">
            <v>400</v>
          </cell>
          <cell r="P178">
            <v>219.5</v>
          </cell>
          <cell r="Q178">
            <v>33.5</v>
          </cell>
          <cell r="R178">
            <v>6896.93</v>
          </cell>
          <cell r="S178">
            <v>75813.8</v>
          </cell>
          <cell r="T178">
            <v>6858</v>
          </cell>
          <cell r="U178">
            <v>11879</v>
          </cell>
          <cell r="V178">
            <v>17777</v>
          </cell>
          <cell r="W178">
            <v>19176</v>
          </cell>
          <cell r="X178">
            <v>13273</v>
          </cell>
          <cell r="Y178">
            <v>6773</v>
          </cell>
          <cell r="Z178">
            <v>4443</v>
          </cell>
          <cell r="AA178">
            <v>587</v>
          </cell>
          <cell r="AB178">
            <v>80766</v>
          </cell>
          <cell r="AC178">
            <v>1482.31</v>
          </cell>
        </row>
        <row r="179">
          <cell r="A179">
            <v>173</v>
          </cell>
          <cell r="B179" t="str">
            <v>Newark and Sherwood</v>
          </cell>
          <cell r="C179" t="str">
            <v>E3036</v>
          </cell>
          <cell r="D179">
            <v>52148</v>
          </cell>
          <cell r="E179">
            <v>736</v>
          </cell>
          <cell r="F179">
            <v>0</v>
          </cell>
          <cell r="G179">
            <v>341</v>
          </cell>
          <cell r="H179">
            <v>16400</v>
          </cell>
          <cell r="I179">
            <v>405</v>
          </cell>
          <cell r="J179">
            <v>90</v>
          </cell>
          <cell r="K179">
            <v>166</v>
          </cell>
          <cell r="L179">
            <v>1018</v>
          </cell>
          <cell r="M179">
            <v>190</v>
          </cell>
          <cell r="N179">
            <v>188</v>
          </cell>
          <cell r="O179">
            <v>682</v>
          </cell>
          <cell r="P179">
            <v>0</v>
          </cell>
          <cell r="Q179">
            <v>7</v>
          </cell>
          <cell r="R179">
            <v>5428.37</v>
          </cell>
          <cell r="S179">
            <v>40966.699999999997</v>
          </cell>
          <cell r="T179">
            <v>22587</v>
          </cell>
          <cell r="U179">
            <v>7791</v>
          </cell>
          <cell r="V179">
            <v>8457</v>
          </cell>
          <cell r="W179">
            <v>5660</v>
          </cell>
          <cell r="X179">
            <v>3995</v>
          </cell>
          <cell r="Y179">
            <v>2526</v>
          </cell>
          <cell r="Z179">
            <v>1393</v>
          </cell>
          <cell r="AA179">
            <v>125</v>
          </cell>
          <cell r="AB179">
            <v>52534</v>
          </cell>
          <cell r="AC179">
            <v>1718.36</v>
          </cell>
        </row>
        <row r="180">
          <cell r="A180">
            <v>174</v>
          </cell>
          <cell r="B180" t="str">
            <v>Newcastle upon Tyne</v>
          </cell>
          <cell r="C180" t="str">
            <v>E4502</v>
          </cell>
          <cell r="D180">
            <v>126152</v>
          </cell>
          <cell r="E180">
            <v>8696</v>
          </cell>
          <cell r="F180">
            <v>0</v>
          </cell>
          <cell r="G180">
            <v>442</v>
          </cell>
          <cell r="H180">
            <v>46124</v>
          </cell>
          <cell r="I180">
            <v>1574</v>
          </cell>
          <cell r="J180">
            <v>71</v>
          </cell>
          <cell r="K180">
            <v>4479</v>
          </cell>
          <cell r="L180">
            <v>703</v>
          </cell>
          <cell r="M180">
            <v>1048</v>
          </cell>
          <cell r="N180">
            <v>371</v>
          </cell>
          <cell r="O180">
            <v>1054</v>
          </cell>
          <cell r="P180">
            <v>41.6</v>
          </cell>
          <cell r="Q180">
            <v>0</v>
          </cell>
          <cell r="R180">
            <v>22609.38</v>
          </cell>
          <cell r="S180">
            <v>80684</v>
          </cell>
          <cell r="T180">
            <v>72587</v>
          </cell>
          <cell r="U180">
            <v>19413</v>
          </cell>
          <cell r="V180">
            <v>18108</v>
          </cell>
          <cell r="W180">
            <v>8570</v>
          </cell>
          <cell r="X180">
            <v>4291</v>
          </cell>
          <cell r="Y180">
            <v>2151</v>
          </cell>
          <cell r="Z180">
            <v>1635</v>
          </cell>
          <cell r="AA180">
            <v>129</v>
          </cell>
          <cell r="AB180">
            <v>126884</v>
          </cell>
          <cell r="AC180">
            <v>1544.86</v>
          </cell>
        </row>
        <row r="181">
          <cell r="A181">
            <v>175</v>
          </cell>
          <cell r="B181" t="str">
            <v>Newcastle-under-Lyme</v>
          </cell>
          <cell r="C181" t="str">
            <v>E3434</v>
          </cell>
          <cell r="D181">
            <v>55143</v>
          </cell>
          <cell r="E181">
            <v>1330</v>
          </cell>
          <cell r="F181">
            <v>0</v>
          </cell>
          <cell r="G181">
            <v>327</v>
          </cell>
          <cell r="H181">
            <v>17912</v>
          </cell>
          <cell r="I181">
            <v>565</v>
          </cell>
          <cell r="J181">
            <v>79</v>
          </cell>
          <cell r="K181">
            <v>423</v>
          </cell>
          <cell r="L181">
            <v>1159</v>
          </cell>
          <cell r="M181">
            <v>0</v>
          </cell>
          <cell r="N181">
            <v>243</v>
          </cell>
          <cell r="O181">
            <v>706</v>
          </cell>
          <cell r="P181">
            <v>0</v>
          </cell>
          <cell r="Q181">
            <v>0</v>
          </cell>
          <cell r="R181">
            <v>6527.5</v>
          </cell>
          <cell r="S181">
            <v>40658</v>
          </cell>
          <cell r="T181">
            <v>23849</v>
          </cell>
          <cell r="U181">
            <v>10298</v>
          </cell>
          <cell r="V181">
            <v>11158</v>
          </cell>
          <cell r="W181">
            <v>4663</v>
          </cell>
          <cell r="X181">
            <v>2700</v>
          </cell>
          <cell r="Y181">
            <v>1714</v>
          </cell>
          <cell r="Z181">
            <v>911</v>
          </cell>
          <cell r="AA181">
            <v>46</v>
          </cell>
          <cell r="AB181">
            <v>55339</v>
          </cell>
          <cell r="AC181">
            <v>1479.45</v>
          </cell>
        </row>
        <row r="182">
          <cell r="A182">
            <v>176</v>
          </cell>
          <cell r="B182" t="str">
            <v>Newham</v>
          </cell>
          <cell r="C182" t="str">
            <v>E5045</v>
          </cell>
          <cell r="D182">
            <v>109344</v>
          </cell>
          <cell r="E182">
            <v>2688</v>
          </cell>
          <cell r="F182">
            <v>0</v>
          </cell>
          <cell r="G182">
            <v>289</v>
          </cell>
          <cell r="H182">
            <v>33489</v>
          </cell>
          <cell r="I182">
            <v>1403</v>
          </cell>
          <cell r="J182">
            <v>117</v>
          </cell>
          <cell r="K182">
            <v>481</v>
          </cell>
          <cell r="L182">
            <v>1098</v>
          </cell>
          <cell r="M182">
            <v>9</v>
          </cell>
          <cell r="N182">
            <v>700</v>
          </cell>
          <cell r="O182">
            <v>903</v>
          </cell>
          <cell r="P182">
            <v>0</v>
          </cell>
          <cell r="Q182">
            <v>0</v>
          </cell>
          <cell r="R182">
            <v>20149.89</v>
          </cell>
          <cell r="S182">
            <v>83666.399999999994</v>
          </cell>
          <cell r="T182">
            <v>5107</v>
          </cell>
          <cell r="U182">
            <v>32191</v>
          </cell>
          <cell r="V182">
            <v>49047</v>
          </cell>
          <cell r="W182">
            <v>19640</v>
          </cell>
          <cell r="X182">
            <v>3295</v>
          </cell>
          <cell r="Y182">
            <v>729</v>
          </cell>
          <cell r="Z182">
            <v>111</v>
          </cell>
          <cell r="AA182">
            <v>23</v>
          </cell>
          <cell r="AB182">
            <v>110143</v>
          </cell>
          <cell r="AC182">
            <v>1240.6300000000001</v>
          </cell>
        </row>
        <row r="183">
          <cell r="A183">
            <v>177</v>
          </cell>
          <cell r="B183" t="str">
            <v>North Devon</v>
          </cell>
          <cell r="C183" t="str">
            <v>E1134</v>
          </cell>
          <cell r="D183">
            <v>44149</v>
          </cell>
          <cell r="E183">
            <v>851</v>
          </cell>
          <cell r="F183">
            <v>0</v>
          </cell>
          <cell r="G183">
            <v>229</v>
          </cell>
          <cell r="H183">
            <v>13718</v>
          </cell>
          <cell r="I183">
            <v>363</v>
          </cell>
          <cell r="J183">
            <v>58</v>
          </cell>
          <cell r="K183">
            <v>1608</v>
          </cell>
          <cell r="L183">
            <v>605</v>
          </cell>
          <cell r="M183">
            <v>491</v>
          </cell>
          <cell r="N183">
            <v>135</v>
          </cell>
          <cell r="O183">
            <v>517</v>
          </cell>
          <cell r="P183">
            <v>234.4</v>
          </cell>
          <cell r="Q183">
            <v>8</v>
          </cell>
          <cell r="R183">
            <v>4840.0600000000004</v>
          </cell>
          <cell r="S183">
            <v>36068.480000000003</v>
          </cell>
          <cell r="T183">
            <v>9906</v>
          </cell>
          <cell r="U183">
            <v>10921</v>
          </cell>
          <cell r="V183">
            <v>9449</v>
          </cell>
          <cell r="W183">
            <v>7541</v>
          </cell>
          <cell r="X183">
            <v>4168</v>
          </cell>
          <cell r="Y183">
            <v>1800</v>
          </cell>
          <cell r="Z183">
            <v>601</v>
          </cell>
          <cell r="AA183">
            <v>44</v>
          </cell>
          <cell r="AB183">
            <v>44430</v>
          </cell>
          <cell r="AC183">
            <v>1622.54</v>
          </cell>
        </row>
        <row r="184">
          <cell r="A184">
            <v>178</v>
          </cell>
          <cell r="B184" t="str">
            <v>North Dorset</v>
          </cell>
          <cell r="C184" t="str">
            <v>E1234</v>
          </cell>
          <cell r="D184">
            <v>31206</v>
          </cell>
          <cell r="E184">
            <v>893</v>
          </cell>
          <cell r="F184">
            <v>2</v>
          </cell>
          <cell r="G184">
            <v>183</v>
          </cell>
          <cell r="H184">
            <v>9169</v>
          </cell>
          <cell r="I184">
            <v>195</v>
          </cell>
          <cell r="J184">
            <v>40</v>
          </cell>
          <cell r="K184">
            <v>482</v>
          </cell>
          <cell r="L184">
            <v>410</v>
          </cell>
          <cell r="M184">
            <v>115</v>
          </cell>
          <cell r="N184">
            <v>75</v>
          </cell>
          <cell r="O184">
            <v>235</v>
          </cell>
          <cell r="P184">
            <v>400.5</v>
          </cell>
          <cell r="Q184">
            <v>17.88</v>
          </cell>
          <cell r="R184">
            <v>3010.15</v>
          </cell>
          <cell r="S184">
            <v>28194.2</v>
          </cell>
          <cell r="T184">
            <v>2703</v>
          </cell>
          <cell r="U184">
            <v>6118</v>
          </cell>
          <cell r="V184">
            <v>8094</v>
          </cell>
          <cell r="W184">
            <v>5981</v>
          </cell>
          <cell r="X184">
            <v>4300</v>
          </cell>
          <cell r="Y184">
            <v>2602</v>
          </cell>
          <cell r="Z184">
            <v>1448</v>
          </cell>
          <cell r="AA184">
            <v>144</v>
          </cell>
          <cell r="AB184">
            <v>31390</v>
          </cell>
          <cell r="AC184">
            <v>1674.74</v>
          </cell>
        </row>
        <row r="185">
          <cell r="A185">
            <v>179</v>
          </cell>
          <cell r="B185" t="str">
            <v>North East Derbyshire</v>
          </cell>
          <cell r="C185" t="str">
            <v>E1038</v>
          </cell>
          <cell r="D185">
            <v>44511</v>
          </cell>
          <cell r="E185">
            <v>417</v>
          </cell>
          <cell r="F185">
            <v>0</v>
          </cell>
          <cell r="G185">
            <v>252</v>
          </cell>
          <cell r="H185">
            <v>13805</v>
          </cell>
          <cell r="I185">
            <v>311</v>
          </cell>
          <cell r="J185">
            <v>48</v>
          </cell>
          <cell r="K185">
            <v>160</v>
          </cell>
          <cell r="L185">
            <v>637</v>
          </cell>
          <cell r="M185">
            <v>433</v>
          </cell>
          <cell r="N185">
            <v>0</v>
          </cell>
          <cell r="O185">
            <v>492</v>
          </cell>
          <cell r="P185">
            <v>0</v>
          </cell>
          <cell r="Q185">
            <v>0</v>
          </cell>
          <cell r="R185">
            <v>5820.74</v>
          </cell>
          <cell r="S185">
            <v>33992.449999999997</v>
          </cell>
          <cell r="T185">
            <v>18760</v>
          </cell>
          <cell r="U185">
            <v>8802</v>
          </cell>
          <cell r="V185">
            <v>7394</v>
          </cell>
          <cell r="W185">
            <v>4744</v>
          </cell>
          <cell r="X185">
            <v>2900</v>
          </cell>
          <cell r="Y185">
            <v>1431</v>
          </cell>
          <cell r="Z185">
            <v>839</v>
          </cell>
          <cell r="AA185">
            <v>65</v>
          </cell>
          <cell r="AB185">
            <v>44935</v>
          </cell>
          <cell r="AC185">
            <v>1634.59</v>
          </cell>
        </row>
        <row r="186">
          <cell r="A186">
            <v>180</v>
          </cell>
          <cell r="B186" t="str">
            <v>North East Lincolnshire</v>
          </cell>
          <cell r="C186" t="str">
            <v>E2003</v>
          </cell>
          <cell r="D186">
            <v>72634</v>
          </cell>
          <cell r="E186">
            <v>1277</v>
          </cell>
          <cell r="F186">
            <v>0</v>
          </cell>
          <cell r="G186">
            <v>303</v>
          </cell>
          <cell r="H186">
            <v>26539</v>
          </cell>
          <cell r="I186">
            <v>521</v>
          </cell>
          <cell r="J186">
            <v>104</v>
          </cell>
          <cell r="K186">
            <v>355</v>
          </cell>
          <cell r="L186">
            <v>1755</v>
          </cell>
          <cell r="M186">
            <v>332</v>
          </cell>
          <cell r="N186">
            <v>85</v>
          </cell>
          <cell r="O186">
            <v>991</v>
          </cell>
          <cell r="P186">
            <v>0</v>
          </cell>
          <cell r="Q186">
            <v>1</v>
          </cell>
          <cell r="R186">
            <v>13194.45</v>
          </cell>
          <cell r="S186">
            <v>49868</v>
          </cell>
          <cell r="T186">
            <v>38735</v>
          </cell>
          <cell r="U186">
            <v>17339</v>
          </cell>
          <cell r="V186">
            <v>8648</v>
          </cell>
          <cell r="W186">
            <v>4856</v>
          </cell>
          <cell r="X186">
            <v>1985</v>
          </cell>
          <cell r="Y186">
            <v>702</v>
          </cell>
          <cell r="Z186">
            <v>440</v>
          </cell>
          <cell r="AA186">
            <v>54</v>
          </cell>
          <cell r="AB186">
            <v>72759</v>
          </cell>
          <cell r="AC186">
            <v>1569.07</v>
          </cell>
        </row>
        <row r="187">
          <cell r="A187">
            <v>181</v>
          </cell>
          <cell r="B187" t="str">
            <v>North Hertfordshire</v>
          </cell>
          <cell r="C187" t="str">
            <v>E1935</v>
          </cell>
          <cell r="D187">
            <v>56226</v>
          </cell>
          <cell r="E187">
            <v>541</v>
          </cell>
          <cell r="F187">
            <v>0</v>
          </cell>
          <cell r="G187">
            <v>249</v>
          </cell>
          <cell r="H187">
            <v>17576</v>
          </cell>
          <cell r="I187">
            <v>350</v>
          </cell>
          <cell r="J187">
            <v>55</v>
          </cell>
          <cell r="K187">
            <v>278</v>
          </cell>
          <cell r="L187">
            <v>633</v>
          </cell>
          <cell r="M187">
            <v>68</v>
          </cell>
          <cell r="N187">
            <v>87</v>
          </cell>
          <cell r="O187">
            <v>301</v>
          </cell>
          <cell r="P187">
            <v>0</v>
          </cell>
          <cell r="Q187">
            <v>1</v>
          </cell>
          <cell r="R187">
            <v>5365</v>
          </cell>
          <cell r="S187">
            <v>51893.2</v>
          </cell>
          <cell r="T187">
            <v>3309</v>
          </cell>
          <cell r="U187">
            <v>8753</v>
          </cell>
          <cell r="V187">
            <v>19612</v>
          </cell>
          <cell r="W187">
            <v>9826</v>
          </cell>
          <cell r="X187">
            <v>7004</v>
          </cell>
          <cell r="Y187">
            <v>4430</v>
          </cell>
          <cell r="Z187">
            <v>3207</v>
          </cell>
          <cell r="AA187">
            <v>335</v>
          </cell>
          <cell r="AB187">
            <v>56476</v>
          </cell>
          <cell r="AC187">
            <v>1517.31</v>
          </cell>
        </row>
        <row r="188">
          <cell r="A188">
            <v>182</v>
          </cell>
          <cell r="B188" t="str">
            <v>North Kesteven</v>
          </cell>
          <cell r="C188" t="str">
            <v>E2534</v>
          </cell>
          <cell r="D188">
            <v>48767</v>
          </cell>
          <cell r="E188">
            <v>1690</v>
          </cell>
          <cell r="F188">
            <v>0</v>
          </cell>
          <cell r="G188">
            <v>416</v>
          </cell>
          <cell r="H188">
            <v>13918</v>
          </cell>
          <cell r="I188">
            <v>335</v>
          </cell>
          <cell r="J188">
            <v>61</v>
          </cell>
          <cell r="K188">
            <v>209</v>
          </cell>
          <cell r="L188">
            <v>0</v>
          </cell>
          <cell r="M188">
            <v>773</v>
          </cell>
          <cell r="N188">
            <v>110</v>
          </cell>
          <cell r="O188">
            <v>381</v>
          </cell>
          <cell r="P188">
            <v>750.76</v>
          </cell>
          <cell r="Q188">
            <v>1</v>
          </cell>
          <cell r="R188">
            <v>4807.75</v>
          </cell>
          <cell r="S188">
            <v>37507</v>
          </cell>
          <cell r="T188">
            <v>13158</v>
          </cell>
          <cell r="U188">
            <v>12222</v>
          </cell>
          <cell r="V188">
            <v>12566</v>
          </cell>
          <cell r="W188">
            <v>6368</v>
          </cell>
          <cell r="X188">
            <v>3129</v>
          </cell>
          <cell r="Y188">
            <v>1453</v>
          </cell>
          <cell r="Z188">
            <v>411</v>
          </cell>
          <cell r="AA188">
            <v>57</v>
          </cell>
          <cell r="AB188">
            <v>49364</v>
          </cell>
          <cell r="AC188">
            <v>1501.88</v>
          </cell>
        </row>
        <row r="189">
          <cell r="A189">
            <v>183</v>
          </cell>
          <cell r="B189" t="str">
            <v>North Lincolnshire</v>
          </cell>
          <cell r="C189" t="str">
            <v>E2004</v>
          </cell>
          <cell r="D189">
            <v>74170</v>
          </cell>
          <cell r="E189">
            <v>1033</v>
          </cell>
          <cell r="F189">
            <v>0</v>
          </cell>
          <cell r="G189">
            <v>549</v>
          </cell>
          <cell r="H189">
            <v>24294</v>
          </cell>
          <cell r="I189">
            <v>519</v>
          </cell>
          <cell r="J189">
            <v>143</v>
          </cell>
          <cell r="K189">
            <v>477</v>
          </cell>
          <cell r="L189">
            <v>1052</v>
          </cell>
          <cell r="M189">
            <v>907</v>
          </cell>
          <cell r="N189">
            <v>0</v>
          </cell>
          <cell r="O189">
            <v>799</v>
          </cell>
          <cell r="P189">
            <v>32.200000000000003</v>
          </cell>
          <cell r="Q189">
            <v>12.5</v>
          </cell>
          <cell r="R189">
            <v>10845.08</v>
          </cell>
          <cell r="S189">
            <v>53442.06</v>
          </cell>
          <cell r="T189">
            <v>35225</v>
          </cell>
          <cell r="U189">
            <v>15233</v>
          </cell>
          <cell r="V189">
            <v>11066</v>
          </cell>
          <cell r="W189">
            <v>7367</v>
          </cell>
          <cell r="X189">
            <v>3634</v>
          </cell>
          <cell r="Y189">
            <v>1461</v>
          </cell>
          <cell r="Z189">
            <v>493</v>
          </cell>
          <cell r="AA189">
            <v>29</v>
          </cell>
          <cell r="AB189">
            <v>74508</v>
          </cell>
          <cell r="AC189">
            <v>1570.91</v>
          </cell>
        </row>
        <row r="190">
          <cell r="A190">
            <v>184</v>
          </cell>
          <cell r="B190" t="str">
            <v>North Norfolk</v>
          </cell>
          <cell r="C190" t="str">
            <v>E2635</v>
          </cell>
          <cell r="D190">
            <v>53194</v>
          </cell>
          <cell r="E190">
            <v>922</v>
          </cell>
          <cell r="F190">
            <v>1</v>
          </cell>
          <cell r="G190">
            <v>389</v>
          </cell>
          <cell r="H190">
            <v>15645</v>
          </cell>
          <cell r="I190">
            <v>285</v>
          </cell>
          <cell r="J190">
            <v>98</v>
          </cell>
          <cell r="K190">
            <v>4883</v>
          </cell>
          <cell r="L190">
            <v>590</v>
          </cell>
          <cell r="M190">
            <v>514</v>
          </cell>
          <cell r="N190">
            <v>88</v>
          </cell>
          <cell r="O190">
            <v>456</v>
          </cell>
          <cell r="P190">
            <v>0</v>
          </cell>
          <cell r="Q190">
            <v>11.43</v>
          </cell>
          <cell r="R190">
            <v>6005.21</v>
          </cell>
          <cell r="S190">
            <v>42669.5</v>
          </cell>
          <cell r="T190">
            <v>11544</v>
          </cell>
          <cell r="U190">
            <v>14120</v>
          </cell>
          <cell r="V190">
            <v>11253</v>
          </cell>
          <cell r="W190">
            <v>8722</v>
          </cell>
          <cell r="X190">
            <v>4682</v>
          </cell>
          <cell r="Y190">
            <v>2176</v>
          </cell>
          <cell r="Z190">
            <v>1010</v>
          </cell>
          <cell r="AA190">
            <v>83</v>
          </cell>
          <cell r="AB190">
            <v>53590</v>
          </cell>
          <cell r="AC190">
            <v>1539.97</v>
          </cell>
        </row>
        <row r="191">
          <cell r="A191">
            <v>185</v>
          </cell>
          <cell r="B191" t="str">
            <v>North Somerset</v>
          </cell>
          <cell r="C191" t="str">
            <v>E0104</v>
          </cell>
          <cell r="D191">
            <v>93386</v>
          </cell>
          <cell r="E191">
            <v>1137</v>
          </cell>
          <cell r="F191">
            <v>0</v>
          </cell>
          <cell r="G191">
            <v>556</v>
          </cell>
          <cell r="H191">
            <v>30754</v>
          </cell>
          <cell r="I191">
            <v>667</v>
          </cell>
          <cell r="J191">
            <v>146</v>
          </cell>
          <cell r="K191">
            <v>649</v>
          </cell>
          <cell r="L191">
            <v>659</v>
          </cell>
          <cell r="M191">
            <v>32</v>
          </cell>
          <cell r="N191">
            <v>0</v>
          </cell>
          <cell r="O191">
            <v>122</v>
          </cell>
          <cell r="P191">
            <v>42.1</v>
          </cell>
          <cell r="Q191">
            <v>0</v>
          </cell>
          <cell r="R191">
            <v>9606.76</v>
          </cell>
          <cell r="S191">
            <v>82547.100000000006</v>
          </cell>
          <cell r="T191">
            <v>12947</v>
          </cell>
          <cell r="U191">
            <v>20482</v>
          </cell>
          <cell r="V191">
            <v>22088</v>
          </cell>
          <cell r="W191">
            <v>16797</v>
          </cell>
          <cell r="X191">
            <v>12240</v>
          </cell>
          <cell r="Y191">
            <v>6220</v>
          </cell>
          <cell r="Z191">
            <v>3240</v>
          </cell>
          <cell r="AA191">
            <v>278</v>
          </cell>
          <cell r="AB191">
            <v>94292</v>
          </cell>
          <cell r="AC191">
            <v>1458.66</v>
          </cell>
        </row>
        <row r="192">
          <cell r="A192">
            <v>186</v>
          </cell>
          <cell r="B192" t="str">
            <v>North Tyneside</v>
          </cell>
          <cell r="C192" t="str">
            <v>E4503</v>
          </cell>
          <cell r="D192">
            <v>95305</v>
          </cell>
          <cell r="E192">
            <v>1235</v>
          </cell>
          <cell r="F192">
            <v>6</v>
          </cell>
          <cell r="G192">
            <v>492</v>
          </cell>
          <cell r="H192">
            <v>36096</v>
          </cell>
          <cell r="I192">
            <v>674</v>
          </cell>
          <cell r="J192">
            <v>82</v>
          </cell>
          <cell r="K192">
            <v>512</v>
          </cell>
          <cell r="L192">
            <v>1667</v>
          </cell>
          <cell r="M192">
            <v>772</v>
          </cell>
          <cell r="N192">
            <v>0</v>
          </cell>
          <cell r="O192">
            <v>1090</v>
          </cell>
          <cell r="P192">
            <v>49.6</v>
          </cell>
          <cell r="Q192">
            <v>0</v>
          </cell>
          <cell r="R192">
            <v>15274.22</v>
          </cell>
          <cell r="S192">
            <v>66710.3</v>
          </cell>
          <cell r="T192">
            <v>49762</v>
          </cell>
          <cell r="U192">
            <v>15181</v>
          </cell>
          <cell r="V192">
            <v>18607</v>
          </cell>
          <cell r="W192">
            <v>7471</v>
          </cell>
          <cell r="X192">
            <v>3366</v>
          </cell>
          <cell r="Y192">
            <v>1106</v>
          </cell>
          <cell r="Z192">
            <v>341</v>
          </cell>
          <cell r="AA192">
            <v>40</v>
          </cell>
          <cell r="AB192">
            <v>95874</v>
          </cell>
          <cell r="AC192">
            <v>1490.99</v>
          </cell>
        </row>
        <row r="193">
          <cell r="A193">
            <v>187</v>
          </cell>
          <cell r="B193" t="str">
            <v>North Warwickshire</v>
          </cell>
          <cell r="C193" t="str">
            <v>E3731</v>
          </cell>
          <cell r="D193">
            <v>27214</v>
          </cell>
          <cell r="E193">
            <v>256</v>
          </cell>
          <cell r="F193">
            <v>0</v>
          </cell>
          <cell r="G193">
            <v>163</v>
          </cell>
          <cell r="H193">
            <v>8281</v>
          </cell>
          <cell r="I193">
            <v>162</v>
          </cell>
          <cell r="J193">
            <v>38</v>
          </cell>
          <cell r="K193">
            <v>54</v>
          </cell>
          <cell r="L193">
            <v>413</v>
          </cell>
          <cell r="M193">
            <v>28</v>
          </cell>
          <cell r="N193">
            <v>93</v>
          </cell>
          <cell r="O193">
            <v>270</v>
          </cell>
          <cell r="P193">
            <v>0</v>
          </cell>
          <cell r="Q193">
            <v>0</v>
          </cell>
          <cell r="R193">
            <v>3289.65</v>
          </cell>
          <cell r="S193">
            <v>22642.67</v>
          </cell>
          <cell r="T193">
            <v>6526</v>
          </cell>
          <cell r="U193">
            <v>7031</v>
          </cell>
          <cell r="V193">
            <v>5925</v>
          </cell>
          <cell r="W193">
            <v>3771</v>
          </cell>
          <cell r="X193">
            <v>2199</v>
          </cell>
          <cell r="Y193">
            <v>1206</v>
          </cell>
          <cell r="Z193">
            <v>680</v>
          </cell>
          <cell r="AA193">
            <v>73</v>
          </cell>
          <cell r="AB193">
            <v>27411</v>
          </cell>
          <cell r="AC193">
            <v>1641.44</v>
          </cell>
        </row>
        <row r="194">
          <cell r="A194">
            <v>188</v>
          </cell>
          <cell r="B194" t="str">
            <v>North West Leicestershire</v>
          </cell>
          <cell r="C194" t="str">
            <v>E2437</v>
          </cell>
          <cell r="D194">
            <v>41608</v>
          </cell>
          <cell r="E194">
            <v>593</v>
          </cell>
          <cell r="F194">
            <v>0</v>
          </cell>
          <cell r="G194">
            <v>328</v>
          </cell>
          <cell r="H194">
            <v>12600</v>
          </cell>
          <cell r="I194">
            <v>353</v>
          </cell>
          <cell r="J194">
            <v>67</v>
          </cell>
          <cell r="K194">
            <v>151</v>
          </cell>
          <cell r="L194">
            <v>634</v>
          </cell>
          <cell r="M194">
            <v>327</v>
          </cell>
          <cell r="N194">
            <v>0</v>
          </cell>
          <cell r="O194">
            <v>310</v>
          </cell>
          <cell r="P194">
            <v>0</v>
          </cell>
          <cell r="Q194">
            <v>1</v>
          </cell>
          <cell r="R194">
            <v>4125.6000000000004</v>
          </cell>
          <cell r="S194">
            <v>34374.400000000001</v>
          </cell>
          <cell r="T194">
            <v>9931</v>
          </cell>
          <cell r="U194">
            <v>13185</v>
          </cell>
          <cell r="V194">
            <v>7188</v>
          </cell>
          <cell r="W194">
            <v>5775</v>
          </cell>
          <cell r="X194">
            <v>3734</v>
          </cell>
          <cell r="Y194">
            <v>1433</v>
          </cell>
          <cell r="Z194">
            <v>862</v>
          </cell>
          <cell r="AA194">
            <v>50</v>
          </cell>
          <cell r="AB194">
            <v>42158</v>
          </cell>
          <cell r="AC194">
            <v>1552.21</v>
          </cell>
        </row>
        <row r="195">
          <cell r="A195">
            <v>189</v>
          </cell>
          <cell r="B195" t="str">
            <v>Northampton</v>
          </cell>
          <cell r="C195" t="str">
            <v>E2835</v>
          </cell>
          <cell r="D195">
            <v>93902</v>
          </cell>
          <cell r="E195">
            <v>1913</v>
          </cell>
          <cell r="F195">
            <v>0</v>
          </cell>
          <cell r="G195">
            <v>417</v>
          </cell>
          <cell r="H195">
            <v>33293</v>
          </cell>
          <cell r="I195">
            <v>881</v>
          </cell>
          <cell r="J195">
            <v>114</v>
          </cell>
          <cell r="K195">
            <v>167</v>
          </cell>
          <cell r="L195">
            <v>1386</v>
          </cell>
          <cell r="M195">
            <v>0</v>
          </cell>
          <cell r="N195">
            <v>148</v>
          </cell>
          <cell r="O195">
            <v>542</v>
          </cell>
          <cell r="P195">
            <v>0</v>
          </cell>
          <cell r="Q195">
            <v>4.25</v>
          </cell>
          <cell r="R195">
            <v>11699.03</v>
          </cell>
          <cell r="S195">
            <v>69997</v>
          </cell>
          <cell r="T195">
            <v>30556</v>
          </cell>
          <cell r="U195">
            <v>21292</v>
          </cell>
          <cell r="V195">
            <v>23073</v>
          </cell>
          <cell r="W195">
            <v>10610</v>
          </cell>
          <cell r="X195">
            <v>5502</v>
          </cell>
          <cell r="Y195">
            <v>2431</v>
          </cell>
          <cell r="Z195">
            <v>1255</v>
          </cell>
          <cell r="AA195">
            <v>85</v>
          </cell>
          <cell r="AB195">
            <v>94804</v>
          </cell>
          <cell r="AC195">
            <v>1494.39</v>
          </cell>
        </row>
        <row r="196">
          <cell r="A196">
            <v>190</v>
          </cell>
          <cell r="B196" t="str">
            <v>Northumberland UA</v>
          </cell>
          <cell r="C196" t="str">
            <v>E2901</v>
          </cell>
          <cell r="D196">
            <v>148414</v>
          </cell>
          <cell r="E196">
            <v>2149</v>
          </cell>
          <cell r="F196">
            <v>0</v>
          </cell>
          <cell r="G196">
            <v>801</v>
          </cell>
          <cell r="H196">
            <v>49409</v>
          </cell>
          <cell r="I196">
            <v>994</v>
          </cell>
          <cell r="J196">
            <v>271</v>
          </cell>
          <cell r="K196">
            <v>3214</v>
          </cell>
          <cell r="L196">
            <v>3139</v>
          </cell>
          <cell r="M196">
            <v>46</v>
          </cell>
          <cell r="N196">
            <v>748</v>
          </cell>
          <cell r="O196">
            <v>2136</v>
          </cell>
          <cell r="P196">
            <v>193.4</v>
          </cell>
          <cell r="Q196">
            <v>6</v>
          </cell>
          <cell r="R196">
            <v>21693.7</v>
          </cell>
          <cell r="S196">
            <v>114688.1</v>
          </cell>
          <cell r="T196">
            <v>70429</v>
          </cell>
          <cell r="U196">
            <v>23559</v>
          </cell>
          <cell r="V196">
            <v>19055</v>
          </cell>
          <cell r="W196">
            <v>15453</v>
          </cell>
          <cell r="X196">
            <v>10110</v>
          </cell>
          <cell r="Y196">
            <v>6433</v>
          </cell>
          <cell r="Z196">
            <v>3939</v>
          </cell>
          <cell r="AA196">
            <v>515</v>
          </cell>
          <cell r="AB196">
            <v>149493</v>
          </cell>
          <cell r="AC196">
            <v>1591.12</v>
          </cell>
        </row>
        <row r="197">
          <cell r="A197">
            <v>191</v>
          </cell>
          <cell r="B197" t="str">
            <v>Norwich</v>
          </cell>
          <cell r="C197" t="str">
            <v>E2636</v>
          </cell>
          <cell r="D197">
            <v>64755</v>
          </cell>
          <cell r="E197">
            <v>2104</v>
          </cell>
          <cell r="F197">
            <v>0</v>
          </cell>
          <cell r="G197">
            <v>214</v>
          </cell>
          <cell r="H197">
            <v>26659</v>
          </cell>
          <cell r="I197">
            <v>648</v>
          </cell>
          <cell r="J197">
            <v>103</v>
          </cell>
          <cell r="K197">
            <v>501</v>
          </cell>
          <cell r="L197">
            <v>857</v>
          </cell>
          <cell r="M197">
            <v>260</v>
          </cell>
          <cell r="N197">
            <v>121</v>
          </cell>
          <cell r="O197">
            <v>405</v>
          </cell>
          <cell r="P197">
            <v>0</v>
          </cell>
          <cell r="Q197">
            <v>0.88</v>
          </cell>
          <cell r="R197">
            <v>12744.56</v>
          </cell>
          <cell r="S197">
            <v>42493</v>
          </cell>
          <cell r="T197">
            <v>27041</v>
          </cell>
          <cell r="U197">
            <v>22567</v>
          </cell>
          <cell r="V197">
            <v>8175</v>
          </cell>
          <cell r="W197">
            <v>3493</v>
          </cell>
          <cell r="X197">
            <v>2176</v>
          </cell>
          <cell r="Y197">
            <v>890</v>
          </cell>
          <cell r="Z197">
            <v>612</v>
          </cell>
          <cell r="AA197">
            <v>65</v>
          </cell>
          <cell r="AB197">
            <v>65019</v>
          </cell>
          <cell r="AC197">
            <v>1593.21</v>
          </cell>
        </row>
        <row r="198">
          <cell r="A198">
            <v>192</v>
          </cell>
          <cell r="B198" t="str">
            <v>Nottingham</v>
          </cell>
          <cell r="C198" t="str">
            <v>E3001</v>
          </cell>
          <cell r="D198">
            <v>133686</v>
          </cell>
          <cell r="E198">
            <v>11736</v>
          </cell>
          <cell r="F198">
            <v>6</v>
          </cell>
          <cell r="G198">
            <v>584</v>
          </cell>
          <cell r="H198">
            <v>54331</v>
          </cell>
          <cell r="I198">
            <v>1241</v>
          </cell>
          <cell r="J198">
            <v>231</v>
          </cell>
          <cell r="K198">
            <v>523</v>
          </cell>
          <cell r="L198">
            <v>2709</v>
          </cell>
          <cell r="M198">
            <v>0</v>
          </cell>
          <cell r="N198">
            <v>488</v>
          </cell>
          <cell r="O198">
            <v>1245</v>
          </cell>
          <cell r="P198">
            <v>0</v>
          </cell>
          <cell r="Q198">
            <v>1</v>
          </cell>
          <cell r="R198">
            <v>24360.46</v>
          </cell>
          <cell r="S198">
            <v>80375</v>
          </cell>
          <cell r="T198">
            <v>85581</v>
          </cell>
          <cell r="U198">
            <v>22231</v>
          </cell>
          <cell r="V198">
            <v>15785</v>
          </cell>
          <cell r="W198">
            <v>6600</v>
          </cell>
          <cell r="X198">
            <v>2362</v>
          </cell>
          <cell r="Y198">
            <v>1006</v>
          </cell>
          <cell r="Z198">
            <v>695</v>
          </cell>
          <cell r="AA198">
            <v>110</v>
          </cell>
          <cell r="AB198">
            <v>134370</v>
          </cell>
          <cell r="AC198">
            <v>1708.51</v>
          </cell>
        </row>
        <row r="199">
          <cell r="A199">
            <v>193</v>
          </cell>
          <cell r="B199" t="str">
            <v>Nuneaton and Bedworth</v>
          </cell>
          <cell r="C199" t="str">
            <v>E3732</v>
          </cell>
          <cell r="D199">
            <v>55014</v>
          </cell>
          <cell r="E199">
            <v>655</v>
          </cell>
          <cell r="F199">
            <v>0</v>
          </cell>
          <cell r="G199">
            <v>354</v>
          </cell>
          <cell r="H199">
            <v>17284</v>
          </cell>
          <cell r="I199">
            <v>363</v>
          </cell>
          <cell r="J199">
            <v>82</v>
          </cell>
          <cell r="K199">
            <v>53</v>
          </cell>
          <cell r="L199">
            <v>672</v>
          </cell>
          <cell r="M199">
            <v>456</v>
          </cell>
          <cell r="N199">
            <v>148</v>
          </cell>
          <cell r="O199">
            <v>584</v>
          </cell>
          <cell r="P199">
            <v>43.2</v>
          </cell>
          <cell r="Q199">
            <v>2.25</v>
          </cell>
          <cell r="R199">
            <v>7458.52</v>
          </cell>
          <cell r="S199">
            <v>41279</v>
          </cell>
          <cell r="T199">
            <v>20264</v>
          </cell>
          <cell r="U199">
            <v>12747</v>
          </cell>
          <cell r="V199">
            <v>12516</v>
          </cell>
          <cell r="W199">
            <v>6845</v>
          </cell>
          <cell r="X199">
            <v>2283</v>
          </cell>
          <cell r="Y199">
            <v>613</v>
          </cell>
          <cell r="Z199">
            <v>154</v>
          </cell>
          <cell r="AA199">
            <v>15</v>
          </cell>
          <cell r="AB199">
            <v>55437</v>
          </cell>
          <cell r="AC199">
            <v>1600.56</v>
          </cell>
        </row>
        <row r="200">
          <cell r="A200">
            <v>194</v>
          </cell>
          <cell r="B200" t="str">
            <v>Oadby and Wigston</v>
          </cell>
          <cell r="C200" t="str">
            <v>E2438</v>
          </cell>
          <cell r="D200">
            <v>22824</v>
          </cell>
          <cell r="E200">
            <v>410</v>
          </cell>
          <cell r="F200">
            <v>0</v>
          </cell>
          <cell r="G200">
            <v>184</v>
          </cell>
          <cell r="H200">
            <v>6936</v>
          </cell>
          <cell r="I200">
            <v>250</v>
          </cell>
          <cell r="J200">
            <v>39</v>
          </cell>
          <cell r="K200">
            <v>67</v>
          </cell>
          <cell r="L200">
            <v>239</v>
          </cell>
          <cell r="M200">
            <v>92</v>
          </cell>
          <cell r="N200">
            <v>35</v>
          </cell>
          <cell r="O200">
            <v>135</v>
          </cell>
          <cell r="P200">
            <v>4.0999999999999996</v>
          </cell>
          <cell r="Q200">
            <v>0.5</v>
          </cell>
          <cell r="R200">
            <v>2152.2800000000002</v>
          </cell>
          <cell r="S200">
            <v>18640.02</v>
          </cell>
          <cell r="T200">
            <v>3916</v>
          </cell>
          <cell r="U200">
            <v>6044</v>
          </cell>
          <cell r="V200">
            <v>7046</v>
          </cell>
          <cell r="W200">
            <v>3016</v>
          </cell>
          <cell r="X200">
            <v>1846</v>
          </cell>
          <cell r="Y200">
            <v>551</v>
          </cell>
          <cell r="Z200">
            <v>452</v>
          </cell>
          <cell r="AA200">
            <v>79</v>
          </cell>
          <cell r="AB200">
            <v>22950</v>
          </cell>
          <cell r="AC200">
            <v>1527.18</v>
          </cell>
        </row>
        <row r="201">
          <cell r="A201">
            <v>195</v>
          </cell>
          <cell r="B201" t="str">
            <v>Oldham</v>
          </cell>
          <cell r="C201" t="str">
            <v>E4204</v>
          </cell>
          <cell r="D201">
            <v>94767</v>
          </cell>
          <cell r="E201">
            <v>1772</v>
          </cell>
          <cell r="F201">
            <v>0</v>
          </cell>
          <cell r="G201">
            <v>522</v>
          </cell>
          <cell r="H201">
            <v>34075</v>
          </cell>
          <cell r="I201">
            <v>817</v>
          </cell>
          <cell r="J201">
            <v>97</v>
          </cell>
          <cell r="K201">
            <v>208</v>
          </cell>
          <cell r="L201">
            <v>853</v>
          </cell>
          <cell r="M201">
            <v>1229</v>
          </cell>
          <cell r="N201">
            <v>401</v>
          </cell>
          <cell r="O201">
            <v>1254</v>
          </cell>
          <cell r="P201">
            <v>0</v>
          </cell>
          <cell r="Q201">
            <v>2</v>
          </cell>
          <cell r="R201">
            <v>16343.52</v>
          </cell>
          <cell r="S201">
            <v>66532</v>
          </cell>
          <cell r="T201">
            <v>50263</v>
          </cell>
          <cell r="U201">
            <v>16814</v>
          </cell>
          <cell r="V201">
            <v>15844</v>
          </cell>
          <cell r="W201">
            <v>6638</v>
          </cell>
          <cell r="X201">
            <v>3241</v>
          </cell>
          <cell r="Y201">
            <v>1500</v>
          </cell>
          <cell r="Z201">
            <v>859</v>
          </cell>
          <cell r="AA201">
            <v>75</v>
          </cell>
          <cell r="AB201">
            <v>95234</v>
          </cell>
          <cell r="AC201">
            <v>1607.37</v>
          </cell>
        </row>
        <row r="202">
          <cell r="A202">
            <v>196</v>
          </cell>
          <cell r="B202" t="str">
            <v>Oxford</v>
          </cell>
          <cell r="C202" t="str">
            <v>E3132</v>
          </cell>
          <cell r="D202">
            <v>59386</v>
          </cell>
          <cell r="E202">
            <v>4265</v>
          </cell>
          <cell r="F202">
            <v>3</v>
          </cell>
          <cell r="G202">
            <v>235</v>
          </cell>
          <cell r="H202">
            <v>17431</v>
          </cell>
          <cell r="I202">
            <v>899</v>
          </cell>
          <cell r="J202">
            <v>136</v>
          </cell>
          <cell r="K202">
            <v>1001</v>
          </cell>
          <cell r="L202">
            <v>340</v>
          </cell>
          <cell r="M202">
            <v>167</v>
          </cell>
          <cell r="N202">
            <v>76</v>
          </cell>
          <cell r="O202">
            <v>212</v>
          </cell>
          <cell r="P202">
            <v>0</v>
          </cell>
          <cell r="Q202">
            <v>0.5</v>
          </cell>
          <cell r="R202">
            <v>7090.49</v>
          </cell>
          <cell r="S202">
            <v>49858.9</v>
          </cell>
          <cell r="T202">
            <v>2447</v>
          </cell>
          <cell r="U202">
            <v>9391</v>
          </cell>
          <cell r="V202">
            <v>18859</v>
          </cell>
          <cell r="W202">
            <v>15760</v>
          </cell>
          <cell r="X202">
            <v>6882</v>
          </cell>
          <cell r="Y202">
            <v>2800</v>
          </cell>
          <cell r="Z202">
            <v>3221</v>
          </cell>
          <cell r="AA202">
            <v>580</v>
          </cell>
          <cell r="AB202">
            <v>59940</v>
          </cell>
          <cell r="AC202">
            <v>1679.16</v>
          </cell>
        </row>
        <row r="203">
          <cell r="A203">
            <v>197</v>
          </cell>
          <cell r="B203" t="str">
            <v>Pendle</v>
          </cell>
          <cell r="C203" t="str">
            <v>E2338</v>
          </cell>
          <cell r="D203">
            <v>39821</v>
          </cell>
          <cell r="E203">
            <v>642</v>
          </cell>
          <cell r="F203">
            <v>0</v>
          </cell>
          <cell r="G203">
            <v>304</v>
          </cell>
          <cell r="H203">
            <v>13659</v>
          </cell>
          <cell r="I203">
            <v>266</v>
          </cell>
          <cell r="J203">
            <v>56</v>
          </cell>
          <cell r="K203">
            <v>202</v>
          </cell>
          <cell r="L203">
            <v>920</v>
          </cell>
          <cell r="M203">
            <v>483</v>
          </cell>
          <cell r="N203">
            <v>407</v>
          </cell>
          <cell r="O203">
            <v>1022</v>
          </cell>
          <cell r="P203">
            <v>0</v>
          </cell>
          <cell r="Q203">
            <v>0.5</v>
          </cell>
          <cell r="R203">
            <v>6284.79</v>
          </cell>
          <cell r="S203">
            <v>28185.7</v>
          </cell>
          <cell r="T203">
            <v>24727</v>
          </cell>
          <cell r="U203">
            <v>4513</v>
          </cell>
          <cell r="V203">
            <v>4294</v>
          </cell>
          <cell r="W203">
            <v>3168</v>
          </cell>
          <cell r="X203">
            <v>1740</v>
          </cell>
          <cell r="Y203">
            <v>939</v>
          </cell>
          <cell r="Z203">
            <v>520</v>
          </cell>
          <cell r="AA203">
            <v>46</v>
          </cell>
          <cell r="AB203">
            <v>39947</v>
          </cell>
          <cell r="AC203">
            <v>1624</v>
          </cell>
        </row>
        <row r="204">
          <cell r="A204">
            <v>198</v>
          </cell>
          <cell r="B204" t="str">
            <v>Peterborough</v>
          </cell>
          <cell r="C204" t="str">
            <v>E0501</v>
          </cell>
          <cell r="D204">
            <v>80649</v>
          </cell>
          <cell r="E204">
            <v>1490</v>
          </cell>
          <cell r="F204">
            <v>2</v>
          </cell>
          <cell r="G204">
            <v>380</v>
          </cell>
          <cell r="H204">
            <v>25802</v>
          </cell>
          <cell r="I204">
            <v>606</v>
          </cell>
          <cell r="J204">
            <v>62</v>
          </cell>
          <cell r="K204">
            <v>127</v>
          </cell>
          <cell r="L204">
            <v>1177</v>
          </cell>
          <cell r="M204">
            <v>1</v>
          </cell>
          <cell r="N204">
            <v>125</v>
          </cell>
          <cell r="O204">
            <v>629</v>
          </cell>
          <cell r="P204">
            <v>331</v>
          </cell>
          <cell r="Q204">
            <v>0.5</v>
          </cell>
          <cell r="R204">
            <v>10491.49</v>
          </cell>
          <cell r="S204">
            <v>60572.6</v>
          </cell>
          <cell r="T204">
            <v>34195</v>
          </cell>
          <cell r="U204">
            <v>19755</v>
          </cell>
          <cell r="V204">
            <v>13183</v>
          </cell>
          <cell r="W204">
            <v>7477</v>
          </cell>
          <cell r="X204">
            <v>4301</v>
          </cell>
          <cell r="Y204">
            <v>1836</v>
          </cell>
          <cell r="Z204">
            <v>922</v>
          </cell>
          <cell r="AA204">
            <v>67</v>
          </cell>
          <cell r="AB204">
            <v>81736</v>
          </cell>
          <cell r="AC204">
            <v>1383.46</v>
          </cell>
        </row>
        <row r="205">
          <cell r="A205">
            <v>199</v>
          </cell>
          <cell r="B205" t="str">
            <v>Plymouth</v>
          </cell>
          <cell r="C205" t="str">
            <v>E1101</v>
          </cell>
          <cell r="D205">
            <v>116384</v>
          </cell>
          <cell r="E205">
            <v>6603</v>
          </cell>
          <cell r="F205">
            <v>13</v>
          </cell>
          <cell r="G205">
            <v>611</v>
          </cell>
          <cell r="H205">
            <v>40616</v>
          </cell>
          <cell r="I205">
            <v>1248</v>
          </cell>
          <cell r="J205">
            <v>257</v>
          </cell>
          <cell r="K205">
            <v>730</v>
          </cell>
          <cell r="L205">
            <v>1423</v>
          </cell>
          <cell r="M205">
            <v>375</v>
          </cell>
          <cell r="N205">
            <v>172</v>
          </cell>
          <cell r="O205">
            <v>652</v>
          </cell>
          <cell r="P205">
            <v>855.7</v>
          </cell>
          <cell r="Q205">
            <v>35</v>
          </cell>
          <cell r="R205">
            <v>16568.21</v>
          </cell>
          <cell r="S205">
            <v>80098.5</v>
          </cell>
          <cell r="T205">
            <v>46908</v>
          </cell>
          <cell r="U205">
            <v>31876</v>
          </cell>
          <cell r="V205">
            <v>22217</v>
          </cell>
          <cell r="W205">
            <v>9316</v>
          </cell>
          <cell r="X205">
            <v>4770</v>
          </cell>
          <cell r="Y205">
            <v>1686</v>
          </cell>
          <cell r="Z205">
            <v>591</v>
          </cell>
          <cell r="AA205">
            <v>59</v>
          </cell>
          <cell r="AB205">
            <v>117423</v>
          </cell>
          <cell r="AC205">
            <v>1568.47</v>
          </cell>
        </row>
        <row r="206">
          <cell r="A206">
            <v>200</v>
          </cell>
          <cell r="B206" t="str">
            <v>Poole</v>
          </cell>
          <cell r="C206" t="str">
            <v>E1201</v>
          </cell>
          <cell r="D206">
            <v>67482</v>
          </cell>
          <cell r="E206">
            <v>1073</v>
          </cell>
          <cell r="F206">
            <v>7</v>
          </cell>
          <cell r="G206">
            <v>404</v>
          </cell>
          <cell r="H206">
            <v>21774</v>
          </cell>
          <cell r="I206">
            <v>600</v>
          </cell>
          <cell r="J206">
            <v>111</v>
          </cell>
          <cell r="K206">
            <v>1676</v>
          </cell>
          <cell r="L206">
            <v>642</v>
          </cell>
          <cell r="M206">
            <v>0</v>
          </cell>
          <cell r="N206">
            <v>113</v>
          </cell>
          <cell r="O206">
            <v>362</v>
          </cell>
          <cell r="P206">
            <v>160.19999999999999</v>
          </cell>
          <cell r="Q206">
            <v>6.51</v>
          </cell>
          <cell r="R206">
            <v>7703.67</v>
          </cell>
          <cell r="S206">
            <v>62612</v>
          </cell>
          <cell r="T206">
            <v>4860</v>
          </cell>
          <cell r="U206">
            <v>11991</v>
          </cell>
          <cell r="V206">
            <v>22671</v>
          </cell>
          <cell r="W206">
            <v>12198</v>
          </cell>
          <cell r="X206">
            <v>8062</v>
          </cell>
          <cell r="Y206">
            <v>3933</v>
          </cell>
          <cell r="Z206">
            <v>3140</v>
          </cell>
          <cell r="AA206">
            <v>953</v>
          </cell>
          <cell r="AB206">
            <v>67808</v>
          </cell>
          <cell r="AC206">
            <v>1464.57</v>
          </cell>
        </row>
        <row r="207">
          <cell r="A207">
            <v>201</v>
          </cell>
          <cell r="B207" t="str">
            <v>Portsmouth</v>
          </cell>
          <cell r="C207" t="str">
            <v>E1701</v>
          </cell>
          <cell r="D207">
            <v>89223</v>
          </cell>
          <cell r="E207">
            <v>5177</v>
          </cell>
          <cell r="F207">
            <v>0</v>
          </cell>
          <cell r="G207">
            <v>410</v>
          </cell>
          <cell r="H207">
            <v>31781</v>
          </cell>
          <cell r="I207">
            <v>1054</v>
          </cell>
          <cell r="J207">
            <v>159</v>
          </cell>
          <cell r="K207">
            <v>1056</v>
          </cell>
          <cell r="L207">
            <v>1548</v>
          </cell>
          <cell r="M207">
            <v>431</v>
          </cell>
          <cell r="N207">
            <v>90</v>
          </cell>
          <cell r="O207">
            <v>660</v>
          </cell>
          <cell r="P207">
            <v>693.1</v>
          </cell>
          <cell r="Q207">
            <v>0</v>
          </cell>
          <cell r="R207">
            <v>12397.17</v>
          </cell>
          <cell r="S207">
            <v>62926.3</v>
          </cell>
          <cell r="T207">
            <v>24968</v>
          </cell>
          <cell r="U207">
            <v>31307</v>
          </cell>
          <cell r="V207">
            <v>21484</v>
          </cell>
          <cell r="W207">
            <v>6007</v>
          </cell>
          <cell r="X207">
            <v>3642</v>
          </cell>
          <cell r="Y207">
            <v>1621</v>
          </cell>
          <cell r="Z207">
            <v>660</v>
          </cell>
          <cell r="AA207">
            <v>64</v>
          </cell>
          <cell r="AB207">
            <v>89753</v>
          </cell>
          <cell r="AC207">
            <v>1390.24</v>
          </cell>
        </row>
        <row r="208">
          <cell r="A208">
            <v>202</v>
          </cell>
          <cell r="B208" t="str">
            <v>Preston</v>
          </cell>
          <cell r="C208" t="str">
            <v>E2339</v>
          </cell>
          <cell r="D208">
            <v>60849</v>
          </cell>
          <cell r="E208">
            <v>3430</v>
          </cell>
          <cell r="F208">
            <v>21</v>
          </cell>
          <cell r="G208">
            <v>281</v>
          </cell>
          <cell r="H208">
            <v>21036</v>
          </cell>
          <cell r="I208">
            <v>776</v>
          </cell>
          <cell r="J208">
            <v>115</v>
          </cell>
          <cell r="K208">
            <v>279</v>
          </cell>
          <cell r="L208">
            <v>491</v>
          </cell>
          <cell r="M208">
            <v>1063</v>
          </cell>
          <cell r="N208">
            <v>242</v>
          </cell>
          <cell r="O208">
            <v>832</v>
          </cell>
          <cell r="P208">
            <v>44.3</v>
          </cell>
          <cell r="Q208">
            <v>0</v>
          </cell>
          <cell r="R208">
            <v>9010.26</v>
          </cell>
          <cell r="S208">
            <v>42509.4</v>
          </cell>
          <cell r="T208">
            <v>28482</v>
          </cell>
          <cell r="U208">
            <v>12135</v>
          </cell>
          <cell r="V208">
            <v>9613</v>
          </cell>
          <cell r="W208">
            <v>6295</v>
          </cell>
          <cell r="X208">
            <v>2499</v>
          </cell>
          <cell r="Y208">
            <v>1291</v>
          </cell>
          <cell r="Z208">
            <v>888</v>
          </cell>
          <cell r="AA208">
            <v>58</v>
          </cell>
          <cell r="AB208">
            <v>61261</v>
          </cell>
          <cell r="AC208">
            <v>1644.06</v>
          </cell>
        </row>
        <row r="209">
          <cell r="A209">
            <v>203</v>
          </cell>
          <cell r="B209" t="str">
            <v>Purbeck</v>
          </cell>
          <cell r="C209" t="str">
            <v>E1236</v>
          </cell>
          <cell r="D209">
            <v>22088</v>
          </cell>
          <cell r="E209">
            <v>627</v>
          </cell>
          <cell r="F209">
            <v>0</v>
          </cell>
          <cell r="G209">
            <v>144</v>
          </cell>
          <cell r="H209">
            <v>6446</v>
          </cell>
          <cell r="I209">
            <v>169</v>
          </cell>
          <cell r="J209">
            <v>19</v>
          </cell>
          <cell r="K209">
            <v>1642</v>
          </cell>
          <cell r="L209">
            <v>211</v>
          </cell>
          <cell r="M209">
            <v>47</v>
          </cell>
          <cell r="N209">
            <v>32</v>
          </cell>
          <cell r="O209">
            <v>138</v>
          </cell>
          <cell r="P209">
            <v>286.10000000000002</v>
          </cell>
          <cell r="Q209">
            <v>2.5</v>
          </cell>
          <cell r="R209">
            <v>2241.42</v>
          </cell>
          <cell r="S209">
            <v>20572.2</v>
          </cell>
          <cell r="T209">
            <v>1414</v>
          </cell>
          <cell r="U209">
            <v>2849</v>
          </cell>
          <cell r="V209">
            <v>6921</v>
          </cell>
          <cell r="W209">
            <v>4924</v>
          </cell>
          <cell r="X209">
            <v>3136</v>
          </cell>
          <cell r="Y209">
            <v>1818</v>
          </cell>
          <cell r="Z209">
            <v>1039</v>
          </cell>
          <cell r="AA209">
            <v>96</v>
          </cell>
          <cell r="AB209">
            <v>22197</v>
          </cell>
          <cell r="AC209">
            <v>1712.86</v>
          </cell>
        </row>
        <row r="210">
          <cell r="A210">
            <v>204</v>
          </cell>
          <cell r="B210" t="str">
            <v>Reading</v>
          </cell>
          <cell r="C210" t="str">
            <v>E0303</v>
          </cell>
          <cell r="D210">
            <v>68181</v>
          </cell>
          <cell r="E210">
            <v>1818</v>
          </cell>
          <cell r="F210">
            <v>2</v>
          </cell>
          <cell r="G210">
            <v>175</v>
          </cell>
          <cell r="H210">
            <v>22076</v>
          </cell>
          <cell r="I210">
            <v>589</v>
          </cell>
          <cell r="J210">
            <v>82</v>
          </cell>
          <cell r="K210">
            <v>944</v>
          </cell>
          <cell r="L210">
            <v>855</v>
          </cell>
          <cell r="M210">
            <v>92</v>
          </cell>
          <cell r="N210">
            <v>136</v>
          </cell>
          <cell r="O210">
            <v>487</v>
          </cell>
          <cell r="P210">
            <v>0</v>
          </cell>
          <cell r="Q210">
            <v>0</v>
          </cell>
          <cell r="R210">
            <v>8067.19</v>
          </cell>
          <cell r="S210">
            <v>57319.9</v>
          </cell>
          <cell r="T210">
            <v>5860</v>
          </cell>
          <cell r="U210">
            <v>13640</v>
          </cell>
          <cell r="V210">
            <v>28223</v>
          </cell>
          <cell r="W210">
            <v>10601</v>
          </cell>
          <cell r="X210">
            <v>5388</v>
          </cell>
          <cell r="Y210">
            <v>3261</v>
          </cell>
          <cell r="Z210">
            <v>1823</v>
          </cell>
          <cell r="AA210">
            <v>80</v>
          </cell>
          <cell r="AB210">
            <v>68876</v>
          </cell>
          <cell r="AC210">
            <v>1589.36</v>
          </cell>
        </row>
        <row r="211">
          <cell r="A211">
            <v>205</v>
          </cell>
          <cell r="B211" t="str">
            <v>Redbridge</v>
          </cell>
          <cell r="C211" t="str">
            <v>E5046</v>
          </cell>
          <cell r="D211">
            <v>102025</v>
          </cell>
          <cell r="E211">
            <v>1312</v>
          </cell>
          <cell r="F211">
            <v>0</v>
          </cell>
          <cell r="G211">
            <v>554</v>
          </cell>
          <cell r="H211">
            <v>26724</v>
          </cell>
          <cell r="I211">
            <v>856</v>
          </cell>
          <cell r="J211">
            <v>125</v>
          </cell>
          <cell r="K211">
            <v>879</v>
          </cell>
          <cell r="L211">
            <v>474</v>
          </cell>
          <cell r="M211">
            <v>0</v>
          </cell>
          <cell r="N211">
            <v>100</v>
          </cell>
          <cell r="O211">
            <v>284</v>
          </cell>
          <cell r="P211">
            <v>0</v>
          </cell>
          <cell r="Q211">
            <v>0.5</v>
          </cell>
          <cell r="R211">
            <v>14919.5</v>
          </cell>
          <cell r="S211">
            <v>96519.4</v>
          </cell>
          <cell r="T211">
            <v>1892</v>
          </cell>
          <cell r="U211">
            <v>12669</v>
          </cell>
          <cell r="V211">
            <v>25990</v>
          </cell>
          <cell r="W211">
            <v>31793</v>
          </cell>
          <cell r="X211">
            <v>19266</v>
          </cell>
          <cell r="Y211">
            <v>7362</v>
          </cell>
          <cell r="Z211">
            <v>3157</v>
          </cell>
          <cell r="AA211">
            <v>196</v>
          </cell>
          <cell r="AB211">
            <v>102325</v>
          </cell>
          <cell r="AC211">
            <v>1390.53</v>
          </cell>
        </row>
        <row r="212">
          <cell r="A212">
            <v>206</v>
          </cell>
          <cell r="B212" t="str">
            <v>Redcar and Cleveland</v>
          </cell>
          <cell r="C212" t="str">
            <v>E0703</v>
          </cell>
          <cell r="D212">
            <v>62751</v>
          </cell>
          <cell r="E212">
            <v>915</v>
          </cell>
          <cell r="F212">
            <v>0</v>
          </cell>
          <cell r="G212">
            <v>533</v>
          </cell>
          <cell r="H212">
            <v>22549</v>
          </cell>
          <cell r="I212">
            <v>686</v>
          </cell>
          <cell r="J212">
            <v>108</v>
          </cell>
          <cell r="K212">
            <v>161</v>
          </cell>
          <cell r="L212">
            <v>1450</v>
          </cell>
          <cell r="M212">
            <v>3</v>
          </cell>
          <cell r="N212">
            <v>330</v>
          </cell>
          <cell r="O212">
            <v>1026</v>
          </cell>
          <cell r="P212">
            <v>0</v>
          </cell>
          <cell r="Q212">
            <v>0</v>
          </cell>
          <cell r="R212">
            <v>11256.81</v>
          </cell>
          <cell r="S212">
            <v>45752.5</v>
          </cell>
          <cell r="T212">
            <v>26654</v>
          </cell>
          <cell r="U212">
            <v>13062</v>
          </cell>
          <cell r="V212">
            <v>13750</v>
          </cell>
          <cell r="W212">
            <v>5372</v>
          </cell>
          <cell r="X212">
            <v>3075</v>
          </cell>
          <cell r="Y212">
            <v>869</v>
          </cell>
          <cell r="Z212">
            <v>393</v>
          </cell>
          <cell r="AA212">
            <v>25</v>
          </cell>
          <cell r="AB212">
            <v>63200</v>
          </cell>
          <cell r="AC212">
            <v>1667.77</v>
          </cell>
        </row>
        <row r="213">
          <cell r="A213">
            <v>207</v>
          </cell>
          <cell r="B213" t="str">
            <v>Redditch</v>
          </cell>
          <cell r="C213" t="str">
            <v>E1835</v>
          </cell>
          <cell r="D213">
            <v>35650</v>
          </cell>
          <cell r="E213">
            <v>297</v>
          </cell>
          <cell r="F213">
            <v>0</v>
          </cell>
          <cell r="G213">
            <v>187</v>
          </cell>
          <cell r="H213">
            <v>11305</v>
          </cell>
          <cell r="I213">
            <v>274</v>
          </cell>
          <cell r="J213">
            <v>22</v>
          </cell>
          <cell r="K213">
            <v>30</v>
          </cell>
          <cell r="L213">
            <v>309</v>
          </cell>
          <cell r="M213">
            <v>290</v>
          </cell>
          <cell r="N213">
            <v>0</v>
          </cell>
          <cell r="O213">
            <v>216</v>
          </cell>
          <cell r="P213">
            <v>0</v>
          </cell>
          <cell r="Q213">
            <v>0.38</v>
          </cell>
          <cell r="R213">
            <v>4633.37</v>
          </cell>
          <cell r="S213">
            <v>28559.9</v>
          </cell>
          <cell r="T213">
            <v>7627</v>
          </cell>
          <cell r="U213">
            <v>11891</v>
          </cell>
          <cell r="V213">
            <v>7371</v>
          </cell>
          <cell r="W213">
            <v>4275</v>
          </cell>
          <cell r="X213">
            <v>3148</v>
          </cell>
          <cell r="Y213">
            <v>1161</v>
          </cell>
          <cell r="Z213">
            <v>447</v>
          </cell>
          <cell r="AA213">
            <v>21</v>
          </cell>
          <cell r="AB213">
            <v>35941</v>
          </cell>
          <cell r="AC213">
            <v>1559.72</v>
          </cell>
        </row>
        <row r="214">
          <cell r="A214">
            <v>208</v>
          </cell>
          <cell r="B214" t="str">
            <v>Reigate and Banstead</v>
          </cell>
          <cell r="C214" t="str">
            <v>E3635</v>
          </cell>
          <cell r="D214">
            <v>58861</v>
          </cell>
          <cell r="E214">
            <v>643</v>
          </cell>
          <cell r="F214">
            <v>13</v>
          </cell>
          <cell r="G214">
            <v>324</v>
          </cell>
          <cell r="H214">
            <v>16751</v>
          </cell>
          <cell r="I214">
            <v>331</v>
          </cell>
          <cell r="J214">
            <v>150</v>
          </cell>
          <cell r="K214">
            <v>332</v>
          </cell>
          <cell r="L214">
            <v>624</v>
          </cell>
          <cell r="M214">
            <v>133</v>
          </cell>
          <cell r="N214">
            <v>75</v>
          </cell>
          <cell r="O214">
            <v>341</v>
          </cell>
          <cell r="P214">
            <v>0</v>
          </cell>
          <cell r="Q214">
            <v>18</v>
          </cell>
          <cell r="R214">
            <v>4469.3999999999996</v>
          </cell>
          <cell r="S214">
            <v>62219</v>
          </cell>
          <cell r="T214">
            <v>1057</v>
          </cell>
          <cell r="U214">
            <v>3655</v>
          </cell>
          <cell r="V214">
            <v>11732</v>
          </cell>
          <cell r="W214">
            <v>16965</v>
          </cell>
          <cell r="X214">
            <v>10545</v>
          </cell>
          <cell r="Y214">
            <v>7162</v>
          </cell>
          <cell r="Z214">
            <v>7160</v>
          </cell>
          <cell r="AA214">
            <v>1022</v>
          </cell>
          <cell r="AB214">
            <v>59298</v>
          </cell>
          <cell r="AC214">
            <v>1646.82</v>
          </cell>
        </row>
        <row r="215">
          <cell r="A215">
            <v>209</v>
          </cell>
          <cell r="B215" t="str">
            <v>Ribble Valley</v>
          </cell>
          <cell r="C215" t="str">
            <v>E2340</v>
          </cell>
          <cell r="D215">
            <v>25371</v>
          </cell>
          <cell r="E215">
            <v>305</v>
          </cell>
          <cell r="F215">
            <v>0</v>
          </cell>
          <cell r="G215">
            <v>172</v>
          </cell>
          <cell r="H215">
            <v>7536</v>
          </cell>
          <cell r="I215">
            <v>207</v>
          </cell>
          <cell r="J215">
            <v>77</v>
          </cell>
          <cell r="K215">
            <v>190</v>
          </cell>
          <cell r="L215">
            <v>206</v>
          </cell>
          <cell r="M215">
            <v>405</v>
          </cell>
          <cell r="N215">
            <v>0</v>
          </cell>
          <cell r="O215">
            <v>206</v>
          </cell>
          <cell r="P215">
            <v>0</v>
          </cell>
          <cell r="Q215">
            <v>1.63</v>
          </cell>
          <cell r="R215">
            <v>1640.67</v>
          </cell>
          <cell r="S215">
            <v>23189</v>
          </cell>
          <cell r="T215">
            <v>3630</v>
          </cell>
          <cell r="U215">
            <v>4963</v>
          </cell>
          <cell r="V215">
            <v>4949</v>
          </cell>
          <cell r="W215">
            <v>4526</v>
          </cell>
          <cell r="X215">
            <v>3392</v>
          </cell>
          <cell r="Y215">
            <v>2109</v>
          </cell>
          <cell r="Z215">
            <v>1894</v>
          </cell>
          <cell r="AA215">
            <v>212</v>
          </cell>
          <cell r="AB215">
            <v>25675</v>
          </cell>
          <cell r="AC215">
            <v>1511.16</v>
          </cell>
        </row>
        <row r="216">
          <cell r="A216">
            <v>210</v>
          </cell>
          <cell r="B216" t="str">
            <v>Richmond upon Thames</v>
          </cell>
          <cell r="C216" t="str">
            <v>E5047</v>
          </cell>
          <cell r="D216">
            <v>82904</v>
          </cell>
          <cell r="E216">
            <v>898</v>
          </cell>
          <cell r="F216">
            <v>0</v>
          </cell>
          <cell r="G216">
            <v>281</v>
          </cell>
          <cell r="H216">
            <v>22938</v>
          </cell>
          <cell r="I216">
            <v>617</v>
          </cell>
          <cell r="J216">
            <v>71</v>
          </cell>
          <cell r="K216">
            <v>609</v>
          </cell>
          <cell r="L216">
            <v>739</v>
          </cell>
          <cell r="M216">
            <v>0</v>
          </cell>
          <cell r="N216">
            <v>100</v>
          </cell>
          <cell r="O216">
            <v>426</v>
          </cell>
          <cell r="P216">
            <v>47.7</v>
          </cell>
          <cell r="Q216">
            <v>0</v>
          </cell>
          <cell r="R216">
            <v>7301.74</v>
          </cell>
          <cell r="S216">
            <v>94617.9</v>
          </cell>
          <cell r="T216">
            <v>585</v>
          </cell>
          <cell r="U216">
            <v>2127</v>
          </cell>
          <cell r="V216">
            <v>12951</v>
          </cell>
          <cell r="W216">
            <v>20231</v>
          </cell>
          <cell r="X216">
            <v>19598</v>
          </cell>
          <cell r="Y216">
            <v>11786</v>
          </cell>
          <cell r="Z216">
            <v>12560</v>
          </cell>
          <cell r="AA216">
            <v>3376</v>
          </cell>
          <cell r="AB216">
            <v>83214</v>
          </cell>
          <cell r="AC216">
            <v>1582.39</v>
          </cell>
        </row>
        <row r="217">
          <cell r="A217">
            <v>211</v>
          </cell>
          <cell r="B217" t="str">
            <v>Richmondshire</v>
          </cell>
          <cell r="C217" t="str">
            <v>E2734</v>
          </cell>
          <cell r="D217">
            <v>22828</v>
          </cell>
          <cell r="E217">
            <v>2289</v>
          </cell>
          <cell r="F217">
            <v>5</v>
          </cell>
          <cell r="G217">
            <v>94</v>
          </cell>
          <cell r="H217">
            <v>5915</v>
          </cell>
          <cell r="I217">
            <v>108</v>
          </cell>
          <cell r="J217">
            <v>23</v>
          </cell>
          <cell r="K217">
            <v>1009</v>
          </cell>
          <cell r="L217">
            <v>319</v>
          </cell>
          <cell r="M217">
            <v>346</v>
          </cell>
          <cell r="N217">
            <v>0</v>
          </cell>
          <cell r="O217">
            <v>273</v>
          </cell>
          <cell r="P217">
            <v>1566.1</v>
          </cell>
          <cell r="Q217">
            <v>3.34</v>
          </cell>
          <cell r="R217">
            <v>1729.82</v>
          </cell>
          <cell r="S217">
            <v>18651.490000000002</v>
          </cell>
          <cell r="T217">
            <v>3682</v>
          </cell>
          <cell r="U217">
            <v>4824</v>
          </cell>
          <cell r="V217">
            <v>5333</v>
          </cell>
          <cell r="W217">
            <v>3434</v>
          </cell>
          <cell r="X217">
            <v>3152</v>
          </cell>
          <cell r="Y217">
            <v>1634</v>
          </cell>
          <cell r="Z217">
            <v>817</v>
          </cell>
          <cell r="AA217">
            <v>99</v>
          </cell>
          <cell r="AB217">
            <v>22975</v>
          </cell>
          <cell r="AC217">
            <v>1606.81</v>
          </cell>
        </row>
        <row r="218">
          <cell r="A218">
            <v>212</v>
          </cell>
          <cell r="B218" t="str">
            <v>Rochdale</v>
          </cell>
          <cell r="C218" t="str">
            <v>E4205</v>
          </cell>
          <cell r="D218">
            <v>91938</v>
          </cell>
          <cell r="E218">
            <v>1438</v>
          </cell>
          <cell r="F218">
            <v>1</v>
          </cell>
          <cell r="G218">
            <v>372</v>
          </cell>
          <cell r="H218">
            <v>33838</v>
          </cell>
          <cell r="I218">
            <v>823</v>
          </cell>
          <cell r="J218">
            <v>173</v>
          </cell>
          <cell r="K218">
            <v>391</v>
          </cell>
          <cell r="L218">
            <v>742</v>
          </cell>
          <cell r="M218">
            <v>1136</v>
          </cell>
          <cell r="N218">
            <v>377</v>
          </cell>
          <cell r="O218">
            <v>1046</v>
          </cell>
          <cell r="P218">
            <v>0</v>
          </cell>
          <cell r="Q218">
            <v>0.76</v>
          </cell>
          <cell r="R218">
            <v>15097.31</v>
          </cell>
          <cell r="S218">
            <v>64462</v>
          </cell>
          <cell r="T218">
            <v>51086</v>
          </cell>
          <cell r="U218">
            <v>15208</v>
          </cell>
          <cell r="V218">
            <v>11708</v>
          </cell>
          <cell r="W218">
            <v>7673</v>
          </cell>
          <cell r="X218">
            <v>4183</v>
          </cell>
          <cell r="Y218">
            <v>1614</v>
          </cell>
          <cell r="Z218">
            <v>865</v>
          </cell>
          <cell r="AA218">
            <v>54</v>
          </cell>
          <cell r="AB218">
            <v>92391</v>
          </cell>
          <cell r="AC218">
            <v>1540.3</v>
          </cell>
        </row>
        <row r="219">
          <cell r="A219">
            <v>213</v>
          </cell>
          <cell r="B219" t="str">
            <v>Rochford</v>
          </cell>
          <cell r="C219" t="str">
            <v>E1540</v>
          </cell>
          <cell r="D219">
            <v>35041</v>
          </cell>
          <cell r="E219">
            <v>364</v>
          </cell>
          <cell r="F219">
            <v>3</v>
          </cell>
          <cell r="G219">
            <v>155</v>
          </cell>
          <cell r="H219">
            <v>10026</v>
          </cell>
          <cell r="I219">
            <v>240</v>
          </cell>
          <cell r="J219">
            <v>28</v>
          </cell>
          <cell r="K219">
            <v>88</v>
          </cell>
          <cell r="L219">
            <v>205</v>
          </cell>
          <cell r="M219">
            <v>79</v>
          </cell>
          <cell r="N219">
            <v>79</v>
          </cell>
          <cell r="O219">
            <v>174</v>
          </cell>
          <cell r="P219">
            <v>0</v>
          </cell>
          <cell r="Q219">
            <v>2.38</v>
          </cell>
          <cell r="R219">
            <v>3094.08</v>
          </cell>
          <cell r="S219">
            <v>33462.300000000003</v>
          </cell>
          <cell r="T219">
            <v>1377</v>
          </cell>
          <cell r="U219">
            <v>3624</v>
          </cell>
          <cell r="V219">
            <v>11556</v>
          </cell>
          <cell r="W219">
            <v>10303</v>
          </cell>
          <cell r="X219">
            <v>4799</v>
          </cell>
          <cell r="Y219">
            <v>2284</v>
          </cell>
          <cell r="Z219">
            <v>1226</v>
          </cell>
          <cell r="AA219">
            <v>77</v>
          </cell>
          <cell r="AB219">
            <v>35246</v>
          </cell>
          <cell r="AC219">
            <v>1549.31</v>
          </cell>
        </row>
        <row r="220">
          <cell r="A220">
            <v>214</v>
          </cell>
          <cell r="B220" t="str">
            <v>Rossendale</v>
          </cell>
          <cell r="C220" t="str">
            <v>E2341</v>
          </cell>
          <cell r="D220">
            <v>31309</v>
          </cell>
          <cell r="E220">
            <v>324</v>
          </cell>
          <cell r="F220">
            <v>0</v>
          </cell>
          <cell r="G220">
            <v>198</v>
          </cell>
          <cell r="H220">
            <v>10396</v>
          </cell>
          <cell r="I220">
            <v>217</v>
          </cell>
          <cell r="J220">
            <v>36</v>
          </cell>
          <cell r="K220">
            <v>147</v>
          </cell>
          <cell r="L220">
            <v>379</v>
          </cell>
          <cell r="M220">
            <v>726</v>
          </cell>
          <cell r="N220">
            <v>164</v>
          </cell>
          <cell r="O220">
            <v>543</v>
          </cell>
          <cell r="P220">
            <v>0</v>
          </cell>
          <cell r="Q220">
            <v>0</v>
          </cell>
          <cell r="R220">
            <v>4801.12</v>
          </cell>
          <cell r="S220">
            <v>21849</v>
          </cell>
          <cell r="T220">
            <v>16184</v>
          </cell>
          <cell r="U220">
            <v>4931</v>
          </cell>
          <cell r="V220">
            <v>4068</v>
          </cell>
          <cell r="W220">
            <v>3287</v>
          </cell>
          <cell r="X220">
            <v>1902</v>
          </cell>
          <cell r="Y220">
            <v>648</v>
          </cell>
          <cell r="Z220">
            <v>437</v>
          </cell>
          <cell r="AA220">
            <v>38</v>
          </cell>
          <cell r="AB220">
            <v>31495</v>
          </cell>
          <cell r="AC220">
            <v>1609.56</v>
          </cell>
        </row>
        <row r="221">
          <cell r="A221">
            <v>215</v>
          </cell>
          <cell r="B221" t="str">
            <v>Rother</v>
          </cell>
          <cell r="C221" t="str">
            <v>E1436</v>
          </cell>
          <cell r="D221">
            <v>44200</v>
          </cell>
          <cell r="E221">
            <v>642</v>
          </cell>
          <cell r="F221">
            <v>6</v>
          </cell>
          <cell r="G221">
            <v>381</v>
          </cell>
          <cell r="H221">
            <v>14877</v>
          </cell>
          <cell r="I221">
            <v>448</v>
          </cell>
          <cell r="J221">
            <v>133</v>
          </cell>
          <cell r="K221">
            <v>1410</v>
          </cell>
          <cell r="L221">
            <v>611</v>
          </cell>
          <cell r="M221">
            <v>165</v>
          </cell>
          <cell r="N221">
            <v>109</v>
          </cell>
          <cell r="O221">
            <v>377</v>
          </cell>
          <cell r="P221">
            <v>0</v>
          </cell>
          <cell r="Q221">
            <v>23.01</v>
          </cell>
          <cell r="R221">
            <v>5512.6</v>
          </cell>
          <cell r="S221">
            <v>40935.300000000003</v>
          </cell>
          <cell r="T221">
            <v>4745</v>
          </cell>
          <cell r="U221">
            <v>7034</v>
          </cell>
          <cell r="V221">
            <v>9824</v>
          </cell>
          <cell r="W221">
            <v>8962</v>
          </cell>
          <cell r="X221">
            <v>7271</v>
          </cell>
          <cell r="Y221">
            <v>3770</v>
          </cell>
          <cell r="Z221">
            <v>2584</v>
          </cell>
          <cell r="AA221">
            <v>266</v>
          </cell>
          <cell r="AB221">
            <v>44456</v>
          </cell>
          <cell r="AC221">
            <v>1649.2</v>
          </cell>
        </row>
        <row r="222">
          <cell r="A222">
            <v>216</v>
          </cell>
          <cell r="B222" t="str">
            <v>Rotherham</v>
          </cell>
          <cell r="C222" t="str">
            <v>E4403</v>
          </cell>
          <cell r="D222">
            <v>114897</v>
          </cell>
          <cell r="E222">
            <v>1072</v>
          </cell>
          <cell r="F222">
            <v>0</v>
          </cell>
          <cell r="G222">
            <v>638</v>
          </cell>
          <cell r="H222">
            <v>37529</v>
          </cell>
          <cell r="I222">
            <v>1053</v>
          </cell>
          <cell r="J222">
            <v>250</v>
          </cell>
          <cell r="K222">
            <v>432</v>
          </cell>
          <cell r="L222">
            <v>841</v>
          </cell>
          <cell r="M222">
            <v>1634</v>
          </cell>
          <cell r="N222">
            <v>271</v>
          </cell>
          <cell r="O222">
            <v>1141</v>
          </cell>
          <cell r="P222">
            <v>0</v>
          </cell>
          <cell r="Q222">
            <v>4.88</v>
          </cell>
          <cell r="R222">
            <v>20344.29</v>
          </cell>
          <cell r="S222">
            <v>81807.100000000006</v>
          </cell>
          <cell r="T222">
            <v>62827</v>
          </cell>
          <cell r="U222">
            <v>22229</v>
          </cell>
          <cell r="V222">
            <v>15008</v>
          </cell>
          <cell r="W222">
            <v>8693</v>
          </cell>
          <cell r="X222">
            <v>4429</v>
          </cell>
          <cell r="Y222">
            <v>1664</v>
          </cell>
          <cell r="Z222">
            <v>668</v>
          </cell>
          <cell r="AA222">
            <v>59</v>
          </cell>
          <cell r="AB222">
            <v>115577</v>
          </cell>
          <cell r="AC222">
            <v>1526.24</v>
          </cell>
        </row>
        <row r="223">
          <cell r="A223">
            <v>217</v>
          </cell>
          <cell r="B223" t="str">
            <v>Rugby</v>
          </cell>
          <cell r="C223" t="str">
            <v>E3733</v>
          </cell>
          <cell r="D223">
            <v>44402</v>
          </cell>
          <cell r="E223">
            <v>570</v>
          </cell>
          <cell r="F223">
            <v>0</v>
          </cell>
          <cell r="G223">
            <v>254</v>
          </cell>
          <cell r="H223">
            <v>14272</v>
          </cell>
          <cell r="I223">
            <v>273</v>
          </cell>
          <cell r="J223">
            <v>52</v>
          </cell>
          <cell r="K223">
            <v>177</v>
          </cell>
          <cell r="L223">
            <v>231</v>
          </cell>
          <cell r="M223">
            <v>564</v>
          </cell>
          <cell r="N223">
            <v>87</v>
          </cell>
          <cell r="O223">
            <v>332</v>
          </cell>
          <cell r="P223">
            <v>134.80000000000001</v>
          </cell>
          <cell r="Q223">
            <v>0</v>
          </cell>
          <cell r="R223">
            <v>4137.5200000000004</v>
          </cell>
          <cell r="S223">
            <v>37650</v>
          </cell>
          <cell r="T223">
            <v>8413</v>
          </cell>
          <cell r="U223">
            <v>11146</v>
          </cell>
          <cell r="V223">
            <v>10787</v>
          </cell>
          <cell r="W223">
            <v>5973</v>
          </cell>
          <cell r="X223">
            <v>4349</v>
          </cell>
          <cell r="Y223">
            <v>2718</v>
          </cell>
          <cell r="Z223">
            <v>1526</v>
          </cell>
          <cell r="AA223">
            <v>101</v>
          </cell>
          <cell r="AB223">
            <v>45013</v>
          </cell>
          <cell r="AC223">
            <v>1577.67</v>
          </cell>
        </row>
        <row r="224">
          <cell r="A224">
            <v>218</v>
          </cell>
          <cell r="B224" t="str">
            <v>Runnymede</v>
          </cell>
          <cell r="C224" t="str">
            <v>E3636</v>
          </cell>
          <cell r="D224">
            <v>34712</v>
          </cell>
          <cell r="E224">
            <v>1211</v>
          </cell>
          <cell r="F224">
            <v>0</v>
          </cell>
          <cell r="G224">
            <v>140</v>
          </cell>
          <cell r="H224">
            <v>10080</v>
          </cell>
          <cell r="I224">
            <v>208</v>
          </cell>
          <cell r="J224">
            <v>46</v>
          </cell>
          <cell r="K224">
            <v>189</v>
          </cell>
          <cell r="L224">
            <v>118</v>
          </cell>
          <cell r="M224">
            <v>282</v>
          </cell>
          <cell r="N224">
            <v>80</v>
          </cell>
          <cell r="O224">
            <v>188</v>
          </cell>
          <cell r="P224">
            <v>43.8</v>
          </cell>
          <cell r="Q224">
            <v>2</v>
          </cell>
          <cell r="R224">
            <v>2597.39</v>
          </cell>
          <cell r="S224">
            <v>33501</v>
          </cell>
          <cell r="T224">
            <v>1479</v>
          </cell>
          <cell r="U224">
            <v>1304</v>
          </cell>
          <cell r="V224">
            <v>6641</v>
          </cell>
          <cell r="W224">
            <v>11161</v>
          </cell>
          <cell r="X224">
            <v>6572</v>
          </cell>
          <cell r="Y224">
            <v>3936</v>
          </cell>
          <cell r="Z224">
            <v>2903</v>
          </cell>
          <cell r="AA224">
            <v>1065</v>
          </cell>
          <cell r="AB224">
            <v>35061</v>
          </cell>
          <cell r="AC224">
            <v>1580.15</v>
          </cell>
        </row>
        <row r="225">
          <cell r="A225">
            <v>219</v>
          </cell>
          <cell r="B225" t="str">
            <v>Rushcliffe</v>
          </cell>
          <cell r="C225" t="str">
            <v>E3038</v>
          </cell>
          <cell r="D225">
            <v>48212</v>
          </cell>
          <cell r="E225">
            <v>924</v>
          </cell>
          <cell r="F225">
            <v>0</v>
          </cell>
          <cell r="G225">
            <v>307</v>
          </cell>
          <cell r="H225">
            <v>14700</v>
          </cell>
          <cell r="I225">
            <v>470</v>
          </cell>
          <cell r="J225">
            <v>58</v>
          </cell>
          <cell r="K225">
            <v>209</v>
          </cell>
          <cell r="L225">
            <v>260</v>
          </cell>
          <cell r="M225">
            <v>490</v>
          </cell>
          <cell r="N225">
            <v>0</v>
          </cell>
          <cell r="O225">
            <v>282</v>
          </cell>
          <cell r="P225">
            <v>0</v>
          </cell>
          <cell r="Q225">
            <v>0</v>
          </cell>
          <cell r="R225">
            <v>3731.16</v>
          </cell>
          <cell r="S225">
            <v>43147.7</v>
          </cell>
          <cell r="T225">
            <v>6182</v>
          </cell>
          <cell r="U225">
            <v>9955</v>
          </cell>
          <cell r="V225">
            <v>10537</v>
          </cell>
          <cell r="W225">
            <v>9046</v>
          </cell>
          <cell r="X225">
            <v>6375</v>
          </cell>
          <cell r="Y225">
            <v>3896</v>
          </cell>
          <cell r="Z225">
            <v>2322</v>
          </cell>
          <cell r="AA225">
            <v>126</v>
          </cell>
          <cell r="AB225">
            <v>48439</v>
          </cell>
          <cell r="AC225">
            <v>1669.7</v>
          </cell>
        </row>
        <row r="226">
          <cell r="A226">
            <v>220</v>
          </cell>
          <cell r="B226" t="str">
            <v>Rushmoor</v>
          </cell>
          <cell r="C226" t="str">
            <v>E1740</v>
          </cell>
          <cell r="D226">
            <v>38881</v>
          </cell>
          <cell r="E226">
            <v>2337</v>
          </cell>
          <cell r="F226">
            <v>0</v>
          </cell>
          <cell r="G226">
            <v>233</v>
          </cell>
          <cell r="H226">
            <v>11369</v>
          </cell>
          <cell r="I226">
            <v>277</v>
          </cell>
          <cell r="J226">
            <v>40</v>
          </cell>
          <cell r="K226">
            <v>194</v>
          </cell>
          <cell r="L226">
            <v>247</v>
          </cell>
          <cell r="M226">
            <v>267</v>
          </cell>
          <cell r="N226">
            <v>97</v>
          </cell>
          <cell r="O226">
            <v>224</v>
          </cell>
          <cell r="P226">
            <v>1817.8</v>
          </cell>
          <cell r="Q226">
            <v>0.67</v>
          </cell>
          <cell r="R226">
            <v>3758.46</v>
          </cell>
          <cell r="S226">
            <v>31653.919999999998</v>
          </cell>
          <cell r="T226">
            <v>1395</v>
          </cell>
          <cell r="U226">
            <v>8323</v>
          </cell>
          <cell r="V226">
            <v>15522</v>
          </cell>
          <cell r="W226">
            <v>8553</v>
          </cell>
          <cell r="X226">
            <v>3777</v>
          </cell>
          <cell r="Y226">
            <v>1165</v>
          </cell>
          <cell r="Z226">
            <v>320</v>
          </cell>
          <cell r="AA226">
            <v>37</v>
          </cell>
          <cell r="AB226">
            <v>39092</v>
          </cell>
          <cell r="AC226">
            <v>1440.66</v>
          </cell>
        </row>
        <row r="227">
          <cell r="A227">
            <v>221</v>
          </cell>
          <cell r="B227" t="str">
            <v>Rutland</v>
          </cell>
          <cell r="C227" t="str">
            <v>E2402</v>
          </cell>
          <cell r="D227">
            <v>16368</v>
          </cell>
          <cell r="E227">
            <v>841</v>
          </cell>
          <cell r="F227">
            <v>0</v>
          </cell>
          <cell r="G227">
            <v>78</v>
          </cell>
          <cell r="H227">
            <v>4779</v>
          </cell>
          <cell r="I227">
            <v>108</v>
          </cell>
          <cell r="J227">
            <v>12</v>
          </cell>
          <cell r="K227">
            <v>165</v>
          </cell>
          <cell r="L227">
            <v>100</v>
          </cell>
          <cell r="M227">
            <v>199</v>
          </cell>
          <cell r="N227">
            <v>52</v>
          </cell>
          <cell r="O227">
            <v>157</v>
          </cell>
          <cell r="P227">
            <v>468.04</v>
          </cell>
          <cell r="Q227">
            <v>0</v>
          </cell>
          <cell r="R227">
            <v>1161.6600000000001</v>
          </cell>
          <cell r="S227">
            <v>14952.18</v>
          </cell>
          <cell r="T227">
            <v>1594</v>
          </cell>
          <cell r="U227">
            <v>4465</v>
          </cell>
          <cell r="V227">
            <v>2988</v>
          </cell>
          <cell r="W227">
            <v>2397</v>
          </cell>
          <cell r="X227">
            <v>2258</v>
          </cell>
          <cell r="Y227">
            <v>1578</v>
          </cell>
          <cell r="Z227">
            <v>1248</v>
          </cell>
          <cell r="AA227">
            <v>145</v>
          </cell>
          <cell r="AB227">
            <v>16673</v>
          </cell>
          <cell r="AC227">
            <v>1709.71</v>
          </cell>
        </row>
        <row r="228">
          <cell r="A228">
            <v>222</v>
          </cell>
          <cell r="B228" t="str">
            <v>Ryedale</v>
          </cell>
          <cell r="C228" t="str">
            <v>E2755</v>
          </cell>
          <cell r="D228">
            <v>24873</v>
          </cell>
          <cell r="E228">
            <v>287</v>
          </cell>
          <cell r="F228">
            <v>3</v>
          </cell>
          <cell r="G228">
            <v>126</v>
          </cell>
          <cell r="H228">
            <v>7368</v>
          </cell>
          <cell r="I228">
            <v>141</v>
          </cell>
          <cell r="J228">
            <v>27</v>
          </cell>
          <cell r="K228">
            <v>799</v>
          </cell>
          <cell r="L228">
            <v>387</v>
          </cell>
          <cell r="M228">
            <v>75</v>
          </cell>
          <cell r="N228">
            <v>76</v>
          </cell>
          <cell r="O228">
            <v>249</v>
          </cell>
          <cell r="P228">
            <v>8</v>
          </cell>
          <cell r="Q228">
            <v>13.5</v>
          </cell>
          <cell r="R228">
            <v>2357.66</v>
          </cell>
          <cell r="S228">
            <v>22783.29</v>
          </cell>
          <cell r="T228">
            <v>2358</v>
          </cell>
          <cell r="U228">
            <v>6170</v>
          </cell>
          <cell r="V228">
            <v>5729</v>
          </cell>
          <cell r="W228">
            <v>4235</v>
          </cell>
          <cell r="X228">
            <v>3340</v>
          </cell>
          <cell r="Y228">
            <v>2011</v>
          </cell>
          <cell r="Z228">
            <v>1148</v>
          </cell>
          <cell r="AA228">
            <v>108</v>
          </cell>
          <cell r="AB228">
            <v>25099</v>
          </cell>
          <cell r="AC228">
            <v>1592.25</v>
          </cell>
        </row>
        <row r="229">
          <cell r="A229">
            <v>223</v>
          </cell>
          <cell r="B229" t="str">
            <v>Salford</v>
          </cell>
          <cell r="C229" t="str">
            <v>E4206</v>
          </cell>
          <cell r="D229">
            <v>111778</v>
          </cell>
          <cell r="E229">
            <v>2980</v>
          </cell>
          <cell r="F229">
            <v>352</v>
          </cell>
          <cell r="G229">
            <v>510</v>
          </cell>
          <cell r="H229">
            <v>44337</v>
          </cell>
          <cell r="I229">
            <v>971</v>
          </cell>
          <cell r="J229">
            <v>161</v>
          </cell>
          <cell r="K229">
            <v>1165</v>
          </cell>
          <cell r="L229">
            <v>1286</v>
          </cell>
          <cell r="M229">
            <v>344</v>
          </cell>
          <cell r="N229">
            <v>359</v>
          </cell>
          <cell r="O229">
            <v>913</v>
          </cell>
          <cell r="P229">
            <v>0</v>
          </cell>
          <cell r="Q229">
            <v>0</v>
          </cell>
          <cell r="R229">
            <v>20617.560000000001</v>
          </cell>
          <cell r="S229">
            <v>75455.199999999997</v>
          </cell>
          <cell r="T229">
            <v>59777</v>
          </cell>
          <cell r="U229">
            <v>24141</v>
          </cell>
          <cell r="V229">
            <v>15712</v>
          </cell>
          <cell r="W229">
            <v>7762</v>
          </cell>
          <cell r="X229">
            <v>3341</v>
          </cell>
          <cell r="Y229">
            <v>1389</v>
          </cell>
          <cell r="Z229">
            <v>834</v>
          </cell>
          <cell r="AA229">
            <v>103</v>
          </cell>
          <cell r="AB229">
            <v>113059</v>
          </cell>
          <cell r="AC229">
            <v>1536.25</v>
          </cell>
        </row>
        <row r="230">
          <cell r="A230">
            <v>224</v>
          </cell>
          <cell r="B230" t="str">
            <v>Sandwell</v>
          </cell>
          <cell r="C230" t="str">
            <v>E4604</v>
          </cell>
          <cell r="D230">
            <v>129792</v>
          </cell>
          <cell r="E230">
            <v>1343</v>
          </cell>
          <cell r="F230">
            <v>0</v>
          </cell>
          <cell r="G230">
            <v>684</v>
          </cell>
          <cell r="H230">
            <v>46392</v>
          </cell>
          <cell r="I230">
            <v>924</v>
          </cell>
          <cell r="J230">
            <v>144</v>
          </cell>
          <cell r="K230">
            <v>16</v>
          </cell>
          <cell r="L230">
            <v>2951</v>
          </cell>
          <cell r="M230">
            <v>0</v>
          </cell>
          <cell r="N230">
            <v>438</v>
          </cell>
          <cell r="O230">
            <v>1316</v>
          </cell>
          <cell r="P230">
            <v>0</v>
          </cell>
          <cell r="Q230">
            <v>0</v>
          </cell>
          <cell r="R230">
            <v>30040.74</v>
          </cell>
          <cell r="S230">
            <v>90290.5</v>
          </cell>
          <cell r="T230">
            <v>57068</v>
          </cell>
          <cell r="U230">
            <v>43127</v>
          </cell>
          <cell r="V230">
            <v>20115</v>
          </cell>
          <cell r="W230">
            <v>7011</v>
          </cell>
          <cell r="X230">
            <v>2833</v>
          </cell>
          <cell r="Y230">
            <v>521</v>
          </cell>
          <cell r="Z230">
            <v>60</v>
          </cell>
          <cell r="AA230">
            <v>36</v>
          </cell>
          <cell r="AB230">
            <v>130771</v>
          </cell>
          <cell r="AC230">
            <v>1337.22</v>
          </cell>
        </row>
        <row r="231">
          <cell r="A231">
            <v>225</v>
          </cell>
          <cell r="B231" t="str">
            <v>Scarborough</v>
          </cell>
          <cell r="C231" t="str">
            <v>E2736</v>
          </cell>
          <cell r="D231">
            <v>56236</v>
          </cell>
          <cell r="E231">
            <v>971</v>
          </cell>
          <cell r="F231">
            <v>1</v>
          </cell>
          <cell r="G231">
            <v>328</v>
          </cell>
          <cell r="H231">
            <v>19237</v>
          </cell>
          <cell r="I231">
            <v>421</v>
          </cell>
          <cell r="J231">
            <v>136</v>
          </cell>
          <cell r="K231">
            <v>4159</v>
          </cell>
          <cell r="L231">
            <v>1081</v>
          </cell>
          <cell r="M231">
            <v>181</v>
          </cell>
          <cell r="N231">
            <v>188</v>
          </cell>
          <cell r="O231">
            <v>619</v>
          </cell>
          <cell r="P231">
            <v>22.6</v>
          </cell>
          <cell r="Q231">
            <v>0</v>
          </cell>
          <cell r="R231">
            <v>8165.95</v>
          </cell>
          <cell r="S231">
            <v>43381.66</v>
          </cell>
          <cell r="T231">
            <v>16197</v>
          </cell>
          <cell r="U231">
            <v>14494</v>
          </cell>
          <cell r="V231">
            <v>12556</v>
          </cell>
          <cell r="W231">
            <v>7011</v>
          </cell>
          <cell r="X231">
            <v>3956</v>
          </cell>
          <cell r="Y231">
            <v>1668</v>
          </cell>
          <cell r="Z231">
            <v>673</v>
          </cell>
          <cell r="AA231">
            <v>47</v>
          </cell>
          <cell r="AB231">
            <v>56602</v>
          </cell>
          <cell r="AC231">
            <v>1609.97</v>
          </cell>
        </row>
        <row r="232">
          <cell r="A232">
            <v>226</v>
          </cell>
          <cell r="B232" t="str">
            <v>Sedgemoor</v>
          </cell>
          <cell r="C232" t="str">
            <v>E3332</v>
          </cell>
          <cell r="D232">
            <v>52939</v>
          </cell>
          <cell r="E232">
            <v>574</v>
          </cell>
          <cell r="F232">
            <v>16</v>
          </cell>
          <cell r="G232">
            <v>315</v>
          </cell>
          <cell r="H232">
            <v>16479</v>
          </cell>
          <cell r="I232">
            <v>451</v>
          </cell>
          <cell r="J232">
            <v>65</v>
          </cell>
          <cell r="K232">
            <v>504</v>
          </cell>
          <cell r="L232">
            <v>344</v>
          </cell>
          <cell r="M232">
            <v>1055</v>
          </cell>
          <cell r="N232">
            <v>100</v>
          </cell>
          <cell r="O232">
            <v>277</v>
          </cell>
          <cell r="P232">
            <v>0</v>
          </cell>
          <cell r="Q232">
            <v>2.2200000000000002</v>
          </cell>
          <cell r="R232">
            <v>6313.67</v>
          </cell>
          <cell r="S232">
            <v>42061.48</v>
          </cell>
          <cell r="T232">
            <v>12961</v>
          </cell>
          <cell r="U232">
            <v>12289</v>
          </cell>
          <cell r="V232">
            <v>11434</v>
          </cell>
          <cell r="W232">
            <v>7839</v>
          </cell>
          <cell r="X232">
            <v>5029</v>
          </cell>
          <cell r="Y232">
            <v>2611</v>
          </cell>
          <cell r="Z232">
            <v>1384</v>
          </cell>
          <cell r="AA232">
            <v>58</v>
          </cell>
          <cell r="AB232">
            <v>53605</v>
          </cell>
          <cell r="AC232">
            <v>1472.31</v>
          </cell>
        </row>
        <row r="233">
          <cell r="A233">
            <v>227</v>
          </cell>
          <cell r="B233" t="str">
            <v>Sefton</v>
          </cell>
          <cell r="C233" t="str">
            <v>E4304</v>
          </cell>
          <cell r="D233">
            <v>125894</v>
          </cell>
          <cell r="E233">
            <v>2496</v>
          </cell>
          <cell r="F233">
            <v>33</v>
          </cell>
          <cell r="G233">
            <v>1002</v>
          </cell>
          <cell r="H233">
            <v>46150</v>
          </cell>
          <cell r="I233">
            <v>1673</v>
          </cell>
          <cell r="J233">
            <v>418</v>
          </cell>
          <cell r="K233">
            <v>359</v>
          </cell>
          <cell r="L233">
            <v>2589</v>
          </cell>
          <cell r="M233">
            <v>622</v>
          </cell>
          <cell r="N233">
            <v>521</v>
          </cell>
          <cell r="O233">
            <v>1729</v>
          </cell>
          <cell r="P233">
            <v>7.2</v>
          </cell>
          <cell r="Q233">
            <v>1.75</v>
          </cell>
          <cell r="R233">
            <v>19873.55</v>
          </cell>
          <cell r="S233">
            <v>95858.1</v>
          </cell>
          <cell r="T233">
            <v>39143</v>
          </cell>
          <cell r="U233">
            <v>27171</v>
          </cell>
          <cell r="V233">
            <v>30080</v>
          </cell>
          <cell r="W233">
            <v>14886</v>
          </cell>
          <cell r="X233">
            <v>8232</v>
          </cell>
          <cell r="Y233">
            <v>3852</v>
          </cell>
          <cell r="Z233">
            <v>2695</v>
          </cell>
          <cell r="AA233">
            <v>252</v>
          </cell>
          <cell r="AB233">
            <v>126311</v>
          </cell>
          <cell r="AC233">
            <v>1560.17</v>
          </cell>
        </row>
        <row r="234">
          <cell r="A234">
            <v>228</v>
          </cell>
          <cell r="B234" t="str">
            <v>Selby</v>
          </cell>
          <cell r="C234" t="str">
            <v>E2757</v>
          </cell>
          <cell r="D234">
            <v>37228</v>
          </cell>
          <cell r="E234">
            <v>405</v>
          </cell>
          <cell r="F234">
            <v>0</v>
          </cell>
          <cell r="G234">
            <v>245</v>
          </cell>
          <cell r="H234">
            <v>10977</v>
          </cell>
          <cell r="I234">
            <v>189</v>
          </cell>
          <cell r="J234">
            <v>47</v>
          </cell>
          <cell r="K234">
            <v>151</v>
          </cell>
          <cell r="L234">
            <v>378</v>
          </cell>
          <cell r="M234">
            <v>445</v>
          </cell>
          <cell r="N234">
            <v>0</v>
          </cell>
          <cell r="O234">
            <v>268</v>
          </cell>
          <cell r="P234">
            <v>0</v>
          </cell>
          <cell r="Q234">
            <v>9</v>
          </cell>
          <cell r="R234">
            <v>2771.11</v>
          </cell>
          <cell r="S234">
            <v>31893.7</v>
          </cell>
          <cell r="T234">
            <v>8735</v>
          </cell>
          <cell r="U234">
            <v>7841</v>
          </cell>
          <cell r="V234">
            <v>7789</v>
          </cell>
          <cell r="W234">
            <v>5561</v>
          </cell>
          <cell r="X234">
            <v>4312</v>
          </cell>
          <cell r="Y234">
            <v>2367</v>
          </cell>
          <cell r="Z234">
            <v>907</v>
          </cell>
          <cell r="AA234">
            <v>55</v>
          </cell>
          <cell r="AB234">
            <v>37567</v>
          </cell>
          <cell r="AC234">
            <v>1592.2</v>
          </cell>
        </row>
        <row r="235">
          <cell r="A235">
            <v>229</v>
          </cell>
          <cell r="B235" t="str">
            <v>Sevenoaks</v>
          </cell>
          <cell r="C235" t="str">
            <v>E2239</v>
          </cell>
          <cell r="D235">
            <v>49006</v>
          </cell>
          <cell r="E235">
            <v>454</v>
          </cell>
          <cell r="F235">
            <v>0</v>
          </cell>
          <cell r="G235">
            <v>260</v>
          </cell>
          <cell r="H235">
            <v>14358</v>
          </cell>
          <cell r="I235">
            <v>314</v>
          </cell>
          <cell r="J235">
            <v>43</v>
          </cell>
          <cell r="K235">
            <v>287</v>
          </cell>
          <cell r="L235">
            <v>333</v>
          </cell>
          <cell r="M235">
            <v>450</v>
          </cell>
          <cell r="N235">
            <v>124</v>
          </cell>
          <cell r="O235">
            <v>330</v>
          </cell>
          <cell r="P235">
            <v>13.1</v>
          </cell>
          <cell r="Q235">
            <v>1.75</v>
          </cell>
          <cell r="R235">
            <v>4167.72</v>
          </cell>
          <cell r="S235">
            <v>52337.4</v>
          </cell>
          <cell r="T235">
            <v>1682</v>
          </cell>
          <cell r="U235">
            <v>3148</v>
          </cell>
          <cell r="V235">
            <v>10772</v>
          </cell>
          <cell r="W235">
            <v>11649</v>
          </cell>
          <cell r="X235">
            <v>7330</v>
          </cell>
          <cell r="Y235">
            <v>5784</v>
          </cell>
          <cell r="Z235">
            <v>7539</v>
          </cell>
          <cell r="AA235">
            <v>1334</v>
          </cell>
          <cell r="AB235">
            <v>49238</v>
          </cell>
          <cell r="AC235">
            <v>1574.61</v>
          </cell>
        </row>
        <row r="236">
          <cell r="A236">
            <v>230</v>
          </cell>
          <cell r="B236" t="str">
            <v>Sheffield</v>
          </cell>
          <cell r="C236" t="str">
            <v>E4404</v>
          </cell>
          <cell r="D236">
            <v>240672</v>
          </cell>
          <cell r="E236">
            <v>11572</v>
          </cell>
          <cell r="F236">
            <v>1</v>
          </cell>
          <cell r="G236">
            <v>1198</v>
          </cell>
          <cell r="H236">
            <v>86254</v>
          </cell>
          <cell r="I236">
            <v>1897</v>
          </cell>
          <cell r="J236">
            <v>468</v>
          </cell>
          <cell r="K236">
            <v>1560</v>
          </cell>
          <cell r="L236">
            <v>3436</v>
          </cell>
          <cell r="M236">
            <v>0</v>
          </cell>
          <cell r="N236">
            <v>860</v>
          </cell>
          <cell r="O236">
            <v>2186</v>
          </cell>
          <cell r="P236">
            <v>6.7</v>
          </cell>
          <cell r="Q236">
            <v>5.38</v>
          </cell>
          <cell r="R236">
            <v>36877.589999999997</v>
          </cell>
          <cell r="S236">
            <v>161766.79999999999</v>
          </cell>
          <cell r="T236">
            <v>141228</v>
          </cell>
          <cell r="U236">
            <v>38628</v>
          </cell>
          <cell r="V236">
            <v>30744</v>
          </cell>
          <cell r="W236">
            <v>15539</v>
          </cell>
          <cell r="X236">
            <v>8888</v>
          </cell>
          <cell r="Y236">
            <v>4125</v>
          </cell>
          <cell r="Z236">
            <v>2714</v>
          </cell>
          <cell r="AA236">
            <v>178</v>
          </cell>
          <cell r="AB236">
            <v>242044</v>
          </cell>
          <cell r="AC236">
            <v>1526.28</v>
          </cell>
        </row>
        <row r="237">
          <cell r="A237">
            <v>231</v>
          </cell>
          <cell r="B237" t="str">
            <v>Shepway</v>
          </cell>
          <cell r="C237" t="str">
            <v>E2240</v>
          </cell>
          <cell r="D237">
            <v>49587</v>
          </cell>
          <cell r="E237">
            <v>1059</v>
          </cell>
          <cell r="F237">
            <v>17</v>
          </cell>
          <cell r="G237">
            <v>378</v>
          </cell>
          <cell r="H237">
            <v>17236</v>
          </cell>
          <cell r="I237">
            <v>492</v>
          </cell>
          <cell r="J237">
            <v>156</v>
          </cell>
          <cell r="K237">
            <v>1041</v>
          </cell>
          <cell r="L237">
            <v>1158</v>
          </cell>
          <cell r="M237">
            <v>0</v>
          </cell>
          <cell r="N237">
            <v>151</v>
          </cell>
          <cell r="O237">
            <v>608</v>
          </cell>
          <cell r="P237">
            <v>380.4</v>
          </cell>
          <cell r="Q237">
            <v>20</v>
          </cell>
          <cell r="R237">
            <v>6975.74</v>
          </cell>
          <cell r="S237">
            <v>41781.5</v>
          </cell>
          <cell r="T237">
            <v>6878</v>
          </cell>
          <cell r="U237">
            <v>12334</v>
          </cell>
          <cell r="V237">
            <v>13772</v>
          </cell>
          <cell r="W237">
            <v>7659</v>
          </cell>
          <cell r="X237">
            <v>4733</v>
          </cell>
          <cell r="Y237">
            <v>2593</v>
          </cell>
          <cell r="Z237">
            <v>1828</v>
          </cell>
          <cell r="AA237">
            <v>92</v>
          </cell>
          <cell r="AB237">
            <v>49889</v>
          </cell>
          <cell r="AC237">
            <v>1592.91</v>
          </cell>
        </row>
        <row r="238">
          <cell r="A238">
            <v>232</v>
          </cell>
          <cell r="B238" t="str">
            <v>Shropshire UA</v>
          </cell>
          <cell r="C238" t="str">
            <v>E3202</v>
          </cell>
          <cell r="D238">
            <v>136518</v>
          </cell>
          <cell r="E238">
            <v>2637</v>
          </cell>
          <cell r="F238">
            <v>0</v>
          </cell>
          <cell r="G238">
            <v>976</v>
          </cell>
          <cell r="H238">
            <v>42375</v>
          </cell>
          <cell r="I238">
            <v>1026</v>
          </cell>
          <cell r="J238">
            <v>219</v>
          </cell>
          <cell r="K238">
            <v>1447</v>
          </cell>
          <cell r="L238">
            <v>1078</v>
          </cell>
          <cell r="M238">
            <v>1811</v>
          </cell>
          <cell r="N238">
            <v>483</v>
          </cell>
          <cell r="O238">
            <v>1561</v>
          </cell>
          <cell r="P238">
            <v>665.4</v>
          </cell>
          <cell r="Q238">
            <v>16.38</v>
          </cell>
          <cell r="R238">
            <v>14980.77</v>
          </cell>
          <cell r="S238">
            <v>115424.3</v>
          </cell>
          <cell r="T238">
            <v>26050</v>
          </cell>
          <cell r="U238">
            <v>35675</v>
          </cell>
          <cell r="V238">
            <v>28554</v>
          </cell>
          <cell r="W238">
            <v>19808</v>
          </cell>
          <cell r="X238">
            <v>14928</v>
          </cell>
          <cell r="Y238">
            <v>7985</v>
          </cell>
          <cell r="Z238">
            <v>4406</v>
          </cell>
          <cell r="AA238">
            <v>337</v>
          </cell>
          <cell r="AB238">
            <v>137743</v>
          </cell>
          <cell r="AC238">
            <v>1504.42</v>
          </cell>
        </row>
        <row r="239">
          <cell r="A239">
            <v>233</v>
          </cell>
          <cell r="B239" t="str">
            <v>Slough</v>
          </cell>
          <cell r="C239" t="str">
            <v>E0304</v>
          </cell>
          <cell r="D239">
            <v>51364</v>
          </cell>
          <cell r="E239">
            <v>507</v>
          </cell>
          <cell r="F239">
            <v>6</v>
          </cell>
          <cell r="G239">
            <v>254</v>
          </cell>
          <cell r="H239">
            <v>14237</v>
          </cell>
          <cell r="I239">
            <v>416</v>
          </cell>
          <cell r="J239">
            <v>22</v>
          </cell>
          <cell r="K239">
            <v>442</v>
          </cell>
          <cell r="L239">
            <v>300</v>
          </cell>
          <cell r="M239">
            <v>0</v>
          </cell>
          <cell r="N239">
            <v>11</v>
          </cell>
          <cell r="O239">
            <v>160</v>
          </cell>
          <cell r="P239">
            <v>0</v>
          </cell>
          <cell r="Q239">
            <v>0</v>
          </cell>
          <cell r="R239">
            <v>6936.84</v>
          </cell>
          <cell r="S239">
            <v>44595</v>
          </cell>
          <cell r="T239">
            <v>1361</v>
          </cell>
          <cell r="U239">
            <v>9415</v>
          </cell>
          <cell r="V239">
            <v>22120</v>
          </cell>
          <cell r="W239">
            <v>12798</v>
          </cell>
          <cell r="X239">
            <v>4381</v>
          </cell>
          <cell r="Y239">
            <v>1653</v>
          </cell>
          <cell r="Z239">
            <v>330</v>
          </cell>
          <cell r="AA239">
            <v>8</v>
          </cell>
          <cell r="AB239">
            <v>52066</v>
          </cell>
          <cell r="AC239">
            <v>1402.77</v>
          </cell>
        </row>
        <row r="240">
          <cell r="A240">
            <v>234</v>
          </cell>
          <cell r="B240" t="str">
            <v>Solihull</v>
          </cell>
          <cell r="C240" t="str">
            <v>E4605</v>
          </cell>
          <cell r="D240">
            <v>89482</v>
          </cell>
          <cell r="E240">
            <v>824</v>
          </cell>
          <cell r="F240">
            <v>0</v>
          </cell>
          <cell r="G240">
            <v>632</v>
          </cell>
          <cell r="H240">
            <v>28634</v>
          </cell>
          <cell r="I240">
            <v>701</v>
          </cell>
          <cell r="J240">
            <v>156</v>
          </cell>
          <cell r="K240">
            <v>184</v>
          </cell>
          <cell r="L240">
            <v>365</v>
          </cell>
          <cell r="M240">
            <v>0</v>
          </cell>
          <cell r="N240">
            <v>45</v>
          </cell>
          <cell r="O240">
            <v>149</v>
          </cell>
          <cell r="P240">
            <v>0</v>
          </cell>
          <cell r="Q240">
            <v>4.26</v>
          </cell>
          <cell r="R240">
            <v>12234.61</v>
          </cell>
          <cell r="S240">
            <v>82655.899999999994</v>
          </cell>
          <cell r="T240">
            <v>13955</v>
          </cell>
          <cell r="U240">
            <v>11807</v>
          </cell>
          <cell r="V240">
            <v>21923</v>
          </cell>
          <cell r="W240">
            <v>16427</v>
          </cell>
          <cell r="X240">
            <v>11565</v>
          </cell>
          <cell r="Y240">
            <v>8706</v>
          </cell>
          <cell r="Z240">
            <v>5292</v>
          </cell>
          <cell r="AA240">
            <v>362</v>
          </cell>
          <cell r="AB240">
            <v>90037</v>
          </cell>
          <cell r="AC240">
            <v>1351.23</v>
          </cell>
        </row>
        <row r="241">
          <cell r="A241">
            <v>235</v>
          </cell>
          <cell r="B241" t="str">
            <v>South Bucks</v>
          </cell>
          <cell r="C241" t="str">
            <v>E0434</v>
          </cell>
          <cell r="D241">
            <v>28266</v>
          </cell>
          <cell r="E241">
            <v>491</v>
          </cell>
          <cell r="F241">
            <v>6</v>
          </cell>
          <cell r="G241">
            <v>201</v>
          </cell>
          <cell r="H241">
            <v>7750</v>
          </cell>
          <cell r="I241">
            <v>261</v>
          </cell>
          <cell r="J241">
            <v>23</v>
          </cell>
          <cell r="K241">
            <v>166</v>
          </cell>
          <cell r="L241">
            <v>302</v>
          </cell>
          <cell r="M241">
            <v>138</v>
          </cell>
          <cell r="N241">
            <v>86</v>
          </cell>
          <cell r="O241">
            <v>292</v>
          </cell>
          <cell r="P241">
            <v>101.4</v>
          </cell>
          <cell r="Q241">
            <v>7.76</v>
          </cell>
          <cell r="R241">
            <v>1850</v>
          </cell>
          <cell r="S241">
            <v>34064.400000000001</v>
          </cell>
          <cell r="T241">
            <v>687</v>
          </cell>
          <cell r="U241">
            <v>870</v>
          </cell>
          <cell r="V241">
            <v>3566</v>
          </cell>
          <cell r="W241">
            <v>5733</v>
          </cell>
          <cell r="X241">
            <v>5021</v>
          </cell>
          <cell r="Y241">
            <v>3458</v>
          </cell>
          <cell r="Z241">
            <v>7032</v>
          </cell>
          <cell r="AA241">
            <v>2049</v>
          </cell>
          <cell r="AB241">
            <v>28416</v>
          </cell>
          <cell r="AC241">
            <v>1540.96</v>
          </cell>
        </row>
        <row r="242">
          <cell r="A242">
            <v>236</v>
          </cell>
          <cell r="B242" t="str">
            <v>South Cambridgeshire</v>
          </cell>
          <cell r="C242" t="str">
            <v>E0536</v>
          </cell>
          <cell r="D242">
            <v>63869</v>
          </cell>
          <cell r="E242">
            <v>1034</v>
          </cell>
          <cell r="F242">
            <v>0</v>
          </cell>
          <cell r="G242">
            <v>293</v>
          </cell>
          <cell r="H242">
            <v>17070</v>
          </cell>
          <cell r="I242">
            <v>487</v>
          </cell>
          <cell r="J242">
            <v>74</v>
          </cell>
          <cell r="K242">
            <v>334</v>
          </cell>
          <cell r="L242">
            <v>908</v>
          </cell>
          <cell r="M242">
            <v>87</v>
          </cell>
          <cell r="N242">
            <v>140</v>
          </cell>
          <cell r="O242">
            <v>545</v>
          </cell>
          <cell r="P242">
            <v>172.4</v>
          </cell>
          <cell r="Q242">
            <v>27.01</v>
          </cell>
          <cell r="R242">
            <v>4312.72</v>
          </cell>
          <cell r="S242">
            <v>63445.4</v>
          </cell>
          <cell r="T242">
            <v>2402</v>
          </cell>
          <cell r="U242">
            <v>7301</v>
          </cell>
          <cell r="V242">
            <v>20082</v>
          </cell>
          <cell r="W242">
            <v>12175</v>
          </cell>
          <cell r="X242">
            <v>10873</v>
          </cell>
          <cell r="Y242">
            <v>7335</v>
          </cell>
          <cell r="Z242">
            <v>4164</v>
          </cell>
          <cell r="AA242">
            <v>379</v>
          </cell>
          <cell r="AB242">
            <v>64711</v>
          </cell>
          <cell r="AC242">
            <v>1591.48</v>
          </cell>
        </row>
        <row r="243">
          <cell r="A243">
            <v>237</v>
          </cell>
          <cell r="B243" t="str">
            <v>South Derbyshire</v>
          </cell>
          <cell r="C243" t="str">
            <v>E1039</v>
          </cell>
          <cell r="D243">
            <v>40907</v>
          </cell>
          <cell r="E243">
            <v>363</v>
          </cell>
          <cell r="F243">
            <v>3</v>
          </cell>
          <cell r="G243">
            <v>218</v>
          </cell>
          <cell r="H243">
            <v>12218</v>
          </cell>
          <cell r="I243">
            <v>224</v>
          </cell>
          <cell r="J243">
            <v>34</v>
          </cell>
          <cell r="K243">
            <v>184</v>
          </cell>
          <cell r="L243">
            <v>369</v>
          </cell>
          <cell r="M243">
            <v>334</v>
          </cell>
          <cell r="N243">
            <v>81</v>
          </cell>
          <cell r="O243">
            <v>325</v>
          </cell>
          <cell r="P243">
            <v>0</v>
          </cell>
          <cell r="Q243">
            <v>1</v>
          </cell>
          <cell r="R243">
            <v>3965.95</v>
          </cell>
          <cell r="S243">
            <v>33623.599999999999</v>
          </cell>
          <cell r="T243">
            <v>11336</v>
          </cell>
          <cell r="U243">
            <v>9588</v>
          </cell>
          <cell r="V243">
            <v>7209</v>
          </cell>
          <cell r="W243">
            <v>6602</v>
          </cell>
          <cell r="X243">
            <v>3739</v>
          </cell>
          <cell r="Y243">
            <v>1896</v>
          </cell>
          <cell r="Z243">
            <v>920</v>
          </cell>
          <cell r="AA243">
            <v>87</v>
          </cell>
          <cell r="AB243">
            <v>41377</v>
          </cell>
          <cell r="AC243">
            <v>1535.94</v>
          </cell>
        </row>
        <row r="244">
          <cell r="A244">
            <v>238</v>
          </cell>
          <cell r="B244" t="str">
            <v>South Gloucestershire</v>
          </cell>
          <cell r="C244" t="str">
            <v>E0103</v>
          </cell>
          <cell r="D244">
            <v>112566</v>
          </cell>
          <cell r="E244">
            <v>1986</v>
          </cell>
          <cell r="F244">
            <v>1</v>
          </cell>
          <cell r="G244">
            <v>580</v>
          </cell>
          <cell r="H244">
            <v>31459</v>
          </cell>
          <cell r="I244">
            <v>1304</v>
          </cell>
          <cell r="J244">
            <v>163</v>
          </cell>
          <cell r="K244">
            <v>272</v>
          </cell>
          <cell r="L244">
            <v>1238</v>
          </cell>
          <cell r="M244">
            <v>0</v>
          </cell>
          <cell r="N244">
            <v>70</v>
          </cell>
          <cell r="O244">
            <v>460</v>
          </cell>
          <cell r="P244">
            <v>298.2</v>
          </cell>
          <cell r="Q244">
            <v>8</v>
          </cell>
          <cell r="R244">
            <v>8454.7099999999991</v>
          </cell>
          <cell r="S244">
            <v>95624.3</v>
          </cell>
          <cell r="T244">
            <v>12774</v>
          </cell>
          <cell r="U244">
            <v>34207</v>
          </cell>
          <cell r="V244">
            <v>26856</v>
          </cell>
          <cell r="W244">
            <v>20578</v>
          </cell>
          <cell r="X244">
            <v>11646</v>
          </cell>
          <cell r="Y244">
            <v>5588</v>
          </cell>
          <cell r="Z244">
            <v>1953</v>
          </cell>
          <cell r="AA244">
            <v>178</v>
          </cell>
          <cell r="AB244">
            <v>113780</v>
          </cell>
          <cell r="AC244">
            <v>1550.11</v>
          </cell>
        </row>
        <row r="245">
          <cell r="A245">
            <v>239</v>
          </cell>
          <cell r="B245" t="str">
            <v>South Hams</v>
          </cell>
          <cell r="C245" t="str">
            <v>E1136</v>
          </cell>
          <cell r="D245">
            <v>43065</v>
          </cell>
          <cell r="E245">
            <v>624</v>
          </cell>
          <cell r="F245">
            <v>0</v>
          </cell>
          <cell r="G245">
            <v>211</v>
          </cell>
          <cell r="H245">
            <v>12123</v>
          </cell>
          <cell r="I245">
            <v>234</v>
          </cell>
          <cell r="J245">
            <v>71</v>
          </cell>
          <cell r="K245">
            <v>3894</v>
          </cell>
          <cell r="L245">
            <v>522</v>
          </cell>
          <cell r="M245">
            <v>232</v>
          </cell>
          <cell r="N245">
            <v>58</v>
          </cell>
          <cell r="O245">
            <v>260</v>
          </cell>
          <cell r="P245">
            <v>70.400000000000006</v>
          </cell>
          <cell r="Q245">
            <v>0</v>
          </cell>
          <cell r="R245">
            <v>3803.3</v>
          </cell>
          <cell r="S245">
            <v>40370.5</v>
          </cell>
          <cell r="T245">
            <v>4906</v>
          </cell>
          <cell r="U245">
            <v>8556</v>
          </cell>
          <cell r="V245">
            <v>8434</v>
          </cell>
          <cell r="W245">
            <v>7838</v>
          </cell>
          <cell r="X245">
            <v>6617</v>
          </cell>
          <cell r="Y245">
            <v>3623</v>
          </cell>
          <cell r="Z245">
            <v>2970</v>
          </cell>
          <cell r="AA245">
            <v>331</v>
          </cell>
          <cell r="AB245">
            <v>43275</v>
          </cell>
          <cell r="AC245">
            <v>1600.52</v>
          </cell>
        </row>
        <row r="246">
          <cell r="A246">
            <v>240</v>
          </cell>
          <cell r="B246" t="str">
            <v>South Holland</v>
          </cell>
          <cell r="C246" t="str">
            <v>E2535</v>
          </cell>
          <cell r="D246">
            <v>39275</v>
          </cell>
          <cell r="E246">
            <v>350</v>
          </cell>
          <cell r="F246">
            <v>4</v>
          </cell>
          <cell r="G246">
            <v>277</v>
          </cell>
          <cell r="H246">
            <v>11379</v>
          </cell>
          <cell r="I246">
            <v>197</v>
          </cell>
          <cell r="J246">
            <v>47</v>
          </cell>
          <cell r="K246">
            <v>151</v>
          </cell>
          <cell r="L246">
            <v>436</v>
          </cell>
          <cell r="M246">
            <v>118</v>
          </cell>
          <cell r="N246">
            <v>86</v>
          </cell>
          <cell r="O246">
            <v>271</v>
          </cell>
          <cell r="P246">
            <v>0</v>
          </cell>
          <cell r="Q246">
            <v>0.88</v>
          </cell>
          <cell r="R246">
            <v>4374.55</v>
          </cell>
          <cell r="S246">
            <v>29397</v>
          </cell>
          <cell r="T246">
            <v>15091</v>
          </cell>
          <cell r="U246">
            <v>8509</v>
          </cell>
          <cell r="V246">
            <v>9716</v>
          </cell>
          <cell r="W246">
            <v>4065</v>
          </cell>
          <cell r="X246">
            <v>1763</v>
          </cell>
          <cell r="Y246">
            <v>360</v>
          </cell>
          <cell r="Z246">
            <v>99</v>
          </cell>
          <cell r="AA246">
            <v>13</v>
          </cell>
          <cell r="AB246">
            <v>39616</v>
          </cell>
          <cell r="AC246">
            <v>1470.82</v>
          </cell>
        </row>
        <row r="247">
          <cell r="A247">
            <v>241</v>
          </cell>
          <cell r="B247" t="str">
            <v>South Kesteven</v>
          </cell>
          <cell r="C247" t="str">
            <v>E2536</v>
          </cell>
          <cell r="D247">
            <v>61504</v>
          </cell>
          <cell r="E247">
            <v>656</v>
          </cell>
          <cell r="F247">
            <v>0</v>
          </cell>
          <cell r="G247">
            <v>294</v>
          </cell>
          <cell r="H247">
            <v>19740</v>
          </cell>
          <cell r="I247">
            <v>566</v>
          </cell>
          <cell r="J247">
            <v>50</v>
          </cell>
          <cell r="K247">
            <v>276</v>
          </cell>
          <cell r="L247">
            <v>317</v>
          </cell>
          <cell r="M247">
            <v>784</v>
          </cell>
          <cell r="N247">
            <v>130</v>
          </cell>
          <cell r="O247">
            <v>447</v>
          </cell>
          <cell r="P247">
            <v>57</v>
          </cell>
          <cell r="Q247">
            <v>4</v>
          </cell>
          <cell r="R247">
            <v>6190.03</v>
          </cell>
          <cell r="S247">
            <v>49240.1</v>
          </cell>
          <cell r="T247">
            <v>18743</v>
          </cell>
          <cell r="U247">
            <v>14138</v>
          </cell>
          <cell r="V247">
            <v>10965</v>
          </cell>
          <cell r="W247">
            <v>8899</v>
          </cell>
          <cell r="X247">
            <v>5450</v>
          </cell>
          <cell r="Y247">
            <v>2789</v>
          </cell>
          <cell r="Z247">
            <v>1048</v>
          </cell>
          <cell r="AA247">
            <v>94</v>
          </cell>
          <cell r="AB247">
            <v>62126</v>
          </cell>
          <cell r="AC247">
            <v>1455.27</v>
          </cell>
        </row>
        <row r="248">
          <cell r="A248">
            <v>242</v>
          </cell>
          <cell r="B248" t="str">
            <v>South Lakeland</v>
          </cell>
          <cell r="C248" t="str">
            <v>E0936</v>
          </cell>
          <cell r="D248">
            <v>52507</v>
          </cell>
          <cell r="E248">
            <v>676</v>
          </cell>
          <cell r="F248">
            <v>0</v>
          </cell>
          <cell r="G248">
            <v>283</v>
          </cell>
          <cell r="H248">
            <v>15722</v>
          </cell>
          <cell r="I248">
            <v>390</v>
          </cell>
          <cell r="J248">
            <v>84</v>
          </cell>
          <cell r="K248">
            <v>3904</v>
          </cell>
          <cell r="L248">
            <v>637</v>
          </cell>
          <cell r="M248">
            <v>738</v>
          </cell>
          <cell r="N248">
            <v>321</v>
          </cell>
          <cell r="O248">
            <v>957</v>
          </cell>
          <cell r="P248">
            <v>0</v>
          </cell>
          <cell r="Q248">
            <v>5.88</v>
          </cell>
          <cell r="R248">
            <v>3962.43</v>
          </cell>
          <cell r="S248">
            <v>48054.400000000001</v>
          </cell>
          <cell r="T248">
            <v>4778</v>
          </cell>
          <cell r="U248">
            <v>10826</v>
          </cell>
          <cell r="V248">
            <v>12144</v>
          </cell>
          <cell r="W248">
            <v>9957</v>
          </cell>
          <cell r="X248">
            <v>7262</v>
          </cell>
          <cell r="Y248">
            <v>4609</v>
          </cell>
          <cell r="Z248">
            <v>2849</v>
          </cell>
          <cell r="AA248">
            <v>270</v>
          </cell>
          <cell r="AB248">
            <v>52695</v>
          </cell>
          <cell r="AC248">
            <v>1604.63</v>
          </cell>
        </row>
        <row r="249">
          <cell r="A249">
            <v>243</v>
          </cell>
          <cell r="B249" t="str">
            <v>South Norfolk</v>
          </cell>
          <cell r="C249" t="str">
            <v>E2637</v>
          </cell>
          <cell r="D249">
            <v>57485</v>
          </cell>
          <cell r="E249">
            <v>850</v>
          </cell>
          <cell r="F249">
            <v>0</v>
          </cell>
          <cell r="G249">
            <v>431</v>
          </cell>
          <cell r="H249">
            <v>17067</v>
          </cell>
          <cell r="I249">
            <v>497</v>
          </cell>
          <cell r="J249">
            <v>84</v>
          </cell>
          <cell r="K249">
            <v>595</v>
          </cell>
          <cell r="L249">
            <v>428</v>
          </cell>
          <cell r="M249">
            <v>505</v>
          </cell>
          <cell r="N249">
            <v>85</v>
          </cell>
          <cell r="O249">
            <v>337</v>
          </cell>
          <cell r="P249">
            <v>0</v>
          </cell>
          <cell r="Q249">
            <v>28.93</v>
          </cell>
          <cell r="R249">
            <v>5212.7</v>
          </cell>
          <cell r="S249">
            <v>48664</v>
          </cell>
          <cell r="T249">
            <v>6485</v>
          </cell>
          <cell r="U249">
            <v>16393</v>
          </cell>
          <cell r="V249">
            <v>14510</v>
          </cell>
          <cell r="W249">
            <v>10188</v>
          </cell>
          <cell r="X249">
            <v>6306</v>
          </cell>
          <cell r="Y249">
            <v>2707</v>
          </cell>
          <cell r="Z249">
            <v>1424</v>
          </cell>
          <cell r="AA249">
            <v>111</v>
          </cell>
          <cell r="AB249">
            <v>58124</v>
          </cell>
          <cell r="AC249">
            <v>1551.39</v>
          </cell>
        </row>
        <row r="250">
          <cell r="A250">
            <v>244</v>
          </cell>
          <cell r="B250" t="str">
            <v>South Northamptonshire</v>
          </cell>
          <cell r="C250" t="str">
            <v>E2836</v>
          </cell>
          <cell r="D250">
            <v>37096</v>
          </cell>
          <cell r="E250">
            <v>545</v>
          </cell>
          <cell r="F250">
            <v>0</v>
          </cell>
          <cell r="G250">
            <v>158</v>
          </cell>
          <cell r="H250">
            <v>9706</v>
          </cell>
          <cell r="I250">
            <v>262</v>
          </cell>
          <cell r="J250">
            <v>20</v>
          </cell>
          <cell r="K250">
            <v>173</v>
          </cell>
          <cell r="L250">
            <v>271</v>
          </cell>
          <cell r="M250">
            <v>165</v>
          </cell>
          <cell r="N250">
            <v>0</v>
          </cell>
          <cell r="O250">
            <v>213</v>
          </cell>
          <cell r="P250">
            <v>0</v>
          </cell>
          <cell r="Q250">
            <v>4.5</v>
          </cell>
          <cell r="R250">
            <v>2420.81</v>
          </cell>
          <cell r="S250">
            <v>35831</v>
          </cell>
          <cell r="T250">
            <v>2004</v>
          </cell>
          <cell r="U250">
            <v>8427</v>
          </cell>
          <cell r="V250">
            <v>9405</v>
          </cell>
          <cell r="W250">
            <v>5883</v>
          </cell>
          <cell r="X250">
            <v>5529</v>
          </cell>
          <cell r="Y250">
            <v>3757</v>
          </cell>
          <cell r="Z250">
            <v>2248</v>
          </cell>
          <cell r="AA250">
            <v>182</v>
          </cell>
          <cell r="AB250">
            <v>37435</v>
          </cell>
          <cell r="AC250">
            <v>1511.34</v>
          </cell>
        </row>
        <row r="251">
          <cell r="A251">
            <v>245</v>
          </cell>
          <cell r="B251" t="str">
            <v>South Oxfordshire</v>
          </cell>
          <cell r="C251" t="str">
            <v>E3133</v>
          </cell>
          <cell r="D251">
            <v>58229</v>
          </cell>
          <cell r="E251">
            <v>1315</v>
          </cell>
          <cell r="F251">
            <v>0</v>
          </cell>
          <cell r="G251">
            <v>268</v>
          </cell>
          <cell r="H251">
            <v>16179</v>
          </cell>
          <cell r="I251">
            <v>342</v>
          </cell>
          <cell r="J251">
            <v>76</v>
          </cell>
          <cell r="K251">
            <v>351</v>
          </cell>
          <cell r="L251">
            <v>507</v>
          </cell>
          <cell r="M251">
            <v>191</v>
          </cell>
          <cell r="N251">
            <v>115</v>
          </cell>
          <cell r="O251">
            <v>337</v>
          </cell>
          <cell r="P251">
            <v>598.6</v>
          </cell>
          <cell r="Q251">
            <v>3.5</v>
          </cell>
          <cell r="R251">
            <v>4118.33</v>
          </cell>
          <cell r="S251">
            <v>58371.3</v>
          </cell>
          <cell r="T251">
            <v>2174</v>
          </cell>
          <cell r="U251">
            <v>5251</v>
          </cell>
          <cell r="V251">
            <v>15996</v>
          </cell>
          <cell r="W251">
            <v>13417</v>
          </cell>
          <cell r="X251">
            <v>9549</v>
          </cell>
          <cell r="Y251">
            <v>5947</v>
          </cell>
          <cell r="Z251">
            <v>5629</v>
          </cell>
          <cell r="AA251">
            <v>822</v>
          </cell>
          <cell r="AB251">
            <v>58785</v>
          </cell>
          <cell r="AC251">
            <v>1584.63</v>
          </cell>
        </row>
        <row r="252">
          <cell r="A252">
            <v>246</v>
          </cell>
          <cell r="B252" t="str">
            <v>South Ribble</v>
          </cell>
          <cell r="C252" t="str">
            <v>E2342</v>
          </cell>
          <cell r="D252">
            <v>48144</v>
          </cell>
          <cell r="E252">
            <v>652</v>
          </cell>
          <cell r="F252">
            <v>0</v>
          </cell>
          <cell r="G252">
            <v>357</v>
          </cell>
          <cell r="H252">
            <v>14968</v>
          </cell>
          <cell r="I252">
            <v>528</v>
          </cell>
          <cell r="J252">
            <v>47</v>
          </cell>
          <cell r="K252">
            <v>97</v>
          </cell>
          <cell r="L252">
            <v>245</v>
          </cell>
          <cell r="M252">
            <v>693</v>
          </cell>
          <cell r="N252">
            <v>124</v>
          </cell>
          <cell r="O252">
            <v>461</v>
          </cell>
          <cell r="P252">
            <v>0</v>
          </cell>
          <cell r="Q252">
            <v>0</v>
          </cell>
          <cell r="R252">
            <v>4301.72</v>
          </cell>
          <cell r="S252">
            <v>37768.6</v>
          </cell>
          <cell r="T252">
            <v>9888</v>
          </cell>
          <cell r="U252">
            <v>12917</v>
          </cell>
          <cell r="V252">
            <v>12006</v>
          </cell>
          <cell r="W252">
            <v>7809</v>
          </cell>
          <cell r="X252">
            <v>3890</v>
          </cell>
          <cell r="Y252">
            <v>1574</v>
          </cell>
          <cell r="Z252">
            <v>512</v>
          </cell>
          <cell r="AA252">
            <v>29</v>
          </cell>
          <cell r="AB252">
            <v>48625</v>
          </cell>
          <cell r="AC252">
            <v>1569.5</v>
          </cell>
        </row>
        <row r="253">
          <cell r="A253">
            <v>247</v>
          </cell>
          <cell r="B253" t="str">
            <v>South Somerset</v>
          </cell>
          <cell r="C253" t="str">
            <v>E3334</v>
          </cell>
          <cell r="D253">
            <v>74884</v>
          </cell>
          <cell r="E253">
            <v>1483</v>
          </cell>
          <cell r="F253">
            <v>0</v>
          </cell>
          <cell r="G253">
            <v>407</v>
          </cell>
          <cell r="H253">
            <v>24053</v>
          </cell>
          <cell r="I253">
            <v>521</v>
          </cell>
          <cell r="J253">
            <v>95</v>
          </cell>
          <cell r="K253">
            <v>878</v>
          </cell>
          <cell r="L253">
            <v>706</v>
          </cell>
          <cell r="M253">
            <v>635</v>
          </cell>
          <cell r="N253">
            <v>229</v>
          </cell>
          <cell r="O253">
            <v>636</v>
          </cell>
          <cell r="P253">
            <v>470.7</v>
          </cell>
          <cell r="Q253">
            <v>5.64</v>
          </cell>
          <cell r="R253">
            <v>7632.71</v>
          </cell>
          <cell r="S253">
            <v>63183.25</v>
          </cell>
          <cell r="T253">
            <v>10210</v>
          </cell>
          <cell r="U253">
            <v>22417</v>
          </cell>
          <cell r="V253">
            <v>16111</v>
          </cell>
          <cell r="W253">
            <v>10929</v>
          </cell>
          <cell r="X253">
            <v>9164</v>
          </cell>
          <cell r="Y253">
            <v>4681</v>
          </cell>
          <cell r="Z253">
            <v>1839</v>
          </cell>
          <cell r="AA253">
            <v>165</v>
          </cell>
          <cell r="AB253">
            <v>75516</v>
          </cell>
          <cell r="AC253">
            <v>1501.59</v>
          </cell>
        </row>
        <row r="254">
          <cell r="A254">
            <v>248</v>
          </cell>
          <cell r="B254" t="str">
            <v>South Staffordshire</v>
          </cell>
          <cell r="C254" t="str">
            <v>E3435</v>
          </cell>
          <cell r="D254">
            <v>46179</v>
          </cell>
          <cell r="E254">
            <v>540</v>
          </cell>
          <cell r="F254">
            <v>1</v>
          </cell>
          <cell r="G254">
            <v>299</v>
          </cell>
          <cell r="H254">
            <v>13516</v>
          </cell>
          <cell r="I254">
            <v>398</v>
          </cell>
          <cell r="J254">
            <v>62</v>
          </cell>
          <cell r="K254">
            <v>103</v>
          </cell>
          <cell r="L254">
            <v>329</v>
          </cell>
          <cell r="M254">
            <v>402</v>
          </cell>
          <cell r="N254">
            <v>93</v>
          </cell>
          <cell r="O254">
            <v>288</v>
          </cell>
          <cell r="P254">
            <v>0</v>
          </cell>
          <cell r="Q254">
            <v>1.5</v>
          </cell>
          <cell r="R254">
            <v>4799.43</v>
          </cell>
          <cell r="S254">
            <v>41673.31</v>
          </cell>
          <cell r="T254">
            <v>6812</v>
          </cell>
          <cell r="U254">
            <v>10448</v>
          </cell>
          <cell r="V254">
            <v>11044</v>
          </cell>
          <cell r="W254">
            <v>7043</v>
          </cell>
          <cell r="X254">
            <v>5179</v>
          </cell>
          <cell r="Y254">
            <v>3333</v>
          </cell>
          <cell r="Z254">
            <v>2351</v>
          </cell>
          <cell r="AA254">
            <v>212</v>
          </cell>
          <cell r="AB254">
            <v>46422</v>
          </cell>
          <cell r="AC254">
            <v>1439.23</v>
          </cell>
        </row>
        <row r="255">
          <cell r="A255">
            <v>249</v>
          </cell>
          <cell r="B255" t="str">
            <v>South Tyneside</v>
          </cell>
          <cell r="C255" t="str">
            <v>E4504</v>
          </cell>
          <cell r="D255">
            <v>70329</v>
          </cell>
          <cell r="E255">
            <v>763</v>
          </cell>
          <cell r="F255">
            <v>0</v>
          </cell>
          <cell r="G255">
            <v>241</v>
          </cell>
          <cell r="H255">
            <v>28567</v>
          </cell>
          <cell r="I255">
            <v>662</v>
          </cell>
          <cell r="J255">
            <v>50</v>
          </cell>
          <cell r="K255">
            <v>438</v>
          </cell>
          <cell r="L255">
            <v>1214</v>
          </cell>
          <cell r="M255">
            <v>289</v>
          </cell>
          <cell r="N255">
            <v>0</v>
          </cell>
          <cell r="O255">
            <v>686</v>
          </cell>
          <cell r="P255">
            <v>0</v>
          </cell>
          <cell r="Q255">
            <v>0</v>
          </cell>
          <cell r="R255">
            <v>14613.89</v>
          </cell>
          <cell r="S255">
            <v>47089.9</v>
          </cell>
          <cell r="T255">
            <v>45972</v>
          </cell>
          <cell r="U255">
            <v>9674</v>
          </cell>
          <cell r="V255">
            <v>8108</v>
          </cell>
          <cell r="W255">
            <v>4278</v>
          </cell>
          <cell r="X255">
            <v>1718</v>
          </cell>
          <cell r="Y255">
            <v>683</v>
          </cell>
          <cell r="Z255">
            <v>326</v>
          </cell>
          <cell r="AA255">
            <v>45</v>
          </cell>
          <cell r="AB255">
            <v>70804</v>
          </cell>
          <cell r="AC255">
            <v>1479.66</v>
          </cell>
        </row>
        <row r="256">
          <cell r="A256">
            <v>250</v>
          </cell>
          <cell r="B256" t="str">
            <v>Southampton</v>
          </cell>
          <cell r="C256" t="str">
            <v>E1702</v>
          </cell>
          <cell r="D256">
            <v>102708</v>
          </cell>
          <cell r="E256">
            <v>3189</v>
          </cell>
          <cell r="F256">
            <v>7</v>
          </cell>
          <cell r="G256">
            <v>552</v>
          </cell>
          <cell r="H256">
            <v>35868</v>
          </cell>
          <cell r="I256">
            <v>1120</v>
          </cell>
          <cell r="J256">
            <v>157</v>
          </cell>
          <cell r="K256">
            <v>921</v>
          </cell>
          <cell r="L256">
            <v>1345</v>
          </cell>
          <cell r="M256">
            <v>467</v>
          </cell>
          <cell r="N256">
            <v>170</v>
          </cell>
          <cell r="O256">
            <v>606</v>
          </cell>
          <cell r="P256">
            <v>0</v>
          </cell>
          <cell r="Q256">
            <v>0</v>
          </cell>
          <cell r="R256">
            <v>14141.91</v>
          </cell>
          <cell r="S256">
            <v>71072.3</v>
          </cell>
          <cell r="T256">
            <v>33482</v>
          </cell>
          <cell r="U256">
            <v>33986</v>
          </cell>
          <cell r="V256">
            <v>22385</v>
          </cell>
          <cell r="W256">
            <v>9279</v>
          </cell>
          <cell r="X256">
            <v>3002</v>
          </cell>
          <cell r="Y256">
            <v>1386</v>
          </cell>
          <cell r="Z256">
            <v>436</v>
          </cell>
          <cell r="AA256">
            <v>33</v>
          </cell>
          <cell r="AB256">
            <v>103989</v>
          </cell>
          <cell r="AC256">
            <v>1532.26</v>
          </cell>
        </row>
        <row r="257">
          <cell r="A257">
            <v>251</v>
          </cell>
          <cell r="B257" t="str">
            <v>Southend-on-Sea</v>
          </cell>
          <cell r="C257" t="str">
            <v>E1501</v>
          </cell>
          <cell r="D257">
            <v>79454</v>
          </cell>
          <cell r="E257">
            <v>1090</v>
          </cell>
          <cell r="F257">
            <v>0</v>
          </cell>
          <cell r="G257">
            <v>316</v>
          </cell>
          <cell r="H257">
            <v>28915</v>
          </cell>
          <cell r="I257">
            <v>507</v>
          </cell>
          <cell r="J257">
            <v>166</v>
          </cell>
          <cell r="K257">
            <v>218</v>
          </cell>
          <cell r="L257">
            <v>830</v>
          </cell>
          <cell r="M257">
            <v>617</v>
          </cell>
          <cell r="N257">
            <v>237</v>
          </cell>
          <cell r="O257">
            <v>824</v>
          </cell>
          <cell r="P257">
            <v>0</v>
          </cell>
          <cell r="Q257">
            <v>1</v>
          </cell>
          <cell r="R257">
            <v>10669.3</v>
          </cell>
          <cell r="S257">
            <v>64557.99</v>
          </cell>
          <cell r="T257">
            <v>16563</v>
          </cell>
          <cell r="U257">
            <v>15328</v>
          </cell>
          <cell r="V257">
            <v>23311</v>
          </cell>
          <cell r="W257">
            <v>12555</v>
          </cell>
          <cell r="X257">
            <v>6637</v>
          </cell>
          <cell r="Y257">
            <v>3606</v>
          </cell>
          <cell r="Z257">
            <v>1555</v>
          </cell>
          <cell r="AA257">
            <v>122</v>
          </cell>
          <cell r="AB257">
            <v>79677</v>
          </cell>
          <cell r="AC257">
            <v>1379.76</v>
          </cell>
        </row>
        <row r="258">
          <cell r="A258">
            <v>252</v>
          </cell>
          <cell r="B258" t="str">
            <v>Southwark</v>
          </cell>
          <cell r="C258" t="str">
            <v>E5019</v>
          </cell>
          <cell r="D258">
            <v>131745</v>
          </cell>
          <cell r="E258">
            <v>4306</v>
          </cell>
          <cell r="F258">
            <v>0</v>
          </cell>
          <cell r="G258">
            <v>228</v>
          </cell>
          <cell r="H258">
            <v>47900</v>
          </cell>
          <cell r="I258">
            <v>1685</v>
          </cell>
          <cell r="J258">
            <v>157</v>
          </cell>
          <cell r="K258">
            <v>1971</v>
          </cell>
          <cell r="L258">
            <v>1428</v>
          </cell>
          <cell r="M258">
            <v>497</v>
          </cell>
          <cell r="N258">
            <v>437</v>
          </cell>
          <cell r="O258">
            <v>993</v>
          </cell>
          <cell r="P258">
            <v>0</v>
          </cell>
          <cell r="Q258">
            <v>0</v>
          </cell>
          <cell r="R258">
            <v>21834.959999999999</v>
          </cell>
          <cell r="S258">
            <v>109271</v>
          </cell>
          <cell r="T258">
            <v>11686</v>
          </cell>
          <cell r="U258">
            <v>37948</v>
          </cell>
          <cell r="V258">
            <v>34111</v>
          </cell>
          <cell r="W258">
            <v>22935</v>
          </cell>
          <cell r="X258">
            <v>15886</v>
          </cell>
          <cell r="Y258">
            <v>6212</v>
          </cell>
          <cell r="Z258">
            <v>4094</v>
          </cell>
          <cell r="AA258">
            <v>607</v>
          </cell>
          <cell r="AB258">
            <v>133479</v>
          </cell>
          <cell r="AC258">
            <v>1207.1400000000001</v>
          </cell>
        </row>
        <row r="259">
          <cell r="A259">
            <v>253</v>
          </cell>
          <cell r="B259" t="str">
            <v>Spelthorne</v>
          </cell>
          <cell r="C259" t="str">
            <v>E3637</v>
          </cell>
          <cell r="D259">
            <v>41467</v>
          </cell>
          <cell r="E259">
            <v>454</v>
          </cell>
          <cell r="F259">
            <v>15</v>
          </cell>
          <cell r="G259">
            <v>280</v>
          </cell>
          <cell r="H259">
            <v>12733</v>
          </cell>
          <cell r="I259">
            <v>295</v>
          </cell>
          <cell r="J259">
            <v>36</v>
          </cell>
          <cell r="K259">
            <v>163</v>
          </cell>
          <cell r="L259">
            <v>340</v>
          </cell>
          <cell r="M259">
            <v>119</v>
          </cell>
          <cell r="N259">
            <v>57</v>
          </cell>
          <cell r="O259">
            <v>176</v>
          </cell>
          <cell r="P259">
            <v>40</v>
          </cell>
          <cell r="Q259">
            <v>0.88</v>
          </cell>
          <cell r="R259">
            <v>3246.13</v>
          </cell>
          <cell r="S259">
            <v>41052.9</v>
          </cell>
          <cell r="T259">
            <v>432</v>
          </cell>
          <cell r="U259">
            <v>1615</v>
          </cell>
          <cell r="V259">
            <v>8647</v>
          </cell>
          <cell r="W259">
            <v>14430</v>
          </cell>
          <cell r="X259">
            <v>9919</v>
          </cell>
          <cell r="Y259">
            <v>4536</v>
          </cell>
          <cell r="Z259">
            <v>2066</v>
          </cell>
          <cell r="AA259">
            <v>108</v>
          </cell>
          <cell r="AB259">
            <v>41753</v>
          </cell>
          <cell r="AC259">
            <v>1618.01</v>
          </cell>
        </row>
        <row r="260">
          <cell r="A260">
            <v>254</v>
          </cell>
          <cell r="B260" t="str">
            <v>St Albans</v>
          </cell>
          <cell r="C260" t="str">
            <v>E1936</v>
          </cell>
          <cell r="D260">
            <v>59271</v>
          </cell>
          <cell r="E260">
            <v>478</v>
          </cell>
          <cell r="F260">
            <v>0</v>
          </cell>
          <cell r="G260">
            <v>259</v>
          </cell>
          <cell r="H260">
            <v>17113</v>
          </cell>
          <cell r="I260">
            <v>430</v>
          </cell>
          <cell r="J260">
            <v>125</v>
          </cell>
          <cell r="K260">
            <v>241</v>
          </cell>
          <cell r="L260">
            <v>828</v>
          </cell>
          <cell r="M260">
            <v>83</v>
          </cell>
          <cell r="N260">
            <v>45</v>
          </cell>
          <cell r="O260">
            <v>195</v>
          </cell>
          <cell r="P260">
            <v>0</v>
          </cell>
          <cell r="Q260">
            <v>0</v>
          </cell>
          <cell r="R260">
            <v>4133.51</v>
          </cell>
          <cell r="S260">
            <v>64416.21</v>
          </cell>
          <cell r="T260">
            <v>890</v>
          </cell>
          <cell r="U260">
            <v>3022</v>
          </cell>
          <cell r="V260">
            <v>9350</v>
          </cell>
          <cell r="W260">
            <v>15973</v>
          </cell>
          <cell r="X260">
            <v>12623</v>
          </cell>
          <cell r="Y260">
            <v>9009</v>
          </cell>
          <cell r="Z260">
            <v>7498</v>
          </cell>
          <cell r="AA260">
            <v>1226</v>
          </cell>
          <cell r="AB260">
            <v>59591</v>
          </cell>
          <cell r="AC260">
            <v>1496.68</v>
          </cell>
        </row>
        <row r="261">
          <cell r="A261">
            <v>255</v>
          </cell>
          <cell r="B261" t="str">
            <v>St Edmundsbury</v>
          </cell>
          <cell r="C261" t="str">
            <v>E3535</v>
          </cell>
          <cell r="D261">
            <v>47441</v>
          </cell>
          <cell r="E261">
            <v>1655</v>
          </cell>
          <cell r="F261">
            <v>4</v>
          </cell>
          <cell r="G261">
            <v>276</v>
          </cell>
          <cell r="H261">
            <v>14458</v>
          </cell>
          <cell r="I261">
            <v>396</v>
          </cell>
          <cell r="J261">
            <v>70</v>
          </cell>
          <cell r="K261">
            <v>254</v>
          </cell>
          <cell r="L261">
            <v>210</v>
          </cell>
          <cell r="M261">
            <v>441</v>
          </cell>
          <cell r="N261">
            <v>70</v>
          </cell>
          <cell r="O261">
            <v>278</v>
          </cell>
          <cell r="P261">
            <v>298.38</v>
          </cell>
          <cell r="Q261">
            <v>0.38</v>
          </cell>
          <cell r="R261">
            <v>4737.42</v>
          </cell>
          <cell r="S261">
            <v>39292.699999999997</v>
          </cell>
          <cell r="T261">
            <v>5359</v>
          </cell>
          <cell r="U261">
            <v>17671</v>
          </cell>
          <cell r="V261">
            <v>9508</v>
          </cell>
          <cell r="W261">
            <v>7348</v>
          </cell>
          <cell r="X261">
            <v>4436</v>
          </cell>
          <cell r="Y261">
            <v>1946</v>
          </cell>
          <cell r="Z261">
            <v>1506</v>
          </cell>
          <cell r="AA261">
            <v>133</v>
          </cell>
          <cell r="AB261">
            <v>47907</v>
          </cell>
          <cell r="AC261">
            <v>1519.17</v>
          </cell>
        </row>
        <row r="262">
          <cell r="A262">
            <v>256</v>
          </cell>
          <cell r="B262" t="str">
            <v>St Helens</v>
          </cell>
          <cell r="C262" t="str">
            <v>E4303</v>
          </cell>
          <cell r="D262">
            <v>80888</v>
          </cell>
          <cell r="E262">
            <v>1328</v>
          </cell>
          <cell r="F262">
            <v>0</v>
          </cell>
          <cell r="G262">
            <v>492</v>
          </cell>
          <cell r="H262">
            <v>28496</v>
          </cell>
          <cell r="I262">
            <v>663</v>
          </cell>
          <cell r="J262">
            <v>178</v>
          </cell>
          <cell r="K262">
            <v>695</v>
          </cell>
          <cell r="L262">
            <v>662</v>
          </cell>
          <cell r="M262">
            <v>683</v>
          </cell>
          <cell r="N262">
            <v>309</v>
          </cell>
          <cell r="O262">
            <v>971</v>
          </cell>
          <cell r="P262">
            <v>0</v>
          </cell>
          <cell r="Q262">
            <v>0</v>
          </cell>
          <cell r="R262">
            <v>13390.77</v>
          </cell>
          <cell r="S262">
            <v>58077</v>
          </cell>
          <cell r="T262">
            <v>36899</v>
          </cell>
          <cell r="U262">
            <v>17917</v>
          </cell>
          <cell r="V262">
            <v>14786</v>
          </cell>
          <cell r="W262">
            <v>6450</v>
          </cell>
          <cell r="X262">
            <v>3317</v>
          </cell>
          <cell r="Y262">
            <v>1575</v>
          </cell>
          <cell r="Z262">
            <v>548</v>
          </cell>
          <cell r="AA262">
            <v>36</v>
          </cell>
          <cell r="AB262">
            <v>81528</v>
          </cell>
          <cell r="AC262">
            <v>1450.64</v>
          </cell>
        </row>
        <row r="263">
          <cell r="A263">
            <v>257</v>
          </cell>
          <cell r="B263" t="str">
            <v>Stafford</v>
          </cell>
          <cell r="C263" t="str">
            <v>E3436</v>
          </cell>
          <cell r="D263">
            <v>57131</v>
          </cell>
          <cell r="E263">
            <v>1224</v>
          </cell>
          <cell r="F263">
            <v>0</v>
          </cell>
          <cell r="G263">
            <v>390</v>
          </cell>
          <cell r="H263">
            <v>16747</v>
          </cell>
          <cell r="I263">
            <v>640</v>
          </cell>
          <cell r="J263">
            <v>86</v>
          </cell>
          <cell r="K263">
            <v>252</v>
          </cell>
          <cell r="L263">
            <v>400</v>
          </cell>
          <cell r="M263">
            <v>861</v>
          </cell>
          <cell r="N263">
            <v>155</v>
          </cell>
          <cell r="O263">
            <v>538</v>
          </cell>
          <cell r="P263">
            <v>196.2</v>
          </cell>
          <cell r="Q263">
            <v>0</v>
          </cell>
          <cell r="R263">
            <v>4327.3999999999996</v>
          </cell>
          <cell r="S263">
            <v>47441.3</v>
          </cell>
          <cell r="T263">
            <v>11985</v>
          </cell>
          <cell r="U263">
            <v>13220</v>
          </cell>
          <cell r="V263">
            <v>13040</v>
          </cell>
          <cell r="W263">
            <v>8842</v>
          </cell>
          <cell r="X263">
            <v>5841</v>
          </cell>
          <cell r="Y263">
            <v>3292</v>
          </cell>
          <cell r="Z263">
            <v>1554</v>
          </cell>
          <cell r="AA263">
            <v>101</v>
          </cell>
          <cell r="AB263">
            <v>57875</v>
          </cell>
          <cell r="AC263">
            <v>1457.4</v>
          </cell>
        </row>
        <row r="264">
          <cell r="A264">
            <v>258</v>
          </cell>
          <cell r="B264" t="str">
            <v>Staffordshire Moorlands</v>
          </cell>
          <cell r="C264" t="str">
            <v>E3437</v>
          </cell>
          <cell r="D264">
            <v>43372</v>
          </cell>
          <cell r="E264">
            <v>613</v>
          </cell>
          <cell r="F264">
            <v>5</v>
          </cell>
          <cell r="G264">
            <v>328</v>
          </cell>
          <cell r="H264">
            <v>12868</v>
          </cell>
          <cell r="I264">
            <v>361</v>
          </cell>
          <cell r="J264">
            <v>65</v>
          </cell>
          <cell r="K264">
            <v>198</v>
          </cell>
          <cell r="L264">
            <v>618</v>
          </cell>
          <cell r="M264">
            <v>317</v>
          </cell>
          <cell r="N264">
            <v>247</v>
          </cell>
          <cell r="O264">
            <v>621</v>
          </cell>
          <cell r="P264">
            <v>1.8</v>
          </cell>
          <cell r="Q264">
            <v>3.74</v>
          </cell>
          <cell r="R264">
            <v>4139.42</v>
          </cell>
          <cell r="S264">
            <v>36584</v>
          </cell>
          <cell r="T264">
            <v>9553</v>
          </cell>
          <cell r="U264">
            <v>10439</v>
          </cell>
          <cell r="V264">
            <v>10553</v>
          </cell>
          <cell r="W264">
            <v>6111</v>
          </cell>
          <cell r="X264">
            <v>4250</v>
          </cell>
          <cell r="Y264">
            <v>1913</v>
          </cell>
          <cell r="Z264">
            <v>762</v>
          </cell>
          <cell r="AA264">
            <v>32</v>
          </cell>
          <cell r="AB264">
            <v>43613</v>
          </cell>
          <cell r="AC264">
            <v>1476.85</v>
          </cell>
        </row>
        <row r="265">
          <cell r="A265">
            <v>259</v>
          </cell>
          <cell r="B265" t="str">
            <v>Stevenage</v>
          </cell>
          <cell r="C265" t="str">
            <v>E1937</v>
          </cell>
          <cell r="D265">
            <v>36166</v>
          </cell>
          <cell r="E265">
            <v>296</v>
          </cell>
          <cell r="F265">
            <v>0</v>
          </cell>
          <cell r="G265">
            <v>141</v>
          </cell>
          <cell r="H265">
            <v>12531</v>
          </cell>
          <cell r="I265">
            <v>279</v>
          </cell>
          <cell r="J265">
            <v>41</v>
          </cell>
          <cell r="K265">
            <v>81</v>
          </cell>
          <cell r="L265">
            <v>129</v>
          </cell>
          <cell r="M265">
            <v>236</v>
          </cell>
          <cell r="N265">
            <v>0</v>
          </cell>
          <cell r="O265">
            <v>134</v>
          </cell>
          <cell r="P265">
            <v>0</v>
          </cell>
          <cell r="Q265">
            <v>0</v>
          </cell>
          <cell r="R265">
            <v>5167.53</v>
          </cell>
          <cell r="S265">
            <v>30336.76</v>
          </cell>
          <cell r="T265">
            <v>1529</v>
          </cell>
          <cell r="U265">
            <v>6118</v>
          </cell>
          <cell r="V265">
            <v>21074</v>
          </cell>
          <cell r="W265">
            <v>3215</v>
          </cell>
          <cell r="X265">
            <v>3107</v>
          </cell>
          <cell r="Y265">
            <v>883</v>
          </cell>
          <cell r="Z265">
            <v>422</v>
          </cell>
          <cell r="AA265">
            <v>14</v>
          </cell>
          <cell r="AB265">
            <v>36362</v>
          </cell>
          <cell r="AC265">
            <v>1477.43</v>
          </cell>
        </row>
        <row r="266">
          <cell r="A266">
            <v>260</v>
          </cell>
          <cell r="B266" t="str">
            <v>Stockport</v>
          </cell>
          <cell r="C266" t="str">
            <v>E4207</v>
          </cell>
          <cell r="D266">
            <v>126756</v>
          </cell>
          <cell r="E266">
            <v>1716</v>
          </cell>
          <cell r="F266">
            <v>0</v>
          </cell>
          <cell r="G266">
            <v>733</v>
          </cell>
          <cell r="H266">
            <v>44017</v>
          </cell>
          <cell r="I266">
            <v>1253</v>
          </cell>
          <cell r="J266">
            <v>209</v>
          </cell>
          <cell r="K266">
            <v>705</v>
          </cell>
          <cell r="L266">
            <v>0</v>
          </cell>
          <cell r="M266">
            <v>2158</v>
          </cell>
          <cell r="N266">
            <v>296</v>
          </cell>
          <cell r="O266">
            <v>1159</v>
          </cell>
          <cell r="P266">
            <v>0</v>
          </cell>
          <cell r="Q266">
            <v>3.38</v>
          </cell>
          <cell r="R266">
            <v>16229.2</v>
          </cell>
          <cell r="S266">
            <v>103007.6</v>
          </cell>
          <cell r="T266">
            <v>30880</v>
          </cell>
          <cell r="U266">
            <v>27466</v>
          </cell>
          <cell r="V266">
            <v>27790</v>
          </cell>
          <cell r="W266">
            <v>19010</v>
          </cell>
          <cell r="X266">
            <v>12549</v>
          </cell>
          <cell r="Y266">
            <v>6094</v>
          </cell>
          <cell r="Z266">
            <v>3295</v>
          </cell>
          <cell r="AA266">
            <v>186</v>
          </cell>
          <cell r="AB266">
            <v>127270</v>
          </cell>
          <cell r="AC266">
            <v>1606.99</v>
          </cell>
        </row>
        <row r="267">
          <cell r="A267">
            <v>261</v>
          </cell>
          <cell r="B267" t="str">
            <v>Stockton-on-Tees</v>
          </cell>
          <cell r="C267" t="str">
            <v>E0704</v>
          </cell>
          <cell r="D267">
            <v>84284</v>
          </cell>
          <cell r="E267">
            <v>1486</v>
          </cell>
          <cell r="F267">
            <v>0</v>
          </cell>
          <cell r="G267">
            <v>531</v>
          </cell>
          <cell r="H267">
            <v>29922</v>
          </cell>
          <cell r="I267">
            <v>914</v>
          </cell>
          <cell r="J267">
            <v>107</v>
          </cell>
          <cell r="K267">
            <v>356</v>
          </cell>
          <cell r="L267">
            <v>1678</v>
          </cell>
          <cell r="M267">
            <v>0</v>
          </cell>
          <cell r="N267">
            <v>222</v>
          </cell>
          <cell r="O267">
            <v>866</v>
          </cell>
          <cell r="P267">
            <v>0</v>
          </cell>
          <cell r="Q267">
            <v>0</v>
          </cell>
          <cell r="R267">
            <v>13315.48</v>
          </cell>
          <cell r="S267">
            <v>63301.4</v>
          </cell>
          <cell r="T267">
            <v>34959</v>
          </cell>
          <cell r="U267">
            <v>16167</v>
          </cell>
          <cell r="V267">
            <v>15391</v>
          </cell>
          <cell r="W267">
            <v>9316</v>
          </cell>
          <cell r="X267">
            <v>5298</v>
          </cell>
          <cell r="Y267">
            <v>2161</v>
          </cell>
          <cell r="Z267">
            <v>1275</v>
          </cell>
          <cell r="AA267">
            <v>120</v>
          </cell>
          <cell r="AB267">
            <v>84687</v>
          </cell>
          <cell r="AC267">
            <v>1626.65</v>
          </cell>
        </row>
        <row r="268">
          <cell r="A268">
            <v>262</v>
          </cell>
          <cell r="B268" t="str">
            <v>Stoke-on-Trent</v>
          </cell>
          <cell r="C268" t="str">
            <v>E3401</v>
          </cell>
          <cell r="D268">
            <v>114022</v>
          </cell>
          <cell r="E268">
            <v>2326</v>
          </cell>
          <cell r="F268">
            <v>0</v>
          </cell>
          <cell r="G268">
            <v>474</v>
          </cell>
          <cell r="H268">
            <v>40685</v>
          </cell>
          <cell r="I268">
            <v>1129</v>
          </cell>
          <cell r="J268">
            <v>206</v>
          </cell>
          <cell r="K268">
            <v>477</v>
          </cell>
          <cell r="L268">
            <v>2277</v>
          </cell>
          <cell r="M268">
            <v>690</v>
          </cell>
          <cell r="N268">
            <v>464</v>
          </cell>
          <cell r="O268">
            <v>1371</v>
          </cell>
          <cell r="P268">
            <v>0</v>
          </cell>
          <cell r="Q268">
            <v>0</v>
          </cell>
          <cell r="R268">
            <v>19290.599999999999</v>
          </cell>
          <cell r="S268">
            <v>75601</v>
          </cell>
          <cell r="T268">
            <v>68943</v>
          </cell>
          <cell r="U268">
            <v>23776</v>
          </cell>
          <cell r="V268">
            <v>14824</v>
          </cell>
          <cell r="W268">
            <v>4635</v>
          </cell>
          <cell r="X268">
            <v>1696</v>
          </cell>
          <cell r="Y268">
            <v>444</v>
          </cell>
          <cell r="Z268">
            <v>114</v>
          </cell>
          <cell r="AA268">
            <v>43</v>
          </cell>
          <cell r="AB268">
            <v>114475</v>
          </cell>
          <cell r="AC268">
            <v>1430.03</v>
          </cell>
        </row>
        <row r="269">
          <cell r="A269">
            <v>263</v>
          </cell>
          <cell r="B269" t="str">
            <v>Stratford-on-Avon</v>
          </cell>
          <cell r="C269" t="str">
            <v>E3734</v>
          </cell>
          <cell r="D269">
            <v>55209</v>
          </cell>
          <cell r="E269">
            <v>808</v>
          </cell>
          <cell r="F269">
            <v>0</v>
          </cell>
          <cell r="G269">
            <v>342</v>
          </cell>
          <cell r="H269">
            <v>16631</v>
          </cell>
          <cell r="I269">
            <v>315</v>
          </cell>
          <cell r="J269">
            <v>54</v>
          </cell>
          <cell r="K269">
            <v>627</v>
          </cell>
          <cell r="L269">
            <v>545</v>
          </cell>
          <cell r="M269">
            <v>441</v>
          </cell>
          <cell r="N269">
            <v>130</v>
          </cell>
          <cell r="O269">
            <v>491</v>
          </cell>
          <cell r="P269">
            <v>76.3</v>
          </cell>
          <cell r="Q269">
            <v>2.75</v>
          </cell>
          <cell r="R269">
            <v>5336.02</v>
          </cell>
          <cell r="S269">
            <v>54782.8</v>
          </cell>
          <cell r="T269">
            <v>3351</v>
          </cell>
          <cell r="U269">
            <v>7675</v>
          </cell>
          <cell r="V269">
            <v>15714</v>
          </cell>
          <cell r="W269">
            <v>9322</v>
          </cell>
          <cell r="X269">
            <v>8846</v>
          </cell>
          <cell r="Y269">
            <v>5237</v>
          </cell>
          <cell r="Z269">
            <v>4852</v>
          </cell>
          <cell r="AA269">
            <v>870</v>
          </cell>
          <cell r="AB269">
            <v>55867</v>
          </cell>
          <cell r="AC269">
            <v>1572.05</v>
          </cell>
        </row>
        <row r="270">
          <cell r="A270">
            <v>264</v>
          </cell>
          <cell r="B270" t="str">
            <v>Stroud</v>
          </cell>
          <cell r="C270" t="str">
            <v>E1635</v>
          </cell>
          <cell r="D270">
            <v>51399</v>
          </cell>
          <cell r="E270">
            <v>441</v>
          </cell>
          <cell r="F270">
            <v>0</v>
          </cell>
          <cell r="G270">
            <v>333</v>
          </cell>
          <cell r="H270">
            <v>15726</v>
          </cell>
          <cell r="I270">
            <v>352</v>
          </cell>
          <cell r="J270">
            <v>95</v>
          </cell>
          <cell r="K270">
            <v>388</v>
          </cell>
          <cell r="L270">
            <v>741</v>
          </cell>
          <cell r="M270">
            <v>667</v>
          </cell>
          <cell r="N270">
            <v>0</v>
          </cell>
          <cell r="O270">
            <v>753</v>
          </cell>
          <cell r="P270">
            <v>0</v>
          </cell>
          <cell r="Q270">
            <v>6.5</v>
          </cell>
          <cell r="R270">
            <v>5042.1000000000004</v>
          </cell>
          <cell r="S270">
            <v>45362.52</v>
          </cell>
          <cell r="T270">
            <v>7260</v>
          </cell>
          <cell r="U270">
            <v>12068</v>
          </cell>
          <cell r="V270">
            <v>11876</v>
          </cell>
          <cell r="W270">
            <v>7775</v>
          </cell>
          <cell r="X270">
            <v>6332</v>
          </cell>
          <cell r="Y270">
            <v>3812</v>
          </cell>
          <cell r="Z270">
            <v>2464</v>
          </cell>
          <cell r="AA270">
            <v>245</v>
          </cell>
          <cell r="AB270">
            <v>51832</v>
          </cell>
          <cell r="AC270">
            <v>1554.54</v>
          </cell>
        </row>
        <row r="271">
          <cell r="A271">
            <v>265</v>
          </cell>
          <cell r="B271" t="str">
            <v>Suffolk Coastal</v>
          </cell>
          <cell r="C271" t="str">
            <v>E3536</v>
          </cell>
          <cell r="D271">
            <v>58904</v>
          </cell>
          <cell r="E271">
            <v>1058</v>
          </cell>
          <cell r="F271">
            <v>3</v>
          </cell>
          <cell r="G271">
            <v>464</v>
          </cell>
          <cell r="H271">
            <v>18098</v>
          </cell>
          <cell r="I271">
            <v>445</v>
          </cell>
          <cell r="J271">
            <v>67</v>
          </cell>
          <cell r="K271">
            <v>2679</v>
          </cell>
          <cell r="L271">
            <v>672</v>
          </cell>
          <cell r="M271">
            <v>432</v>
          </cell>
          <cell r="N271">
            <v>200</v>
          </cell>
          <cell r="O271">
            <v>690</v>
          </cell>
          <cell r="P271">
            <v>190.12</v>
          </cell>
          <cell r="Q271">
            <v>9.2100000000000009</v>
          </cell>
          <cell r="R271">
            <v>5154.5</v>
          </cell>
          <cell r="S271">
            <v>51727.1</v>
          </cell>
          <cell r="T271">
            <v>7807</v>
          </cell>
          <cell r="U271">
            <v>14562</v>
          </cell>
          <cell r="V271">
            <v>11689</v>
          </cell>
          <cell r="W271">
            <v>11023</v>
          </cell>
          <cell r="X271">
            <v>7743</v>
          </cell>
          <cell r="Y271">
            <v>4056</v>
          </cell>
          <cell r="Z271">
            <v>2195</v>
          </cell>
          <cell r="AA271">
            <v>186</v>
          </cell>
          <cell r="AB271">
            <v>59261</v>
          </cell>
          <cell r="AC271">
            <v>1502.56</v>
          </cell>
        </row>
        <row r="272">
          <cell r="A272">
            <v>266</v>
          </cell>
          <cell r="B272" t="str">
            <v>Sunderland</v>
          </cell>
          <cell r="C272" t="str">
            <v>E4505</v>
          </cell>
          <cell r="D272">
            <v>125869</v>
          </cell>
          <cell r="E272">
            <v>2754</v>
          </cell>
          <cell r="F272">
            <v>0</v>
          </cell>
          <cell r="G272">
            <v>552</v>
          </cell>
          <cell r="H272">
            <v>45808</v>
          </cell>
          <cell r="I272">
            <v>1056</v>
          </cell>
          <cell r="J272">
            <v>229</v>
          </cell>
          <cell r="K272">
            <v>661</v>
          </cell>
          <cell r="L272">
            <v>981</v>
          </cell>
          <cell r="M272">
            <v>1784</v>
          </cell>
          <cell r="N272">
            <v>450</v>
          </cell>
          <cell r="O272">
            <v>1481</v>
          </cell>
          <cell r="P272">
            <v>0</v>
          </cell>
          <cell r="Q272">
            <v>4.26</v>
          </cell>
          <cell r="R272">
            <v>26006.25</v>
          </cell>
          <cell r="S272">
            <v>85116.5</v>
          </cell>
          <cell r="T272">
            <v>79221</v>
          </cell>
          <cell r="U272">
            <v>17757</v>
          </cell>
          <cell r="V272">
            <v>16668</v>
          </cell>
          <cell r="W272">
            <v>8435</v>
          </cell>
          <cell r="X272">
            <v>3054</v>
          </cell>
          <cell r="Y272">
            <v>1033</v>
          </cell>
          <cell r="Z272">
            <v>612</v>
          </cell>
          <cell r="AA272">
            <v>61</v>
          </cell>
          <cell r="AB272">
            <v>126841</v>
          </cell>
          <cell r="AC272">
            <v>1349.56</v>
          </cell>
        </row>
        <row r="273">
          <cell r="A273">
            <v>267</v>
          </cell>
          <cell r="B273" t="str">
            <v>Surrey Heath</v>
          </cell>
          <cell r="C273" t="str">
            <v>E3638</v>
          </cell>
          <cell r="D273">
            <v>35456</v>
          </cell>
          <cell r="E273">
            <v>829</v>
          </cell>
          <cell r="F273">
            <v>0</v>
          </cell>
          <cell r="G273">
            <v>161</v>
          </cell>
          <cell r="H273">
            <v>8923</v>
          </cell>
          <cell r="I273">
            <v>314</v>
          </cell>
          <cell r="J273">
            <v>24</v>
          </cell>
          <cell r="K273">
            <v>197</v>
          </cell>
          <cell r="L273">
            <v>239</v>
          </cell>
          <cell r="M273">
            <v>71</v>
          </cell>
          <cell r="N273">
            <v>39</v>
          </cell>
          <cell r="O273">
            <v>86</v>
          </cell>
          <cell r="P273">
            <v>479.3</v>
          </cell>
          <cell r="Q273">
            <v>0</v>
          </cell>
          <cell r="R273">
            <v>1999.1</v>
          </cell>
          <cell r="S273">
            <v>38666.800000000003</v>
          </cell>
          <cell r="T273">
            <v>573</v>
          </cell>
          <cell r="U273">
            <v>2062</v>
          </cell>
          <cell r="V273">
            <v>5731</v>
          </cell>
          <cell r="W273">
            <v>9558</v>
          </cell>
          <cell r="X273">
            <v>6607</v>
          </cell>
          <cell r="Y273">
            <v>5668</v>
          </cell>
          <cell r="Z273">
            <v>4950</v>
          </cell>
          <cell r="AA273">
            <v>486</v>
          </cell>
          <cell r="AB273">
            <v>35635</v>
          </cell>
          <cell r="AC273">
            <v>1650.71</v>
          </cell>
        </row>
        <row r="274">
          <cell r="A274">
            <v>268</v>
          </cell>
          <cell r="B274" t="str">
            <v>Sutton</v>
          </cell>
          <cell r="C274" t="str">
            <v>E5048</v>
          </cell>
          <cell r="D274">
            <v>81133</v>
          </cell>
          <cell r="E274">
            <v>845</v>
          </cell>
          <cell r="F274">
            <v>0</v>
          </cell>
          <cell r="G274">
            <v>396</v>
          </cell>
          <cell r="H274">
            <v>24850</v>
          </cell>
          <cell r="I274">
            <v>820</v>
          </cell>
          <cell r="J274">
            <v>116</v>
          </cell>
          <cell r="K274">
            <v>106</v>
          </cell>
          <cell r="L274">
            <v>1086</v>
          </cell>
          <cell r="M274">
            <v>82</v>
          </cell>
          <cell r="N274">
            <v>143</v>
          </cell>
          <cell r="O274">
            <v>647</v>
          </cell>
          <cell r="P274">
            <v>0</v>
          </cell>
          <cell r="Q274">
            <v>0</v>
          </cell>
          <cell r="R274">
            <v>9071.2099999999991</v>
          </cell>
          <cell r="S274">
            <v>78056</v>
          </cell>
          <cell r="T274">
            <v>812</v>
          </cell>
          <cell r="U274">
            <v>7323</v>
          </cell>
          <cell r="V274">
            <v>26470</v>
          </cell>
          <cell r="W274">
            <v>23758</v>
          </cell>
          <cell r="X274">
            <v>12287</v>
          </cell>
          <cell r="Y274">
            <v>6873</v>
          </cell>
          <cell r="Z274">
            <v>3698</v>
          </cell>
          <cell r="AA274">
            <v>260</v>
          </cell>
          <cell r="AB274">
            <v>81481</v>
          </cell>
          <cell r="AC274">
            <v>1458.6</v>
          </cell>
        </row>
        <row r="275">
          <cell r="A275">
            <v>269</v>
          </cell>
          <cell r="B275" t="str">
            <v>Swale</v>
          </cell>
          <cell r="C275" t="str">
            <v>E2241</v>
          </cell>
          <cell r="D275">
            <v>60896</v>
          </cell>
          <cell r="E275">
            <v>529</v>
          </cell>
          <cell r="F275">
            <v>15</v>
          </cell>
          <cell r="G275">
            <v>228</v>
          </cell>
          <cell r="H275">
            <v>17999</v>
          </cell>
          <cell r="I275">
            <v>707</v>
          </cell>
          <cell r="J275">
            <v>67</v>
          </cell>
          <cell r="K275">
            <v>1690</v>
          </cell>
          <cell r="L275">
            <v>497</v>
          </cell>
          <cell r="M275">
            <v>788</v>
          </cell>
          <cell r="N275">
            <v>0</v>
          </cell>
          <cell r="O275">
            <v>405</v>
          </cell>
          <cell r="P275">
            <v>0</v>
          </cell>
          <cell r="Q275">
            <v>0.5</v>
          </cell>
          <cell r="R275">
            <v>8461.42</v>
          </cell>
          <cell r="S275">
            <v>50211.5</v>
          </cell>
          <cell r="T275">
            <v>9856</v>
          </cell>
          <cell r="U275">
            <v>15754</v>
          </cell>
          <cell r="V275">
            <v>16469</v>
          </cell>
          <cell r="W275">
            <v>10483</v>
          </cell>
          <cell r="X275">
            <v>5250</v>
          </cell>
          <cell r="Y275">
            <v>2373</v>
          </cell>
          <cell r="Z275">
            <v>1176</v>
          </cell>
          <cell r="AA275">
            <v>112</v>
          </cell>
          <cell r="AB275">
            <v>61473</v>
          </cell>
          <cell r="AC275">
            <v>1489.12</v>
          </cell>
        </row>
        <row r="276">
          <cell r="A276">
            <v>270</v>
          </cell>
          <cell r="B276" t="str">
            <v>Swindon</v>
          </cell>
          <cell r="C276" t="str">
            <v>E3901</v>
          </cell>
          <cell r="D276">
            <v>92843</v>
          </cell>
          <cell r="E276">
            <v>886</v>
          </cell>
          <cell r="F276">
            <v>0</v>
          </cell>
          <cell r="G276">
            <v>592</v>
          </cell>
          <cell r="H276">
            <v>30038</v>
          </cell>
          <cell r="I276">
            <v>527</v>
          </cell>
          <cell r="J276">
            <v>73</v>
          </cell>
          <cell r="K276">
            <v>247</v>
          </cell>
          <cell r="L276">
            <v>515</v>
          </cell>
          <cell r="M276">
            <v>673</v>
          </cell>
          <cell r="N276">
            <v>118</v>
          </cell>
          <cell r="O276">
            <v>547</v>
          </cell>
          <cell r="P276">
            <v>94.11</v>
          </cell>
          <cell r="Q276">
            <v>0</v>
          </cell>
          <cell r="R276">
            <v>9682.19</v>
          </cell>
          <cell r="S276">
            <v>76399.7</v>
          </cell>
          <cell r="T276">
            <v>14330</v>
          </cell>
          <cell r="U276">
            <v>26772</v>
          </cell>
          <cell r="V276">
            <v>23529</v>
          </cell>
          <cell r="W276">
            <v>16177</v>
          </cell>
          <cell r="X276">
            <v>8127</v>
          </cell>
          <cell r="Y276">
            <v>3114</v>
          </cell>
          <cell r="Z276">
            <v>1263</v>
          </cell>
          <cell r="AA276">
            <v>66</v>
          </cell>
          <cell r="AB276">
            <v>93378</v>
          </cell>
          <cell r="AC276">
            <v>1404.22</v>
          </cell>
        </row>
        <row r="277">
          <cell r="A277">
            <v>271</v>
          </cell>
          <cell r="B277" t="str">
            <v>Tameside</v>
          </cell>
          <cell r="C277" t="str">
            <v>E4208</v>
          </cell>
          <cell r="D277">
            <v>100504</v>
          </cell>
          <cell r="E277">
            <v>1489</v>
          </cell>
          <cell r="F277">
            <v>0</v>
          </cell>
          <cell r="G277">
            <v>440</v>
          </cell>
          <cell r="H277">
            <v>37736</v>
          </cell>
          <cell r="I277">
            <v>722</v>
          </cell>
          <cell r="J277">
            <v>122</v>
          </cell>
          <cell r="K277">
            <v>193</v>
          </cell>
          <cell r="L277">
            <v>1727</v>
          </cell>
          <cell r="M277">
            <v>0</v>
          </cell>
          <cell r="N277">
            <v>417</v>
          </cell>
          <cell r="O277">
            <v>1152</v>
          </cell>
          <cell r="P277">
            <v>0</v>
          </cell>
          <cell r="Q277">
            <v>0</v>
          </cell>
          <cell r="R277">
            <v>15370.77</v>
          </cell>
          <cell r="S277">
            <v>70803.360000000001</v>
          </cell>
          <cell r="T277">
            <v>52205</v>
          </cell>
          <cell r="U277">
            <v>18546</v>
          </cell>
          <cell r="V277">
            <v>18863</v>
          </cell>
          <cell r="W277">
            <v>6499</v>
          </cell>
          <cell r="X277">
            <v>3540</v>
          </cell>
          <cell r="Y277">
            <v>883</v>
          </cell>
          <cell r="Z277">
            <v>388</v>
          </cell>
          <cell r="AA277">
            <v>44</v>
          </cell>
          <cell r="AB277">
            <v>100968</v>
          </cell>
          <cell r="AC277">
            <v>1443.05</v>
          </cell>
        </row>
        <row r="278">
          <cell r="A278">
            <v>272</v>
          </cell>
          <cell r="B278" t="str">
            <v>Tamworth</v>
          </cell>
          <cell r="C278" t="str">
            <v>E3439</v>
          </cell>
          <cell r="D278">
            <v>32051</v>
          </cell>
          <cell r="E278">
            <v>232</v>
          </cell>
          <cell r="F278">
            <v>1</v>
          </cell>
          <cell r="G278">
            <v>170</v>
          </cell>
          <cell r="H278">
            <v>9848</v>
          </cell>
          <cell r="I278">
            <v>217</v>
          </cell>
          <cell r="J278">
            <v>27</v>
          </cell>
          <cell r="K278">
            <v>19</v>
          </cell>
          <cell r="L278">
            <v>294</v>
          </cell>
          <cell r="M278">
            <v>173</v>
          </cell>
          <cell r="N278">
            <v>52</v>
          </cell>
          <cell r="O278">
            <v>203</v>
          </cell>
          <cell r="P278">
            <v>0</v>
          </cell>
          <cell r="Q278">
            <v>0</v>
          </cell>
          <cell r="R278">
            <v>4057.18</v>
          </cell>
          <cell r="S278">
            <v>24100.1</v>
          </cell>
          <cell r="T278">
            <v>9388</v>
          </cell>
          <cell r="U278">
            <v>11678</v>
          </cell>
          <cell r="V278">
            <v>5367</v>
          </cell>
          <cell r="W278">
            <v>3491</v>
          </cell>
          <cell r="X278">
            <v>1690</v>
          </cell>
          <cell r="Y278">
            <v>414</v>
          </cell>
          <cell r="Z278">
            <v>62</v>
          </cell>
          <cell r="AA278">
            <v>5</v>
          </cell>
          <cell r="AB278">
            <v>32095</v>
          </cell>
          <cell r="AC278">
            <v>1452.45</v>
          </cell>
        </row>
        <row r="279">
          <cell r="A279">
            <v>273</v>
          </cell>
          <cell r="B279" t="str">
            <v>Tandridge</v>
          </cell>
          <cell r="C279" t="str">
            <v>E3639</v>
          </cell>
          <cell r="D279">
            <v>35660</v>
          </cell>
          <cell r="E279">
            <v>424</v>
          </cell>
          <cell r="F279">
            <v>6</v>
          </cell>
          <cell r="G279">
            <v>282</v>
          </cell>
          <cell r="H279">
            <v>10611</v>
          </cell>
          <cell r="I279">
            <v>195</v>
          </cell>
          <cell r="J279">
            <v>78</v>
          </cell>
          <cell r="K279">
            <v>247</v>
          </cell>
          <cell r="L279">
            <v>284</v>
          </cell>
          <cell r="M279">
            <v>219</v>
          </cell>
          <cell r="N279">
            <v>75</v>
          </cell>
          <cell r="O279">
            <v>274</v>
          </cell>
          <cell r="P279">
            <v>0</v>
          </cell>
          <cell r="Q279">
            <v>0</v>
          </cell>
          <cell r="R279">
            <v>2847.5</v>
          </cell>
          <cell r="S279">
            <v>39593.5</v>
          </cell>
          <cell r="T279">
            <v>907</v>
          </cell>
          <cell r="U279">
            <v>2142</v>
          </cell>
          <cell r="V279">
            <v>4939</v>
          </cell>
          <cell r="W279">
            <v>8585</v>
          </cell>
          <cell r="X279">
            <v>7313</v>
          </cell>
          <cell r="Y279">
            <v>4739</v>
          </cell>
          <cell r="Z279">
            <v>6050</v>
          </cell>
          <cell r="AA279">
            <v>1178</v>
          </cell>
          <cell r="AB279">
            <v>35853</v>
          </cell>
          <cell r="AC279">
            <v>1648.55</v>
          </cell>
        </row>
        <row r="280">
          <cell r="A280">
            <v>274</v>
          </cell>
          <cell r="B280" t="str">
            <v>Taunton Deane</v>
          </cell>
          <cell r="C280" t="str">
            <v>E3333</v>
          </cell>
          <cell r="D280">
            <v>51153</v>
          </cell>
          <cell r="E280">
            <v>797</v>
          </cell>
          <cell r="F280">
            <v>0</v>
          </cell>
          <cell r="G280">
            <v>280</v>
          </cell>
          <cell r="H280">
            <v>16646</v>
          </cell>
          <cell r="I280">
            <v>426</v>
          </cell>
          <cell r="J280">
            <v>94</v>
          </cell>
          <cell r="K280">
            <v>340</v>
          </cell>
          <cell r="L280">
            <v>647</v>
          </cell>
          <cell r="M280">
            <v>629</v>
          </cell>
          <cell r="N280">
            <v>102</v>
          </cell>
          <cell r="O280">
            <v>473</v>
          </cell>
          <cell r="P280">
            <v>101.7</v>
          </cell>
          <cell r="Q280">
            <v>24.06</v>
          </cell>
          <cell r="R280">
            <v>5095.24</v>
          </cell>
          <cell r="S280">
            <v>45455.55</v>
          </cell>
          <cell r="T280">
            <v>7400</v>
          </cell>
          <cell r="U280">
            <v>15904</v>
          </cell>
          <cell r="V280">
            <v>10197</v>
          </cell>
          <cell r="W280">
            <v>7325</v>
          </cell>
          <cell r="X280">
            <v>5822</v>
          </cell>
          <cell r="Y280">
            <v>3440</v>
          </cell>
          <cell r="Z280">
            <v>1551</v>
          </cell>
          <cell r="AA280">
            <v>100</v>
          </cell>
          <cell r="AB280">
            <v>51739</v>
          </cell>
          <cell r="AC280">
            <v>1433.36</v>
          </cell>
        </row>
        <row r="281">
          <cell r="A281">
            <v>275</v>
          </cell>
          <cell r="B281" t="str">
            <v>Teignbridge</v>
          </cell>
          <cell r="C281" t="str">
            <v>E1137</v>
          </cell>
          <cell r="D281">
            <v>59712</v>
          </cell>
          <cell r="E281">
            <v>846</v>
          </cell>
          <cell r="F281">
            <v>0</v>
          </cell>
          <cell r="G281">
            <v>382</v>
          </cell>
          <cell r="H281">
            <v>18848</v>
          </cell>
          <cell r="I281">
            <v>493</v>
          </cell>
          <cell r="J281">
            <v>140</v>
          </cell>
          <cell r="K281">
            <v>1255</v>
          </cell>
          <cell r="L281">
            <v>819</v>
          </cell>
          <cell r="M281">
            <v>213</v>
          </cell>
          <cell r="N281">
            <v>84</v>
          </cell>
          <cell r="O281">
            <v>372</v>
          </cell>
          <cell r="P281">
            <v>1.6</v>
          </cell>
          <cell r="Q281">
            <v>7.26</v>
          </cell>
          <cell r="R281">
            <v>7297.15</v>
          </cell>
          <cell r="S281">
            <v>52348</v>
          </cell>
          <cell r="T281">
            <v>8469</v>
          </cell>
          <cell r="U281">
            <v>13861</v>
          </cell>
          <cell r="V281">
            <v>13258</v>
          </cell>
          <cell r="W281">
            <v>11325</v>
          </cell>
          <cell r="X281">
            <v>7545</v>
          </cell>
          <cell r="Y281">
            <v>3764</v>
          </cell>
          <cell r="Z281">
            <v>1956</v>
          </cell>
          <cell r="AA281">
            <v>115</v>
          </cell>
          <cell r="AB281">
            <v>60293</v>
          </cell>
          <cell r="AC281">
            <v>1612.73</v>
          </cell>
        </row>
        <row r="282">
          <cell r="A282">
            <v>276</v>
          </cell>
          <cell r="B282" t="str">
            <v>Telford and the Wrekin</v>
          </cell>
          <cell r="C282" t="str">
            <v>E3201</v>
          </cell>
          <cell r="D282">
            <v>71374</v>
          </cell>
          <cell r="E282">
            <v>1400</v>
          </cell>
          <cell r="F282">
            <v>0</v>
          </cell>
          <cell r="G282">
            <v>487</v>
          </cell>
          <cell r="H282">
            <v>22449</v>
          </cell>
          <cell r="I282">
            <v>583</v>
          </cell>
          <cell r="J282">
            <v>81</v>
          </cell>
          <cell r="K282">
            <v>132</v>
          </cell>
          <cell r="L282">
            <v>1088</v>
          </cell>
          <cell r="M282">
            <v>0</v>
          </cell>
          <cell r="N282">
            <v>143</v>
          </cell>
          <cell r="O282">
            <v>463</v>
          </cell>
          <cell r="P282">
            <v>201.2</v>
          </cell>
          <cell r="Q282">
            <v>4.75</v>
          </cell>
          <cell r="R282">
            <v>11436.89</v>
          </cell>
          <cell r="S282">
            <v>54240.6</v>
          </cell>
          <cell r="T282">
            <v>26334</v>
          </cell>
          <cell r="U282">
            <v>19331</v>
          </cell>
          <cell r="V282">
            <v>11110</v>
          </cell>
          <cell r="W282">
            <v>8120</v>
          </cell>
          <cell r="X282">
            <v>4537</v>
          </cell>
          <cell r="Y282">
            <v>2065</v>
          </cell>
          <cell r="Z282">
            <v>1024</v>
          </cell>
          <cell r="AA282">
            <v>50</v>
          </cell>
          <cell r="AB282">
            <v>72571</v>
          </cell>
          <cell r="AC282">
            <v>1491.84</v>
          </cell>
        </row>
        <row r="283">
          <cell r="A283">
            <v>277</v>
          </cell>
          <cell r="B283" t="str">
            <v>Tendring</v>
          </cell>
          <cell r="C283" t="str">
            <v>E1542</v>
          </cell>
          <cell r="D283">
            <v>68521</v>
          </cell>
          <cell r="E283">
            <v>838</v>
          </cell>
          <cell r="F283">
            <v>8</v>
          </cell>
          <cell r="G283">
            <v>413</v>
          </cell>
          <cell r="H283">
            <v>23820</v>
          </cell>
          <cell r="I283">
            <v>792</v>
          </cell>
          <cell r="J283">
            <v>212</v>
          </cell>
          <cell r="K283">
            <v>1847</v>
          </cell>
          <cell r="L283">
            <v>1551</v>
          </cell>
          <cell r="M283">
            <v>138</v>
          </cell>
          <cell r="N283">
            <v>0</v>
          </cell>
          <cell r="O283">
            <v>626</v>
          </cell>
          <cell r="P283">
            <v>0</v>
          </cell>
          <cell r="Q283">
            <v>1.5</v>
          </cell>
          <cell r="R283">
            <v>10578.15</v>
          </cell>
          <cell r="S283">
            <v>54353.3</v>
          </cell>
          <cell r="T283">
            <v>12902</v>
          </cell>
          <cell r="U283">
            <v>17474</v>
          </cell>
          <cell r="V283">
            <v>20698</v>
          </cell>
          <cell r="W283">
            <v>10421</v>
          </cell>
          <cell r="X283">
            <v>4767</v>
          </cell>
          <cell r="Y283">
            <v>1640</v>
          </cell>
          <cell r="Z283">
            <v>783</v>
          </cell>
          <cell r="AA283">
            <v>84</v>
          </cell>
          <cell r="AB283">
            <v>68769</v>
          </cell>
          <cell r="AC283">
            <v>1478.66</v>
          </cell>
        </row>
        <row r="284">
          <cell r="A284">
            <v>278</v>
          </cell>
          <cell r="B284" t="str">
            <v>Test Valley</v>
          </cell>
          <cell r="C284" t="str">
            <v>E1742</v>
          </cell>
          <cell r="D284">
            <v>50904</v>
          </cell>
          <cell r="E284">
            <v>1186</v>
          </cell>
          <cell r="F284">
            <v>4</v>
          </cell>
          <cell r="G284">
            <v>337</v>
          </cell>
          <cell r="H284">
            <v>14209</v>
          </cell>
          <cell r="I284">
            <v>235</v>
          </cell>
          <cell r="J284">
            <v>62</v>
          </cell>
          <cell r="K284">
            <v>248</v>
          </cell>
          <cell r="L284">
            <v>223</v>
          </cell>
          <cell r="M284">
            <v>203</v>
          </cell>
          <cell r="N284">
            <v>69</v>
          </cell>
          <cell r="O284">
            <v>194</v>
          </cell>
          <cell r="P284">
            <v>663.7</v>
          </cell>
          <cell r="Q284">
            <v>17.75</v>
          </cell>
          <cell r="R284">
            <v>4312.53</v>
          </cell>
          <cell r="S284">
            <v>48859.7</v>
          </cell>
          <cell r="T284">
            <v>2694</v>
          </cell>
          <cell r="U284">
            <v>8779</v>
          </cell>
          <cell r="V284">
            <v>13773</v>
          </cell>
          <cell r="W284">
            <v>9847</v>
          </cell>
          <cell r="X284">
            <v>7999</v>
          </cell>
          <cell r="Y284">
            <v>4712</v>
          </cell>
          <cell r="Z284">
            <v>3570</v>
          </cell>
          <cell r="AA284">
            <v>468</v>
          </cell>
          <cell r="AB284">
            <v>51842</v>
          </cell>
          <cell r="AC284">
            <v>1415.1</v>
          </cell>
        </row>
        <row r="285">
          <cell r="A285">
            <v>279</v>
          </cell>
          <cell r="B285" t="str">
            <v>Tewkesbury</v>
          </cell>
          <cell r="C285" t="str">
            <v>E1636</v>
          </cell>
          <cell r="D285">
            <v>38170</v>
          </cell>
          <cell r="E285">
            <v>934</v>
          </cell>
          <cell r="F285">
            <v>0</v>
          </cell>
          <cell r="G285">
            <v>268</v>
          </cell>
          <cell r="H285">
            <v>11828</v>
          </cell>
          <cell r="I285">
            <v>231</v>
          </cell>
          <cell r="J285">
            <v>35</v>
          </cell>
          <cell r="K285">
            <v>243</v>
          </cell>
          <cell r="L285">
            <v>175</v>
          </cell>
          <cell r="M285">
            <v>300</v>
          </cell>
          <cell r="N285">
            <v>0</v>
          </cell>
          <cell r="O285">
            <v>147</v>
          </cell>
          <cell r="P285">
            <v>416.8</v>
          </cell>
          <cell r="Q285">
            <v>4.5</v>
          </cell>
          <cell r="R285">
            <v>3195.58</v>
          </cell>
          <cell r="S285">
            <v>34207.9</v>
          </cell>
          <cell r="T285">
            <v>6229</v>
          </cell>
          <cell r="U285">
            <v>6287</v>
          </cell>
          <cell r="V285">
            <v>10713</v>
          </cell>
          <cell r="W285">
            <v>5680</v>
          </cell>
          <cell r="X285">
            <v>4836</v>
          </cell>
          <cell r="Y285">
            <v>3000</v>
          </cell>
          <cell r="Z285">
            <v>1820</v>
          </cell>
          <cell r="AA285">
            <v>189</v>
          </cell>
          <cell r="AB285">
            <v>38754</v>
          </cell>
          <cell r="AC285">
            <v>1451.5</v>
          </cell>
        </row>
        <row r="286">
          <cell r="A286">
            <v>280</v>
          </cell>
          <cell r="B286" t="str">
            <v>Thanet</v>
          </cell>
          <cell r="C286" t="str">
            <v>E2242</v>
          </cell>
          <cell r="D286">
            <v>66089</v>
          </cell>
          <cell r="E286">
            <v>1046</v>
          </cell>
          <cell r="F286">
            <v>17</v>
          </cell>
          <cell r="G286">
            <v>484</v>
          </cell>
          <cell r="H286">
            <v>24964</v>
          </cell>
          <cell r="I286">
            <v>585</v>
          </cell>
          <cell r="J286">
            <v>140</v>
          </cell>
          <cell r="K286">
            <v>1451</v>
          </cell>
          <cell r="L286">
            <v>1658</v>
          </cell>
          <cell r="M286">
            <v>253</v>
          </cell>
          <cell r="N286">
            <v>0</v>
          </cell>
          <cell r="O286">
            <v>748</v>
          </cell>
          <cell r="P286">
            <v>24.3</v>
          </cell>
          <cell r="Q286">
            <v>0</v>
          </cell>
          <cell r="R286">
            <v>12633.03</v>
          </cell>
          <cell r="S286">
            <v>50746.93</v>
          </cell>
          <cell r="T286">
            <v>16150</v>
          </cell>
          <cell r="U286">
            <v>19305</v>
          </cell>
          <cell r="V286">
            <v>17321</v>
          </cell>
          <cell r="W286">
            <v>7644</v>
          </cell>
          <cell r="X286">
            <v>3877</v>
          </cell>
          <cell r="Y286">
            <v>1476</v>
          </cell>
          <cell r="Z286">
            <v>717</v>
          </cell>
          <cell r="AA286">
            <v>32</v>
          </cell>
          <cell r="AB286">
            <v>66522</v>
          </cell>
          <cell r="AC286">
            <v>1539.12</v>
          </cell>
        </row>
        <row r="287">
          <cell r="A287">
            <v>281</v>
          </cell>
          <cell r="B287" t="str">
            <v>Three Rivers</v>
          </cell>
          <cell r="C287" t="str">
            <v>E1938</v>
          </cell>
          <cell r="D287">
            <v>36842</v>
          </cell>
          <cell r="E287">
            <v>588</v>
          </cell>
          <cell r="F287">
            <v>6</v>
          </cell>
          <cell r="G287">
            <v>183</v>
          </cell>
          <cell r="H287">
            <v>10836</v>
          </cell>
          <cell r="I287">
            <v>213</v>
          </cell>
          <cell r="J287">
            <v>42</v>
          </cell>
          <cell r="K287">
            <v>72</v>
          </cell>
          <cell r="L287">
            <v>168</v>
          </cell>
          <cell r="M287">
            <v>0</v>
          </cell>
          <cell r="N287">
            <v>41</v>
          </cell>
          <cell r="O287">
            <v>113</v>
          </cell>
          <cell r="P287">
            <v>182.8</v>
          </cell>
          <cell r="Q287">
            <v>0</v>
          </cell>
          <cell r="R287">
            <v>3388.81</v>
          </cell>
          <cell r="S287">
            <v>40497.800000000003</v>
          </cell>
          <cell r="T287">
            <v>838</v>
          </cell>
          <cell r="U287">
            <v>2022</v>
          </cell>
          <cell r="V287">
            <v>6303</v>
          </cell>
          <cell r="W287">
            <v>9866</v>
          </cell>
          <cell r="X287">
            <v>7392</v>
          </cell>
          <cell r="Y287">
            <v>4209</v>
          </cell>
          <cell r="Z287">
            <v>5039</v>
          </cell>
          <cell r="AA287">
            <v>1479</v>
          </cell>
          <cell r="AB287">
            <v>37148</v>
          </cell>
          <cell r="AC287">
            <v>1485.96</v>
          </cell>
        </row>
        <row r="288">
          <cell r="A288">
            <v>282</v>
          </cell>
          <cell r="B288" t="str">
            <v>Thurrock</v>
          </cell>
          <cell r="C288" t="str">
            <v>E1502</v>
          </cell>
          <cell r="D288">
            <v>65252</v>
          </cell>
          <cell r="E288">
            <v>664</v>
          </cell>
          <cell r="F288">
            <v>0</v>
          </cell>
          <cell r="G288">
            <v>288</v>
          </cell>
          <cell r="H288">
            <v>19945</v>
          </cell>
          <cell r="I288">
            <v>549</v>
          </cell>
          <cell r="J288">
            <v>55</v>
          </cell>
          <cell r="K288">
            <v>215</v>
          </cell>
          <cell r="L288">
            <v>561</v>
          </cell>
          <cell r="M288">
            <v>553</v>
          </cell>
          <cell r="N288">
            <v>94</v>
          </cell>
          <cell r="O288">
            <v>192</v>
          </cell>
          <cell r="P288">
            <v>0</v>
          </cell>
          <cell r="Q288">
            <v>0</v>
          </cell>
          <cell r="R288">
            <v>7774.63</v>
          </cell>
          <cell r="S288">
            <v>55296</v>
          </cell>
          <cell r="T288">
            <v>7358</v>
          </cell>
          <cell r="U288">
            <v>13133</v>
          </cell>
          <cell r="V288">
            <v>26359</v>
          </cell>
          <cell r="W288">
            <v>11468</v>
          </cell>
          <cell r="X288">
            <v>4443</v>
          </cell>
          <cell r="Y288">
            <v>2079</v>
          </cell>
          <cell r="Z288">
            <v>784</v>
          </cell>
          <cell r="AA288">
            <v>41</v>
          </cell>
          <cell r="AB288">
            <v>65665</v>
          </cell>
          <cell r="AC288">
            <v>1338.21</v>
          </cell>
        </row>
        <row r="289">
          <cell r="A289">
            <v>283</v>
          </cell>
          <cell r="B289" t="str">
            <v>Tonbridge and Malling</v>
          </cell>
          <cell r="C289" t="str">
            <v>E2243</v>
          </cell>
          <cell r="D289">
            <v>51232</v>
          </cell>
          <cell r="E289">
            <v>443</v>
          </cell>
          <cell r="F289">
            <v>0</v>
          </cell>
          <cell r="G289">
            <v>255</v>
          </cell>
          <cell r="H289">
            <v>14440</v>
          </cell>
          <cell r="I289">
            <v>387</v>
          </cell>
          <cell r="J289">
            <v>46</v>
          </cell>
          <cell r="K289">
            <v>227</v>
          </cell>
          <cell r="L289">
            <v>469</v>
          </cell>
          <cell r="M289">
            <v>470</v>
          </cell>
          <cell r="N289">
            <v>0</v>
          </cell>
          <cell r="O289">
            <v>307</v>
          </cell>
          <cell r="P289">
            <v>0</v>
          </cell>
          <cell r="Q289">
            <v>2.38</v>
          </cell>
          <cell r="R289">
            <v>4094.59</v>
          </cell>
          <cell r="S289">
            <v>51048.1</v>
          </cell>
          <cell r="T289">
            <v>1683</v>
          </cell>
          <cell r="U289">
            <v>3865</v>
          </cell>
          <cell r="V289">
            <v>14770</v>
          </cell>
          <cell r="W289">
            <v>13008</v>
          </cell>
          <cell r="X289">
            <v>8676</v>
          </cell>
          <cell r="Y289">
            <v>4909</v>
          </cell>
          <cell r="Z289">
            <v>4510</v>
          </cell>
          <cell r="AA289">
            <v>397</v>
          </cell>
          <cell r="AB289">
            <v>51818</v>
          </cell>
          <cell r="AC289">
            <v>1538.86</v>
          </cell>
        </row>
        <row r="290">
          <cell r="A290">
            <v>284</v>
          </cell>
          <cell r="B290" t="str">
            <v>Torbay</v>
          </cell>
          <cell r="C290" t="str">
            <v>E1102</v>
          </cell>
          <cell r="D290">
            <v>65702</v>
          </cell>
          <cell r="E290">
            <v>1197</v>
          </cell>
          <cell r="F290">
            <v>0</v>
          </cell>
          <cell r="G290">
            <v>420</v>
          </cell>
          <cell r="H290">
            <v>24631</v>
          </cell>
          <cell r="I290">
            <v>448</v>
          </cell>
          <cell r="J290">
            <v>181</v>
          </cell>
          <cell r="K290">
            <v>1608</v>
          </cell>
          <cell r="L290">
            <v>1710</v>
          </cell>
          <cell r="M290">
            <v>87</v>
          </cell>
          <cell r="N290">
            <v>290</v>
          </cell>
          <cell r="O290">
            <v>1063</v>
          </cell>
          <cell r="P290">
            <v>0</v>
          </cell>
          <cell r="Q290">
            <v>0</v>
          </cell>
          <cell r="R290">
            <v>10402.549999999999</v>
          </cell>
          <cell r="S290">
            <v>52495.6</v>
          </cell>
          <cell r="T290">
            <v>13435</v>
          </cell>
          <cell r="U290">
            <v>17451</v>
          </cell>
          <cell r="V290">
            <v>16483</v>
          </cell>
          <cell r="W290">
            <v>10052</v>
          </cell>
          <cell r="X290">
            <v>4998</v>
          </cell>
          <cell r="Y290">
            <v>2326</v>
          </cell>
          <cell r="Z290">
            <v>1216</v>
          </cell>
          <cell r="AA290">
            <v>134</v>
          </cell>
          <cell r="AB290">
            <v>66095</v>
          </cell>
          <cell r="AC290">
            <v>1514.32</v>
          </cell>
        </row>
        <row r="291">
          <cell r="A291">
            <v>285</v>
          </cell>
          <cell r="B291" t="str">
            <v>Torridge</v>
          </cell>
          <cell r="C291" t="str">
            <v>E1139</v>
          </cell>
          <cell r="D291">
            <v>31188</v>
          </cell>
          <cell r="E291">
            <v>422</v>
          </cell>
          <cell r="F291">
            <v>2</v>
          </cell>
          <cell r="G291">
            <v>258</v>
          </cell>
          <cell r="H291">
            <v>9346</v>
          </cell>
          <cell r="I291">
            <v>261</v>
          </cell>
          <cell r="J291">
            <v>68</v>
          </cell>
          <cell r="K291">
            <v>967</v>
          </cell>
          <cell r="L291">
            <v>278</v>
          </cell>
          <cell r="M291">
            <v>352</v>
          </cell>
          <cell r="N291">
            <v>89</v>
          </cell>
          <cell r="O291">
            <v>290</v>
          </cell>
          <cell r="P291">
            <v>0</v>
          </cell>
          <cell r="Q291">
            <v>25.51</v>
          </cell>
          <cell r="R291">
            <v>3585.8</v>
          </cell>
          <cell r="S291">
            <v>25324.400000000001</v>
          </cell>
          <cell r="T291">
            <v>8066</v>
          </cell>
          <cell r="U291">
            <v>6940</v>
          </cell>
          <cell r="V291">
            <v>6564</v>
          </cell>
          <cell r="W291">
            <v>5477</v>
          </cell>
          <cell r="X291">
            <v>3137</v>
          </cell>
          <cell r="Y291">
            <v>1065</v>
          </cell>
          <cell r="Z291">
            <v>366</v>
          </cell>
          <cell r="AA291">
            <v>26</v>
          </cell>
          <cell r="AB291">
            <v>31641</v>
          </cell>
          <cell r="AC291">
            <v>1602</v>
          </cell>
        </row>
        <row r="292">
          <cell r="A292">
            <v>286</v>
          </cell>
          <cell r="B292" t="str">
            <v>Tower Hamlets</v>
          </cell>
          <cell r="C292" t="str">
            <v>E5020</v>
          </cell>
          <cell r="D292">
            <v>118647</v>
          </cell>
          <cell r="E292">
            <v>5374</v>
          </cell>
          <cell r="F292">
            <v>36</v>
          </cell>
          <cell r="G292">
            <v>175</v>
          </cell>
          <cell r="H292">
            <v>36655</v>
          </cell>
          <cell r="I292">
            <v>1348</v>
          </cell>
          <cell r="J292">
            <v>72</v>
          </cell>
          <cell r="K292">
            <v>5003</v>
          </cell>
          <cell r="L292">
            <v>941</v>
          </cell>
          <cell r="M292">
            <v>96</v>
          </cell>
          <cell r="N292">
            <v>156</v>
          </cell>
          <cell r="O292">
            <v>602</v>
          </cell>
          <cell r="P292">
            <v>0</v>
          </cell>
          <cell r="Q292">
            <v>0</v>
          </cell>
          <cell r="R292">
            <v>25633.279999999999</v>
          </cell>
          <cell r="S292">
            <v>105420.6</v>
          </cell>
          <cell r="T292">
            <v>3431</v>
          </cell>
          <cell r="U292">
            <v>25190</v>
          </cell>
          <cell r="V292">
            <v>36478</v>
          </cell>
          <cell r="W292">
            <v>24660</v>
          </cell>
          <cell r="X292">
            <v>18504</v>
          </cell>
          <cell r="Y292">
            <v>8590</v>
          </cell>
          <cell r="Z292">
            <v>3268</v>
          </cell>
          <cell r="AA292">
            <v>524</v>
          </cell>
          <cell r="AB292">
            <v>120645</v>
          </cell>
          <cell r="AC292">
            <v>1180.52</v>
          </cell>
        </row>
        <row r="293">
          <cell r="A293">
            <v>287</v>
          </cell>
          <cell r="B293" t="str">
            <v>Trafford</v>
          </cell>
          <cell r="C293" t="str">
            <v>E4209</v>
          </cell>
          <cell r="D293">
            <v>97221</v>
          </cell>
          <cell r="E293">
            <v>1314</v>
          </cell>
          <cell r="F293">
            <v>4</v>
          </cell>
          <cell r="G293">
            <v>465</v>
          </cell>
          <cell r="H293">
            <v>33536</v>
          </cell>
          <cell r="I293">
            <v>798</v>
          </cell>
          <cell r="J293">
            <v>175</v>
          </cell>
          <cell r="K293">
            <v>590</v>
          </cell>
          <cell r="L293">
            <v>861</v>
          </cell>
          <cell r="M293">
            <v>293</v>
          </cell>
          <cell r="N293">
            <v>205</v>
          </cell>
          <cell r="O293">
            <v>617</v>
          </cell>
          <cell r="P293">
            <v>0</v>
          </cell>
          <cell r="Q293">
            <v>3.38</v>
          </cell>
          <cell r="R293">
            <v>11509.8</v>
          </cell>
          <cell r="S293">
            <v>82040.399999999994</v>
          </cell>
          <cell r="T293">
            <v>18505</v>
          </cell>
          <cell r="U293">
            <v>20913</v>
          </cell>
          <cell r="V293">
            <v>26313</v>
          </cell>
          <cell r="W293">
            <v>14632</v>
          </cell>
          <cell r="X293">
            <v>7696</v>
          </cell>
          <cell r="Y293">
            <v>4456</v>
          </cell>
          <cell r="Z293">
            <v>4141</v>
          </cell>
          <cell r="AA293">
            <v>989</v>
          </cell>
          <cell r="AB293">
            <v>97645</v>
          </cell>
          <cell r="AC293">
            <v>1316</v>
          </cell>
        </row>
        <row r="294">
          <cell r="A294">
            <v>288</v>
          </cell>
          <cell r="B294" t="str">
            <v>Tunbridge Wells</v>
          </cell>
          <cell r="C294" t="str">
            <v>E2244</v>
          </cell>
          <cell r="D294">
            <v>47869</v>
          </cell>
          <cell r="E294">
            <v>538</v>
          </cell>
          <cell r="F294">
            <v>5</v>
          </cell>
          <cell r="G294">
            <v>221</v>
          </cell>
          <cell r="H294">
            <v>15416</v>
          </cell>
          <cell r="I294">
            <v>288</v>
          </cell>
          <cell r="J294">
            <v>46</v>
          </cell>
          <cell r="K294">
            <v>348</v>
          </cell>
          <cell r="L294">
            <v>603</v>
          </cell>
          <cell r="M294">
            <v>105</v>
          </cell>
          <cell r="N294">
            <v>89</v>
          </cell>
          <cell r="O294">
            <v>334</v>
          </cell>
          <cell r="P294">
            <v>0</v>
          </cell>
          <cell r="Q294">
            <v>23.38</v>
          </cell>
          <cell r="R294">
            <v>4201.05</v>
          </cell>
          <cell r="S294">
            <v>47302.8</v>
          </cell>
          <cell r="T294">
            <v>3401</v>
          </cell>
          <cell r="U294">
            <v>5095</v>
          </cell>
          <cell r="V294">
            <v>13398</v>
          </cell>
          <cell r="W294">
            <v>9843</v>
          </cell>
          <cell r="X294">
            <v>6425</v>
          </cell>
          <cell r="Y294">
            <v>4463</v>
          </cell>
          <cell r="Z294">
            <v>5053</v>
          </cell>
          <cell r="AA294">
            <v>514</v>
          </cell>
          <cell r="AB294">
            <v>48192</v>
          </cell>
          <cell r="AC294">
            <v>1512.53</v>
          </cell>
        </row>
        <row r="295">
          <cell r="A295">
            <v>289</v>
          </cell>
          <cell r="B295" t="str">
            <v>Uttlesford</v>
          </cell>
          <cell r="C295" t="str">
            <v>E1544</v>
          </cell>
          <cell r="D295">
            <v>34390</v>
          </cell>
          <cell r="E295">
            <v>586</v>
          </cell>
          <cell r="F295">
            <v>12</v>
          </cell>
          <cell r="G295">
            <v>192</v>
          </cell>
          <cell r="H295">
            <v>8908</v>
          </cell>
          <cell r="I295">
            <v>338</v>
          </cell>
          <cell r="J295">
            <v>40</v>
          </cell>
          <cell r="K295">
            <v>186</v>
          </cell>
          <cell r="L295">
            <v>168</v>
          </cell>
          <cell r="M295">
            <v>360</v>
          </cell>
          <cell r="N295">
            <v>79</v>
          </cell>
          <cell r="O295">
            <v>246</v>
          </cell>
          <cell r="P295">
            <v>205.3</v>
          </cell>
          <cell r="Q295">
            <v>17</v>
          </cell>
          <cell r="R295">
            <v>2525.3000000000002</v>
          </cell>
          <cell r="S295">
            <v>35983.74</v>
          </cell>
          <cell r="T295">
            <v>1183</v>
          </cell>
          <cell r="U295">
            <v>3809</v>
          </cell>
          <cell r="V295">
            <v>7962</v>
          </cell>
          <cell r="W295">
            <v>6794</v>
          </cell>
          <cell r="X295">
            <v>6193</v>
          </cell>
          <cell r="Y295">
            <v>4335</v>
          </cell>
          <cell r="Z295">
            <v>4110</v>
          </cell>
          <cell r="AA295">
            <v>423</v>
          </cell>
          <cell r="AB295">
            <v>34809</v>
          </cell>
          <cell r="AC295">
            <v>1513.25</v>
          </cell>
        </row>
        <row r="296">
          <cell r="A296">
            <v>290</v>
          </cell>
          <cell r="B296" t="str">
            <v>Vale of White Horse</v>
          </cell>
          <cell r="C296" t="str">
            <v>E3134</v>
          </cell>
          <cell r="D296">
            <v>52543</v>
          </cell>
          <cell r="E296">
            <v>1821</v>
          </cell>
          <cell r="F296">
            <v>2</v>
          </cell>
          <cell r="G296">
            <v>247</v>
          </cell>
          <cell r="H296">
            <v>14545</v>
          </cell>
          <cell r="I296">
            <v>416</v>
          </cell>
          <cell r="J296">
            <v>64</v>
          </cell>
          <cell r="K296">
            <v>265</v>
          </cell>
          <cell r="L296">
            <v>412</v>
          </cell>
          <cell r="M296">
            <v>165</v>
          </cell>
          <cell r="N296">
            <v>106</v>
          </cell>
          <cell r="O296">
            <v>297</v>
          </cell>
          <cell r="P296">
            <v>1135.9000000000001</v>
          </cell>
          <cell r="Q296">
            <v>4.25</v>
          </cell>
          <cell r="R296">
            <v>3840.26</v>
          </cell>
          <cell r="S296">
            <v>50627.8</v>
          </cell>
          <cell r="T296">
            <v>1655</v>
          </cell>
          <cell r="U296">
            <v>5560</v>
          </cell>
          <cell r="V296">
            <v>15842</v>
          </cell>
          <cell r="W296">
            <v>11985</v>
          </cell>
          <cell r="X296">
            <v>8883</v>
          </cell>
          <cell r="Y296">
            <v>4996</v>
          </cell>
          <cell r="Z296">
            <v>4000</v>
          </cell>
          <cell r="AA296">
            <v>433</v>
          </cell>
          <cell r="AB296">
            <v>53354</v>
          </cell>
          <cell r="AC296">
            <v>1576.48</v>
          </cell>
        </row>
        <row r="297">
          <cell r="A297">
            <v>291</v>
          </cell>
          <cell r="B297" t="str">
            <v>Wakefield</v>
          </cell>
          <cell r="C297" t="str">
            <v>E4705</v>
          </cell>
          <cell r="D297">
            <v>149181</v>
          </cell>
          <cell r="E297">
            <v>1631</v>
          </cell>
          <cell r="F297">
            <v>0</v>
          </cell>
          <cell r="G297">
            <v>826</v>
          </cell>
          <cell r="H297">
            <v>50585</v>
          </cell>
          <cell r="I297">
            <v>1133</v>
          </cell>
          <cell r="J297">
            <v>207</v>
          </cell>
          <cell r="K297">
            <v>519</v>
          </cell>
          <cell r="L297">
            <v>2589</v>
          </cell>
          <cell r="M297">
            <v>199</v>
          </cell>
          <cell r="N297">
            <v>527</v>
          </cell>
          <cell r="O297">
            <v>1402</v>
          </cell>
          <cell r="P297">
            <v>1</v>
          </cell>
          <cell r="Q297">
            <v>0</v>
          </cell>
          <cell r="R297">
            <v>19161.89</v>
          </cell>
          <cell r="S297">
            <v>107240.5</v>
          </cell>
          <cell r="T297">
            <v>78283</v>
          </cell>
          <cell r="U297">
            <v>27759</v>
          </cell>
          <cell r="V297">
            <v>21122</v>
          </cell>
          <cell r="W297">
            <v>13438</v>
          </cell>
          <cell r="X297">
            <v>6629</v>
          </cell>
          <cell r="Y297">
            <v>2214</v>
          </cell>
          <cell r="Z297">
            <v>1032</v>
          </cell>
          <cell r="AA297">
            <v>83</v>
          </cell>
          <cell r="AB297">
            <v>150560</v>
          </cell>
          <cell r="AC297">
            <v>1393.37</v>
          </cell>
        </row>
        <row r="298">
          <cell r="A298">
            <v>292</v>
          </cell>
          <cell r="B298" t="str">
            <v>Walsall</v>
          </cell>
          <cell r="C298" t="str">
            <v>E4606</v>
          </cell>
          <cell r="D298">
            <v>112870</v>
          </cell>
          <cell r="E298">
            <v>1630</v>
          </cell>
          <cell r="F298">
            <v>4</v>
          </cell>
          <cell r="G298">
            <v>644</v>
          </cell>
          <cell r="H298">
            <v>39498</v>
          </cell>
          <cell r="I298">
            <v>693</v>
          </cell>
          <cell r="J298">
            <v>157</v>
          </cell>
          <cell r="K298">
            <v>260</v>
          </cell>
          <cell r="L298">
            <v>1097</v>
          </cell>
          <cell r="M298">
            <v>925</v>
          </cell>
          <cell r="N298">
            <v>359</v>
          </cell>
          <cell r="O298">
            <v>1168</v>
          </cell>
          <cell r="P298">
            <v>0</v>
          </cell>
          <cell r="Q298">
            <v>0</v>
          </cell>
          <cell r="R298">
            <v>25641.77</v>
          </cell>
          <cell r="S298">
            <v>82679.45</v>
          </cell>
          <cell r="T298">
            <v>50653</v>
          </cell>
          <cell r="U298">
            <v>26292</v>
          </cell>
          <cell r="V298">
            <v>17762</v>
          </cell>
          <cell r="W298">
            <v>10067</v>
          </cell>
          <cell r="X298">
            <v>5572</v>
          </cell>
          <cell r="Y298">
            <v>2370</v>
          </cell>
          <cell r="Z298">
            <v>764</v>
          </cell>
          <cell r="AA298">
            <v>53</v>
          </cell>
          <cell r="AB298">
            <v>113533</v>
          </cell>
          <cell r="AC298">
            <v>1599.81</v>
          </cell>
        </row>
        <row r="299">
          <cell r="A299">
            <v>293</v>
          </cell>
          <cell r="B299" t="str">
            <v>Waltham Forest</v>
          </cell>
          <cell r="C299" t="str">
            <v>E5049</v>
          </cell>
          <cell r="D299">
            <v>100722</v>
          </cell>
          <cell r="E299">
            <v>1337</v>
          </cell>
          <cell r="F299">
            <v>4</v>
          </cell>
          <cell r="G299">
            <v>316</v>
          </cell>
          <cell r="H299">
            <v>31326</v>
          </cell>
          <cell r="I299">
            <v>1229</v>
          </cell>
          <cell r="J299">
            <v>131</v>
          </cell>
          <cell r="K299">
            <v>542</v>
          </cell>
          <cell r="L299">
            <v>596</v>
          </cell>
          <cell r="M299">
            <v>0</v>
          </cell>
          <cell r="N299">
            <v>161</v>
          </cell>
          <cell r="O299">
            <v>435</v>
          </cell>
          <cell r="P299">
            <v>0</v>
          </cell>
          <cell r="Q299">
            <v>0</v>
          </cell>
          <cell r="R299">
            <v>16253.14</v>
          </cell>
          <cell r="S299">
            <v>83701.42</v>
          </cell>
          <cell r="T299">
            <v>4076</v>
          </cell>
          <cell r="U299">
            <v>29327</v>
          </cell>
          <cell r="V299">
            <v>34913</v>
          </cell>
          <cell r="W299">
            <v>22784</v>
          </cell>
          <cell r="X299">
            <v>8161</v>
          </cell>
          <cell r="Y299">
            <v>1789</v>
          </cell>
          <cell r="Z299">
            <v>427</v>
          </cell>
          <cell r="AA299">
            <v>29</v>
          </cell>
          <cell r="AB299">
            <v>101506</v>
          </cell>
          <cell r="AC299">
            <v>1447.21</v>
          </cell>
        </row>
        <row r="300">
          <cell r="A300">
            <v>294</v>
          </cell>
          <cell r="B300" t="str">
            <v>Wandsworth</v>
          </cell>
          <cell r="C300" t="str">
            <v>E5021</v>
          </cell>
          <cell r="D300">
            <v>138014</v>
          </cell>
          <cell r="E300">
            <v>2228</v>
          </cell>
          <cell r="F300">
            <v>0</v>
          </cell>
          <cell r="G300">
            <v>207</v>
          </cell>
          <cell r="H300">
            <v>40627</v>
          </cell>
          <cell r="I300">
            <v>790</v>
          </cell>
          <cell r="J300">
            <v>102</v>
          </cell>
          <cell r="K300">
            <v>1100</v>
          </cell>
          <cell r="L300">
            <v>645</v>
          </cell>
          <cell r="M300">
            <v>221</v>
          </cell>
          <cell r="N300">
            <v>154</v>
          </cell>
          <cell r="O300">
            <v>437</v>
          </cell>
          <cell r="P300">
            <v>144.4</v>
          </cell>
          <cell r="Q300">
            <v>0</v>
          </cell>
          <cell r="R300">
            <v>15402.22</v>
          </cell>
          <cell r="S300">
            <v>138226</v>
          </cell>
          <cell r="T300">
            <v>6586</v>
          </cell>
          <cell r="U300">
            <v>12378</v>
          </cell>
          <cell r="V300">
            <v>36261</v>
          </cell>
          <cell r="W300">
            <v>32432</v>
          </cell>
          <cell r="X300">
            <v>21801</v>
          </cell>
          <cell r="Y300">
            <v>14981</v>
          </cell>
          <cell r="Z300">
            <v>12731</v>
          </cell>
          <cell r="AA300">
            <v>2641</v>
          </cell>
          <cell r="AB300">
            <v>139811</v>
          </cell>
          <cell r="AC300">
            <v>683.42</v>
          </cell>
        </row>
        <row r="301">
          <cell r="A301">
            <v>295</v>
          </cell>
          <cell r="B301" t="str">
            <v>Warrington</v>
          </cell>
          <cell r="C301" t="str">
            <v>E0602</v>
          </cell>
          <cell r="D301">
            <v>90686</v>
          </cell>
          <cell r="E301">
            <v>1094</v>
          </cell>
          <cell r="F301">
            <v>3</v>
          </cell>
          <cell r="G301">
            <v>366</v>
          </cell>
          <cell r="H301">
            <v>28472</v>
          </cell>
          <cell r="I301">
            <v>519</v>
          </cell>
          <cell r="J301">
            <v>112</v>
          </cell>
          <cell r="K301">
            <v>468</v>
          </cell>
          <cell r="L301">
            <v>0</v>
          </cell>
          <cell r="M301">
            <v>1460</v>
          </cell>
          <cell r="N301">
            <v>191</v>
          </cell>
          <cell r="O301">
            <v>807</v>
          </cell>
          <cell r="P301">
            <v>0</v>
          </cell>
          <cell r="Q301">
            <v>1.75</v>
          </cell>
          <cell r="R301">
            <v>11789.05</v>
          </cell>
          <cell r="S301">
            <v>73577.8</v>
          </cell>
          <cell r="T301">
            <v>26490</v>
          </cell>
          <cell r="U301">
            <v>20075</v>
          </cell>
          <cell r="V301">
            <v>19075</v>
          </cell>
          <cell r="W301">
            <v>11587</v>
          </cell>
          <cell r="X301">
            <v>6929</v>
          </cell>
          <cell r="Y301">
            <v>4403</v>
          </cell>
          <cell r="Z301">
            <v>2592</v>
          </cell>
          <cell r="AA301">
            <v>203</v>
          </cell>
          <cell r="AB301">
            <v>91354</v>
          </cell>
          <cell r="AC301">
            <v>1455.7</v>
          </cell>
        </row>
        <row r="302">
          <cell r="A302">
            <v>296</v>
          </cell>
          <cell r="B302" t="str">
            <v>Warwick</v>
          </cell>
          <cell r="C302" t="str">
            <v>E3735</v>
          </cell>
          <cell r="D302">
            <v>60946</v>
          </cell>
          <cell r="E302">
            <v>2009</v>
          </cell>
          <cell r="F302">
            <v>0</v>
          </cell>
          <cell r="G302">
            <v>384</v>
          </cell>
          <cell r="H302">
            <v>19598</v>
          </cell>
          <cell r="I302">
            <v>564</v>
          </cell>
          <cell r="J302">
            <v>61</v>
          </cell>
          <cell r="K302">
            <v>630</v>
          </cell>
          <cell r="L302">
            <v>787</v>
          </cell>
          <cell r="M302">
            <v>132</v>
          </cell>
          <cell r="N302">
            <v>147</v>
          </cell>
          <cell r="O302">
            <v>512</v>
          </cell>
          <cell r="P302">
            <v>0</v>
          </cell>
          <cell r="Q302">
            <v>0.88</v>
          </cell>
          <cell r="R302">
            <v>5194.91</v>
          </cell>
          <cell r="S302">
            <v>56163.69</v>
          </cell>
          <cell r="T302">
            <v>4709</v>
          </cell>
          <cell r="U302">
            <v>11482</v>
          </cell>
          <cell r="V302">
            <v>16567</v>
          </cell>
          <cell r="W302">
            <v>12371</v>
          </cell>
          <cell r="X302">
            <v>7040</v>
          </cell>
          <cell r="Y302">
            <v>4866</v>
          </cell>
          <cell r="Z302">
            <v>3933</v>
          </cell>
          <cell r="AA302">
            <v>418</v>
          </cell>
          <cell r="AB302">
            <v>61386</v>
          </cell>
          <cell r="AC302">
            <v>1560.49</v>
          </cell>
        </row>
        <row r="303">
          <cell r="A303">
            <v>297</v>
          </cell>
          <cell r="B303" t="str">
            <v>Watford</v>
          </cell>
          <cell r="C303" t="str">
            <v>E1939</v>
          </cell>
          <cell r="D303">
            <v>38301</v>
          </cell>
          <cell r="E303">
            <v>352</v>
          </cell>
          <cell r="F303">
            <v>7</v>
          </cell>
          <cell r="G303">
            <v>190</v>
          </cell>
          <cell r="H303">
            <v>12079</v>
          </cell>
          <cell r="I303">
            <v>282</v>
          </cell>
          <cell r="J303">
            <v>50</v>
          </cell>
          <cell r="K303">
            <v>91</v>
          </cell>
          <cell r="L303">
            <v>193</v>
          </cell>
          <cell r="M303">
            <v>0</v>
          </cell>
          <cell r="N303">
            <v>31</v>
          </cell>
          <cell r="O303">
            <v>97</v>
          </cell>
          <cell r="P303">
            <v>0</v>
          </cell>
          <cell r="Q303">
            <v>0</v>
          </cell>
          <cell r="R303">
            <v>4418.2700000000004</v>
          </cell>
          <cell r="S303">
            <v>36149.9</v>
          </cell>
          <cell r="T303">
            <v>293</v>
          </cell>
          <cell r="U303">
            <v>3979</v>
          </cell>
          <cell r="V303">
            <v>14086</v>
          </cell>
          <cell r="W303">
            <v>12454</v>
          </cell>
          <cell r="X303">
            <v>3624</v>
          </cell>
          <cell r="Y303">
            <v>2139</v>
          </cell>
          <cell r="Z303">
            <v>1872</v>
          </cell>
          <cell r="AA303">
            <v>81</v>
          </cell>
          <cell r="AB303">
            <v>38528</v>
          </cell>
          <cell r="AC303">
            <v>1538.75</v>
          </cell>
        </row>
        <row r="304">
          <cell r="A304">
            <v>298</v>
          </cell>
          <cell r="B304" t="str">
            <v>Waveney</v>
          </cell>
          <cell r="C304" t="str">
            <v>E3537</v>
          </cell>
          <cell r="D304">
            <v>55483</v>
          </cell>
          <cell r="E304">
            <v>718</v>
          </cell>
          <cell r="F304">
            <v>4</v>
          </cell>
          <cell r="G304">
            <v>438</v>
          </cell>
          <cell r="H304">
            <v>19049</v>
          </cell>
          <cell r="I304">
            <v>370</v>
          </cell>
          <cell r="J304">
            <v>62</v>
          </cell>
          <cell r="K304">
            <v>1355</v>
          </cell>
          <cell r="L304">
            <v>524</v>
          </cell>
          <cell r="M304">
            <v>352</v>
          </cell>
          <cell r="N304">
            <v>190</v>
          </cell>
          <cell r="O304">
            <v>525</v>
          </cell>
          <cell r="P304">
            <v>0</v>
          </cell>
          <cell r="Q304">
            <v>1.88</v>
          </cell>
          <cell r="R304">
            <v>8408.15</v>
          </cell>
          <cell r="S304">
            <v>41702.44</v>
          </cell>
          <cell r="T304">
            <v>18875</v>
          </cell>
          <cell r="U304">
            <v>15226</v>
          </cell>
          <cell r="V304">
            <v>10484</v>
          </cell>
          <cell r="W304">
            <v>6379</v>
          </cell>
          <cell r="X304">
            <v>3029</v>
          </cell>
          <cell r="Y304">
            <v>999</v>
          </cell>
          <cell r="Z304">
            <v>575</v>
          </cell>
          <cell r="AA304">
            <v>43</v>
          </cell>
          <cell r="AB304">
            <v>55610</v>
          </cell>
          <cell r="AC304">
            <v>1460.98</v>
          </cell>
        </row>
        <row r="305">
          <cell r="A305">
            <v>299</v>
          </cell>
          <cell r="B305" t="str">
            <v>Waverley</v>
          </cell>
          <cell r="C305" t="str">
            <v>E3640</v>
          </cell>
          <cell r="D305">
            <v>51812</v>
          </cell>
          <cell r="E305">
            <v>587</v>
          </cell>
          <cell r="F305">
            <v>1</v>
          </cell>
          <cell r="G305">
            <v>297</v>
          </cell>
          <cell r="H305">
            <v>14940</v>
          </cell>
          <cell r="I305">
            <v>382</v>
          </cell>
          <cell r="J305">
            <v>67</v>
          </cell>
          <cell r="K305">
            <v>398</v>
          </cell>
          <cell r="L305">
            <v>344</v>
          </cell>
          <cell r="M305">
            <v>738</v>
          </cell>
          <cell r="N305">
            <v>122</v>
          </cell>
          <cell r="O305">
            <v>512</v>
          </cell>
          <cell r="P305">
            <v>0</v>
          </cell>
          <cell r="Q305">
            <v>3</v>
          </cell>
          <cell r="R305">
            <v>3786.3</v>
          </cell>
          <cell r="S305">
            <v>56929.9</v>
          </cell>
          <cell r="T305">
            <v>916</v>
          </cell>
          <cell r="U305">
            <v>3261</v>
          </cell>
          <cell r="V305">
            <v>9563</v>
          </cell>
          <cell r="W305">
            <v>12299</v>
          </cell>
          <cell r="X305">
            <v>9256</v>
          </cell>
          <cell r="Y305">
            <v>6722</v>
          </cell>
          <cell r="Z305">
            <v>8109</v>
          </cell>
          <cell r="AA305">
            <v>2012</v>
          </cell>
          <cell r="AB305">
            <v>52138</v>
          </cell>
          <cell r="AC305">
            <v>1646.28</v>
          </cell>
        </row>
        <row r="306">
          <cell r="A306">
            <v>300</v>
          </cell>
          <cell r="B306" t="str">
            <v>Wealden</v>
          </cell>
          <cell r="C306" t="str">
            <v>E1437</v>
          </cell>
          <cell r="D306">
            <v>67019</v>
          </cell>
          <cell r="E306">
            <v>854</v>
          </cell>
          <cell r="F306">
            <v>3</v>
          </cell>
          <cell r="G306">
            <v>552</v>
          </cell>
          <cell r="H306">
            <v>20048</v>
          </cell>
          <cell r="I306">
            <v>444</v>
          </cell>
          <cell r="J306">
            <v>114</v>
          </cell>
          <cell r="K306">
            <v>799</v>
          </cell>
          <cell r="L306">
            <v>659</v>
          </cell>
          <cell r="M306">
            <v>284</v>
          </cell>
          <cell r="N306">
            <v>151</v>
          </cell>
          <cell r="O306">
            <v>477</v>
          </cell>
          <cell r="P306">
            <v>0</v>
          </cell>
          <cell r="Q306">
            <v>0.5</v>
          </cell>
          <cell r="R306">
            <v>6193.17</v>
          </cell>
          <cell r="S306">
            <v>67604.399999999994</v>
          </cell>
          <cell r="T306">
            <v>3913</v>
          </cell>
          <cell r="U306">
            <v>7631</v>
          </cell>
          <cell r="V306">
            <v>16537</v>
          </cell>
          <cell r="W306">
            <v>13932</v>
          </cell>
          <cell r="X306">
            <v>10764</v>
          </cell>
          <cell r="Y306">
            <v>7377</v>
          </cell>
          <cell r="Z306">
            <v>6659</v>
          </cell>
          <cell r="AA306">
            <v>881</v>
          </cell>
          <cell r="AB306">
            <v>67694</v>
          </cell>
          <cell r="AC306">
            <v>1697.66</v>
          </cell>
        </row>
        <row r="307">
          <cell r="A307">
            <v>301</v>
          </cell>
          <cell r="B307" t="str">
            <v>Wellingborough</v>
          </cell>
          <cell r="C307" t="str">
            <v>E2837</v>
          </cell>
          <cell r="D307">
            <v>33692</v>
          </cell>
          <cell r="E307">
            <v>343</v>
          </cell>
          <cell r="F307">
            <v>2</v>
          </cell>
          <cell r="G307">
            <v>178</v>
          </cell>
          <cell r="H307">
            <v>11439</v>
          </cell>
          <cell r="I307">
            <v>177</v>
          </cell>
          <cell r="J307">
            <v>25</v>
          </cell>
          <cell r="K307">
            <v>62</v>
          </cell>
          <cell r="L307">
            <v>415</v>
          </cell>
          <cell r="M307">
            <v>9</v>
          </cell>
          <cell r="N307">
            <v>86</v>
          </cell>
          <cell r="O307">
            <v>300</v>
          </cell>
          <cell r="P307">
            <v>0</v>
          </cell>
          <cell r="Q307">
            <v>4</v>
          </cell>
          <cell r="R307">
            <v>3903.28</v>
          </cell>
          <cell r="S307">
            <v>26612</v>
          </cell>
          <cell r="T307">
            <v>10458</v>
          </cell>
          <cell r="U307">
            <v>9869</v>
          </cell>
          <cell r="V307">
            <v>6788</v>
          </cell>
          <cell r="W307">
            <v>3581</v>
          </cell>
          <cell r="X307">
            <v>2101</v>
          </cell>
          <cell r="Y307">
            <v>782</v>
          </cell>
          <cell r="Z307">
            <v>462</v>
          </cell>
          <cell r="AA307">
            <v>39</v>
          </cell>
          <cell r="AB307">
            <v>34080</v>
          </cell>
          <cell r="AC307">
            <v>1420.97</v>
          </cell>
        </row>
        <row r="308">
          <cell r="A308">
            <v>302</v>
          </cell>
          <cell r="B308" t="str">
            <v>Welwyn Hatfield</v>
          </cell>
          <cell r="C308" t="str">
            <v>E1940</v>
          </cell>
          <cell r="D308">
            <v>46647</v>
          </cell>
          <cell r="E308">
            <v>1168</v>
          </cell>
          <cell r="F308">
            <v>0</v>
          </cell>
          <cell r="G308">
            <v>168</v>
          </cell>
          <cell r="H308">
            <v>14274</v>
          </cell>
          <cell r="I308">
            <v>629</v>
          </cell>
          <cell r="J308">
            <v>31</v>
          </cell>
          <cell r="K308">
            <v>639</v>
          </cell>
          <cell r="L308">
            <v>381</v>
          </cell>
          <cell r="M308">
            <v>81</v>
          </cell>
          <cell r="N308">
            <v>57</v>
          </cell>
          <cell r="O308">
            <v>183</v>
          </cell>
          <cell r="P308">
            <v>0</v>
          </cell>
          <cell r="Q308">
            <v>4.88</v>
          </cell>
          <cell r="R308">
            <v>4982.99</v>
          </cell>
          <cell r="S308">
            <v>44458.6</v>
          </cell>
          <cell r="T308">
            <v>752</v>
          </cell>
          <cell r="U308">
            <v>5068</v>
          </cell>
          <cell r="V308">
            <v>15344</v>
          </cell>
          <cell r="W308">
            <v>11810</v>
          </cell>
          <cell r="X308">
            <v>5258</v>
          </cell>
          <cell r="Y308">
            <v>4350</v>
          </cell>
          <cell r="Z308">
            <v>3787</v>
          </cell>
          <cell r="AA308">
            <v>650</v>
          </cell>
          <cell r="AB308">
            <v>47019</v>
          </cell>
          <cell r="AC308">
            <v>1524.05</v>
          </cell>
        </row>
        <row r="309">
          <cell r="A309">
            <v>303</v>
          </cell>
          <cell r="B309" t="str">
            <v>West Berkshire</v>
          </cell>
          <cell r="C309" t="str">
            <v>E0302</v>
          </cell>
          <cell r="D309">
            <v>66205</v>
          </cell>
          <cell r="E309">
            <v>1075</v>
          </cell>
          <cell r="F309">
            <v>0</v>
          </cell>
          <cell r="G309">
            <v>316</v>
          </cell>
          <cell r="H309">
            <v>17569</v>
          </cell>
          <cell r="I309">
            <v>396</v>
          </cell>
          <cell r="J309">
            <v>85</v>
          </cell>
          <cell r="K309">
            <v>454</v>
          </cell>
          <cell r="L309">
            <v>474</v>
          </cell>
          <cell r="M309">
            <v>27</v>
          </cell>
          <cell r="N309">
            <v>138</v>
          </cell>
          <cell r="O309">
            <v>317</v>
          </cell>
          <cell r="P309">
            <v>308.5</v>
          </cell>
          <cell r="Q309">
            <v>6</v>
          </cell>
          <cell r="R309">
            <v>5231.6499999999996</v>
          </cell>
          <cell r="S309">
            <v>66019.899999999994</v>
          </cell>
          <cell r="T309">
            <v>2469</v>
          </cell>
          <cell r="U309">
            <v>6373</v>
          </cell>
          <cell r="V309">
            <v>19035</v>
          </cell>
          <cell r="W309">
            <v>17061</v>
          </cell>
          <cell r="X309">
            <v>10219</v>
          </cell>
          <cell r="Y309">
            <v>6597</v>
          </cell>
          <cell r="Z309">
            <v>4395</v>
          </cell>
          <cell r="AA309">
            <v>696</v>
          </cell>
          <cell r="AB309">
            <v>66845</v>
          </cell>
          <cell r="AC309">
            <v>1546.06</v>
          </cell>
        </row>
        <row r="310">
          <cell r="A310">
            <v>304</v>
          </cell>
          <cell r="B310" t="str">
            <v>West Devon</v>
          </cell>
          <cell r="C310" t="str">
            <v>E1140</v>
          </cell>
          <cell r="D310">
            <v>25029</v>
          </cell>
          <cell r="E310">
            <v>394</v>
          </cell>
          <cell r="F310">
            <v>0</v>
          </cell>
          <cell r="G310">
            <v>200</v>
          </cell>
          <cell r="H310">
            <v>7545</v>
          </cell>
          <cell r="I310">
            <v>141</v>
          </cell>
          <cell r="J310">
            <v>42</v>
          </cell>
          <cell r="K310">
            <v>486</v>
          </cell>
          <cell r="L310">
            <v>254</v>
          </cell>
          <cell r="M310">
            <v>115</v>
          </cell>
          <cell r="N310">
            <v>44</v>
          </cell>
          <cell r="O310">
            <v>152</v>
          </cell>
          <cell r="P310">
            <v>21.4</v>
          </cell>
          <cell r="Q310">
            <v>0</v>
          </cell>
          <cell r="R310">
            <v>2542.7199999999998</v>
          </cell>
          <cell r="S310">
            <v>22065.08</v>
          </cell>
          <cell r="T310">
            <v>3406</v>
          </cell>
          <cell r="U310">
            <v>6344</v>
          </cell>
          <cell r="V310">
            <v>5222</v>
          </cell>
          <cell r="W310">
            <v>4103</v>
          </cell>
          <cell r="X310">
            <v>3299</v>
          </cell>
          <cell r="Y310">
            <v>1749</v>
          </cell>
          <cell r="Z310">
            <v>1009</v>
          </cell>
          <cell r="AA310">
            <v>81</v>
          </cell>
          <cell r="AB310">
            <v>25213</v>
          </cell>
          <cell r="AC310">
            <v>1678.32</v>
          </cell>
        </row>
        <row r="311">
          <cell r="A311">
            <v>305</v>
          </cell>
          <cell r="B311" t="str">
            <v>West Dorset</v>
          </cell>
          <cell r="C311" t="str">
            <v>E1237</v>
          </cell>
          <cell r="D311">
            <v>49696</v>
          </cell>
          <cell r="E311">
            <v>675</v>
          </cell>
          <cell r="F311">
            <v>0</v>
          </cell>
          <cell r="G311">
            <v>314</v>
          </cell>
          <cell r="H311">
            <v>15606</v>
          </cell>
          <cell r="I311">
            <v>438</v>
          </cell>
          <cell r="J311">
            <v>81</v>
          </cell>
          <cell r="K311">
            <v>2633</v>
          </cell>
          <cell r="L311">
            <v>446</v>
          </cell>
          <cell r="M311">
            <v>250</v>
          </cell>
          <cell r="N311">
            <v>113</v>
          </cell>
          <cell r="O311">
            <v>390</v>
          </cell>
          <cell r="P311">
            <v>0</v>
          </cell>
          <cell r="Q311">
            <v>5</v>
          </cell>
          <cell r="R311">
            <v>5035.78</v>
          </cell>
          <cell r="S311">
            <v>45446.400000000001</v>
          </cell>
          <cell r="T311">
            <v>5449</v>
          </cell>
          <cell r="U311">
            <v>8610</v>
          </cell>
          <cell r="V311">
            <v>11630</v>
          </cell>
          <cell r="W311">
            <v>9871</v>
          </cell>
          <cell r="X311">
            <v>7399</v>
          </cell>
          <cell r="Y311">
            <v>4395</v>
          </cell>
          <cell r="Z311">
            <v>2331</v>
          </cell>
          <cell r="AA311">
            <v>268</v>
          </cell>
          <cell r="AB311">
            <v>49953</v>
          </cell>
          <cell r="AC311">
            <v>1680.44</v>
          </cell>
        </row>
        <row r="312">
          <cell r="A312">
            <v>306</v>
          </cell>
          <cell r="B312" t="str">
            <v>West Lancashire</v>
          </cell>
          <cell r="C312" t="str">
            <v>E2343</v>
          </cell>
          <cell r="D312">
            <v>48304</v>
          </cell>
          <cell r="E312">
            <v>1369</v>
          </cell>
          <cell r="F312">
            <v>17</v>
          </cell>
          <cell r="G312">
            <v>469</v>
          </cell>
          <cell r="H312">
            <v>14878</v>
          </cell>
          <cell r="I312">
            <v>390</v>
          </cell>
          <cell r="J312">
            <v>52</v>
          </cell>
          <cell r="K312">
            <v>84</v>
          </cell>
          <cell r="L312">
            <v>396</v>
          </cell>
          <cell r="M312">
            <v>539</v>
          </cell>
          <cell r="N312">
            <v>234</v>
          </cell>
          <cell r="O312">
            <v>641</v>
          </cell>
          <cell r="P312">
            <v>0</v>
          </cell>
          <cell r="Q312">
            <v>3</v>
          </cell>
          <cell r="R312">
            <v>6345.35</v>
          </cell>
          <cell r="S312">
            <v>39319.06</v>
          </cell>
          <cell r="T312">
            <v>14305</v>
          </cell>
          <cell r="U312">
            <v>8776</v>
          </cell>
          <cell r="V312">
            <v>9690</v>
          </cell>
          <cell r="W312">
            <v>6923</v>
          </cell>
          <cell r="X312">
            <v>4732</v>
          </cell>
          <cell r="Y312">
            <v>2412</v>
          </cell>
          <cell r="Z312">
            <v>1552</v>
          </cell>
          <cell r="AA312">
            <v>92</v>
          </cell>
          <cell r="AB312">
            <v>48482</v>
          </cell>
          <cell r="AC312">
            <v>1551.79</v>
          </cell>
        </row>
        <row r="313">
          <cell r="A313">
            <v>307</v>
          </cell>
          <cell r="B313" t="str">
            <v>West Lindsey</v>
          </cell>
          <cell r="C313" t="str">
            <v>E2537</v>
          </cell>
          <cell r="D313">
            <v>41700</v>
          </cell>
          <cell r="E313">
            <v>625</v>
          </cell>
          <cell r="F313">
            <v>0</v>
          </cell>
          <cell r="G313">
            <v>217</v>
          </cell>
          <cell r="H313">
            <v>12624</v>
          </cell>
          <cell r="I313">
            <v>323</v>
          </cell>
          <cell r="J313">
            <v>47</v>
          </cell>
          <cell r="K313">
            <v>229</v>
          </cell>
          <cell r="L313">
            <v>657</v>
          </cell>
          <cell r="M313">
            <v>238</v>
          </cell>
          <cell r="N313">
            <v>242</v>
          </cell>
          <cell r="O313">
            <v>591</v>
          </cell>
          <cell r="P313">
            <v>132.72</v>
          </cell>
          <cell r="Q313">
            <v>0</v>
          </cell>
          <cell r="R313">
            <v>5494.82</v>
          </cell>
          <cell r="S313">
            <v>32232.6</v>
          </cell>
          <cell r="T313">
            <v>15755</v>
          </cell>
          <cell r="U313">
            <v>7894</v>
          </cell>
          <cell r="V313">
            <v>7534</v>
          </cell>
          <cell r="W313">
            <v>5638</v>
          </cell>
          <cell r="X313">
            <v>3349</v>
          </cell>
          <cell r="Y313">
            <v>1395</v>
          </cell>
          <cell r="Z313">
            <v>509</v>
          </cell>
          <cell r="AA313">
            <v>62</v>
          </cell>
          <cell r="AB313">
            <v>42136</v>
          </cell>
          <cell r="AC313">
            <v>1529.88</v>
          </cell>
        </row>
        <row r="314">
          <cell r="A314">
            <v>308</v>
          </cell>
          <cell r="B314" t="str">
            <v>West Oxfordshire</v>
          </cell>
          <cell r="C314" t="str">
            <v>E3135</v>
          </cell>
          <cell r="D314">
            <v>46489</v>
          </cell>
          <cell r="E314">
            <v>1738</v>
          </cell>
          <cell r="F314">
            <v>0</v>
          </cell>
          <cell r="G314">
            <v>245</v>
          </cell>
          <cell r="H314">
            <v>12630</v>
          </cell>
          <cell r="I314">
            <v>294</v>
          </cell>
          <cell r="J314">
            <v>51</v>
          </cell>
          <cell r="K314">
            <v>766</v>
          </cell>
          <cell r="L314">
            <v>197</v>
          </cell>
          <cell r="M314">
            <v>505</v>
          </cell>
          <cell r="N314">
            <v>35</v>
          </cell>
          <cell r="O314">
            <v>232</v>
          </cell>
          <cell r="P314">
            <v>921.9</v>
          </cell>
          <cell r="Q314">
            <v>5</v>
          </cell>
          <cell r="R314">
            <v>3312.27</v>
          </cell>
          <cell r="S314">
            <v>43767.63</v>
          </cell>
          <cell r="T314">
            <v>1589</v>
          </cell>
          <cell r="U314">
            <v>5374</v>
          </cell>
          <cell r="V314">
            <v>15905</v>
          </cell>
          <cell r="W314">
            <v>10307</v>
          </cell>
          <cell r="X314">
            <v>6907</v>
          </cell>
          <cell r="Y314">
            <v>3796</v>
          </cell>
          <cell r="Z314">
            <v>2532</v>
          </cell>
          <cell r="AA314">
            <v>355</v>
          </cell>
          <cell r="AB314">
            <v>46765</v>
          </cell>
          <cell r="AC314">
            <v>1551.94</v>
          </cell>
        </row>
        <row r="315">
          <cell r="A315">
            <v>309</v>
          </cell>
          <cell r="B315" t="str">
            <v>West Somerset</v>
          </cell>
          <cell r="C315" t="str">
            <v>E3335</v>
          </cell>
          <cell r="D315">
            <v>17739</v>
          </cell>
          <cell r="E315">
            <v>209</v>
          </cell>
          <cell r="F315">
            <v>0</v>
          </cell>
          <cell r="G315">
            <v>107</v>
          </cell>
          <cell r="H315">
            <v>5598</v>
          </cell>
          <cell r="I315">
            <v>90</v>
          </cell>
          <cell r="J315">
            <v>39</v>
          </cell>
          <cell r="K315">
            <v>996</v>
          </cell>
          <cell r="L315">
            <v>286</v>
          </cell>
          <cell r="M315">
            <v>0</v>
          </cell>
          <cell r="N315">
            <v>64</v>
          </cell>
          <cell r="O315">
            <v>224</v>
          </cell>
          <cell r="P315">
            <v>0</v>
          </cell>
          <cell r="Q315">
            <v>0</v>
          </cell>
          <cell r="R315">
            <v>2213.67</v>
          </cell>
          <cell r="S315">
            <v>15242</v>
          </cell>
          <cell r="T315">
            <v>2815</v>
          </cell>
          <cell r="U315">
            <v>3958</v>
          </cell>
          <cell r="V315">
            <v>3824</v>
          </cell>
          <cell r="W315">
            <v>3396</v>
          </cell>
          <cell r="X315">
            <v>1834</v>
          </cell>
          <cell r="Y315">
            <v>1287</v>
          </cell>
          <cell r="Z315">
            <v>681</v>
          </cell>
          <cell r="AA315">
            <v>49</v>
          </cell>
          <cell r="AB315">
            <v>17844</v>
          </cell>
          <cell r="AC315">
            <v>1485.97</v>
          </cell>
        </row>
        <row r="316">
          <cell r="A316">
            <v>310</v>
          </cell>
          <cell r="B316" t="str">
            <v>Westminster</v>
          </cell>
          <cell r="C316" t="str">
            <v>E5022</v>
          </cell>
          <cell r="D316">
            <v>123059</v>
          </cell>
          <cell r="E316">
            <v>4469</v>
          </cell>
          <cell r="F316">
            <v>0</v>
          </cell>
          <cell r="G316">
            <v>178</v>
          </cell>
          <cell r="H316">
            <v>39963</v>
          </cell>
          <cell r="I316">
            <v>814</v>
          </cell>
          <cell r="J316">
            <v>60</v>
          </cell>
          <cell r="K316">
            <v>6075</v>
          </cell>
          <cell r="L316">
            <v>1162</v>
          </cell>
          <cell r="M316">
            <v>0</v>
          </cell>
          <cell r="N316">
            <v>0</v>
          </cell>
          <cell r="O316">
            <v>836</v>
          </cell>
          <cell r="P316">
            <v>274.89999999999998</v>
          </cell>
          <cell r="Q316">
            <v>0</v>
          </cell>
          <cell r="R316">
            <v>15274.77</v>
          </cell>
          <cell r="S316">
            <v>142457.29999999999</v>
          </cell>
          <cell r="T316">
            <v>1723</v>
          </cell>
          <cell r="U316">
            <v>6815</v>
          </cell>
          <cell r="V316">
            <v>15907</v>
          </cell>
          <cell r="W316">
            <v>22648</v>
          </cell>
          <cell r="X316">
            <v>22552</v>
          </cell>
          <cell r="Y316">
            <v>17187</v>
          </cell>
          <cell r="Z316">
            <v>22143</v>
          </cell>
          <cell r="AA316">
            <v>14946</v>
          </cell>
          <cell r="AB316">
            <v>123921</v>
          </cell>
          <cell r="AC316">
            <v>674.16</v>
          </cell>
        </row>
        <row r="317">
          <cell r="A317">
            <v>311</v>
          </cell>
          <cell r="B317" t="str">
            <v>Weymouth and Portland</v>
          </cell>
          <cell r="C317" t="str">
            <v>E1238</v>
          </cell>
          <cell r="D317">
            <v>31326</v>
          </cell>
          <cell r="E317">
            <v>329</v>
          </cell>
          <cell r="F317">
            <v>8</v>
          </cell>
          <cell r="G317">
            <v>221</v>
          </cell>
          <cell r="H317">
            <v>11017</v>
          </cell>
          <cell r="I317">
            <v>263</v>
          </cell>
          <cell r="J317">
            <v>71</v>
          </cell>
          <cell r="K317">
            <v>968</v>
          </cell>
          <cell r="L317">
            <v>293</v>
          </cell>
          <cell r="M317">
            <v>176</v>
          </cell>
          <cell r="N317">
            <v>73</v>
          </cell>
          <cell r="O317">
            <v>269</v>
          </cell>
          <cell r="P317">
            <v>2</v>
          </cell>
          <cell r="Q317">
            <v>0.5</v>
          </cell>
          <cell r="R317">
            <v>4498.09</v>
          </cell>
          <cell r="S317">
            <v>24524</v>
          </cell>
          <cell r="T317">
            <v>7438</v>
          </cell>
          <cell r="U317">
            <v>9483</v>
          </cell>
          <cell r="V317">
            <v>6085</v>
          </cell>
          <cell r="W317">
            <v>4896</v>
          </cell>
          <cell r="X317">
            <v>2332</v>
          </cell>
          <cell r="Y317">
            <v>869</v>
          </cell>
          <cell r="Z317">
            <v>318</v>
          </cell>
          <cell r="AA317">
            <v>17</v>
          </cell>
          <cell r="AB317">
            <v>31438</v>
          </cell>
          <cell r="AC317">
            <v>1756.44</v>
          </cell>
        </row>
        <row r="318">
          <cell r="A318">
            <v>312</v>
          </cell>
          <cell r="B318" t="str">
            <v>Wigan</v>
          </cell>
          <cell r="C318" t="str">
            <v>E4210</v>
          </cell>
          <cell r="D318">
            <v>141373</v>
          </cell>
          <cell r="E318">
            <v>1604</v>
          </cell>
          <cell r="F318">
            <v>0</v>
          </cell>
          <cell r="G318">
            <v>1046</v>
          </cell>
          <cell r="H318">
            <v>47583</v>
          </cell>
          <cell r="I318">
            <v>875</v>
          </cell>
          <cell r="J318">
            <v>126</v>
          </cell>
          <cell r="K318">
            <v>329</v>
          </cell>
          <cell r="L318">
            <v>1181</v>
          </cell>
          <cell r="M318">
            <v>1945</v>
          </cell>
          <cell r="N318">
            <v>639</v>
          </cell>
          <cell r="O318">
            <v>1681</v>
          </cell>
          <cell r="P318">
            <v>0</v>
          </cell>
          <cell r="Q318">
            <v>0.5</v>
          </cell>
          <cell r="R318">
            <v>22513.39</v>
          </cell>
          <cell r="S318">
            <v>101705</v>
          </cell>
          <cell r="T318">
            <v>67225</v>
          </cell>
          <cell r="U318">
            <v>31337</v>
          </cell>
          <cell r="V318">
            <v>23325</v>
          </cell>
          <cell r="W318">
            <v>11740</v>
          </cell>
          <cell r="X318">
            <v>5752</v>
          </cell>
          <cell r="Y318">
            <v>1838</v>
          </cell>
          <cell r="Z318">
            <v>622</v>
          </cell>
          <cell r="AA318">
            <v>53</v>
          </cell>
          <cell r="AB318">
            <v>141892</v>
          </cell>
          <cell r="AC318">
            <v>1402.88</v>
          </cell>
        </row>
        <row r="319">
          <cell r="A319">
            <v>313</v>
          </cell>
          <cell r="B319" t="str">
            <v>Wiltshire UA</v>
          </cell>
          <cell r="C319" t="str">
            <v>E3902</v>
          </cell>
          <cell r="D319">
            <v>209021</v>
          </cell>
          <cell r="E319">
            <v>8366</v>
          </cell>
          <cell r="F319">
            <v>0</v>
          </cell>
          <cell r="G319">
            <v>1123</v>
          </cell>
          <cell r="H319">
            <v>62305</v>
          </cell>
          <cell r="I319">
            <v>1367</v>
          </cell>
          <cell r="J319">
            <v>227</v>
          </cell>
          <cell r="K319">
            <v>1677</v>
          </cell>
          <cell r="L319">
            <v>1632</v>
          </cell>
          <cell r="M319">
            <v>2875</v>
          </cell>
          <cell r="N319">
            <v>0</v>
          </cell>
          <cell r="O319">
            <v>1520</v>
          </cell>
          <cell r="P319">
            <v>4921.7</v>
          </cell>
          <cell r="Q319">
            <v>5.67</v>
          </cell>
          <cell r="R319">
            <v>19608.72</v>
          </cell>
          <cell r="S319">
            <v>190451.20000000001</v>
          </cell>
          <cell r="T319">
            <v>25076</v>
          </cell>
          <cell r="U319">
            <v>40979</v>
          </cell>
          <cell r="V319">
            <v>52761</v>
          </cell>
          <cell r="W319">
            <v>36505</v>
          </cell>
          <cell r="X319">
            <v>27600</v>
          </cell>
          <cell r="Y319">
            <v>16469</v>
          </cell>
          <cell r="Z319">
            <v>10522</v>
          </cell>
          <cell r="AA319">
            <v>1289</v>
          </cell>
          <cell r="AB319">
            <v>211201</v>
          </cell>
          <cell r="AC319">
            <v>1534.45</v>
          </cell>
        </row>
        <row r="320">
          <cell r="A320">
            <v>314</v>
          </cell>
          <cell r="B320" t="str">
            <v>Winchester</v>
          </cell>
          <cell r="C320" t="str">
            <v>E1743</v>
          </cell>
          <cell r="D320">
            <v>50484</v>
          </cell>
          <cell r="E320">
            <v>1643</v>
          </cell>
          <cell r="F320">
            <v>8</v>
          </cell>
          <cell r="G320">
            <v>187</v>
          </cell>
          <cell r="H320">
            <v>14563</v>
          </cell>
          <cell r="I320">
            <v>403</v>
          </cell>
          <cell r="J320">
            <v>63</v>
          </cell>
          <cell r="K320">
            <v>395</v>
          </cell>
          <cell r="L320">
            <v>730</v>
          </cell>
          <cell r="M320">
            <v>212</v>
          </cell>
          <cell r="N320">
            <v>0</v>
          </cell>
          <cell r="O320">
            <v>338</v>
          </cell>
          <cell r="P320">
            <v>353.1</v>
          </cell>
          <cell r="Q320">
            <v>2</v>
          </cell>
          <cell r="R320">
            <v>4015.22</v>
          </cell>
          <cell r="S320">
            <v>50251.47</v>
          </cell>
          <cell r="T320">
            <v>2305</v>
          </cell>
          <cell r="U320">
            <v>6502</v>
          </cell>
          <cell r="V320">
            <v>11898</v>
          </cell>
          <cell r="W320">
            <v>9230</v>
          </cell>
          <cell r="X320">
            <v>8345</v>
          </cell>
          <cell r="Y320">
            <v>6447</v>
          </cell>
          <cell r="Z320">
            <v>5335</v>
          </cell>
          <cell r="AA320">
            <v>674</v>
          </cell>
          <cell r="AB320">
            <v>50736</v>
          </cell>
          <cell r="AC320">
            <v>1452.15</v>
          </cell>
        </row>
        <row r="321">
          <cell r="A321">
            <v>315</v>
          </cell>
          <cell r="B321" t="str">
            <v>Windsor and Maidenhead</v>
          </cell>
          <cell r="C321" t="str">
            <v>E0305</v>
          </cell>
          <cell r="D321">
            <v>62242</v>
          </cell>
          <cell r="E321">
            <v>1121</v>
          </cell>
          <cell r="F321">
            <v>18</v>
          </cell>
          <cell r="G321">
            <v>241</v>
          </cell>
          <cell r="H321">
            <v>17639</v>
          </cell>
          <cell r="I321">
            <v>375</v>
          </cell>
          <cell r="J321">
            <v>92</v>
          </cell>
          <cell r="K321">
            <v>844</v>
          </cell>
          <cell r="L321">
            <v>918</v>
          </cell>
          <cell r="M321">
            <v>8</v>
          </cell>
          <cell r="N321">
            <v>256</v>
          </cell>
          <cell r="O321">
            <v>619</v>
          </cell>
          <cell r="P321">
            <v>442.7</v>
          </cell>
          <cell r="Q321">
            <v>1</v>
          </cell>
          <cell r="R321">
            <v>4132.29</v>
          </cell>
          <cell r="S321">
            <v>68795.399999999994</v>
          </cell>
          <cell r="T321">
            <v>1882</v>
          </cell>
          <cell r="U321">
            <v>3629</v>
          </cell>
          <cell r="V321">
            <v>9167</v>
          </cell>
          <cell r="W321">
            <v>15977</v>
          </cell>
          <cell r="X321">
            <v>13019</v>
          </cell>
          <cell r="Y321">
            <v>8066</v>
          </cell>
          <cell r="Z321">
            <v>9379</v>
          </cell>
          <cell r="AA321">
            <v>1729</v>
          </cell>
          <cell r="AB321">
            <v>62848</v>
          </cell>
          <cell r="AC321">
            <v>1150.03</v>
          </cell>
        </row>
        <row r="322">
          <cell r="A322">
            <v>316</v>
          </cell>
          <cell r="B322" t="str">
            <v>Wirral</v>
          </cell>
          <cell r="C322" t="str">
            <v>E4305</v>
          </cell>
          <cell r="D322">
            <v>146626</v>
          </cell>
          <cell r="E322">
            <v>2050</v>
          </cell>
          <cell r="F322">
            <v>20</v>
          </cell>
          <cell r="G322">
            <v>671</v>
          </cell>
          <cell r="H322">
            <v>55958</v>
          </cell>
          <cell r="I322">
            <v>1068</v>
          </cell>
          <cell r="J322">
            <v>347</v>
          </cell>
          <cell r="K322">
            <v>701</v>
          </cell>
          <cell r="L322">
            <v>3063</v>
          </cell>
          <cell r="M322">
            <v>0</v>
          </cell>
          <cell r="N322">
            <v>701</v>
          </cell>
          <cell r="O322">
            <v>2047</v>
          </cell>
          <cell r="P322">
            <v>0</v>
          </cell>
          <cell r="Q322">
            <v>1.63</v>
          </cell>
          <cell r="R322">
            <v>25653.57</v>
          </cell>
          <cell r="S322">
            <v>105657</v>
          </cell>
          <cell r="T322">
            <v>59326</v>
          </cell>
          <cell r="U322">
            <v>31964</v>
          </cell>
          <cell r="V322">
            <v>27117</v>
          </cell>
          <cell r="W322">
            <v>13194</v>
          </cell>
          <cell r="X322">
            <v>8076</v>
          </cell>
          <cell r="Y322">
            <v>4233</v>
          </cell>
          <cell r="Z322">
            <v>3082</v>
          </cell>
          <cell r="AA322">
            <v>261</v>
          </cell>
          <cell r="AB322">
            <v>147253</v>
          </cell>
          <cell r="AC322">
            <v>1509.41</v>
          </cell>
        </row>
        <row r="323">
          <cell r="A323">
            <v>317</v>
          </cell>
          <cell r="B323" t="str">
            <v>Woking</v>
          </cell>
          <cell r="C323" t="str">
            <v>E3641</v>
          </cell>
          <cell r="D323">
            <v>41511</v>
          </cell>
          <cell r="E323">
            <v>431</v>
          </cell>
          <cell r="F323">
            <v>0</v>
          </cell>
          <cell r="G323">
            <v>247</v>
          </cell>
          <cell r="H323">
            <v>12149</v>
          </cell>
          <cell r="I323">
            <v>258</v>
          </cell>
          <cell r="J323">
            <v>60</v>
          </cell>
          <cell r="K323">
            <v>250</v>
          </cell>
          <cell r="L323">
            <v>630</v>
          </cell>
          <cell r="M323">
            <v>5</v>
          </cell>
          <cell r="N323">
            <v>68</v>
          </cell>
          <cell r="O323">
            <v>344</v>
          </cell>
          <cell r="P323">
            <v>98.6</v>
          </cell>
          <cell r="Q323">
            <v>0</v>
          </cell>
          <cell r="R323">
            <v>3290.09</v>
          </cell>
          <cell r="S323">
            <v>43125.8</v>
          </cell>
          <cell r="T323">
            <v>313</v>
          </cell>
          <cell r="U323">
            <v>3318</v>
          </cell>
          <cell r="V323">
            <v>10455</v>
          </cell>
          <cell r="W323">
            <v>11880</v>
          </cell>
          <cell r="X323">
            <v>5957</v>
          </cell>
          <cell r="Y323">
            <v>4146</v>
          </cell>
          <cell r="Z323">
            <v>4997</v>
          </cell>
          <cell r="AA323">
            <v>718</v>
          </cell>
          <cell r="AB323">
            <v>41784</v>
          </cell>
          <cell r="AC323">
            <v>1652.38</v>
          </cell>
        </row>
        <row r="324">
          <cell r="A324">
            <v>318</v>
          </cell>
          <cell r="B324" t="str">
            <v>Wokingham</v>
          </cell>
          <cell r="C324" t="str">
            <v>E0306</v>
          </cell>
          <cell r="D324">
            <v>63818</v>
          </cell>
          <cell r="E324">
            <v>1048</v>
          </cell>
          <cell r="F324">
            <v>4</v>
          </cell>
          <cell r="G324">
            <v>386</v>
          </cell>
          <cell r="H324">
            <v>15829</v>
          </cell>
          <cell r="I324">
            <v>471</v>
          </cell>
          <cell r="J324">
            <v>59</v>
          </cell>
          <cell r="K324">
            <v>368</v>
          </cell>
          <cell r="L324">
            <v>618</v>
          </cell>
          <cell r="M324">
            <v>128</v>
          </cell>
          <cell r="N324">
            <v>163</v>
          </cell>
          <cell r="O324">
            <v>437</v>
          </cell>
          <cell r="P324">
            <v>313.60000000000002</v>
          </cell>
          <cell r="Q324">
            <v>12</v>
          </cell>
          <cell r="R324">
            <v>2724.84</v>
          </cell>
          <cell r="S324">
            <v>67907.199999999997</v>
          </cell>
          <cell r="T324">
            <v>1816</v>
          </cell>
          <cell r="U324">
            <v>3466</v>
          </cell>
          <cell r="V324">
            <v>10071</v>
          </cell>
          <cell r="W324">
            <v>18120</v>
          </cell>
          <cell r="X324">
            <v>14757</v>
          </cell>
          <cell r="Y324">
            <v>9659</v>
          </cell>
          <cell r="Z324">
            <v>6059</v>
          </cell>
          <cell r="AA324">
            <v>482</v>
          </cell>
          <cell r="AB324">
            <v>64430</v>
          </cell>
          <cell r="AC324">
            <v>1525.2</v>
          </cell>
        </row>
        <row r="325">
          <cell r="A325">
            <v>319</v>
          </cell>
          <cell r="B325" t="str">
            <v>Wolverhampton</v>
          </cell>
          <cell r="C325" t="str">
            <v>E4607</v>
          </cell>
          <cell r="D325">
            <v>107239</v>
          </cell>
          <cell r="E325">
            <v>2124</v>
          </cell>
          <cell r="F325">
            <v>0</v>
          </cell>
          <cell r="G325">
            <v>522</v>
          </cell>
          <cell r="H325">
            <v>37641</v>
          </cell>
          <cell r="I325">
            <v>849</v>
          </cell>
          <cell r="J325">
            <v>166</v>
          </cell>
          <cell r="K325">
            <v>401</v>
          </cell>
          <cell r="L325">
            <v>2331</v>
          </cell>
          <cell r="M325">
            <v>267</v>
          </cell>
          <cell r="N325">
            <v>444</v>
          </cell>
          <cell r="O325">
            <v>1493</v>
          </cell>
          <cell r="P325">
            <v>0</v>
          </cell>
          <cell r="Q325">
            <v>0.5</v>
          </cell>
          <cell r="R325">
            <v>21784.47</v>
          </cell>
          <cell r="S325">
            <v>75017.960000000006</v>
          </cell>
          <cell r="T325">
            <v>55860</v>
          </cell>
          <cell r="U325">
            <v>23636</v>
          </cell>
          <cell r="V325">
            <v>16167</v>
          </cell>
          <cell r="W325">
            <v>6493</v>
          </cell>
          <cell r="X325">
            <v>2910</v>
          </cell>
          <cell r="Y325">
            <v>1682</v>
          </cell>
          <cell r="Z325">
            <v>934</v>
          </cell>
          <cell r="AA325">
            <v>118</v>
          </cell>
          <cell r="AB325">
            <v>107800</v>
          </cell>
          <cell r="AC325">
            <v>1531.13</v>
          </cell>
        </row>
        <row r="326">
          <cell r="A326">
            <v>320</v>
          </cell>
          <cell r="B326" t="str">
            <v>Worcester</v>
          </cell>
          <cell r="C326" t="str">
            <v>E1837</v>
          </cell>
          <cell r="D326">
            <v>44218</v>
          </cell>
          <cell r="E326">
            <v>1271</v>
          </cell>
          <cell r="F326">
            <v>10</v>
          </cell>
          <cell r="G326">
            <v>207</v>
          </cell>
          <cell r="H326">
            <v>14622</v>
          </cell>
          <cell r="I326">
            <v>412</v>
          </cell>
          <cell r="J326">
            <v>79</v>
          </cell>
          <cell r="K326">
            <v>220</v>
          </cell>
          <cell r="L326">
            <v>516</v>
          </cell>
          <cell r="M326">
            <v>238</v>
          </cell>
          <cell r="N326">
            <v>116</v>
          </cell>
          <cell r="O326">
            <v>342</v>
          </cell>
          <cell r="P326">
            <v>0</v>
          </cell>
          <cell r="Q326">
            <v>1.5</v>
          </cell>
          <cell r="R326">
            <v>5598.69</v>
          </cell>
          <cell r="S326">
            <v>34551</v>
          </cell>
          <cell r="T326">
            <v>8239</v>
          </cell>
          <cell r="U326">
            <v>14791</v>
          </cell>
          <cell r="V326">
            <v>11258</v>
          </cell>
          <cell r="W326">
            <v>5328</v>
          </cell>
          <cell r="X326">
            <v>3288</v>
          </cell>
          <cell r="Y326">
            <v>1405</v>
          </cell>
          <cell r="Z326">
            <v>400</v>
          </cell>
          <cell r="AA326">
            <v>13</v>
          </cell>
          <cell r="AB326">
            <v>44722</v>
          </cell>
          <cell r="AC326">
            <v>1511.54</v>
          </cell>
        </row>
        <row r="327">
          <cell r="A327">
            <v>321</v>
          </cell>
          <cell r="B327" t="str">
            <v>Worthing</v>
          </cell>
          <cell r="C327" t="str">
            <v>E3837</v>
          </cell>
          <cell r="D327">
            <v>48676</v>
          </cell>
          <cell r="E327">
            <v>589</v>
          </cell>
          <cell r="F327">
            <v>2</v>
          </cell>
          <cell r="G327">
            <v>288</v>
          </cell>
          <cell r="H327">
            <v>17563</v>
          </cell>
          <cell r="I327">
            <v>414</v>
          </cell>
          <cell r="J327">
            <v>123</v>
          </cell>
          <cell r="K327">
            <v>481</v>
          </cell>
          <cell r="L327">
            <v>719</v>
          </cell>
          <cell r="M327">
            <v>96</v>
          </cell>
          <cell r="N327">
            <v>87</v>
          </cell>
          <cell r="O327">
            <v>387</v>
          </cell>
          <cell r="P327">
            <v>0</v>
          </cell>
          <cell r="Q327">
            <v>0</v>
          </cell>
          <cell r="R327">
            <v>5697.95</v>
          </cell>
          <cell r="S327">
            <v>41522.300000000003</v>
          </cell>
          <cell r="T327">
            <v>7593</v>
          </cell>
          <cell r="U327">
            <v>11020</v>
          </cell>
          <cell r="V327">
            <v>12773</v>
          </cell>
          <cell r="W327">
            <v>9114</v>
          </cell>
          <cell r="X327">
            <v>5325</v>
          </cell>
          <cell r="Y327">
            <v>2318</v>
          </cell>
          <cell r="Z327">
            <v>888</v>
          </cell>
          <cell r="AA327">
            <v>25</v>
          </cell>
          <cell r="AB327">
            <v>49056</v>
          </cell>
          <cell r="AC327">
            <v>1521.9</v>
          </cell>
        </row>
        <row r="328">
          <cell r="A328">
            <v>322</v>
          </cell>
          <cell r="B328" t="str">
            <v>Wychavon</v>
          </cell>
          <cell r="C328" t="str">
            <v>E1838</v>
          </cell>
          <cell r="D328">
            <v>53238</v>
          </cell>
          <cell r="E328">
            <v>722</v>
          </cell>
          <cell r="F328">
            <v>6</v>
          </cell>
          <cell r="G328">
            <v>301</v>
          </cell>
          <cell r="H328">
            <v>15219</v>
          </cell>
          <cell r="I328">
            <v>370</v>
          </cell>
          <cell r="J328">
            <v>77</v>
          </cell>
          <cell r="K328">
            <v>426</v>
          </cell>
          <cell r="L328">
            <v>267</v>
          </cell>
          <cell r="M328">
            <v>471</v>
          </cell>
          <cell r="N328">
            <v>112</v>
          </cell>
          <cell r="O328">
            <v>384</v>
          </cell>
          <cell r="P328">
            <v>2.1</v>
          </cell>
          <cell r="Q328">
            <v>1.88</v>
          </cell>
          <cell r="R328">
            <v>5003.9399999999996</v>
          </cell>
          <cell r="S328">
            <v>50230.080000000002</v>
          </cell>
          <cell r="T328">
            <v>6256</v>
          </cell>
          <cell r="U328">
            <v>11040</v>
          </cell>
          <cell r="V328">
            <v>12213</v>
          </cell>
          <cell r="W328">
            <v>7703</v>
          </cell>
          <cell r="X328">
            <v>6844</v>
          </cell>
          <cell r="Y328">
            <v>5817</v>
          </cell>
          <cell r="Z328">
            <v>4054</v>
          </cell>
          <cell r="AA328">
            <v>215</v>
          </cell>
          <cell r="AB328">
            <v>54142</v>
          </cell>
          <cell r="AC328">
            <v>1497.32</v>
          </cell>
        </row>
        <row r="329">
          <cell r="A329">
            <v>323</v>
          </cell>
          <cell r="B329" t="str">
            <v>Wycombe</v>
          </cell>
          <cell r="C329" t="str">
            <v>E0435</v>
          </cell>
          <cell r="D329">
            <v>70788</v>
          </cell>
          <cell r="E329">
            <v>1569</v>
          </cell>
          <cell r="F329">
            <v>0</v>
          </cell>
          <cell r="G329">
            <v>479</v>
          </cell>
          <cell r="H329">
            <v>19311</v>
          </cell>
          <cell r="I329">
            <v>405</v>
          </cell>
          <cell r="J329">
            <v>59</v>
          </cell>
          <cell r="K329">
            <v>225</v>
          </cell>
          <cell r="L329">
            <v>517</v>
          </cell>
          <cell r="M329">
            <v>345</v>
          </cell>
          <cell r="N329">
            <v>160</v>
          </cell>
          <cell r="O329">
            <v>427</v>
          </cell>
          <cell r="P329">
            <v>795.2</v>
          </cell>
          <cell r="Q329">
            <v>3</v>
          </cell>
          <cell r="R329">
            <v>5874.97</v>
          </cell>
          <cell r="S329">
            <v>71566.899999999994</v>
          </cell>
          <cell r="T329">
            <v>1372</v>
          </cell>
          <cell r="U329">
            <v>7644</v>
          </cell>
          <cell r="V329">
            <v>17787</v>
          </cell>
          <cell r="W329">
            <v>16695</v>
          </cell>
          <cell r="X329">
            <v>10851</v>
          </cell>
          <cell r="Y329">
            <v>8792</v>
          </cell>
          <cell r="Z329">
            <v>6945</v>
          </cell>
          <cell r="AA329">
            <v>1021</v>
          </cell>
          <cell r="AB329">
            <v>71107</v>
          </cell>
          <cell r="AC329">
            <v>1504.93</v>
          </cell>
        </row>
        <row r="330">
          <cell r="A330">
            <v>324</v>
          </cell>
          <cell r="B330" t="str">
            <v>Wyre</v>
          </cell>
          <cell r="C330" t="str">
            <v>E2344</v>
          </cell>
          <cell r="D330">
            <v>50914</v>
          </cell>
          <cell r="E330">
            <v>859</v>
          </cell>
          <cell r="F330">
            <v>0</v>
          </cell>
          <cell r="G330">
            <v>410</v>
          </cell>
          <cell r="H330">
            <v>17347</v>
          </cell>
          <cell r="I330">
            <v>397</v>
          </cell>
          <cell r="J330">
            <v>70</v>
          </cell>
          <cell r="K330">
            <v>321</v>
          </cell>
          <cell r="L330">
            <v>315</v>
          </cell>
          <cell r="M330">
            <v>761</v>
          </cell>
          <cell r="N330">
            <v>0</v>
          </cell>
          <cell r="O330">
            <v>315</v>
          </cell>
          <cell r="P330">
            <v>0</v>
          </cell>
          <cell r="Q330">
            <v>2.88</v>
          </cell>
          <cell r="R330">
            <v>7193.54</v>
          </cell>
          <cell r="S330">
            <v>41123.800000000003</v>
          </cell>
          <cell r="T330">
            <v>11758</v>
          </cell>
          <cell r="U330">
            <v>11830</v>
          </cell>
          <cell r="V330">
            <v>12248</v>
          </cell>
          <cell r="W330">
            <v>7288</v>
          </cell>
          <cell r="X330">
            <v>4766</v>
          </cell>
          <cell r="Y330">
            <v>2291</v>
          </cell>
          <cell r="Z330">
            <v>1008</v>
          </cell>
          <cell r="AA330">
            <v>75</v>
          </cell>
          <cell r="AB330">
            <v>51264</v>
          </cell>
          <cell r="AC330">
            <v>1547.97</v>
          </cell>
        </row>
        <row r="331">
          <cell r="A331">
            <v>325</v>
          </cell>
          <cell r="B331" t="str">
            <v>Wyre Forest</v>
          </cell>
          <cell r="C331" t="str">
            <v>E1839</v>
          </cell>
          <cell r="D331">
            <v>45791</v>
          </cell>
          <cell r="E331">
            <v>959</v>
          </cell>
          <cell r="F331">
            <v>0</v>
          </cell>
          <cell r="G331">
            <v>268</v>
          </cell>
          <cell r="H331">
            <v>15149</v>
          </cell>
          <cell r="I331">
            <v>432</v>
          </cell>
          <cell r="J331">
            <v>96</v>
          </cell>
          <cell r="K331">
            <v>343</v>
          </cell>
          <cell r="L331">
            <v>921</v>
          </cell>
          <cell r="M331">
            <v>122</v>
          </cell>
          <cell r="N331">
            <v>0</v>
          </cell>
          <cell r="O331">
            <v>480</v>
          </cell>
          <cell r="P331">
            <v>0</v>
          </cell>
          <cell r="Q331">
            <v>0</v>
          </cell>
          <cell r="R331">
            <v>6448.84</v>
          </cell>
          <cell r="S331">
            <v>39141.9</v>
          </cell>
          <cell r="T331">
            <v>11191</v>
          </cell>
          <cell r="U331">
            <v>11355</v>
          </cell>
          <cell r="V331">
            <v>11180</v>
          </cell>
          <cell r="W331">
            <v>6150</v>
          </cell>
          <cell r="X331">
            <v>3334</v>
          </cell>
          <cell r="Y331">
            <v>1710</v>
          </cell>
          <cell r="Z331">
            <v>1200</v>
          </cell>
          <cell r="AA331">
            <v>135</v>
          </cell>
          <cell r="AB331">
            <v>46255</v>
          </cell>
          <cell r="AC331">
            <v>1562.76</v>
          </cell>
        </row>
        <row r="332">
          <cell r="A332">
            <v>326</v>
          </cell>
          <cell r="B332" t="str">
            <v>York</v>
          </cell>
          <cell r="C332" t="str">
            <v>E2701</v>
          </cell>
          <cell r="D332">
            <v>86636</v>
          </cell>
          <cell r="E332">
            <v>4485</v>
          </cell>
          <cell r="F332">
            <v>3</v>
          </cell>
          <cell r="G332">
            <v>427</v>
          </cell>
          <cell r="H332">
            <v>27311</v>
          </cell>
          <cell r="I332">
            <v>1079</v>
          </cell>
          <cell r="J332">
            <v>171</v>
          </cell>
          <cell r="K332">
            <v>492</v>
          </cell>
          <cell r="L332">
            <v>231</v>
          </cell>
          <cell r="M332">
            <v>43</v>
          </cell>
          <cell r="N332">
            <v>52</v>
          </cell>
          <cell r="O332">
            <v>194</v>
          </cell>
          <cell r="P332">
            <v>317</v>
          </cell>
          <cell r="Q332">
            <v>1</v>
          </cell>
          <cell r="R332">
            <v>6818.51</v>
          </cell>
          <cell r="S332">
            <v>68654.3</v>
          </cell>
          <cell r="T332">
            <v>10956</v>
          </cell>
          <cell r="U332">
            <v>24718</v>
          </cell>
          <cell r="V332">
            <v>26240</v>
          </cell>
          <cell r="W332">
            <v>12874</v>
          </cell>
          <cell r="X332">
            <v>7352</v>
          </cell>
          <cell r="Y332">
            <v>3367</v>
          </cell>
          <cell r="Z332">
            <v>1657</v>
          </cell>
          <cell r="AA332">
            <v>117</v>
          </cell>
          <cell r="AB332">
            <v>87281</v>
          </cell>
          <cell r="AC332">
            <v>1452.89</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110"/>
  <sheetViews>
    <sheetView showGridLines="0" tabSelected="1" zoomScaleNormal="100" zoomScaleSheetLayoutView="66" workbookViewId="0">
      <selection activeCell="B10" sqref="B10"/>
    </sheetView>
  </sheetViews>
  <sheetFormatPr defaultColWidth="9.140625" defaultRowHeight="12.75" x14ac:dyDescent="0.2"/>
  <cols>
    <col min="1" max="1" width="4.5703125" style="5" customWidth="1"/>
    <col min="2" max="2" width="62.85546875" style="5" customWidth="1"/>
    <col min="3" max="3" width="9.85546875" style="5" customWidth="1"/>
    <col min="4" max="4" width="18.28515625" style="5" customWidth="1"/>
    <col min="5" max="5" width="18.5703125" style="5" customWidth="1"/>
    <col min="6" max="12" width="18.42578125" style="5" customWidth="1"/>
    <col min="13" max="13" width="19.85546875" style="5" customWidth="1"/>
    <col min="14" max="14" width="8" style="5" customWidth="1"/>
    <col min="15" max="15" width="8.7109375" style="39" hidden="1" customWidth="1"/>
    <col min="16" max="16" width="10.28515625" style="122" hidden="1" customWidth="1"/>
    <col min="17" max="17" width="7.5703125" style="131" hidden="1" customWidth="1"/>
    <col min="18" max="20" width="8.42578125" style="131" hidden="1" customWidth="1"/>
    <col min="21" max="22" width="8" style="131" hidden="1" customWidth="1"/>
    <col min="23" max="23" width="7.42578125" style="131" hidden="1" customWidth="1"/>
    <col min="24" max="24" width="8.140625" style="131" hidden="1" customWidth="1"/>
    <col min="25" max="25" width="6.28515625" style="131" hidden="1" customWidth="1"/>
    <col min="26" max="26" width="5.28515625" style="131" hidden="1" customWidth="1"/>
    <col min="27" max="27" width="7.28515625" style="122" hidden="1" customWidth="1"/>
    <col min="28" max="28" width="12.140625" style="122" customWidth="1"/>
    <col min="29" max="29" width="8.28515625" style="122" customWidth="1"/>
    <col min="30" max="16384" width="9.140625" style="5"/>
  </cols>
  <sheetData>
    <row r="1" spans="1:29" ht="5.0999999999999996" customHeight="1" x14ac:dyDescent="0.2">
      <c r="A1" s="50"/>
      <c r="B1" s="51"/>
      <c r="C1" s="51"/>
      <c r="D1" s="51"/>
      <c r="E1" s="51"/>
      <c r="F1" s="51"/>
      <c r="G1" s="51"/>
      <c r="H1" s="51"/>
      <c r="I1" s="51"/>
      <c r="J1" s="51"/>
      <c r="K1" s="51"/>
      <c r="L1" s="51"/>
      <c r="M1" s="51"/>
      <c r="N1" s="52"/>
    </row>
    <row r="2" spans="1:29" x14ac:dyDescent="0.2">
      <c r="A2" s="53"/>
      <c r="B2" s="54"/>
      <c r="C2" s="54"/>
      <c r="D2" s="54"/>
      <c r="E2" s="54"/>
      <c r="F2" s="54"/>
      <c r="G2" s="54"/>
      <c r="H2" s="54"/>
      <c r="I2" s="54"/>
      <c r="J2" s="54"/>
      <c r="K2" s="54"/>
      <c r="L2" s="54"/>
      <c r="M2" s="54"/>
      <c r="N2" s="55"/>
    </row>
    <row r="3" spans="1:29" ht="23.25" x14ac:dyDescent="0.35">
      <c r="A3" s="625" t="s">
        <v>904</v>
      </c>
      <c r="B3" s="626"/>
      <c r="C3" s="626"/>
      <c r="D3" s="626"/>
      <c r="E3" s="626"/>
      <c r="F3" s="626"/>
      <c r="G3" s="626"/>
      <c r="H3" s="626"/>
      <c r="I3" s="626"/>
      <c r="J3" s="626"/>
      <c r="K3" s="626"/>
      <c r="L3" s="626"/>
      <c r="M3" s="626"/>
      <c r="N3" s="627"/>
    </row>
    <row r="4" spans="1:29" s="7" customFormat="1" ht="15.75" x14ac:dyDescent="0.25">
      <c r="A4" s="53"/>
      <c r="B4" s="54"/>
      <c r="C4" s="21"/>
      <c r="D4" s="20"/>
      <c r="E4" s="20"/>
      <c r="F4" s="20"/>
      <c r="G4" s="78">
        <v>1</v>
      </c>
      <c r="H4" s="20"/>
      <c r="I4" s="20"/>
      <c r="J4" s="20"/>
      <c r="K4" s="20"/>
      <c r="L4" s="20"/>
      <c r="M4" s="20"/>
      <c r="N4" s="56"/>
      <c r="O4" s="40"/>
      <c r="P4" s="104"/>
      <c r="Q4" s="132"/>
      <c r="R4" s="132"/>
      <c r="S4" s="132"/>
      <c r="T4" s="132"/>
      <c r="U4" s="132"/>
      <c r="V4" s="132"/>
      <c r="W4" s="132"/>
      <c r="X4" s="132"/>
      <c r="Y4" s="132"/>
      <c r="Z4" s="132"/>
      <c r="AA4" s="104"/>
      <c r="AB4" s="104"/>
      <c r="AC4" s="104"/>
    </row>
    <row r="5" spans="1:29" s="7" customFormat="1" ht="23.25" x14ac:dyDescent="0.35">
      <c r="A5" s="53"/>
      <c r="B5" s="628" t="s">
        <v>830</v>
      </c>
      <c r="C5" s="628"/>
      <c r="D5" s="628"/>
      <c r="E5" s="628"/>
      <c r="F5" s="628"/>
      <c r="G5" s="628"/>
      <c r="H5" s="628"/>
      <c r="I5" s="628"/>
      <c r="J5" s="628"/>
      <c r="K5" s="628"/>
      <c r="L5" s="628"/>
      <c r="M5" s="628"/>
      <c r="N5" s="629"/>
      <c r="O5" s="40"/>
      <c r="P5" s="104"/>
      <c r="Q5" s="132"/>
      <c r="R5" s="132"/>
      <c r="S5" s="132"/>
      <c r="T5" s="132"/>
      <c r="U5" s="132"/>
      <c r="V5" s="132"/>
      <c r="W5" s="132"/>
      <c r="X5" s="132"/>
      <c r="Y5" s="132"/>
      <c r="Z5" s="132"/>
      <c r="AA5" s="104"/>
      <c r="AB5" s="104"/>
      <c r="AC5" s="104"/>
    </row>
    <row r="6" spans="1:29" s="7" customFormat="1" ht="15.75" x14ac:dyDescent="0.25">
      <c r="A6" s="53"/>
      <c r="B6" s="630"/>
      <c r="C6" s="630"/>
      <c r="D6" s="630"/>
      <c r="E6" s="630"/>
      <c r="F6" s="630"/>
      <c r="G6" s="630"/>
      <c r="H6" s="630"/>
      <c r="I6" s="630"/>
      <c r="J6" s="630"/>
      <c r="K6" s="630"/>
      <c r="L6" s="630"/>
      <c r="M6" s="630"/>
      <c r="N6" s="631"/>
      <c r="O6" s="40"/>
      <c r="P6" s="104"/>
      <c r="Q6" s="132"/>
      <c r="R6" s="132"/>
      <c r="S6" s="132"/>
      <c r="T6" s="132"/>
      <c r="U6" s="132"/>
      <c r="V6" s="132"/>
      <c r="W6" s="132"/>
      <c r="X6" s="132"/>
      <c r="Y6" s="132"/>
      <c r="Z6" s="132"/>
      <c r="AA6" s="104"/>
      <c r="AB6" s="104"/>
      <c r="AC6" s="104"/>
    </row>
    <row r="7" spans="1:29" s="7" customFormat="1" ht="21" thickBot="1" x14ac:dyDescent="0.35">
      <c r="A7" s="57"/>
      <c r="B7" s="58"/>
      <c r="C7" s="58"/>
      <c r="D7" s="59"/>
      <c r="E7" s="59"/>
      <c r="F7" s="59"/>
      <c r="G7" s="60"/>
      <c r="H7" s="60"/>
      <c r="I7" s="60"/>
      <c r="J7" s="60"/>
      <c r="K7" s="60"/>
      <c r="L7" s="60"/>
      <c r="M7" s="140"/>
      <c r="N7" s="61"/>
      <c r="O7" s="40"/>
      <c r="P7" s="104"/>
      <c r="Q7" s="132"/>
      <c r="R7" s="132"/>
      <c r="S7" s="132"/>
      <c r="T7" s="132"/>
      <c r="U7" s="132"/>
      <c r="V7" s="132"/>
      <c r="W7" s="132"/>
      <c r="X7" s="132"/>
      <c r="Y7" s="132"/>
      <c r="Z7" s="132"/>
      <c r="AA7" s="104"/>
      <c r="AB7" s="104"/>
      <c r="AC7" s="104"/>
    </row>
    <row r="8" spans="1:29" s="183" customFormat="1" ht="20.25" x14ac:dyDescent="0.3">
      <c r="A8" s="176"/>
      <c r="B8" s="177"/>
      <c r="C8" s="177"/>
      <c r="D8" s="177"/>
      <c r="E8" s="177"/>
      <c r="F8" s="177"/>
      <c r="G8" s="178"/>
      <c r="H8" s="178"/>
      <c r="I8" s="178"/>
      <c r="J8" s="178"/>
      <c r="K8" s="178"/>
      <c r="L8" s="178"/>
      <c r="M8" s="178"/>
      <c r="N8" s="179"/>
      <c r="O8" s="180"/>
      <c r="P8" s="182"/>
      <c r="Q8" s="181"/>
      <c r="R8" s="181"/>
      <c r="S8" s="181"/>
      <c r="T8" s="181"/>
      <c r="U8" s="181"/>
      <c r="V8" s="181"/>
      <c r="W8" s="181"/>
      <c r="X8" s="181"/>
      <c r="Y8" s="181"/>
      <c r="Z8" s="181"/>
      <c r="AA8" s="182"/>
      <c r="AB8" s="182"/>
      <c r="AC8" s="182"/>
    </row>
    <row r="9" spans="1:29" s="183" customFormat="1" ht="21" thickBot="1" x14ac:dyDescent="0.35">
      <c r="A9" s="184"/>
      <c r="B9" s="178" t="s">
        <v>394</v>
      </c>
      <c r="C9" s="178"/>
      <c r="D9" s="178"/>
      <c r="E9" s="185"/>
      <c r="F9" s="178"/>
      <c r="G9" s="178"/>
      <c r="H9" s="178"/>
      <c r="I9" s="178"/>
      <c r="J9" s="178"/>
      <c r="K9" s="178"/>
      <c r="L9" s="178"/>
      <c r="M9" s="178"/>
      <c r="N9" s="179"/>
      <c r="O9" s="180"/>
      <c r="P9" s="182"/>
      <c r="Q9" s="181"/>
      <c r="R9" s="181"/>
      <c r="S9" s="181"/>
      <c r="T9" s="181"/>
      <c r="U9" s="181"/>
      <c r="V9" s="181"/>
      <c r="W9" s="181"/>
      <c r="X9" s="181"/>
      <c r="Y9" s="181"/>
      <c r="Z9" s="181"/>
      <c r="AA9" s="182"/>
      <c r="AB9" s="182"/>
      <c r="AC9" s="182"/>
    </row>
    <row r="10" spans="1:29" s="183" customFormat="1" ht="21" customHeight="1" thickBot="1" x14ac:dyDescent="0.35">
      <c r="A10" s="184"/>
      <c r="B10" s="186" t="s">
        <v>347</v>
      </c>
      <c r="C10" s="178"/>
      <c r="D10" s="178"/>
      <c r="E10" s="185"/>
      <c r="F10" s="178"/>
      <c r="G10" s="178"/>
      <c r="H10" s="178"/>
      <c r="I10" s="178"/>
      <c r="J10" s="178"/>
      <c r="K10" s="178"/>
      <c r="L10" s="178"/>
      <c r="M10" s="178"/>
      <c r="N10" s="179"/>
      <c r="O10" s="180"/>
      <c r="P10" s="182"/>
      <c r="Q10" s="181"/>
      <c r="R10" s="181"/>
      <c r="S10" s="181"/>
      <c r="T10" s="181"/>
      <c r="U10" s="181"/>
      <c r="V10" s="181"/>
      <c r="W10" s="181"/>
      <c r="X10" s="181"/>
      <c r="Y10" s="181"/>
      <c r="Z10" s="181"/>
      <c r="AA10" s="182"/>
      <c r="AB10" s="182"/>
      <c r="AC10" s="182"/>
    </row>
    <row r="11" spans="1:29" s="183" customFormat="1" ht="20.25" x14ac:dyDescent="0.3">
      <c r="A11" s="184"/>
      <c r="B11" s="188"/>
      <c r="C11" s="178"/>
      <c r="D11" s="178"/>
      <c r="E11" s="178"/>
      <c r="F11" s="185"/>
      <c r="G11" s="178"/>
      <c r="H11" s="178"/>
      <c r="I11" s="178"/>
      <c r="J11" s="178"/>
      <c r="K11" s="178"/>
      <c r="L11" s="178"/>
      <c r="M11" s="178"/>
      <c r="N11" s="179"/>
      <c r="O11" s="180"/>
      <c r="P11" s="182"/>
      <c r="Q11" s="181"/>
      <c r="R11" s="181"/>
      <c r="S11" s="181"/>
      <c r="T11" s="181"/>
      <c r="U11" s="181"/>
      <c r="V11" s="181"/>
      <c r="W11" s="181"/>
      <c r="X11" s="181"/>
      <c r="Y11" s="181"/>
      <c r="Z11" s="181"/>
      <c r="AA11" s="182"/>
      <c r="AB11" s="182"/>
      <c r="AC11" s="182"/>
    </row>
    <row r="12" spans="1:29" s="183" customFormat="1" ht="21" thickBot="1" x14ac:dyDescent="0.35">
      <c r="A12" s="184"/>
      <c r="B12" s="238" t="s">
        <v>81</v>
      </c>
      <c r="C12" s="178"/>
      <c r="D12" s="187"/>
      <c r="E12" s="185"/>
      <c r="F12" s="178"/>
      <c r="G12" s="178"/>
      <c r="H12" s="178"/>
      <c r="I12" s="178"/>
      <c r="J12" s="178"/>
      <c r="K12" s="178"/>
      <c r="L12" s="178"/>
      <c r="M12" s="178"/>
      <c r="N12" s="179"/>
      <c r="O12" s="180"/>
      <c r="P12" s="182"/>
      <c r="Q12" s="181"/>
      <c r="R12" s="181"/>
      <c r="S12" s="181"/>
      <c r="T12" s="181"/>
      <c r="U12" s="181"/>
      <c r="V12" s="181"/>
      <c r="W12" s="181"/>
      <c r="X12" s="181"/>
      <c r="Y12" s="181"/>
      <c r="Z12" s="181"/>
      <c r="AA12" s="182"/>
      <c r="AB12" s="182"/>
      <c r="AC12" s="182"/>
    </row>
    <row r="13" spans="1:29" s="7" customFormat="1" x14ac:dyDescent="0.2">
      <c r="A13" s="28"/>
      <c r="B13" s="9"/>
      <c r="C13" s="9"/>
      <c r="D13" s="175"/>
      <c r="E13" s="29"/>
      <c r="F13" s="9"/>
      <c r="G13" s="9"/>
      <c r="H13" s="9"/>
      <c r="I13" s="9"/>
      <c r="J13" s="9"/>
      <c r="K13" s="9"/>
      <c r="L13" s="9"/>
      <c r="M13" s="9"/>
      <c r="N13" s="10"/>
      <c r="O13" s="40"/>
      <c r="P13" s="104"/>
      <c r="Q13" s="132"/>
      <c r="R13" s="132"/>
      <c r="S13" s="132"/>
      <c r="T13" s="132"/>
      <c r="U13" s="132"/>
      <c r="V13" s="132"/>
      <c r="W13" s="132"/>
      <c r="X13" s="132"/>
      <c r="Y13" s="132"/>
      <c r="Z13" s="132"/>
      <c r="AA13" s="104"/>
      <c r="AB13" s="104"/>
      <c r="AC13" s="104"/>
    </row>
    <row r="14" spans="1:29" s="41" customFormat="1" ht="120" customHeight="1" x14ac:dyDescent="0.25">
      <c r="A14" s="11"/>
      <c r="B14" s="397" t="s">
        <v>906</v>
      </c>
      <c r="C14" s="26"/>
      <c r="D14" s="357" t="s">
        <v>56</v>
      </c>
      <c r="E14" s="357" t="s">
        <v>57</v>
      </c>
      <c r="F14" s="398" t="s">
        <v>58</v>
      </c>
      <c r="G14" s="357" t="s">
        <v>59</v>
      </c>
      <c r="H14" s="357" t="s">
        <v>60</v>
      </c>
      <c r="I14" s="357" t="s">
        <v>82</v>
      </c>
      <c r="J14" s="357" t="s">
        <v>61</v>
      </c>
      <c r="K14" s="357" t="s">
        <v>62</v>
      </c>
      <c r="L14" s="357" t="s">
        <v>63</v>
      </c>
      <c r="M14" s="357" t="s">
        <v>64</v>
      </c>
      <c r="N14" s="13"/>
      <c r="O14" s="190"/>
      <c r="P14" s="123"/>
      <c r="Q14" s="133"/>
      <c r="R14" s="615"/>
      <c r="S14" s="615"/>
      <c r="T14" s="615"/>
      <c r="U14" s="615"/>
      <c r="V14" s="615"/>
      <c r="W14" s="615"/>
      <c r="X14" s="615"/>
      <c r="Y14" s="615"/>
      <c r="Z14" s="615"/>
      <c r="AA14" s="215"/>
      <c r="AB14" s="123"/>
      <c r="AC14" s="215"/>
    </row>
    <row r="15" spans="1:29" s="7" customFormat="1" ht="24" thickBot="1" x14ac:dyDescent="0.3">
      <c r="A15" s="11"/>
      <c r="B15" s="256" t="s">
        <v>835</v>
      </c>
      <c r="C15" s="26"/>
      <c r="D15" s="12"/>
      <c r="E15" s="62"/>
      <c r="F15" s="62"/>
      <c r="G15" s="12"/>
      <c r="H15" s="12"/>
      <c r="I15" s="12"/>
      <c r="J15" s="12"/>
      <c r="K15" s="12"/>
      <c r="L15" s="12"/>
      <c r="M15" s="12"/>
      <c r="N15" s="13"/>
      <c r="O15" s="40"/>
      <c r="P15" s="104"/>
      <c r="Q15" s="132"/>
      <c r="R15" s="134"/>
      <c r="S15" s="134"/>
      <c r="T15" s="134"/>
      <c r="U15" s="134"/>
      <c r="V15" s="134"/>
      <c r="W15" s="134"/>
      <c r="X15" s="134"/>
      <c r="Y15" s="134"/>
      <c r="Z15" s="134"/>
      <c r="AA15" s="216" t="s">
        <v>72</v>
      </c>
      <c r="AB15" s="216"/>
      <c r="AC15" s="216"/>
    </row>
    <row r="16" spans="1:29" s="81" customFormat="1" ht="39.950000000000003" customHeight="1" thickBot="1" x14ac:dyDescent="0.25">
      <c r="A16" s="79"/>
      <c r="B16" s="616" t="s">
        <v>55</v>
      </c>
      <c r="C16" s="617"/>
      <c r="D16" s="83"/>
      <c r="E16" s="84">
        <f>VLOOKUP($B$10,ALLCTB,2,FALSE)</f>
        <v>5814551</v>
      </c>
      <c r="F16" s="84">
        <f>VLOOKUP($B$10,ALLCTB,3,FALSE)</f>
        <v>4648289</v>
      </c>
      <c r="G16" s="84">
        <f>VLOOKUP($B$10,ALLCTB,4,FALSE)</f>
        <v>5154689</v>
      </c>
      <c r="H16" s="84">
        <f>VLOOKUP($B$10,ALLCTB,5,FALSE)</f>
        <v>3642444</v>
      </c>
      <c r="I16" s="84">
        <f>VLOOKUP($B$10,ALLCTB,6,FALSE)</f>
        <v>2241807</v>
      </c>
      <c r="J16" s="84">
        <f>VLOOKUP($B$10,ALLCTB,7,FALSE)</f>
        <v>1184996</v>
      </c>
      <c r="K16" s="84">
        <f>VLOOKUP($B$10,ALLCTB,8,FALSE)</f>
        <v>828442</v>
      </c>
      <c r="L16" s="84">
        <f>VLOOKUP($B$10,ALLCTB,9,FALSE)</f>
        <v>137902</v>
      </c>
      <c r="M16" s="84">
        <f>VLOOKUP($B$10,ALLCTB,10,FALSE)</f>
        <v>23653120</v>
      </c>
      <c r="N16" s="80"/>
      <c r="O16" s="189"/>
      <c r="P16" s="219">
        <v>1</v>
      </c>
      <c r="Q16" s="201">
        <v>2</v>
      </c>
      <c r="R16" s="201">
        <f>+Q16+1</f>
        <v>3</v>
      </c>
      <c r="S16" s="201">
        <f t="shared" ref="S16:Y58" si="0">+R16+1</f>
        <v>4</v>
      </c>
      <c r="T16" s="201">
        <f t="shared" si="0"/>
        <v>5</v>
      </c>
      <c r="U16" s="201">
        <f t="shared" si="0"/>
        <v>6</v>
      </c>
      <c r="V16" s="201">
        <f t="shared" si="0"/>
        <v>7</v>
      </c>
      <c r="W16" s="201">
        <f t="shared" si="0"/>
        <v>8</v>
      </c>
      <c r="X16" s="201">
        <f t="shared" si="0"/>
        <v>9</v>
      </c>
      <c r="Y16" s="202">
        <f t="shared" si="0"/>
        <v>10</v>
      </c>
      <c r="Z16" s="135"/>
      <c r="AA16" s="217"/>
      <c r="AB16" s="124"/>
      <c r="AC16" s="124"/>
    </row>
    <row r="17" spans="1:29" s="7" customFormat="1" ht="15" customHeight="1" thickBot="1" x14ac:dyDescent="0.25">
      <c r="A17" s="11"/>
      <c r="B17" s="322"/>
      <c r="C17" s="323"/>
      <c r="D17" s="323"/>
      <c r="E17" s="323"/>
      <c r="F17" s="323"/>
      <c r="G17" s="323"/>
      <c r="H17" s="323"/>
      <c r="I17" s="323"/>
      <c r="J17" s="323"/>
      <c r="K17" s="323"/>
      <c r="L17" s="323"/>
      <c r="M17" s="323"/>
      <c r="N17" s="13"/>
      <c r="O17" s="42"/>
      <c r="P17" s="220"/>
      <c r="Q17" s="136"/>
      <c r="R17" s="136"/>
      <c r="S17" s="136"/>
      <c r="T17" s="137"/>
      <c r="U17" s="137"/>
      <c r="V17" s="137"/>
      <c r="W17" s="137"/>
      <c r="X17" s="137"/>
      <c r="Y17" s="204"/>
      <c r="Z17" s="137"/>
      <c r="AA17" s="192"/>
      <c r="AB17" s="192"/>
      <c r="AC17" s="192"/>
    </row>
    <row r="18" spans="1:29" s="43" customFormat="1" ht="39" customHeight="1" thickBot="1" x14ac:dyDescent="0.25">
      <c r="A18" s="63"/>
      <c r="B18" s="632" t="s">
        <v>864</v>
      </c>
      <c r="C18" s="633"/>
      <c r="D18" s="83"/>
      <c r="E18" s="84">
        <f t="shared" ref="E18:M18" si="1">VLOOKUP($B$10,ALLCTB,Q18,FALSE)</f>
        <v>183012</v>
      </c>
      <c r="F18" s="84">
        <f t="shared" si="1"/>
        <v>112394</v>
      </c>
      <c r="G18" s="84">
        <f t="shared" si="1"/>
        <v>105044</v>
      </c>
      <c r="H18" s="84">
        <f t="shared" si="1"/>
        <v>66013</v>
      </c>
      <c r="I18" s="84">
        <f t="shared" si="1"/>
        <v>34608</v>
      </c>
      <c r="J18" s="84">
        <f t="shared" si="1"/>
        <v>15644</v>
      </c>
      <c r="K18" s="84">
        <f t="shared" si="1"/>
        <v>11038</v>
      </c>
      <c r="L18" s="84">
        <f t="shared" si="1"/>
        <v>3474</v>
      </c>
      <c r="M18" s="84">
        <f t="shared" si="1"/>
        <v>531227</v>
      </c>
      <c r="N18" s="64"/>
      <c r="O18" s="189"/>
      <c r="P18" s="220"/>
      <c r="Q18" s="191">
        <f>+Y16+1</f>
        <v>11</v>
      </c>
      <c r="R18" s="191">
        <f>+Q18+1</f>
        <v>12</v>
      </c>
      <c r="S18" s="191">
        <f t="shared" si="0"/>
        <v>13</v>
      </c>
      <c r="T18" s="191">
        <f t="shared" si="0"/>
        <v>14</v>
      </c>
      <c r="U18" s="191">
        <f t="shared" si="0"/>
        <v>15</v>
      </c>
      <c r="V18" s="191">
        <f t="shared" si="0"/>
        <v>16</v>
      </c>
      <c r="W18" s="191">
        <f t="shared" si="0"/>
        <v>17</v>
      </c>
      <c r="X18" s="191">
        <f t="shared" si="0"/>
        <v>18</v>
      </c>
      <c r="Y18" s="205">
        <f t="shared" si="0"/>
        <v>19</v>
      </c>
      <c r="Z18" s="191"/>
      <c r="AA18" s="191"/>
      <c r="AB18" s="191"/>
      <c r="AC18" s="191"/>
    </row>
    <row r="19" spans="1:29" s="7" customFormat="1" ht="15" customHeight="1" thickBot="1" x14ac:dyDescent="0.3">
      <c r="A19" s="11"/>
      <c r="B19" s="322"/>
      <c r="C19" s="324"/>
      <c r="D19" s="634"/>
      <c r="E19" s="634"/>
      <c r="F19" s="634"/>
      <c r="G19" s="634"/>
      <c r="H19" s="634"/>
      <c r="I19" s="634"/>
      <c r="J19" s="634"/>
      <c r="K19" s="634"/>
      <c r="L19" s="635"/>
      <c r="M19" s="634"/>
      <c r="N19" s="64"/>
      <c r="O19" s="42"/>
      <c r="P19" s="221"/>
      <c r="Q19" s="137"/>
      <c r="R19" s="137"/>
      <c r="S19" s="137"/>
      <c r="T19" s="137"/>
      <c r="U19" s="137"/>
      <c r="V19" s="137"/>
      <c r="W19" s="137"/>
      <c r="X19" s="137"/>
      <c r="Y19" s="204"/>
      <c r="Z19" s="137"/>
      <c r="AA19" s="192"/>
      <c r="AB19" s="192"/>
      <c r="AC19" s="192"/>
    </row>
    <row r="20" spans="1:29" s="86" customFormat="1" ht="36.75" customHeight="1" thickBot="1" x14ac:dyDescent="0.35">
      <c r="A20" s="82"/>
      <c r="B20" s="616" t="s">
        <v>942</v>
      </c>
      <c r="C20" s="617"/>
      <c r="D20" s="83"/>
      <c r="E20" s="84">
        <f t="shared" ref="E20:M20" si="2">VLOOKUP($B$10,ALLCTB,Q20,FALSE)</f>
        <v>631</v>
      </c>
      <c r="F20" s="84">
        <f t="shared" si="2"/>
        <v>195</v>
      </c>
      <c r="G20" s="84">
        <f t="shared" si="2"/>
        <v>228</v>
      </c>
      <c r="H20" s="84">
        <f t="shared" si="2"/>
        <v>225</v>
      </c>
      <c r="I20" s="84">
        <f t="shared" si="2"/>
        <v>137</v>
      </c>
      <c r="J20" s="84">
        <f t="shared" si="2"/>
        <v>70</v>
      </c>
      <c r="K20" s="84">
        <f t="shared" si="2"/>
        <v>54</v>
      </c>
      <c r="L20" s="84">
        <f t="shared" si="2"/>
        <v>27</v>
      </c>
      <c r="M20" s="84">
        <f t="shared" si="2"/>
        <v>1567</v>
      </c>
      <c r="N20" s="85"/>
      <c r="O20" s="96"/>
      <c r="P20" s="222"/>
      <c r="Q20" s="191">
        <f>+Y18+1</f>
        <v>20</v>
      </c>
      <c r="R20" s="191">
        <f>+Q20+1</f>
        <v>21</v>
      </c>
      <c r="S20" s="191">
        <f t="shared" si="0"/>
        <v>22</v>
      </c>
      <c r="T20" s="191">
        <f t="shared" si="0"/>
        <v>23</v>
      </c>
      <c r="U20" s="191">
        <f t="shared" si="0"/>
        <v>24</v>
      </c>
      <c r="V20" s="191">
        <f t="shared" si="0"/>
        <v>25</v>
      </c>
      <c r="W20" s="191">
        <f t="shared" si="0"/>
        <v>26</v>
      </c>
      <c r="X20" s="191">
        <f t="shared" si="0"/>
        <v>27</v>
      </c>
      <c r="Y20" s="205">
        <f t="shared" si="0"/>
        <v>28</v>
      </c>
      <c r="Z20" s="135"/>
      <c r="AA20" s="217"/>
      <c r="AB20" s="124"/>
      <c r="AC20" s="124"/>
    </row>
    <row r="21" spans="1:29" s="7" customFormat="1" ht="15" customHeight="1" thickBot="1" x14ac:dyDescent="0.25">
      <c r="A21" s="11"/>
      <c r="B21" s="325"/>
      <c r="C21" s="309"/>
      <c r="D21" s="555"/>
      <c r="E21" s="555"/>
      <c r="F21" s="555"/>
      <c r="G21" s="555"/>
      <c r="H21" s="555"/>
      <c r="I21" s="555"/>
      <c r="J21" s="555"/>
      <c r="K21" s="555"/>
      <c r="L21" s="555"/>
      <c r="M21" s="555"/>
      <c r="N21" s="13"/>
      <c r="O21" s="42"/>
      <c r="P21" s="221"/>
      <c r="Q21" s="137"/>
      <c r="R21" s="137"/>
      <c r="S21" s="137"/>
      <c r="T21" s="137"/>
      <c r="U21" s="137"/>
      <c r="V21" s="137"/>
      <c r="W21" s="137"/>
      <c r="X21" s="137"/>
      <c r="Y21" s="204"/>
      <c r="Z21" s="137"/>
      <c r="AA21" s="192"/>
      <c r="AB21" s="192"/>
      <c r="AC21" s="192"/>
    </row>
    <row r="22" spans="1:29" s="45" customFormat="1" ht="39.950000000000003" customHeight="1" thickBot="1" x14ac:dyDescent="0.25">
      <c r="A22" s="65"/>
      <c r="B22" s="606" t="s">
        <v>865</v>
      </c>
      <c r="C22" s="607"/>
      <c r="D22" s="83"/>
      <c r="E22" s="84">
        <f t="shared" ref="E22:M22" si="3">VLOOKUP($B$10,ALLCTB,Q22,FALSE)</f>
        <v>5630908</v>
      </c>
      <c r="F22" s="84">
        <f t="shared" si="3"/>
        <v>4535699</v>
      </c>
      <c r="G22" s="84">
        <f t="shared" si="3"/>
        <v>5049417</v>
      </c>
      <c r="H22" s="84">
        <f t="shared" si="3"/>
        <v>3576206</v>
      </c>
      <c r="I22" s="84">
        <f t="shared" si="3"/>
        <v>2207062</v>
      </c>
      <c r="J22" s="84">
        <f t="shared" si="3"/>
        <v>1169282</v>
      </c>
      <c r="K22" s="84">
        <f t="shared" si="3"/>
        <v>817350</v>
      </c>
      <c r="L22" s="84">
        <f t="shared" si="3"/>
        <v>134401</v>
      </c>
      <c r="M22" s="84">
        <f t="shared" si="3"/>
        <v>23120325</v>
      </c>
      <c r="N22" s="66"/>
      <c r="O22" s="44"/>
      <c r="P22" s="223"/>
      <c r="Q22" s="191">
        <f>+Y20+1</f>
        <v>29</v>
      </c>
      <c r="R22" s="191">
        <f>+Q22+1</f>
        <v>30</v>
      </c>
      <c r="S22" s="191">
        <f t="shared" si="0"/>
        <v>31</v>
      </c>
      <c r="T22" s="191">
        <f t="shared" si="0"/>
        <v>32</v>
      </c>
      <c r="U22" s="191">
        <f t="shared" si="0"/>
        <v>33</v>
      </c>
      <c r="V22" s="191">
        <f t="shared" si="0"/>
        <v>34</v>
      </c>
      <c r="W22" s="191">
        <f t="shared" si="0"/>
        <v>35</v>
      </c>
      <c r="X22" s="191">
        <f t="shared" si="0"/>
        <v>36</v>
      </c>
      <c r="Y22" s="205">
        <f t="shared" si="0"/>
        <v>37</v>
      </c>
      <c r="Z22" s="138"/>
      <c r="AA22" s="125"/>
      <c r="AB22" s="125"/>
      <c r="AC22" s="125"/>
    </row>
    <row r="23" spans="1:29" s="7" customFormat="1" ht="15" customHeight="1" thickBot="1" x14ac:dyDescent="0.25">
      <c r="A23" s="11"/>
      <c r="B23" s="325"/>
      <c r="C23" s="309"/>
      <c r="D23" s="326"/>
      <c r="E23" s="326"/>
      <c r="F23" s="326"/>
      <c r="G23" s="326"/>
      <c r="H23" s="326"/>
      <c r="I23" s="326"/>
      <c r="J23" s="326"/>
      <c r="K23" s="326"/>
      <c r="L23" s="326"/>
      <c r="M23" s="326"/>
      <c r="N23" s="13"/>
      <c r="O23" s="42"/>
      <c r="P23" s="221"/>
      <c r="Q23" s="137"/>
      <c r="R23" s="137"/>
      <c r="S23" s="137"/>
      <c r="T23" s="137"/>
      <c r="U23" s="137"/>
      <c r="V23" s="137"/>
      <c r="W23" s="137"/>
      <c r="X23" s="137"/>
      <c r="Y23" s="204"/>
      <c r="Z23" s="137"/>
      <c r="AA23" s="192"/>
      <c r="AB23" s="192"/>
      <c r="AC23" s="192"/>
    </row>
    <row r="24" spans="1:29" s="86" customFormat="1" ht="39.950000000000003" customHeight="1" thickBot="1" x14ac:dyDescent="0.3">
      <c r="A24" s="82"/>
      <c r="B24" s="616" t="s">
        <v>866</v>
      </c>
      <c r="C24" s="617"/>
      <c r="D24" s="83"/>
      <c r="E24" s="84">
        <f t="shared" ref="E24:M24" si="4">VLOOKUP($B$10,ALLCTB,Q24,FALSE)</f>
        <v>13454</v>
      </c>
      <c r="F24" s="84">
        <f t="shared" si="4"/>
        <v>18308</v>
      </c>
      <c r="G24" s="84">
        <f t="shared" si="4"/>
        <v>25188</v>
      </c>
      <c r="H24" s="84">
        <f t="shared" si="4"/>
        <v>22601</v>
      </c>
      <c r="I24" s="84">
        <f t="shared" si="4"/>
        <v>17245</v>
      </c>
      <c r="J24" s="84">
        <f t="shared" si="4"/>
        <v>10132</v>
      </c>
      <c r="K24" s="84">
        <f t="shared" si="4"/>
        <v>9015</v>
      </c>
      <c r="L24" s="84">
        <f t="shared" si="4"/>
        <v>5046</v>
      </c>
      <c r="M24" s="84">
        <f t="shared" si="4"/>
        <v>120989</v>
      </c>
      <c r="N24" s="85"/>
      <c r="O24" s="97"/>
      <c r="P24" s="222"/>
      <c r="Q24" s="191">
        <f>+Y22+1</f>
        <v>38</v>
      </c>
      <c r="R24" s="191">
        <f>+Q24+1</f>
        <v>39</v>
      </c>
      <c r="S24" s="191">
        <f t="shared" si="0"/>
        <v>40</v>
      </c>
      <c r="T24" s="191">
        <f t="shared" si="0"/>
        <v>41</v>
      </c>
      <c r="U24" s="191">
        <f t="shared" si="0"/>
        <v>42</v>
      </c>
      <c r="V24" s="191">
        <f t="shared" si="0"/>
        <v>43</v>
      </c>
      <c r="W24" s="191">
        <f t="shared" si="0"/>
        <v>44</v>
      </c>
      <c r="X24" s="191">
        <f t="shared" si="0"/>
        <v>45</v>
      </c>
      <c r="Y24" s="205">
        <f t="shared" si="0"/>
        <v>46</v>
      </c>
      <c r="Z24" s="135"/>
      <c r="AA24" s="217"/>
      <c r="AB24" s="124"/>
      <c r="AC24" s="124"/>
    </row>
    <row r="25" spans="1:29" s="574" customFormat="1" ht="15" customHeight="1" thickBot="1" x14ac:dyDescent="0.25">
      <c r="A25" s="566"/>
      <c r="B25" s="567"/>
      <c r="C25" s="568"/>
      <c r="D25" s="568"/>
      <c r="E25" s="568"/>
      <c r="F25" s="568"/>
      <c r="G25" s="568"/>
      <c r="H25" s="568"/>
      <c r="I25" s="568"/>
      <c r="J25" s="568"/>
      <c r="K25" s="568"/>
      <c r="L25" s="568"/>
      <c r="M25" s="568"/>
      <c r="N25" s="569"/>
      <c r="O25" s="570"/>
      <c r="P25" s="571"/>
      <c r="Q25" s="572"/>
      <c r="R25" s="572"/>
      <c r="S25" s="572"/>
      <c r="T25" s="572"/>
      <c r="U25" s="572"/>
      <c r="V25" s="572"/>
      <c r="W25" s="572"/>
      <c r="X25" s="572"/>
      <c r="Y25" s="573"/>
      <c r="Z25" s="572"/>
      <c r="AA25" s="572"/>
      <c r="AB25" s="572"/>
      <c r="AC25" s="572"/>
    </row>
    <row r="26" spans="1:29" s="45" customFormat="1" ht="39.950000000000003" customHeight="1" thickBot="1" x14ac:dyDescent="0.25">
      <c r="A26" s="65"/>
      <c r="B26" s="606" t="s">
        <v>867</v>
      </c>
      <c r="C26" s="607"/>
      <c r="D26" s="84">
        <f t="shared" ref="D26:M26" si="5">VLOOKUP($B$10,ALLCTB,P26,FALSE)</f>
        <v>13454</v>
      </c>
      <c r="E26" s="84">
        <f t="shared" si="5"/>
        <v>18308</v>
      </c>
      <c r="F26" s="84">
        <f t="shared" si="5"/>
        <v>25188</v>
      </c>
      <c r="G26" s="84">
        <f t="shared" si="5"/>
        <v>22601</v>
      </c>
      <c r="H26" s="84">
        <f t="shared" si="5"/>
        <v>17245</v>
      </c>
      <c r="I26" s="84">
        <f t="shared" si="5"/>
        <v>10132</v>
      </c>
      <c r="J26" s="84">
        <f t="shared" si="5"/>
        <v>9015</v>
      </c>
      <c r="K26" s="84">
        <f t="shared" si="5"/>
        <v>5046</v>
      </c>
      <c r="L26" s="84">
        <f t="shared" si="5"/>
        <v>0</v>
      </c>
      <c r="M26" s="84">
        <f t="shared" si="5"/>
        <v>120989</v>
      </c>
      <c r="N26" s="66"/>
      <c r="O26" s="44"/>
      <c r="P26" s="203">
        <f>+Y24+1</f>
        <v>47</v>
      </c>
      <c r="Q26" s="191">
        <f>+P26+1</f>
        <v>48</v>
      </c>
      <c r="R26" s="191">
        <f>+Q26+1</f>
        <v>49</v>
      </c>
      <c r="S26" s="191">
        <f t="shared" si="0"/>
        <v>50</v>
      </c>
      <c r="T26" s="191">
        <f t="shared" si="0"/>
        <v>51</v>
      </c>
      <c r="U26" s="191">
        <f t="shared" si="0"/>
        <v>52</v>
      </c>
      <c r="V26" s="191">
        <f t="shared" si="0"/>
        <v>53</v>
      </c>
      <c r="W26" s="191">
        <f t="shared" si="0"/>
        <v>54</v>
      </c>
      <c r="X26" s="191">
        <f t="shared" si="0"/>
        <v>55</v>
      </c>
      <c r="Y26" s="205">
        <f t="shared" si="0"/>
        <v>56</v>
      </c>
      <c r="Z26" s="136"/>
      <c r="AA26" s="218"/>
      <c r="AB26" s="191"/>
      <c r="AC26" s="191"/>
    </row>
    <row r="27" spans="1:29" s="7" customFormat="1" ht="15" customHeight="1" thickBot="1" x14ac:dyDescent="0.25">
      <c r="A27" s="11"/>
      <c r="B27" s="325"/>
      <c r="C27" s="309"/>
      <c r="D27" s="326"/>
      <c r="E27" s="326"/>
      <c r="F27" s="326"/>
      <c r="G27" s="326"/>
      <c r="H27" s="326"/>
      <c r="I27" s="326"/>
      <c r="J27" s="326"/>
      <c r="K27" s="326"/>
      <c r="L27" s="326"/>
      <c r="M27" s="326"/>
      <c r="N27" s="13"/>
      <c r="O27" s="40"/>
      <c r="P27" s="203"/>
      <c r="Q27" s="136"/>
      <c r="R27" s="136"/>
      <c r="S27" s="136"/>
      <c r="T27" s="136"/>
      <c r="U27" s="136"/>
      <c r="V27" s="136"/>
      <c r="W27" s="136"/>
      <c r="X27" s="136"/>
      <c r="Y27" s="207"/>
      <c r="Z27" s="136"/>
      <c r="AA27" s="218"/>
      <c r="AB27" s="191"/>
      <c r="AC27" s="191"/>
    </row>
    <row r="28" spans="1:29" s="45" customFormat="1" ht="60" customHeight="1" thickBot="1" x14ac:dyDescent="0.25">
      <c r="A28" s="65"/>
      <c r="B28" s="606" t="s">
        <v>868</v>
      </c>
      <c r="C28" s="607"/>
      <c r="D28" s="84">
        <f t="shared" ref="D28:M28" si="6">VLOOKUP($B$10,ALLCTB,P28,FALSE)</f>
        <v>13454</v>
      </c>
      <c r="E28" s="84">
        <f t="shared" si="6"/>
        <v>5635762</v>
      </c>
      <c r="F28" s="84">
        <f t="shared" si="6"/>
        <v>4542579</v>
      </c>
      <c r="G28" s="84">
        <f t="shared" si="6"/>
        <v>5046830</v>
      </c>
      <c r="H28" s="84">
        <f t="shared" si="6"/>
        <v>3570850</v>
      </c>
      <c r="I28" s="84">
        <f t="shared" si="6"/>
        <v>2199949</v>
      </c>
      <c r="J28" s="84">
        <f t="shared" si="6"/>
        <v>1168165</v>
      </c>
      <c r="K28" s="84">
        <f t="shared" si="6"/>
        <v>813381</v>
      </c>
      <c r="L28" s="84">
        <f t="shared" si="6"/>
        <v>129355</v>
      </c>
      <c r="M28" s="84">
        <f t="shared" si="6"/>
        <v>23120325</v>
      </c>
      <c r="N28" s="66"/>
      <c r="O28" s="44"/>
      <c r="P28" s="203">
        <f>+Y26+1</f>
        <v>57</v>
      </c>
      <c r="Q28" s="191">
        <f>+P28+1</f>
        <v>58</v>
      </c>
      <c r="R28" s="191">
        <f>+Q28+1</f>
        <v>59</v>
      </c>
      <c r="S28" s="191">
        <f t="shared" si="0"/>
        <v>60</v>
      </c>
      <c r="T28" s="191">
        <f t="shared" si="0"/>
        <v>61</v>
      </c>
      <c r="U28" s="191">
        <f t="shared" si="0"/>
        <v>62</v>
      </c>
      <c r="V28" s="191">
        <f t="shared" si="0"/>
        <v>63</v>
      </c>
      <c r="W28" s="191">
        <f t="shared" si="0"/>
        <v>64</v>
      </c>
      <c r="X28" s="191">
        <f t="shared" si="0"/>
        <v>65</v>
      </c>
      <c r="Y28" s="205">
        <f t="shared" si="0"/>
        <v>66</v>
      </c>
      <c r="Z28" s="136"/>
      <c r="AA28" s="218"/>
      <c r="AB28" s="191"/>
      <c r="AC28" s="191"/>
    </row>
    <row r="29" spans="1:29" s="7" customFormat="1" ht="15" customHeight="1" thickBot="1" x14ac:dyDescent="0.25">
      <c r="A29" s="11"/>
      <c r="B29" s="619"/>
      <c r="C29" s="619"/>
      <c r="D29" s="326"/>
      <c r="E29" s="326"/>
      <c r="F29" s="326"/>
      <c r="G29" s="326"/>
      <c r="H29" s="326"/>
      <c r="I29" s="326"/>
      <c r="J29" s="326"/>
      <c r="K29" s="326"/>
      <c r="L29" s="326"/>
      <c r="M29" s="326"/>
      <c r="N29" s="13"/>
      <c r="O29" s="40"/>
      <c r="P29" s="203"/>
      <c r="Q29" s="136"/>
      <c r="R29" s="136"/>
      <c r="S29" s="136"/>
      <c r="T29" s="136"/>
      <c r="U29" s="136"/>
      <c r="V29" s="136"/>
      <c r="W29" s="136"/>
      <c r="X29" s="136"/>
      <c r="Y29" s="207"/>
      <c r="Z29" s="136"/>
      <c r="AA29" s="218"/>
      <c r="AB29" s="191"/>
      <c r="AC29" s="191"/>
    </row>
    <row r="30" spans="1:29" s="89" customFormat="1" ht="39.950000000000003" customHeight="1" thickBot="1" x14ac:dyDescent="0.25">
      <c r="A30" s="32"/>
      <c r="B30" s="616" t="s">
        <v>869</v>
      </c>
      <c r="C30" s="617"/>
      <c r="D30" s="84">
        <f t="shared" ref="D30:M30" si="7">VLOOKUP($B$10,ALLCTB,P30,FALSE)</f>
        <v>3687</v>
      </c>
      <c r="E30" s="84">
        <f t="shared" si="7"/>
        <v>2735259</v>
      </c>
      <c r="F30" s="84">
        <f t="shared" si="7"/>
        <v>1732215</v>
      </c>
      <c r="G30" s="84">
        <f t="shared" si="7"/>
        <v>1555768</v>
      </c>
      <c r="H30" s="84">
        <f t="shared" si="7"/>
        <v>876752</v>
      </c>
      <c r="I30" s="84">
        <f t="shared" si="7"/>
        <v>435175</v>
      </c>
      <c r="J30" s="84">
        <f t="shared" si="7"/>
        <v>191750</v>
      </c>
      <c r="K30" s="84">
        <f t="shared" si="7"/>
        <v>109748</v>
      </c>
      <c r="L30" s="84">
        <f t="shared" si="7"/>
        <v>12270</v>
      </c>
      <c r="M30" s="84">
        <f t="shared" si="7"/>
        <v>7652624</v>
      </c>
      <c r="N30" s="87"/>
      <c r="O30" s="88"/>
      <c r="P30" s="203">
        <f>+Y28+1</f>
        <v>67</v>
      </c>
      <c r="Q30" s="191">
        <f>+P30+1</f>
        <v>68</v>
      </c>
      <c r="R30" s="191">
        <f>+Q30+1</f>
        <v>69</v>
      </c>
      <c r="S30" s="191">
        <f t="shared" si="0"/>
        <v>70</v>
      </c>
      <c r="T30" s="191">
        <f t="shared" si="0"/>
        <v>71</v>
      </c>
      <c r="U30" s="191">
        <f t="shared" si="0"/>
        <v>72</v>
      </c>
      <c r="V30" s="191">
        <f t="shared" si="0"/>
        <v>73</v>
      </c>
      <c r="W30" s="191">
        <f t="shared" si="0"/>
        <v>74</v>
      </c>
      <c r="X30" s="191">
        <f t="shared" si="0"/>
        <v>75</v>
      </c>
      <c r="Y30" s="205">
        <f t="shared" si="0"/>
        <v>76</v>
      </c>
      <c r="Z30" s="135"/>
      <c r="AA30" s="217"/>
      <c r="AB30" s="124"/>
      <c r="AC30" s="124"/>
    </row>
    <row r="31" spans="1:29" s="103" customFormat="1" ht="15" customHeight="1" thickBot="1" x14ac:dyDescent="0.25">
      <c r="A31" s="100"/>
      <c r="B31" s="618"/>
      <c r="C31" s="618"/>
      <c r="D31" s="327"/>
      <c r="E31" s="327"/>
      <c r="F31" s="327"/>
      <c r="G31" s="327"/>
      <c r="H31" s="327"/>
      <c r="I31" s="327"/>
      <c r="J31" s="327"/>
      <c r="K31" s="327"/>
      <c r="L31" s="327"/>
      <c r="M31" s="327"/>
      <c r="N31" s="101"/>
      <c r="O31" s="102"/>
      <c r="P31" s="203"/>
      <c r="Q31" s="136"/>
      <c r="R31" s="136"/>
      <c r="S31" s="136"/>
      <c r="T31" s="136"/>
      <c r="U31" s="136"/>
      <c r="V31" s="136"/>
      <c r="W31" s="136"/>
      <c r="X31" s="136"/>
      <c r="Y31" s="207"/>
      <c r="Z31" s="136"/>
      <c r="AA31" s="191"/>
      <c r="AB31" s="191"/>
      <c r="AC31" s="191"/>
    </row>
    <row r="32" spans="1:29" s="86" customFormat="1" ht="60" customHeight="1" thickBot="1" x14ac:dyDescent="0.25">
      <c r="A32" s="98"/>
      <c r="B32" s="616" t="s">
        <v>870</v>
      </c>
      <c r="C32" s="617"/>
      <c r="D32" s="84">
        <f t="shared" ref="D32:M32" si="8">VLOOKUP($B$10,ALLCTB,P32,FALSE)</f>
        <v>449</v>
      </c>
      <c r="E32" s="84">
        <f t="shared" si="8"/>
        <v>47532</v>
      </c>
      <c r="F32" s="84">
        <f t="shared" si="8"/>
        <v>44341</v>
      </c>
      <c r="G32" s="84">
        <f t="shared" si="8"/>
        <v>49124</v>
      </c>
      <c r="H32" s="84">
        <f t="shared" si="8"/>
        <v>32458</v>
      </c>
      <c r="I32" s="84">
        <f t="shared" si="8"/>
        <v>17791</v>
      </c>
      <c r="J32" s="84">
        <f t="shared" si="8"/>
        <v>8319</v>
      </c>
      <c r="K32" s="84">
        <f t="shared" si="8"/>
        <v>4606</v>
      </c>
      <c r="L32" s="84">
        <f t="shared" si="8"/>
        <v>464</v>
      </c>
      <c r="M32" s="84">
        <f t="shared" si="8"/>
        <v>205084</v>
      </c>
      <c r="N32" s="85"/>
      <c r="O32" s="90"/>
      <c r="P32" s="203">
        <f>+Y30+1</f>
        <v>77</v>
      </c>
      <c r="Q32" s="191">
        <f>+P32+1</f>
        <v>78</v>
      </c>
      <c r="R32" s="191">
        <f>+Q32+1</f>
        <v>79</v>
      </c>
      <c r="S32" s="191">
        <f t="shared" si="0"/>
        <v>80</v>
      </c>
      <c r="T32" s="191">
        <f t="shared" si="0"/>
        <v>81</v>
      </c>
      <c r="U32" s="191">
        <f t="shared" si="0"/>
        <v>82</v>
      </c>
      <c r="V32" s="191">
        <f t="shared" si="0"/>
        <v>83</v>
      </c>
      <c r="W32" s="191">
        <f t="shared" si="0"/>
        <v>84</v>
      </c>
      <c r="X32" s="191">
        <f t="shared" si="0"/>
        <v>85</v>
      </c>
      <c r="Y32" s="205">
        <f t="shared" si="0"/>
        <v>86</v>
      </c>
      <c r="Z32" s="135"/>
      <c r="AA32" s="217"/>
      <c r="AB32" s="124"/>
      <c r="AC32" s="124"/>
    </row>
    <row r="33" spans="1:29" s="103" customFormat="1" ht="15" customHeight="1" thickBot="1" x14ac:dyDescent="0.25">
      <c r="A33" s="100"/>
      <c r="B33" s="620"/>
      <c r="C33" s="620"/>
      <c r="D33" s="327"/>
      <c r="E33" s="327"/>
      <c r="F33" s="327"/>
      <c r="G33" s="327"/>
      <c r="H33" s="327"/>
      <c r="I33" s="327"/>
      <c r="J33" s="327"/>
      <c r="K33" s="327"/>
      <c r="L33" s="327"/>
      <c r="M33" s="327"/>
      <c r="N33" s="101"/>
      <c r="O33" s="102"/>
      <c r="P33" s="203"/>
      <c r="Q33" s="136"/>
      <c r="R33" s="136"/>
      <c r="S33" s="136"/>
      <c r="T33" s="136"/>
      <c r="U33" s="136"/>
      <c r="V33" s="136"/>
      <c r="W33" s="136"/>
      <c r="X33" s="136"/>
      <c r="Y33" s="207"/>
      <c r="Z33" s="136"/>
      <c r="AA33" s="191"/>
      <c r="AB33" s="191"/>
      <c r="AC33" s="191"/>
    </row>
    <row r="34" spans="1:29" s="86" customFormat="1" ht="60" customHeight="1" thickBot="1" x14ac:dyDescent="0.25">
      <c r="A34" s="82"/>
      <c r="B34" s="616" t="s">
        <v>871</v>
      </c>
      <c r="C34" s="617"/>
      <c r="D34" s="84">
        <f t="shared" ref="D34:M34" si="9">VLOOKUP($B$10,ALLCTB,P34,FALSE)</f>
        <v>344</v>
      </c>
      <c r="E34" s="84">
        <f t="shared" si="9"/>
        <v>4562</v>
      </c>
      <c r="F34" s="84">
        <f t="shared" si="9"/>
        <v>3445</v>
      </c>
      <c r="G34" s="84">
        <f t="shared" si="9"/>
        <v>4012</v>
      </c>
      <c r="H34" s="84">
        <f t="shared" si="9"/>
        <v>4018</v>
      </c>
      <c r="I34" s="84">
        <f t="shared" si="9"/>
        <v>3684</v>
      </c>
      <c r="J34" s="84">
        <f t="shared" si="9"/>
        <v>5092</v>
      </c>
      <c r="K34" s="84">
        <f t="shared" si="9"/>
        <v>7043</v>
      </c>
      <c r="L34" s="84">
        <f t="shared" si="9"/>
        <v>2038</v>
      </c>
      <c r="M34" s="84">
        <f t="shared" si="9"/>
        <v>34238</v>
      </c>
      <c r="N34" s="85"/>
      <c r="O34" s="90"/>
      <c r="P34" s="203">
        <f>+Y32+1</f>
        <v>87</v>
      </c>
      <c r="Q34" s="191">
        <f>+P34+1</f>
        <v>88</v>
      </c>
      <c r="R34" s="191">
        <f>+Q34+1</f>
        <v>89</v>
      </c>
      <c r="S34" s="191">
        <f t="shared" si="0"/>
        <v>90</v>
      </c>
      <c r="T34" s="191">
        <f t="shared" si="0"/>
        <v>91</v>
      </c>
      <c r="U34" s="191">
        <f t="shared" si="0"/>
        <v>92</v>
      </c>
      <c r="V34" s="191">
        <f t="shared" si="0"/>
        <v>93</v>
      </c>
      <c r="W34" s="191">
        <f t="shared" si="0"/>
        <v>94</v>
      </c>
      <c r="X34" s="191">
        <f t="shared" si="0"/>
        <v>95</v>
      </c>
      <c r="Y34" s="205">
        <f t="shared" si="0"/>
        <v>96</v>
      </c>
      <c r="Z34" s="135"/>
      <c r="AA34" s="217"/>
      <c r="AB34" s="124"/>
      <c r="AC34" s="124"/>
    </row>
    <row r="35" spans="1:29" s="103" customFormat="1" ht="15" customHeight="1" thickBot="1" x14ac:dyDescent="0.25">
      <c r="A35" s="100"/>
      <c r="B35" s="621"/>
      <c r="C35" s="621"/>
      <c r="D35" s="327"/>
      <c r="E35" s="327"/>
      <c r="F35" s="327"/>
      <c r="G35" s="327"/>
      <c r="H35" s="327"/>
      <c r="I35" s="327"/>
      <c r="J35" s="327"/>
      <c r="K35" s="327"/>
      <c r="L35" s="327"/>
      <c r="M35" s="558"/>
      <c r="N35" s="101"/>
      <c r="O35" s="102"/>
      <c r="P35" s="203"/>
      <c r="Q35" s="136"/>
      <c r="R35" s="136"/>
      <c r="S35" s="136"/>
      <c r="T35" s="136"/>
      <c r="U35" s="136"/>
      <c r="V35" s="136"/>
      <c r="W35" s="136"/>
      <c r="X35" s="136"/>
      <c r="Y35" s="207"/>
      <c r="Z35" s="136"/>
      <c r="AA35" s="191"/>
      <c r="AB35" s="191"/>
      <c r="AC35" s="191"/>
    </row>
    <row r="36" spans="1:29" s="89" customFormat="1" ht="60" customHeight="1" thickBot="1" x14ac:dyDescent="0.25">
      <c r="A36" s="32"/>
      <c r="B36" s="606" t="s">
        <v>872</v>
      </c>
      <c r="C36" s="607"/>
      <c r="D36" s="83"/>
      <c r="E36" s="84">
        <f t="shared" ref="E36:M36" si="10">VLOOKUP($B$10,ALLCTB,Q36,FALSE)</f>
        <v>53617</v>
      </c>
      <c r="F36" s="84">
        <f t="shared" si="10"/>
        <v>40065</v>
      </c>
      <c r="G36" s="84">
        <f t="shared" si="10"/>
        <v>46337</v>
      </c>
      <c r="H36" s="84">
        <f t="shared" si="10"/>
        <v>38515</v>
      </c>
      <c r="I36" s="84">
        <f t="shared" si="10"/>
        <v>27221</v>
      </c>
      <c r="J36" s="84">
        <f t="shared" si="10"/>
        <v>16836</v>
      </c>
      <c r="K36" s="84">
        <f t="shared" si="10"/>
        <v>16486</v>
      </c>
      <c r="L36" s="84">
        <f t="shared" si="10"/>
        <v>6247</v>
      </c>
      <c r="M36" s="84">
        <f t="shared" si="10"/>
        <v>245324</v>
      </c>
      <c r="N36" s="87"/>
      <c r="O36" s="88"/>
      <c r="P36" s="222"/>
      <c r="Q36" s="191">
        <f>+Y34+1</f>
        <v>97</v>
      </c>
      <c r="R36" s="191">
        <f>+Q36+1</f>
        <v>98</v>
      </c>
      <c r="S36" s="191">
        <f t="shared" si="0"/>
        <v>99</v>
      </c>
      <c r="T36" s="191">
        <f t="shared" si="0"/>
        <v>100</v>
      </c>
      <c r="U36" s="191">
        <f t="shared" si="0"/>
        <v>101</v>
      </c>
      <c r="V36" s="191">
        <f t="shared" si="0"/>
        <v>102</v>
      </c>
      <c r="W36" s="191">
        <f t="shared" si="0"/>
        <v>103</v>
      </c>
      <c r="X36" s="191">
        <f t="shared" si="0"/>
        <v>104</v>
      </c>
      <c r="Y36" s="205">
        <f t="shared" si="0"/>
        <v>105</v>
      </c>
      <c r="Z36" s="135"/>
      <c r="AA36" s="217"/>
      <c r="AB36" s="124"/>
      <c r="AC36" s="124"/>
    </row>
    <row r="37" spans="1:29" s="103" customFormat="1" ht="15" customHeight="1" thickBot="1" x14ac:dyDescent="0.25">
      <c r="A37" s="100"/>
      <c r="B37" s="308"/>
      <c r="C37" s="328"/>
      <c r="D37" s="328"/>
      <c r="E37" s="328"/>
      <c r="F37" s="328"/>
      <c r="G37" s="328"/>
      <c r="H37" s="328"/>
      <c r="I37" s="328"/>
      <c r="J37" s="328"/>
      <c r="K37" s="328"/>
      <c r="L37" s="328"/>
      <c r="M37" s="328"/>
      <c r="N37" s="101"/>
      <c r="O37" s="102"/>
      <c r="P37" s="220"/>
      <c r="Q37" s="136"/>
      <c r="R37" s="136"/>
      <c r="S37" s="136"/>
      <c r="T37" s="136"/>
      <c r="U37" s="136"/>
      <c r="V37" s="136"/>
      <c r="W37" s="136"/>
      <c r="X37" s="136"/>
      <c r="Y37" s="207"/>
      <c r="Z37" s="136"/>
      <c r="AA37" s="191"/>
      <c r="AB37" s="191"/>
      <c r="AC37" s="192"/>
    </row>
    <row r="38" spans="1:29" s="89" customFormat="1" ht="62.25" customHeight="1" thickBot="1" x14ac:dyDescent="0.25">
      <c r="A38" s="32"/>
      <c r="B38" s="606" t="s">
        <v>873</v>
      </c>
      <c r="C38" s="607"/>
      <c r="D38" s="83"/>
      <c r="E38" s="84">
        <f t="shared" ref="E38:M38" si="11">VLOOKUP($B$10,ALLCTB,Q38,FALSE)</f>
        <v>112327</v>
      </c>
      <c r="F38" s="84">
        <f t="shared" si="11"/>
        <v>56441</v>
      </c>
      <c r="G38" s="84">
        <f t="shared" si="11"/>
        <v>48144</v>
      </c>
      <c r="H38" s="84">
        <f t="shared" si="11"/>
        <v>29996</v>
      </c>
      <c r="I38" s="84">
        <f t="shared" si="11"/>
        <v>17166</v>
      </c>
      <c r="J38" s="84">
        <f t="shared" si="11"/>
        <v>9214</v>
      </c>
      <c r="K38" s="84">
        <f t="shared" si="11"/>
        <v>7323</v>
      </c>
      <c r="L38" s="84">
        <f t="shared" si="11"/>
        <v>2147</v>
      </c>
      <c r="M38" s="84">
        <f t="shared" si="11"/>
        <v>282758</v>
      </c>
      <c r="N38" s="87"/>
      <c r="O38" s="88"/>
      <c r="P38" s="222"/>
      <c r="Q38" s="191">
        <f>+Y36+1</f>
        <v>106</v>
      </c>
      <c r="R38" s="191">
        <f>+Q38+1</f>
        <v>107</v>
      </c>
      <c r="S38" s="191">
        <f t="shared" si="0"/>
        <v>108</v>
      </c>
      <c r="T38" s="191">
        <f t="shared" si="0"/>
        <v>109</v>
      </c>
      <c r="U38" s="191">
        <f t="shared" si="0"/>
        <v>110</v>
      </c>
      <c r="V38" s="191">
        <f t="shared" si="0"/>
        <v>111</v>
      </c>
      <c r="W38" s="191">
        <f t="shared" si="0"/>
        <v>112</v>
      </c>
      <c r="X38" s="191">
        <f t="shared" si="0"/>
        <v>113</v>
      </c>
      <c r="Y38" s="205">
        <f t="shared" si="0"/>
        <v>114</v>
      </c>
      <c r="Z38" s="135"/>
      <c r="AA38" s="217"/>
      <c r="AB38" s="124"/>
      <c r="AC38" s="124"/>
    </row>
    <row r="39" spans="1:29" s="7" customFormat="1" ht="15" customHeight="1" thickBot="1" x14ac:dyDescent="0.25">
      <c r="A39" s="11"/>
      <c r="B39" s="325"/>
      <c r="C39" s="309"/>
      <c r="D39" s="329"/>
      <c r="E39" s="329"/>
      <c r="F39" s="329"/>
      <c r="G39" s="329"/>
      <c r="H39" s="329"/>
      <c r="I39" s="329"/>
      <c r="J39" s="329"/>
      <c r="K39" s="329"/>
      <c r="L39" s="329"/>
      <c r="M39" s="329"/>
      <c r="N39" s="13"/>
      <c r="O39" s="40"/>
      <c r="P39" s="220"/>
      <c r="Q39" s="136"/>
      <c r="R39" s="136"/>
      <c r="S39" s="136"/>
      <c r="T39" s="136"/>
      <c r="U39" s="136"/>
      <c r="V39" s="136"/>
      <c r="W39" s="136"/>
      <c r="X39" s="136"/>
      <c r="Y39" s="207"/>
      <c r="Z39" s="136"/>
      <c r="AA39" s="191"/>
      <c r="AB39" s="191"/>
      <c r="AC39" s="192"/>
    </row>
    <row r="40" spans="1:29" s="89" customFormat="1" ht="55.15" customHeight="1" thickBot="1" x14ac:dyDescent="0.25">
      <c r="A40" s="32"/>
      <c r="B40" s="606" t="s">
        <v>874</v>
      </c>
      <c r="C40" s="607"/>
      <c r="D40" s="83" t="s">
        <v>81</v>
      </c>
      <c r="E40" s="84">
        <f t="shared" ref="E40:M40" si="12">VLOOKUP($B$10,ALLCTB,Q40,FALSE)</f>
        <v>41227</v>
      </c>
      <c r="F40" s="84">
        <f t="shared" si="12"/>
        <v>23761</v>
      </c>
      <c r="G40" s="84">
        <f t="shared" si="12"/>
        <v>18726</v>
      </c>
      <c r="H40" s="84">
        <f t="shared" si="12"/>
        <v>10870</v>
      </c>
      <c r="I40" s="84">
        <f t="shared" si="12"/>
        <v>6479</v>
      </c>
      <c r="J40" s="84">
        <f t="shared" si="12"/>
        <v>3467</v>
      </c>
      <c r="K40" s="84">
        <f t="shared" si="12"/>
        <v>2553</v>
      </c>
      <c r="L40" s="84">
        <f t="shared" si="12"/>
        <v>402</v>
      </c>
      <c r="M40" s="84">
        <f t="shared" si="12"/>
        <v>107485</v>
      </c>
      <c r="N40" s="87"/>
      <c r="O40" s="88"/>
      <c r="P40" s="222"/>
      <c r="Q40" s="191">
        <f>+Y38+1</f>
        <v>115</v>
      </c>
      <c r="R40" s="191">
        <f>+Q40+1</f>
        <v>116</v>
      </c>
      <c r="S40" s="191">
        <f t="shared" si="0"/>
        <v>117</v>
      </c>
      <c r="T40" s="191">
        <f t="shared" si="0"/>
        <v>118</v>
      </c>
      <c r="U40" s="191">
        <f t="shared" si="0"/>
        <v>119</v>
      </c>
      <c r="V40" s="191">
        <f t="shared" si="0"/>
        <v>120</v>
      </c>
      <c r="W40" s="191">
        <f t="shared" si="0"/>
        <v>121</v>
      </c>
      <c r="X40" s="191">
        <f t="shared" si="0"/>
        <v>122</v>
      </c>
      <c r="Y40" s="205">
        <f t="shared" si="0"/>
        <v>123</v>
      </c>
      <c r="Z40" s="135"/>
      <c r="AA40" s="217"/>
      <c r="AB40" s="124"/>
      <c r="AC40" s="124"/>
    </row>
    <row r="41" spans="1:29" s="7" customFormat="1" ht="18.75" customHeight="1" thickBot="1" x14ac:dyDescent="0.25">
      <c r="A41" s="11"/>
      <c r="B41" s="309"/>
      <c r="C41" s="309"/>
      <c r="D41" s="555"/>
      <c r="E41" s="555"/>
      <c r="F41" s="555"/>
      <c r="G41" s="555"/>
      <c r="H41" s="555"/>
      <c r="I41" s="555"/>
      <c r="J41" s="555"/>
      <c r="K41" s="555"/>
      <c r="L41" s="555"/>
      <c r="M41" s="555"/>
      <c r="N41" s="13"/>
      <c r="O41" s="40"/>
      <c r="P41" s="220"/>
      <c r="Q41" s="136"/>
      <c r="R41" s="136"/>
      <c r="S41" s="136"/>
      <c r="T41" s="136"/>
      <c r="U41" s="136"/>
      <c r="V41" s="136"/>
      <c r="W41" s="136"/>
      <c r="X41" s="136"/>
      <c r="Y41" s="207"/>
      <c r="Z41" s="136"/>
      <c r="AA41" s="191"/>
      <c r="AB41" s="191"/>
      <c r="AC41" s="192"/>
    </row>
    <row r="42" spans="1:29" s="89" customFormat="1" ht="60" customHeight="1" thickBot="1" x14ac:dyDescent="0.25">
      <c r="A42" s="32"/>
      <c r="B42" s="606" t="s">
        <v>875</v>
      </c>
      <c r="C42" s="607"/>
      <c r="D42" s="83"/>
      <c r="E42" s="84">
        <f t="shared" ref="E42:M42" si="13">VLOOKUP($B$10,ALLCTB,Q42,FALSE)</f>
        <v>28290</v>
      </c>
      <c r="F42" s="84">
        <f t="shared" si="13"/>
        <v>10817</v>
      </c>
      <c r="G42" s="84">
        <f t="shared" si="13"/>
        <v>7891</v>
      </c>
      <c r="H42" s="84">
        <f t="shared" si="13"/>
        <v>4981</v>
      </c>
      <c r="I42" s="84">
        <f t="shared" si="13"/>
        <v>2886</v>
      </c>
      <c r="J42" s="84">
        <f t="shared" si="13"/>
        <v>1617</v>
      </c>
      <c r="K42" s="84">
        <f t="shared" si="13"/>
        <v>1535</v>
      </c>
      <c r="L42" s="84">
        <f t="shared" si="13"/>
        <v>739</v>
      </c>
      <c r="M42" s="84">
        <f t="shared" si="13"/>
        <v>58756</v>
      </c>
      <c r="N42" s="87"/>
      <c r="O42" s="88"/>
      <c r="P42" s="222"/>
      <c r="Q42" s="191">
        <f>+Y40+1</f>
        <v>124</v>
      </c>
      <c r="R42" s="191">
        <f>+Q42+1</f>
        <v>125</v>
      </c>
      <c r="S42" s="191">
        <f t="shared" si="0"/>
        <v>126</v>
      </c>
      <c r="T42" s="191">
        <f t="shared" si="0"/>
        <v>127</v>
      </c>
      <c r="U42" s="191">
        <f t="shared" si="0"/>
        <v>128</v>
      </c>
      <c r="V42" s="191">
        <f t="shared" si="0"/>
        <v>129</v>
      </c>
      <c r="W42" s="191">
        <f t="shared" si="0"/>
        <v>130</v>
      </c>
      <c r="X42" s="191">
        <f t="shared" si="0"/>
        <v>131</v>
      </c>
      <c r="Y42" s="205">
        <f t="shared" si="0"/>
        <v>132</v>
      </c>
      <c r="Z42" s="135"/>
      <c r="AA42" s="217"/>
      <c r="AB42" s="124"/>
      <c r="AC42" s="124"/>
    </row>
    <row r="43" spans="1:29" s="7" customFormat="1" ht="15" customHeight="1" thickBot="1" x14ac:dyDescent="0.25">
      <c r="A43" s="11"/>
      <c r="B43" s="330"/>
      <c r="C43" s="328"/>
      <c r="D43" s="555"/>
      <c r="E43" s="555"/>
      <c r="F43" s="555"/>
      <c r="G43" s="555"/>
      <c r="H43" s="555"/>
      <c r="I43" s="555"/>
      <c r="J43" s="555"/>
      <c r="K43" s="555"/>
      <c r="L43" s="555"/>
      <c r="M43" s="555"/>
      <c r="N43" s="13"/>
      <c r="O43" s="40"/>
      <c r="P43" s="220"/>
      <c r="Q43" s="136"/>
      <c r="R43" s="136"/>
      <c r="S43" s="136"/>
      <c r="T43" s="136"/>
      <c r="U43" s="136"/>
      <c r="V43" s="136"/>
      <c r="W43" s="136"/>
      <c r="X43" s="136"/>
      <c r="Y43" s="207"/>
      <c r="Z43" s="136"/>
      <c r="AA43" s="191"/>
      <c r="AB43" s="191"/>
      <c r="AC43" s="191"/>
    </row>
    <row r="44" spans="1:29" s="7" customFormat="1" ht="60" customHeight="1" thickBot="1" x14ac:dyDescent="0.25">
      <c r="A44" s="11"/>
      <c r="B44" s="606" t="s">
        <v>876</v>
      </c>
      <c r="C44" s="607"/>
      <c r="D44" s="83"/>
      <c r="E44" s="84">
        <f t="shared" ref="E44:M44" si="14">VLOOKUP($B$10,ALLCTB,Q44,FALSE)</f>
        <v>181844</v>
      </c>
      <c r="F44" s="84">
        <f t="shared" si="14"/>
        <v>91019</v>
      </c>
      <c r="G44" s="84">
        <f t="shared" si="14"/>
        <v>74761</v>
      </c>
      <c r="H44" s="84">
        <f t="shared" si="14"/>
        <v>45847</v>
      </c>
      <c r="I44" s="84">
        <f t="shared" si="14"/>
        <v>26531</v>
      </c>
      <c r="J44" s="84">
        <f t="shared" si="14"/>
        <v>14298</v>
      </c>
      <c r="K44" s="84">
        <f t="shared" si="14"/>
        <v>11411</v>
      </c>
      <c r="L44" s="84">
        <f t="shared" si="14"/>
        <v>3288</v>
      </c>
      <c r="M44" s="84">
        <f t="shared" si="14"/>
        <v>448999</v>
      </c>
      <c r="N44" s="87"/>
      <c r="O44" s="88"/>
      <c r="P44" s="222"/>
      <c r="Q44" s="191">
        <f>+Y42+1</f>
        <v>133</v>
      </c>
      <c r="R44" s="191">
        <f>+Q44+1</f>
        <v>134</v>
      </c>
      <c r="S44" s="191">
        <f t="shared" si="0"/>
        <v>135</v>
      </c>
      <c r="T44" s="191">
        <f t="shared" si="0"/>
        <v>136</v>
      </c>
      <c r="U44" s="191">
        <f t="shared" si="0"/>
        <v>137</v>
      </c>
      <c r="V44" s="191">
        <f t="shared" si="0"/>
        <v>138</v>
      </c>
      <c r="W44" s="191">
        <f t="shared" si="0"/>
        <v>139</v>
      </c>
      <c r="X44" s="191">
        <f t="shared" si="0"/>
        <v>140</v>
      </c>
      <c r="Y44" s="205">
        <f t="shared" si="0"/>
        <v>141</v>
      </c>
      <c r="Z44" s="135"/>
      <c r="AA44" s="217"/>
      <c r="AB44" s="124"/>
      <c r="AC44" s="124"/>
    </row>
    <row r="45" spans="1:29" s="103" customFormat="1" ht="15" customHeight="1" thickBot="1" x14ac:dyDescent="0.25">
      <c r="A45" s="100"/>
      <c r="B45" s="328"/>
      <c r="C45" s="328"/>
      <c r="D45" s="328"/>
      <c r="E45" s="328"/>
      <c r="F45" s="328"/>
      <c r="G45" s="328"/>
      <c r="H45" s="328"/>
      <c r="I45" s="328"/>
      <c r="J45" s="328"/>
      <c r="K45" s="328"/>
      <c r="L45" s="328"/>
      <c r="M45" s="328"/>
      <c r="N45" s="101"/>
      <c r="O45" s="102"/>
      <c r="P45" s="220"/>
      <c r="Q45" s="136"/>
      <c r="R45" s="136"/>
      <c r="S45" s="136"/>
      <c r="T45" s="136"/>
      <c r="U45" s="136"/>
      <c r="V45" s="136"/>
      <c r="W45" s="136"/>
      <c r="X45" s="136"/>
      <c r="Y45" s="207"/>
      <c r="Z45" s="136"/>
      <c r="AA45" s="191"/>
      <c r="AB45" s="191"/>
      <c r="AC45" s="191"/>
    </row>
    <row r="46" spans="1:29" s="103" customFormat="1" ht="80.099999999999994" customHeight="1" thickBot="1" x14ac:dyDescent="0.25">
      <c r="A46" s="32"/>
      <c r="B46" s="610" t="s">
        <v>877</v>
      </c>
      <c r="C46" s="611"/>
      <c r="D46" s="83" t="s">
        <v>81</v>
      </c>
      <c r="E46" s="84">
        <f t="shared" ref="E46:M46" si="15">VLOOKUP($B$10,ALLCTB,Q46,FALSE)</f>
        <v>90493</v>
      </c>
      <c r="F46" s="84">
        <f t="shared" si="15"/>
        <v>41262</v>
      </c>
      <c r="G46" s="84">
        <f t="shared" si="15"/>
        <v>34172</v>
      </c>
      <c r="H46" s="84">
        <f t="shared" si="15"/>
        <v>21980</v>
      </c>
      <c r="I46" s="84">
        <f t="shared" si="15"/>
        <v>13285</v>
      </c>
      <c r="J46" s="84">
        <f t="shared" si="15"/>
        <v>7574</v>
      </c>
      <c r="K46" s="84">
        <f t="shared" si="15"/>
        <v>6591</v>
      </c>
      <c r="L46" s="84">
        <f t="shared" si="15"/>
        <v>2295</v>
      </c>
      <c r="M46" s="84">
        <f t="shared" si="15"/>
        <v>217652</v>
      </c>
      <c r="N46" s="87"/>
      <c r="O46" s="102"/>
      <c r="P46" s="220"/>
      <c r="Q46" s="191">
        <f>+Y44+1</f>
        <v>142</v>
      </c>
      <c r="R46" s="191">
        <f>+Q46+1</f>
        <v>143</v>
      </c>
      <c r="S46" s="191">
        <f t="shared" si="0"/>
        <v>144</v>
      </c>
      <c r="T46" s="191">
        <f t="shared" si="0"/>
        <v>145</v>
      </c>
      <c r="U46" s="191">
        <f t="shared" si="0"/>
        <v>146</v>
      </c>
      <c r="V46" s="191">
        <f t="shared" si="0"/>
        <v>147</v>
      </c>
      <c r="W46" s="191">
        <f t="shared" si="0"/>
        <v>148</v>
      </c>
      <c r="X46" s="191">
        <f t="shared" si="0"/>
        <v>149</v>
      </c>
      <c r="Y46" s="205">
        <f t="shared" si="0"/>
        <v>150</v>
      </c>
      <c r="Z46" s="136"/>
      <c r="AA46" s="191"/>
      <c r="AB46" s="191"/>
      <c r="AC46" s="191"/>
    </row>
    <row r="47" spans="1:29" s="103" customFormat="1" ht="15" customHeight="1" thickBot="1" x14ac:dyDescent="0.25">
      <c r="A47" s="100"/>
      <c r="B47" s="309"/>
      <c r="C47" s="309"/>
      <c r="D47" s="328"/>
      <c r="E47" s="331"/>
      <c r="F47" s="331"/>
      <c r="G47" s="331"/>
      <c r="H47" s="331"/>
      <c r="I47" s="331"/>
      <c r="J47" s="331"/>
      <c r="K47" s="331"/>
      <c r="L47" s="331"/>
      <c r="M47" s="331"/>
      <c r="N47" s="101"/>
      <c r="O47" s="102"/>
      <c r="P47" s="220"/>
      <c r="Q47" s="136"/>
      <c r="R47" s="136"/>
      <c r="S47" s="136"/>
      <c r="T47" s="136"/>
      <c r="U47" s="136"/>
      <c r="V47" s="136"/>
      <c r="W47" s="136"/>
      <c r="X47" s="136"/>
      <c r="Y47" s="207"/>
      <c r="Z47" s="136"/>
      <c r="AA47" s="191"/>
      <c r="AB47" s="191"/>
      <c r="AC47" s="191"/>
    </row>
    <row r="48" spans="1:29" s="7" customFormat="1" ht="80.099999999999994" customHeight="1" thickBot="1" x14ac:dyDescent="0.25">
      <c r="A48" s="32"/>
      <c r="B48" s="610" t="s">
        <v>878</v>
      </c>
      <c r="C48" s="611"/>
      <c r="D48" s="83"/>
      <c r="E48" s="84">
        <f t="shared" ref="E48:M48" si="16">VLOOKUP($B$10,ALLCTB,Q48,FALSE)</f>
        <v>15</v>
      </c>
      <c r="F48" s="84">
        <f t="shared" si="16"/>
        <v>13</v>
      </c>
      <c r="G48" s="84">
        <f t="shared" si="16"/>
        <v>7</v>
      </c>
      <c r="H48" s="84">
        <f t="shared" si="16"/>
        <v>13</v>
      </c>
      <c r="I48" s="84">
        <f t="shared" si="16"/>
        <v>17</v>
      </c>
      <c r="J48" s="84">
        <f t="shared" si="16"/>
        <v>6</v>
      </c>
      <c r="K48" s="84">
        <f t="shared" si="16"/>
        <v>9</v>
      </c>
      <c r="L48" s="84">
        <f t="shared" si="16"/>
        <v>0</v>
      </c>
      <c r="M48" s="84">
        <f t="shared" si="16"/>
        <v>80</v>
      </c>
      <c r="N48" s="87"/>
      <c r="O48" s="88"/>
      <c r="P48" s="222"/>
      <c r="Q48" s="191">
        <f>+Y46+1</f>
        <v>151</v>
      </c>
      <c r="R48" s="191">
        <f>+Q48+1</f>
        <v>152</v>
      </c>
      <c r="S48" s="191">
        <f t="shared" si="0"/>
        <v>153</v>
      </c>
      <c r="T48" s="191">
        <f t="shared" si="0"/>
        <v>154</v>
      </c>
      <c r="U48" s="191">
        <f t="shared" si="0"/>
        <v>155</v>
      </c>
      <c r="V48" s="191">
        <f t="shared" si="0"/>
        <v>156</v>
      </c>
      <c r="W48" s="191">
        <f t="shared" si="0"/>
        <v>157</v>
      </c>
      <c r="X48" s="191">
        <f t="shared" si="0"/>
        <v>158</v>
      </c>
      <c r="Y48" s="205">
        <f t="shared" si="0"/>
        <v>159</v>
      </c>
      <c r="Z48" s="135"/>
      <c r="AA48" s="217"/>
      <c r="AB48" s="124"/>
      <c r="AC48" s="124"/>
    </row>
    <row r="49" spans="1:29" s="7" customFormat="1" ht="15" customHeight="1" thickBot="1" x14ac:dyDescent="0.25">
      <c r="A49" s="11"/>
      <c r="B49" s="309"/>
      <c r="C49" s="309"/>
      <c r="D49" s="555"/>
      <c r="E49" s="555"/>
      <c r="F49" s="555"/>
      <c r="G49" s="555"/>
      <c r="H49" s="555"/>
      <c r="I49" s="555"/>
      <c r="J49" s="555"/>
      <c r="K49" s="555"/>
      <c r="L49" s="555"/>
      <c r="M49" s="555"/>
      <c r="N49" s="13"/>
      <c r="O49" s="40"/>
      <c r="P49" s="220"/>
      <c r="Q49" s="136"/>
      <c r="R49" s="136"/>
      <c r="S49" s="136"/>
      <c r="T49" s="136"/>
      <c r="U49" s="136"/>
      <c r="V49" s="136"/>
      <c r="W49" s="136"/>
      <c r="X49" s="136"/>
      <c r="Y49" s="207"/>
      <c r="Z49" s="136"/>
      <c r="AA49" s="191"/>
      <c r="AB49" s="191"/>
      <c r="AC49" s="191"/>
    </row>
    <row r="50" spans="1:29" s="7" customFormat="1" ht="114" customHeight="1" thickBot="1" x14ac:dyDescent="0.25">
      <c r="A50" s="32"/>
      <c r="B50" s="612" t="s">
        <v>879</v>
      </c>
      <c r="C50" s="613"/>
      <c r="D50" s="83"/>
      <c r="E50" s="84">
        <f t="shared" ref="E50:M50" si="17">VLOOKUP($B$10,ALLCTB,Q50,FALSE)</f>
        <v>3696</v>
      </c>
      <c r="F50" s="84">
        <f t="shared" si="17"/>
        <v>2531</v>
      </c>
      <c r="G50" s="84">
        <f t="shared" si="17"/>
        <v>2650</v>
      </c>
      <c r="H50" s="84">
        <f t="shared" si="17"/>
        <v>1958</v>
      </c>
      <c r="I50" s="84">
        <f t="shared" si="17"/>
        <v>1373</v>
      </c>
      <c r="J50" s="84">
        <f t="shared" si="17"/>
        <v>814</v>
      </c>
      <c r="K50" s="84">
        <f t="shared" si="17"/>
        <v>753</v>
      </c>
      <c r="L50" s="84">
        <f t="shared" si="17"/>
        <v>201</v>
      </c>
      <c r="M50" s="84">
        <f t="shared" si="17"/>
        <v>13976</v>
      </c>
      <c r="N50" s="87"/>
      <c r="O50" s="40"/>
      <c r="P50" s="220"/>
      <c r="Q50" s="191">
        <f>+Y48+1</f>
        <v>160</v>
      </c>
      <c r="R50" s="191">
        <f>+Q50+1</f>
        <v>161</v>
      </c>
      <c r="S50" s="191">
        <f t="shared" si="0"/>
        <v>162</v>
      </c>
      <c r="T50" s="191">
        <f t="shared" si="0"/>
        <v>163</v>
      </c>
      <c r="U50" s="191">
        <f t="shared" si="0"/>
        <v>164</v>
      </c>
      <c r="V50" s="191">
        <f t="shared" si="0"/>
        <v>165</v>
      </c>
      <c r="W50" s="191">
        <f t="shared" si="0"/>
        <v>166</v>
      </c>
      <c r="X50" s="191">
        <f t="shared" si="0"/>
        <v>167</v>
      </c>
      <c r="Y50" s="205">
        <f t="shared" si="0"/>
        <v>168</v>
      </c>
      <c r="Z50" s="136"/>
      <c r="AA50" s="191"/>
      <c r="AB50" s="191"/>
      <c r="AC50" s="191"/>
    </row>
    <row r="51" spans="1:29" s="7" customFormat="1" ht="15" customHeight="1" thickBot="1" x14ac:dyDescent="0.25">
      <c r="A51" s="11"/>
      <c r="B51" s="309"/>
      <c r="C51" s="309"/>
      <c r="D51" s="349"/>
      <c r="E51" s="331"/>
      <c r="F51" s="331"/>
      <c r="G51" s="331"/>
      <c r="H51" s="331"/>
      <c r="I51" s="331"/>
      <c r="J51" s="331"/>
      <c r="K51" s="331"/>
      <c r="L51" s="331"/>
      <c r="M51" s="557"/>
      <c r="N51" s="13"/>
      <c r="O51" s="40"/>
      <c r="P51" s="220"/>
      <c r="Q51" s="136"/>
      <c r="R51" s="136"/>
      <c r="S51" s="136"/>
      <c r="T51" s="136"/>
      <c r="U51" s="136"/>
      <c r="V51" s="136"/>
      <c r="W51" s="136"/>
      <c r="X51" s="136"/>
      <c r="Y51" s="207"/>
      <c r="Z51" s="136"/>
      <c r="AA51" s="191"/>
      <c r="AB51" s="191"/>
      <c r="AC51" s="191"/>
    </row>
    <row r="52" spans="1:29" s="7" customFormat="1" ht="60" customHeight="1" thickBot="1" x14ac:dyDescent="0.25">
      <c r="A52" s="32"/>
      <c r="B52" s="610" t="s">
        <v>880</v>
      </c>
      <c r="C52" s="611"/>
      <c r="D52" s="83"/>
      <c r="E52" s="84">
        <f t="shared" ref="E52:M52" si="18">VLOOKUP($B$10,ALLCTB,Q52,FALSE)</f>
        <v>86782</v>
      </c>
      <c r="F52" s="84">
        <f t="shared" si="18"/>
        <v>38718</v>
      </c>
      <c r="G52" s="84">
        <f t="shared" si="18"/>
        <v>31515</v>
      </c>
      <c r="H52" s="84">
        <f t="shared" si="18"/>
        <v>20009</v>
      </c>
      <c r="I52" s="84">
        <f t="shared" si="18"/>
        <v>11895</v>
      </c>
      <c r="J52" s="84">
        <f t="shared" si="18"/>
        <v>6754</v>
      </c>
      <c r="K52" s="84">
        <f t="shared" si="18"/>
        <v>5829</v>
      </c>
      <c r="L52" s="84">
        <f t="shared" si="18"/>
        <v>2094</v>
      </c>
      <c r="M52" s="84">
        <f t="shared" si="18"/>
        <v>203596</v>
      </c>
      <c r="N52" s="87"/>
      <c r="O52" s="40"/>
      <c r="P52" s="220"/>
      <c r="Q52" s="191">
        <f>+Y50+1</f>
        <v>169</v>
      </c>
      <c r="R52" s="191">
        <f>+Q52+1</f>
        <v>170</v>
      </c>
      <c r="S52" s="191">
        <f t="shared" si="0"/>
        <v>171</v>
      </c>
      <c r="T52" s="191">
        <f t="shared" si="0"/>
        <v>172</v>
      </c>
      <c r="U52" s="191">
        <f t="shared" si="0"/>
        <v>173</v>
      </c>
      <c r="V52" s="191">
        <f t="shared" si="0"/>
        <v>174</v>
      </c>
      <c r="W52" s="191">
        <f t="shared" si="0"/>
        <v>175</v>
      </c>
      <c r="X52" s="191">
        <f t="shared" si="0"/>
        <v>176</v>
      </c>
      <c r="Y52" s="205">
        <f t="shared" si="0"/>
        <v>177</v>
      </c>
      <c r="Z52" s="136"/>
      <c r="AA52" s="191"/>
      <c r="AB52" s="191"/>
      <c r="AC52" s="191"/>
    </row>
    <row r="53" spans="1:29" s="7" customFormat="1" ht="15" customHeight="1" thickBot="1" x14ac:dyDescent="0.25">
      <c r="A53" s="11"/>
      <c r="B53" s="309"/>
      <c r="C53" s="309"/>
      <c r="D53" s="555"/>
      <c r="E53" s="555"/>
      <c r="F53" s="555"/>
      <c r="G53" s="555"/>
      <c r="H53" s="555"/>
      <c r="I53" s="555"/>
      <c r="J53" s="555"/>
      <c r="K53" s="555"/>
      <c r="L53" s="555"/>
      <c r="M53" s="555"/>
      <c r="N53" s="13"/>
      <c r="O53" s="40"/>
      <c r="P53" s="203"/>
      <c r="Q53" s="136"/>
      <c r="R53" s="136"/>
      <c r="S53" s="136"/>
      <c r="T53" s="136"/>
      <c r="U53" s="136"/>
      <c r="V53" s="136"/>
      <c r="W53" s="136"/>
      <c r="X53" s="136"/>
      <c r="Y53" s="207"/>
      <c r="Z53" s="136"/>
      <c r="AA53" s="191"/>
      <c r="AB53" s="191"/>
      <c r="AC53" s="191"/>
    </row>
    <row r="54" spans="1:29" s="45" customFormat="1" ht="60" customHeight="1" thickBot="1" x14ac:dyDescent="0.25">
      <c r="A54" s="65"/>
      <c r="B54" s="606" t="s">
        <v>881</v>
      </c>
      <c r="C54" s="607"/>
      <c r="D54" s="84">
        <f t="shared" ref="D54:M54" si="19">VLOOKUP($B$10,ALLCTB,P54,FALSE)</f>
        <v>8974</v>
      </c>
      <c r="E54" s="84">
        <f t="shared" si="19"/>
        <v>2769424</v>
      </c>
      <c r="F54" s="84">
        <f t="shared" si="19"/>
        <v>2723436</v>
      </c>
      <c r="G54" s="84">
        <f t="shared" si="19"/>
        <v>3406141</v>
      </c>
      <c r="H54" s="84">
        <f t="shared" si="19"/>
        <v>2638342</v>
      </c>
      <c r="I54" s="84">
        <f t="shared" si="19"/>
        <v>1731989</v>
      </c>
      <c r="J54" s="84">
        <f t="shared" si="19"/>
        <v>956726</v>
      </c>
      <c r="K54" s="84">
        <f t="shared" si="19"/>
        <v>687042</v>
      </c>
      <c r="L54" s="84">
        <f t="shared" si="19"/>
        <v>113259</v>
      </c>
      <c r="M54" s="84">
        <f t="shared" si="19"/>
        <v>15035333</v>
      </c>
      <c r="N54" s="66"/>
      <c r="O54" s="44"/>
      <c r="P54" s="203">
        <f>+Y52+1</f>
        <v>178</v>
      </c>
      <c r="Q54" s="191">
        <f>+P54+1</f>
        <v>179</v>
      </c>
      <c r="R54" s="191">
        <f>+Q54+1</f>
        <v>180</v>
      </c>
      <c r="S54" s="191">
        <f t="shared" si="0"/>
        <v>181</v>
      </c>
      <c r="T54" s="191">
        <f t="shared" si="0"/>
        <v>182</v>
      </c>
      <c r="U54" s="191">
        <f t="shared" si="0"/>
        <v>183</v>
      </c>
      <c r="V54" s="191">
        <f t="shared" si="0"/>
        <v>184</v>
      </c>
      <c r="W54" s="191">
        <f t="shared" si="0"/>
        <v>185</v>
      </c>
      <c r="X54" s="191">
        <f t="shared" si="0"/>
        <v>186</v>
      </c>
      <c r="Y54" s="205">
        <f t="shared" si="0"/>
        <v>187</v>
      </c>
      <c r="Z54" s="136">
        <f>IF(L54&gt;=0,0,1)</f>
        <v>0</v>
      </c>
      <c r="AA54" s="218">
        <f>IF(ISNUMBER(SUM(R54:Z54))=TRUE,SUM(R54:Z54),1)</f>
        <v>1468</v>
      </c>
      <c r="AB54" s="191"/>
      <c r="AC54" s="191"/>
    </row>
    <row r="55" spans="1:29" s="7" customFormat="1" ht="15" customHeight="1" thickBot="1" x14ac:dyDescent="0.25">
      <c r="A55" s="11"/>
      <c r="B55" s="325"/>
      <c r="C55" s="309"/>
      <c r="D55" s="555"/>
      <c r="E55" s="555"/>
      <c r="F55" s="555"/>
      <c r="G55" s="555"/>
      <c r="H55" s="555"/>
      <c r="I55" s="555"/>
      <c r="J55" s="555"/>
      <c r="K55" s="555"/>
      <c r="L55" s="555"/>
      <c r="M55" s="555"/>
      <c r="N55" s="13"/>
      <c r="O55" s="40"/>
      <c r="P55" s="203"/>
      <c r="Q55" s="136"/>
      <c r="R55" s="136"/>
      <c r="S55" s="136"/>
      <c r="T55" s="136"/>
      <c r="U55" s="136"/>
      <c r="V55" s="136"/>
      <c r="W55" s="136"/>
      <c r="X55" s="136"/>
      <c r="Y55" s="207"/>
      <c r="Z55" s="136"/>
      <c r="AA55" s="191"/>
      <c r="AB55" s="191"/>
      <c r="AC55" s="191"/>
    </row>
    <row r="56" spans="1:29" s="7" customFormat="1" ht="60" customHeight="1" thickBot="1" x14ac:dyDescent="0.25">
      <c r="A56" s="11"/>
      <c r="B56" s="606" t="s">
        <v>882</v>
      </c>
      <c r="C56" s="607"/>
      <c r="D56" s="84">
        <f t="shared" ref="D56:M56" si="20">VLOOKUP($B$10,ALLCTB,P56,FALSE)</f>
        <v>4480</v>
      </c>
      <c r="E56" s="84">
        <f t="shared" si="20"/>
        <v>2866338</v>
      </c>
      <c r="F56" s="84">
        <f t="shared" si="20"/>
        <v>1819143</v>
      </c>
      <c r="G56" s="84">
        <f t="shared" si="20"/>
        <v>1640689</v>
      </c>
      <c r="H56" s="84">
        <f t="shared" si="20"/>
        <v>932508</v>
      </c>
      <c r="I56" s="84">
        <f t="shared" si="20"/>
        <v>467960</v>
      </c>
      <c r="J56" s="84">
        <f t="shared" si="20"/>
        <v>211439</v>
      </c>
      <c r="K56" s="84">
        <f t="shared" si="20"/>
        <v>126339</v>
      </c>
      <c r="L56" s="84">
        <f t="shared" si="20"/>
        <v>16096</v>
      </c>
      <c r="M56" s="84">
        <f t="shared" si="20"/>
        <v>8084992</v>
      </c>
      <c r="N56" s="13"/>
      <c r="O56" s="40"/>
      <c r="P56" s="203">
        <f>+Y54+1</f>
        <v>188</v>
      </c>
      <c r="Q56" s="191">
        <f>+P56+1</f>
        <v>189</v>
      </c>
      <c r="R56" s="191">
        <f>+Q56+1</f>
        <v>190</v>
      </c>
      <c r="S56" s="191">
        <f t="shared" si="0"/>
        <v>191</v>
      </c>
      <c r="T56" s="191">
        <f t="shared" si="0"/>
        <v>192</v>
      </c>
      <c r="U56" s="191">
        <f t="shared" si="0"/>
        <v>193</v>
      </c>
      <c r="V56" s="191">
        <f t="shared" si="0"/>
        <v>194</v>
      </c>
      <c r="W56" s="191">
        <f t="shared" si="0"/>
        <v>195</v>
      </c>
      <c r="X56" s="191">
        <f t="shared" si="0"/>
        <v>196</v>
      </c>
      <c r="Y56" s="205">
        <f t="shared" si="0"/>
        <v>197</v>
      </c>
      <c r="Z56" s="136"/>
      <c r="AA56" s="191"/>
      <c r="AB56" s="191"/>
      <c r="AC56" s="191"/>
    </row>
    <row r="57" spans="1:29" s="104" customFormat="1" ht="15" customHeight="1" thickBot="1" x14ac:dyDescent="0.25">
      <c r="A57" s="127"/>
      <c r="B57" s="288"/>
      <c r="C57" s="309"/>
      <c r="D57" s="128"/>
      <c r="E57" s="128"/>
      <c r="F57" s="128"/>
      <c r="G57" s="128"/>
      <c r="H57" s="128"/>
      <c r="I57" s="128"/>
      <c r="J57" s="128"/>
      <c r="K57" s="128"/>
      <c r="L57" s="128"/>
      <c r="M57" s="344"/>
      <c r="N57" s="129"/>
      <c r="P57" s="203"/>
      <c r="Q57" s="136"/>
      <c r="R57" s="136"/>
      <c r="S57" s="136"/>
      <c r="T57" s="136"/>
      <c r="U57" s="136"/>
      <c r="V57" s="136"/>
      <c r="W57" s="136"/>
      <c r="X57" s="136"/>
      <c r="Y57" s="207"/>
      <c r="Z57" s="136"/>
      <c r="AA57" s="191"/>
      <c r="AB57" s="191"/>
      <c r="AC57" s="191"/>
    </row>
    <row r="58" spans="1:29" s="47" customFormat="1" ht="45" customHeight="1" thickBot="1" x14ac:dyDescent="0.25">
      <c r="A58" s="67"/>
      <c r="B58" s="606" t="s">
        <v>883</v>
      </c>
      <c r="C58" s="607"/>
      <c r="D58" s="92">
        <f>VLOOKUP($B$10,ALLCTB,P58,FALSE)</f>
        <v>3.6799999999999997</v>
      </c>
      <c r="E58" s="92">
        <f t="shared" ref="E58:M58" si="21">VLOOKUP($B$10,ALLCTB,Q58,FALSE)</f>
        <v>1493.352544891851</v>
      </c>
      <c r="F58" s="92">
        <f t="shared" si="21"/>
        <v>182.38888888888886</v>
      </c>
      <c r="G58" s="92">
        <f t="shared" si="21"/>
        <v>100.83222222222223</v>
      </c>
      <c r="H58" s="92">
        <f t="shared" si="21"/>
        <v>45.70821437234499</v>
      </c>
      <c r="I58" s="92">
        <f t="shared" si="21"/>
        <v>21.417655424258321</v>
      </c>
      <c r="J58" s="92">
        <f t="shared" si="21"/>
        <v>11.58</v>
      </c>
      <c r="K58" s="92">
        <f t="shared" si="21"/>
        <v>6.8</v>
      </c>
      <c r="L58" s="92">
        <f t="shared" si="21"/>
        <v>0</v>
      </c>
      <c r="M58" s="92">
        <f t="shared" si="21"/>
        <v>1865.7595257995665</v>
      </c>
      <c r="N58" s="68"/>
      <c r="O58" s="46"/>
      <c r="P58" s="203">
        <f>+Y56+1</f>
        <v>198</v>
      </c>
      <c r="Q58" s="191">
        <f>+P58+1</f>
        <v>199</v>
      </c>
      <c r="R58" s="191">
        <f>+Q58+1</f>
        <v>200</v>
      </c>
      <c r="S58" s="191">
        <f t="shared" si="0"/>
        <v>201</v>
      </c>
      <c r="T58" s="191">
        <f t="shared" si="0"/>
        <v>202</v>
      </c>
      <c r="U58" s="191">
        <f t="shared" si="0"/>
        <v>203</v>
      </c>
      <c r="V58" s="191">
        <f t="shared" si="0"/>
        <v>204</v>
      </c>
      <c r="W58" s="191">
        <f t="shared" si="0"/>
        <v>205</v>
      </c>
      <c r="X58" s="191">
        <f t="shared" si="0"/>
        <v>206</v>
      </c>
      <c r="Y58" s="205">
        <f t="shared" si="0"/>
        <v>207</v>
      </c>
      <c r="Z58" s="136"/>
      <c r="AA58" s="191"/>
      <c r="AB58" s="191"/>
      <c r="AC58" s="191"/>
    </row>
    <row r="59" spans="1:29" s="7" customFormat="1" ht="15" customHeight="1" thickBot="1" x14ac:dyDescent="0.25">
      <c r="A59" s="11"/>
      <c r="B59" s="288"/>
      <c r="C59" s="309"/>
      <c r="D59" s="312"/>
      <c r="E59" s="312"/>
      <c r="F59" s="312"/>
      <c r="G59" s="312"/>
      <c r="H59" s="312"/>
      <c r="I59" s="312"/>
      <c r="J59" s="312"/>
      <c r="K59" s="312"/>
      <c r="L59" s="312"/>
      <c r="M59" s="312"/>
      <c r="N59" s="13"/>
      <c r="O59" s="46"/>
      <c r="P59" s="203"/>
      <c r="Q59" s="136"/>
      <c r="R59" s="136"/>
      <c r="S59" s="136"/>
      <c r="T59" s="136"/>
      <c r="U59" s="136"/>
      <c r="V59" s="136"/>
      <c r="W59" s="136"/>
      <c r="X59" s="136"/>
      <c r="Y59" s="207"/>
      <c r="Z59" s="136"/>
      <c r="AA59" s="191"/>
      <c r="AB59" s="191"/>
      <c r="AC59" s="191"/>
    </row>
    <row r="60" spans="1:29" s="47" customFormat="1" ht="45" customHeight="1" thickBot="1" x14ac:dyDescent="0.25">
      <c r="A60" s="67"/>
      <c r="B60" s="606" t="s">
        <v>884</v>
      </c>
      <c r="C60" s="607"/>
      <c r="D60" s="92">
        <f>VLOOKUP($B$10,ALLCTB,P60,FALSE)</f>
        <v>12246.070000000002</v>
      </c>
      <c r="E60" s="92">
        <f t="shared" ref="E60" si="22">VLOOKUP($B$10,ALLCTB,Q60,FALSE)</f>
        <v>4922595.9974551136</v>
      </c>
      <c r="F60" s="92">
        <f t="shared" ref="F60" si="23">VLOOKUP($B$10,ALLCTB,R60,FALSE)</f>
        <v>4085322.0111111132</v>
      </c>
      <c r="G60" s="92">
        <f t="shared" ref="G60" si="24">VLOOKUP($B$10,ALLCTB,S60,FALSE)</f>
        <v>4633781.1677777786</v>
      </c>
      <c r="H60" s="92">
        <f t="shared" ref="H60" si="25">VLOOKUP($B$10,ALLCTB,T60,FALSE)</f>
        <v>3335960.6417856286</v>
      </c>
      <c r="I60" s="92">
        <f t="shared" ref="I60" si="26">VLOOKUP($B$10,ALLCTB,U60,FALSE)</f>
        <v>2081651.5323445757</v>
      </c>
      <c r="J60" s="92">
        <f t="shared" ref="J60" si="27">VLOOKUP($B$10,ALLCTB,V60,FALSE)</f>
        <v>1113907.4200000002</v>
      </c>
      <c r="K60" s="92">
        <f t="shared" ref="K60" si="28">VLOOKUP($B$10,ALLCTB,W60,FALSE)</f>
        <v>780217.44999999984</v>
      </c>
      <c r="L60" s="92">
        <f t="shared" ref="L60" si="29">VLOOKUP($B$10,ALLCTB,X60,FALSE)</f>
        <v>125227.1</v>
      </c>
      <c r="M60" s="92">
        <f t="shared" ref="M60" si="30">VLOOKUP($B$10,ALLCTB,Y60,FALSE)</f>
        <v>21090909.3904742</v>
      </c>
      <c r="N60" s="68"/>
      <c r="O60" s="46"/>
      <c r="P60" s="203">
        <f>+Y58+1</f>
        <v>208</v>
      </c>
      <c r="Q60" s="191">
        <f>+P60+1</f>
        <v>209</v>
      </c>
      <c r="R60" s="191">
        <f>+Q60+1</f>
        <v>210</v>
      </c>
      <c r="S60" s="191">
        <f t="shared" ref="S60" si="31">+R60+1</f>
        <v>211</v>
      </c>
      <c r="T60" s="191">
        <f t="shared" ref="T60" si="32">+S60+1</f>
        <v>212</v>
      </c>
      <c r="U60" s="191">
        <f t="shared" ref="U60" si="33">+T60+1</f>
        <v>213</v>
      </c>
      <c r="V60" s="191">
        <f t="shared" ref="V60" si="34">+U60+1</f>
        <v>214</v>
      </c>
      <c r="W60" s="191">
        <f t="shared" ref="W60" si="35">+V60+1</f>
        <v>215</v>
      </c>
      <c r="X60" s="191">
        <f t="shared" ref="X60" si="36">+W60+1</f>
        <v>216</v>
      </c>
      <c r="Y60" s="205">
        <f t="shared" ref="Y60" si="37">+X60+1</f>
        <v>217</v>
      </c>
      <c r="Z60" s="136"/>
      <c r="AA60" s="191"/>
      <c r="AB60" s="191"/>
      <c r="AC60" s="191"/>
    </row>
    <row r="61" spans="1:29" s="7" customFormat="1" ht="15" customHeight="1" x14ac:dyDescent="0.2">
      <c r="A61" s="11"/>
      <c r="B61" s="309"/>
      <c r="C61" s="309"/>
      <c r="D61" s="326"/>
      <c r="E61" s="326"/>
      <c r="F61" s="326"/>
      <c r="G61" s="326"/>
      <c r="H61" s="326"/>
      <c r="I61" s="326"/>
      <c r="J61" s="326"/>
      <c r="K61" s="326"/>
      <c r="L61" s="326"/>
      <c r="M61" s="312"/>
      <c r="N61" s="13"/>
      <c r="O61" s="46"/>
      <c r="P61" s="203"/>
      <c r="Q61" s="136"/>
      <c r="R61" s="136"/>
      <c r="S61" s="136"/>
      <c r="T61" s="136"/>
      <c r="U61" s="136"/>
      <c r="V61" s="136"/>
      <c r="W61" s="136"/>
      <c r="X61" s="136"/>
      <c r="Y61" s="207"/>
      <c r="Z61" s="136"/>
      <c r="AA61" s="191"/>
      <c r="AB61" s="191"/>
      <c r="AC61" s="191"/>
    </row>
    <row r="62" spans="1:29" s="7" customFormat="1" ht="20.100000000000001" customHeight="1" x14ac:dyDescent="0.2">
      <c r="A62" s="11"/>
      <c r="B62" s="614" t="s">
        <v>809</v>
      </c>
      <c r="C62" s="614"/>
      <c r="D62" s="353" t="s">
        <v>927</v>
      </c>
      <c r="E62" s="353" t="s">
        <v>928</v>
      </c>
      <c r="F62" s="353" t="s">
        <v>929</v>
      </c>
      <c r="G62" s="353" t="s">
        <v>930</v>
      </c>
      <c r="H62" s="353">
        <v>1</v>
      </c>
      <c r="I62" s="353" t="s">
        <v>931</v>
      </c>
      <c r="J62" s="353" t="s">
        <v>932</v>
      </c>
      <c r="K62" s="353" t="s">
        <v>933</v>
      </c>
      <c r="L62" s="354">
        <f>18/9</f>
        <v>2</v>
      </c>
      <c r="M62" s="345"/>
      <c r="N62" s="13"/>
      <c r="O62" s="234"/>
      <c r="P62" s="235"/>
      <c r="Q62" s="235"/>
      <c r="R62" s="235"/>
      <c r="S62" s="235"/>
      <c r="T62" s="235"/>
      <c r="U62" s="235"/>
      <c r="V62" s="235"/>
      <c r="W62" s="235"/>
      <c r="X62" s="235"/>
      <c r="Y62" s="235"/>
      <c r="Z62" s="235"/>
      <c r="AA62" s="235"/>
      <c r="AB62" s="191"/>
      <c r="AC62" s="237"/>
    </row>
    <row r="63" spans="1:29" s="7" customFormat="1" ht="20.100000000000001" hidden="1" customHeight="1" thickBot="1" x14ac:dyDescent="0.25">
      <c r="A63" s="14"/>
      <c r="B63" s="130"/>
      <c r="C63" s="130"/>
      <c r="D63" s="332"/>
      <c r="E63" s="332"/>
      <c r="F63" s="332"/>
      <c r="G63" s="332"/>
      <c r="H63" s="332"/>
      <c r="I63" s="332"/>
      <c r="J63" s="332"/>
      <c r="K63" s="332"/>
      <c r="L63" s="332"/>
      <c r="M63" s="346"/>
      <c r="N63" s="16"/>
      <c r="O63" s="46"/>
      <c r="P63" s="203"/>
      <c r="Q63" s="136"/>
      <c r="R63" s="136"/>
      <c r="S63" s="136"/>
      <c r="T63" s="136"/>
      <c r="U63" s="136"/>
      <c r="V63" s="136"/>
      <c r="W63" s="136"/>
      <c r="X63" s="136"/>
      <c r="Y63" s="207"/>
      <c r="Z63" s="136"/>
      <c r="AA63" s="191"/>
      <c r="AB63" s="191"/>
      <c r="AC63" s="191"/>
    </row>
    <row r="64" spans="1:29" s="7" customFormat="1" ht="15" customHeight="1" thickBot="1" x14ac:dyDescent="0.25">
      <c r="A64" s="11"/>
      <c r="B64" s="333"/>
      <c r="C64" s="333"/>
      <c r="D64" s="334"/>
      <c r="E64" s="334"/>
      <c r="F64" s="334"/>
      <c r="G64" s="334"/>
      <c r="H64" s="334"/>
      <c r="I64" s="334"/>
      <c r="J64" s="334"/>
      <c r="K64" s="334"/>
      <c r="L64" s="334"/>
      <c r="M64" s="347"/>
      <c r="N64" s="13"/>
      <c r="O64" s="46"/>
      <c r="P64" s="203"/>
      <c r="Q64" s="136"/>
      <c r="R64" s="136"/>
      <c r="S64" s="136"/>
      <c r="T64" s="136"/>
      <c r="U64" s="136"/>
      <c r="V64" s="136"/>
      <c r="W64" s="136"/>
      <c r="X64" s="136"/>
      <c r="Y64" s="207"/>
      <c r="Z64" s="136"/>
      <c r="AA64" s="191"/>
      <c r="AB64" s="191"/>
      <c r="AC64" s="191"/>
    </row>
    <row r="65" spans="1:29" s="7" customFormat="1" ht="45" customHeight="1" thickBot="1" x14ac:dyDescent="0.25">
      <c r="A65" s="11"/>
      <c r="B65" s="608" t="s">
        <v>885</v>
      </c>
      <c r="C65" s="609"/>
      <c r="D65" s="92">
        <f>VLOOKUP($B$10,ALLCTB,P65,FALSE)</f>
        <v>6803.5000000000009</v>
      </c>
      <c r="E65" s="92">
        <f t="shared" ref="E65" si="38">VLOOKUP($B$10,ALLCTB,Q65,FALSE)</f>
        <v>3191730.2000000039</v>
      </c>
      <c r="F65" s="92">
        <f t="shared" ref="F65" si="39">VLOOKUP($B$10,ALLCTB,R65,FALSE)</f>
        <v>3177473.2999999984</v>
      </c>
      <c r="G65" s="92">
        <f t="shared" ref="G65" si="40">VLOOKUP($B$10,ALLCTB,S65,FALSE)</f>
        <v>4118916.5000000023</v>
      </c>
      <c r="H65" s="92">
        <f t="shared" ref="H65" si="41">VLOOKUP($B$10,ALLCTB,T65,FALSE)</f>
        <v>3335968.5999999926</v>
      </c>
      <c r="I65" s="92">
        <f t="shared" ref="I65" si="42">VLOOKUP($B$10,ALLCTB,U65,FALSE)</f>
        <v>2544241.6499999985</v>
      </c>
      <c r="J65" s="92">
        <f t="shared" ref="J65" si="43">VLOOKUP($B$10,ALLCTB,V65,FALSE)</f>
        <v>1608978.4000000001</v>
      </c>
      <c r="K65" s="92">
        <f t="shared" ref="K65" si="44">VLOOKUP($B$10,ALLCTB,W65,FALSE)</f>
        <v>1300364.850000001</v>
      </c>
      <c r="L65" s="92">
        <f t="shared" ref="L65" si="45">VLOOKUP($B$10,ALLCTB,X65,FALSE)</f>
        <v>250454.2</v>
      </c>
      <c r="M65" s="92">
        <f>VLOOKUP($B$10,ALLCTB,227,FALSE)</f>
        <v>19624931.599999994</v>
      </c>
      <c r="N65" s="13"/>
      <c r="O65" s="46"/>
      <c r="P65" s="203">
        <f>+Y60+1</f>
        <v>218</v>
      </c>
      <c r="Q65" s="191">
        <f>+P65+1</f>
        <v>219</v>
      </c>
      <c r="R65" s="191">
        <f t="shared" ref="R65:Y65" si="46">+Q65+1</f>
        <v>220</v>
      </c>
      <c r="S65" s="191">
        <f t="shared" si="46"/>
        <v>221</v>
      </c>
      <c r="T65" s="191">
        <f t="shared" si="46"/>
        <v>222</v>
      </c>
      <c r="U65" s="191">
        <f t="shared" si="46"/>
        <v>223</v>
      </c>
      <c r="V65" s="191">
        <f t="shared" si="46"/>
        <v>224</v>
      </c>
      <c r="W65" s="191">
        <f t="shared" si="46"/>
        <v>225</v>
      </c>
      <c r="X65" s="191">
        <f t="shared" si="46"/>
        <v>226</v>
      </c>
      <c r="Y65" s="205">
        <f t="shared" si="46"/>
        <v>227</v>
      </c>
      <c r="Z65" s="136"/>
      <c r="AA65" s="191"/>
      <c r="AB65" s="191"/>
      <c r="AC65" s="191"/>
    </row>
    <row r="66" spans="1:29" s="7" customFormat="1" ht="15" customHeight="1" thickBot="1" x14ac:dyDescent="0.25">
      <c r="A66" s="11"/>
      <c r="B66" s="350"/>
      <c r="C66" s="351"/>
      <c r="D66" s="312"/>
      <c r="E66" s="312"/>
      <c r="F66" s="312"/>
      <c r="G66" s="312"/>
      <c r="H66" s="312"/>
      <c r="I66" s="312"/>
      <c r="J66" s="312"/>
      <c r="K66" s="312"/>
      <c r="L66" s="312"/>
      <c r="M66" s="347"/>
      <c r="N66" s="13"/>
      <c r="O66" s="46"/>
      <c r="P66" s="203"/>
      <c r="Q66" s="136"/>
      <c r="R66" s="136"/>
      <c r="S66" s="136"/>
      <c r="T66" s="136"/>
      <c r="U66" s="136"/>
      <c r="V66" s="136"/>
      <c r="W66" s="136"/>
      <c r="X66" s="136"/>
      <c r="Y66" s="207"/>
      <c r="Z66" s="136"/>
      <c r="AA66" s="191"/>
      <c r="AB66" s="191"/>
      <c r="AC66" s="191"/>
    </row>
    <row r="67" spans="1:29" s="95" customFormat="1" ht="39.950000000000003" customHeight="1" thickBot="1" x14ac:dyDescent="0.25">
      <c r="A67" s="91"/>
      <c r="B67" s="603" t="s">
        <v>886</v>
      </c>
      <c r="C67" s="604"/>
      <c r="D67" s="604"/>
      <c r="E67" s="604"/>
      <c r="F67" s="604"/>
      <c r="G67" s="604"/>
      <c r="H67" s="604"/>
      <c r="I67" s="604"/>
      <c r="J67" s="604"/>
      <c r="K67" s="604"/>
      <c r="L67" s="605"/>
      <c r="M67" s="92">
        <f>VLOOKUP($B$10,ALLCTB,Q67,FALSE)</f>
        <v>38320.349999999991</v>
      </c>
      <c r="N67" s="93"/>
      <c r="O67" s="94"/>
      <c r="P67" s="206"/>
      <c r="Q67" s="191">
        <f>+Y65+1</f>
        <v>228</v>
      </c>
      <c r="R67" s="191"/>
      <c r="S67" s="191"/>
      <c r="T67" s="191"/>
      <c r="U67" s="191"/>
      <c r="V67" s="191"/>
      <c r="W67" s="191"/>
      <c r="X67" s="191"/>
      <c r="Y67" s="205"/>
      <c r="Z67" s="135"/>
      <c r="AA67" s="124">
        <f>IF(AND(M67&gt;=0,(M67-(ROUND(M67,1))=0)),0,1)</f>
        <v>1</v>
      </c>
      <c r="AB67" s="191"/>
      <c r="AC67" s="124"/>
    </row>
    <row r="68" spans="1:29" s="7" customFormat="1" ht="15" customHeight="1" thickBot="1" x14ac:dyDescent="0.25">
      <c r="A68" s="11"/>
      <c r="B68" s="351"/>
      <c r="C68" s="351"/>
      <c r="D68" s="351"/>
      <c r="E68" s="351"/>
      <c r="F68" s="351"/>
      <c r="G68" s="351"/>
      <c r="H68" s="351"/>
      <c r="I68" s="351"/>
      <c r="J68" s="351"/>
      <c r="K68" s="351"/>
      <c r="L68" s="352"/>
      <c r="M68" s="348"/>
      <c r="N68" s="13"/>
      <c r="O68" s="40"/>
      <c r="P68" s="203"/>
      <c r="Q68" s="136"/>
      <c r="R68" s="139"/>
      <c r="S68" s="136"/>
      <c r="T68" s="136"/>
      <c r="U68" s="136"/>
      <c r="V68" s="136"/>
      <c r="W68" s="136"/>
      <c r="X68" s="136"/>
      <c r="Y68" s="207"/>
      <c r="Z68" s="136"/>
      <c r="AA68" s="191"/>
      <c r="AB68" s="191"/>
      <c r="AC68" s="191"/>
    </row>
    <row r="69" spans="1:29" s="49" customFormat="1" ht="39.950000000000003" customHeight="1" thickBot="1" x14ac:dyDescent="0.25">
      <c r="A69" s="69"/>
      <c r="B69" s="622" t="s">
        <v>810</v>
      </c>
      <c r="C69" s="623"/>
      <c r="D69" s="623"/>
      <c r="E69" s="623"/>
      <c r="F69" s="623"/>
      <c r="G69" s="623"/>
      <c r="H69" s="623"/>
      <c r="I69" s="623"/>
      <c r="J69" s="623"/>
      <c r="K69" s="623"/>
      <c r="L69" s="636"/>
      <c r="M69" s="92">
        <f>VLOOKUP($B$10,ALLCTB,Q69,FALSE)</f>
        <v>19663251.900000002</v>
      </c>
      <c r="N69" s="70"/>
      <c r="O69" s="48"/>
      <c r="P69" s="203"/>
      <c r="Q69" s="191">
        <f>+Q67+1</f>
        <v>229</v>
      </c>
      <c r="R69" s="191"/>
      <c r="S69" s="191"/>
      <c r="T69" s="191"/>
      <c r="U69" s="191"/>
      <c r="V69" s="191"/>
      <c r="W69" s="191"/>
      <c r="X69" s="191"/>
      <c r="Y69" s="205"/>
      <c r="Z69" s="136"/>
      <c r="AA69" s="191">
        <f>IF(M69-(ROUND(M69,1))=0,0,1)</f>
        <v>1</v>
      </c>
      <c r="AB69" s="191"/>
      <c r="AC69" s="191"/>
    </row>
    <row r="70" spans="1:29" s="7" customFormat="1" ht="15" customHeight="1" thickBot="1" x14ac:dyDescent="0.3">
      <c r="A70" s="14"/>
      <c r="B70" s="335"/>
      <c r="C70" s="335"/>
      <c r="D70" s="641"/>
      <c r="E70" s="641"/>
      <c r="F70" s="641"/>
      <c r="G70" s="641"/>
      <c r="H70" s="641"/>
      <c r="I70" s="641"/>
      <c r="J70" s="641"/>
      <c r="K70" s="641"/>
      <c r="L70" s="641"/>
      <c r="M70" s="641"/>
      <c r="N70" s="16"/>
      <c r="O70" s="40"/>
      <c r="P70" s="203"/>
      <c r="Q70" s="136"/>
      <c r="R70" s="136"/>
      <c r="S70" s="136"/>
      <c r="T70" s="136"/>
      <c r="U70" s="136"/>
      <c r="V70" s="136"/>
      <c r="W70" s="136"/>
      <c r="X70" s="136"/>
      <c r="Y70" s="207"/>
      <c r="Z70" s="136"/>
      <c r="AA70" s="191"/>
      <c r="AB70" s="191"/>
      <c r="AC70" s="191"/>
    </row>
    <row r="71" spans="1:29" ht="20.100000000000001" customHeight="1" x14ac:dyDescent="0.2">
      <c r="A71" s="71"/>
      <c r="B71" s="336"/>
      <c r="C71" s="336"/>
      <c r="D71" s="336"/>
      <c r="E71" s="336"/>
      <c r="F71" s="336"/>
      <c r="G71" s="336"/>
      <c r="H71" s="336"/>
      <c r="I71" s="336"/>
      <c r="J71" s="336"/>
      <c r="K71" s="336"/>
      <c r="L71" s="336"/>
      <c r="M71" s="336"/>
      <c r="N71" s="71"/>
      <c r="P71" s="208"/>
      <c r="Q71" s="132"/>
      <c r="R71" s="132"/>
      <c r="S71" s="132"/>
      <c r="T71" s="132"/>
      <c r="U71" s="132"/>
      <c r="V71" s="132"/>
      <c r="W71" s="132"/>
      <c r="X71" s="132"/>
      <c r="Y71" s="209"/>
    </row>
    <row r="72" spans="1:29" ht="20.100000000000001" customHeight="1" x14ac:dyDescent="0.2">
      <c r="A72" s="71"/>
      <c r="B72" s="336"/>
      <c r="C72" s="336"/>
      <c r="D72" s="336"/>
      <c r="E72" s="336"/>
      <c r="F72" s="336"/>
      <c r="G72" s="336"/>
      <c r="H72" s="336"/>
      <c r="I72" s="336"/>
      <c r="J72" s="336"/>
      <c r="K72" s="336"/>
      <c r="L72" s="336"/>
      <c r="M72" s="336"/>
      <c r="N72" s="71"/>
      <c r="P72" s="208"/>
      <c r="Q72" s="132"/>
      <c r="R72" s="132"/>
      <c r="S72" s="132"/>
      <c r="T72" s="132"/>
      <c r="U72" s="132"/>
      <c r="V72" s="132"/>
      <c r="W72" s="132"/>
      <c r="X72" s="132"/>
      <c r="Y72" s="209"/>
    </row>
    <row r="73" spans="1:29" ht="20.100000000000001" customHeight="1" thickBot="1" x14ac:dyDescent="0.3">
      <c r="A73" s="71"/>
      <c r="B73" s="337"/>
      <c r="C73" s="336"/>
      <c r="D73" s="336"/>
      <c r="E73" s="336"/>
      <c r="F73" s="336"/>
      <c r="G73" s="336"/>
      <c r="H73" s="336"/>
      <c r="I73" s="336"/>
      <c r="J73" s="336"/>
      <c r="K73" s="336"/>
      <c r="L73" s="336"/>
      <c r="M73" s="336"/>
      <c r="N73" s="71"/>
      <c r="P73" s="208"/>
      <c r="Q73" s="132"/>
      <c r="R73" s="132"/>
      <c r="S73" s="132"/>
      <c r="T73" s="132"/>
      <c r="U73" s="132"/>
      <c r="V73" s="132"/>
      <c r="W73" s="132"/>
      <c r="X73" s="132"/>
      <c r="Y73" s="209"/>
    </row>
    <row r="74" spans="1:29" ht="26.25" customHeight="1" thickBot="1" x14ac:dyDescent="0.25">
      <c r="A74" s="239"/>
      <c r="B74" s="338" t="s">
        <v>814</v>
      </c>
      <c r="C74" s="339"/>
      <c r="D74" s="339"/>
      <c r="E74" s="339"/>
      <c r="F74" s="339"/>
      <c r="G74" s="339"/>
      <c r="H74" s="339"/>
      <c r="I74" s="339"/>
      <c r="J74" s="339"/>
      <c r="K74" s="339"/>
      <c r="L74" s="339"/>
      <c r="M74" s="339"/>
      <c r="N74" s="240"/>
      <c r="P74" s="208"/>
      <c r="Q74" s="132"/>
      <c r="R74" s="132"/>
      <c r="S74" s="132"/>
      <c r="T74" s="132"/>
      <c r="U74" s="132"/>
      <c r="V74" s="132"/>
      <c r="W74" s="132"/>
      <c r="X74" s="132"/>
      <c r="Y74" s="209"/>
    </row>
    <row r="75" spans="1:29" ht="49.15" customHeight="1" thickBot="1" x14ac:dyDescent="0.25">
      <c r="A75" s="241"/>
      <c r="B75" s="606" t="s">
        <v>887</v>
      </c>
      <c r="C75" s="607"/>
      <c r="D75" s="246">
        <f t="shared" ref="D75:M75" si="47">VLOOKUP($B$10,ALLCTB,P75,FALSE)</f>
        <v>12246.070000000002</v>
      </c>
      <c r="E75" s="246">
        <f t="shared" si="47"/>
        <v>4922595.9974551136</v>
      </c>
      <c r="F75" s="246">
        <f t="shared" si="47"/>
        <v>4085322.0111111132</v>
      </c>
      <c r="G75" s="246">
        <f t="shared" si="47"/>
        <v>4633781.1677777786</v>
      </c>
      <c r="H75" s="246">
        <f t="shared" si="47"/>
        <v>3335960.6417856286</v>
      </c>
      <c r="I75" s="246">
        <f t="shared" si="47"/>
        <v>2081651.5323445757</v>
      </c>
      <c r="J75" s="246">
        <f t="shared" si="47"/>
        <v>1113907.4200000002</v>
      </c>
      <c r="K75" s="246">
        <f t="shared" si="47"/>
        <v>780217.44999999984</v>
      </c>
      <c r="L75" s="246">
        <f t="shared" si="47"/>
        <v>125227.1</v>
      </c>
      <c r="M75" s="246">
        <f t="shared" si="47"/>
        <v>21090909.3904742</v>
      </c>
      <c r="N75" s="242"/>
      <c r="P75" s="203">
        <f>+Y65+3</f>
        <v>230</v>
      </c>
      <c r="Q75" s="191">
        <f>+P75+1</f>
        <v>231</v>
      </c>
      <c r="R75" s="191">
        <f t="shared" ref="R75:Y75" si="48">+Q75+1</f>
        <v>232</v>
      </c>
      <c r="S75" s="191">
        <f t="shared" si="48"/>
        <v>233</v>
      </c>
      <c r="T75" s="191">
        <f t="shared" si="48"/>
        <v>234</v>
      </c>
      <c r="U75" s="191">
        <f t="shared" si="48"/>
        <v>235</v>
      </c>
      <c r="V75" s="191">
        <f t="shared" si="48"/>
        <v>236</v>
      </c>
      <c r="W75" s="191">
        <f t="shared" si="48"/>
        <v>237</v>
      </c>
      <c r="X75" s="191">
        <f t="shared" si="48"/>
        <v>238</v>
      </c>
      <c r="Y75" s="205">
        <f t="shared" si="48"/>
        <v>239</v>
      </c>
    </row>
    <row r="76" spans="1:29" ht="20.100000000000001" customHeight="1" thickBot="1" x14ac:dyDescent="0.25">
      <c r="A76" s="241"/>
      <c r="B76" s="288"/>
      <c r="C76" s="309"/>
      <c r="D76" s="342"/>
      <c r="E76" s="342"/>
      <c r="F76" s="342"/>
      <c r="G76" s="342"/>
      <c r="H76" s="342"/>
      <c r="I76" s="342"/>
      <c r="J76" s="342"/>
      <c r="K76" s="342"/>
      <c r="L76" s="342"/>
      <c r="M76" s="342"/>
      <c r="N76" s="242"/>
      <c r="P76" s="208"/>
      <c r="Q76" s="132"/>
      <c r="R76" s="132"/>
      <c r="S76" s="132"/>
      <c r="T76" s="132"/>
      <c r="U76" s="132"/>
      <c r="V76" s="132"/>
      <c r="W76" s="132"/>
      <c r="X76" s="132"/>
      <c r="Y76" s="209"/>
    </row>
    <row r="77" spans="1:29" ht="39.950000000000003" customHeight="1" thickBot="1" x14ac:dyDescent="0.25">
      <c r="A77" s="241"/>
      <c r="B77" s="606" t="s">
        <v>888</v>
      </c>
      <c r="C77" s="607"/>
      <c r="D77" s="246">
        <f t="shared" ref="D77:M77" si="49">VLOOKUP($B$10,ALLCTB,P77,FALSE)</f>
        <v>3866.5400000000004</v>
      </c>
      <c r="E77" s="246">
        <f t="shared" si="49"/>
        <v>1437431.1800000006</v>
      </c>
      <c r="F77" s="246">
        <f t="shared" si="49"/>
        <v>696187.0299999998</v>
      </c>
      <c r="G77" s="246">
        <f t="shared" si="49"/>
        <v>522814.70000000042</v>
      </c>
      <c r="H77" s="246">
        <f t="shared" si="49"/>
        <v>241677.85999999993</v>
      </c>
      <c r="I77" s="246">
        <f t="shared" si="49"/>
        <v>83683.570000000051</v>
      </c>
      <c r="J77" s="246">
        <f t="shared" si="49"/>
        <v>24645.819999999992</v>
      </c>
      <c r="K77" s="246">
        <f t="shared" si="49"/>
        <v>8276.2300000000032</v>
      </c>
      <c r="L77" s="246">
        <f t="shared" si="49"/>
        <v>392.72999999999985</v>
      </c>
      <c r="M77" s="246">
        <f t="shared" si="49"/>
        <v>3018975.6599999983</v>
      </c>
      <c r="N77" s="242"/>
      <c r="P77" s="203">
        <f>+Y75+1</f>
        <v>240</v>
      </c>
      <c r="Q77" s="191">
        <f>+P77+1</f>
        <v>241</v>
      </c>
      <c r="R77" s="191">
        <f>+Q77+1</f>
        <v>242</v>
      </c>
      <c r="S77" s="191">
        <f t="shared" ref="S77:Y79" si="50">+R77+1</f>
        <v>243</v>
      </c>
      <c r="T77" s="191">
        <f t="shared" si="50"/>
        <v>244</v>
      </c>
      <c r="U77" s="191">
        <f t="shared" si="50"/>
        <v>245</v>
      </c>
      <c r="V77" s="191">
        <f t="shared" si="50"/>
        <v>246</v>
      </c>
      <c r="W77" s="191">
        <f t="shared" si="50"/>
        <v>247</v>
      </c>
      <c r="X77" s="191">
        <f t="shared" si="50"/>
        <v>248</v>
      </c>
      <c r="Y77" s="205">
        <f t="shared" si="50"/>
        <v>249</v>
      </c>
    </row>
    <row r="78" spans="1:29" ht="20.100000000000001" customHeight="1" thickBot="1" x14ac:dyDescent="0.25">
      <c r="A78" s="241"/>
      <c r="B78" s="309"/>
      <c r="C78" s="309"/>
      <c r="D78" s="342"/>
      <c r="E78" s="342"/>
      <c r="F78" s="342"/>
      <c r="G78" s="342"/>
      <c r="H78" s="342"/>
      <c r="I78" s="342"/>
      <c r="J78" s="342"/>
      <c r="K78" s="342"/>
      <c r="L78" s="342"/>
      <c r="M78" s="342"/>
      <c r="N78" s="242"/>
      <c r="P78" s="208"/>
      <c r="Q78" s="132"/>
      <c r="R78" s="132"/>
      <c r="S78" s="132"/>
      <c r="T78" s="132"/>
      <c r="U78" s="132"/>
      <c r="V78" s="132"/>
      <c r="W78" s="132"/>
      <c r="X78" s="132"/>
      <c r="Y78" s="209"/>
    </row>
    <row r="79" spans="1:29" ht="60" customHeight="1" thickBot="1" x14ac:dyDescent="0.25">
      <c r="A79" s="241"/>
      <c r="B79" s="606" t="s">
        <v>889</v>
      </c>
      <c r="C79" s="607"/>
      <c r="D79" s="246">
        <f t="shared" ref="D79:M79" si="51">VLOOKUP($B$10,ALLCTB,P79,FALSE)</f>
        <v>8379.5300000000007</v>
      </c>
      <c r="E79" s="246">
        <f t="shared" si="51"/>
        <v>3485164.727455108</v>
      </c>
      <c r="F79" s="246">
        <f t="shared" si="51"/>
        <v>3389134.9111111127</v>
      </c>
      <c r="G79" s="246">
        <f t="shared" si="51"/>
        <v>4110966.4877777826</v>
      </c>
      <c r="H79" s="246">
        <f t="shared" si="51"/>
        <v>3094282.7417856264</v>
      </c>
      <c r="I79" s="246">
        <f t="shared" si="51"/>
        <v>1997967.9823445769</v>
      </c>
      <c r="J79" s="246">
        <f t="shared" si="51"/>
        <v>1089261.6000000006</v>
      </c>
      <c r="K79" s="246">
        <f t="shared" si="51"/>
        <v>771941.27000000014</v>
      </c>
      <c r="L79" s="246">
        <f t="shared" si="51"/>
        <v>124834.37000000002</v>
      </c>
      <c r="M79" s="246">
        <f t="shared" si="51"/>
        <v>18071943.710474189</v>
      </c>
      <c r="N79" s="242"/>
      <c r="P79" s="203">
        <f>+Y77+1</f>
        <v>250</v>
      </c>
      <c r="Q79" s="191">
        <f>+P79+1</f>
        <v>251</v>
      </c>
      <c r="R79" s="191">
        <f>+Q79+1</f>
        <v>252</v>
      </c>
      <c r="S79" s="191">
        <f t="shared" si="50"/>
        <v>253</v>
      </c>
      <c r="T79" s="191">
        <f t="shared" si="50"/>
        <v>254</v>
      </c>
      <c r="U79" s="191">
        <f t="shared" si="50"/>
        <v>255</v>
      </c>
      <c r="V79" s="191">
        <f t="shared" si="50"/>
        <v>256</v>
      </c>
      <c r="W79" s="191">
        <f t="shared" si="50"/>
        <v>257</v>
      </c>
      <c r="X79" s="191">
        <f t="shared" si="50"/>
        <v>258</v>
      </c>
      <c r="Y79" s="205">
        <f t="shared" si="50"/>
        <v>259</v>
      </c>
      <c r="Z79" s="122"/>
    </row>
    <row r="80" spans="1:29" ht="20.100000000000001" customHeight="1" x14ac:dyDescent="0.2">
      <c r="A80" s="241"/>
      <c r="B80" s="340"/>
      <c r="C80" s="340"/>
      <c r="D80" s="340"/>
      <c r="E80" s="340"/>
      <c r="F80" s="340"/>
      <c r="G80" s="340"/>
      <c r="H80" s="340"/>
      <c r="I80" s="340"/>
      <c r="J80" s="340"/>
      <c r="K80" s="340"/>
      <c r="L80" s="340"/>
      <c r="M80" s="340"/>
      <c r="N80" s="242"/>
      <c r="P80" s="208"/>
      <c r="Q80" s="132"/>
      <c r="R80" s="132"/>
      <c r="S80" s="132"/>
      <c r="T80" s="132"/>
      <c r="U80" s="132"/>
      <c r="V80" s="132"/>
      <c r="W80" s="132"/>
      <c r="X80" s="132"/>
      <c r="Y80" s="213"/>
      <c r="Z80" s="122"/>
    </row>
    <row r="81" spans="1:29" s="7" customFormat="1" ht="18" x14ac:dyDescent="0.2">
      <c r="A81" s="241"/>
      <c r="B81" s="644" t="s">
        <v>813</v>
      </c>
      <c r="C81" s="644"/>
      <c r="D81" s="353" t="s">
        <v>927</v>
      </c>
      <c r="E81" s="353" t="s">
        <v>928</v>
      </c>
      <c r="F81" s="353" t="s">
        <v>929</v>
      </c>
      <c r="G81" s="353" t="s">
        <v>930</v>
      </c>
      <c r="H81" s="353">
        <v>1</v>
      </c>
      <c r="I81" s="353" t="s">
        <v>931</v>
      </c>
      <c r="J81" s="353" t="s">
        <v>932</v>
      </c>
      <c r="K81" s="353" t="s">
        <v>933</v>
      </c>
      <c r="L81" s="354">
        <f>18/9</f>
        <v>2</v>
      </c>
      <c r="M81" s="341"/>
      <c r="N81" s="242"/>
      <c r="O81" s="236"/>
      <c r="P81" s="235"/>
      <c r="Q81" s="235"/>
      <c r="R81" s="235"/>
      <c r="S81" s="235"/>
      <c r="T81" s="235"/>
      <c r="U81" s="235"/>
      <c r="V81" s="235"/>
      <c r="W81" s="235"/>
      <c r="X81" s="235"/>
      <c r="Y81" s="235"/>
      <c r="Z81" s="235"/>
      <c r="AA81" s="235"/>
      <c r="AB81" s="122"/>
      <c r="AC81" s="122"/>
    </row>
    <row r="82" spans="1:29" ht="20.100000000000001" customHeight="1" thickBot="1" x14ac:dyDescent="0.25">
      <c r="A82" s="241"/>
      <c r="B82" s="340"/>
      <c r="C82" s="340"/>
      <c r="D82" s="340"/>
      <c r="E82" s="340"/>
      <c r="F82" s="340"/>
      <c r="G82" s="340"/>
      <c r="H82" s="340"/>
      <c r="I82" s="340"/>
      <c r="J82" s="340"/>
      <c r="K82" s="340"/>
      <c r="L82" s="340"/>
      <c r="M82" s="340"/>
      <c r="N82" s="242"/>
      <c r="P82" s="208"/>
      <c r="Q82" s="132"/>
      <c r="R82" s="132"/>
      <c r="S82" s="132"/>
      <c r="T82" s="132"/>
      <c r="U82" s="132"/>
      <c r="V82" s="132"/>
      <c r="W82" s="132"/>
      <c r="X82" s="132"/>
      <c r="Y82" s="213"/>
      <c r="Z82" s="122"/>
    </row>
    <row r="83" spans="1:29" ht="39.950000000000003" customHeight="1" thickBot="1" x14ac:dyDescent="0.25">
      <c r="A83" s="241"/>
      <c r="B83" s="608" t="s">
        <v>890</v>
      </c>
      <c r="C83" s="609"/>
      <c r="D83" s="246">
        <f t="shared" ref="D83:M83" si="52">VLOOKUP($B$10,ALLCTB,P83,FALSE)</f>
        <v>4656.7</v>
      </c>
      <c r="E83" s="246">
        <f t="shared" si="52"/>
        <v>2323443.1999999993</v>
      </c>
      <c r="F83" s="246">
        <f t="shared" si="52"/>
        <v>2635994.5</v>
      </c>
      <c r="G83" s="246">
        <f t="shared" si="52"/>
        <v>3654192.7000000007</v>
      </c>
      <c r="H83" s="246">
        <f t="shared" si="52"/>
        <v>3094285.5000000005</v>
      </c>
      <c r="I83" s="246">
        <f t="shared" si="52"/>
        <v>2441961.5999999992</v>
      </c>
      <c r="J83" s="246">
        <f t="shared" si="52"/>
        <v>1573377.1000000003</v>
      </c>
      <c r="K83" s="246">
        <f t="shared" si="52"/>
        <v>1286571.8999999999</v>
      </c>
      <c r="L83" s="246">
        <f t="shared" si="52"/>
        <v>249668.8</v>
      </c>
      <c r="M83" s="246">
        <f t="shared" si="52"/>
        <v>17264151.999999996</v>
      </c>
      <c r="N83" s="242"/>
      <c r="P83" s="203">
        <f>+Y79+1</f>
        <v>260</v>
      </c>
      <c r="Q83" s="191">
        <f>+P83+1</f>
        <v>261</v>
      </c>
      <c r="R83" s="191">
        <f>+Q83+1</f>
        <v>262</v>
      </c>
      <c r="S83" s="191">
        <f t="shared" ref="S83:Y83" si="53">+R83+1</f>
        <v>263</v>
      </c>
      <c r="T83" s="191">
        <f t="shared" si="53"/>
        <v>264</v>
      </c>
      <c r="U83" s="191">
        <f t="shared" si="53"/>
        <v>265</v>
      </c>
      <c r="V83" s="191">
        <f t="shared" si="53"/>
        <v>266</v>
      </c>
      <c r="W83" s="191">
        <f t="shared" si="53"/>
        <v>267</v>
      </c>
      <c r="X83" s="191">
        <f t="shared" si="53"/>
        <v>268</v>
      </c>
      <c r="Y83" s="205">
        <f t="shared" si="53"/>
        <v>269</v>
      </c>
      <c r="Z83" s="122"/>
    </row>
    <row r="84" spans="1:29" ht="20.100000000000001" customHeight="1" thickBot="1" x14ac:dyDescent="0.25">
      <c r="A84" s="241"/>
      <c r="B84" s="342"/>
      <c r="C84" s="342"/>
      <c r="D84" s="342"/>
      <c r="E84" s="342"/>
      <c r="F84" s="342"/>
      <c r="G84" s="342"/>
      <c r="H84" s="342"/>
      <c r="I84" s="342"/>
      <c r="J84" s="342"/>
      <c r="K84" s="342"/>
      <c r="L84" s="342"/>
      <c r="M84" s="342"/>
      <c r="N84" s="242"/>
      <c r="P84" s="208"/>
      <c r="Q84" s="132"/>
      <c r="R84" s="132"/>
      <c r="S84" s="132"/>
      <c r="T84" s="132"/>
      <c r="U84" s="132"/>
      <c r="V84" s="132"/>
      <c r="W84" s="132"/>
      <c r="X84" s="132"/>
      <c r="Y84" s="213"/>
      <c r="Z84" s="122"/>
    </row>
    <row r="85" spans="1:29" ht="39.950000000000003" customHeight="1" thickBot="1" x14ac:dyDescent="0.25">
      <c r="A85" s="241"/>
      <c r="B85" s="642" t="s">
        <v>891</v>
      </c>
      <c r="C85" s="643"/>
      <c r="D85" s="643"/>
      <c r="E85" s="643"/>
      <c r="F85" s="643"/>
      <c r="G85" s="643"/>
      <c r="H85" s="643"/>
      <c r="I85" s="643"/>
      <c r="J85" s="643"/>
      <c r="K85" s="643"/>
      <c r="L85" s="643"/>
      <c r="M85" s="246">
        <f>VLOOKUP($B$10,ALLCTB,Q85,FALSE)</f>
        <v>38320.349999999991</v>
      </c>
      <c r="N85" s="242"/>
      <c r="P85" s="208"/>
      <c r="Q85" s="191">
        <f>+Y83+1</f>
        <v>270</v>
      </c>
      <c r="R85" s="132"/>
      <c r="S85" s="132"/>
      <c r="T85" s="132"/>
      <c r="U85" s="132"/>
      <c r="V85" s="132"/>
      <c r="W85" s="132"/>
      <c r="X85" s="132"/>
      <c r="Y85" s="213"/>
      <c r="Z85" s="122"/>
    </row>
    <row r="86" spans="1:29" ht="20.100000000000001" customHeight="1" thickBot="1" x14ac:dyDescent="0.25">
      <c r="A86" s="241"/>
      <c r="B86" s="342"/>
      <c r="C86" s="342"/>
      <c r="D86" s="342"/>
      <c r="E86" s="342"/>
      <c r="F86" s="342"/>
      <c r="G86" s="342"/>
      <c r="H86" s="342"/>
      <c r="I86" s="342"/>
      <c r="J86" s="342"/>
      <c r="K86" s="342"/>
      <c r="L86" s="342"/>
      <c r="M86" s="343"/>
      <c r="N86" s="242"/>
      <c r="P86" s="208"/>
      <c r="Q86" s="136"/>
      <c r="R86" s="132"/>
      <c r="S86" s="132"/>
      <c r="T86" s="132"/>
      <c r="U86" s="132"/>
      <c r="V86" s="132"/>
      <c r="W86" s="132"/>
      <c r="X86" s="132"/>
      <c r="Y86" s="213"/>
      <c r="Z86" s="122"/>
    </row>
    <row r="87" spans="1:29" ht="39.950000000000003" customHeight="1" thickBot="1" x14ac:dyDescent="0.25">
      <c r="A87" s="241"/>
      <c r="B87" s="622" t="s">
        <v>892</v>
      </c>
      <c r="C87" s="623"/>
      <c r="D87" s="623"/>
      <c r="E87" s="623"/>
      <c r="F87" s="623"/>
      <c r="G87" s="623"/>
      <c r="H87" s="623"/>
      <c r="I87" s="623"/>
      <c r="J87" s="623"/>
      <c r="K87" s="623"/>
      <c r="L87" s="624"/>
      <c r="M87" s="246">
        <f>VLOOKUP($B$10,ALLCTB,Q87,FALSE)</f>
        <v>17302472.300000004</v>
      </c>
      <c r="N87" s="242"/>
      <c r="P87" s="210"/>
      <c r="Q87" s="211">
        <f>+Q85+1</f>
        <v>271</v>
      </c>
      <c r="R87" s="212"/>
      <c r="S87" s="212"/>
      <c r="T87" s="212"/>
      <c r="U87" s="212"/>
      <c r="V87" s="212"/>
      <c r="W87" s="212"/>
      <c r="X87" s="212"/>
      <c r="Y87" s="214"/>
      <c r="Z87" s="122"/>
    </row>
    <row r="88" spans="1:29" ht="20.100000000000001" customHeight="1" thickBot="1" x14ac:dyDescent="0.25">
      <c r="A88" s="243"/>
      <c r="B88" s="244"/>
      <c r="C88" s="244"/>
      <c r="D88" s="244"/>
      <c r="E88" s="244"/>
      <c r="F88" s="244"/>
      <c r="G88" s="244"/>
      <c r="H88" s="244"/>
      <c r="I88" s="244"/>
      <c r="J88" s="244"/>
      <c r="K88" s="244"/>
      <c r="L88" s="244"/>
      <c r="M88" s="244"/>
      <c r="N88" s="245"/>
      <c r="Y88" s="122"/>
      <c r="Z88" s="122"/>
    </row>
    <row r="89" spans="1:29" x14ac:dyDescent="0.2">
      <c r="Y89" s="122"/>
      <c r="Z89" s="122"/>
    </row>
    <row r="90" spans="1:29" s="141" customFormat="1" ht="24.95" customHeight="1" x14ac:dyDescent="0.2">
      <c r="P90" s="193"/>
      <c r="Y90" s="193"/>
      <c r="Z90" s="193"/>
      <c r="AA90" s="193"/>
      <c r="AB90" s="193"/>
      <c r="AC90" s="193"/>
    </row>
    <row r="91" spans="1:29" s="141" customFormat="1" ht="24.95" customHeight="1" x14ac:dyDescent="0.2">
      <c r="P91" s="193"/>
      <c r="Y91" s="193"/>
      <c r="Z91" s="193"/>
      <c r="AA91" s="193"/>
      <c r="AB91" s="193"/>
      <c r="AC91" s="193"/>
    </row>
    <row r="92" spans="1:29" s="141" customFormat="1" ht="24.95" customHeight="1" x14ac:dyDescent="0.2">
      <c r="B92" s="316"/>
      <c r="C92" s="317"/>
      <c r="P92" s="193"/>
      <c r="Y92" s="193"/>
      <c r="Z92" s="193"/>
      <c r="AA92" s="193"/>
      <c r="AB92" s="193"/>
      <c r="AC92" s="193"/>
    </row>
    <row r="93" spans="1:29" s="141" customFormat="1" ht="24.95" customHeight="1" x14ac:dyDescent="0.2">
      <c r="B93" s="318"/>
      <c r="C93" s="317"/>
      <c r="P93" s="193"/>
      <c r="Y93" s="193"/>
      <c r="Z93" s="193"/>
      <c r="AA93" s="193"/>
      <c r="AB93" s="193"/>
      <c r="AC93" s="193"/>
    </row>
    <row r="94" spans="1:29" s="141" customFormat="1" ht="24.95" customHeight="1" x14ac:dyDescent="0.2">
      <c r="B94" s="316"/>
      <c r="C94" s="317"/>
      <c r="P94" s="193"/>
      <c r="Y94" s="193"/>
      <c r="Z94" s="193"/>
      <c r="AA94" s="193"/>
      <c r="AB94" s="193"/>
      <c r="AC94" s="193"/>
    </row>
    <row r="95" spans="1:29" s="141" customFormat="1" ht="18" x14ac:dyDescent="0.2">
      <c r="B95" s="319"/>
      <c r="C95" s="317"/>
      <c r="P95" s="193"/>
      <c r="Y95" s="193"/>
      <c r="Z95" s="193"/>
      <c r="AA95" s="193"/>
      <c r="AB95" s="193"/>
      <c r="AC95" s="193"/>
    </row>
    <row r="96" spans="1:29" s="141" customFormat="1" ht="18" x14ac:dyDescent="0.2">
      <c r="B96" s="318"/>
      <c r="C96" s="317"/>
      <c r="P96" s="193"/>
      <c r="Y96" s="193"/>
      <c r="Z96" s="193"/>
      <c r="AA96" s="193"/>
      <c r="AB96" s="193"/>
      <c r="AC96" s="193"/>
    </row>
    <row r="97" spans="2:29" s="141" customFormat="1" ht="18" x14ac:dyDescent="0.2">
      <c r="B97" s="318"/>
      <c r="C97" s="317"/>
      <c r="D97" s="173"/>
      <c r="G97" s="173"/>
      <c r="P97" s="193"/>
      <c r="Y97" s="193"/>
      <c r="Z97" s="193"/>
      <c r="AA97" s="193"/>
      <c r="AB97" s="193"/>
      <c r="AC97" s="193"/>
    </row>
    <row r="98" spans="2:29" s="141" customFormat="1" ht="18" x14ac:dyDescent="0.2">
      <c r="B98" s="318"/>
      <c r="C98" s="317"/>
      <c r="G98" s="174"/>
      <c r="H98" s="174"/>
      <c r="I98" s="174"/>
      <c r="J98" s="174"/>
      <c r="K98" s="174"/>
      <c r="L98" s="174"/>
      <c r="M98" s="174"/>
      <c r="N98" s="174"/>
      <c r="O98" s="174"/>
      <c r="P98" s="194"/>
      <c r="Q98" s="174"/>
      <c r="R98" s="174"/>
      <c r="S98" s="174"/>
      <c r="T98" s="174"/>
      <c r="U98" s="174"/>
      <c r="V98" s="174"/>
      <c r="W98" s="174"/>
      <c r="X98" s="174"/>
      <c r="Y98" s="194"/>
      <c r="Z98" s="194"/>
      <c r="AA98" s="194"/>
      <c r="AB98" s="194"/>
      <c r="AC98" s="194"/>
    </row>
    <row r="99" spans="2:29" s="141" customFormat="1" x14ac:dyDescent="0.2">
      <c r="B99" s="320"/>
      <c r="C99" s="317"/>
      <c r="G99" s="174"/>
      <c r="H99" s="174"/>
      <c r="I99" s="174"/>
      <c r="J99" s="174"/>
      <c r="K99" s="174"/>
      <c r="L99" s="174"/>
      <c r="M99" s="174"/>
      <c r="N99" s="174"/>
      <c r="O99" s="174"/>
      <c r="P99" s="194"/>
      <c r="Q99" s="174"/>
      <c r="R99" s="174"/>
      <c r="S99" s="174"/>
      <c r="T99" s="174"/>
      <c r="U99" s="174"/>
      <c r="V99" s="174"/>
      <c r="W99" s="174"/>
      <c r="X99" s="174"/>
      <c r="Y99" s="194"/>
      <c r="Z99" s="194"/>
      <c r="AA99" s="194"/>
      <c r="AB99" s="194"/>
      <c r="AC99" s="194"/>
    </row>
    <row r="100" spans="2:29" s="141" customFormat="1" ht="18" x14ac:dyDescent="0.2">
      <c r="B100" s="318"/>
      <c r="C100" s="317"/>
      <c r="E100" s="637"/>
      <c r="F100" s="637"/>
      <c r="G100" s="637"/>
      <c r="H100" s="637"/>
      <c r="I100" s="637"/>
      <c r="J100" s="637"/>
      <c r="K100" s="637"/>
      <c r="L100" s="637"/>
      <c r="M100" s="637"/>
      <c r="N100" s="637"/>
      <c r="O100" s="637"/>
      <c r="P100" s="637"/>
      <c r="Q100" s="637"/>
      <c r="R100" s="637"/>
      <c r="S100" s="637"/>
      <c r="T100" s="637"/>
      <c r="U100" s="637"/>
      <c r="V100" s="637"/>
      <c r="W100" s="637"/>
      <c r="X100" s="637"/>
      <c r="Y100" s="639"/>
      <c r="Z100" s="639"/>
      <c r="AA100" s="639"/>
      <c r="AB100" s="639"/>
      <c r="AC100" s="639"/>
    </row>
    <row r="101" spans="2:29" s="141" customFormat="1" ht="18" x14ac:dyDescent="0.25">
      <c r="B101" s="321"/>
      <c r="C101" s="317"/>
      <c r="P101" s="193"/>
      <c r="Y101" s="193"/>
      <c r="Z101" s="193"/>
      <c r="AA101" s="193"/>
      <c r="AB101" s="193"/>
      <c r="AC101" s="193"/>
    </row>
    <row r="102" spans="2:29" s="141" customFormat="1" x14ac:dyDescent="0.2">
      <c r="P102" s="193"/>
      <c r="Y102" s="193"/>
      <c r="Z102" s="193"/>
      <c r="AA102" s="193"/>
      <c r="AB102" s="193"/>
      <c r="AC102" s="193"/>
    </row>
    <row r="103" spans="2:29" s="141" customFormat="1" x14ac:dyDescent="0.2">
      <c r="P103" s="193"/>
      <c r="Y103" s="193"/>
      <c r="Z103" s="193"/>
      <c r="AA103" s="193"/>
      <c r="AB103" s="193"/>
      <c r="AC103" s="193"/>
    </row>
    <row r="104" spans="2:29" s="141" customFormat="1" x14ac:dyDescent="0.2">
      <c r="D104" s="173"/>
      <c r="G104" s="173"/>
      <c r="P104" s="193"/>
      <c r="Y104" s="193"/>
      <c r="Z104" s="193"/>
      <c r="AA104" s="193"/>
      <c r="AB104" s="193"/>
      <c r="AC104" s="193"/>
    </row>
    <row r="105" spans="2:29" s="141" customFormat="1" x14ac:dyDescent="0.2">
      <c r="P105" s="193"/>
      <c r="AA105" s="193"/>
      <c r="AB105" s="193"/>
      <c r="AC105" s="193"/>
    </row>
    <row r="106" spans="2:29" s="141" customFormat="1" x14ac:dyDescent="0.2">
      <c r="G106" s="174"/>
      <c r="H106" s="174"/>
      <c r="I106" s="174"/>
      <c r="J106" s="174"/>
      <c r="K106" s="174"/>
      <c r="L106" s="174"/>
      <c r="M106" s="174"/>
      <c r="N106" s="174"/>
      <c r="O106" s="174"/>
      <c r="P106" s="194"/>
      <c r="Q106" s="174"/>
      <c r="R106" s="174"/>
      <c r="S106" s="174"/>
      <c r="T106" s="174"/>
      <c r="U106" s="174"/>
      <c r="V106" s="174"/>
      <c r="W106" s="174"/>
      <c r="X106" s="174"/>
      <c r="Y106" s="174"/>
      <c r="Z106" s="174"/>
      <c r="AA106" s="194"/>
      <c r="AB106" s="194"/>
      <c r="AC106" s="194"/>
    </row>
    <row r="107" spans="2:29" s="141" customFormat="1" x14ac:dyDescent="0.2">
      <c r="E107" s="637"/>
      <c r="F107" s="637"/>
      <c r="G107" s="637"/>
      <c r="H107" s="638"/>
      <c r="I107" s="638"/>
      <c r="J107" s="638"/>
      <c r="K107" s="638"/>
      <c r="L107" s="638"/>
      <c r="M107" s="638"/>
      <c r="N107" s="638"/>
      <c r="O107" s="638"/>
      <c r="P107" s="638"/>
      <c r="Q107" s="637"/>
      <c r="R107" s="638"/>
      <c r="S107" s="638"/>
      <c r="T107" s="638"/>
      <c r="U107" s="638"/>
      <c r="V107" s="638"/>
      <c r="W107" s="638"/>
      <c r="X107" s="638"/>
      <c r="Y107" s="638"/>
      <c r="Z107" s="638"/>
      <c r="AA107" s="639"/>
      <c r="AB107" s="640"/>
      <c r="AC107" s="640"/>
    </row>
    <row r="108" spans="2:29" s="141" customFormat="1" x14ac:dyDescent="0.2">
      <c r="P108" s="193"/>
      <c r="AA108" s="193"/>
      <c r="AB108" s="193"/>
      <c r="AC108" s="193"/>
    </row>
    <row r="109" spans="2:29" s="141" customFormat="1" x14ac:dyDescent="0.2">
      <c r="P109" s="193"/>
      <c r="AA109" s="193"/>
      <c r="AB109" s="193"/>
      <c r="AC109" s="193"/>
    </row>
    <row r="110" spans="2:29" s="141" customFormat="1" x14ac:dyDescent="0.2">
      <c r="P110" s="193"/>
      <c r="AA110" s="193"/>
      <c r="AB110" s="193"/>
      <c r="AC110" s="193"/>
    </row>
  </sheetData>
  <mergeCells count="52">
    <mergeCell ref="B69:L69"/>
    <mergeCell ref="Q107:Z107"/>
    <mergeCell ref="AA107:AC107"/>
    <mergeCell ref="Y100:AC100"/>
    <mergeCell ref="D70:M70"/>
    <mergeCell ref="E107:F107"/>
    <mergeCell ref="E100:F100"/>
    <mergeCell ref="G100:O100"/>
    <mergeCell ref="G107:P107"/>
    <mergeCell ref="P100:X100"/>
    <mergeCell ref="B85:L85"/>
    <mergeCell ref="B81:C81"/>
    <mergeCell ref="B83:C83"/>
    <mergeCell ref="B77:C77"/>
    <mergeCell ref="B79:C79"/>
    <mergeCell ref="B75:C75"/>
    <mergeCell ref="B87:L87"/>
    <mergeCell ref="A3:N3"/>
    <mergeCell ref="B5:N5"/>
    <mergeCell ref="B6:N6"/>
    <mergeCell ref="B30:C30"/>
    <mergeCell ref="B22:C22"/>
    <mergeCell ref="B26:C26"/>
    <mergeCell ref="B18:C18"/>
    <mergeCell ref="B16:C16"/>
    <mergeCell ref="D19:M19"/>
    <mergeCell ref="B28:C28"/>
    <mergeCell ref="B20:C20"/>
    <mergeCell ref="B48:C48"/>
    <mergeCell ref="B44:C44"/>
    <mergeCell ref="B60:C60"/>
    <mergeCell ref="B40:C40"/>
    <mergeCell ref="R14:Z14"/>
    <mergeCell ref="B38:C38"/>
    <mergeCell ref="B34:C34"/>
    <mergeCell ref="B32:C32"/>
    <mergeCell ref="B31:C31"/>
    <mergeCell ref="B24:C24"/>
    <mergeCell ref="B29:C29"/>
    <mergeCell ref="B33:C33"/>
    <mergeCell ref="B35:C35"/>
    <mergeCell ref="B36:C36"/>
    <mergeCell ref="B42:C42"/>
    <mergeCell ref="B46:C46"/>
    <mergeCell ref="B50:C50"/>
    <mergeCell ref="B52:C52"/>
    <mergeCell ref="B62:C62"/>
    <mergeCell ref="B67:L67"/>
    <mergeCell ref="B56:C56"/>
    <mergeCell ref="B54:C54"/>
    <mergeCell ref="B58:C58"/>
    <mergeCell ref="B65:C65"/>
  </mergeCells>
  <phoneticPr fontId="0" type="noConversion"/>
  <conditionalFormatting sqref="O20">
    <cfRule type="expression" dxfId="43" priority="16" stopIfTrue="1">
      <formula>P20=1</formula>
    </cfRule>
  </conditionalFormatting>
  <conditionalFormatting sqref="L68">
    <cfRule type="expression" dxfId="42" priority="17" stopIfTrue="1">
      <formula>AC67&gt;0</formula>
    </cfRule>
  </conditionalFormatting>
  <conditionalFormatting sqref="E16:M16 E48:M48 E22:M22 E24:M24 E26:M26 E28:M28 E30:M30 M69 E36:M36 E38:M38 E40:M40 E42:M42 E44:M44 E46:M46 E50:M50 E32:M32 E34:M34 E54:M54 E56:M56 E58:G58 M67 E52:M52 I58:M58 E18:M18 E20:M20">
    <cfRule type="cellIs" dxfId="41" priority="18" stopIfTrue="1" operator="notBetween">
      <formula>0</formula>
      <formula>10000000000</formula>
    </cfRule>
    <cfRule type="expression" dxfId="40" priority="19" stopIfTrue="1">
      <formula>#REF!=1</formula>
    </cfRule>
  </conditionalFormatting>
  <conditionalFormatting sqref="D26 D28 D30 D32 D34 D54 D56">
    <cfRule type="cellIs" dxfId="39" priority="20" stopIfTrue="1" operator="notBetween">
      <formula>0</formula>
      <formula>10000000000</formula>
    </cfRule>
    <cfRule type="expression" dxfId="38" priority="21" stopIfTrue="1">
      <formula>AC26=1</formula>
    </cfRule>
  </conditionalFormatting>
  <conditionalFormatting sqref="D19:F19">
    <cfRule type="expression" dxfId="37" priority="22" stopIfTrue="1">
      <formula>AA18&gt;1</formula>
    </cfRule>
    <cfRule type="expression" dxfId="36" priority="23" stopIfTrue="1">
      <formula>P18=1</formula>
    </cfRule>
    <cfRule type="expression" dxfId="35" priority="24" stopIfTrue="1">
      <formula>P18&gt;1</formula>
    </cfRule>
  </conditionalFormatting>
  <conditionalFormatting sqref="G19:M19">
    <cfRule type="expression" dxfId="34" priority="25" stopIfTrue="1">
      <formula>#REF!&gt;1</formula>
    </cfRule>
    <cfRule type="expression" dxfId="33" priority="26" stopIfTrue="1">
      <formula>S18=1</formula>
    </cfRule>
    <cfRule type="expression" dxfId="32" priority="27" stopIfTrue="1">
      <formula>S18&gt;1</formula>
    </cfRule>
  </conditionalFormatting>
  <conditionalFormatting sqref="D77 D79 D75 D83">
    <cfRule type="expression" dxfId="31" priority="28" stopIfTrue="1">
      <formula>R75=1</formula>
    </cfRule>
    <cfRule type="cellIs" dxfId="30" priority="29" stopIfTrue="1" operator="equal">
      <formula>""</formula>
    </cfRule>
    <cfRule type="expression" dxfId="29" priority="30" stopIfTrue="1">
      <formula>AC75=1</formula>
    </cfRule>
  </conditionalFormatting>
  <conditionalFormatting sqref="E77:M77 F79:M79 E75:M75 E83:M83 M85 M87">
    <cfRule type="expression" dxfId="28" priority="31" stopIfTrue="1">
      <formula>S75=1</formula>
    </cfRule>
    <cfRule type="cellIs" dxfId="27" priority="32" stopIfTrue="1" operator="equal">
      <formula>""</formula>
    </cfRule>
    <cfRule type="expression" dxfId="26" priority="33" stopIfTrue="1">
      <formula>#REF!=1</formula>
    </cfRule>
  </conditionalFormatting>
  <conditionalFormatting sqref="E47:F47 E51:F51">
    <cfRule type="expression" dxfId="25" priority="34" stopIfTrue="1">
      <formula>AB45&gt;1</formula>
    </cfRule>
    <cfRule type="expression" dxfId="24" priority="35" stopIfTrue="1">
      <formula>Q45=1</formula>
    </cfRule>
    <cfRule type="expression" dxfId="23" priority="36" stopIfTrue="1">
      <formula>Q45&gt;1</formula>
    </cfRule>
  </conditionalFormatting>
  <conditionalFormatting sqref="G47:M47 G51:M51">
    <cfRule type="expression" dxfId="22" priority="37" stopIfTrue="1">
      <formula>#REF!&gt;1</formula>
    </cfRule>
    <cfRule type="expression" dxfId="21" priority="38" stopIfTrue="1">
      <formula>S45=1</formula>
    </cfRule>
    <cfRule type="expression" dxfId="20" priority="39" stopIfTrue="1">
      <formula>S45&gt;1</formula>
    </cfRule>
  </conditionalFormatting>
  <conditionalFormatting sqref="D57:F57">
    <cfRule type="expression" dxfId="19" priority="40" stopIfTrue="1">
      <formula>AA55&gt;0</formula>
    </cfRule>
  </conditionalFormatting>
  <conditionalFormatting sqref="G57:M57">
    <cfRule type="expression" dxfId="18" priority="41" stopIfTrue="1">
      <formula>#REF!&gt;0</formula>
    </cfRule>
  </conditionalFormatting>
  <conditionalFormatting sqref="D70:M70">
    <cfRule type="expression" dxfId="17" priority="42" stopIfTrue="1">
      <formula>#REF!&gt;1</formula>
    </cfRule>
  </conditionalFormatting>
  <conditionalFormatting sqref="G4">
    <cfRule type="cellIs" dxfId="16" priority="43" stopIfTrue="1" operator="notBetween">
      <formula>1</formula>
      <formula>475</formula>
    </cfRule>
  </conditionalFormatting>
  <conditionalFormatting sqref="E60:M60">
    <cfRule type="cellIs" dxfId="15" priority="12" stopIfTrue="1" operator="notBetween">
      <formula>0</formula>
      <formula>10000000000</formula>
    </cfRule>
    <cfRule type="expression" dxfId="14" priority="13" stopIfTrue="1">
      <formula>#REF!=1</formula>
    </cfRule>
  </conditionalFormatting>
  <conditionalFormatting sqref="D60">
    <cfRule type="cellIs" dxfId="13" priority="14" stopIfTrue="1" operator="notBetween">
      <formula>0</formula>
      <formula>10000000000</formula>
    </cfRule>
    <cfRule type="expression" dxfId="12" priority="15" stopIfTrue="1">
      <formula>AC60=1</formula>
    </cfRule>
  </conditionalFormatting>
  <conditionalFormatting sqref="E65:M65">
    <cfRule type="cellIs" dxfId="11" priority="6" stopIfTrue="1" operator="notBetween">
      <formula>0</formula>
      <formula>10000000000</formula>
    </cfRule>
    <cfRule type="expression" dxfId="10" priority="7" stopIfTrue="1">
      <formula>#REF!=1</formula>
    </cfRule>
  </conditionalFormatting>
  <conditionalFormatting sqref="D65">
    <cfRule type="cellIs" dxfId="9" priority="4" stopIfTrue="1" operator="notBetween">
      <formula>0</formula>
      <formula>10000000000</formula>
    </cfRule>
    <cfRule type="expression" dxfId="8" priority="5" stopIfTrue="1">
      <formula>AC65=1</formula>
    </cfRule>
  </conditionalFormatting>
  <conditionalFormatting sqref="E79">
    <cfRule type="expression" dxfId="7" priority="52" stopIfTrue="1">
      <formula>S79=1</formula>
    </cfRule>
    <cfRule type="cellIs" dxfId="6" priority="53" stopIfTrue="1" operator="equal">
      <formula>""</formula>
    </cfRule>
    <cfRule type="expression" dxfId="5" priority="54" stopIfTrue="1">
      <formula>#REF!=1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16:M16 E60:M60 E50:M50 E48:M48 E46:M46 E44:M44 E42:M42 E40:M40 E38:M38 E36:M36 M69 M67 E52:M52 E58:M58 E56:M56 E54:M54 E34:M34 E32:M32 E30:M30 E28:M28 E26:M26 E24:M24 E65:M65 E18:M18 E22:M22 E20:M20">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0 D58 D56 D54 D34 D32 D30 D28 D65">
      <formula1>AC26=1</formula1>
    </dataValidation>
    <dataValidation type="textLength" operator="lessThan" allowBlank="1" showInputMessage="1" showErrorMessage="1" error="please do not amend or delete this line" sqref="D19:M19">
      <formula1>0</formula1>
    </dataValidation>
    <dataValidation allowBlank="1" sqref="D39:M39 D31:M31"/>
    <dataValidation type="list" allowBlank="1" showInputMessage="1" showErrorMessage="1" sqref="B10">
      <formula1>LA</formula1>
    </dataValidation>
    <dataValidation type="whole" showInputMessage="1" showErrorMessage="1" sqref="G4">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rowBreaks count="1" manualBreakCount="1">
    <brk id="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21"/>
  <sheetViews>
    <sheetView showGridLines="0" zoomScale="70" zoomScaleNormal="70" zoomScaleSheetLayoutView="75" workbookViewId="0"/>
  </sheetViews>
  <sheetFormatPr defaultColWidth="18.7109375" defaultRowHeight="12.75" x14ac:dyDescent="0.2"/>
  <cols>
    <col min="1" max="1" width="7.7109375" customWidth="1"/>
    <col min="2" max="2" width="10.28515625" customWidth="1"/>
    <col min="3" max="3" width="85.7109375" customWidth="1"/>
    <col min="4" max="4" width="35.5703125" customWidth="1"/>
    <col min="5" max="5" width="20.85546875" customWidth="1"/>
    <col min="6" max="6" width="20.5703125" style="381" customWidth="1"/>
    <col min="7" max="7" width="7.7109375" customWidth="1"/>
  </cols>
  <sheetData>
    <row r="1" spans="1:7" ht="5.0999999999999996" customHeight="1" x14ac:dyDescent="0.2">
      <c r="A1" s="31"/>
      <c r="B1" s="72"/>
      <c r="C1" s="72"/>
      <c r="D1" s="72"/>
      <c r="E1" s="72"/>
      <c r="F1" s="362"/>
      <c r="G1" s="73"/>
    </row>
    <row r="2" spans="1:7" x14ac:dyDescent="0.2">
      <c r="A2" s="27"/>
      <c r="B2" s="21"/>
      <c r="C2" s="21"/>
      <c r="D2" s="21"/>
      <c r="E2" s="21"/>
      <c r="F2" s="363"/>
      <c r="G2" s="24"/>
    </row>
    <row r="3" spans="1:7" x14ac:dyDescent="0.2">
      <c r="A3" s="27"/>
      <c r="B3" s="21"/>
      <c r="C3" s="21"/>
      <c r="D3" s="21"/>
      <c r="E3" s="21"/>
      <c r="F3" s="363"/>
      <c r="G3" s="24"/>
    </row>
    <row r="4" spans="1:7" x14ac:dyDescent="0.2">
      <c r="A4" s="27"/>
      <c r="B4" s="21"/>
      <c r="C4" s="20"/>
      <c r="D4" s="20"/>
      <c r="E4" s="20"/>
      <c r="F4" s="363"/>
      <c r="G4" s="24"/>
    </row>
    <row r="5" spans="1:7" ht="23.25" x14ac:dyDescent="0.35">
      <c r="A5" s="74"/>
      <c r="B5" s="628" t="s">
        <v>905</v>
      </c>
      <c r="C5" s="628"/>
      <c r="D5" s="628"/>
      <c r="E5" s="628"/>
      <c r="F5" s="628"/>
      <c r="G5" s="75"/>
    </row>
    <row r="6" spans="1:7" ht="15.75" x14ac:dyDescent="0.25">
      <c r="A6" s="74"/>
      <c r="B6" s="630"/>
      <c r="C6" s="630"/>
      <c r="D6" s="630"/>
      <c r="E6" s="630"/>
      <c r="F6" s="630"/>
      <c r="G6" s="75"/>
    </row>
    <row r="7" spans="1:7" ht="16.5" thickBot="1" x14ac:dyDescent="0.3">
      <c r="A7" s="76"/>
      <c r="B7" s="77">
        <v>3</v>
      </c>
      <c r="C7" s="25"/>
      <c r="D7" s="25"/>
      <c r="E7" s="25"/>
      <c r="F7" s="364"/>
      <c r="G7" s="142"/>
    </row>
    <row r="8" spans="1:7" ht="15.75" x14ac:dyDescent="0.25">
      <c r="A8" s="28"/>
      <c r="B8" s="29"/>
      <c r="C8" s="8"/>
      <c r="D8" s="9"/>
      <c r="E8" s="9"/>
      <c r="F8" s="365"/>
      <c r="G8" s="10"/>
    </row>
    <row r="9" spans="1:7" ht="21" customHeight="1" x14ac:dyDescent="0.3">
      <c r="A9" s="11"/>
      <c r="B9" s="12"/>
      <c r="C9" s="228" t="str">
        <f>'CTB Form'!B10</f>
        <v>England</v>
      </c>
      <c r="D9" s="12"/>
      <c r="E9" s="12"/>
      <c r="F9" s="366"/>
      <c r="G9" s="13"/>
    </row>
    <row r="10" spans="1:7" ht="13.5" thickBot="1" x14ac:dyDescent="0.25">
      <c r="A10" s="14"/>
      <c r="B10" s="15"/>
      <c r="C10" s="15"/>
      <c r="D10" s="15"/>
      <c r="E10" s="15"/>
      <c r="F10" s="367"/>
      <c r="G10" s="16"/>
    </row>
    <row r="11" spans="1:7" x14ac:dyDescent="0.2">
      <c r="A11" s="28"/>
      <c r="B11" s="12"/>
      <c r="C11" s="12"/>
      <c r="D11" s="12"/>
      <c r="E11" s="12"/>
      <c r="F11" s="366"/>
      <c r="G11" s="10"/>
    </row>
    <row r="12" spans="1:7" ht="26.45" customHeight="1" x14ac:dyDescent="0.2">
      <c r="A12" s="11"/>
      <c r="B12" s="652" t="s">
        <v>934</v>
      </c>
      <c r="C12" s="653"/>
      <c r="D12" s="653"/>
      <c r="E12" s="653"/>
      <c r="F12" s="653"/>
      <c r="G12" s="13"/>
    </row>
    <row r="13" spans="1:7" x14ac:dyDescent="0.2">
      <c r="A13" s="11"/>
      <c r="B13" s="653"/>
      <c r="C13" s="653"/>
      <c r="D13" s="653"/>
      <c r="E13" s="653"/>
      <c r="F13" s="653"/>
      <c r="G13" s="13"/>
    </row>
    <row r="14" spans="1:7" ht="18.75" thickBot="1" x14ac:dyDescent="0.3">
      <c r="A14" s="11"/>
      <c r="B14" s="355" t="s">
        <v>935</v>
      </c>
      <c r="C14" s="356"/>
      <c r="D14" s="356"/>
      <c r="E14" s="356"/>
      <c r="F14" s="368"/>
      <c r="G14" s="13"/>
    </row>
    <row r="15" spans="1:7" ht="18.75" thickBot="1" x14ac:dyDescent="0.3">
      <c r="A15" s="11"/>
      <c r="B15" s="358" t="s">
        <v>66</v>
      </c>
      <c r="C15" s="356" t="s">
        <v>119</v>
      </c>
      <c r="D15" s="356"/>
      <c r="E15" s="356"/>
      <c r="F15" s="369">
        <f>VLOOKUP($C$9,ALLCTBS,3,FALSE)</f>
        <v>23545</v>
      </c>
      <c r="G15" s="13"/>
    </row>
    <row r="16" spans="1:7" ht="18.75" thickBot="1" x14ac:dyDescent="0.3">
      <c r="A16" s="11"/>
      <c r="B16" s="358"/>
      <c r="C16" s="356"/>
      <c r="D16" s="356"/>
      <c r="E16" s="356"/>
      <c r="F16" s="370"/>
      <c r="G16" s="13"/>
    </row>
    <row r="17" spans="1:7" ht="18.75" thickBot="1" x14ac:dyDescent="0.3">
      <c r="A17" s="11"/>
      <c r="B17" s="358" t="s">
        <v>68</v>
      </c>
      <c r="C17" s="356" t="s">
        <v>120</v>
      </c>
      <c r="D17" s="356"/>
      <c r="E17" s="356"/>
      <c r="F17" s="369">
        <f>VLOOKUP($C$9,ALLCTBS,5,FALSE)</f>
        <v>1898</v>
      </c>
      <c r="G17" s="13"/>
    </row>
    <row r="18" spans="1:7" ht="18.75" thickBot="1" x14ac:dyDescent="0.3">
      <c r="A18" s="11"/>
      <c r="B18" s="358"/>
      <c r="C18" s="356"/>
      <c r="D18" s="356"/>
      <c r="E18" s="356"/>
      <c r="F18" s="370"/>
      <c r="G18" s="13"/>
    </row>
    <row r="19" spans="1:7" ht="18.75" thickBot="1" x14ac:dyDescent="0.3">
      <c r="A19" s="11"/>
      <c r="B19" s="358" t="s">
        <v>69</v>
      </c>
      <c r="C19" s="646" t="s">
        <v>117</v>
      </c>
      <c r="D19" s="647"/>
      <c r="E19" s="356"/>
      <c r="F19" s="369">
        <f>VLOOKUP($C$9,ALLCTBS,6,FALSE)</f>
        <v>32427</v>
      </c>
      <c r="G19" s="13"/>
    </row>
    <row r="20" spans="1:7" ht="18.75" thickBot="1" x14ac:dyDescent="0.3">
      <c r="A20" s="11"/>
      <c r="B20" s="358"/>
      <c r="C20" s="647"/>
      <c r="D20" s="647"/>
      <c r="E20" s="356"/>
      <c r="F20" s="370"/>
      <c r="G20" s="13"/>
    </row>
    <row r="21" spans="1:7" ht="18.75" thickBot="1" x14ac:dyDescent="0.3">
      <c r="A21" s="11"/>
      <c r="B21" s="358" t="s">
        <v>70</v>
      </c>
      <c r="C21" s="356" t="s">
        <v>121</v>
      </c>
      <c r="D21" s="356"/>
      <c r="E21" s="356"/>
      <c r="F21" s="369">
        <f>VLOOKUP($C$9,ALLCTBS,7,FALSE)</f>
        <v>76575</v>
      </c>
      <c r="G21" s="13"/>
    </row>
    <row r="22" spans="1:7" ht="18.75" thickBot="1" x14ac:dyDescent="0.3">
      <c r="A22" s="11"/>
      <c r="B22" s="358"/>
      <c r="C22" s="356"/>
      <c r="D22" s="356"/>
      <c r="E22" s="356"/>
      <c r="F22" s="370"/>
      <c r="G22" s="13"/>
    </row>
    <row r="23" spans="1:7" ht="18.75" thickBot="1" x14ac:dyDescent="0.3">
      <c r="A23" s="11"/>
      <c r="B23" s="358" t="s">
        <v>71</v>
      </c>
      <c r="C23" s="356" t="s">
        <v>122</v>
      </c>
      <c r="D23" s="356"/>
      <c r="E23" s="356"/>
      <c r="F23" s="369">
        <f>VLOOKUP($C$9,ALLCTBS,8,FALSE)</f>
        <v>7112</v>
      </c>
      <c r="G23" s="13"/>
    </row>
    <row r="24" spans="1:7" ht="18.75" thickBot="1" x14ac:dyDescent="0.3">
      <c r="A24" s="11"/>
      <c r="B24" s="358"/>
      <c r="C24" s="356"/>
      <c r="D24" s="356"/>
      <c r="E24" s="356"/>
      <c r="F24" s="370"/>
      <c r="G24" s="13"/>
    </row>
    <row r="25" spans="1:7" ht="18.75" thickBot="1" x14ac:dyDescent="0.3">
      <c r="A25" s="11"/>
      <c r="B25" s="358" t="s">
        <v>123</v>
      </c>
      <c r="C25" s="356" t="s">
        <v>124</v>
      </c>
      <c r="D25" s="356"/>
      <c r="E25" s="356"/>
      <c r="F25" s="369">
        <f>VLOOKUP($C$9,ALLCTBS,9,FALSE)</f>
        <v>969</v>
      </c>
      <c r="G25" s="13"/>
    </row>
    <row r="26" spans="1:7" ht="18.75" thickBot="1" x14ac:dyDescent="0.3">
      <c r="A26" s="11"/>
      <c r="B26" s="358"/>
      <c r="C26" s="356"/>
      <c r="D26" s="356"/>
      <c r="E26" s="356"/>
      <c r="F26" s="370"/>
      <c r="G26" s="13"/>
    </row>
    <row r="27" spans="1:7" ht="18.75" thickBot="1" x14ac:dyDescent="0.3">
      <c r="A27" s="11"/>
      <c r="B27" s="358" t="s">
        <v>125</v>
      </c>
      <c r="C27" s="646" t="s">
        <v>90</v>
      </c>
      <c r="D27" s="646"/>
      <c r="E27" s="356"/>
      <c r="F27" s="369">
        <f>VLOOKUP($C$9,ALLCTBS,10,FALSE)</f>
        <v>2999</v>
      </c>
      <c r="G27" s="13"/>
    </row>
    <row r="28" spans="1:7" ht="18" x14ac:dyDescent="0.25">
      <c r="A28" s="11"/>
      <c r="B28" s="358"/>
      <c r="C28" s="646"/>
      <c r="D28" s="646"/>
      <c r="E28" s="356"/>
      <c r="F28" s="390"/>
      <c r="G28" s="13"/>
    </row>
    <row r="29" spans="1:7" ht="18.75" thickBot="1" x14ac:dyDescent="0.3">
      <c r="A29" s="11"/>
      <c r="B29" s="358"/>
      <c r="C29" s="388"/>
      <c r="D29" s="388"/>
      <c r="E29" s="356"/>
      <c r="F29" s="391"/>
      <c r="G29" s="13"/>
    </row>
    <row r="30" spans="1:7" ht="18.75" thickBot="1" x14ac:dyDescent="0.3">
      <c r="A30" s="11"/>
      <c r="B30" s="358" t="s">
        <v>126</v>
      </c>
      <c r="C30" s="646" t="s">
        <v>118</v>
      </c>
      <c r="D30" s="647"/>
      <c r="E30" s="356"/>
      <c r="F30" s="369">
        <f>VLOOKUP($C$9,ALLCTBS,11,FALSE)</f>
        <v>772</v>
      </c>
      <c r="G30" s="13"/>
    </row>
    <row r="31" spans="1:7" ht="18" x14ac:dyDescent="0.25">
      <c r="A31" s="11"/>
      <c r="B31" s="358"/>
      <c r="C31" s="647"/>
      <c r="D31" s="647"/>
      <c r="E31" s="356"/>
      <c r="F31" s="390"/>
      <c r="G31" s="13"/>
    </row>
    <row r="32" spans="1:7" ht="18.75" thickBot="1" x14ac:dyDescent="0.3">
      <c r="A32" s="11"/>
      <c r="B32" s="358"/>
      <c r="C32" s="358"/>
      <c r="D32" s="358"/>
      <c r="E32" s="356"/>
      <c r="F32" s="391"/>
      <c r="G32" s="13"/>
    </row>
    <row r="33" spans="1:7" ht="18.75" thickBot="1" x14ac:dyDescent="0.3">
      <c r="A33" s="11"/>
      <c r="B33" s="358" t="s">
        <v>127</v>
      </c>
      <c r="C33" s="646" t="s">
        <v>91</v>
      </c>
      <c r="D33" s="646"/>
      <c r="E33" s="356"/>
      <c r="F33" s="369">
        <f>VLOOKUP($C$9,ALLCTBS,12,FALSE)</f>
        <v>187</v>
      </c>
      <c r="G33" s="13"/>
    </row>
    <row r="34" spans="1:7" ht="18.75" thickBot="1" x14ac:dyDescent="0.3">
      <c r="A34" s="11"/>
      <c r="B34" s="358"/>
      <c r="C34" s="646"/>
      <c r="D34" s="646"/>
      <c r="E34" s="356"/>
      <c r="F34" s="370"/>
      <c r="G34" s="13"/>
    </row>
    <row r="35" spans="1:7" ht="18.75" thickBot="1" x14ac:dyDescent="0.3">
      <c r="A35" s="11"/>
      <c r="B35" s="358" t="s">
        <v>128</v>
      </c>
      <c r="C35" s="356" t="s">
        <v>129</v>
      </c>
      <c r="D35" s="356"/>
      <c r="E35" s="356"/>
      <c r="F35" s="369">
        <f>VLOOKUP($C$9,ALLCTBS,13,FALSE)</f>
        <v>3903</v>
      </c>
      <c r="G35" s="13"/>
    </row>
    <row r="36" spans="1:7" ht="18.75" thickBot="1" x14ac:dyDescent="0.3">
      <c r="A36" s="11"/>
      <c r="B36" s="358"/>
      <c r="C36" s="356"/>
      <c r="D36" s="356"/>
      <c r="E36" s="356"/>
      <c r="F36" s="370"/>
      <c r="G36" s="13"/>
    </row>
    <row r="37" spans="1:7" ht="18.75" thickBot="1" x14ac:dyDescent="0.3">
      <c r="A37" s="11"/>
      <c r="B37" s="358" t="s">
        <v>130</v>
      </c>
      <c r="C37" s="356" t="s">
        <v>131</v>
      </c>
      <c r="D37" s="356"/>
      <c r="E37" s="356"/>
      <c r="F37" s="369">
        <f>VLOOKUP($C$9,ALLCTBS,14,FALSE)</f>
        <v>56911</v>
      </c>
      <c r="G37" s="13"/>
    </row>
    <row r="38" spans="1:7" ht="18.75" thickBot="1" x14ac:dyDescent="0.3">
      <c r="A38" s="11"/>
      <c r="B38" s="358"/>
      <c r="C38" s="356"/>
      <c r="D38" s="356"/>
      <c r="E38" s="356"/>
      <c r="F38" s="370"/>
      <c r="G38" s="13"/>
    </row>
    <row r="39" spans="1:7" ht="18.75" thickBot="1" x14ac:dyDescent="0.3">
      <c r="A39" s="11"/>
      <c r="B39" s="358" t="s">
        <v>132</v>
      </c>
      <c r="C39" s="646" t="s">
        <v>92</v>
      </c>
      <c r="D39" s="646"/>
      <c r="E39" s="356"/>
      <c r="F39" s="369">
        <f>VLOOKUP($C$9,ALLCTBS,15,FALSE)</f>
        <v>175520</v>
      </c>
      <c r="G39" s="13"/>
    </row>
    <row r="40" spans="1:7" ht="18" x14ac:dyDescent="0.25">
      <c r="A40" s="11"/>
      <c r="B40" s="358"/>
      <c r="C40" s="646"/>
      <c r="D40" s="646"/>
      <c r="E40" s="356"/>
      <c r="F40" s="390"/>
      <c r="G40" s="13"/>
    </row>
    <row r="41" spans="1:7" ht="18.75" thickBot="1" x14ac:dyDescent="0.3">
      <c r="A41" s="11"/>
      <c r="B41" s="358"/>
      <c r="C41" s="388"/>
      <c r="D41" s="388"/>
      <c r="E41" s="356"/>
      <c r="F41" s="391"/>
      <c r="G41" s="13"/>
    </row>
    <row r="42" spans="1:7" ht="18.75" thickBot="1" x14ac:dyDescent="0.3">
      <c r="A42" s="11"/>
      <c r="B42" s="358" t="s">
        <v>133</v>
      </c>
      <c r="C42" s="646" t="s">
        <v>93</v>
      </c>
      <c r="D42" s="646"/>
      <c r="E42" s="356"/>
      <c r="F42" s="369">
        <f>VLOOKUP($C$9,ALLCTBS,16,FALSE)</f>
        <v>45668</v>
      </c>
      <c r="G42" s="13"/>
    </row>
    <row r="43" spans="1:7" ht="18" x14ac:dyDescent="0.25">
      <c r="A43" s="11"/>
      <c r="B43" s="358"/>
      <c r="C43" s="646"/>
      <c r="D43" s="646"/>
      <c r="E43" s="356"/>
      <c r="F43" s="390"/>
      <c r="G43" s="13"/>
    </row>
    <row r="44" spans="1:7" ht="18.75" thickBot="1" x14ac:dyDescent="0.3">
      <c r="A44" s="11"/>
      <c r="B44" s="358"/>
      <c r="C44" s="388"/>
      <c r="D44" s="388"/>
      <c r="E44" s="356"/>
      <c r="F44" s="391"/>
      <c r="G44" s="13"/>
    </row>
    <row r="45" spans="1:7" ht="18.75" thickBot="1" x14ac:dyDescent="0.3">
      <c r="A45" s="11"/>
      <c r="B45" s="358" t="s">
        <v>134</v>
      </c>
      <c r="C45" s="646" t="s">
        <v>94</v>
      </c>
      <c r="D45" s="647"/>
      <c r="E45" s="356"/>
      <c r="F45" s="369">
        <f>VLOOKUP($C$9,ALLCTBS,17,FALSE)</f>
        <v>9761</v>
      </c>
      <c r="G45" s="13"/>
    </row>
    <row r="46" spans="1:7" ht="18.75" thickBot="1" x14ac:dyDescent="0.3">
      <c r="A46" s="11"/>
      <c r="B46" s="358"/>
      <c r="C46" s="647"/>
      <c r="D46" s="647"/>
      <c r="E46" s="356"/>
      <c r="F46" s="370"/>
      <c r="G46" s="13"/>
    </row>
    <row r="47" spans="1:7" ht="18.75" thickBot="1" x14ac:dyDescent="0.3">
      <c r="A47" s="11"/>
      <c r="B47" s="358" t="s">
        <v>135</v>
      </c>
      <c r="C47" s="356" t="s">
        <v>113</v>
      </c>
      <c r="D47" s="356"/>
      <c r="E47" s="356"/>
      <c r="F47" s="369">
        <f>VLOOKUP($C$9,ALLCTBS,18,FALSE)</f>
        <v>793</v>
      </c>
      <c r="G47" s="13"/>
    </row>
    <row r="48" spans="1:7" ht="18.75" thickBot="1" x14ac:dyDescent="0.3">
      <c r="A48" s="11"/>
      <c r="B48" s="358"/>
      <c r="C48" s="356"/>
      <c r="D48" s="356"/>
      <c r="E48" s="356"/>
      <c r="F48" s="370"/>
      <c r="G48" s="13"/>
    </row>
    <row r="49" spans="1:7" ht="18.75" thickBot="1" x14ac:dyDescent="0.3">
      <c r="A49" s="11"/>
      <c r="B49" s="358" t="s">
        <v>136</v>
      </c>
      <c r="C49" s="356" t="s">
        <v>137</v>
      </c>
      <c r="D49" s="356"/>
      <c r="E49" s="356"/>
      <c r="F49" s="369">
        <f>VLOOKUP($C$9,ALLCTBS,19,FALSE)</f>
        <v>5205</v>
      </c>
      <c r="G49" s="13"/>
    </row>
    <row r="50" spans="1:7" ht="18.75" thickBot="1" x14ac:dyDescent="0.3">
      <c r="A50" s="11"/>
      <c r="B50" s="358"/>
      <c r="C50" s="356"/>
      <c r="D50" s="356"/>
      <c r="E50" s="356"/>
      <c r="F50" s="370"/>
      <c r="G50" s="13"/>
    </row>
    <row r="51" spans="1:7" ht="18.75" thickBot="1" x14ac:dyDescent="0.3">
      <c r="A51" s="11"/>
      <c r="B51" s="358" t="s">
        <v>138</v>
      </c>
      <c r="C51" s="356" t="s">
        <v>139</v>
      </c>
      <c r="D51" s="356"/>
      <c r="E51" s="356"/>
      <c r="F51" s="369">
        <f>VLOOKUP($C$9,ALLCTBS,20,FALSE)</f>
        <v>4873</v>
      </c>
      <c r="G51" s="13"/>
    </row>
    <row r="52" spans="1:7" ht="18.75" thickBot="1" x14ac:dyDescent="0.3">
      <c r="A52" s="11"/>
      <c r="B52" s="358"/>
      <c r="C52" s="356"/>
      <c r="D52" s="356"/>
      <c r="E52" s="356"/>
      <c r="F52" s="370"/>
      <c r="G52" s="13"/>
    </row>
    <row r="53" spans="1:7" ht="18.75" thickBot="1" x14ac:dyDescent="0.3">
      <c r="A53" s="11"/>
      <c r="B53" s="358" t="s">
        <v>140</v>
      </c>
      <c r="C53" s="646" t="s">
        <v>115</v>
      </c>
      <c r="D53" s="646"/>
      <c r="E53" s="356"/>
      <c r="F53" s="369">
        <f>VLOOKUP($C$9,ALLCTBS,21,FALSE)</f>
        <v>6942</v>
      </c>
      <c r="G53" s="13"/>
    </row>
    <row r="54" spans="1:7" ht="18" x14ac:dyDescent="0.25">
      <c r="A54" s="11"/>
      <c r="B54" s="358"/>
      <c r="C54" s="646"/>
      <c r="D54" s="646"/>
      <c r="E54" s="356"/>
      <c r="F54" s="390"/>
      <c r="G54" s="13"/>
    </row>
    <row r="55" spans="1:7" ht="18.75" thickBot="1" x14ac:dyDescent="0.3">
      <c r="A55" s="11"/>
      <c r="B55" s="358"/>
      <c r="C55" s="388"/>
      <c r="D55" s="388"/>
      <c r="E55" s="356"/>
      <c r="F55" s="391"/>
      <c r="G55" s="13"/>
    </row>
    <row r="56" spans="1:7" ht="18.75" thickBot="1" x14ac:dyDescent="0.3">
      <c r="A56" s="11"/>
      <c r="B56" s="358" t="s">
        <v>141</v>
      </c>
      <c r="C56" s="646" t="s">
        <v>116</v>
      </c>
      <c r="D56" s="646"/>
      <c r="E56" s="356"/>
      <c r="F56" s="369">
        <f>VLOOKUP($C$9,ALLCTBS,22,FALSE)</f>
        <v>63019</v>
      </c>
      <c r="G56" s="13"/>
    </row>
    <row r="57" spans="1:7" ht="18" x14ac:dyDescent="0.25">
      <c r="A57" s="11"/>
      <c r="B57" s="358"/>
      <c r="C57" s="646"/>
      <c r="D57" s="646"/>
      <c r="E57" s="356"/>
      <c r="F57" s="390"/>
      <c r="G57" s="13"/>
    </row>
    <row r="58" spans="1:7" ht="18" x14ac:dyDescent="0.25">
      <c r="A58" s="11"/>
      <c r="B58" s="358"/>
      <c r="C58" s="646"/>
      <c r="D58" s="646"/>
      <c r="E58" s="356"/>
      <c r="F58" s="368"/>
      <c r="G58" s="13"/>
    </row>
    <row r="59" spans="1:7" ht="18.75" thickBot="1" x14ac:dyDescent="0.3">
      <c r="A59" s="11"/>
      <c r="B59" s="358"/>
      <c r="C59" s="388"/>
      <c r="D59" s="388"/>
      <c r="E59" s="356"/>
      <c r="F59" s="391"/>
      <c r="G59" s="13"/>
    </row>
    <row r="60" spans="1:7" ht="18.75" thickBot="1" x14ac:dyDescent="0.3">
      <c r="A60" s="11"/>
      <c r="B60" s="358" t="s">
        <v>142</v>
      </c>
      <c r="C60" s="356" t="s">
        <v>143</v>
      </c>
      <c r="D60" s="356"/>
      <c r="E60" s="356"/>
      <c r="F60" s="369">
        <f>VLOOKUP($C$9,ALLCTBS,23,FALSE)</f>
        <v>3887</v>
      </c>
      <c r="G60" s="13"/>
    </row>
    <row r="61" spans="1:7" ht="18.75" thickBot="1" x14ac:dyDescent="0.3">
      <c r="A61" s="11"/>
      <c r="B61" s="358"/>
      <c r="C61" s="356"/>
      <c r="D61" s="356"/>
      <c r="E61" s="356"/>
      <c r="F61" s="370"/>
      <c r="G61" s="13"/>
    </row>
    <row r="62" spans="1:7" ht="18.75" thickBot="1" x14ac:dyDescent="0.3">
      <c r="A62" s="11"/>
      <c r="B62" s="358" t="s">
        <v>144</v>
      </c>
      <c r="C62" s="646" t="s">
        <v>146</v>
      </c>
      <c r="D62" s="646"/>
      <c r="E62" s="356"/>
      <c r="F62" s="369">
        <f>VLOOKUP($C$9,ALLCTBS,24,FALSE)</f>
        <v>8261</v>
      </c>
      <c r="G62" s="13"/>
    </row>
    <row r="63" spans="1:7" ht="18" x14ac:dyDescent="0.25">
      <c r="A63" s="11"/>
      <c r="B63" s="356"/>
      <c r="C63" s="646"/>
      <c r="D63" s="646"/>
      <c r="E63" s="356"/>
      <c r="F63" s="371"/>
      <c r="G63" s="13"/>
    </row>
    <row r="64" spans="1:7" ht="18.75" thickBot="1" x14ac:dyDescent="0.3">
      <c r="A64" s="11"/>
      <c r="B64" s="356"/>
      <c r="C64" s="356"/>
      <c r="D64" s="356"/>
      <c r="E64" s="356"/>
      <c r="F64" s="372"/>
      <c r="G64" s="13"/>
    </row>
    <row r="65" spans="1:7" ht="18.75" thickBot="1" x14ac:dyDescent="0.3">
      <c r="A65" s="11"/>
      <c r="B65" s="37"/>
      <c r="C65" s="37" t="s">
        <v>145</v>
      </c>
      <c r="D65" s="356"/>
      <c r="E65" s="356"/>
      <c r="F65" s="373">
        <f>VLOOKUP($C$9,ALLCTBS,25,FALSE)</f>
        <v>531227</v>
      </c>
      <c r="G65" s="13"/>
    </row>
    <row r="66" spans="1:7" ht="18.75" thickBot="1" x14ac:dyDescent="0.3">
      <c r="A66" s="14"/>
      <c r="B66" s="360"/>
      <c r="C66" s="361"/>
      <c r="D66" s="361"/>
      <c r="E66" s="361"/>
      <c r="F66" s="374"/>
      <c r="G66" s="16"/>
    </row>
    <row r="67" spans="1:7" ht="15.75" x14ac:dyDescent="0.25">
      <c r="A67" s="28"/>
      <c r="B67" s="33"/>
      <c r="C67" s="18"/>
      <c r="D67" s="18"/>
      <c r="E67" s="18"/>
      <c r="F67" s="375"/>
      <c r="G67" s="10"/>
    </row>
    <row r="68" spans="1:7" ht="15" customHeight="1" x14ac:dyDescent="0.2">
      <c r="A68" s="11"/>
      <c r="B68" s="649" t="s">
        <v>827</v>
      </c>
      <c r="C68" s="649"/>
      <c r="D68" s="649"/>
      <c r="E68" s="649"/>
      <c r="F68" s="649"/>
      <c r="G68" s="13"/>
    </row>
    <row r="69" spans="1:7" ht="15" customHeight="1" x14ac:dyDescent="0.2">
      <c r="A69" s="11"/>
      <c r="B69" s="649"/>
      <c r="C69" s="649"/>
      <c r="D69" s="649"/>
      <c r="E69" s="649"/>
      <c r="F69" s="649"/>
      <c r="G69" s="13"/>
    </row>
    <row r="70" spans="1:7" ht="15" customHeight="1" x14ac:dyDescent="0.2">
      <c r="A70" s="11"/>
      <c r="B70" s="649"/>
      <c r="C70" s="649"/>
      <c r="D70" s="649"/>
      <c r="E70" s="649"/>
      <c r="F70" s="649"/>
      <c r="G70" s="13"/>
    </row>
    <row r="71" spans="1:7" ht="18" x14ac:dyDescent="0.25">
      <c r="A71" s="11"/>
      <c r="B71" s="356"/>
      <c r="C71" s="355"/>
      <c r="D71" s="356"/>
      <c r="E71" s="356"/>
      <c r="F71" s="372"/>
      <c r="G71" s="13"/>
    </row>
    <row r="72" spans="1:7" ht="25.5" customHeight="1" x14ac:dyDescent="0.2">
      <c r="A72" s="11"/>
      <c r="B72" s="646" t="s">
        <v>936</v>
      </c>
      <c r="C72" s="647"/>
      <c r="D72" s="647"/>
      <c r="E72" s="647"/>
      <c r="F72" s="647"/>
      <c r="G72" s="13"/>
    </row>
    <row r="73" spans="1:7" ht="25.5" customHeight="1" x14ac:dyDescent="0.2">
      <c r="A73" s="11"/>
      <c r="B73" s="647"/>
      <c r="C73" s="647"/>
      <c r="D73" s="647"/>
      <c r="E73" s="647"/>
      <c r="F73" s="647"/>
      <c r="G73" s="13"/>
    </row>
    <row r="74" spans="1:7" ht="25.5" customHeight="1" x14ac:dyDescent="0.2">
      <c r="A74" s="11"/>
      <c r="B74" s="647"/>
      <c r="C74" s="647"/>
      <c r="D74" s="647"/>
      <c r="E74" s="647"/>
      <c r="F74" s="647"/>
      <c r="G74" s="13"/>
    </row>
    <row r="75" spans="1:7" ht="25.5" customHeight="1" x14ac:dyDescent="0.2">
      <c r="A75" s="11"/>
      <c r="B75" s="647"/>
      <c r="C75" s="647"/>
      <c r="D75" s="647"/>
      <c r="E75" s="647"/>
      <c r="F75" s="647"/>
      <c r="G75" s="13"/>
    </row>
    <row r="76" spans="1:7" ht="18.75" thickBot="1" x14ac:dyDescent="0.3">
      <c r="A76" s="34"/>
      <c r="B76" s="382"/>
      <c r="C76" s="356"/>
      <c r="D76" s="383"/>
      <c r="E76" s="358"/>
      <c r="F76" s="384"/>
      <c r="G76" s="13"/>
    </row>
    <row r="77" spans="1:7" s="105" customFormat="1" ht="24.95" customHeight="1" thickBot="1" x14ac:dyDescent="0.25">
      <c r="A77" s="253"/>
      <c r="B77" s="385">
        <v>1</v>
      </c>
      <c r="C77" s="650" t="s">
        <v>924</v>
      </c>
      <c r="D77" s="650"/>
      <c r="E77" s="392" t="str">
        <f>VLOOKUP($C$9,ALLCTBS,48,FALSE)</f>
        <v>n/a</v>
      </c>
      <c r="F77" s="387"/>
      <c r="G77" s="254"/>
    </row>
    <row r="78" spans="1:7" s="105" customFormat="1" ht="24.95" customHeight="1" thickBot="1" x14ac:dyDescent="0.25">
      <c r="A78" s="253"/>
      <c r="B78" s="385"/>
      <c r="C78" s="650"/>
      <c r="D78" s="650"/>
      <c r="E78" s="393"/>
      <c r="F78" s="387"/>
      <c r="G78" s="254"/>
    </row>
    <row r="79" spans="1:7" s="105" customFormat="1" ht="24.95" customHeight="1" thickBot="1" x14ac:dyDescent="0.25">
      <c r="A79" s="253"/>
      <c r="B79" s="385">
        <v>2</v>
      </c>
      <c r="C79" s="386" t="s">
        <v>925</v>
      </c>
      <c r="D79" s="386"/>
      <c r="E79" s="392" t="str">
        <f>VLOOKUP($C$9,ALLCTBS,49,FALSE)</f>
        <v>n/a</v>
      </c>
      <c r="F79" s="387"/>
      <c r="G79" s="254"/>
    </row>
    <row r="80" spans="1:7" x14ac:dyDescent="0.2">
      <c r="A80" s="11"/>
      <c r="B80" s="648"/>
      <c r="C80" s="648"/>
      <c r="D80" s="648"/>
      <c r="E80" s="648"/>
      <c r="F80" s="648"/>
      <c r="G80" s="13"/>
    </row>
    <row r="81" spans="1:7" hidden="1" x14ac:dyDescent="0.2">
      <c r="A81" s="11"/>
      <c r="B81" s="648"/>
      <c r="C81" s="648"/>
      <c r="D81" s="648"/>
      <c r="E81" s="648"/>
      <c r="F81" s="648"/>
      <c r="G81" s="13"/>
    </row>
    <row r="82" spans="1:7" ht="19.5" hidden="1" customHeight="1" x14ac:dyDescent="0.25">
      <c r="A82" s="120"/>
      <c r="B82" s="17"/>
      <c r="C82" s="645"/>
      <c r="D82" s="645"/>
      <c r="E82" s="645"/>
      <c r="F82" s="645"/>
      <c r="G82" s="13"/>
    </row>
    <row r="83" spans="1:7" ht="12" hidden="1" customHeight="1" x14ac:dyDescent="0.2">
      <c r="A83" s="120"/>
      <c r="B83" s="121"/>
      <c r="C83" s="645"/>
      <c r="D83" s="645"/>
      <c r="E83" s="645"/>
      <c r="F83" s="645"/>
      <c r="G83" s="13"/>
    </row>
    <row r="84" spans="1:7" ht="15" hidden="1" x14ac:dyDescent="0.2">
      <c r="A84" s="120"/>
      <c r="B84" s="121"/>
      <c r="C84" s="121"/>
      <c r="D84" s="121"/>
      <c r="E84" s="121"/>
      <c r="F84" s="376"/>
      <c r="G84" s="13"/>
    </row>
    <row r="85" spans="1:7" ht="15" hidden="1" customHeight="1" x14ac:dyDescent="0.2">
      <c r="A85" s="120"/>
      <c r="B85" s="121"/>
      <c r="C85" s="121"/>
      <c r="D85" s="121"/>
      <c r="E85" s="121"/>
      <c r="F85" s="376"/>
      <c r="G85" s="13"/>
    </row>
    <row r="86" spans="1:7" ht="15.75" hidden="1" x14ac:dyDescent="0.2">
      <c r="A86" s="11"/>
      <c r="B86" s="227"/>
      <c r="C86" s="227"/>
      <c r="D86" s="12"/>
      <c r="E86" s="121"/>
      <c r="F86" s="376"/>
      <c r="G86" s="13"/>
    </row>
    <row r="87" spans="1:7" ht="13.5" thickBot="1" x14ac:dyDescent="0.25">
      <c r="A87" s="14"/>
      <c r="B87" s="15"/>
      <c r="C87" s="15"/>
      <c r="D87" s="15"/>
      <c r="E87" s="15"/>
      <c r="F87" s="367"/>
      <c r="G87" s="16"/>
    </row>
    <row r="88" spans="1:7" ht="36.75" customHeight="1" thickBot="1" x14ac:dyDescent="0.3">
      <c r="A88" s="229"/>
      <c r="B88" s="230"/>
      <c r="C88" s="231"/>
      <c r="D88" s="232"/>
      <c r="E88" s="232"/>
      <c r="F88" s="377"/>
      <c r="G88" s="229"/>
    </row>
    <row r="89" spans="1:7" ht="14.25" x14ac:dyDescent="0.2">
      <c r="A89" s="35"/>
      <c r="B89" s="9"/>
      <c r="C89" s="9"/>
      <c r="D89" s="9"/>
      <c r="E89" s="9"/>
      <c r="F89" s="365"/>
      <c r="G89" s="10"/>
    </row>
    <row r="90" spans="1:7" ht="18" x14ac:dyDescent="0.25">
      <c r="A90" s="36"/>
      <c r="B90" s="37" t="s">
        <v>937</v>
      </c>
      <c r="C90" s="12"/>
      <c r="D90" s="12"/>
      <c r="E90" s="3"/>
      <c r="F90" s="378"/>
      <c r="G90" s="4"/>
    </row>
    <row r="91" spans="1:7" ht="18.75" thickBot="1" x14ac:dyDescent="0.3">
      <c r="A91" s="36"/>
      <c r="B91" s="37"/>
      <c r="C91" s="12"/>
      <c r="D91" s="12"/>
      <c r="E91" s="3"/>
      <c r="F91" s="379" t="str">
        <f>IF(OR(F92="",F93="",F94="",F95="",F96="",F97="",F98="",F99="",F108="",F109="",F110="",F111="",F112="",F113="",F114="",,F115=""),"Please ensure all boxes below have a value entered","")</f>
        <v/>
      </c>
      <c r="G91" s="4"/>
    </row>
    <row r="92" spans="1:7" ht="18.75" thickBot="1" x14ac:dyDescent="0.25">
      <c r="A92" s="36"/>
      <c r="B92" s="646" t="s">
        <v>938</v>
      </c>
      <c r="C92" s="646"/>
      <c r="D92" s="646"/>
      <c r="E92" s="395" t="s">
        <v>73</v>
      </c>
      <c r="F92" s="394">
        <f>VLOOKUP($C$9,POWERS,28,FALSE)</f>
        <v>93107.243902439019</v>
      </c>
      <c r="G92" s="13"/>
    </row>
    <row r="93" spans="1:7" ht="18.75" thickBot="1" x14ac:dyDescent="0.25">
      <c r="A93" s="36"/>
      <c r="B93" s="646"/>
      <c r="C93" s="646"/>
      <c r="D93" s="646"/>
      <c r="E93" s="395" t="s">
        <v>74</v>
      </c>
      <c r="F93" s="394">
        <f>VLOOKUP($C$9,POWERS,29,FALSE)</f>
        <v>68880.349480968856</v>
      </c>
      <c r="G93" s="13"/>
    </row>
    <row r="94" spans="1:7" ht="18.75" thickBot="1" x14ac:dyDescent="0.25">
      <c r="A94" s="36"/>
      <c r="B94" s="646"/>
      <c r="C94" s="646"/>
      <c r="D94" s="646"/>
      <c r="E94" s="395" t="s">
        <v>75</v>
      </c>
      <c r="F94" s="394">
        <f>VLOOKUP($C$9,POWERS,30,FALSE)</f>
        <v>57684.921810699583</v>
      </c>
      <c r="G94" s="13"/>
    </row>
    <row r="95" spans="1:7" ht="18.75" thickBot="1" x14ac:dyDescent="0.3">
      <c r="A95" s="36"/>
      <c r="B95" s="359"/>
      <c r="C95" s="359"/>
      <c r="D95" s="359"/>
      <c r="E95" s="395" t="s">
        <v>76</v>
      </c>
      <c r="F95" s="394">
        <f>VLOOKUP($C$9,POWERS,31,FALSE)</f>
        <v>37502.753926701567</v>
      </c>
      <c r="G95" s="13"/>
    </row>
    <row r="96" spans="1:7" ht="18.75" thickBot="1" x14ac:dyDescent="0.3">
      <c r="A96" s="36"/>
      <c r="B96" s="359"/>
      <c r="C96" s="359"/>
      <c r="D96" s="359"/>
      <c r="E96" s="395" t="s">
        <v>77</v>
      </c>
      <c r="F96" s="394">
        <f>VLOOKUP($C$9,POWERS,32,FALSE)</f>
        <v>16511.317073170732</v>
      </c>
      <c r="G96" s="13"/>
    </row>
    <row r="97" spans="1:7" ht="18.75" thickBot="1" x14ac:dyDescent="0.3">
      <c r="A97" s="36"/>
      <c r="B97" s="356"/>
      <c r="C97" s="356"/>
      <c r="D97" s="356"/>
      <c r="E97" s="395" t="s">
        <v>79</v>
      </c>
      <c r="F97" s="394">
        <f>VLOOKUP($C$9,POWERS,33,FALSE)</f>
        <v>5817.3076923076924</v>
      </c>
      <c r="G97" s="13"/>
    </row>
    <row r="98" spans="1:7" ht="18.75" thickBot="1" x14ac:dyDescent="0.3">
      <c r="A98" s="36"/>
      <c r="B98" s="356"/>
      <c r="C98" s="356"/>
      <c r="D98" s="356"/>
      <c r="E98" s="395" t="s">
        <v>78</v>
      </c>
      <c r="F98" s="394">
        <f>VLOOKUP($C$9,POWERS,34,FALSE)</f>
        <v>4046.4</v>
      </c>
      <c r="G98" s="13"/>
    </row>
    <row r="99" spans="1:7" ht="18.75" thickBot="1" x14ac:dyDescent="0.3">
      <c r="A99" s="36"/>
      <c r="B99" s="356"/>
      <c r="C99" s="356"/>
      <c r="D99" s="356"/>
      <c r="E99" s="395" t="s">
        <v>80</v>
      </c>
      <c r="F99" s="394">
        <f>VLOOKUP($C$9,POWERS,35,FALSE)</f>
        <v>1585</v>
      </c>
      <c r="G99" s="13"/>
    </row>
    <row r="100" spans="1:7" ht="18.75" thickBot="1" x14ac:dyDescent="0.3">
      <c r="A100" s="36"/>
      <c r="B100" s="356"/>
      <c r="C100" s="356"/>
      <c r="D100" s="356"/>
      <c r="E100" s="395" t="s">
        <v>72</v>
      </c>
      <c r="F100" s="396">
        <f>VLOOKUP($C$9,POWERS,36,FALSE)</f>
        <v>286006.29388628749</v>
      </c>
      <c r="G100" s="13"/>
    </row>
    <row r="101" spans="1:7" ht="15" x14ac:dyDescent="0.2">
      <c r="A101" s="36"/>
      <c r="B101" s="12"/>
      <c r="C101" s="651" t="e">
        <f>IF(AND(#REF!=1,F100=0),"Please give a reason, in the comments box,  why these boxes have not been completed","")</f>
        <v>#REF!</v>
      </c>
      <c r="D101" s="651"/>
      <c r="E101" s="38"/>
      <c r="F101" s="380"/>
      <c r="G101" s="13"/>
    </row>
    <row r="102" spans="1:7" ht="14.25" x14ac:dyDescent="0.2">
      <c r="A102" s="36"/>
      <c r="B102" s="12"/>
      <c r="C102" s="12"/>
      <c r="D102" s="12"/>
      <c r="E102" s="38"/>
      <c r="F102" s="380"/>
      <c r="G102" s="13"/>
    </row>
    <row r="103" spans="1:7" ht="14.25" x14ac:dyDescent="0.2">
      <c r="A103" s="36"/>
      <c r="B103" s="12"/>
      <c r="C103" s="12"/>
      <c r="D103" s="12"/>
      <c r="E103" s="38"/>
      <c r="F103" s="380"/>
      <c r="G103" s="13"/>
    </row>
    <row r="104" spans="1:7" ht="14.25" x14ac:dyDescent="0.2">
      <c r="A104" s="36"/>
      <c r="B104" s="12"/>
      <c r="C104" s="12"/>
      <c r="D104" s="12"/>
      <c r="E104" s="38"/>
      <c r="F104" s="380"/>
      <c r="G104" s="13"/>
    </row>
    <row r="105" spans="1:7" ht="21" customHeight="1" x14ac:dyDescent="0.2">
      <c r="A105" s="36"/>
      <c r="B105" s="12"/>
      <c r="C105" s="12"/>
      <c r="D105" s="12"/>
      <c r="E105" s="38"/>
      <c r="F105" s="380"/>
      <c r="G105" s="13"/>
    </row>
    <row r="106" spans="1:7" ht="13.5" customHeight="1" thickBot="1" x14ac:dyDescent="0.25">
      <c r="A106" s="36"/>
      <c r="B106" s="12"/>
      <c r="C106" s="12"/>
      <c r="D106" s="12"/>
      <c r="E106" s="38"/>
      <c r="F106" s="380"/>
      <c r="G106" s="13"/>
    </row>
    <row r="107" spans="1:7" ht="18.75" thickBot="1" x14ac:dyDescent="0.25">
      <c r="A107" s="36"/>
      <c r="B107" s="646" t="s">
        <v>943</v>
      </c>
      <c r="C107" s="646"/>
      <c r="D107" s="646"/>
      <c r="E107" s="395" t="s">
        <v>73</v>
      </c>
      <c r="F107" s="394">
        <f>VLOOKUP($C$9,POWERS,37,FALSE)</f>
        <v>79020</v>
      </c>
      <c r="G107" s="13"/>
    </row>
    <row r="108" spans="1:7" ht="18.75" thickBot="1" x14ac:dyDescent="0.25">
      <c r="A108" s="36"/>
      <c r="B108" s="646"/>
      <c r="C108" s="646"/>
      <c r="D108" s="646"/>
      <c r="E108" s="395" t="s">
        <v>74</v>
      </c>
      <c r="F108" s="394">
        <f>VLOOKUP($C$9,POWERS,38,FALSE)</f>
        <v>54758</v>
      </c>
      <c r="G108" s="13"/>
    </row>
    <row r="109" spans="1:7" ht="18.75" thickBot="1" x14ac:dyDescent="0.25">
      <c r="A109" s="36"/>
      <c r="B109" s="646"/>
      <c r="C109" s="646"/>
      <c r="D109" s="646"/>
      <c r="E109" s="395" t="s">
        <v>75</v>
      </c>
      <c r="F109" s="394">
        <f>VLOOKUP($C$9,POWERS,39,FALSE)</f>
        <v>44820</v>
      </c>
      <c r="G109" s="13"/>
    </row>
    <row r="110" spans="1:7" ht="18.75" thickBot="1" x14ac:dyDescent="0.3">
      <c r="A110" s="36"/>
      <c r="B110" s="356"/>
      <c r="C110" s="356"/>
      <c r="D110" s="356"/>
      <c r="E110" s="395" t="s">
        <v>76</v>
      </c>
      <c r="F110" s="394">
        <f>VLOOKUP($C$9,POWERS,40,FALSE)</f>
        <v>28341</v>
      </c>
      <c r="G110" s="13"/>
    </row>
    <row r="111" spans="1:7" ht="18.75" thickBot="1" x14ac:dyDescent="0.3">
      <c r="A111" s="36"/>
      <c r="B111" s="356"/>
      <c r="C111" s="356"/>
      <c r="D111" s="356"/>
      <c r="E111" s="395" t="s">
        <v>77</v>
      </c>
      <c r="F111" s="394">
        <f>VLOOKUP($C$9,POWERS,41,FALSE)</f>
        <v>13079</v>
      </c>
      <c r="G111" s="13"/>
    </row>
    <row r="112" spans="1:7" ht="18.75" thickBot="1" x14ac:dyDescent="0.3">
      <c r="A112" s="36"/>
      <c r="B112" s="356"/>
      <c r="C112" s="356"/>
      <c r="D112" s="356"/>
      <c r="E112" s="395" t="s">
        <v>79</v>
      </c>
      <c r="F112" s="394">
        <f>VLOOKUP($C$9,POWERS,42,FALSE)</f>
        <v>4644</v>
      </c>
      <c r="G112" s="13"/>
    </row>
    <row r="113" spans="1:7" ht="18.75" thickBot="1" x14ac:dyDescent="0.3">
      <c r="A113" s="36"/>
      <c r="B113" s="356"/>
      <c r="C113" s="356"/>
      <c r="D113" s="356"/>
      <c r="E113" s="395" t="s">
        <v>78</v>
      </c>
      <c r="F113" s="394">
        <f>VLOOKUP($C$9,POWERS,43,FALSE)</f>
        <v>3613</v>
      </c>
      <c r="G113" s="13"/>
    </row>
    <row r="114" spans="1:7" ht="18.75" thickBot="1" x14ac:dyDescent="0.3">
      <c r="A114" s="36"/>
      <c r="B114" s="356"/>
      <c r="C114" s="356"/>
      <c r="D114" s="356"/>
      <c r="E114" s="395" t="s">
        <v>80</v>
      </c>
      <c r="F114" s="394">
        <f>VLOOKUP($C$9,POWERS,44,FALSE)</f>
        <v>1632</v>
      </c>
      <c r="G114" s="13"/>
    </row>
    <row r="115" spans="1:7" ht="21.75" thickBot="1" x14ac:dyDescent="0.3">
      <c r="A115" s="36"/>
      <c r="B115" s="356"/>
      <c r="C115" s="356"/>
      <c r="D115" s="356"/>
      <c r="E115" s="395" t="s">
        <v>939</v>
      </c>
      <c r="F115" s="396">
        <f>VLOOKUP($C$9,POWERS,45,FALSE)</f>
        <v>230520</v>
      </c>
      <c r="G115" s="13"/>
    </row>
    <row r="116" spans="1:7" ht="18" x14ac:dyDescent="0.25">
      <c r="A116" s="36"/>
      <c r="B116" s="356"/>
      <c r="C116" s="356"/>
      <c r="D116" s="356"/>
      <c r="E116" s="356"/>
      <c r="F116" s="371"/>
      <c r="G116" s="13"/>
    </row>
    <row r="117" spans="1:7" ht="24" customHeight="1" x14ac:dyDescent="0.2">
      <c r="A117" s="36"/>
      <c r="B117" s="646" t="s">
        <v>834</v>
      </c>
      <c r="C117" s="646"/>
      <c r="D117" s="646"/>
      <c r="E117" s="646"/>
      <c r="F117" s="646"/>
      <c r="G117" s="255"/>
    </row>
    <row r="118" spans="1:7" ht="24" customHeight="1" x14ac:dyDescent="0.2">
      <c r="A118" s="36"/>
      <c r="B118" s="646"/>
      <c r="C118" s="646"/>
      <c r="D118" s="646"/>
      <c r="E118" s="646"/>
      <c r="F118" s="646"/>
      <c r="G118" s="255"/>
    </row>
    <row r="119" spans="1:7" ht="34.5" customHeight="1" x14ac:dyDescent="0.2">
      <c r="A119" s="36"/>
      <c r="B119" s="650" t="s">
        <v>944</v>
      </c>
      <c r="C119" s="650"/>
      <c r="D119" s="650"/>
      <c r="E119" s="650"/>
      <c r="F119" s="650"/>
      <c r="G119" s="255"/>
    </row>
    <row r="120" spans="1:7" ht="34.5" customHeight="1" x14ac:dyDescent="0.2">
      <c r="A120" s="36"/>
      <c r="B120" s="650"/>
      <c r="C120" s="650"/>
      <c r="D120" s="650"/>
      <c r="E120" s="650"/>
      <c r="F120" s="650"/>
      <c r="G120" s="255"/>
    </row>
    <row r="121" spans="1:7" ht="13.5" customHeight="1" thickBot="1" x14ac:dyDescent="0.25">
      <c r="A121" s="30"/>
      <c r="B121" s="389"/>
      <c r="C121" s="389"/>
      <c r="D121" s="389"/>
      <c r="E121" s="389"/>
      <c r="F121" s="389"/>
      <c r="G121" s="19"/>
    </row>
  </sheetData>
  <mergeCells count="24">
    <mergeCell ref="B117:F118"/>
    <mergeCell ref="B119:F120"/>
    <mergeCell ref="C101:D101"/>
    <mergeCell ref="B107:D109"/>
    <mergeCell ref="B5:F5"/>
    <mergeCell ref="B6:F6"/>
    <mergeCell ref="B12:F13"/>
    <mergeCell ref="C27:D28"/>
    <mergeCell ref="C19:D20"/>
    <mergeCell ref="C33:D34"/>
    <mergeCell ref="C56:D58"/>
    <mergeCell ref="C30:D31"/>
    <mergeCell ref="C42:D43"/>
    <mergeCell ref="B92:D94"/>
    <mergeCell ref="C39:D40"/>
    <mergeCell ref="E82:F83"/>
    <mergeCell ref="C82:D83"/>
    <mergeCell ref="C45:D46"/>
    <mergeCell ref="C62:D63"/>
    <mergeCell ref="B72:F75"/>
    <mergeCell ref="C53:D54"/>
    <mergeCell ref="B80:F81"/>
    <mergeCell ref="B68:F70"/>
    <mergeCell ref="C77:D78"/>
  </mergeCells>
  <phoneticPr fontId="18" type="noConversion"/>
  <conditionalFormatting sqref="F107:F114 F92:F100">
    <cfRule type="cellIs" dxfId="4" priority="8" stopIfTrue="1" operator="notBetween">
      <formula>0</formula>
      <formula>999999999999</formula>
    </cfRule>
  </conditionalFormatting>
  <conditionalFormatting sqref="F115">
    <cfRule type="cellIs" dxfId="3" priority="1" stopIfTrue="1" operator="notBetween">
      <formula>0</formula>
      <formula>999999999999</formula>
    </cfRule>
  </conditionalFormatting>
  <conditionalFormatting sqref="F65 E77 E79">
    <cfRule type="expression" dxfId="2" priority="45" stopIfTrue="1">
      <formula>#REF!=2</formula>
    </cfRule>
    <cfRule type="expression" dxfId="1" priority="46" stopIfTrue="1">
      <formula>#REF!=1</formula>
    </cfRule>
  </conditionalFormatting>
  <conditionalFormatting sqref="C101:D101">
    <cfRule type="expression" dxfId="0" priority="51" stopIfTrue="1">
      <formula>$F$100+#REF!=1</formula>
    </cfRule>
  </conditionalFormatting>
  <dataValidations count="1">
    <dataValidation type="whole" operator="greaterThanOrEqual" allowBlank="1" showInputMessage="1" showErrorMessage="1" errorTitle="Inplausible entry" error="You can not enter negative numbers or text." sqref="F82 F19 F62 F21 F15 F60 F56 F53 F51 F49 F47 F45 F42 F39 F37 F35 F33 F30 F27 F25 F23 F17 F77:F79 E78">
      <formula1>0</formula1>
    </dataValidation>
  </dataValidations>
  <pageMargins left="0.74803149606299213" right="0.74803149606299213" top="0.98425196850393704" bottom="0.98425196850393704" header="0.51181102362204722" footer="0.51181102362204722"/>
  <pageSetup paperSize="9" scale="46" fitToHeight="2" orientation="portrait" r:id="rId1"/>
  <headerFooter alignWithMargins="0">
    <oddHeader>&amp;A</oddHeader>
    <oddFooter>&amp;LPrinted at &amp;T on &amp;D&amp;RPage &amp;P of &amp;N</oddFooter>
  </headerFooter>
  <rowBreaks count="1" manualBreakCount="1">
    <brk id="6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showGridLines="0" workbookViewId="0">
      <selection activeCell="K36" sqref="K36"/>
    </sheetView>
  </sheetViews>
  <sheetFormatPr defaultRowHeight="12.75" x14ac:dyDescent="0.2"/>
  <cols>
    <col min="1" max="1" width="6.7109375" customWidth="1"/>
    <col min="2" max="2" width="34" customWidth="1"/>
    <col min="3" max="3" width="21.140625" customWidth="1"/>
    <col min="4" max="4" width="12.7109375" style="99" customWidth="1"/>
    <col min="5" max="5" width="12.7109375" style="99" bestFit="1" customWidth="1"/>
    <col min="6" max="8" width="11.140625" style="99" bestFit="1" customWidth="1"/>
    <col min="9" max="12" width="11.7109375" style="99" bestFit="1" customWidth="1"/>
    <col min="13" max="13" width="15.28515625" style="99" customWidth="1"/>
  </cols>
  <sheetData>
    <row r="1" spans="1:17" ht="13.5" thickBot="1" x14ac:dyDescent="0.25"/>
    <row r="2" spans="1:17" ht="21" thickBot="1" x14ac:dyDescent="0.25">
      <c r="B2" s="654" t="str">
        <f>'CTB Form'!B10</f>
        <v>England</v>
      </c>
      <c r="C2" s="655"/>
    </row>
    <row r="3" spans="1:17" ht="15.75" x14ac:dyDescent="0.25">
      <c r="B3" s="23"/>
    </row>
    <row r="4" spans="1:17" x14ac:dyDescent="0.2">
      <c r="B4" s="22" t="s">
        <v>837</v>
      </c>
      <c r="C4" s="22"/>
    </row>
    <row r="5" spans="1:17" x14ac:dyDescent="0.2">
      <c r="B5" s="22"/>
      <c r="C5" s="22"/>
    </row>
    <row r="6" spans="1:17" ht="15.75" x14ac:dyDescent="0.25">
      <c r="B6" s="257" t="s">
        <v>838</v>
      </c>
      <c r="C6" s="22"/>
    </row>
    <row r="7" spans="1:17" x14ac:dyDescent="0.2">
      <c r="B7" t="s">
        <v>839</v>
      </c>
    </row>
    <row r="8" spans="1:17" x14ac:dyDescent="0.2">
      <c r="B8" t="s">
        <v>12</v>
      </c>
    </row>
    <row r="9" spans="1:17" x14ac:dyDescent="0.2">
      <c r="B9" s="258" t="s">
        <v>840</v>
      </c>
    </row>
    <row r="10" spans="1:17" ht="13.5" thickBot="1" x14ac:dyDescent="0.25"/>
    <row r="11" spans="1:17" ht="81.75" customHeight="1" thickBot="1" x14ac:dyDescent="0.25">
      <c r="B11" s="660" t="s">
        <v>841</v>
      </c>
      <c r="C11" s="661"/>
      <c r="D11" s="109" t="s">
        <v>1</v>
      </c>
      <c r="E11" s="109" t="s">
        <v>2</v>
      </c>
      <c r="F11" s="109" t="s">
        <v>3</v>
      </c>
      <c r="G11" s="109" t="s">
        <v>4</v>
      </c>
      <c r="H11" s="109" t="s">
        <v>5</v>
      </c>
      <c r="I11" s="109" t="s">
        <v>6</v>
      </c>
      <c r="J11" s="109" t="s">
        <v>7</v>
      </c>
      <c r="K11" s="109" t="s">
        <v>8</v>
      </c>
      <c r="L11" s="109" t="s">
        <v>9</v>
      </c>
      <c r="M11" s="109" t="s">
        <v>10</v>
      </c>
    </row>
    <row r="12" spans="1:17" s="105" customFormat="1" ht="22.5" customHeight="1" thickBot="1" x14ac:dyDescent="0.25">
      <c r="B12" s="662" t="s">
        <v>87</v>
      </c>
      <c r="C12" s="655"/>
      <c r="D12" s="580">
        <f>VLOOKUP($B$2,AllCTS,2,FALSE)</f>
        <v>1390950.4900000002</v>
      </c>
      <c r="E12" s="580">
        <f>VLOOKUP($B$2,AllCTS,3,FALSE)</f>
        <v>570468342.80999982</v>
      </c>
      <c r="F12" s="580">
        <f>VLOOKUP($B$2,AllCTS,4,FALSE)</f>
        <v>364996718.95000023</v>
      </c>
      <c r="G12" s="580">
        <f>VLOOKUP($B$2,AllCTS,5,FALSE)</f>
        <v>314782487.03000003</v>
      </c>
      <c r="H12" s="580">
        <f>VLOOKUP($B$2,AllCTS,6,FALSE)</f>
        <v>164370790.72599992</v>
      </c>
      <c r="I12" s="580">
        <f>VLOOKUP($B$2,AllCTS,7,FALSE)</f>
        <v>74293918.300000012</v>
      </c>
      <c r="J12" s="580">
        <f>VLOOKUP($B$2,AllCTS,8,FALSE)</f>
        <v>27073629.440000001</v>
      </c>
      <c r="K12" s="580">
        <f>VLOOKUP($B$2,AllCTS,9,FALSE)</f>
        <v>11364839.209999999</v>
      </c>
      <c r="L12" s="580">
        <f>VLOOKUP($B$2,AllCTS,10,FALSE)</f>
        <v>614205.42000000016</v>
      </c>
      <c r="M12" s="581">
        <f>VLOOKUP($B$2,AllCTS,11,FALSE)</f>
        <v>1529355882.3760002</v>
      </c>
      <c r="O12" s="259"/>
    </row>
    <row r="13" spans="1:17" s="105" customFormat="1" ht="22.5" customHeight="1" thickBot="1" x14ac:dyDescent="0.25">
      <c r="B13" s="663" t="s">
        <v>88</v>
      </c>
      <c r="C13" s="655"/>
      <c r="D13" s="580">
        <f>VLOOKUP($B$2,AllCTS,12,FALSE)</f>
        <v>1743305.9099999995</v>
      </c>
      <c r="E13" s="580">
        <f>VLOOKUP($B$2,AllCTS,13,FALSE)</f>
        <v>820153543.77999973</v>
      </c>
      <c r="F13" s="580">
        <f>VLOOKUP($B$2,AllCTS,14,FALSE)</f>
        <v>412969983.26999986</v>
      </c>
      <c r="G13" s="580">
        <f>VLOOKUP($B$2,AllCTS,15,FALSE)</f>
        <v>340431284.34999996</v>
      </c>
      <c r="H13" s="580">
        <f>VLOOKUP($B$2,AllCTS,16,FALSE)</f>
        <v>172576828.88999999</v>
      </c>
      <c r="I13" s="580">
        <f>VLOOKUP($B$2,AllCTS,17,FALSE)</f>
        <v>65620664.480000019</v>
      </c>
      <c r="J13" s="580">
        <f>VLOOKUP($B$2,AllCTS,18,FALSE)</f>
        <v>20872617.709999997</v>
      </c>
      <c r="K13" s="580">
        <f>VLOOKUP($B$2,AllCTS,19,FALSE)</f>
        <v>6960251.7599999998</v>
      </c>
      <c r="L13" s="580">
        <f>VLOOKUP($B$2,AllCTS,20,FALSE)</f>
        <v>394999.70000000007</v>
      </c>
      <c r="M13" s="581">
        <f>VLOOKUP($B$2,AllCTS,21,FALSE)</f>
        <v>1841723479.8499994</v>
      </c>
      <c r="O13" s="259"/>
    </row>
    <row r="14" spans="1:17" s="105" customFormat="1" ht="22.5" customHeight="1" thickBot="1" x14ac:dyDescent="0.25">
      <c r="B14" s="664" t="s">
        <v>89</v>
      </c>
      <c r="C14" s="655"/>
      <c r="D14" s="581">
        <f>VLOOKUP($B$2,AllCTS,22,FALSE)</f>
        <v>3147459.6100000003</v>
      </c>
      <c r="E14" s="581">
        <f>VLOOKUP($B$2,AllCTS,23,FALSE)</f>
        <v>1395088225.7900004</v>
      </c>
      <c r="F14" s="581">
        <f>VLOOKUP($B$2,AllCTS,24,FALSE)</f>
        <v>782784835.03999984</v>
      </c>
      <c r="G14" s="581">
        <f>VLOOKUP($B$2,AllCTS,25,FALSE)</f>
        <v>659042129.14999998</v>
      </c>
      <c r="H14" s="581">
        <f>VLOOKUP($B$2,AllCTS,26,FALSE)</f>
        <v>338624438.72599989</v>
      </c>
      <c r="I14" s="581">
        <f>VLOOKUP($B$2,AllCTS,27,FALSE)</f>
        <v>140548714.33000004</v>
      </c>
      <c r="J14" s="581">
        <f>VLOOKUP($B$2,AllCTS,28,FALSE)</f>
        <v>48180014.820000015</v>
      </c>
      <c r="K14" s="581">
        <f>VLOOKUP($B$2,AllCTS,29,FALSE)</f>
        <v>18396403.550000001</v>
      </c>
      <c r="L14" s="581">
        <f>VLOOKUP($B$2,AllCTS,30,FALSE)</f>
        <v>1014520.0099999999</v>
      </c>
      <c r="M14" s="581">
        <f>VLOOKUP($B$2,AllCTS,31,FALSE)</f>
        <v>3386826741.0259986</v>
      </c>
      <c r="O14" s="259"/>
    </row>
    <row r="15" spans="1:17" ht="13.5" thickBot="1" x14ac:dyDescent="0.25">
      <c r="D15" s="106"/>
      <c r="E15" s="106"/>
      <c r="F15" s="106"/>
      <c r="G15" s="106"/>
      <c r="H15" s="106"/>
      <c r="I15" s="106"/>
      <c r="J15" s="106"/>
      <c r="K15" s="106"/>
      <c r="L15" s="106"/>
      <c r="M15" s="106"/>
    </row>
    <row r="16" spans="1:17" s="105" customFormat="1" ht="21" customHeight="1" thickBot="1" x14ac:dyDescent="0.25">
      <c r="A16" s="110"/>
      <c r="B16" s="111" t="s">
        <v>11</v>
      </c>
      <c r="C16" s="110"/>
      <c r="D16" s="582">
        <f>5/9</f>
        <v>0.55555555555555558</v>
      </c>
      <c r="E16" s="582">
        <f>6/9</f>
        <v>0.66666666666666663</v>
      </c>
      <c r="F16" s="582">
        <f>7/9</f>
        <v>0.77777777777777779</v>
      </c>
      <c r="G16" s="582">
        <f>8/9</f>
        <v>0.88888888888888884</v>
      </c>
      <c r="H16" s="582">
        <f>9/9</f>
        <v>1</v>
      </c>
      <c r="I16" s="582">
        <f>11/9</f>
        <v>1.2222222222222223</v>
      </c>
      <c r="J16" s="582">
        <f>13/9</f>
        <v>1.4444444444444444</v>
      </c>
      <c r="K16" s="582">
        <f>15/9</f>
        <v>1.6666666666666667</v>
      </c>
      <c r="L16" s="582">
        <f>18/9</f>
        <v>2</v>
      </c>
      <c r="M16" s="583"/>
      <c r="N16" s="110"/>
      <c r="O16" s="110"/>
      <c r="P16" s="110"/>
      <c r="Q16" s="110"/>
    </row>
    <row r="17" spans="1:17" s="105" customFormat="1" ht="21" customHeight="1" thickBot="1" x14ac:dyDescent="0.25">
      <c r="A17" s="110"/>
      <c r="B17" s="665" t="s">
        <v>842</v>
      </c>
      <c r="C17" s="666"/>
      <c r="D17" s="587" t="str">
        <f>VLOOKUP($B$2,AllCTS,32,FALSE)</f>
        <v>-</v>
      </c>
      <c r="E17" s="587" t="str">
        <f>VLOOKUP($B$2,AllCTS,33,FALSE)</f>
        <v>-</v>
      </c>
      <c r="F17" s="587" t="str">
        <f>VLOOKUP($B$2,AllCTS,34,FALSE)</f>
        <v>-</v>
      </c>
      <c r="G17" s="587" t="str">
        <f>VLOOKUP($B$2,AllCTS,35,FALSE)</f>
        <v>-</v>
      </c>
      <c r="H17" s="587" t="str">
        <f>VLOOKUP($B$2,AllCTS,36,FALSE)</f>
        <v>-</v>
      </c>
      <c r="I17" s="587" t="str">
        <f>VLOOKUP($B$2,AllCTS,37,FALSE)</f>
        <v>-</v>
      </c>
      <c r="J17" s="587" t="str">
        <f>VLOOKUP($B$2,AllCTS,38,FALSE)</f>
        <v>-</v>
      </c>
      <c r="K17" s="587" t="str">
        <f>VLOOKUP($B$2,AllCTS,39,FALSE)</f>
        <v>-</v>
      </c>
      <c r="L17" s="587" t="str">
        <f>VLOOKUP($B$2,AllCTS,40,FALSE)</f>
        <v>-</v>
      </c>
      <c r="M17" s="585"/>
      <c r="N17" s="110"/>
      <c r="O17" s="110"/>
      <c r="P17" s="110"/>
      <c r="Q17" s="110"/>
    </row>
    <row r="18" spans="1:17" x14ac:dyDescent="0.2">
      <c r="A18" s="112"/>
      <c r="B18" s="666"/>
      <c r="C18" s="666"/>
      <c r="D18" s="113"/>
      <c r="E18" s="113"/>
      <c r="F18" s="113"/>
      <c r="G18" s="113"/>
      <c r="H18" s="113"/>
      <c r="I18" s="113"/>
      <c r="J18" s="113"/>
      <c r="K18" s="113"/>
      <c r="L18" s="113"/>
      <c r="M18" s="113"/>
      <c r="N18" s="112"/>
      <c r="O18" s="112"/>
      <c r="P18" s="112"/>
      <c r="Q18" s="112"/>
    </row>
    <row r="19" spans="1:17" x14ac:dyDescent="0.2">
      <c r="A19" s="112"/>
      <c r="B19" s="260" t="s">
        <v>843</v>
      </c>
      <c r="C19" s="126">
        <f>VLOOKUP('[4]CTB Form'!$G$4,[4]Data!$A$7:$AC$334,29,FALSE)</f>
        <v>0</v>
      </c>
      <c r="D19" s="113"/>
      <c r="E19" s="113"/>
      <c r="F19" s="113"/>
      <c r="G19" s="113"/>
      <c r="H19" s="113"/>
      <c r="I19" s="113"/>
      <c r="J19" s="113"/>
      <c r="K19" s="113"/>
      <c r="L19" s="113"/>
      <c r="M19" s="113"/>
      <c r="N19" s="112"/>
      <c r="O19" s="112"/>
      <c r="P19" s="112"/>
      <c r="Q19" s="112"/>
    </row>
    <row r="20" spans="1:17" x14ac:dyDescent="0.2">
      <c r="A20" s="112"/>
      <c r="B20" s="112"/>
      <c r="C20" s="114"/>
      <c r="D20" s="115"/>
      <c r="E20" s="115"/>
      <c r="F20" s="115"/>
      <c r="G20" s="115"/>
      <c r="H20" s="115"/>
      <c r="I20" s="115"/>
      <c r="J20" s="115"/>
      <c r="K20" s="115"/>
      <c r="L20" s="115"/>
      <c r="M20" s="115"/>
      <c r="N20" s="112"/>
      <c r="O20" s="112"/>
      <c r="P20" s="112"/>
      <c r="Q20" s="112"/>
    </row>
    <row r="21" spans="1:17" ht="13.5" thickBot="1" x14ac:dyDescent="0.25">
      <c r="A21" s="112"/>
      <c r="B21" s="116" t="s">
        <v>499</v>
      </c>
      <c r="C21" s="114"/>
      <c r="D21" s="115"/>
      <c r="E21" s="115"/>
      <c r="F21" s="115"/>
      <c r="G21" s="115"/>
      <c r="H21" s="115"/>
      <c r="I21" s="115"/>
      <c r="J21" s="115"/>
      <c r="K21" s="115"/>
      <c r="L21" s="115"/>
      <c r="M21" s="115"/>
      <c r="N21" s="112"/>
      <c r="O21" s="112"/>
      <c r="P21" s="112"/>
      <c r="Q21" s="112"/>
    </row>
    <row r="22" spans="1:17" s="105" customFormat="1" ht="36" customHeight="1" thickBot="1" x14ac:dyDescent="0.25">
      <c r="A22" s="110"/>
      <c r="B22" s="667" t="s">
        <v>85</v>
      </c>
      <c r="C22" s="657"/>
      <c r="D22" s="588">
        <f>VLOOKUP($B$2,AllCTS,42,FALSE)</f>
        <v>1656.9902526306857</v>
      </c>
      <c r="E22" s="588">
        <f>VLOOKUP($B$2,AllCTS,43,FALSE)</f>
        <v>567819.01653551718</v>
      </c>
      <c r="F22" s="588">
        <f>VLOOKUP($B$2,AllCTS,44,FALSE)</f>
        <v>315809.68841390667</v>
      </c>
      <c r="G22" s="588">
        <f>VLOOKUP($B$2,AllCTS,45,FALSE)</f>
        <v>240670.1561491506</v>
      </c>
      <c r="H22" s="588">
        <f>VLOOKUP($B$2,AllCTS,46,FALSE)</f>
        <v>112923.75156104937</v>
      </c>
      <c r="I22" s="588">
        <f>VLOOKUP($B$2,AllCTS,47,FALSE)</f>
        <v>42129.149163064278</v>
      </c>
      <c r="J22" s="588">
        <f>VLOOKUP($B$2,AllCTS,48,FALSE)</f>
        <v>13144.137060502839</v>
      </c>
      <c r="K22" s="588">
        <f>VLOOKUP($B$2,AllCTS,49,FALSE)</f>
        <v>4835.1342372665977</v>
      </c>
      <c r="L22" s="588">
        <f>VLOOKUP($B$2,AllCTS,50,FALSE)</f>
        <v>222.37621572125124</v>
      </c>
      <c r="M22" s="584">
        <f>VLOOKUP($B$2,AllCTS,51,FALSE)</f>
        <v>1299210.3995888093</v>
      </c>
      <c r="N22" s="110"/>
      <c r="O22" s="259"/>
      <c r="P22" s="110"/>
      <c r="Q22" s="110"/>
    </row>
    <row r="23" spans="1:17" s="105" customFormat="1" ht="36" customHeight="1" thickBot="1" x14ac:dyDescent="0.25">
      <c r="A23" s="110"/>
      <c r="B23" s="556" t="s">
        <v>86</v>
      </c>
      <c r="C23" s="117"/>
      <c r="D23" s="588">
        <f>VLOOKUP($B$2,AllCTS,52,FALSE)</f>
        <v>2076.0746211860123</v>
      </c>
      <c r="E23" s="588">
        <f>VLOOKUP($B$2,AllCTS,53,FALSE)</f>
        <v>820638.9978420902</v>
      </c>
      <c r="F23" s="588">
        <f>VLOOKUP($B$2,AllCTS,54,FALSE)</f>
        <v>362890.76955019135</v>
      </c>
      <c r="G23" s="588">
        <f>VLOOKUP($B$2,AllCTS,55,FALSE)</f>
        <v>268794.62023866334</v>
      </c>
      <c r="H23" s="588">
        <f>VLOOKUP($B$2,AllCTS,56,FALSE)</f>
        <v>124232.97986543698</v>
      </c>
      <c r="I23" s="588">
        <f>VLOOKUP($B$2,AllCTS,57,FALSE)</f>
        <v>40122.539517113364</v>
      </c>
      <c r="J23" s="588">
        <f>VLOOKUP($B$2,AllCTS,58,FALSE)</f>
        <v>11096.184168378031</v>
      </c>
      <c r="K23" s="588">
        <f>VLOOKUP($B$2,AllCTS,59,FALSE)</f>
        <v>3306.6336985059538</v>
      </c>
      <c r="L23" s="588">
        <f>VLOOKUP($B$2,AllCTS,60,FALSE)</f>
        <v>166.28990450137798</v>
      </c>
      <c r="M23" s="584">
        <f>VLOOKUP($B$2,AllCTS,61,FALSE)</f>
        <v>1633325.0894060654</v>
      </c>
      <c r="N23" s="110"/>
      <c r="O23" s="259"/>
      <c r="P23" s="110"/>
      <c r="Q23" s="110"/>
    </row>
    <row r="24" spans="1:17" s="105" customFormat="1" ht="36" customHeight="1" thickBot="1" x14ac:dyDescent="0.25">
      <c r="A24" s="110"/>
      <c r="B24" s="656" t="s">
        <v>498</v>
      </c>
      <c r="C24" s="657"/>
      <c r="D24" s="589">
        <f>VLOOKUP($B$2,AllCTS,62,FALSE)</f>
        <v>3733.01</v>
      </c>
      <c r="E24" s="589">
        <f>VLOOKUP($B$2,AllCTS,63,FALSE)</f>
        <v>1388457.99</v>
      </c>
      <c r="F24" s="589">
        <f>VLOOKUP($B$2,AllCTS,64,FALSE)</f>
        <v>678700.47999999963</v>
      </c>
      <c r="G24" s="589">
        <f>VLOOKUP($B$2,AllCTS,65,FALSE)</f>
        <v>509464.73000000056</v>
      </c>
      <c r="H24" s="589">
        <f>VLOOKUP($B$2,AllCTS,66,FALSE)</f>
        <v>237156.68999999994</v>
      </c>
      <c r="I24" s="589">
        <f>VLOOKUP($B$2,AllCTS,67,FALSE)</f>
        <v>82251.700000000026</v>
      </c>
      <c r="J24" s="589">
        <f>VLOOKUP($B$2,AllCTS,68,FALSE)</f>
        <v>24240.359999999993</v>
      </c>
      <c r="K24" s="589">
        <f>VLOOKUP($B$2,AllCTS,69,FALSE)</f>
        <v>8141.7100000000028</v>
      </c>
      <c r="L24" s="589">
        <f>VLOOKUP($B$2,AllCTS,70,FALSE)</f>
        <v>388.66</v>
      </c>
      <c r="M24" s="590">
        <f>VLOOKUP($B$2,AllCTS,71,FALSE)</f>
        <v>2932535.3299999987</v>
      </c>
      <c r="N24" s="110"/>
      <c r="O24" s="259"/>
      <c r="P24" s="110"/>
      <c r="Q24" s="110"/>
    </row>
    <row r="25" spans="1:17" x14ac:dyDescent="0.2">
      <c r="A25" s="112"/>
      <c r="B25" s="112"/>
      <c r="C25" s="112"/>
      <c r="D25" s="115"/>
      <c r="E25" s="115"/>
      <c r="F25" s="115"/>
      <c r="G25" s="115"/>
      <c r="H25" s="115"/>
      <c r="I25" s="115"/>
      <c r="J25" s="115"/>
      <c r="K25" s="115"/>
      <c r="L25" s="115"/>
      <c r="M25" s="115"/>
      <c r="N25" s="112"/>
      <c r="O25" s="112"/>
      <c r="P25" s="112"/>
      <c r="Q25" s="112"/>
    </row>
    <row r="26" spans="1:17" x14ac:dyDescent="0.2">
      <c r="A26" s="112"/>
      <c r="B26" s="261" t="s">
        <v>844</v>
      </c>
      <c r="C26" s="118"/>
      <c r="D26" s="115"/>
      <c r="E26" s="115"/>
      <c r="F26" s="115"/>
      <c r="G26" s="115"/>
      <c r="H26" s="115"/>
      <c r="I26" s="115"/>
      <c r="J26" s="115"/>
      <c r="K26" s="115"/>
      <c r="L26" s="115"/>
      <c r="M26" s="113"/>
      <c r="N26" s="112"/>
      <c r="O26" s="112"/>
      <c r="P26" s="112"/>
      <c r="Q26" s="112"/>
    </row>
    <row r="27" spans="1:17" x14ac:dyDescent="0.2">
      <c r="A27" s="112"/>
      <c r="B27" s="118"/>
      <c r="C27" s="118"/>
      <c r="D27" s="115"/>
      <c r="E27" s="115"/>
      <c r="F27" s="115"/>
      <c r="G27" s="115"/>
      <c r="H27" s="115"/>
      <c r="I27" s="115"/>
      <c r="J27" s="115"/>
      <c r="K27" s="115"/>
      <c r="L27" s="115"/>
      <c r="M27" s="113"/>
      <c r="N27" s="112"/>
      <c r="O27" s="112"/>
      <c r="P27" s="112"/>
      <c r="Q27" s="112"/>
    </row>
    <row r="28" spans="1:17" x14ac:dyDescent="0.2">
      <c r="A28" s="112"/>
      <c r="B28" s="118"/>
      <c r="C28" s="118"/>
      <c r="D28" s="115"/>
      <c r="E28" s="115"/>
      <c r="F28" s="115"/>
      <c r="G28" s="115"/>
      <c r="H28" s="115"/>
      <c r="I28" s="115"/>
      <c r="J28" s="115"/>
      <c r="K28" s="115"/>
      <c r="L28" s="115"/>
      <c r="M28" s="113"/>
      <c r="N28" s="112"/>
      <c r="O28" s="112"/>
      <c r="P28" s="112"/>
      <c r="Q28" s="112"/>
    </row>
    <row r="29" spans="1:17" ht="15.75" x14ac:dyDescent="0.25">
      <c r="A29" s="112"/>
      <c r="B29" s="257" t="s">
        <v>845</v>
      </c>
      <c r="C29" s="112"/>
      <c r="D29" s="115"/>
      <c r="E29" s="115"/>
      <c r="F29" s="115"/>
      <c r="G29" s="115"/>
      <c r="H29" s="115"/>
      <c r="I29" s="115"/>
      <c r="J29" s="115"/>
      <c r="K29" s="115"/>
      <c r="L29" s="115"/>
      <c r="M29" s="262"/>
      <c r="N29" s="112"/>
      <c r="O29" s="112"/>
      <c r="P29" s="112"/>
      <c r="Q29" s="112"/>
    </row>
    <row r="30" spans="1:17" ht="13.5" thickBot="1" x14ac:dyDescent="0.25">
      <c r="A30" s="112"/>
      <c r="B30" t="s">
        <v>846</v>
      </c>
      <c r="C30" s="119"/>
      <c r="D30" s="263"/>
      <c r="E30" s="263"/>
      <c r="F30" s="263"/>
      <c r="G30" s="263"/>
      <c r="H30" s="263"/>
      <c r="I30" s="263"/>
      <c r="J30" s="263"/>
      <c r="K30" s="263"/>
      <c r="L30" s="263"/>
      <c r="M30" s="263"/>
      <c r="N30" s="112"/>
      <c r="O30" s="112"/>
      <c r="P30" s="112"/>
      <c r="Q30" s="112"/>
    </row>
    <row r="31" spans="1:17" s="105" customFormat="1" ht="36" customHeight="1" thickBot="1" x14ac:dyDescent="0.25">
      <c r="B31" s="656" t="s">
        <v>498</v>
      </c>
      <c r="C31" s="658"/>
      <c r="D31" s="591">
        <f>VLOOKUP($B$2,AllCTS,72,FALSE)</f>
        <v>805.60999999999956</v>
      </c>
      <c r="E31" s="591">
        <f>VLOOKUP($B$2,AllCTS,73,FALSE)</f>
        <v>299507.14999999997</v>
      </c>
      <c r="F31" s="591">
        <f>VLOOKUP($B$2,AllCTS,74,FALSE)</f>
        <v>155998.61999999994</v>
      </c>
      <c r="G31" s="591">
        <f>VLOOKUP($B$2,AllCTS,75,FALSE)</f>
        <v>128814.81000000003</v>
      </c>
      <c r="H31" s="591">
        <f>VLOOKUP($B$2,AllCTS,76,FALSE)</f>
        <v>57883.360000000001</v>
      </c>
      <c r="I31" s="591">
        <f>VLOOKUP($B$2,AllCTS,77,FALSE)</f>
        <v>21758.349999999995</v>
      </c>
      <c r="J31" s="591">
        <f>VLOOKUP($B$2,AllCTS,78,FALSE)</f>
        <v>6946.7899999999981</v>
      </c>
      <c r="K31" s="591">
        <f>VLOOKUP($B$2,AllCTS,79,FALSE)</f>
        <v>2551.2499999999995</v>
      </c>
      <c r="L31" s="591">
        <f>VLOOKUP($B$2,AllCTS,70,FALSE)</f>
        <v>388.66</v>
      </c>
      <c r="M31" s="589">
        <f>VLOOKUP($B$2,AllCTS,71,FALSE)</f>
        <v>2932535.3299999987</v>
      </c>
      <c r="O31" s="259"/>
    </row>
    <row r="33" spans="2:13" x14ac:dyDescent="0.2">
      <c r="B33" s="261" t="s">
        <v>844</v>
      </c>
    </row>
    <row r="35" spans="2:13" ht="15" x14ac:dyDescent="0.25">
      <c r="C35" s="315"/>
      <c r="D35" s="659"/>
      <c r="E35" s="659"/>
      <c r="F35" s="659"/>
      <c r="G35" s="659"/>
      <c r="H35" s="659"/>
      <c r="I35" s="659"/>
      <c r="J35" s="659"/>
      <c r="K35" s="659"/>
      <c r="L35" s="659"/>
      <c r="M35" s="659"/>
    </row>
  </sheetData>
  <mergeCells count="10">
    <mergeCell ref="B2:C2"/>
    <mergeCell ref="B24:C24"/>
    <mergeCell ref="B31:C31"/>
    <mergeCell ref="D35:M35"/>
    <mergeCell ref="B11:C11"/>
    <mergeCell ref="B12:C12"/>
    <mergeCell ref="B13:C13"/>
    <mergeCell ref="B14:C14"/>
    <mergeCell ref="B17:C18"/>
    <mergeCell ref="B22:C22"/>
  </mergeCells>
  <dataValidations count="1">
    <dataValidation type="list" allowBlank="1" showInputMessage="1" showErrorMessage="1" sqref="B2">
      <formula1>LA</formula1>
    </dataValidation>
  </dataValidations>
  <pageMargins left="0.55118110236220474" right="0.55118110236220474" top="0.78740157480314965" bottom="0.78740157480314965" header="0.51181102362204722" footer="0.51181102362204722"/>
  <pageSetup paperSize="9" scale="7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4"/>
  <sheetViews>
    <sheetView showGridLines="0" workbookViewId="0"/>
  </sheetViews>
  <sheetFormatPr defaultColWidth="9.140625" defaultRowHeight="12.75" x14ac:dyDescent="0.2"/>
  <cols>
    <col min="1" max="1" width="6.7109375" customWidth="1"/>
    <col min="2" max="2" width="34" customWidth="1"/>
    <col min="3" max="3" width="27.85546875" customWidth="1"/>
    <col min="4" max="4" width="12.7109375" style="99" customWidth="1"/>
    <col min="5" max="12" width="10.7109375" style="99" customWidth="1"/>
    <col min="13" max="13" width="11.42578125" style="99" customWidth="1"/>
  </cols>
  <sheetData>
    <row r="1" spans="2:15" ht="13.5" thickBot="1" x14ac:dyDescent="0.25"/>
    <row r="2" spans="2:15" ht="21" thickBot="1" x14ac:dyDescent="0.3">
      <c r="B2" s="23" t="str">
        <f>CONCATENATE("Family Annexe discount : ")</f>
        <v xml:space="preserve">Family Annexe discount : </v>
      </c>
      <c r="C2" s="654" t="str">
        <f>'CTB Form'!B10</f>
        <v>England</v>
      </c>
      <c r="D2" s="669"/>
      <c r="E2" s="655"/>
    </row>
    <row r="3" spans="2:15" x14ac:dyDescent="0.2">
      <c r="B3" s="22"/>
      <c r="C3" s="22"/>
    </row>
    <row r="4" spans="2:15" ht="21" customHeight="1" x14ac:dyDescent="0.2">
      <c r="B4" s="670" t="s">
        <v>926</v>
      </c>
      <c r="C4" s="670"/>
      <c r="D4" s="670"/>
      <c r="E4" s="670"/>
      <c r="F4" s="670"/>
      <c r="G4" s="670"/>
      <c r="H4" s="670"/>
      <c r="I4" s="670"/>
      <c r="J4" s="670"/>
      <c r="K4" s="670"/>
      <c r="L4" s="670"/>
      <c r="M4" s="670"/>
    </row>
    <row r="5" spans="2:15" ht="21" customHeight="1" x14ac:dyDescent="0.2">
      <c r="B5" s="670"/>
      <c r="C5" s="670"/>
      <c r="D5" s="670"/>
      <c r="E5" s="670"/>
      <c r="F5" s="670"/>
      <c r="G5" s="670"/>
      <c r="H5" s="670"/>
      <c r="I5" s="670"/>
      <c r="J5" s="670"/>
      <c r="K5" s="670"/>
      <c r="L5" s="670"/>
      <c r="M5" s="670"/>
    </row>
    <row r="6" spans="2:15" ht="13.5" thickBot="1" x14ac:dyDescent="0.25"/>
    <row r="7" spans="2:15" ht="88.5" customHeight="1" thickBot="1" x14ac:dyDescent="0.25">
      <c r="B7" s="671" t="s">
        <v>850</v>
      </c>
      <c r="C7" s="672"/>
      <c r="D7" s="109" t="s">
        <v>1</v>
      </c>
      <c r="E7" s="109" t="s">
        <v>2</v>
      </c>
      <c r="F7" s="109" t="s">
        <v>3</v>
      </c>
      <c r="G7" s="109" t="s">
        <v>4</v>
      </c>
      <c r="H7" s="109" t="s">
        <v>5</v>
      </c>
      <c r="I7" s="109" t="s">
        <v>6</v>
      </c>
      <c r="J7" s="109" t="s">
        <v>7</v>
      </c>
      <c r="K7" s="109" t="s">
        <v>8</v>
      </c>
      <c r="L7" s="109" t="s">
        <v>9</v>
      </c>
      <c r="M7" s="109" t="s">
        <v>10</v>
      </c>
    </row>
    <row r="8" spans="2:15" ht="35.25" customHeight="1" thickBot="1" x14ac:dyDescent="0.25">
      <c r="B8" s="673" t="s">
        <v>849</v>
      </c>
      <c r="C8" s="673"/>
      <c r="D8" s="575">
        <f>VLOOKUP($C$2,AllFA,2,FALSE)</f>
        <v>3.6799999999999997</v>
      </c>
      <c r="E8" s="575">
        <f>VLOOKUP($C$2,AllFA,3,FALSE)</f>
        <v>1493.3392115585177</v>
      </c>
      <c r="F8" s="575">
        <f>VLOOKUP($C$2,AllFA,4,FALSE)</f>
        <v>182.39999999999998</v>
      </c>
      <c r="G8" s="575">
        <f>VLOOKUP($C$2,AllFA,5,FALSE)</f>
        <v>100.81000000000002</v>
      </c>
      <c r="H8" s="575">
        <f>VLOOKUP($C$2,AllFA,6,FALSE)</f>
        <v>45.70821437234499</v>
      </c>
      <c r="I8" s="575">
        <f>VLOOKUP($C$2,AllFA,7,FALSE)</f>
        <v>21.373210979813873</v>
      </c>
      <c r="J8" s="575">
        <f>VLOOKUP($C$2,AllFA,8,FALSE)</f>
        <v>11.58</v>
      </c>
      <c r="K8" s="575">
        <f>VLOOKUP($C$2,AllFA,9,FALSE)</f>
        <v>6.8</v>
      </c>
      <c r="L8" s="575">
        <f>VLOOKUP($C$2,AllFA,10,FALSE)</f>
        <v>0</v>
      </c>
      <c r="M8" s="576">
        <f>VLOOKUP($C$2,AllFA,11,FALSE)</f>
        <v>1865.7906369106774</v>
      </c>
      <c r="O8" s="259"/>
    </row>
    <row r="9" spans="2:15" s="2" customFormat="1" ht="18" customHeight="1" thickBot="1" x14ac:dyDescent="0.25">
      <c r="B9" s="264"/>
      <c r="C9" s="264"/>
      <c r="D9" s="577"/>
      <c r="E9" s="577"/>
      <c r="F9" s="577"/>
      <c r="G9" s="577"/>
      <c r="H9" s="577"/>
      <c r="I9" s="577"/>
      <c r="J9" s="577"/>
      <c r="K9" s="577"/>
      <c r="L9" s="577"/>
      <c r="M9" s="577"/>
    </row>
    <row r="10" spans="2:15" ht="34.5" customHeight="1" thickBot="1" x14ac:dyDescent="0.25">
      <c r="B10" s="673" t="s">
        <v>848</v>
      </c>
      <c r="C10" s="673"/>
      <c r="D10" s="578">
        <f>VLOOKUP($C$2,AllFA,12,FALSE)</f>
        <v>11</v>
      </c>
      <c r="E10" s="578">
        <f>VLOOKUP($C$2,AllFA,13,FALSE)</f>
        <v>2952</v>
      </c>
      <c r="F10" s="578">
        <f>VLOOKUP($C$2,AllFA,14,FALSE)</f>
        <v>346</v>
      </c>
      <c r="G10" s="578">
        <f>VLOOKUP($C$2,AllFA,15,FALSE)</f>
        <v>186</v>
      </c>
      <c r="H10" s="578">
        <f>VLOOKUP($C$2,AllFA,16,FALSE)</f>
        <v>78</v>
      </c>
      <c r="I10" s="578">
        <f>VLOOKUP($C$2,AllFA,17,FALSE)</f>
        <v>36</v>
      </c>
      <c r="J10" s="578">
        <f>VLOOKUP($C$2,AllFA,18,FALSE)</f>
        <v>23</v>
      </c>
      <c r="K10" s="578">
        <f>VLOOKUP($C$2,AllFA,19,FALSE)</f>
        <v>10</v>
      </c>
      <c r="L10" s="578">
        <f>VLOOKUP($C$2,AllFA,20,FALSE)</f>
        <v>0</v>
      </c>
      <c r="M10" s="579">
        <f>VLOOKUP($C$2,AllFA,21,FALSE)</f>
        <v>3642</v>
      </c>
      <c r="O10" s="259"/>
    </row>
    <row r="12" spans="2:15" x14ac:dyDescent="0.2">
      <c r="B12" s="261" t="s">
        <v>847</v>
      </c>
    </row>
    <row r="14" spans="2:15" ht="14.25" x14ac:dyDescent="0.2">
      <c r="D14" s="668"/>
      <c r="E14" s="668"/>
      <c r="F14" s="668"/>
      <c r="G14" s="668"/>
      <c r="H14" s="668"/>
      <c r="I14" s="668"/>
      <c r="J14" s="668"/>
      <c r="K14" s="668"/>
      <c r="L14" s="668"/>
      <c r="M14" s="668"/>
    </row>
  </sheetData>
  <mergeCells count="6">
    <mergeCell ref="D14:M14"/>
    <mergeCell ref="C2:E2"/>
    <mergeCell ref="B4:M5"/>
    <mergeCell ref="B7:C7"/>
    <mergeCell ref="B8:C8"/>
    <mergeCell ref="B10:C10"/>
  </mergeCells>
  <dataValidations count="1">
    <dataValidation type="list" allowBlank="1" showInputMessage="1" showErrorMessage="1" sqref="C2">
      <formula1>LA</formula1>
    </dataValidation>
  </dataValidations>
  <pageMargins left="0.55118110236220474" right="0.55118110236220474" top="0.78740157480314965" bottom="0.78740157480314965"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8"/>
  <sheetViews>
    <sheetView showGridLines="0" zoomScaleNormal="100" workbookViewId="0">
      <selection activeCell="A36" sqref="A36:XFD36"/>
    </sheetView>
  </sheetViews>
  <sheetFormatPr defaultRowHeight="12.75" x14ac:dyDescent="0.2"/>
  <cols>
    <col min="1" max="1" width="5.5703125" customWidth="1"/>
    <col min="2" max="2" width="4.7109375" customWidth="1"/>
    <col min="3" max="3" width="12.7109375" style="1" customWidth="1"/>
    <col min="4" max="12" width="9.7109375" customWidth="1"/>
    <col min="13" max="13" width="4.7109375" customWidth="1"/>
  </cols>
  <sheetData>
    <row r="2" spans="2:17" ht="13.5" thickBot="1" x14ac:dyDescent="0.25">
      <c r="B2" s="265"/>
      <c r="C2" s="266"/>
      <c r="D2" s="267"/>
      <c r="E2" s="267"/>
      <c r="F2" s="267"/>
      <c r="G2" s="267"/>
      <c r="H2" s="267"/>
      <c r="I2" s="267"/>
      <c r="J2" s="267"/>
      <c r="K2" s="267"/>
      <c r="L2" s="267"/>
      <c r="M2" s="267"/>
      <c r="N2" s="267"/>
      <c r="O2" s="267"/>
      <c r="P2" s="267"/>
      <c r="Q2" s="268"/>
    </row>
    <row r="3" spans="2:17" ht="21" thickBot="1" x14ac:dyDescent="0.3">
      <c r="B3" s="269"/>
      <c r="C3" s="270" t="s">
        <v>863</v>
      </c>
      <c r="D3" s="2"/>
      <c r="E3" s="2"/>
      <c r="F3" s="2"/>
      <c r="G3" s="654" t="str">
        <f>'CTB Form'!B10</f>
        <v>England</v>
      </c>
      <c r="H3" s="669"/>
      <c r="I3" s="669"/>
      <c r="J3" s="669"/>
      <c r="K3" s="655"/>
      <c r="L3" s="2"/>
      <c r="M3" s="2"/>
      <c r="N3" s="2"/>
      <c r="O3" s="2"/>
      <c r="P3" s="2"/>
      <c r="Q3" s="271"/>
    </row>
    <row r="4" spans="2:17" x14ac:dyDescent="0.2">
      <c r="B4" s="269"/>
      <c r="C4" s="2" t="s">
        <v>851</v>
      </c>
      <c r="D4" s="2"/>
      <c r="E4" s="2"/>
      <c r="F4" s="2"/>
      <c r="G4" s="2"/>
      <c r="H4" s="2"/>
      <c r="I4" s="2"/>
      <c r="J4" s="2"/>
      <c r="K4" s="2"/>
      <c r="L4" s="2"/>
      <c r="M4" s="2"/>
      <c r="N4" s="2"/>
      <c r="O4" s="2"/>
      <c r="P4" s="2"/>
      <c r="Q4" s="271"/>
    </row>
    <row r="5" spans="2:17" ht="7.5" customHeight="1" x14ac:dyDescent="0.2">
      <c r="B5" s="269"/>
      <c r="C5" s="677" t="s">
        <v>806</v>
      </c>
      <c r="D5" s="677"/>
      <c r="E5" s="677"/>
      <c r="F5" s="677"/>
      <c r="G5" s="677"/>
      <c r="H5" s="677"/>
      <c r="I5" s="677"/>
      <c r="J5" s="677"/>
      <c r="K5" s="677"/>
      <c r="L5" s="677"/>
      <c r="M5" s="2"/>
      <c r="N5" s="2"/>
      <c r="O5" s="2"/>
      <c r="P5" s="2"/>
      <c r="Q5" s="271"/>
    </row>
    <row r="6" spans="2:17" x14ac:dyDescent="0.2">
      <c r="B6" s="269"/>
      <c r="C6" s="677"/>
      <c r="D6" s="677"/>
      <c r="E6" s="677"/>
      <c r="F6" s="677"/>
      <c r="G6" s="677"/>
      <c r="H6" s="677"/>
      <c r="I6" s="677"/>
      <c r="J6" s="677"/>
      <c r="K6" s="677"/>
      <c r="L6" s="677"/>
      <c r="M6" s="2"/>
      <c r="N6" s="2"/>
      <c r="O6" s="2"/>
      <c r="P6" s="2"/>
      <c r="Q6" s="271"/>
    </row>
    <row r="7" spans="2:17" x14ac:dyDescent="0.2">
      <c r="B7" s="269"/>
      <c r="C7" s="678"/>
      <c r="D7" s="677"/>
      <c r="E7" s="677"/>
      <c r="F7" s="677"/>
      <c r="G7" s="677"/>
      <c r="H7" s="677"/>
      <c r="I7" s="677"/>
      <c r="J7" s="677"/>
      <c r="K7" s="677"/>
      <c r="L7" s="677"/>
      <c r="M7" s="2"/>
      <c r="N7" s="2"/>
      <c r="O7" s="2"/>
      <c r="P7" s="2"/>
      <c r="Q7" s="271"/>
    </row>
    <row r="8" spans="2:17" x14ac:dyDescent="0.2">
      <c r="B8" s="269"/>
      <c r="C8" s="679" t="s">
        <v>852</v>
      </c>
      <c r="D8" s="680"/>
      <c r="E8" s="680"/>
      <c r="F8" s="680"/>
      <c r="G8" s="680"/>
      <c r="H8" s="680"/>
      <c r="I8" s="680"/>
      <c r="J8" s="680"/>
      <c r="K8" s="680"/>
      <c r="L8" s="680"/>
      <c r="M8" s="2"/>
      <c r="N8" s="2"/>
      <c r="O8" s="2"/>
      <c r="P8" s="2"/>
      <c r="Q8" s="271"/>
    </row>
    <row r="9" spans="2:17" x14ac:dyDescent="0.2">
      <c r="B9" s="269"/>
      <c r="C9" s="677"/>
      <c r="D9" s="677"/>
      <c r="E9" s="677"/>
      <c r="F9" s="677"/>
      <c r="G9" s="677"/>
      <c r="H9" s="677"/>
      <c r="I9" s="677"/>
      <c r="J9" s="677"/>
      <c r="K9" s="677"/>
      <c r="L9" s="677"/>
      <c r="M9" s="2"/>
      <c r="N9" s="2"/>
      <c r="O9" s="2"/>
      <c r="P9" s="2"/>
      <c r="Q9" s="271"/>
    </row>
    <row r="10" spans="2:17" x14ac:dyDescent="0.2">
      <c r="B10" s="269"/>
      <c r="C10" s="677"/>
      <c r="D10" s="677"/>
      <c r="E10" s="677"/>
      <c r="F10" s="677"/>
      <c r="G10" s="677"/>
      <c r="H10" s="677"/>
      <c r="I10" s="677"/>
      <c r="J10" s="677"/>
      <c r="K10" s="677"/>
      <c r="L10" s="677"/>
      <c r="M10" s="2"/>
      <c r="N10" s="2"/>
      <c r="O10" s="2"/>
      <c r="P10" s="2"/>
      <c r="Q10" s="271"/>
    </row>
    <row r="11" spans="2:17" x14ac:dyDescent="0.2">
      <c r="B11" s="269"/>
      <c r="C11" s="677"/>
      <c r="D11" s="677"/>
      <c r="E11" s="677"/>
      <c r="F11" s="677"/>
      <c r="G11" s="677"/>
      <c r="H11" s="677"/>
      <c r="I11" s="677"/>
      <c r="J11" s="677"/>
      <c r="K11" s="677"/>
      <c r="L11" s="677"/>
      <c r="M11" s="2"/>
      <c r="N11" s="2"/>
      <c r="O11" s="2"/>
      <c r="P11" s="2"/>
      <c r="Q11" s="271"/>
    </row>
    <row r="12" spans="2:17" x14ac:dyDescent="0.2">
      <c r="B12" s="269"/>
      <c r="C12" s="272"/>
      <c r="D12" s="273"/>
      <c r="E12" s="273"/>
      <c r="F12" s="273"/>
      <c r="G12" s="273"/>
      <c r="H12" s="273"/>
      <c r="I12" s="273"/>
      <c r="J12" s="273"/>
      <c r="K12" s="273"/>
      <c r="L12" s="273"/>
      <c r="M12" s="2"/>
      <c r="N12" s="2"/>
      <c r="O12" s="2"/>
      <c r="P12" s="2"/>
      <c r="Q12" s="271"/>
    </row>
    <row r="13" spans="2:17" x14ac:dyDescent="0.2">
      <c r="B13" s="269"/>
      <c r="C13" s="274" t="s">
        <v>84</v>
      </c>
      <c r="D13" s="2"/>
      <c r="E13" s="2"/>
      <c r="F13" s="2"/>
      <c r="G13" s="2"/>
      <c r="H13" s="2"/>
      <c r="I13" s="2"/>
      <c r="J13" s="2"/>
      <c r="K13" s="2"/>
      <c r="L13" s="2"/>
      <c r="M13" s="2"/>
      <c r="N13" s="2"/>
      <c r="O13" s="2"/>
      <c r="P13" s="2"/>
      <c r="Q13" s="271"/>
    </row>
    <row r="14" spans="2:17" ht="39" thickBot="1" x14ac:dyDescent="0.25">
      <c r="B14" s="269"/>
      <c r="C14" s="108" t="s">
        <v>0</v>
      </c>
      <c r="D14" s="107" t="s">
        <v>2</v>
      </c>
      <c r="E14" s="107" t="s">
        <v>3</v>
      </c>
      <c r="F14" s="107" t="s">
        <v>4</v>
      </c>
      <c r="G14" s="107" t="s">
        <v>5</v>
      </c>
      <c r="H14" s="107" t="s">
        <v>6</v>
      </c>
      <c r="I14" s="107" t="s">
        <v>7</v>
      </c>
      <c r="J14" s="107" t="s">
        <v>8</v>
      </c>
      <c r="K14" s="107" t="s">
        <v>9</v>
      </c>
      <c r="L14" s="107" t="s">
        <v>10</v>
      </c>
      <c r="M14" s="2"/>
      <c r="N14" s="2"/>
      <c r="O14" s="2"/>
      <c r="P14" s="2"/>
      <c r="Q14" s="271"/>
    </row>
    <row r="15" spans="2:17" s="105" customFormat="1" ht="15" customHeight="1" thickBot="1" x14ac:dyDescent="0.25">
      <c r="B15" s="276"/>
      <c r="C15" s="275">
        <v>0</v>
      </c>
      <c r="D15" s="592">
        <f>VLOOKUP($G$3,AllFE,3,FALSE)</f>
        <v>112327</v>
      </c>
      <c r="E15" s="592">
        <f>VLOOKUP($G$3,AllFE,4,FALSE)</f>
        <v>56441</v>
      </c>
      <c r="F15" s="592">
        <f>VLOOKUP($G$3,AllFE,5,FALSE)</f>
        <v>48144</v>
      </c>
      <c r="G15" s="592">
        <f>VLOOKUP($G$3,AllFE,6,FALSE)</f>
        <v>29996</v>
      </c>
      <c r="H15" s="592">
        <f>VLOOKUP($G$3,AllFE,7,FALSE)</f>
        <v>17166</v>
      </c>
      <c r="I15" s="592">
        <f>VLOOKUP($G$3,AllFE,8,FALSE)</f>
        <v>9214</v>
      </c>
      <c r="J15" s="592">
        <f>VLOOKUP($G$3,AllFE,9,FALSE)</f>
        <v>7323</v>
      </c>
      <c r="K15" s="592">
        <f>VLOOKUP($G$3,AllFE,10,FALSE)</f>
        <v>2147</v>
      </c>
      <c r="L15" s="593">
        <f>VLOOKUP($G$3,AllFE,11,FALSE)</f>
        <v>282758</v>
      </c>
      <c r="M15" s="278" t="s">
        <v>853</v>
      </c>
      <c r="N15" s="264"/>
      <c r="O15" s="264"/>
      <c r="P15" s="264"/>
      <c r="Q15" s="279"/>
    </row>
    <row r="16" spans="2:17" s="105" customFormat="1" ht="15" customHeight="1" thickBot="1" x14ac:dyDescent="0.25">
      <c r="B16" s="276"/>
      <c r="C16" s="275">
        <v>10</v>
      </c>
      <c r="D16" s="592">
        <f>VLOOKUP($G$3,AllFE,13,FALSE)</f>
        <v>2669</v>
      </c>
      <c r="E16" s="592">
        <f>VLOOKUP($G$3,AllFE,14,FALSE)</f>
        <v>1147</v>
      </c>
      <c r="F16" s="592">
        <f>VLOOKUP($G$3,AllFE,15,FALSE)</f>
        <v>713</v>
      </c>
      <c r="G16" s="592">
        <f>VLOOKUP($G$3,AllFE,16,FALSE)</f>
        <v>407</v>
      </c>
      <c r="H16" s="592">
        <f>VLOOKUP($G$3,AllFE,17,FALSE)</f>
        <v>197</v>
      </c>
      <c r="I16" s="592">
        <f>VLOOKUP($G$3,AllFE,18,FALSE)</f>
        <v>77</v>
      </c>
      <c r="J16" s="592">
        <f>VLOOKUP($G$3,AllFE,19,FALSE)</f>
        <v>59</v>
      </c>
      <c r="K16" s="592">
        <f>VLOOKUP($G$3,AllFE,20,FALSE)</f>
        <v>3</v>
      </c>
      <c r="L16" s="593">
        <f>VLOOKUP($G$3,AllFE,21,FALSE)</f>
        <v>5272</v>
      </c>
      <c r="M16" s="264"/>
      <c r="N16" s="264"/>
      <c r="O16" s="264"/>
      <c r="P16" s="264"/>
      <c r="Q16" s="279"/>
    </row>
    <row r="17" spans="2:17" s="105" customFormat="1" ht="15" customHeight="1" thickBot="1" x14ac:dyDescent="0.25">
      <c r="B17" s="276"/>
      <c r="C17" s="275">
        <v>25</v>
      </c>
      <c r="D17" s="592">
        <f>VLOOKUP($G$3,AllFE,23,FALSE)</f>
        <v>11597</v>
      </c>
      <c r="E17" s="592">
        <f>VLOOKUP($G$3,AllFE,24,FALSE)</f>
        <v>5498</v>
      </c>
      <c r="F17" s="592">
        <f>VLOOKUP($G$3,AllFE,25,FALSE)</f>
        <v>3866</v>
      </c>
      <c r="G17" s="592">
        <f>VLOOKUP($G$3,AllFE,26,FALSE)</f>
        <v>2162</v>
      </c>
      <c r="H17" s="592">
        <f>VLOOKUP($G$3,AllFE,27,FALSE)</f>
        <v>1344</v>
      </c>
      <c r="I17" s="592">
        <f>VLOOKUP($G$3,AllFE,28,FALSE)</f>
        <v>750</v>
      </c>
      <c r="J17" s="592">
        <f>VLOOKUP($G$3,AllFE,29,FALSE)</f>
        <v>519</v>
      </c>
      <c r="K17" s="592">
        <f>VLOOKUP($G$3,AllFE,30,FALSE)</f>
        <v>81</v>
      </c>
      <c r="L17" s="593">
        <f>VLOOKUP($G$3,AllFE,31,FALSE)</f>
        <v>25817</v>
      </c>
      <c r="M17" s="595"/>
      <c r="N17" s="264"/>
      <c r="O17" s="264"/>
      <c r="P17" s="264"/>
      <c r="Q17" s="279"/>
    </row>
    <row r="18" spans="2:17" s="105" customFormat="1" ht="15" customHeight="1" thickBot="1" x14ac:dyDescent="0.25">
      <c r="B18" s="276"/>
      <c r="C18" s="275">
        <v>50</v>
      </c>
      <c r="D18" s="592">
        <f>VLOOKUP($G$3,AllFE,33,FALSE)</f>
        <v>6630</v>
      </c>
      <c r="E18" s="592">
        <f>VLOOKUP($G$3,AllFE,34,FALSE)</f>
        <v>4080</v>
      </c>
      <c r="F18" s="592">
        <f>VLOOKUP($G$3,AllFE,35,FALSE)</f>
        <v>3734</v>
      </c>
      <c r="G18" s="592">
        <f>VLOOKUP($G$3,AllFE,36,FALSE)</f>
        <v>2336</v>
      </c>
      <c r="H18" s="592">
        <f>VLOOKUP($G$3,AllFE,37,FALSE)</f>
        <v>1607</v>
      </c>
      <c r="I18" s="592">
        <f>VLOOKUP($G$3,AllFE,38,FALSE)</f>
        <v>850</v>
      </c>
      <c r="J18" s="592">
        <f>VLOOKUP($G$3,AllFE,39,FALSE)</f>
        <v>710</v>
      </c>
      <c r="K18" s="592">
        <f>VLOOKUP($G$3,AllFE,40,FALSE)</f>
        <v>144</v>
      </c>
      <c r="L18" s="593">
        <f>VLOOKUP($G$3,AllFE,41,FALSE)</f>
        <v>20091</v>
      </c>
      <c r="M18" s="264"/>
      <c r="N18" s="264"/>
      <c r="O18" s="264"/>
      <c r="P18" s="264"/>
      <c r="Q18" s="279"/>
    </row>
    <row r="19" spans="2:17" s="105" customFormat="1" ht="15" customHeight="1" thickBot="1" x14ac:dyDescent="0.25">
      <c r="B19" s="276"/>
      <c r="C19" s="275">
        <v>100</v>
      </c>
      <c r="D19" s="592">
        <f>VLOOKUP($G$3,AllFE,43,FALSE)</f>
        <v>18760</v>
      </c>
      <c r="E19" s="592">
        <f>VLOOKUP($G$3,AllFE,44,FALSE)</f>
        <v>11893</v>
      </c>
      <c r="F19" s="592">
        <f>VLOOKUP($G$3,AllFE,45,FALSE)</f>
        <v>9658</v>
      </c>
      <c r="G19" s="592">
        <f>VLOOKUP($G$3,AllFE,46,FALSE)</f>
        <v>5557</v>
      </c>
      <c r="H19" s="592">
        <f>VLOOKUP($G$3,AllFE,47,FALSE)</f>
        <v>3034</v>
      </c>
      <c r="I19" s="592">
        <f>VLOOKUP($G$3,AllFE,48,FALSE)</f>
        <v>1633</v>
      </c>
      <c r="J19" s="592">
        <f>VLOOKUP($G$3,AllFE,49,FALSE)</f>
        <v>1145</v>
      </c>
      <c r="K19" s="592">
        <f>VLOOKUP($G$3,AllFE,50,FALSE)</f>
        <v>162</v>
      </c>
      <c r="L19" s="593">
        <f>VLOOKUP($G$3,AllFE,51,FALSE)</f>
        <v>51842</v>
      </c>
      <c r="M19" s="264"/>
      <c r="N19" s="264"/>
      <c r="O19" s="264"/>
      <c r="P19" s="264"/>
      <c r="Q19" s="279"/>
    </row>
    <row r="20" spans="2:17" s="105" customFormat="1" ht="15" customHeight="1" thickBot="1" x14ac:dyDescent="0.25">
      <c r="B20" s="276"/>
      <c r="C20" s="594" t="str">
        <f>VLOOKUP($G$3,AllFE,52,FALSE)</f>
        <v>Other</v>
      </c>
      <c r="D20" s="592">
        <f>VLOOKUP($G$3,AllFE,53,FALSE)</f>
        <v>1571</v>
      </c>
      <c r="E20" s="592">
        <f>VLOOKUP($G$3,AllFE,54,FALSE)</f>
        <v>1143</v>
      </c>
      <c r="F20" s="592">
        <f>VLOOKUP($G$3,AllFE,55,FALSE)</f>
        <v>755</v>
      </c>
      <c r="G20" s="592">
        <f>VLOOKUP($G$3,AllFE,56,FALSE)</f>
        <v>408</v>
      </c>
      <c r="H20" s="592">
        <f>VLOOKUP($G$3,AllFE,57,FALSE)</f>
        <v>297</v>
      </c>
      <c r="I20" s="592">
        <f>VLOOKUP($G$3,AllFE,58,FALSE)</f>
        <v>157</v>
      </c>
      <c r="J20" s="592">
        <f>VLOOKUP($G$3,AllFE,59,FALSE)</f>
        <v>120</v>
      </c>
      <c r="K20" s="592">
        <f>VLOOKUP($G$3,AllFE,60,FALSE)</f>
        <v>12</v>
      </c>
      <c r="L20" s="593">
        <f>VLOOKUP($G$3,AllFE,61,FALSE)</f>
        <v>4463</v>
      </c>
      <c r="M20" s="264"/>
      <c r="N20" s="264"/>
      <c r="O20" s="264"/>
      <c r="P20" s="264"/>
      <c r="Q20" s="279"/>
    </row>
    <row r="21" spans="2:17" s="105" customFormat="1" ht="26.25" thickBot="1" x14ac:dyDescent="0.25">
      <c r="B21" s="276"/>
      <c r="C21" s="277" t="s">
        <v>83</v>
      </c>
      <c r="D21" s="593">
        <f>VLOOKUP($G$3,AllFE,62,FALSE)</f>
        <v>41227</v>
      </c>
      <c r="E21" s="593">
        <f>VLOOKUP($G$3,AllFE,63,FALSE)</f>
        <v>23761</v>
      </c>
      <c r="F21" s="593">
        <f>VLOOKUP($G$3,AllFE,64,FALSE)</f>
        <v>18726</v>
      </c>
      <c r="G21" s="593">
        <f>VLOOKUP($G$3,AllFE,65,FALSE)</f>
        <v>10870</v>
      </c>
      <c r="H21" s="593">
        <f>VLOOKUP($G$3,AllFE,66,FALSE)</f>
        <v>6479</v>
      </c>
      <c r="I21" s="593">
        <f>VLOOKUP($G$3,AllFE,67,FALSE)</f>
        <v>3467</v>
      </c>
      <c r="J21" s="593">
        <f>VLOOKUP($G$3,AllFE,68,FALSE)</f>
        <v>2553</v>
      </c>
      <c r="K21" s="593">
        <f>VLOOKUP($G$3,AllFE,69,FALSE)</f>
        <v>402</v>
      </c>
      <c r="L21" s="593">
        <f>VLOOKUP($G$3,AllFE,70,FALSE)</f>
        <v>107485</v>
      </c>
      <c r="M21" s="278" t="s">
        <v>854</v>
      </c>
      <c r="N21" s="264"/>
      <c r="O21" s="264"/>
      <c r="P21" s="264"/>
      <c r="Q21" s="279"/>
    </row>
    <row r="22" spans="2:17" s="105" customFormat="1" ht="15" customHeight="1" thickBot="1" x14ac:dyDescent="0.25">
      <c r="B22" s="276"/>
      <c r="C22" s="280" t="s">
        <v>72</v>
      </c>
      <c r="D22" s="593">
        <f>VLOOKUP($G$3,AllFE,71,FALSE)</f>
        <v>153554</v>
      </c>
      <c r="E22" s="593">
        <f>VLOOKUP($G$3,AllFE,72,FALSE)</f>
        <v>80202</v>
      </c>
      <c r="F22" s="593">
        <f>VLOOKUP($G$3,AllFE,73,FALSE)</f>
        <v>66870</v>
      </c>
      <c r="G22" s="593">
        <f>VLOOKUP($G$3,AllFE,74,FALSE)</f>
        <v>40866</v>
      </c>
      <c r="H22" s="593">
        <f>VLOOKUP($G$3,AllFE,75,FALSE)</f>
        <v>23645</v>
      </c>
      <c r="I22" s="593">
        <f>VLOOKUP($G$3,AllFE,76,FALSE)</f>
        <v>12681</v>
      </c>
      <c r="J22" s="593">
        <f>VLOOKUP($G$3,AllFE,77,FALSE)</f>
        <v>9876</v>
      </c>
      <c r="K22" s="593">
        <f>VLOOKUP($G$3,AllFE,78,FALSE)</f>
        <v>2549</v>
      </c>
      <c r="L22" s="593">
        <f>VLOOKUP($G$3,AllFE,79,FALSE)</f>
        <v>390243</v>
      </c>
      <c r="M22" s="264"/>
      <c r="N22" s="264"/>
      <c r="O22" s="264"/>
      <c r="P22" s="264"/>
      <c r="Q22" s="279"/>
    </row>
    <row r="23" spans="2:17" x14ac:dyDescent="0.2">
      <c r="B23" s="269"/>
      <c r="C23" s="676"/>
      <c r="D23" s="676"/>
      <c r="E23" s="676"/>
      <c r="F23" s="676"/>
      <c r="G23" s="676"/>
      <c r="H23" s="676"/>
      <c r="I23" s="676"/>
      <c r="J23" s="676"/>
      <c r="K23" s="676"/>
      <c r="L23" s="676"/>
      <c r="M23" s="2"/>
      <c r="N23" s="2"/>
      <c r="O23" s="2"/>
      <c r="P23" s="2"/>
      <c r="Q23" s="271"/>
    </row>
    <row r="24" spans="2:17" ht="15.75" x14ac:dyDescent="0.25">
      <c r="B24" s="269"/>
      <c r="C24" s="270" t="s">
        <v>807</v>
      </c>
      <c r="D24" s="2"/>
      <c r="E24" s="2"/>
      <c r="F24" s="2"/>
      <c r="G24" s="2"/>
      <c r="H24" s="2"/>
      <c r="I24" s="2"/>
      <c r="J24" s="2"/>
      <c r="K24" s="2"/>
      <c r="L24" s="2"/>
      <c r="M24" s="2"/>
      <c r="N24" s="2"/>
      <c r="O24" s="2"/>
      <c r="P24" s="2"/>
      <c r="Q24" s="271"/>
    </row>
    <row r="25" spans="2:17" x14ac:dyDescent="0.2">
      <c r="B25" s="269"/>
      <c r="C25" s="681" t="s">
        <v>855</v>
      </c>
      <c r="D25" s="677"/>
      <c r="E25" s="677"/>
      <c r="F25" s="677"/>
      <c r="G25" s="677"/>
      <c r="H25" s="677"/>
      <c r="I25" s="677"/>
      <c r="J25" s="677"/>
      <c r="K25" s="677"/>
      <c r="L25" s="677"/>
      <c r="M25" s="2"/>
      <c r="N25" s="2"/>
      <c r="O25" s="2"/>
      <c r="P25" s="2"/>
      <c r="Q25" s="271"/>
    </row>
    <row r="26" spans="2:17" x14ac:dyDescent="0.2">
      <c r="B26" s="269"/>
      <c r="C26" s="677"/>
      <c r="D26" s="677"/>
      <c r="E26" s="677"/>
      <c r="F26" s="677"/>
      <c r="G26" s="677"/>
      <c r="H26" s="677"/>
      <c r="I26" s="677"/>
      <c r="J26" s="677"/>
      <c r="K26" s="677"/>
      <c r="L26" s="677"/>
      <c r="M26" s="2"/>
      <c r="N26" s="2"/>
      <c r="O26" s="2"/>
      <c r="P26" s="2"/>
      <c r="Q26" s="271"/>
    </row>
    <row r="27" spans="2:17" x14ac:dyDescent="0.2">
      <c r="B27" s="269"/>
      <c r="C27" s="281"/>
      <c r="D27" s="6"/>
      <c r="E27" s="6"/>
      <c r="F27" s="6"/>
      <c r="G27" s="6"/>
      <c r="H27" s="6"/>
      <c r="I27" s="6"/>
      <c r="J27" s="6"/>
      <c r="K27" s="6"/>
      <c r="L27" s="6"/>
      <c r="M27" s="2"/>
      <c r="N27" s="2"/>
      <c r="O27" s="2"/>
      <c r="P27" s="2"/>
      <c r="Q27" s="271"/>
    </row>
    <row r="28" spans="2:17" x14ac:dyDescent="0.2">
      <c r="B28" s="269"/>
      <c r="C28" s="274" t="s">
        <v>114</v>
      </c>
      <c r="D28" s="2"/>
      <c r="E28" s="2"/>
      <c r="F28" s="2"/>
      <c r="G28" s="2"/>
      <c r="H28" s="2"/>
      <c r="I28" s="2"/>
      <c r="J28" s="2"/>
      <c r="K28" s="2"/>
      <c r="L28" s="2"/>
      <c r="M28" s="2"/>
      <c r="N28" s="2"/>
      <c r="O28" s="2"/>
      <c r="P28" s="2"/>
      <c r="Q28" s="271"/>
    </row>
    <row r="29" spans="2:17" ht="39" thickBot="1" x14ac:dyDescent="0.25">
      <c r="B29" s="269"/>
      <c r="C29" s="108" t="s">
        <v>856</v>
      </c>
      <c r="D29" s="107" t="s">
        <v>2</v>
      </c>
      <c r="E29" s="107" t="s">
        <v>3</v>
      </c>
      <c r="F29" s="107" t="s">
        <v>4</v>
      </c>
      <c r="G29" s="107" t="s">
        <v>5</v>
      </c>
      <c r="H29" s="107" t="s">
        <v>6</v>
      </c>
      <c r="I29" s="107" t="s">
        <v>7</v>
      </c>
      <c r="J29" s="107" t="s">
        <v>8</v>
      </c>
      <c r="K29" s="107" t="s">
        <v>9</v>
      </c>
      <c r="L29" s="107" t="s">
        <v>10</v>
      </c>
      <c r="M29" s="2"/>
      <c r="N29" s="2"/>
      <c r="O29" s="2"/>
      <c r="P29" s="2"/>
      <c r="Q29" s="271"/>
    </row>
    <row r="30" spans="2:17" s="105" customFormat="1" ht="15" customHeight="1" thickBot="1" x14ac:dyDescent="0.25">
      <c r="B30" s="276"/>
      <c r="C30" s="275">
        <v>10</v>
      </c>
      <c r="D30" s="592">
        <f>VLOOKUP($G$3,AllFE,81,FALSE)</f>
        <v>39</v>
      </c>
      <c r="E30" s="592">
        <f>VLOOKUP($G$3,AllFE,82,FALSE)</f>
        <v>40</v>
      </c>
      <c r="F30" s="592">
        <f>VLOOKUP($G$3,AllFE,83,FALSE)</f>
        <v>26</v>
      </c>
      <c r="G30" s="592">
        <f>VLOOKUP($G$3,AllFE,84,FALSE)</f>
        <v>5</v>
      </c>
      <c r="H30" s="592">
        <f>VLOOKUP($G$3,AllFE,85,FALSE)</f>
        <v>4</v>
      </c>
      <c r="I30" s="592">
        <f>VLOOKUP($G$3,AllFE,86,FALSE)</f>
        <v>3</v>
      </c>
      <c r="J30" s="592">
        <f>VLOOKUP($G$3,AllFE,87,FALSE)</f>
        <v>5</v>
      </c>
      <c r="K30" s="592">
        <f>VLOOKUP($G$3,AllFE,88,FALSE)</f>
        <v>3</v>
      </c>
      <c r="L30" s="593">
        <f>VLOOKUP($G$3,AllFE,89,FALSE)</f>
        <v>125</v>
      </c>
      <c r="M30" s="264"/>
      <c r="N30" s="264"/>
      <c r="O30" s="264"/>
      <c r="P30" s="264"/>
      <c r="Q30" s="279"/>
    </row>
    <row r="31" spans="2:17" s="105" customFormat="1" ht="15" customHeight="1" thickBot="1" x14ac:dyDescent="0.25">
      <c r="B31" s="276"/>
      <c r="C31" s="275">
        <v>25</v>
      </c>
      <c r="D31" s="592">
        <f>VLOOKUP($G$3,AllFE,91,FALSE)</f>
        <v>114</v>
      </c>
      <c r="E31" s="592">
        <f>VLOOKUP($G$3,AllFE,92,FALSE)</f>
        <v>85</v>
      </c>
      <c r="F31" s="592">
        <f>VLOOKUP($G$3,AllFE,93,FALSE)</f>
        <v>84</v>
      </c>
      <c r="G31" s="592">
        <f>VLOOKUP($G$3,AllFE,94,FALSE)</f>
        <v>78</v>
      </c>
      <c r="H31" s="592">
        <f>VLOOKUP($G$3,AllFE,95,FALSE)</f>
        <v>42</v>
      </c>
      <c r="I31" s="592">
        <f>VLOOKUP($G$3,AllFE,96,FALSE)</f>
        <v>16</v>
      </c>
      <c r="J31" s="592">
        <f>VLOOKUP($G$3,AllFE,97,FALSE)</f>
        <v>15</v>
      </c>
      <c r="K31" s="592">
        <f>VLOOKUP($G$3,AllFE,98,FALSE)</f>
        <v>10</v>
      </c>
      <c r="L31" s="593">
        <f>VLOOKUP($G$3,AllFE,99,FALSE)</f>
        <v>444</v>
      </c>
      <c r="M31" s="264"/>
      <c r="N31" s="264"/>
      <c r="O31" s="264"/>
      <c r="P31" s="264"/>
      <c r="Q31" s="279"/>
    </row>
    <row r="32" spans="2:17" s="105" customFormat="1" ht="15" customHeight="1" thickBot="1" x14ac:dyDescent="0.25">
      <c r="B32" s="276"/>
      <c r="C32" s="275">
        <v>50</v>
      </c>
      <c r="D32" s="592">
        <f>VLOOKUP($G$3,AllFE,101,FALSE)</f>
        <v>28137</v>
      </c>
      <c r="E32" s="592">
        <f>VLOOKUP($G$3,AllFE,102,FALSE)</f>
        <v>10692</v>
      </c>
      <c r="F32" s="592">
        <f>VLOOKUP($G$3,AllFE,103,FALSE)</f>
        <v>7781</v>
      </c>
      <c r="G32" s="592">
        <f>VLOOKUP($G$3,AllFE,104,FALSE)</f>
        <v>4898</v>
      </c>
      <c r="H32" s="592">
        <f>VLOOKUP($G$3,AllFE,105,FALSE)</f>
        <v>2840</v>
      </c>
      <c r="I32" s="592">
        <f>VLOOKUP($G$3,AllFE,106,FALSE)</f>
        <v>1598</v>
      </c>
      <c r="J32" s="592">
        <f>VLOOKUP($G$3,AllFE,107,FALSE)</f>
        <v>1515</v>
      </c>
      <c r="K32" s="592">
        <f>VLOOKUP($G$3,AllFE,108,FALSE)</f>
        <v>726</v>
      </c>
      <c r="L32" s="593">
        <f>VLOOKUP($G$3,AllFE,109,FALSE)</f>
        <v>58187</v>
      </c>
      <c r="M32" s="264"/>
      <c r="N32" s="264"/>
      <c r="O32" s="264"/>
      <c r="P32" s="264"/>
      <c r="Q32" s="279"/>
    </row>
    <row r="33" spans="2:17" s="105" customFormat="1" ht="15" customHeight="1" thickBot="1" x14ac:dyDescent="0.25">
      <c r="B33" s="276"/>
      <c r="C33" s="594" t="str">
        <f>VLOOKUP($G$3,AllFE,110,FALSE)</f>
        <v>Other</v>
      </c>
      <c r="D33" s="592">
        <f>VLOOKUP($G$3,AllFE,111,FALSE)</f>
        <v>0</v>
      </c>
      <c r="E33" s="592">
        <f>VLOOKUP($G$3,AllFE,112,FALSE)</f>
        <v>0</v>
      </c>
      <c r="F33" s="592">
        <f>VLOOKUP($G$3,AllFE,113,FALSE)</f>
        <v>0</v>
      </c>
      <c r="G33" s="592">
        <f>VLOOKUP($G$3,AllFE,114,FALSE)</f>
        <v>0</v>
      </c>
      <c r="H33" s="592">
        <f>VLOOKUP($G$3,AllFE,115,FALSE)</f>
        <v>0</v>
      </c>
      <c r="I33" s="592">
        <f>VLOOKUP($G$3,AllFE,116,FALSE)</f>
        <v>0</v>
      </c>
      <c r="J33" s="592">
        <f>VLOOKUP($G$3,AllFE,117,FALSE)</f>
        <v>0</v>
      </c>
      <c r="K33" s="592">
        <f>VLOOKUP($G$3,AllFE,118,FALSE)</f>
        <v>0</v>
      </c>
      <c r="L33" s="593">
        <f>VLOOKUP($G$3,AllFE,119,FALSE)</f>
        <v>0</v>
      </c>
      <c r="M33" s="264"/>
      <c r="N33" s="264"/>
      <c r="O33" s="264"/>
      <c r="P33" s="264"/>
      <c r="Q33" s="279"/>
    </row>
    <row r="34" spans="2:17" s="105" customFormat="1" ht="15" customHeight="1" thickBot="1" x14ac:dyDescent="0.25">
      <c r="B34" s="276"/>
      <c r="C34" s="280" t="s">
        <v>72</v>
      </c>
      <c r="D34" s="593">
        <f>VLOOKUP($G$3,AllFE,120,FALSE)</f>
        <v>28290</v>
      </c>
      <c r="E34" s="593">
        <f>VLOOKUP($G$3,AllFE,121,FALSE)</f>
        <v>10817</v>
      </c>
      <c r="F34" s="593">
        <f>VLOOKUP($G$3,AllFE,122,FALSE)</f>
        <v>7891</v>
      </c>
      <c r="G34" s="593">
        <f>VLOOKUP($G$3,AllFE,123,FALSE)</f>
        <v>4981</v>
      </c>
      <c r="H34" s="593">
        <f>VLOOKUP($G$3,AllFE,124,FALSE)</f>
        <v>2886</v>
      </c>
      <c r="I34" s="593">
        <f>VLOOKUP($G$3,AllFE,125,FALSE)</f>
        <v>1617</v>
      </c>
      <c r="J34" s="593">
        <f>VLOOKUP($G$3,AllFE,126,FALSE)</f>
        <v>1535</v>
      </c>
      <c r="K34" s="593">
        <f>VLOOKUP($G$3,AllFE,127,FALSE)</f>
        <v>739</v>
      </c>
      <c r="L34" s="593">
        <f>VLOOKUP($G$3,AllFE,128,FALSE)</f>
        <v>58756</v>
      </c>
      <c r="M34" s="278" t="s">
        <v>857</v>
      </c>
      <c r="N34" s="264"/>
      <c r="O34" s="264"/>
      <c r="P34" s="264"/>
      <c r="Q34" s="279"/>
    </row>
    <row r="35" spans="2:17" x14ac:dyDescent="0.2">
      <c r="B35" s="269"/>
      <c r="C35" s="676"/>
      <c r="D35" s="676"/>
      <c r="E35" s="676"/>
      <c r="F35" s="676"/>
      <c r="G35" s="676"/>
      <c r="H35" s="676"/>
      <c r="I35" s="676"/>
      <c r="J35" s="676"/>
      <c r="K35" s="676"/>
      <c r="L35" s="676"/>
      <c r="M35" s="2"/>
      <c r="N35" s="2"/>
      <c r="O35" s="2"/>
      <c r="P35" s="2"/>
      <c r="Q35" s="271"/>
    </row>
    <row r="36" spans="2:17" ht="15.75" x14ac:dyDescent="0.25">
      <c r="B36" s="269"/>
      <c r="C36" s="270" t="s">
        <v>858</v>
      </c>
      <c r="D36" s="2"/>
      <c r="E36" s="2"/>
      <c r="F36" s="2"/>
      <c r="G36" s="2"/>
      <c r="H36" s="2"/>
      <c r="I36" s="2"/>
      <c r="J36" s="2"/>
      <c r="K36" s="2"/>
      <c r="L36" s="2"/>
      <c r="M36" s="2"/>
      <c r="N36" s="2"/>
      <c r="O36" s="2"/>
      <c r="P36" s="2"/>
      <c r="Q36" s="271"/>
    </row>
    <row r="37" spans="2:17" x14ac:dyDescent="0.2">
      <c r="B37" s="269"/>
      <c r="C37" s="674" t="s">
        <v>859</v>
      </c>
      <c r="D37" s="675"/>
      <c r="E37" s="675"/>
      <c r="F37" s="675"/>
      <c r="G37" s="675"/>
      <c r="H37" s="675"/>
      <c r="I37" s="675"/>
      <c r="J37" s="675"/>
      <c r="K37" s="675"/>
      <c r="L37" s="675"/>
      <c r="M37" s="2"/>
      <c r="N37" s="2"/>
      <c r="O37" s="2"/>
      <c r="P37" s="2"/>
      <c r="Q37" s="271"/>
    </row>
    <row r="38" spans="2:17" x14ac:dyDescent="0.2">
      <c r="B38" s="269"/>
      <c r="C38" s="281"/>
      <c r="D38" s="6"/>
      <c r="E38" s="6"/>
      <c r="F38" s="6"/>
      <c r="G38" s="6"/>
      <c r="H38" s="6"/>
      <c r="I38" s="6"/>
      <c r="J38" s="6"/>
      <c r="K38" s="6"/>
      <c r="L38" s="6"/>
      <c r="M38" s="2"/>
      <c r="N38" s="2"/>
      <c r="O38" s="2"/>
      <c r="P38" s="2"/>
      <c r="Q38" s="271"/>
    </row>
    <row r="39" spans="2:17" x14ac:dyDescent="0.2">
      <c r="B39" s="269"/>
      <c r="C39" s="274" t="s">
        <v>860</v>
      </c>
      <c r="D39" s="2"/>
      <c r="E39" s="2"/>
      <c r="F39" s="2"/>
      <c r="G39" s="2"/>
      <c r="H39" s="2"/>
      <c r="I39" s="2"/>
      <c r="J39" s="2"/>
      <c r="K39" s="2"/>
      <c r="L39" s="2"/>
      <c r="M39" s="2"/>
      <c r="N39" s="2"/>
      <c r="O39" s="2"/>
      <c r="P39" s="2"/>
      <c r="Q39" s="271"/>
    </row>
    <row r="40" spans="2:17" ht="39" thickBot="1" x14ac:dyDescent="0.25">
      <c r="B40" s="269"/>
      <c r="C40" s="108" t="s">
        <v>861</v>
      </c>
      <c r="D40" s="107" t="s">
        <v>2</v>
      </c>
      <c r="E40" s="107" t="s">
        <v>3</v>
      </c>
      <c r="F40" s="107" t="s">
        <v>4</v>
      </c>
      <c r="G40" s="107" t="s">
        <v>5</v>
      </c>
      <c r="H40" s="107" t="s">
        <v>6</v>
      </c>
      <c r="I40" s="107" t="s">
        <v>7</v>
      </c>
      <c r="J40" s="107" t="s">
        <v>8</v>
      </c>
      <c r="K40" s="107" t="s">
        <v>9</v>
      </c>
      <c r="L40" s="107" t="s">
        <v>10</v>
      </c>
      <c r="M40" s="2"/>
      <c r="N40" s="2"/>
      <c r="O40" s="2"/>
      <c r="P40" s="2"/>
      <c r="Q40" s="271"/>
    </row>
    <row r="41" spans="2:17" s="105" customFormat="1" ht="15" customHeight="1" thickBot="1" x14ac:dyDescent="0.25">
      <c r="B41" s="276"/>
      <c r="C41" s="275">
        <v>0</v>
      </c>
      <c r="D41" s="592">
        <f>VLOOKUP($G$3,AllFE,130,FALSE)</f>
        <v>44149</v>
      </c>
      <c r="E41" s="592">
        <f>VLOOKUP($G$3,AllFE,131,FALSE)</f>
        <v>35501</v>
      </c>
      <c r="F41" s="592">
        <f>VLOOKUP($G$3,AllFE,132,FALSE)</f>
        <v>41169</v>
      </c>
      <c r="G41" s="592">
        <f>VLOOKUP($G$3,AllFE,133,FALSE)</f>
        <v>35086</v>
      </c>
      <c r="H41" s="592">
        <f>VLOOKUP($G$3,AllFE,134,FALSE)</f>
        <v>25276</v>
      </c>
      <c r="I41" s="592">
        <f>VLOOKUP($G$3,AllFE,135,FALSE)</f>
        <v>15642</v>
      </c>
      <c r="J41" s="592">
        <f>VLOOKUP($G$3,AllFE,136,FALSE)</f>
        <v>15632</v>
      </c>
      <c r="K41" s="592">
        <f>VLOOKUP($G$3,AllFE,137,FALSE)</f>
        <v>6064</v>
      </c>
      <c r="L41" s="593">
        <f>VLOOKUP($G$3,AllFE,138,FALSE)</f>
        <v>218519</v>
      </c>
      <c r="M41" s="264"/>
      <c r="N41" s="264"/>
      <c r="O41" s="264"/>
      <c r="P41" s="264"/>
      <c r="Q41" s="279"/>
    </row>
    <row r="42" spans="2:17" s="105" customFormat="1" ht="15" customHeight="1" thickBot="1" x14ac:dyDescent="0.25">
      <c r="B42" s="276"/>
      <c r="C42" s="275">
        <v>10</v>
      </c>
      <c r="D42" s="592">
        <f>VLOOKUP($G$3,AllFE,140,FALSE)</f>
        <v>1993</v>
      </c>
      <c r="E42" s="592">
        <f>VLOOKUP($G$3,AllFE,141,FALSE)</f>
        <v>1173</v>
      </c>
      <c r="F42" s="592">
        <f>VLOOKUP($G$3,AllFE,142,FALSE)</f>
        <v>1181</v>
      </c>
      <c r="G42" s="592">
        <f>VLOOKUP($G$3,AllFE,143,FALSE)</f>
        <v>711</v>
      </c>
      <c r="H42" s="592">
        <f>VLOOKUP($G$3,AllFE,144,FALSE)</f>
        <v>439</v>
      </c>
      <c r="I42" s="592">
        <f>VLOOKUP($G$3,AllFE,145,FALSE)</f>
        <v>249</v>
      </c>
      <c r="J42" s="592">
        <f>VLOOKUP($G$3,AllFE,146,FALSE)</f>
        <v>227</v>
      </c>
      <c r="K42" s="592">
        <f>VLOOKUP($G$3,AllFE,147,FALSE)</f>
        <v>81</v>
      </c>
      <c r="L42" s="593">
        <f>VLOOKUP($G$3,AllFE,148,FALSE)</f>
        <v>6054</v>
      </c>
      <c r="M42" s="264"/>
      <c r="N42" s="264"/>
      <c r="O42" s="264"/>
      <c r="P42" s="264"/>
      <c r="Q42" s="279"/>
    </row>
    <row r="43" spans="2:17" s="105" customFormat="1" ht="15" customHeight="1" thickBot="1" x14ac:dyDescent="0.25">
      <c r="B43" s="276"/>
      <c r="C43" s="275">
        <v>50</v>
      </c>
      <c r="D43" s="592">
        <f>VLOOKUP($G$3,AllFE,150,FALSE)</f>
        <v>4557</v>
      </c>
      <c r="E43" s="592">
        <f>VLOOKUP($G$3,AllFE,5,FALSE)</f>
        <v>48144</v>
      </c>
      <c r="F43" s="592">
        <f>VLOOKUP($G$3,AllFE,152,FALSE)</f>
        <v>646</v>
      </c>
      <c r="G43" s="592">
        <f>VLOOKUP($G$3,AllFE,153,FALSE)</f>
        <v>414</v>
      </c>
      <c r="H43" s="592">
        <f>VLOOKUP($G$3,AllFE,154,FALSE)</f>
        <v>283</v>
      </c>
      <c r="I43" s="592">
        <f>VLOOKUP($G$3,AllFE,155,FALSE)</f>
        <v>148</v>
      </c>
      <c r="J43" s="592">
        <f>VLOOKUP($G$3,AllFE,156,FALSE)</f>
        <v>116</v>
      </c>
      <c r="K43" s="592">
        <f>VLOOKUP($G$3,AllFE,157,FALSE)</f>
        <v>34</v>
      </c>
      <c r="L43" s="593">
        <f>VLOOKUP($G$3,AllFE,158,FALSE)</f>
        <v>6773</v>
      </c>
      <c r="M43" s="264"/>
      <c r="N43" s="264"/>
      <c r="O43" s="264"/>
      <c r="P43" s="264"/>
      <c r="Q43" s="279"/>
    </row>
    <row r="44" spans="2:17" s="105" customFormat="1" ht="15" customHeight="1" thickBot="1" x14ac:dyDescent="0.25">
      <c r="B44" s="276"/>
      <c r="C44" s="275">
        <v>100</v>
      </c>
      <c r="D44" s="592">
        <f>VLOOKUP($G$3,AllFE,160,FALSE)</f>
        <v>0</v>
      </c>
      <c r="E44" s="592">
        <f>VLOOKUP($G$3,AllFE,161,FALSE)</f>
        <v>0</v>
      </c>
      <c r="F44" s="592">
        <f>VLOOKUP($G$3,AllFE,162,FALSE)</f>
        <v>0</v>
      </c>
      <c r="G44" s="592">
        <f>VLOOKUP($G$3,AllFE,163,FALSE)</f>
        <v>0</v>
      </c>
      <c r="H44" s="592">
        <f>VLOOKUP($G$3,AllFE,164,FALSE)</f>
        <v>0</v>
      </c>
      <c r="I44" s="592">
        <f>VLOOKUP($G$3,AllFE,165,FALSE)</f>
        <v>0</v>
      </c>
      <c r="J44" s="592">
        <f>VLOOKUP($G$3,AllFE,166,FALSE)</f>
        <v>0</v>
      </c>
      <c r="K44" s="592">
        <f>VLOOKUP($G$3,AllFE,167,FALSE)</f>
        <v>0</v>
      </c>
      <c r="L44" s="593">
        <f>VLOOKUP($G$3,AllFE,168,FALSE)</f>
        <v>0</v>
      </c>
      <c r="M44" s="264"/>
      <c r="N44" s="264"/>
      <c r="O44" s="264"/>
      <c r="P44" s="264"/>
      <c r="Q44" s="279"/>
    </row>
    <row r="45" spans="2:17" s="105" customFormat="1" ht="15" customHeight="1" thickBot="1" x14ac:dyDescent="0.25">
      <c r="B45" s="276"/>
      <c r="C45" s="594" t="str">
        <f>VLOOKUP($G$3,AllFE,169,FALSE)</f>
        <v>Other</v>
      </c>
      <c r="D45" s="592">
        <f>VLOOKUP($G$3,AllFE,170,FALSE)</f>
        <v>2918</v>
      </c>
      <c r="E45" s="592">
        <f>VLOOKUP($G$3,AllFE,171,FALSE)</f>
        <v>2816</v>
      </c>
      <c r="F45" s="592">
        <f>VLOOKUP($G$3,AllFE,172,FALSE)</f>
        <v>3341</v>
      </c>
      <c r="G45" s="592">
        <f>VLOOKUP($G$3,AllFE,173,FALSE)</f>
        <v>2304</v>
      </c>
      <c r="H45" s="592">
        <f>VLOOKUP($G$3,AllFE,174,FALSE)</f>
        <v>1223</v>
      </c>
      <c r="I45" s="592">
        <f>VLOOKUP($G$3,AllFE,175,FALSE)</f>
        <v>797</v>
      </c>
      <c r="J45" s="592">
        <f>VLOOKUP($G$3,AllFE,176,FALSE)</f>
        <v>511</v>
      </c>
      <c r="K45" s="592">
        <f>VLOOKUP($G$3,AllFE,177,FALSE)</f>
        <v>68</v>
      </c>
      <c r="L45" s="593">
        <f>VLOOKUP($G$3,AllFE,178,FALSE)</f>
        <v>13978</v>
      </c>
      <c r="M45" s="264"/>
      <c r="N45" s="264"/>
      <c r="O45" s="264"/>
      <c r="P45" s="264"/>
      <c r="Q45" s="279"/>
    </row>
    <row r="46" spans="2:17" s="105" customFormat="1" ht="15" customHeight="1" thickBot="1" x14ac:dyDescent="0.25">
      <c r="B46" s="276"/>
      <c r="C46" s="280" t="s">
        <v>72</v>
      </c>
      <c r="D46" s="593">
        <f>VLOOKUP($G$3,AllFE,179,FALSE)</f>
        <v>53617</v>
      </c>
      <c r="E46" s="593">
        <f>VLOOKUP($G$3,AllFE,180,FALSE)</f>
        <v>40065</v>
      </c>
      <c r="F46" s="593">
        <f>VLOOKUP($G$3,AllFE,181,FALSE)</f>
        <v>46337</v>
      </c>
      <c r="G46" s="593">
        <f>VLOOKUP($G$3,AllFE,182,FALSE)</f>
        <v>38515</v>
      </c>
      <c r="H46" s="593">
        <f>VLOOKUP($G$3,AllFE,183,FALSE)</f>
        <v>27221</v>
      </c>
      <c r="I46" s="593">
        <f>VLOOKUP($G$3,AllFE,184,FALSE)</f>
        <v>16836</v>
      </c>
      <c r="J46" s="593">
        <f>VLOOKUP($G$3,AllFE,185,FALSE)</f>
        <v>16486</v>
      </c>
      <c r="K46" s="593">
        <f>VLOOKUP($G$3,AllFE,186,FALSE)</f>
        <v>6247</v>
      </c>
      <c r="L46" s="593">
        <f>VLOOKUP($G$3,AllFE,187,FALSE)</f>
        <v>245324</v>
      </c>
      <c r="M46" s="278" t="s">
        <v>862</v>
      </c>
      <c r="N46" s="264"/>
      <c r="O46" s="264"/>
      <c r="P46" s="264"/>
      <c r="Q46" s="279"/>
    </row>
    <row r="47" spans="2:17" x14ac:dyDescent="0.2">
      <c r="B47" s="269"/>
      <c r="C47" s="676"/>
      <c r="D47" s="676"/>
      <c r="E47" s="676"/>
      <c r="F47" s="676"/>
      <c r="G47" s="676"/>
      <c r="H47" s="676"/>
      <c r="I47" s="676"/>
      <c r="J47" s="676"/>
      <c r="K47" s="676"/>
      <c r="L47" s="676"/>
      <c r="M47" s="2"/>
      <c r="N47" s="2"/>
      <c r="O47" s="2"/>
      <c r="P47" s="2"/>
      <c r="Q47" s="271"/>
    </row>
    <row r="48" spans="2:17" x14ac:dyDescent="0.2">
      <c r="B48" s="282"/>
      <c r="C48" s="283"/>
      <c r="D48" s="284"/>
      <c r="E48" s="284"/>
      <c r="F48" s="284"/>
      <c r="G48" s="284"/>
      <c r="H48" s="284"/>
      <c r="I48" s="284"/>
      <c r="J48" s="284"/>
      <c r="K48" s="284"/>
      <c r="L48" s="284"/>
      <c r="M48" s="284"/>
      <c r="N48" s="284"/>
      <c r="O48" s="284"/>
      <c r="P48" s="284"/>
      <c r="Q48" s="285"/>
    </row>
  </sheetData>
  <mergeCells count="8">
    <mergeCell ref="G3:K3"/>
    <mergeCell ref="C37:L37"/>
    <mergeCell ref="C47:L47"/>
    <mergeCell ref="C5:L7"/>
    <mergeCell ref="C8:L11"/>
    <mergeCell ref="C23:L23"/>
    <mergeCell ref="C25:L26"/>
    <mergeCell ref="C35:L35"/>
  </mergeCells>
  <dataValidations count="1">
    <dataValidation type="list" allowBlank="1" showInputMessage="1" showErrorMessage="1" sqref="G3">
      <formula1>LA</formula1>
    </dataValidation>
  </dataValidations>
  <pageMargins left="0.59055118110236227" right="0.59055118110236227" top="0.39370078740157483" bottom="0.39370078740157483" header="0.51181102362204722" footer="0.51181102362204722"/>
  <pageSetup paperSize="9" scale="74" fitToWidth="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JP2089"/>
  <sheetViews>
    <sheetView showGridLines="0" zoomScaleNormal="100" workbookViewId="0">
      <selection sqref="A1:B2"/>
    </sheetView>
  </sheetViews>
  <sheetFormatPr defaultColWidth="11" defaultRowHeight="12.75" x14ac:dyDescent="0.2"/>
  <cols>
    <col min="1" max="1" width="16.140625" style="143" customWidth="1"/>
    <col min="2" max="2" width="4.28515625" style="143" hidden="1" customWidth="1"/>
    <col min="3" max="3" width="10.42578125" style="143" hidden="1" customWidth="1"/>
    <col min="4" max="4" width="23.28515625" style="146" customWidth="1"/>
    <col min="5" max="12" width="18.7109375" style="145" customWidth="1"/>
    <col min="13" max="13" width="18.7109375" style="164" customWidth="1"/>
    <col min="14" max="21" width="18.7109375" style="145" customWidth="1"/>
    <col min="22" max="22" width="18.7109375" style="164" customWidth="1"/>
    <col min="23" max="167" width="18.7109375" style="145" customWidth="1"/>
    <col min="168" max="174" width="18.7109375" style="146" customWidth="1"/>
    <col min="175" max="274" width="18.7109375" style="143" customWidth="1"/>
    <col min="275" max="16384" width="11" style="143"/>
  </cols>
  <sheetData>
    <row r="1" spans="1:276" ht="13.5" thickBot="1" x14ac:dyDescent="0.25">
      <c r="A1" s="690" t="s">
        <v>896</v>
      </c>
      <c r="B1" s="690"/>
      <c r="D1" s="399" t="s">
        <v>907</v>
      </c>
      <c r="E1" s="310">
        <v>2</v>
      </c>
      <c r="F1" s="310">
        <f>+E1+1</f>
        <v>3</v>
      </c>
      <c r="G1" s="310">
        <f t="shared" ref="G1:BR1" si="0">+F1+1</f>
        <v>4</v>
      </c>
      <c r="H1" s="310">
        <f t="shared" si="0"/>
        <v>5</v>
      </c>
      <c r="I1" s="310">
        <f t="shared" si="0"/>
        <v>6</v>
      </c>
      <c r="J1" s="310">
        <f t="shared" si="0"/>
        <v>7</v>
      </c>
      <c r="K1" s="310">
        <f t="shared" si="0"/>
        <v>8</v>
      </c>
      <c r="L1" s="310">
        <f t="shared" si="0"/>
        <v>9</v>
      </c>
      <c r="M1" s="310">
        <f t="shared" si="0"/>
        <v>10</v>
      </c>
      <c r="N1" s="310">
        <f t="shared" si="0"/>
        <v>11</v>
      </c>
      <c r="O1" s="310">
        <f t="shared" si="0"/>
        <v>12</v>
      </c>
      <c r="P1" s="310">
        <f t="shared" si="0"/>
        <v>13</v>
      </c>
      <c r="Q1" s="310">
        <f t="shared" si="0"/>
        <v>14</v>
      </c>
      <c r="R1" s="310">
        <f t="shared" si="0"/>
        <v>15</v>
      </c>
      <c r="S1" s="310">
        <f t="shared" si="0"/>
        <v>16</v>
      </c>
      <c r="T1" s="310">
        <f t="shared" si="0"/>
        <v>17</v>
      </c>
      <c r="U1" s="310">
        <f t="shared" si="0"/>
        <v>18</v>
      </c>
      <c r="V1" s="310">
        <f t="shared" si="0"/>
        <v>19</v>
      </c>
      <c r="W1" s="310">
        <f t="shared" si="0"/>
        <v>20</v>
      </c>
      <c r="X1" s="310">
        <f t="shared" si="0"/>
        <v>21</v>
      </c>
      <c r="Y1" s="310">
        <f t="shared" si="0"/>
        <v>22</v>
      </c>
      <c r="Z1" s="310">
        <f t="shared" si="0"/>
        <v>23</v>
      </c>
      <c r="AA1" s="310">
        <f t="shared" si="0"/>
        <v>24</v>
      </c>
      <c r="AB1" s="310">
        <f t="shared" si="0"/>
        <v>25</v>
      </c>
      <c r="AC1" s="310">
        <f t="shared" si="0"/>
        <v>26</v>
      </c>
      <c r="AD1" s="310">
        <f t="shared" si="0"/>
        <v>27</v>
      </c>
      <c r="AE1" s="310">
        <f t="shared" si="0"/>
        <v>28</v>
      </c>
      <c r="AF1" s="310">
        <f t="shared" si="0"/>
        <v>29</v>
      </c>
      <c r="AG1" s="310">
        <f t="shared" si="0"/>
        <v>30</v>
      </c>
      <c r="AH1" s="310">
        <f t="shared" si="0"/>
        <v>31</v>
      </c>
      <c r="AI1" s="310">
        <f t="shared" si="0"/>
        <v>32</v>
      </c>
      <c r="AJ1" s="310">
        <f t="shared" si="0"/>
        <v>33</v>
      </c>
      <c r="AK1" s="310">
        <f t="shared" si="0"/>
        <v>34</v>
      </c>
      <c r="AL1" s="310">
        <f t="shared" si="0"/>
        <v>35</v>
      </c>
      <c r="AM1" s="310">
        <f t="shared" si="0"/>
        <v>36</v>
      </c>
      <c r="AN1" s="310">
        <f t="shared" si="0"/>
        <v>37</v>
      </c>
      <c r="AO1" s="310">
        <f t="shared" si="0"/>
        <v>38</v>
      </c>
      <c r="AP1" s="310">
        <f t="shared" si="0"/>
        <v>39</v>
      </c>
      <c r="AQ1" s="310">
        <f t="shared" si="0"/>
        <v>40</v>
      </c>
      <c r="AR1" s="310">
        <f t="shared" si="0"/>
        <v>41</v>
      </c>
      <c r="AS1" s="310">
        <f t="shared" si="0"/>
        <v>42</v>
      </c>
      <c r="AT1" s="310">
        <f t="shared" si="0"/>
        <v>43</v>
      </c>
      <c r="AU1" s="310">
        <f t="shared" si="0"/>
        <v>44</v>
      </c>
      <c r="AV1" s="310">
        <f t="shared" si="0"/>
        <v>45</v>
      </c>
      <c r="AW1" s="310">
        <f t="shared" si="0"/>
        <v>46</v>
      </c>
      <c r="AX1" s="310">
        <f t="shared" si="0"/>
        <v>47</v>
      </c>
      <c r="AY1" s="310">
        <f t="shared" si="0"/>
        <v>48</v>
      </c>
      <c r="AZ1" s="310">
        <f t="shared" si="0"/>
        <v>49</v>
      </c>
      <c r="BA1" s="310">
        <f t="shared" si="0"/>
        <v>50</v>
      </c>
      <c r="BB1" s="310">
        <f t="shared" si="0"/>
        <v>51</v>
      </c>
      <c r="BC1" s="310">
        <f t="shared" si="0"/>
        <v>52</v>
      </c>
      <c r="BD1" s="310">
        <f t="shared" si="0"/>
        <v>53</v>
      </c>
      <c r="BE1" s="310">
        <f t="shared" si="0"/>
        <v>54</v>
      </c>
      <c r="BF1" s="310">
        <f t="shared" si="0"/>
        <v>55</v>
      </c>
      <c r="BG1" s="310">
        <f t="shared" si="0"/>
        <v>56</v>
      </c>
      <c r="BH1" s="310">
        <f t="shared" si="0"/>
        <v>57</v>
      </c>
      <c r="BI1" s="310">
        <f t="shared" si="0"/>
        <v>58</v>
      </c>
      <c r="BJ1" s="310">
        <f t="shared" si="0"/>
        <v>59</v>
      </c>
      <c r="BK1" s="310">
        <f t="shared" si="0"/>
        <v>60</v>
      </c>
      <c r="BL1" s="310">
        <f t="shared" si="0"/>
        <v>61</v>
      </c>
      <c r="BM1" s="310">
        <f t="shared" si="0"/>
        <v>62</v>
      </c>
      <c r="BN1" s="310">
        <f t="shared" si="0"/>
        <v>63</v>
      </c>
      <c r="BO1" s="310">
        <f t="shared" si="0"/>
        <v>64</v>
      </c>
      <c r="BP1" s="310">
        <f t="shared" si="0"/>
        <v>65</v>
      </c>
      <c r="BQ1" s="310">
        <f t="shared" si="0"/>
        <v>66</v>
      </c>
      <c r="BR1" s="310">
        <f t="shared" si="0"/>
        <v>67</v>
      </c>
      <c r="BS1" s="310">
        <f t="shared" ref="BS1:ED1" si="1">+BR1+1</f>
        <v>68</v>
      </c>
      <c r="BT1" s="310">
        <f t="shared" si="1"/>
        <v>69</v>
      </c>
      <c r="BU1" s="310">
        <f t="shared" si="1"/>
        <v>70</v>
      </c>
      <c r="BV1" s="310">
        <f t="shared" si="1"/>
        <v>71</v>
      </c>
      <c r="BW1" s="310">
        <f t="shared" si="1"/>
        <v>72</v>
      </c>
      <c r="BX1" s="310">
        <f t="shared" si="1"/>
        <v>73</v>
      </c>
      <c r="BY1" s="310">
        <f t="shared" si="1"/>
        <v>74</v>
      </c>
      <c r="BZ1" s="310">
        <f t="shared" si="1"/>
        <v>75</v>
      </c>
      <c r="CA1" s="310">
        <f t="shared" si="1"/>
        <v>76</v>
      </c>
      <c r="CB1" s="310">
        <f t="shared" si="1"/>
        <v>77</v>
      </c>
      <c r="CC1" s="310">
        <f t="shared" si="1"/>
        <v>78</v>
      </c>
      <c r="CD1" s="310">
        <f t="shared" si="1"/>
        <v>79</v>
      </c>
      <c r="CE1" s="310">
        <f t="shared" si="1"/>
        <v>80</v>
      </c>
      <c r="CF1" s="310">
        <f t="shared" si="1"/>
        <v>81</v>
      </c>
      <c r="CG1" s="310">
        <f t="shared" si="1"/>
        <v>82</v>
      </c>
      <c r="CH1" s="310">
        <f t="shared" si="1"/>
        <v>83</v>
      </c>
      <c r="CI1" s="310">
        <f t="shared" si="1"/>
        <v>84</v>
      </c>
      <c r="CJ1" s="310">
        <f t="shared" si="1"/>
        <v>85</v>
      </c>
      <c r="CK1" s="310">
        <f t="shared" si="1"/>
        <v>86</v>
      </c>
      <c r="CL1" s="310">
        <f t="shared" si="1"/>
        <v>87</v>
      </c>
      <c r="CM1" s="310">
        <f t="shared" si="1"/>
        <v>88</v>
      </c>
      <c r="CN1" s="310">
        <f t="shared" si="1"/>
        <v>89</v>
      </c>
      <c r="CO1" s="310">
        <f t="shared" si="1"/>
        <v>90</v>
      </c>
      <c r="CP1" s="310">
        <f t="shared" si="1"/>
        <v>91</v>
      </c>
      <c r="CQ1" s="310">
        <f t="shared" si="1"/>
        <v>92</v>
      </c>
      <c r="CR1" s="310">
        <f t="shared" si="1"/>
        <v>93</v>
      </c>
      <c r="CS1" s="310">
        <f t="shared" si="1"/>
        <v>94</v>
      </c>
      <c r="CT1" s="310">
        <f t="shared" si="1"/>
        <v>95</v>
      </c>
      <c r="CU1" s="310">
        <f t="shared" si="1"/>
        <v>96</v>
      </c>
      <c r="CV1" s="310">
        <f t="shared" si="1"/>
        <v>97</v>
      </c>
      <c r="CW1" s="310">
        <f t="shared" si="1"/>
        <v>98</v>
      </c>
      <c r="CX1" s="310">
        <f t="shared" si="1"/>
        <v>99</v>
      </c>
      <c r="CY1" s="310">
        <f t="shared" si="1"/>
        <v>100</v>
      </c>
      <c r="CZ1" s="310">
        <f t="shared" si="1"/>
        <v>101</v>
      </c>
      <c r="DA1" s="310">
        <f t="shared" si="1"/>
        <v>102</v>
      </c>
      <c r="DB1" s="310">
        <f t="shared" si="1"/>
        <v>103</v>
      </c>
      <c r="DC1" s="310">
        <f t="shared" si="1"/>
        <v>104</v>
      </c>
      <c r="DD1" s="310">
        <f t="shared" si="1"/>
        <v>105</v>
      </c>
      <c r="DE1" s="310">
        <f t="shared" si="1"/>
        <v>106</v>
      </c>
      <c r="DF1" s="310">
        <f t="shared" si="1"/>
        <v>107</v>
      </c>
      <c r="DG1" s="310">
        <f t="shared" si="1"/>
        <v>108</v>
      </c>
      <c r="DH1" s="310">
        <f t="shared" si="1"/>
        <v>109</v>
      </c>
      <c r="DI1" s="310">
        <f t="shared" si="1"/>
        <v>110</v>
      </c>
      <c r="DJ1" s="310">
        <f t="shared" si="1"/>
        <v>111</v>
      </c>
      <c r="DK1" s="310">
        <f t="shared" si="1"/>
        <v>112</v>
      </c>
      <c r="DL1" s="310">
        <f t="shared" si="1"/>
        <v>113</v>
      </c>
      <c r="DM1" s="310">
        <f t="shared" si="1"/>
        <v>114</v>
      </c>
      <c r="DN1" s="310">
        <f t="shared" si="1"/>
        <v>115</v>
      </c>
      <c r="DO1" s="310">
        <f t="shared" si="1"/>
        <v>116</v>
      </c>
      <c r="DP1" s="310">
        <f t="shared" si="1"/>
        <v>117</v>
      </c>
      <c r="DQ1" s="310">
        <f t="shared" si="1"/>
        <v>118</v>
      </c>
      <c r="DR1" s="310">
        <f t="shared" si="1"/>
        <v>119</v>
      </c>
      <c r="DS1" s="310">
        <f t="shared" si="1"/>
        <v>120</v>
      </c>
      <c r="DT1" s="310">
        <f t="shared" si="1"/>
        <v>121</v>
      </c>
      <c r="DU1" s="310">
        <f t="shared" si="1"/>
        <v>122</v>
      </c>
      <c r="DV1" s="310">
        <f t="shared" si="1"/>
        <v>123</v>
      </c>
      <c r="DW1" s="310">
        <f t="shared" si="1"/>
        <v>124</v>
      </c>
      <c r="DX1" s="310">
        <f t="shared" si="1"/>
        <v>125</v>
      </c>
      <c r="DY1" s="310">
        <f t="shared" si="1"/>
        <v>126</v>
      </c>
      <c r="DZ1" s="310">
        <f t="shared" si="1"/>
        <v>127</v>
      </c>
      <c r="EA1" s="310">
        <f t="shared" si="1"/>
        <v>128</v>
      </c>
      <c r="EB1" s="310">
        <f t="shared" si="1"/>
        <v>129</v>
      </c>
      <c r="EC1" s="310">
        <f t="shared" si="1"/>
        <v>130</v>
      </c>
      <c r="ED1" s="310">
        <f t="shared" si="1"/>
        <v>131</v>
      </c>
      <c r="EE1" s="310">
        <f t="shared" ref="EE1:GP1" si="2">+ED1+1</f>
        <v>132</v>
      </c>
      <c r="EF1" s="310">
        <f t="shared" si="2"/>
        <v>133</v>
      </c>
      <c r="EG1" s="310">
        <f t="shared" si="2"/>
        <v>134</v>
      </c>
      <c r="EH1" s="310">
        <f t="shared" si="2"/>
        <v>135</v>
      </c>
      <c r="EI1" s="310">
        <f t="shared" si="2"/>
        <v>136</v>
      </c>
      <c r="EJ1" s="310">
        <f t="shared" si="2"/>
        <v>137</v>
      </c>
      <c r="EK1" s="310">
        <f t="shared" si="2"/>
        <v>138</v>
      </c>
      <c r="EL1" s="310">
        <f t="shared" si="2"/>
        <v>139</v>
      </c>
      <c r="EM1" s="310">
        <f t="shared" si="2"/>
        <v>140</v>
      </c>
      <c r="EN1" s="310">
        <f t="shared" si="2"/>
        <v>141</v>
      </c>
      <c r="EO1" s="310">
        <f t="shared" si="2"/>
        <v>142</v>
      </c>
      <c r="EP1" s="310">
        <f t="shared" si="2"/>
        <v>143</v>
      </c>
      <c r="EQ1" s="310">
        <f t="shared" si="2"/>
        <v>144</v>
      </c>
      <c r="ER1" s="310">
        <f t="shared" si="2"/>
        <v>145</v>
      </c>
      <c r="ES1" s="310">
        <f t="shared" si="2"/>
        <v>146</v>
      </c>
      <c r="ET1" s="310">
        <f t="shared" si="2"/>
        <v>147</v>
      </c>
      <c r="EU1" s="310">
        <f t="shared" si="2"/>
        <v>148</v>
      </c>
      <c r="EV1" s="310">
        <f t="shared" si="2"/>
        <v>149</v>
      </c>
      <c r="EW1" s="310">
        <f t="shared" si="2"/>
        <v>150</v>
      </c>
      <c r="EX1" s="310">
        <f t="shared" si="2"/>
        <v>151</v>
      </c>
      <c r="EY1" s="310">
        <f t="shared" si="2"/>
        <v>152</v>
      </c>
      <c r="EZ1" s="310">
        <f t="shared" si="2"/>
        <v>153</v>
      </c>
      <c r="FA1" s="310">
        <f t="shared" si="2"/>
        <v>154</v>
      </c>
      <c r="FB1" s="310">
        <f t="shared" si="2"/>
        <v>155</v>
      </c>
      <c r="FC1" s="310">
        <f t="shared" si="2"/>
        <v>156</v>
      </c>
      <c r="FD1" s="310">
        <f t="shared" si="2"/>
        <v>157</v>
      </c>
      <c r="FE1" s="310">
        <f t="shared" si="2"/>
        <v>158</v>
      </c>
      <c r="FF1" s="310">
        <f t="shared" si="2"/>
        <v>159</v>
      </c>
      <c r="FG1" s="310">
        <f t="shared" si="2"/>
        <v>160</v>
      </c>
      <c r="FH1" s="310">
        <f t="shared" si="2"/>
        <v>161</v>
      </c>
      <c r="FI1" s="310">
        <f t="shared" si="2"/>
        <v>162</v>
      </c>
      <c r="FJ1" s="310">
        <f t="shared" si="2"/>
        <v>163</v>
      </c>
      <c r="FK1" s="310">
        <f t="shared" si="2"/>
        <v>164</v>
      </c>
      <c r="FL1" s="310">
        <f t="shared" si="2"/>
        <v>165</v>
      </c>
      <c r="FM1" s="310">
        <f t="shared" si="2"/>
        <v>166</v>
      </c>
      <c r="FN1" s="310">
        <f t="shared" si="2"/>
        <v>167</v>
      </c>
      <c r="FO1" s="310">
        <f t="shared" si="2"/>
        <v>168</v>
      </c>
      <c r="FP1" s="310">
        <f t="shared" si="2"/>
        <v>169</v>
      </c>
      <c r="FQ1" s="310">
        <f t="shared" si="2"/>
        <v>170</v>
      </c>
      <c r="FR1" s="310">
        <f t="shared" si="2"/>
        <v>171</v>
      </c>
      <c r="FS1" s="310">
        <f t="shared" si="2"/>
        <v>172</v>
      </c>
      <c r="FT1" s="310">
        <f t="shared" si="2"/>
        <v>173</v>
      </c>
      <c r="FU1" s="310">
        <f t="shared" si="2"/>
        <v>174</v>
      </c>
      <c r="FV1" s="310">
        <f t="shared" si="2"/>
        <v>175</v>
      </c>
      <c r="FW1" s="311">
        <f t="shared" si="2"/>
        <v>176</v>
      </c>
      <c r="FX1" s="311">
        <f t="shared" si="2"/>
        <v>177</v>
      </c>
      <c r="FY1" s="310">
        <f t="shared" si="2"/>
        <v>178</v>
      </c>
      <c r="FZ1" s="310">
        <f t="shared" si="2"/>
        <v>179</v>
      </c>
      <c r="GA1" s="310">
        <f t="shared" si="2"/>
        <v>180</v>
      </c>
      <c r="GB1" s="310">
        <f t="shared" si="2"/>
        <v>181</v>
      </c>
      <c r="GC1" s="310">
        <f t="shared" si="2"/>
        <v>182</v>
      </c>
      <c r="GD1" s="310">
        <f t="shared" si="2"/>
        <v>183</v>
      </c>
      <c r="GE1" s="310">
        <f t="shared" si="2"/>
        <v>184</v>
      </c>
      <c r="GF1" s="310">
        <f t="shared" si="2"/>
        <v>185</v>
      </c>
      <c r="GG1" s="310">
        <f t="shared" si="2"/>
        <v>186</v>
      </c>
      <c r="GH1" s="310">
        <f t="shared" si="2"/>
        <v>187</v>
      </c>
      <c r="GI1" s="310">
        <f t="shared" si="2"/>
        <v>188</v>
      </c>
      <c r="GJ1" s="310">
        <f t="shared" si="2"/>
        <v>189</v>
      </c>
      <c r="GK1" s="310">
        <f t="shared" si="2"/>
        <v>190</v>
      </c>
      <c r="GL1" s="310">
        <f t="shared" si="2"/>
        <v>191</v>
      </c>
      <c r="GM1" s="310">
        <f t="shared" si="2"/>
        <v>192</v>
      </c>
      <c r="GN1" s="310">
        <f t="shared" si="2"/>
        <v>193</v>
      </c>
      <c r="GO1" s="310">
        <f t="shared" si="2"/>
        <v>194</v>
      </c>
      <c r="GP1" s="310">
        <f t="shared" si="2"/>
        <v>195</v>
      </c>
      <c r="GQ1" s="310">
        <f t="shared" ref="GQ1:II1" si="3">+GP1+1</f>
        <v>196</v>
      </c>
      <c r="GR1" s="310">
        <f t="shared" si="3"/>
        <v>197</v>
      </c>
      <c r="GS1" s="310">
        <f t="shared" si="3"/>
        <v>198</v>
      </c>
      <c r="GT1" s="310">
        <f t="shared" si="3"/>
        <v>199</v>
      </c>
      <c r="GU1" s="310">
        <f t="shared" si="3"/>
        <v>200</v>
      </c>
      <c r="GV1" s="310">
        <f t="shared" si="3"/>
        <v>201</v>
      </c>
      <c r="GW1" s="310">
        <f t="shared" si="3"/>
        <v>202</v>
      </c>
      <c r="GX1" s="310">
        <f t="shared" si="3"/>
        <v>203</v>
      </c>
      <c r="GY1" s="310">
        <f t="shared" si="3"/>
        <v>204</v>
      </c>
      <c r="GZ1" s="310">
        <f t="shared" si="3"/>
        <v>205</v>
      </c>
      <c r="HA1" s="310">
        <f t="shared" si="3"/>
        <v>206</v>
      </c>
      <c r="HB1" s="310">
        <f t="shared" si="3"/>
        <v>207</v>
      </c>
      <c r="HC1" s="310">
        <f t="shared" si="3"/>
        <v>208</v>
      </c>
      <c r="HD1" s="310">
        <f t="shared" si="3"/>
        <v>209</v>
      </c>
      <c r="HE1" s="310">
        <f t="shared" si="3"/>
        <v>210</v>
      </c>
      <c r="HF1" s="310">
        <f t="shared" si="3"/>
        <v>211</v>
      </c>
      <c r="HG1" s="310">
        <f t="shared" si="3"/>
        <v>212</v>
      </c>
      <c r="HH1" s="310">
        <f t="shared" si="3"/>
        <v>213</v>
      </c>
      <c r="HI1" s="310">
        <f t="shared" si="3"/>
        <v>214</v>
      </c>
      <c r="HJ1" s="310">
        <f t="shared" si="3"/>
        <v>215</v>
      </c>
      <c r="HK1" s="310">
        <f t="shared" si="3"/>
        <v>216</v>
      </c>
      <c r="HL1" s="310">
        <f t="shared" si="3"/>
        <v>217</v>
      </c>
      <c r="HM1" s="310">
        <f t="shared" si="3"/>
        <v>218</v>
      </c>
      <c r="HN1" s="310">
        <f t="shared" si="3"/>
        <v>219</v>
      </c>
      <c r="HO1" s="310">
        <f t="shared" si="3"/>
        <v>220</v>
      </c>
      <c r="HP1" s="310">
        <f t="shared" si="3"/>
        <v>221</v>
      </c>
      <c r="HQ1" s="310">
        <f t="shared" si="3"/>
        <v>222</v>
      </c>
      <c r="HR1" s="310">
        <f t="shared" si="3"/>
        <v>223</v>
      </c>
      <c r="HS1" s="310">
        <f t="shared" si="3"/>
        <v>224</v>
      </c>
      <c r="HT1" s="310">
        <f t="shared" si="3"/>
        <v>225</v>
      </c>
      <c r="HU1" s="310">
        <f t="shared" si="3"/>
        <v>226</v>
      </c>
      <c r="HV1" s="310">
        <f t="shared" si="3"/>
        <v>227</v>
      </c>
      <c r="HW1" s="310">
        <f t="shared" si="3"/>
        <v>228</v>
      </c>
      <c r="HX1" s="310">
        <f t="shared" si="3"/>
        <v>229</v>
      </c>
      <c r="HY1" s="310">
        <f t="shared" si="3"/>
        <v>230</v>
      </c>
      <c r="HZ1" s="310">
        <f t="shared" si="3"/>
        <v>231</v>
      </c>
      <c r="IA1" s="310">
        <f t="shared" si="3"/>
        <v>232</v>
      </c>
      <c r="IB1" s="310">
        <f t="shared" si="3"/>
        <v>233</v>
      </c>
      <c r="IC1" s="310">
        <f t="shared" si="3"/>
        <v>234</v>
      </c>
      <c r="ID1" s="310">
        <f t="shared" si="3"/>
        <v>235</v>
      </c>
      <c r="IE1" s="310">
        <f t="shared" si="3"/>
        <v>236</v>
      </c>
      <c r="IF1" s="310">
        <f t="shared" si="3"/>
        <v>237</v>
      </c>
      <c r="IG1" s="310">
        <f t="shared" si="3"/>
        <v>238</v>
      </c>
      <c r="IH1" s="310">
        <f t="shared" si="3"/>
        <v>239</v>
      </c>
      <c r="II1" s="310">
        <f t="shared" si="3"/>
        <v>240</v>
      </c>
      <c r="IJ1" s="310">
        <f>+II1+1</f>
        <v>241</v>
      </c>
      <c r="IK1" s="310">
        <f t="shared" ref="IK1:JN1" si="4">+IJ1+1</f>
        <v>242</v>
      </c>
      <c r="IL1" s="310">
        <f t="shared" si="4"/>
        <v>243</v>
      </c>
      <c r="IM1" s="310">
        <f t="shared" si="4"/>
        <v>244</v>
      </c>
      <c r="IN1" s="310">
        <f t="shared" si="4"/>
        <v>245</v>
      </c>
      <c r="IO1" s="310">
        <f t="shared" si="4"/>
        <v>246</v>
      </c>
      <c r="IP1" s="310">
        <f t="shared" si="4"/>
        <v>247</v>
      </c>
      <c r="IQ1" s="310">
        <f t="shared" si="4"/>
        <v>248</v>
      </c>
      <c r="IR1" s="310">
        <f t="shared" si="4"/>
        <v>249</v>
      </c>
      <c r="IS1" s="310">
        <f t="shared" si="4"/>
        <v>250</v>
      </c>
      <c r="IT1" s="310">
        <f t="shared" si="4"/>
        <v>251</v>
      </c>
      <c r="IU1" s="310">
        <f t="shared" si="4"/>
        <v>252</v>
      </c>
      <c r="IV1" s="310">
        <f t="shared" si="4"/>
        <v>253</v>
      </c>
      <c r="IW1" s="310">
        <f t="shared" si="4"/>
        <v>254</v>
      </c>
      <c r="IX1" s="310">
        <f t="shared" si="4"/>
        <v>255</v>
      </c>
      <c r="IY1" s="310">
        <f t="shared" si="4"/>
        <v>256</v>
      </c>
      <c r="IZ1" s="310">
        <f t="shared" si="4"/>
        <v>257</v>
      </c>
      <c r="JA1" s="310">
        <f t="shared" si="4"/>
        <v>258</v>
      </c>
      <c r="JB1" s="310">
        <f t="shared" si="4"/>
        <v>259</v>
      </c>
      <c r="JC1" s="310">
        <f t="shared" si="4"/>
        <v>260</v>
      </c>
      <c r="JD1" s="310">
        <f t="shared" si="4"/>
        <v>261</v>
      </c>
      <c r="JE1" s="310">
        <f t="shared" si="4"/>
        <v>262</v>
      </c>
      <c r="JF1" s="310">
        <f t="shared" si="4"/>
        <v>263</v>
      </c>
      <c r="JG1" s="310">
        <f t="shared" si="4"/>
        <v>264</v>
      </c>
      <c r="JH1" s="310">
        <f t="shared" si="4"/>
        <v>265</v>
      </c>
      <c r="JI1" s="310">
        <f t="shared" si="4"/>
        <v>266</v>
      </c>
      <c r="JJ1" s="310">
        <f t="shared" si="4"/>
        <v>267</v>
      </c>
      <c r="JK1" s="310">
        <f t="shared" si="4"/>
        <v>268</v>
      </c>
      <c r="JL1" s="310">
        <f t="shared" si="4"/>
        <v>269</v>
      </c>
      <c r="JM1" s="310">
        <f t="shared" si="4"/>
        <v>270</v>
      </c>
      <c r="JN1" s="310">
        <f t="shared" si="4"/>
        <v>271</v>
      </c>
    </row>
    <row r="2" spans="1:276" s="147" customFormat="1" ht="38.25" customHeight="1" thickBot="1" x14ac:dyDescent="0.25">
      <c r="A2" s="690"/>
      <c r="B2" s="690"/>
      <c r="D2" s="424"/>
      <c r="E2" s="682" t="s">
        <v>55</v>
      </c>
      <c r="F2" s="682"/>
      <c r="G2" s="682"/>
      <c r="H2" s="682"/>
      <c r="I2" s="682"/>
      <c r="J2" s="682"/>
      <c r="K2" s="682"/>
      <c r="L2" s="682"/>
      <c r="M2" s="682"/>
      <c r="N2" s="682" t="s">
        <v>913</v>
      </c>
      <c r="O2" s="682"/>
      <c r="P2" s="682"/>
      <c r="Q2" s="682"/>
      <c r="R2" s="682"/>
      <c r="S2" s="682"/>
      <c r="T2" s="682"/>
      <c r="U2" s="682"/>
      <c r="V2" s="682"/>
      <c r="W2" s="682" t="s">
        <v>914</v>
      </c>
      <c r="X2" s="682"/>
      <c r="Y2" s="682"/>
      <c r="Z2" s="682"/>
      <c r="AA2" s="682"/>
      <c r="AB2" s="682"/>
      <c r="AC2" s="682"/>
      <c r="AD2" s="682"/>
      <c r="AE2" s="682"/>
      <c r="AF2" s="682" t="s">
        <v>915</v>
      </c>
      <c r="AG2" s="682"/>
      <c r="AH2" s="682"/>
      <c r="AI2" s="682"/>
      <c r="AJ2" s="682"/>
      <c r="AK2" s="682"/>
      <c r="AL2" s="682"/>
      <c r="AM2" s="682"/>
      <c r="AN2" s="682"/>
      <c r="AO2" s="682" t="s">
        <v>866</v>
      </c>
      <c r="AP2" s="682"/>
      <c r="AQ2" s="682"/>
      <c r="AR2" s="682"/>
      <c r="AS2" s="682"/>
      <c r="AT2" s="682"/>
      <c r="AU2" s="682"/>
      <c r="AV2" s="682"/>
      <c r="AW2" s="682"/>
      <c r="AX2" s="682" t="s">
        <v>815</v>
      </c>
      <c r="AY2" s="682"/>
      <c r="AZ2" s="682"/>
      <c r="BA2" s="682"/>
      <c r="BB2" s="682"/>
      <c r="BC2" s="682"/>
      <c r="BD2" s="682"/>
      <c r="BE2" s="682"/>
      <c r="BF2" s="682"/>
      <c r="BG2" s="682"/>
      <c r="BH2" s="682" t="s">
        <v>816</v>
      </c>
      <c r="BI2" s="682"/>
      <c r="BJ2" s="682"/>
      <c r="BK2" s="682"/>
      <c r="BL2" s="682"/>
      <c r="BM2" s="682"/>
      <c r="BN2" s="682"/>
      <c r="BO2" s="682"/>
      <c r="BP2" s="682"/>
      <c r="BQ2" s="682"/>
      <c r="BR2" s="682" t="s">
        <v>869</v>
      </c>
      <c r="BS2" s="682"/>
      <c r="BT2" s="682"/>
      <c r="BU2" s="682"/>
      <c r="BV2" s="682"/>
      <c r="BW2" s="682"/>
      <c r="BX2" s="682"/>
      <c r="BY2" s="682"/>
      <c r="BZ2" s="682"/>
      <c r="CA2" s="682"/>
      <c r="CB2" s="682" t="s">
        <v>870</v>
      </c>
      <c r="CC2" s="682"/>
      <c r="CD2" s="682"/>
      <c r="CE2" s="682"/>
      <c r="CF2" s="682"/>
      <c r="CG2" s="682"/>
      <c r="CH2" s="682"/>
      <c r="CI2" s="682"/>
      <c r="CJ2" s="682"/>
      <c r="CK2" s="682"/>
      <c r="CL2" s="682" t="s">
        <v>871</v>
      </c>
      <c r="CM2" s="682"/>
      <c r="CN2" s="682"/>
      <c r="CO2" s="682"/>
      <c r="CP2" s="682"/>
      <c r="CQ2" s="682"/>
      <c r="CR2" s="682"/>
      <c r="CS2" s="682"/>
      <c r="CT2" s="682"/>
      <c r="CU2" s="682"/>
      <c r="CV2" s="682" t="s">
        <v>916</v>
      </c>
      <c r="CW2" s="682"/>
      <c r="CX2" s="682"/>
      <c r="CY2" s="682"/>
      <c r="CZ2" s="682"/>
      <c r="DA2" s="682"/>
      <c r="DB2" s="682"/>
      <c r="DC2" s="682"/>
      <c r="DD2" s="682"/>
      <c r="DE2" s="682" t="s">
        <v>828</v>
      </c>
      <c r="DF2" s="682"/>
      <c r="DG2" s="682"/>
      <c r="DH2" s="682"/>
      <c r="DI2" s="682"/>
      <c r="DJ2" s="682"/>
      <c r="DK2" s="682"/>
      <c r="DL2" s="682"/>
      <c r="DM2" s="682"/>
      <c r="DN2" s="682" t="s">
        <v>917</v>
      </c>
      <c r="DO2" s="682"/>
      <c r="DP2" s="682"/>
      <c r="DQ2" s="682"/>
      <c r="DR2" s="682"/>
      <c r="DS2" s="682"/>
      <c r="DT2" s="682"/>
      <c r="DU2" s="682"/>
      <c r="DV2" s="682"/>
      <c r="DW2" s="682" t="s">
        <v>918</v>
      </c>
      <c r="DX2" s="682"/>
      <c r="DY2" s="682"/>
      <c r="DZ2" s="682"/>
      <c r="EA2" s="682"/>
      <c r="EB2" s="682"/>
      <c r="EC2" s="682"/>
      <c r="ED2" s="682"/>
      <c r="EE2" s="682"/>
      <c r="EF2" s="682" t="s">
        <v>919</v>
      </c>
      <c r="EG2" s="682"/>
      <c r="EH2" s="682"/>
      <c r="EI2" s="682"/>
      <c r="EJ2" s="682"/>
      <c r="EK2" s="682"/>
      <c r="EL2" s="682"/>
      <c r="EM2" s="682"/>
      <c r="EN2" s="682"/>
      <c r="EO2" s="682" t="s">
        <v>920</v>
      </c>
      <c r="EP2" s="682"/>
      <c r="EQ2" s="682"/>
      <c r="ER2" s="682"/>
      <c r="ES2" s="682"/>
      <c r="ET2" s="682"/>
      <c r="EU2" s="682"/>
      <c r="EV2" s="682"/>
      <c r="EW2" s="682"/>
      <c r="EX2" s="682" t="s">
        <v>921</v>
      </c>
      <c r="EY2" s="682"/>
      <c r="EZ2" s="682"/>
      <c r="FA2" s="682"/>
      <c r="FB2" s="682"/>
      <c r="FC2" s="682"/>
      <c r="FD2" s="682"/>
      <c r="FE2" s="682"/>
      <c r="FF2" s="682"/>
      <c r="FG2" s="682" t="s">
        <v>922</v>
      </c>
      <c r="FH2" s="682"/>
      <c r="FI2" s="682"/>
      <c r="FJ2" s="682"/>
      <c r="FK2" s="682"/>
      <c r="FL2" s="682"/>
      <c r="FM2" s="682"/>
      <c r="FN2" s="682"/>
      <c r="FO2" s="682"/>
      <c r="FP2" s="682" t="s">
        <v>808</v>
      </c>
      <c r="FQ2" s="682"/>
      <c r="FR2" s="682"/>
      <c r="FS2" s="682"/>
      <c r="FT2" s="682"/>
      <c r="FU2" s="682"/>
      <c r="FV2" s="682"/>
      <c r="FW2" s="682"/>
      <c r="FX2" s="682"/>
      <c r="FY2" s="682" t="s">
        <v>817</v>
      </c>
      <c r="FZ2" s="682"/>
      <c r="GA2" s="682"/>
      <c r="GB2" s="682"/>
      <c r="GC2" s="682"/>
      <c r="GD2" s="682"/>
      <c r="GE2" s="682"/>
      <c r="GF2" s="682"/>
      <c r="GG2" s="682"/>
      <c r="GH2" s="682"/>
      <c r="GI2" s="682" t="s">
        <v>818</v>
      </c>
      <c r="GJ2" s="682"/>
      <c r="GK2" s="682"/>
      <c r="GL2" s="682"/>
      <c r="GM2" s="682"/>
      <c r="GN2" s="682"/>
      <c r="GO2" s="682"/>
      <c r="GP2" s="682"/>
      <c r="GQ2" s="682"/>
      <c r="GR2" s="682"/>
      <c r="GS2" s="682" t="s">
        <v>819</v>
      </c>
      <c r="GT2" s="682"/>
      <c r="GU2" s="682"/>
      <c r="GV2" s="682"/>
      <c r="GW2" s="682"/>
      <c r="GX2" s="682"/>
      <c r="GY2" s="682"/>
      <c r="GZ2" s="682"/>
      <c r="HA2" s="682"/>
      <c r="HB2" s="682"/>
      <c r="HC2" s="682" t="s">
        <v>911</v>
      </c>
      <c r="HD2" s="682"/>
      <c r="HE2" s="682"/>
      <c r="HF2" s="682"/>
      <c r="HG2" s="682"/>
      <c r="HH2" s="682"/>
      <c r="HI2" s="682"/>
      <c r="HJ2" s="682"/>
      <c r="HK2" s="682"/>
      <c r="HL2" s="682"/>
      <c r="HM2" s="682" t="s">
        <v>820</v>
      </c>
      <c r="HN2" s="682"/>
      <c r="HO2" s="682"/>
      <c r="HP2" s="682"/>
      <c r="HQ2" s="682"/>
      <c r="HR2" s="682"/>
      <c r="HS2" s="682"/>
      <c r="HT2" s="682"/>
      <c r="HU2" s="682"/>
      <c r="HV2" s="682"/>
      <c r="HW2" s="425" t="s">
        <v>821</v>
      </c>
      <c r="HX2" s="425" t="s">
        <v>822</v>
      </c>
      <c r="HY2" s="682" t="s">
        <v>823</v>
      </c>
      <c r="HZ2" s="682"/>
      <c r="IA2" s="682"/>
      <c r="IB2" s="682"/>
      <c r="IC2" s="682"/>
      <c r="ID2" s="682"/>
      <c r="IE2" s="682"/>
      <c r="IF2" s="682"/>
      <c r="IG2" s="682"/>
      <c r="IH2" s="682"/>
      <c r="II2" s="682" t="s">
        <v>811</v>
      </c>
      <c r="IJ2" s="682"/>
      <c r="IK2" s="682"/>
      <c r="IL2" s="682"/>
      <c r="IM2" s="682"/>
      <c r="IN2" s="682"/>
      <c r="IO2" s="682"/>
      <c r="IP2" s="682"/>
      <c r="IQ2" s="682"/>
      <c r="IR2" s="682"/>
      <c r="IS2" s="682" t="s">
        <v>812</v>
      </c>
      <c r="IT2" s="682"/>
      <c r="IU2" s="682"/>
      <c r="IV2" s="682"/>
      <c r="IW2" s="682"/>
      <c r="IX2" s="682"/>
      <c r="IY2" s="682"/>
      <c r="IZ2" s="682"/>
      <c r="JA2" s="682"/>
      <c r="JB2" s="682"/>
      <c r="JC2" s="682" t="s">
        <v>824</v>
      </c>
      <c r="JD2" s="682"/>
      <c r="JE2" s="682"/>
      <c r="JF2" s="682"/>
      <c r="JG2" s="682"/>
      <c r="JH2" s="682"/>
      <c r="JI2" s="682"/>
      <c r="JJ2" s="682"/>
      <c r="JK2" s="682"/>
      <c r="JL2" s="682"/>
      <c r="JM2" s="425" t="s">
        <v>825</v>
      </c>
      <c r="JN2" s="425" t="s">
        <v>826</v>
      </c>
    </row>
    <row r="3" spans="1:276" s="287" customFormat="1" ht="39.75" x14ac:dyDescent="0.2">
      <c r="A3" s="599" t="s">
        <v>393</v>
      </c>
      <c r="D3" s="413"/>
      <c r="E3" s="401" t="s">
        <v>65</v>
      </c>
      <c r="F3" s="401" t="s">
        <v>66</v>
      </c>
      <c r="G3" s="401" t="s">
        <v>67</v>
      </c>
      <c r="H3" s="401" t="s">
        <v>68</v>
      </c>
      <c r="I3" s="401" t="s">
        <v>69</v>
      </c>
      <c r="J3" s="401" t="s">
        <v>70</v>
      </c>
      <c r="K3" s="401" t="s">
        <v>71</v>
      </c>
      <c r="L3" s="401" t="s">
        <v>123</v>
      </c>
      <c r="M3" s="401" t="s">
        <v>72</v>
      </c>
      <c r="N3" s="401" t="s">
        <v>65</v>
      </c>
      <c r="O3" s="401" t="s">
        <v>66</v>
      </c>
      <c r="P3" s="401" t="s">
        <v>67</v>
      </c>
      <c r="Q3" s="401" t="s">
        <v>68</v>
      </c>
      <c r="R3" s="401" t="s">
        <v>69</v>
      </c>
      <c r="S3" s="401" t="s">
        <v>70</v>
      </c>
      <c r="T3" s="401" t="s">
        <v>71</v>
      </c>
      <c r="U3" s="401" t="s">
        <v>123</v>
      </c>
      <c r="V3" s="401" t="s">
        <v>72</v>
      </c>
      <c r="W3" s="401" t="s">
        <v>65</v>
      </c>
      <c r="X3" s="401" t="s">
        <v>66</v>
      </c>
      <c r="Y3" s="401" t="s">
        <v>67</v>
      </c>
      <c r="Z3" s="401" t="s">
        <v>68</v>
      </c>
      <c r="AA3" s="401" t="s">
        <v>69</v>
      </c>
      <c r="AB3" s="401" t="s">
        <v>70</v>
      </c>
      <c r="AC3" s="401" t="s">
        <v>71</v>
      </c>
      <c r="AD3" s="401" t="s">
        <v>123</v>
      </c>
      <c r="AE3" s="401" t="s">
        <v>72</v>
      </c>
      <c r="AF3" s="401" t="s">
        <v>65</v>
      </c>
      <c r="AG3" s="401" t="s">
        <v>66</v>
      </c>
      <c r="AH3" s="401" t="s">
        <v>67</v>
      </c>
      <c r="AI3" s="401" t="s">
        <v>68</v>
      </c>
      <c r="AJ3" s="401" t="s">
        <v>69</v>
      </c>
      <c r="AK3" s="401" t="s">
        <v>70</v>
      </c>
      <c r="AL3" s="401" t="s">
        <v>71</v>
      </c>
      <c r="AM3" s="401" t="s">
        <v>123</v>
      </c>
      <c r="AN3" s="401" t="s">
        <v>72</v>
      </c>
      <c r="AO3" s="401" t="s">
        <v>65</v>
      </c>
      <c r="AP3" s="401" t="s">
        <v>66</v>
      </c>
      <c r="AQ3" s="401" t="s">
        <v>67</v>
      </c>
      <c r="AR3" s="401" t="s">
        <v>68</v>
      </c>
      <c r="AS3" s="401" t="s">
        <v>69</v>
      </c>
      <c r="AT3" s="401" t="s">
        <v>70</v>
      </c>
      <c r="AU3" s="401" t="s">
        <v>71</v>
      </c>
      <c r="AV3" s="401" t="s">
        <v>123</v>
      </c>
      <c r="AW3" s="401" t="s">
        <v>72</v>
      </c>
      <c r="AX3" s="401" t="s">
        <v>270</v>
      </c>
      <c r="AY3" s="401" t="s">
        <v>65</v>
      </c>
      <c r="AZ3" s="401" t="s">
        <v>66</v>
      </c>
      <c r="BA3" s="401" t="s">
        <v>67</v>
      </c>
      <c r="BB3" s="401" t="s">
        <v>68</v>
      </c>
      <c r="BC3" s="401" t="s">
        <v>69</v>
      </c>
      <c r="BD3" s="401" t="s">
        <v>70</v>
      </c>
      <c r="BE3" s="401" t="s">
        <v>71</v>
      </c>
      <c r="BF3" s="401" t="s">
        <v>123</v>
      </c>
      <c r="BG3" s="401" t="s">
        <v>72</v>
      </c>
      <c r="BH3" s="401" t="s">
        <v>270</v>
      </c>
      <c r="BI3" s="401" t="s">
        <v>65</v>
      </c>
      <c r="BJ3" s="401" t="s">
        <v>66</v>
      </c>
      <c r="BK3" s="401" t="s">
        <v>67</v>
      </c>
      <c r="BL3" s="401" t="s">
        <v>68</v>
      </c>
      <c r="BM3" s="401" t="s">
        <v>69</v>
      </c>
      <c r="BN3" s="401" t="s">
        <v>70</v>
      </c>
      <c r="BO3" s="401" t="s">
        <v>71</v>
      </c>
      <c r="BP3" s="401" t="s">
        <v>123</v>
      </c>
      <c r="BQ3" s="401" t="s">
        <v>72</v>
      </c>
      <c r="BR3" s="401" t="s">
        <v>270</v>
      </c>
      <c r="BS3" s="401" t="s">
        <v>65</v>
      </c>
      <c r="BT3" s="401" t="s">
        <v>66</v>
      </c>
      <c r="BU3" s="401" t="s">
        <v>67</v>
      </c>
      <c r="BV3" s="401" t="s">
        <v>68</v>
      </c>
      <c r="BW3" s="401" t="s">
        <v>69</v>
      </c>
      <c r="BX3" s="401" t="s">
        <v>70</v>
      </c>
      <c r="BY3" s="401" t="s">
        <v>71</v>
      </c>
      <c r="BZ3" s="401" t="s">
        <v>123</v>
      </c>
      <c r="CA3" s="401" t="s">
        <v>72</v>
      </c>
      <c r="CB3" s="401" t="s">
        <v>270</v>
      </c>
      <c r="CC3" s="401" t="s">
        <v>65</v>
      </c>
      <c r="CD3" s="401" t="s">
        <v>66</v>
      </c>
      <c r="CE3" s="401" t="s">
        <v>67</v>
      </c>
      <c r="CF3" s="401" t="s">
        <v>68</v>
      </c>
      <c r="CG3" s="401" t="s">
        <v>69</v>
      </c>
      <c r="CH3" s="401" t="s">
        <v>70</v>
      </c>
      <c r="CI3" s="401" t="s">
        <v>71</v>
      </c>
      <c r="CJ3" s="401" t="s">
        <v>123</v>
      </c>
      <c r="CK3" s="401" t="s">
        <v>72</v>
      </c>
      <c r="CL3" s="401" t="s">
        <v>270</v>
      </c>
      <c r="CM3" s="401" t="s">
        <v>65</v>
      </c>
      <c r="CN3" s="401" t="s">
        <v>66</v>
      </c>
      <c r="CO3" s="401" t="s">
        <v>67</v>
      </c>
      <c r="CP3" s="401" t="s">
        <v>68</v>
      </c>
      <c r="CQ3" s="401" t="s">
        <v>69</v>
      </c>
      <c r="CR3" s="401" t="s">
        <v>70</v>
      </c>
      <c r="CS3" s="401" t="s">
        <v>71</v>
      </c>
      <c r="CT3" s="401" t="s">
        <v>123</v>
      </c>
      <c r="CU3" s="401" t="s">
        <v>72</v>
      </c>
      <c r="CV3" s="401" t="s">
        <v>65</v>
      </c>
      <c r="CW3" s="401" t="s">
        <v>66</v>
      </c>
      <c r="CX3" s="401" t="s">
        <v>67</v>
      </c>
      <c r="CY3" s="401" t="s">
        <v>68</v>
      </c>
      <c r="CZ3" s="401" t="s">
        <v>69</v>
      </c>
      <c r="DA3" s="401" t="s">
        <v>70</v>
      </c>
      <c r="DB3" s="401" t="s">
        <v>71</v>
      </c>
      <c r="DC3" s="401" t="s">
        <v>123</v>
      </c>
      <c r="DD3" s="401" t="s">
        <v>72</v>
      </c>
      <c r="DE3" s="401" t="s">
        <v>65</v>
      </c>
      <c r="DF3" s="401" t="s">
        <v>66</v>
      </c>
      <c r="DG3" s="401" t="s">
        <v>67</v>
      </c>
      <c r="DH3" s="401" t="s">
        <v>68</v>
      </c>
      <c r="DI3" s="401" t="s">
        <v>69</v>
      </c>
      <c r="DJ3" s="401" t="s">
        <v>70</v>
      </c>
      <c r="DK3" s="401" t="s">
        <v>71</v>
      </c>
      <c r="DL3" s="401" t="s">
        <v>123</v>
      </c>
      <c r="DM3" s="401" t="s">
        <v>72</v>
      </c>
      <c r="DN3" s="401" t="s">
        <v>65</v>
      </c>
      <c r="DO3" s="401" t="s">
        <v>66</v>
      </c>
      <c r="DP3" s="401" t="s">
        <v>67</v>
      </c>
      <c r="DQ3" s="401" t="s">
        <v>68</v>
      </c>
      <c r="DR3" s="401" t="s">
        <v>69</v>
      </c>
      <c r="DS3" s="401" t="s">
        <v>70</v>
      </c>
      <c r="DT3" s="401" t="s">
        <v>71</v>
      </c>
      <c r="DU3" s="401" t="s">
        <v>123</v>
      </c>
      <c r="DV3" s="401" t="s">
        <v>72</v>
      </c>
      <c r="DW3" s="401" t="s">
        <v>65</v>
      </c>
      <c r="DX3" s="401" t="s">
        <v>66</v>
      </c>
      <c r="DY3" s="401" t="s">
        <v>67</v>
      </c>
      <c r="DZ3" s="401" t="s">
        <v>68</v>
      </c>
      <c r="EA3" s="401" t="s">
        <v>69</v>
      </c>
      <c r="EB3" s="401" t="s">
        <v>70</v>
      </c>
      <c r="EC3" s="401" t="s">
        <v>71</v>
      </c>
      <c r="ED3" s="401" t="s">
        <v>123</v>
      </c>
      <c r="EE3" s="401" t="s">
        <v>72</v>
      </c>
      <c r="EF3" s="401" t="s">
        <v>65</v>
      </c>
      <c r="EG3" s="401" t="s">
        <v>66</v>
      </c>
      <c r="EH3" s="401" t="s">
        <v>67</v>
      </c>
      <c r="EI3" s="401" t="s">
        <v>68</v>
      </c>
      <c r="EJ3" s="401" t="s">
        <v>69</v>
      </c>
      <c r="EK3" s="401" t="s">
        <v>70</v>
      </c>
      <c r="EL3" s="401" t="s">
        <v>71</v>
      </c>
      <c r="EM3" s="401" t="s">
        <v>123</v>
      </c>
      <c r="EN3" s="401" t="s">
        <v>72</v>
      </c>
      <c r="EO3" s="401" t="s">
        <v>65</v>
      </c>
      <c r="EP3" s="401" t="s">
        <v>66</v>
      </c>
      <c r="EQ3" s="401" t="s">
        <v>67</v>
      </c>
      <c r="ER3" s="401" t="s">
        <v>68</v>
      </c>
      <c r="ES3" s="401" t="s">
        <v>69</v>
      </c>
      <c r="ET3" s="401" t="s">
        <v>70</v>
      </c>
      <c r="EU3" s="401" t="s">
        <v>71</v>
      </c>
      <c r="EV3" s="401" t="s">
        <v>123</v>
      </c>
      <c r="EW3" s="401" t="s">
        <v>72</v>
      </c>
      <c r="EX3" s="401" t="s">
        <v>65</v>
      </c>
      <c r="EY3" s="401" t="s">
        <v>66</v>
      </c>
      <c r="EZ3" s="401" t="s">
        <v>67</v>
      </c>
      <c r="FA3" s="401" t="s">
        <v>68</v>
      </c>
      <c r="FB3" s="401" t="s">
        <v>69</v>
      </c>
      <c r="FC3" s="401" t="s">
        <v>70</v>
      </c>
      <c r="FD3" s="401" t="s">
        <v>71</v>
      </c>
      <c r="FE3" s="401" t="s">
        <v>123</v>
      </c>
      <c r="FF3" s="401" t="s">
        <v>72</v>
      </c>
      <c r="FG3" s="401" t="s">
        <v>65</v>
      </c>
      <c r="FH3" s="401" t="s">
        <v>66</v>
      </c>
      <c r="FI3" s="401" t="s">
        <v>67</v>
      </c>
      <c r="FJ3" s="401" t="s">
        <v>68</v>
      </c>
      <c r="FK3" s="401" t="s">
        <v>69</v>
      </c>
      <c r="FL3" s="401" t="s">
        <v>70</v>
      </c>
      <c r="FM3" s="401" t="s">
        <v>71</v>
      </c>
      <c r="FN3" s="401" t="s">
        <v>123</v>
      </c>
      <c r="FO3" s="401" t="s">
        <v>72</v>
      </c>
      <c r="FP3" s="401" t="s">
        <v>65</v>
      </c>
      <c r="FQ3" s="401" t="s">
        <v>66</v>
      </c>
      <c r="FR3" s="401" t="s">
        <v>67</v>
      </c>
      <c r="FS3" s="401" t="s">
        <v>68</v>
      </c>
      <c r="FT3" s="401" t="s">
        <v>69</v>
      </c>
      <c r="FU3" s="401" t="s">
        <v>70</v>
      </c>
      <c r="FV3" s="401" t="s">
        <v>71</v>
      </c>
      <c r="FW3" s="401" t="s">
        <v>123</v>
      </c>
      <c r="FX3" s="401" t="s">
        <v>72</v>
      </c>
      <c r="FY3" s="401" t="s">
        <v>270</v>
      </c>
      <c r="FZ3" s="401" t="s">
        <v>65</v>
      </c>
      <c r="GA3" s="401" t="s">
        <v>66</v>
      </c>
      <c r="GB3" s="401" t="s">
        <v>67</v>
      </c>
      <c r="GC3" s="401" t="s">
        <v>68</v>
      </c>
      <c r="GD3" s="401" t="s">
        <v>69</v>
      </c>
      <c r="GE3" s="401" t="s">
        <v>70</v>
      </c>
      <c r="GF3" s="401" t="s">
        <v>71</v>
      </c>
      <c r="GG3" s="401" t="s">
        <v>123</v>
      </c>
      <c r="GH3" s="401" t="s">
        <v>72</v>
      </c>
      <c r="GI3" s="401" t="s">
        <v>270</v>
      </c>
      <c r="GJ3" s="401" t="s">
        <v>65</v>
      </c>
      <c r="GK3" s="401" t="s">
        <v>66</v>
      </c>
      <c r="GL3" s="401" t="s">
        <v>67</v>
      </c>
      <c r="GM3" s="401" t="s">
        <v>68</v>
      </c>
      <c r="GN3" s="401" t="s">
        <v>69</v>
      </c>
      <c r="GO3" s="401" t="s">
        <v>70</v>
      </c>
      <c r="GP3" s="401" t="s">
        <v>71</v>
      </c>
      <c r="GQ3" s="401" t="s">
        <v>123</v>
      </c>
      <c r="GR3" s="401" t="s">
        <v>72</v>
      </c>
      <c r="GS3" s="401" t="s">
        <v>270</v>
      </c>
      <c r="GT3" s="401" t="s">
        <v>65</v>
      </c>
      <c r="GU3" s="401" t="s">
        <v>66</v>
      </c>
      <c r="GV3" s="401" t="s">
        <v>67</v>
      </c>
      <c r="GW3" s="401" t="s">
        <v>68</v>
      </c>
      <c r="GX3" s="401" t="s">
        <v>69</v>
      </c>
      <c r="GY3" s="401" t="s">
        <v>70</v>
      </c>
      <c r="GZ3" s="401" t="s">
        <v>71</v>
      </c>
      <c r="HA3" s="401" t="s">
        <v>123</v>
      </c>
      <c r="HB3" s="401" t="s">
        <v>72</v>
      </c>
      <c r="HC3" s="401" t="s">
        <v>270</v>
      </c>
      <c r="HD3" s="401" t="s">
        <v>65</v>
      </c>
      <c r="HE3" s="401" t="s">
        <v>66</v>
      </c>
      <c r="HF3" s="401" t="s">
        <v>67</v>
      </c>
      <c r="HG3" s="401" t="s">
        <v>68</v>
      </c>
      <c r="HH3" s="401" t="s">
        <v>69</v>
      </c>
      <c r="HI3" s="401" t="s">
        <v>70</v>
      </c>
      <c r="HJ3" s="401" t="s">
        <v>71</v>
      </c>
      <c r="HK3" s="401" t="s">
        <v>123</v>
      </c>
      <c r="HL3" s="401" t="s">
        <v>72</v>
      </c>
      <c r="HM3" s="401" t="s">
        <v>270</v>
      </c>
      <c r="HN3" s="401" t="s">
        <v>65</v>
      </c>
      <c r="HO3" s="401" t="s">
        <v>66</v>
      </c>
      <c r="HP3" s="401" t="s">
        <v>67</v>
      </c>
      <c r="HQ3" s="401" t="s">
        <v>68</v>
      </c>
      <c r="HR3" s="401" t="s">
        <v>69</v>
      </c>
      <c r="HS3" s="401" t="s">
        <v>70</v>
      </c>
      <c r="HT3" s="401" t="s">
        <v>71</v>
      </c>
      <c r="HU3" s="401" t="s">
        <v>123</v>
      </c>
      <c r="HV3" s="401" t="s">
        <v>72</v>
      </c>
      <c r="HW3" s="401" t="s">
        <v>72</v>
      </c>
      <c r="HX3" s="401" t="s">
        <v>72</v>
      </c>
      <c r="HY3" s="401" t="s">
        <v>270</v>
      </c>
      <c r="HZ3" s="401" t="s">
        <v>65</v>
      </c>
      <c r="IA3" s="401" t="s">
        <v>66</v>
      </c>
      <c r="IB3" s="401" t="s">
        <v>67</v>
      </c>
      <c r="IC3" s="401" t="s">
        <v>68</v>
      </c>
      <c r="ID3" s="401" t="s">
        <v>69</v>
      </c>
      <c r="IE3" s="401" t="s">
        <v>70</v>
      </c>
      <c r="IF3" s="401" t="s">
        <v>71</v>
      </c>
      <c r="IG3" s="401" t="s">
        <v>123</v>
      </c>
      <c r="IH3" s="401" t="s">
        <v>72</v>
      </c>
      <c r="II3" s="401" t="s">
        <v>270</v>
      </c>
      <c r="IJ3" s="401" t="s">
        <v>65</v>
      </c>
      <c r="IK3" s="401" t="s">
        <v>66</v>
      </c>
      <c r="IL3" s="401" t="s">
        <v>67</v>
      </c>
      <c r="IM3" s="401" t="s">
        <v>68</v>
      </c>
      <c r="IN3" s="401" t="s">
        <v>69</v>
      </c>
      <c r="IO3" s="401" t="s">
        <v>70</v>
      </c>
      <c r="IP3" s="401" t="s">
        <v>71</v>
      </c>
      <c r="IQ3" s="401" t="s">
        <v>123</v>
      </c>
      <c r="IR3" s="401" t="s">
        <v>72</v>
      </c>
      <c r="IS3" s="401" t="s">
        <v>270</v>
      </c>
      <c r="IT3" s="401" t="s">
        <v>65</v>
      </c>
      <c r="IU3" s="401" t="s">
        <v>66</v>
      </c>
      <c r="IV3" s="401" t="s">
        <v>67</v>
      </c>
      <c r="IW3" s="401" t="s">
        <v>68</v>
      </c>
      <c r="IX3" s="401" t="s">
        <v>69</v>
      </c>
      <c r="IY3" s="401" t="s">
        <v>70</v>
      </c>
      <c r="IZ3" s="401" t="s">
        <v>71</v>
      </c>
      <c r="JA3" s="401" t="s">
        <v>123</v>
      </c>
      <c r="JB3" s="401" t="s">
        <v>72</v>
      </c>
      <c r="JC3" s="401" t="s">
        <v>270</v>
      </c>
      <c r="JD3" s="401" t="s">
        <v>65</v>
      </c>
      <c r="JE3" s="401" t="s">
        <v>66</v>
      </c>
      <c r="JF3" s="401" t="s">
        <v>67</v>
      </c>
      <c r="JG3" s="401" t="s">
        <v>68</v>
      </c>
      <c r="JH3" s="401" t="s">
        <v>69</v>
      </c>
      <c r="JI3" s="401" t="s">
        <v>70</v>
      </c>
      <c r="JJ3" s="401" t="s">
        <v>71</v>
      </c>
      <c r="JK3" s="401" t="s">
        <v>123</v>
      </c>
      <c r="JL3" s="401" t="s">
        <v>72</v>
      </c>
      <c r="JM3" s="401" t="s">
        <v>72</v>
      </c>
      <c r="JN3" s="401" t="s">
        <v>72</v>
      </c>
    </row>
    <row r="4" spans="1:276" x14ac:dyDescent="0.2">
      <c r="A4" s="600" t="s">
        <v>273</v>
      </c>
      <c r="D4" s="414"/>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c r="DR4" s="403"/>
      <c r="DS4" s="403"/>
      <c r="DT4" s="403"/>
      <c r="DU4" s="403"/>
      <c r="DV4" s="403"/>
      <c r="DW4" s="403"/>
      <c r="DX4" s="403"/>
      <c r="DY4" s="403"/>
      <c r="DZ4" s="403"/>
      <c r="EA4" s="403"/>
      <c r="EB4" s="403"/>
      <c r="EC4" s="403"/>
      <c r="ED4" s="403"/>
      <c r="EE4" s="403"/>
      <c r="EF4" s="403"/>
      <c r="EG4" s="403"/>
      <c r="EH4" s="403"/>
      <c r="EI4" s="403"/>
      <c r="EJ4" s="403"/>
      <c r="EK4" s="403"/>
      <c r="EL4" s="403"/>
      <c r="EM4" s="403"/>
      <c r="EN4" s="403"/>
      <c r="EO4" s="403"/>
      <c r="EP4" s="403"/>
      <c r="EQ4" s="403"/>
      <c r="ER4" s="403"/>
      <c r="ES4" s="403"/>
      <c r="ET4" s="403"/>
      <c r="EU4" s="403"/>
      <c r="EV4" s="403"/>
      <c r="EW4" s="403"/>
      <c r="EX4" s="403"/>
      <c r="EY4" s="403"/>
      <c r="EZ4" s="403"/>
      <c r="FA4" s="403"/>
      <c r="FB4" s="403"/>
      <c r="FC4" s="403"/>
      <c r="FD4" s="403"/>
      <c r="FE4" s="403"/>
      <c r="FF4" s="403"/>
      <c r="FG4" s="403"/>
      <c r="FH4" s="403"/>
      <c r="FI4" s="403"/>
      <c r="FJ4" s="403"/>
      <c r="FK4" s="403"/>
      <c r="FL4" s="403"/>
      <c r="FM4" s="403"/>
      <c r="FN4" s="403"/>
      <c r="FO4" s="403"/>
      <c r="FP4" s="403"/>
      <c r="FQ4" s="403"/>
      <c r="FR4" s="403"/>
      <c r="FS4" s="403"/>
      <c r="FT4" s="403"/>
      <c r="FU4" s="403"/>
      <c r="FV4" s="403"/>
      <c r="FW4" s="403"/>
      <c r="FX4" s="403"/>
      <c r="FY4" s="403"/>
      <c r="FZ4" s="403"/>
      <c r="GA4" s="403"/>
      <c r="GB4" s="403"/>
      <c r="GC4" s="403"/>
      <c r="GD4" s="403"/>
      <c r="GE4" s="403"/>
      <c r="GF4" s="403"/>
      <c r="GG4" s="403"/>
      <c r="GH4" s="403"/>
      <c r="GI4" s="403"/>
      <c r="GJ4" s="403"/>
      <c r="GK4" s="403"/>
      <c r="GL4" s="403"/>
      <c r="GM4" s="403"/>
      <c r="GN4" s="403"/>
      <c r="GO4" s="403"/>
      <c r="GP4" s="403"/>
      <c r="GQ4" s="403"/>
      <c r="GR4" s="403"/>
      <c r="GS4" s="403"/>
      <c r="GT4" s="403"/>
      <c r="GU4" s="403"/>
      <c r="GV4" s="403"/>
      <c r="GW4" s="403"/>
      <c r="GX4" s="403"/>
      <c r="GY4" s="403"/>
      <c r="GZ4" s="403"/>
      <c r="HA4" s="403"/>
      <c r="HB4" s="403"/>
      <c r="HC4" s="403"/>
      <c r="HD4" s="403"/>
      <c r="HE4" s="403"/>
      <c r="HF4" s="403"/>
      <c r="HG4" s="403"/>
      <c r="HH4" s="403"/>
      <c r="HI4" s="403"/>
      <c r="HJ4" s="403"/>
      <c r="HK4" s="403"/>
      <c r="HL4" s="403"/>
      <c r="HM4" s="403"/>
      <c r="HN4" s="403"/>
      <c r="HO4" s="403"/>
      <c r="HP4" s="403"/>
      <c r="HQ4" s="403"/>
      <c r="HR4" s="403"/>
      <c r="HS4" s="403"/>
      <c r="HT4" s="403"/>
      <c r="HU4" s="403"/>
      <c r="HV4" s="403"/>
      <c r="HW4" s="403"/>
      <c r="HX4" s="403"/>
      <c r="HY4" s="403"/>
      <c r="HZ4" s="403"/>
      <c r="IA4" s="403"/>
      <c r="IB4" s="403"/>
      <c r="IC4" s="403"/>
      <c r="ID4" s="403"/>
      <c r="IE4" s="403"/>
      <c r="IF4" s="403"/>
      <c r="IG4" s="403"/>
      <c r="IH4" s="403"/>
      <c r="II4" s="403"/>
      <c r="IJ4" s="403"/>
      <c r="IK4" s="403"/>
      <c r="IL4" s="403"/>
      <c r="IM4" s="403"/>
      <c r="IN4" s="403"/>
      <c r="IO4" s="403"/>
      <c r="IP4" s="403"/>
      <c r="IQ4" s="403"/>
      <c r="IR4" s="403"/>
      <c r="IS4" s="403"/>
      <c r="IT4" s="403"/>
      <c r="IU4" s="403"/>
      <c r="IV4" s="403"/>
      <c r="IW4" s="403"/>
      <c r="IX4" s="403"/>
      <c r="IY4" s="403"/>
      <c r="IZ4" s="403"/>
      <c r="JA4" s="403"/>
      <c r="JB4" s="403"/>
      <c r="JC4" s="403"/>
      <c r="JD4" s="403"/>
      <c r="JE4" s="403"/>
      <c r="JF4" s="403"/>
      <c r="JG4" s="403"/>
      <c r="JH4" s="403"/>
      <c r="JI4" s="403"/>
      <c r="JJ4" s="403"/>
      <c r="JK4" s="403"/>
      <c r="JL4" s="403"/>
      <c r="JM4" s="403"/>
      <c r="JN4" s="403"/>
    </row>
    <row r="5" spans="1:276" ht="13.5" thickBot="1" x14ac:dyDescent="0.25">
      <c r="A5" s="601"/>
      <c r="B5" s="149" t="s">
        <v>274</v>
      </c>
      <c r="C5" s="149" t="s">
        <v>275</v>
      </c>
      <c r="D5" s="414"/>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c r="CA5" s="403"/>
      <c r="CB5" s="403"/>
      <c r="CC5" s="403"/>
      <c r="CD5" s="403"/>
      <c r="CE5" s="403"/>
      <c r="CF5" s="403"/>
      <c r="CG5" s="403"/>
      <c r="CH5" s="403"/>
      <c r="CI5" s="403"/>
      <c r="CJ5" s="403"/>
      <c r="CK5" s="403"/>
      <c r="CL5" s="403"/>
      <c r="CM5" s="403"/>
      <c r="CN5" s="403"/>
      <c r="CO5" s="403"/>
      <c r="CP5" s="403"/>
      <c r="CQ5" s="403"/>
      <c r="CR5" s="403"/>
      <c r="CS5" s="403"/>
      <c r="CT5" s="403"/>
      <c r="CU5" s="403"/>
      <c r="CV5" s="403"/>
      <c r="CW5" s="403"/>
      <c r="CX5" s="403"/>
      <c r="CY5" s="403"/>
      <c r="CZ5" s="403"/>
      <c r="DA5" s="403"/>
      <c r="DB5" s="403"/>
      <c r="DC5" s="403"/>
      <c r="DD5" s="403"/>
      <c r="DE5" s="403"/>
      <c r="DF5" s="403"/>
      <c r="DG5" s="403"/>
      <c r="DH5" s="403"/>
      <c r="DI5" s="403"/>
      <c r="DJ5" s="403"/>
      <c r="DK5" s="403"/>
      <c r="DL5" s="403"/>
      <c r="DM5" s="403"/>
      <c r="DN5" s="403"/>
      <c r="DO5" s="403"/>
      <c r="DP5" s="403"/>
      <c r="DQ5" s="403"/>
      <c r="DR5" s="403"/>
      <c r="DS5" s="403"/>
      <c r="DT5" s="403"/>
      <c r="DU5" s="403"/>
      <c r="DV5" s="403"/>
      <c r="DW5" s="403"/>
      <c r="DX5" s="403"/>
      <c r="DY5" s="403"/>
      <c r="DZ5" s="403"/>
      <c r="EA5" s="403"/>
      <c r="EB5" s="403"/>
      <c r="EC5" s="403"/>
      <c r="ED5" s="403"/>
      <c r="EE5" s="403"/>
      <c r="EF5" s="403"/>
      <c r="EG5" s="403"/>
      <c r="EH5" s="403"/>
      <c r="EI5" s="403"/>
      <c r="EJ5" s="403"/>
      <c r="EK5" s="403"/>
      <c r="EL5" s="403"/>
      <c r="EM5" s="403"/>
      <c r="EN5" s="403"/>
      <c r="EO5" s="403"/>
      <c r="EP5" s="403"/>
      <c r="EQ5" s="403"/>
      <c r="ER5" s="403"/>
      <c r="ES5" s="403"/>
      <c r="ET5" s="403"/>
      <c r="EU5" s="403"/>
      <c r="EV5" s="403"/>
      <c r="EW5" s="403"/>
      <c r="EX5" s="403"/>
      <c r="EY5" s="403"/>
      <c r="EZ5" s="403"/>
      <c r="FA5" s="403"/>
      <c r="FB5" s="403"/>
      <c r="FC5" s="403"/>
      <c r="FD5" s="403"/>
      <c r="FE5" s="403"/>
      <c r="FF5" s="403"/>
      <c r="FG5" s="403"/>
      <c r="FH5" s="403"/>
      <c r="FI5" s="403"/>
      <c r="FJ5" s="403"/>
      <c r="FK5" s="403"/>
      <c r="FL5" s="403"/>
      <c r="FM5" s="403"/>
      <c r="FN5" s="403"/>
      <c r="FO5" s="403"/>
      <c r="FP5" s="403"/>
      <c r="FQ5" s="403"/>
      <c r="FR5" s="403"/>
      <c r="FS5" s="403"/>
      <c r="FT5" s="403"/>
      <c r="FU5" s="403"/>
      <c r="FV5" s="403"/>
      <c r="FW5" s="403"/>
      <c r="FX5" s="403"/>
      <c r="FY5" s="403"/>
      <c r="FZ5" s="403"/>
      <c r="GA5" s="403"/>
      <c r="GB5" s="403"/>
      <c r="GC5" s="403"/>
      <c r="GD5" s="403"/>
      <c r="GE5" s="403"/>
      <c r="GF5" s="403"/>
      <c r="GG5" s="403"/>
      <c r="GH5" s="403"/>
      <c r="GI5" s="403"/>
      <c r="GJ5" s="403"/>
      <c r="GK5" s="403"/>
      <c r="GL5" s="403"/>
      <c r="GM5" s="403"/>
      <c r="GN5" s="403"/>
      <c r="GO5" s="403"/>
      <c r="GP5" s="403"/>
      <c r="GQ5" s="403"/>
      <c r="GR5" s="403"/>
      <c r="GS5" s="403"/>
      <c r="GT5" s="403"/>
      <c r="GU5" s="403"/>
      <c r="GV5" s="403"/>
      <c r="GW5" s="403"/>
      <c r="GX5" s="403"/>
      <c r="GY5" s="403"/>
      <c r="GZ5" s="403"/>
      <c r="HA5" s="403"/>
      <c r="HB5" s="403"/>
      <c r="HC5" s="403"/>
      <c r="HD5" s="403"/>
      <c r="HE5" s="403"/>
      <c r="HF5" s="403"/>
      <c r="HG5" s="403"/>
      <c r="HH5" s="403"/>
      <c r="HI5" s="403"/>
      <c r="HJ5" s="403"/>
      <c r="HK5" s="403"/>
      <c r="HL5" s="403"/>
      <c r="HM5" s="403"/>
      <c r="HN5" s="403"/>
      <c r="HO5" s="403"/>
      <c r="HP5" s="403"/>
      <c r="HQ5" s="403"/>
      <c r="HR5" s="403"/>
      <c r="HS5" s="403"/>
      <c r="HT5" s="403"/>
      <c r="HU5" s="403"/>
      <c r="HV5" s="403"/>
      <c r="HW5" s="403"/>
      <c r="HX5" s="403"/>
      <c r="HY5" s="403"/>
      <c r="HZ5" s="403"/>
      <c r="IA5" s="403"/>
      <c r="IB5" s="403"/>
      <c r="IC5" s="403"/>
      <c r="ID5" s="403"/>
      <c r="IE5" s="403"/>
      <c r="IF5" s="403"/>
      <c r="IG5" s="403"/>
      <c r="IH5" s="403"/>
      <c r="II5" s="403"/>
      <c r="IJ5" s="403"/>
      <c r="IK5" s="403"/>
      <c r="IL5" s="403"/>
      <c r="IM5" s="403"/>
      <c r="IN5" s="403"/>
      <c r="IO5" s="403"/>
      <c r="IP5" s="403"/>
      <c r="IQ5" s="403"/>
      <c r="IR5" s="403"/>
      <c r="IS5" s="403"/>
      <c r="IT5" s="403"/>
      <c r="IU5" s="403"/>
      <c r="IV5" s="403"/>
      <c r="IW5" s="403"/>
      <c r="IX5" s="403"/>
      <c r="IY5" s="403"/>
      <c r="IZ5" s="403"/>
      <c r="JA5" s="403"/>
      <c r="JB5" s="403"/>
      <c r="JC5" s="403"/>
      <c r="JD5" s="403"/>
      <c r="JE5" s="403"/>
      <c r="JF5" s="403"/>
      <c r="JG5" s="403"/>
      <c r="JH5" s="403"/>
      <c r="JI5" s="403"/>
      <c r="JJ5" s="403"/>
      <c r="JK5" s="403"/>
      <c r="JL5" s="403"/>
      <c r="JM5" s="403"/>
      <c r="JN5" s="403"/>
    </row>
    <row r="6" spans="1:276" x14ac:dyDescent="0.2">
      <c r="A6" s="150" t="s">
        <v>148</v>
      </c>
      <c r="B6" s="151" t="s">
        <v>276</v>
      </c>
      <c r="C6" s="152" t="s">
        <v>277</v>
      </c>
      <c r="D6" s="415" t="s">
        <v>147</v>
      </c>
      <c r="E6" s="412">
        <v>2715</v>
      </c>
      <c r="F6" s="412">
        <v>4997</v>
      </c>
      <c r="G6" s="412">
        <v>11337</v>
      </c>
      <c r="H6" s="412">
        <v>6105</v>
      </c>
      <c r="I6" s="412">
        <v>1918</v>
      </c>
      <c r="J6" s="412">
        <v>716</v>
      </c>
      <c r="K6" s="412">
        <v>300</v>
      </c>
      <c r="L6" s="412">
        <v>10</v>
      </c>
      <c r="M6" s="412">
        <v>28098</v>
      </c>
      <c r="N6" s="412">
        <v>63</v>
      </c>
      <c r="O6" s="412">
        <v>49</v>
      </c>
      <c r="P6" s="412">
        <v>84</v>
      </c>
      <c r="Q6" s="412">
        <v>52</v>
      </c>
      <c r="R6" s="412">
        <v>15</v>
      </c>
      <c r="S6" s="412">
        <v>3</v>
      </c>
      <c r="T6" s="412">
        <v>3</v>
      </c>
      <c r="U6" s="412">
        <v>0</v>
      </c>
      <c r="V6" s="412">
        <v>269</v>
      </c>
      <c r="W6" s="412">
        <v>0</v>
      </c>
      <c r="X6" s="412">
        <v>1</v>
      </c>
      <c r="Y6" s="412">
        <v>0</v>
      </c>
      <c r="Z6" s="412">
        <v>0</v>
      </c>
      <c r="AA6" s="412">
        <v>0</v>
      </c>
      <c r="AB6" s="412">
        <v>0</v>
      </c>
      <c r="AC6" s="412">
        <v>0</v>
      </c>
      <c r="AD6" s="412">
        <v>0</v>
      </c>
      <c r="AE6" s="412">
        <v>1</v>
      </c>
      <c r="AF6" s="412">
        <v>2652</v>
      </c>
      <c r="AG6" s="412">
        <v>4947</v>
      </c>
      <c r="AH6" s="412">
        <v>11253</v>
      </c>
      <c r="AI6" s="412">
        <v>6053</v>
      </c>
      <c r="AJ6" s="412">
        <v>1903</v>
      </c>
      <c r="AK6" s="412">
        <v>713</v>
      </c>
      <c r="AL6" s="412">
        <v>297</v>
      </c>
      <c r="AM6" s="412">
        <v>10</v>
      </c>
      <c r="AN6" s="412">
        <v>27828</v>
      </c>
      <c r="AO6" s="412">
        <v>8</v>
      </c>
      <c r="AP6" s="412">
        <v>17</v>
      </c>
      <c r="AQ6" s="412">
        <v>49</v>
      </c>
      <c r="AR6" s="412">
        <v>45</v>
      </c>
      <c r="AS6" s="412">
        <v>20</v>
      </c>
      <c r="AT6" s="412">
        <v>10</v>
      </c>
      <c r="AU6" s="412">
        <v>9</v>
      </c>
      <c r="AV6" s="412">
        <v>6</v>
      </c>
      <c r="AW6" s="412">
        <v>164</v>
      </c>
      <c r="AX6" s="412">
        <v>8</v>
      </c>
      <c r="AY6" s="412">
        <v>17</v>
      </c>
      <c r="AZ6" s="412">
        <v>49</v>
      </c>
      <c r="BA6" s="412">
        <v>45</v>
      </c>
      <c r="BB6" s="412">
        <v>20</v>
      </c>
      <c r="BC6" s="412">
        <v>10</v>
      </c>
      <c r="BD6" s="412">
        <v>9</v>
      </c>
      <c r="BE6" s="412">
        <v>6</v>
      </c>
      <c r="BF6" s="412">
        <v>0</v>
      </c>
      <c r="BG6" s="412">
        <v>164</v>
      </c>
      <c r="BH6" s="412">
        <v>8</v>
      </c>
      <c r="BI6" s="412">
        <v>2661</v>
      </c>
      <c r="BJ6" s="412">
        <v>4979</v>
      </c>
      <c r="BK6" s="412">
        <v>11249</v>
      </c>
      <c r="BL6" s="412">
        <v>6028</v>
      </c>
      <c r="BM6" s="412">
        <v>1893</v>
      </c>
      <c r="BN6" s="412">
        <v>712</v>
      </c>
      <c r="BO6" s="412">
        <v>294</v>
      </c>
      <c r="BP6" s="412">
        <v>4</v>
      </c>
      <c r="BQ6" s="412">
        <v>27828</v>
      </c>
      <c r="BR6" s="412">
        <v>7</v>
      </c>
      <c r="BS6" s="412">
        <v>1733</v>
      </c>
      <c r="BT6" s="412">
        <v>2267</v>
      </c>
      <c r="BU6" s="412">
        <v>3455</v>
      </c>
      <c r="BV6" s="412">
        <v>1554</v>
      </c>
      <c r="BW6" s="412">
        <v>366</v>
      </c>
      <c r="BX6" s="412">
        <v>118</v>
      </c>
      <c r="BY6" s="412">
        <v>31</v>
      </c>
      <c r="BZ6" s="412">
        <v>1</v>
      </c>
      <c r="CA6" s="412">
        <v>9532</v>
      </c>
      <c r="CB6" s="412">
        <v>0</v>
      </c>
      <c r="CC6" s="412">
        <v>14</v>
      </c>
      <c r="CD6" s="412">
        <v>32</v>
      </c>
      <c r="CE6" s="412">
        <v>128</v>
      </c>
      <c r="CF6" s="412">
        <v>66</v>
      </c>
      <c r="CG6" s="412">
        <v>16</v>
      </c>
      <c r="CH6" s="412">
        <v>2</v>
      </c>
      <c r="CI6" s="412">
        <v>3</v>
      </c>
      <c r="CJ6" s="412">
        <v>0</v>
      </c>
      <c r="CK6" s="412">
        <v>261</v>
      </c>
      <c r="CL6" s="412">
        <v>0</v>
      </c>
      <c r="CM6" s="412">
        <v>1</v>
      </c>
      <c r="CN6" s="412">
        <v>3</v>
      </c>
      <c r="CO6" s="412">
        <v>5</v>
      </c>
      <c r="CP6" s="412">
        <v>3</v>
      </c>
      <c r="CQ6" s="412">
        <v>2</v>
      </c>
      <c r="CR6" s="412">
        <v>7</v>
      </c>
      <c r="CS6" s="412">
        <v>8</v>
      </c>
      <c r="CT6" s="412">
        <v>1</v>
      </c>
      <c r="CU6" s="412">
        <v>30</v>
      </c>
      <c r="CV6" s="412">
        <v>18</v>
      </c>
      <c r="CW6" s="412">
        <v>32</v>
      </c>
      <c r="CX6" s="412">
        <v>67</v>
      </c>
      <c r="CY6" s="412">
        <v>35</v>
      </c>
      <c r="CZ6" s="412">
        <v>17</v>
      </c>
      <c r="DA6" s="412">
        <v>7</v>
      </c>
      <c r="DB6" s="412">
        <v>2</v>
      </c>
      <c r="DC6" s="412">
        <v>0</v>
      </c>
      <c r="DD6" s="412">
        <v>178</v>
      </c>
      <c r="DE6" s="412">
        <v>40</v>
      </c>
      <c r="DF6" s="412">
        <v>44</v>
      </c>
      <c r="DG6" s="412">
        <v>73</v>
      </c>
      <c r="DH6" s="412">
        <v>34</v>
      </c>
      <c r="DI6" s="412">
        <v>20</v>
      </c>
      <c r="DJ6" s="412">
        <v>5</v>
      </c>
      <c r="DK6" s="412">
        <v>3</v>
      </c>
      <c r="DL6" s="412">
        <v>0</v>
      </c>
      <c r="DM6" s="412">
        <v>219</v>
      </c>
      <c r="DN6" s="412">
        <v>3</v>
      </c>
      <c r="DO6" s="412">
        <v>2</v>
      </c>
      <c r="DP6" s="412">
        <v>8</v>
      </c>
      <c r="DQ6" s="412">
        <v>5</v>
      </c>
      <c r="DR6" s="412">
        <v>1</v>
      </c>
      <c r="DS6" s="412">
        <v>1</v>
      </c>
      <c r="DT6" s="412">
        <v>0</v>
      </c>
      <c r="DU6" s="412">
        <v>0</v>
      </c>
      <c r="DV6" s="412">
        <v>20</v>
      </c>
      <c r="DW6" s="412">
        <v>3</v>
      </c>
      <c r="DX6" s="412">
        <v>1</v>
      </c>
      <c r="DY6" s="412">
        <v>3</v>
      </c>
      <c r="DZ6" s="412">
        <v>4</v>
      </c>
      <c r="EA6" s="412">
        <v>0</v>
      </c>
      <c r="EB6" s="412">
        <v>0</v>
      </c>
      <c r="EC6" s="412">
        <v>0</v>
      </c>
      <c r="ED6" s="412">
        <v>1</v>
      </c>
      <c r="EE6" s="412">
        <v>12</v>
      </c>
      <c r="EF6" s="412">
        <v>46</v>
      </c>
      <c r="EG6" s="412">
        <v>47</v>
      </c>
      <c r="EH6" s="412">
        <v>84</v>
      </c>
      <c r="EI6" s="412">
        <v>43</v>
      </c>
      <c r="EJ6" s="412">
        <v>21</v>
      </c>
      <c r="EK6" s="412">
        <v>6</v>
      </c>
      <c r="EL6" s="412">
        <v>3</v>
      </c>
      <c r="EM6" s="412">
        <v>1</v>
      </c>
      <c r="EN6" s="412">
        <v>251</v>
      </c>
      <c r="EO6" s="412">
        <v>15</v>
      </c>
      <c r="EP6" s="412">
        <v>20</v>
      </c>
      <c r="EQ6" s="412">
        <v>36</v>
      </c>
      <c r="ER6" s="412">
        <v>22</v>
      </c>
      <c r="ES6" s="412">
        <v>4</v>
      </c>
      <c r="ET6" s="412">
        <v>0</v>
      </c>
      <c r="EU6" s="412">
        <v>1</v>
      </c>
      <c r="EV6" s="412">
        <v>1</v>
      </c>
      <c r="EW6" s="412">
        <v>99</v>
      </c>
      <c r="EX6" s="412">
        <v>0</v>
      </c>
      <c r="EY6" s="412">
        <v>0</v>
      </c>
      <c r="EZ6" s="412">
        <v>0</v>
      </c>
      <c r="FA6" s="412">
        <v>0</v>
      </c>
      <c r="FB6" s="412">
        <v>0</v>
      </c>
      <c r="FC6" s="412">
        <v>0</v>
      </c>
      <c r="FD6" s="412">
        <v>0</v>
      </c>
      <c r="FE6" s="412">
        <v>0</v>
      </c>
      <c r="FF6" s="412">
        <v>0</v>
      </c>
      <c r="FG6" s="412">
        <v>0</v>
      </c>
      <c r="FH6" s="412">
        <v>0</v>
      </c>
      <c r="FI6" s="412">
        <v>1</v>
      </c>
      <c r="FJ6" s="412">
        <v>0</v>
      </c>
      <c r="FK6" s="412">
        <v>0</v>
      </c>
      <c r="FL6" s="412">
        <v>0</v>
      </c>
      <c r="FM6" s="412">
        <v>0</v>
      </c>
      <c r="FN6" s="412">
        <v>0</v>
      </c>
      <c r="FO6" s="412">
        <v>1</v>
      </c>
      <c r="FP6" s="412">
        <v>15</v>
      </c>
      <c r="FQ6" s="412">
        <v>20</v>
      </c>
      <c r="FR6" s="412">
        <v>35</v>
      </c>
      <c r="FS6" s="412">
        <v>22</v>
      </c>
      <c r="FT6" s="412">
        <v>4</v>
      </c>
      <c r="FU6" s="412">
        <v>0</v>
      </c>
      <c r="FV6" s="412">
        <v>1</v>
      </c>
      <c r="FW6" s="412">
        <v>1</v>
      </c>
      <c r="FX6" s="412">
        <v>98</v>
      </c>
      <c r="FY6" s="412">
        <v>1</v>
      </c>
      <c r="FZ6" s="412">
        <v>907</v>
      </c>
      <c r="GA6" s="412">
        <v>2674</v>
      </c>
      <c r="GB6" s="412">
        <v>7650</v>
      </c>
      <c r="GC6" s="412">
        <v>4396</v>
      </c>
      <c r="GD6" s="412">
        <v>1508</v>
      </c>
      <c r="GE6" s="412">
        <v>584</v>
      </c>
      <c r="GF6" s="412">
        <v>252</v>
      </c>
      <c r="GG6" s="412">
        <v>1</v>
      </c>
      <c r="GH6" s="412">
        <v>17973</v>
      </c>
      <c r="GI6" s="412">
        <v>7</v>
      </c>
      <c r="GJ6" s="412">
        <v>1754</v>
      </c>
      <c r="GK6" s="412">
        <v>2305</v>
      </c>
      <c r="GL6" s="412">
        <v>3599</v>
      </c>
      <c r="GM6" s="412">
        <v>1632</v>
      </c>
      <c r="GN6" s="412">
        <v>385</v>
      </c>
      <c r="GO6" s="412">
        <v>128</v>
      </c>
      <c r="GP6" s="412">
        <v>42</v>
      </c>
      <c r="GQ6" s="412">
        <v>3</v>
      </c>
      <c r="GR6" s="412">
        <v>9855</v>
      </c>
      <c r="GS6" s="412">
        <v>0</v>
      </c>
      <c r="GT6" s="412">
        <v>2.4</v>
      </c>
      <c r="GU6" s="412">
        <v>0.5</v>
      </c>
      <c r="GV6" s="412">
        <v>0</v>
      </c>
      <c r="GW6" s="412">
        <v>0</v>
      </c>
      <c r="GX6" s="412">
        <v>0</v>
      </c>
      <c r="GY6" s="412">
        <v>0</v>
      </c>
      <c r="GZ6" s="412">
        <v>0</v>
      </c>
      <c r="HA6" s="412">
        <v>0</v>
      </c>
      <c r="HB6" s="412">
        <v>2.9</v>
      </c>
      <c r="HC6" s="412">
        <v>6.25</v>
      </c>
      <c r="HD6" s="412">
        <v>2219.85</v>
      </c>
      <c r="HE6" s="412">
        <v>4400.75</v>
      </c>
      <c r="HF6" s="412">
        <v>10344.25</v>
      </c>
      <c r="HG6" s="412">
        <v>5618.5</v>
      </c>
      <c r="HH6" s="412">
        <v>1795.5</v>
      </c>
      <c r="HI6" s="412">
        <v>677.5</v>
      </c>
      <c r="HJ6" s="412">
        <v>281.5</v>
      </c>
      <c r="HK6" s="412">
        <v>3.75</v>
      </c>
      <c r="HL6" s="412">
        <v>25347.85</v>
      </c>
      <c r="HM6" s="412">
        <v>3.5</v>
      </c>
      <c r="HN6" s="412">
        <v>1479.9</v>
      </c>
      <c r="HO6" s="412">
        <v>3422.8</v>
      </c>
      <c r="HP6" s="412">
        <v>9194.9</v>
      </c>
      <c r="HQ6" s="412">
        <v>5618.5</v>
      </c>
      <c r="HR6" s="412">
        <v>2194.5</v>
      </c>
      <c r="HS6" s="412">
        <v>978.6</v>
      </c>
      <c r="HT6" s="412">
        <v>469.2</v>
      </c>
      <c r="HU6" s="412">
        <v>7.5</v>
      </c>
      <c r="HV6" s="412">
        <v>23369.399999999998</v>
      </c>
      <c r="HW6" s="412">
        <v>0</v>
      </c>
      <c r="HX6" s="412">
        <v>23369.4</v>
      </c>
      <c r="HY6" s="412">
        <v>6.25</v>
      </c>
      <c r="HZ6" s="412">
        <v>2219.85</v>
      </c>
      <c r="IA6" s="412">
        <v>4400.75</v>
      </c>
      <c r="IB6" s="412">
        <v>10344.25</v>
      </c>
      <c r="IC6" s="412">
        <v>5618.5</v>
      </c>
      <c r="ID6" s="412">
        <v>1795.5</v>
      </c>
      <c r="IE6" s="412">
        <v>677.5</v>
      </c>
      <c r="IF6" s="412">
        <v>281.5</v>
      </c>
      <c r="IG6" s="412">
        <v>3.75</v>
      </c>
      <c r="IH6" s="412">
        <v>25347.85</v>
      </c>
      <c r="II6" s="412">
        <v>3.14</v>
      </c>
      <c r="IJ6" s="412">
        <v>728.64</v>
      </c>
      <c r="IK6" s="412">
        <v>1054.1099999999999</v>
      </c>
      <c r="IL6" s="412">
        <v>1262.74</v>
      </c>
      <c r="IM6" s="412">
        <v>312.45</v>
      </c>
      <c r="IN6" s="412">
        <v>50.98</v>
      </c>
      <c r="IO6" s="412">
        <v>8.51</v>
      </c>
      <c r="IP6" s="412">
        <v>2</v>
      </c>
      <c r="IQ6" s="412">
        <v>0</v>
      </c>
      <c r="IR6" s="412">
        <v>3422.57</v>
      </c>
      <c r="IS6" s="412">
        <v>3.11</v>
      </c>
      <c r="IT6" s="412">
        <v>1491.21</v>
      </c>
      <c r="IU6" s="412">
        <v>3346.6400000000003</v>
      </c>
      <c r="IV6" s="412">
        <v>9081.51</v>
      </c>
      <c r="IW6" s="412">
        <v>5306.05</v>
      </c>
      <c r="IX6" s="412">
        <v>1744.52</v>
      </c>
      <c r="IY6" s="412">
        <v>668.99</v>
      </c>
      <c r="IZ6" s="412">
        <v>279.5</v>
      </c>
      <c r="JA6" s="412">
        <v>3.75</v>
      </c>
      <c r="JB6" s="412">
        <v>21925.280000000002</v>
      </c>
      <c r="JC6" s="412">
        <v>1.7</v>
      </c>
      <c r="JD6" s="412">
        <v>994.1</v>
      </c>
      <c r="JE6" s="412">
        <v>2602.9</v>
      </c>
      <c r="JF6" s="412">
        <v>8072.5</v>
      </c>
      <c r="JG6" s="412">
        <v>5306.1</v>
      </c>
      <c r="JH6" s="412">
        <v>2132.1999999999998</v>
      </c>
      <c r="JI6" s="412">
        <v>966.3</v>
      </c>
      <c r="JJ6" s="412">
        <v>465.8</v>
      </c>
      <c r="JK6" s="412">
        <v>7.5</v>
      </c>
      <c r="JL6" s="412">
        <v>20549.100000000002</v>
      </c>
      <c r="JM6" s="412">
        <v>0</v>
      </c>
      <c r="JN6" s="412">
        <v>20549.099999999999</v>
      </c>
      <c r="JO6" s="286"/>
      <c r="JP6" s="143">
        <f t="shared" ref="JP6:JP69" si="5">+JM6-HW6</f>
        <v>0</v>
      </c>
    </row>
    <row r="7" spans="1:276" x14ac:dyDescent="0.2">
      <c r="A7" s="150" t="s">
        <v>150</v>
      </c>
      <c r="B7" s="151" t="s">
        <v>276</v>
      </c>
      <c r="C7" s="152" t="s">
        <v>278</v>
      </c>
      <c r="D7" s="415" t="s">
        <v>149</v>
      </c>
      <c r="E7" s="412">
        <v>22061</v>
      </c>
      <c r="F7" s="412">
        <v>7557</v>
      </c>
      <c r="G7" s="412">
        <v>7063</v>
      </c>
      <c r="H7" s="412">
        <v>5204</v>
      </c>
      <c r="I7" s="412">
        <v>2866</v>
      </c>
      <c r="J7" s="412">
        <v>1052</v>
      </c>
      <c r="K7" s="412">
        <v>469</v>
      </c>
      <c r="L7" s="412">
        <v>29</v>
      </c>
      <c r="M7" s="412">
        <v>46301</v>
      </c>
      <c r="N7" s="412">
        <v>434</v>
      </c>
      <c r="O7" s="412">
        <v>110</v>
      </c>
      <c r="P7" s="412">
        <v>88</v>
      </c>
      <c r="Q7" s="412">
        <v>51</v>
      </c>
      <c r="R7" s="412">
        <v>24</v>
      </c>
      <c r="S7" s="412">
        <v>5</v>
      </c>
      <c r="T7" s="412">
        <v>4</v>
      </c>
      <c r="U7" s="412">
        <v>0</v>
      </c>
      <c r="V7" s="412">
        <v>716</v>
      </c>
      <c r="W7" s="412">
        <v>1</v>
      </c>
      <c r="X7" s="412">
        <v>1</v>
      </c>
      <c r="Y7" s="412">
        <v>2</v>
      </c>
      <c r="Z7" s="412">
        <v>0</v>
      </c>
      <c r="AA7" s="412">
        <v>1</v>
      </c>
      <c r="AB7" s="412">
        <v>0</v>
      </c>
      <c r="AC7" s="412">
        <v>0</v>
      </c>
      <c r="AD7" s="412">
        <v>0</v>
      </c>
      <c r="AE7" s="412">
        <v>5</v>
      </c>
      <c r="AF7" s="412">
        <v>21626</v>
      </c>
      <c r="AG7" s="412">
        <v>7446</v>
      </c>
      <c r="AH7" s="412">
        <v>6973</v>
      </c>
      <c r="AI7" s="412">
        <v>5153</v>
      </c>
      <c r="AJ7" s="412">
        <v>2841</v>
      </c>
      <c r="AK7" s="412">
        <v>1047</v>
      </c>
      <c r="AL7" s="412">
        <v>465</v>
      </c>
      <c r="AM7" s="412">
        <v>29</v>
      </c>
      <c r="AN7" s="412">
        <v>45580</v>
      </c>
      <c r="AO7" s="412">
        <v>38</v>
      </c>
      <c r="AP7" s="412">
        <v>34</v>
      </c>
      <c r="AQ7" s="412">
        <v>29</v>
      </c>
      <c r="AR7" s="412">
        <v>38</v>
      </c>
      <c r="AS7" s="412">
        <v>28</v>
      </c>
      <c r="AT7" s="412">
        <v>5</v>
      </c>
      <c r="AU7" s="412">
        <v>10</v>
      </c>
      <c r="AV7" s="412">
        <v>9</v>
      </c>
      <c r="AW7" s="412">
        <v>191</v>
      </c>
      <c r="AX7" s="412">
        <v>38</v>
      </c>
      <c r="AY7" s="412">
        <v>34</v>
      </c>
      <c r="AZ7" s="412">
        <v>29</v>
      </c>
      <c r="BA7" s="412">
        <v>38</v>
      </c>
      <c r="BB7" s="412">
        <v>28</v>
      </c>
      <c r="BC7" s="412">
        <v>5</v>
      </c>
      <c r="BD7" s="412">
        <v>10</v>
      </c>
      <c r="BE7" s="412">
        <v>9</v>
      </c>
      <c r="BF7" s="412">
        <v>0</v>
      </c>
      <c r="BG7" s="412">
        <v>191</v>
      </c>
      <c r="BH7" s="412">
        <v>38</v>
      </c>
      <c r="BI7" s="412">
        <v>21622</v>
      </c>
      <c r="BJ7" s="412">
        <v>7441</v>
      </c>
      <c r="BK7" s="412">
        <v>6982</v>
      </c>
      <c r="BL7" s="412">
        <v>5143</v>
      </c>
      <c r="BM7" s="412">
        <v>2818</v>
      </c>
      <c r="BN7" s="412">
        <v>1052</v>
      </c>
      <c r="BO7" s="412">
        <v>464</v>
      </c>
      <c r="BP7" s="412">
        <v>20</v>
      </c>
      <c r="BQ7" s="412">
        <v>45580</v>
      </c>
      <c r="BR7" s="412">
        <v>5</v>
      </c>
      <c r="BS7" s="412">
        <v>9499</v>
      </c>
      <c r="BT7" s="412">
        <v>2417</v>
      </c>
      <c r="BU7" s="412">
        <v>1815</v>
      </c>
      <c r="BV7" s="412">
        <v>1038</v>
      </c>
      <c r="BW7" s="412">
        <v>480</v>
      </c>
      <c r="BX7" s="412">
        <v>171</v>
      </c>
      <c r="BY7" s="412">
        <v>72</v>
      </c>
      <c r="BZ7" s="412">
        <v>4</v>
      </c>
      <c r="CA7" s="412">
        <v>15501</v>
      </c>
      <c r="CB7" s="412">
        <v>2</v>
      </c>
      <c r="CC7" s="412">
        <v>169</v>
      </c>
      <c r="CD7" s="412">
        <v>51</v>
      </c>
      <c r="CE7" s="412">
        <v>37</v>
      </c>
      <c r="CF7" s="412">
        <v>27</v>
      </c>
      <c r="CG7" s="412">
        <v>14</v>
      </c>
      <c r="CH7" s="412">
        <v>9</v>
      </c>
      <c r="CI7" s="412">
        <v>2</v>
      </c>
      <c r="CJ7" s="412">
        <v>0</v>
      </c>
      <c r="CK7" s="412">
        <v>311</v>
      </c>
      <c r="CL7" s="412">
        <v>0</v>
      </c>
      <c r="CM7" s="412">
        <v>17</v>
      </c>
      <c r="CN7" s="412">
        <v>11</v>
      </c>
      <c r="CO7" s="412">
        <v>6</v>
      </c>
      <c r="CP7" s="412">
        <v>4</v>
      </c>
      <c r="CQ7" s="412">
        <v>12</v>
      </c>
      <c r="CR7" s="412">
        <v>11</v>
      </c>
      <c r="CS7" s="412">
        <v>14</v>
      </c>
      <c r="CT7" s="412">
        <v>4</v>
      </c>
      <c r="CU7" s="412">
        <v>79</v>
      </c>
      <c r="CV7" s="412">
        <v>370</v>
      </c>
      <c r="CW7" s="412">
        <v>180</v>
      </c>
      <c r="CX7" s="412">
        <v>244</v>
      </c>
      <c r="CY7" s="412">
        <v>233</v>
      </c>
      <c r="CZ7" s="412">
        <v>132</v>
      </c>
      <c r="DA7" s="412">
        <v>58</v>
      </c>
      <c r="DB7" s="412">
        <v>40</v>
      </c>
      <c r="DC7" s="412">
        <v>1</v>
      </c>
      <c r="DD7" s="412">
        <v>1258</v>
      </c>
      <c r="DE7" s="412">
        <v>0</v>
      </c>
      <c r="DF7" s="412">
        <v>0</v>
      </c>
      <c r="DG7" s="412">
        <v>0</v>
      </c>
      <c r="DH7" s="412">
        <v>0</v>
      </c>
      <c r="DI7" s="412">
        <v>0</v>
      </c>
      <c r="DJ7" s="412">
        <v>0</v>
      </c>
      <c r="DK7" s="412">
        <v>0</v>
      </c>
      <c r="DL7" s="412">
        <v>0</v>
      </c>
      <c r="DM7" s="412">
        <v>0</v>
      </c>
      <c r="DN7" s="412">
        <v>625</v>
      </c>
      <c r="DO7" s="412">
        <v>222</v>
      </c>
      <c r="DP7" s="412">
        <v>104</v>
      </c>
      <c r="DQ7" s="412">
        <v>81</v>
      </c>
      <c r="DR7" s="412">
        <v>46</v>
      </c>
      <c r="DS7" s="412">
        <v>15</v>
      </c>
      <c r="DT7" s="412">
        <v>6</v>
      </c>
      <c r="DU7" s="412">
        <v>1</v>
      </c>
      <c r="DV7" s="412">
        <v>1100</v>
      </c>
      <c r="DW7" s="412">
        <v>202</v>
      </c>
      <c r="DX7" s="412">
        <v>47</v>
      </c>
      <c r="DY7" s="412">
        <v>23</v>
      </c>
      <c r="DZ7" s="412">
        <v>27</v>
      </c>
      <c r="EA7" s="412">
        <v>7</v>
      </c>
      <c r="EB7" s="412">
        <v>3</v>
      </c>
      <c r="EC7" s="412">
        <v>4</v>
      </c>
      <c r="ED7" s="412">
        <v>0</v>
      </c>
      <c r="EE7" s="412">
        <v>313</v>
      </c>
      <c r="EF7" s="412">
        <v>827</v>
      </c>
      <c r="EG7" s="412">
        <v>269</v>
      </c>
      <c r="EH7" s="412">
        <v>127</v>
      </c>
      <c r="EI7" s="412">
        <v>108</v>
      </c>
      <c r="EJ7" s="412">
        <v>53</v>
      </c>
      <c r="EK7" s="412">
        <v>18</v>
      </c>
      <c r="EL7" s="412">
        <v>10</v>
      </c>
      <c r="EM7" s="412">
        <v>1</v>
      </c>
      <c r="EN7" s="412">
        <v>1413</v>
      </c>
      <c r="EO7" s="412">
        <v>563</v>
      </c>
      <c r="EP7" s="412">
        <v>141</v>
      </c>
      <c r="EQ7" s="412">
        <v>80</v>
      </c>
      <c r="ER7" s="412">
        <v>69</v>
      </c>
      <c r="ES7" s="412">
        <v>32</v>
      </c>
      <c r="ET7" s="412">
        <v>13</v>
      </c>
      <c r="EU7" s="412">
        <v>7</v>
      </c>
      <c r="EV7" s="412">
        <v>1</v>
      </c>
      <c r="EW7" s="412">
        <v>906</v>
      </c>
      <c r="EX7" s="412">
        <v>0</v>
      </c>
      <c r="EY7" s="412">
        <v>0</v>
      </c>
      <c r="EZ7" s="412">
        <v>0</v>
      </c>
      <c r="FA7" s="412">
        <v>0</v>
      </c>
      <c r="FB7" s="412">
        <v>0</v>
      </c>
      <c r="FC7" s="412">
        <v>0</v>
      </c>
      <c r="FD7" s="412">
        <v>0</v>
      </c>
      <c r="FE7" s="412">
        <v>0</v>
      </c>
      <c r="FF7" s="412">
        <v>0</v>
      </c>
      <c r="FG7" s="412">
        <v>64</v>
      </c>
      <c r="FH7" s="412">
        <v>20</v>
      </c>
      <c r="FI7" s="412">
        <v>14</v>
      </c>
      <c r="FJ7" s="412">
        <v>13</v>
      </c>
      <c r="FK7" s="412">
        <v>7</v>
      </c>
      <c r="FL7" s="412">
        <v>2</v>
      </c>
      <c r="FM7" s="412">
        <v>1</v>
      </c>
      <c r="FN7" s="412">
        <v>0</v>
      </c>
      <c r="FO7" s="412">
        <v>121</v>
      </c>
      <c r="FP7" s="412">
        <v>499</v>
      </c>
      <c r="FQ7" s="412">
        <v>121</v>
      </c>
      <c r="FR7" s="412">
        <v>66</v>
      </c>
      <c r="FS7" s="412">
        <v>56</v>
      </c>
      <c r="FT7" s="412">
        <v>25</v>
      </c>
      <c r="FU7" s="412">
        <v>11</v>
      </c>
      <c r="FV7" s="412">
        <v>6</v>
      </c>
      <c r="FW7" s="412">
        <v>1</v>
      </c>
      <c r="FX7" s="412">
        <v>785</v>
      </c>
      <c r="FY7" s="412">
        <v>31</v>
      </c>
      <c r="FZ7" s="412">
        <v>10740</v>
      </c>
      <c r="GA7" s="412">
        <v>4513</v>
      </c>
      <c r="GB7" s="412">
        <v>4753</v>
      </c>
      <c r="GC7" s="412">
        <v>3733</v>
      </c>
      <c r="GD7" s="412">
        <v>2127</v>
      </c>
      <c r="GE7" s="412">
        <v>785</v>
      </c>
      <c r="GF7" s="412">
        <v>326</v>
      </c>
      <c r="GG7" s="412">
        <v>10</v>
      </c>
      <c r="GH7" s="412">
        <v>27018</v>
      </c>
      <c r="GI7" s="412">
        <v>7</v>
      </c>
      <c r="GJ7" s="412">
        <v>10882</v>
      </c>
      <c r="GK7" s="412">
        <v>2928</v>
      </c>
      <c r="GL7" s="412">
        <v>2229</v>
      </c>
      <c r="GM7" s="412">
        <v>1410</v>
      </c>
      <c r="GN7" s="412">
        <v>691</v>
      </c>
      <c r="GO7" s="412">
        <v>267</v>
      </c>
      <c r="GP7" s="412">
        <v>138</v>
      </c>
      <c r="GQ7" s="412">
        <v>10</v>
      </c>
      <c r="GR7" s="412">
        <v>18562</v>
      </c>
      <c r="GS7" s="412">
        <v>0</v>
      </c>
      <c r="GT7" s="412">
        <v>1</v>
      </c>
      <c r="GU7" s="412">
        <v>0.5</v>
      </c>
      <c r="GV7" s="412">
        <v>0</v>
      </c>
      <c r="GW7" s="412">
        <v>0</v>
      </c>
      <c r="GX7" s="412">
        <v>0</v>
      </c>
      <c r="GY7" s="412">
        <v>0</v>
      </c>
      <c r="GZ7" s="412">
        <v>0</v>
      </c>
      <c r="HA7" s="412">
        <v>0</v>
      </c>
      <c r="HB7" s="412">
        <v>1.5</v>
      </c>
      <c r="HC7" s="412">
        <v>36.25</v>
      </c>
      <c r="HD7" s="412">
        <v>19032.2</v>
      </c>
      <c r="HE7" s="412">
        <v>6741.8</v>
      </c>
      <c r="HF7" s="412">
        <v>6473</v>
      </c>
      <c r="HG7" s="412">
        <v>4842.3500000000004</v>
      </c>
      <c r="HH7" s="412">
        <v>2666.45</v>
      </c>
      <c r="HI7" s="412">
        <v>995.3</v>
      </c>
      <c r="HJ7" s="412">
        <v>435.8</v>
      </c>
      <c r="HK7" s="412">
        <v>16.850000000000001</v>
      </c>
      <c r="HL7" s="412">
        <v>41240</v>
      </c>
      <c r="HM7" s="412">
        <v>20.100000000000001</v>
      </c>
      <c r="HN7" s="412">
        <v>12688.1</v>
      </c>
      <c r="HO7" s="412">
        <v>5243.6</v>
      </c>
      <c r="HP7" s="412">
        <v>5753.8</v>
      </c>
      <c r="HQ7" s="412">
        <v>4842.3999999999996</v>
      </c>
      <c r="HR7" s="412">
        <v>3259</v>
      </c>
      <c r="HS7" s="412">
        <v>1437.7</v>
      </c>
      <c r="HT7" s="412">
        <v>726.3</v>
      </c>
      <c r="HU7" s="412">
        <v>33.700000000000003</v>
      </c>
      <c r="HV7" s="412">
        <v>34004.699999999997</v>
      </c>
      <c r="HW7" s="412">
        <v>0</v>
      </c>
      <c r="HX7" s="412">
        <v>34004.699999999997</v>
      </c>
      <c r="HY7" s="412">
        <v>36.25</v>
      </c>
      <c r="HZ7" s="412">
        <v>19032.2</v>
      </c>
      <c r="IA7" s="412">
        <v>6741.8</v>
      </c>
      <c r="IB7" s="412">
        <v>6473</v>
      </c>
      <c r="IC7" s="412">
        <v>4842.3500000000004</v>
      </c>
      <c r="ID7" s="412">
        <v>2666.45</v>
      </c>
      <c r="IE7" s="412">
        <v>995.3</v>
      </c>
      <c r="IF7" s="412">
        <v>435.8</v>
      </c>
      <c r="IG7" s="412">
        <v>16.850000000000001</v>
      </c>
      <c r="IH7" s="412">
        <v>41240</v>
      </c>
      <c r="II7" s="412">
        <v>6.92</v>
      </c>
      <c r="IJ7" s="412">
        <v>4784.9799999999996</v>
      </c>
      <c r="IK7" s="412">
        <v>585.61</v>
      </c>
      <c r="IL7" s="412">
        <v>311.01</v>
      </c>
      <c r="IM7" s="412">
        <v>106.53</v>
      </c>
      <c r="IN7" s="412">
        <v>40.61</v>
      </c>
      <c r="IO7" s="412">
        <v>11.51</v>
      </c>
      <c r="IP7" s="412">
        <v>3.65</v>
      </c>
      <c r="IQ7" s="412">
        <v>0</v>
      </c>
      <c r="IR7" s="412">
        <v>5850.8199999999988</v>
      </c>
      <c r="IS7" s="412">
        <v>29.33</v>
      </c>
      <c r="IT7" s="412">
        <v>14247.220000000001</v>
      </c>
      <c r="IU7" s="412">
        <v>6156.1900000000005</v>
      </c>
      <c r="IV7" s="412">
        <v>6161.99</v>
      </c>
      <c r="IW7" s="412">
        <v>4735.8200000000006</v>
      </c>
      <c r="IX7" s="412">
        <v>2625.8399999999997</v>
      </c>
      <c r="IY7" s="412">
        <v>983.79</v>
      </c>
      <c r="IZ7" s="412">
        <v>432.15000000000003</v>
      </c>
      <c r="JA7" s="412">
        <v>16.850000000000001</v>
      </c>
      <c r="JB7" s="412">
        <v>35389.18</v>
      </c>
      <c r="JC7" s="412">
        <v>16.3</v>
      </c>
      <c r="JD7" s="412">
        <v>9498.1</v>
      </c>
      <c r="JE7" s="412">
        <v>4788.1000000000004</v>
      </c>
      <c r="JF7" s="412">
        <v>5477.3</v>
      </c>
      <c r="JG7" s="412">
        <v>4735.8</v>
      </c>
      <c r="JH7" s="412">
        <v>3209.4</v>
      </c>
      <c r="JI7" s="412">
        <v>1421</v>
      </c>
      <c r="JJ7" s="412">
        <v>720.3</v>
      </c>
      <c r="JK7" s="412">
        <v>33.700000000000003</v>
      </c>
      <c r="JL7" s="412">
        <v>29900</v>
      </c>
      <c r="JM7" s="412">
        <v>0</v>
      </c>
      <c r="JN7" s="412">
        <v>29900</v>
      </c>
      <c r="JO7" s="286"/>
      <c r="JP7" s="143">
        <f t="shared" si="5"/>
        <v>0</v>
      </c>
    </row>
    <row r="8" spans="1:276" x14ac:dyDescent="0.2">
      <c r="A8" s="150" t="s">
        <v>152</v>
      </c>
      <c r="B8" s="151" t="s">
        <v>276</v>
      </c>
      <c r="C8" s="152" t="s">
        <v>279</v>
      </c>
      <c r="D8" s="415" t="s">
        <v>151</v>
      </c>
      <c r="E8" s="412">
        <v>21984</v>
      </c>
      <c r="F8" s="412">
        <v>11728</v>
      </c>
      <c r="G8" s="412">
        <v>10139</v>
      </c>
      <c r="H8" s="412">
        <v>6033</v>
      </c>
      <c r="I8" s="412">
        <v>2970</v>
      </c>
      <c r="J8" s="412">
        <v>1580</v>
      </c>
      <c r="K8" s="412">
        <v>1343</v>
      </c>
      <c r="L8" s="412">
        <v>124</v>
      </c>
      <c r="M8" s="412">
        <v>55901</v>
      </c>
      <c r="N8" s="412">
        <v>380</v>
      </c>
      <c r="O8" s="412">
        <v>123</v>
      </c>
      <c r="P8" s="412">
        <v>129</v>
      </c>
      <c r="Q8" s="412">
        <v>64</v>
      </c>
      <c r="R8" s="412">
        <v>37</v>
      </c>
      <c r="S8" s="412">
        <v>10</v>
      </c>
      <c r="T8" s="412">
        <v>17</v>
      </c>
      <c r="U8" s="412">
        <v>1</v>
      </c>
      <c r="V8" s="412">
        <v>761</v>
      </c>
      <c r="W8" s="412">
        <v>1</v>
      </c>
      <c r="X8" s="412">
        <v>0</v>
      </c>
      <c r="Y8" s="412">
        <v>0</v>
      </c>
      <c r="Z8" s="412">
        <v>0</v>
      </c>
      <c r="AA8" s="412">
        <v>1</v>
      </c>
      <c r="AB8" s="412">
        <v>0</v>
      </c>
      <c r="AC8" s="412">
        <v>0</v>
      </c>
      <c r="AD8" s="412">
        <v>0</v>
      </c>
      <c r="AE8" s="412">
        <v>2</v>
      </c>
      <c r="AF8" s="412">
        <v>21603</v>
      </c>
      <c r="AG8" s="412">
        <v>11605</v>
      </c>
      <c r="AH8" s="412">
        <v>10010</v>
      </c>
      <c r="AI8" s="412">
        <v>5969</v>
      </c>
      <c r="AJ8" s="412">
        <v>2932</v>
      </c>
      <c r="AK8" s="412">
        <v>1570</v>
      </c>
      <c r="AL8" s="412">
        <v>1326</v>
      </c>
      <c r="AM8" s="412">
        <v>123</v>
      </c>
      <c r="AN8" s="412">
        <v>55138</v>
      </c>
      <c r="AO8" s="412">
        <v>46</v>
      </c>
      <c r="AP8" s="412">
        <v>48</v>
      </c>
      <c r="AQ8" s="412">
        <v>52</v>
      </c>
      <c r="AR8" s="412">
        <v>61</v>
      </c>
      <c r="AS8" s="412">
        <v>23</v>
      </c>
      <c r="AT8" s="412">
        <v>15</v>
      </c>
      <c r="AU8" s="412">
        <v>17</v>
      </c>
      <c r="AV8" s="412">
        <v>21</v>
      </c>
      <c r="AW8" s="412">
        <v>283</v>
      </c>
      <c r="AX8" s="412">
        <v>46</v>
      </c>
      <c r="AY8" s="412">
        <v>48</v>
      </c>
      <c r="AZ8" s="412">
        <v>52</v>
      </c>
      <c r="BA8" s="412">
        <v>61</v>
      </c>
      <c r="BB8" s="412">
        <v>23</v>
      </c>
      <c r="BC8" s="412">
        <v>15</v>
      </c>
      <c r="BD8" s="412">
        <v>17</v>
      </c>
      <c r="BE8" s="412">
        <v>21</v>
      </c>
      <c r="BF8" s="412">
        <v>0</v>
      </c>
      <c r="BG8" s="412">
        <v>283</v>
      </c>
      <c r="BH8" s="412">
        <v>46</v>
      </c>
      <c r="BI8" s="412">
        <v>21605</v>
      </c>
      <c r="BJ8" s="412">
        <v>11609</v>
      </c>
      <c r="BK8" s="412">
        <v>10019</v>
      </c>
      <c r="BL8" s="412">
        <v>5931</v>
      </c>
      <c r="BM8" s="412">
        <v>2924</v>
      </c>
      <c r="BN8" s="412">
        <v>1572</v>
      </c>
      <c r="BO8" s="412">
        <v>1330</v>
      </c>
      <c r="BP8" s="412">
        <v>102</v>
      </c>
      <c r="BQ8" s="412">
        <v>55138</v>
      </c>
      <c r="BR8" s="412">
        <v>14</v>
      </c>
      <c r="BS8" s="412">
        <v>9072</v>
      </c>
      <c r="BT8" s="412">
        <v>3442</v>
      </c>
      <c r="BU8" s="412">
        <v>2485</v>
      </c>
      <c r="BV8" s="412">
        <v>1167</v>
      </c>
      <c r="BW8" s="412">
        <v>494</v>
      </c>
      <c r="BX8" s="412">
        <v>240</v>
      </c>
      <c r="BY8" s="412">
        <v>154</v>
      </c>
      <c r="BZ8" s="412">
        <v>11</v>
      </c>
      <c r="CA8" s="412">
        <v>17079</v>
      </c>
      <c r="CB8" s="412">
        <v>1</v>
      </c>
      <c r="CC8" s="412">
        <v>211</v>
      </c>
      <c r="CD8" s="412">
        <v>126</v>
      </c>
      <c r="CE8" s="412">
        <v>104</v>
      </c>
      <c r="CF8" s="412">
        <v>74</v>
      </c>
      <c r="CG8" s="412">
        <v>32</v>
      </c>
      <c r="CH8" s="412">
        <v>17</v>
      </c>
      <c r="CI8" s="412">
        <v>8</v>
      </c>
      <c r="CJ8" s="412">
        <v>0</v>
      </c>
      <c r="CK8" s="412">
        <v>573</v>
      </c>
      <c r="CL8" s="412">
        <v>0</v>
      </c>
      <c r="CM8" s="412">
        <v>7</v>
      </c>
      <c r="CN8" s="412">
        <v>2</v>
      </c>
      <c r="CO8" s="412">
        <v>6</v>
      </c>
      <c r="CP8" s="412">
        <v>8</v>
      </c>
      <c r="CQ8" s="412">
        <v>7</v>
      </c>
      <c r="CR8" s="412">
        <v>9</v>
      </c>
      <c r="CS8" s="412">
        <v>22</v>
      </c>
      <c r="CT8" s="412">
        <v>7</v>
      </c>
      <c r="CU8" s="412">
        <v>68</v>
      </c>
      <c r="CV8" s="412">
        <v>91</v>
      </c>
      <c r="CW8" s="412">
        <v>60</v>
      </c>
      <c r="CX8" s="412">
        <v>75</v>
      </c>
      <c r="CY8" s="412">
        <v>27</v>
      </c>
      <c r="CZ8" s="412">
        <v>12</v>
      </c>
      <c r="DA8" s="412">
        <v>10</v>
      </c>
      <c r="DB8" s="412">
        <v>13</v>
      </c>
      <c r="DC8" s="412">
        <v>0</v>
      </c>
      <c r="DD8" s="412">
        <v>288</v>
      </c>
      <c r="DE8" s="412">
        <v>339</v>
      </c>
      <c r="DF8" s="412">
        <v>120</v>
      </c>
      <c r="DG8" s="412">
        <v>85</v>
      </c>
      <c r="DH8" s="412">
        <v>35</v>
      </c>
      <c r="DI8" s="412">
        <v>35</v>
      </c>
      <c r="DJ8" s="412">
        <v>7</v>
      </c>
      <c r="DK8" s="412">
        <v>16</v>
      </c>
      <c r="DL8" s="412">
        <v>1</v>
      </c>
      <c r="DM8" s="412">
        <v>638</v>
      </c>
      <c r="DN8" s="412">
        <v>388</v>
      </c>
      <c r="DO8" s="412">
        <v>133</v>
      </c>
      <c r="DP8" s="412">
        <v>109</v>
      </c>
      <c r="DQ8" s="412">
        <v>40</v>
      </c>
      <c r="DR8" s="412">
        <v>22</v>
      </c>
      <c r="DS8" s="412">
        <v>9</v>
      </c>
      <c r="DT8" s="412">
        <v>17</v>
      </c>
      <c r="DU8" s="412">
        <v>0</v>
      </c>
      <c r="DV8" s="412">
        <v>718</v>
      </c>
      <c r="DW8" s="412">
        <v>0</v>
      </c>
      <c r="DX8" s="412">
        <v>0</v>
      </c>
      <c r="DY8" s="412">
        <v>0</v>
      </c>
      <c r="DZ8" s="412">
        <v>0</v>
      </c>
      <c r="EA8" s="412">
        <v>0</v>
      </c>
      <c r="EB8" s="412">
        <v>0</v>
      </c>
      <c r="EC8" s="412">
        <v>0</v>
      </c>
      <c r="ED8" s="412">
        <v>0</v>
      </c>
      <c r="EE8" s="412">
        <v>0</v>
      </c>
      <c r="EF8" s="412">
        <v>727</v>
      </c>
      <c r="EG8" s="412">
        <v>253</v>
      </c>
      <c r="EH8" s="412">
        <v>194</v>
      </c>
      <c r="EI8" s="412">
        <v>75</v>
      </c>
      <c r="EJ8" s="412">
        <v>57</v>
      </c>
      <c r="EK8" s="412">
        <v>16</v>
      </c>
      <c r="EL8" s="412">
        <v>33</v>
      </c>
      <c r="EM8" s="412">
        <v>1</v>
      </c>
      <c r="EN8" s="412">
        <v>1356</v>
      </c>
      <c r="EO8" s="412">
        <v>407</v>
      </c>
      <c r="EP8" s="412">
        <v>135</v>
      </c>
      <c r="EQ8" s="412">
        <v>99</v>
      </c>
      <c r="ER8" s="412">
        <v>47</v>
      </c>
      <c r="ES8" s="412">
        <v>40</v>
      </c>
      <c r="ET8" s="412">
        <v>9</v>
      </c>
      <c r="EU8" s="412">
        <v>20</v>
      </c>
      <c r="EV8" s="412">
        <v>1</v>
      </c>
      <c r="EW8" s="412">
        <v>758</v>
      </c>
      <c r="EX8" s="412">
        <v>0</v>
      </c>
      <c r="EY8" s="412">
        <v>0</v>
      </c>
      <c r="EZ8" s="412">
        <v>0</v>
      </c>
      <c r="FA8" s="412">
        <v>0</v>
      </c>
      <c r="FB8" s="412">
        <v>0</v>
      </c>
      <c r="FC8" s="412">
        <v>0</v>
      </c>
      <c r="FD8" s="412">
        <v>0</v>
      </c>
      <c r="FE8" s="412">
        <v>0</v>
      </c>
      <c r="FF8" s="412">
        <v>0</v>
      </c>
      <c r="FG8" s="412">
        <v>37</v>
      </c>
      <c r="FH8" s="412">
        <v>12</v>
      </c>
      <c r="FI8" s="412">
        <v>11</v>
      </c>
      <c r="FJ8" s="412">
        <v>11</v>
      </c>
      <c r="FK8" s="412">
        <v>5</v>
      </c>
      <c r="FL8" s="412">
        <v>2</v>
      </c>
      <c r="FM8" s="412">
        <v>4</v>
      </c>
      <c r="FN8" s="412">
        <v>0</v>
      </c>
      <c r="FO8" s="412">
        <v>82</v>
      </c>
      <c r="FP8" s="412">
        <v>370</v>
      </c>
      <c r="FQ8" s="412">
        <v>123</v>
      </c>
      <c r="FR8" s="412">
        <v>88</v>
      </c>
      <c r="FS8" s="412">
        <v>36</v>
      </c>
      <c r="FT8" s="412">
        <v>35</v>
      </c>
      <c r="FU8" s="412">
        <v>7</v>
      </c>
      <c r="FV8" s="412">
        <v>16</v>
      </c>
      <c r="FW8" s="412">
        <v>1</v>
      </c>
      <c r="FX8" s="412">
        <v>676</v>
      </c>
      <c r="FY8" s="412">
        <v>31</v>
      </c>
      <c r="FZ8" s="412">
        <v>11920</v>
      </c>
      <c r="GA8" s="412">
        <v>7900</v>
      </c>
      <c r="GB8" s="412">
        <v>7309</v>
      </c>
      <c r="GC8" s="412">
        <v>4638</v>
      </c>
      <c r="GD8" s="412">
        <v>2368</v>
      </c>
      <c r="GE8" s="412">
        <v>1297</v>
      </c>
      <c r="GF8" s="412">
        <v>1128</v>
      </c>
      <c r="GG8" s="412">
        <v>84</v>
      </c>
      <c r="GH8" s="412">
        <v>36675</v>
      </c>
      <c r="GI8" s="412">
        <v>15</v>
      </c>
      <c r="GJ8" s="412">
        <v>9685</v>
      </c>
      <c r="GK8" s="412">
        <v>3709</v>
      </c>
      <c r="GL8" s="412">
        <v>2710</v>
      </c>
      <c r="GM8" s="412">
        <v>1293</v>
      </c>
      <c r="GN8" s="412">
        <v>556</v>
      </c>
      <c r="GO8" s="412">
        <v>275</v>
      </c>
      <c r="GP8" s="412">
        <v>202</v>
      </c>
      <c r="GQ8" s="412">
        <v>18</v>
      </c>
      <c r="GR8" s="412">
        <v>18463</v>
      </c>
      <c r="GS8" s="412">
        <v>0</v>
      </c>
      <c r="GT8" s="412">
        <v>1.5</v>
      </c>
      <c r="GU8" s="412">
        <v>0</v>
      </c>
      <c r="GV8" s="412">
        <v>0</v>
      </c>
      <c r="GW8" s="412">
        <v>0</v>
      </c>
      <c r="GX8" s="412">
        <v>0.5</v>
      </c>
      <c r="GY8" s="412">
        <v>0</v>
      </c>
      <c r="GZ8" s="412">
        <v>0</v>
      </c>
      <c r="HA8" s="412">
        <v>0</v>
      </c>
      <c r="HB8" s="412">
        <v>2</v>
      </c>
      <c r="HC8" s="412">
        <v>42.25</v>
      </c>
      <c r="HD8" s="412">
        <v>19236.95</v>
      </c>
      <c r="HE8" s="412">
        <v>10699.7</v>
      </c>
      <c r="HF8" s="412">
        <v>9354.85</v>
      </c>
      <c r="HG8" s="412">
        <v>5610.75</v>
      </c>
      <c r="HH8" s="412">
        <v>2785.8</v>
      </c>
      <c r="HI8" s="412">
        <v>1502.35</v>
      </c>
      <c r="HJ8" s="412">
        <v>1276.3</v>
      </c>
      <c r="HK8" s="412">
        <v>95.75</v>
      </c>
      <c r="HL8" s="412">
        <v>50604.700000000004</v>
      </c>
      <c r="HM8" s="412">
        <v>23.5</v>
      </c>
      <c r="HN8" s="412">
        <v>12824.6</v>
      </c>
      <c r="HO8" s="412">
        <v>8322</v>
      </c>
      <c r="HP8" s="412">
        <v>8315.4</v>
      </c>
      <c r="HQ8" s="412">
        <v>5610.8</v>
      </c>
      <c r="HR8" s="412">
        <v>3404.9</v>
      </c>
      <c r="HS8" s="412">
        <v>2170.1</v>
      </c>
      <c r="HT8" s="412">
        <v>2127.1999999999998</v>
      </c>
      <c r="HU8" s="412">
        <v>191.5</v>
      </c>
      <c r="HV8" s="412">
        <v>42990</v>
      </c>
      <c r="HW8" s="412">
        <v>1.2</v>
      </c>
      <c r="HX8" s="412">
        <v>42991.199999999997</v>
      </c>
      <c r="HY8" s="412">
        <v>42.25</v>
      </c>
      <c r="HZ8" s="412">
        <v>19236.95</v>
      </c>
      <c r="IA8" s="412">
        <v>10699.7</v>
      </c>
      <c r="IB8" s="412">
        <v>9354.85</v>
      </c>
      <c r="IC8" s="412">
        <v>5610.75</v>
      </c>
      <c r="ID8" s="412">
        <v>2785.8</v>
      </c>
      <c r="IE8" s="412">
        <v>1502.35</v>
      </c>
      <c r="IF8" s="412">
        <v>1276.3</v>
      </c>
      <c r="IG8" s="412">
        <v>95.75</v>
      </c>
      <c r="IH8" s="412">
        <v>50604.700000000004</v>
      </c>
      <c r="II8" s="412">
        <v>13.02</v>
      </c>
      <c r="IJ8" s="412">
        <v>4654.8900000000003</v>
      </c>
      <c r="IK8" s="412">
        <v>1147.3699999999999</v>
      </c>
      <c r="IL8" s="412">
        <v>529.96</v>
      </c>
      <c r="IM8" s="412">
        <v>177.37</v>
      </c>
      <c r="IN8" s="412">
        <v>54.54</v>
      </c>
      <c r="IO8" s="412">
        <v>23.99</v>
      </c>
      <c r="IP8" s="412">
        <v>13.83</v>
      </c>
      <c r="IQ8" s="412">
        <v>0</v>
      </c>
      <c r="IR8" s="412">
        <v>6614.97</v>
      </c>
      <c r="IS8" s="412">
        <v>29.23</v>
      </c>
      <c r="IT8" s="412">
        <v>14582.060000000001</v>
      </c>
      <c r="IU8" s="412">
        <v>9552.3300000000017</v>
      </c>
      <c r="IV8" s="412">
        <v>8824.89</v>
      </c>
      <c r="IW8" s="412">
        <v>5433.38</v>
      </c>
      <c r="IX8" s="412">
        <v>2731.26</v>
      </c>
      <c r="IY8" s="412">
        <v>1478.36</v>
      </c>
      <c r="IZ8" s="412">
        <v>1262.47</v>
      </c>
      <c r="JA8" s="412">
        <v>95.75</v>
      </c>
      <c r="JB8" s="412">
        <v>43989.73</v>
      </c>
      <c r="JC8" s="412">
        <v>16.2</v>
      </c>
      <c r="JD8" s="412">
        <v>9721.4</v>
      </c>
      <c r="JE8" s="412">
        <v>7429.6</v>
      </c>
      <c r="JF8" s="412">
        <v>7844.3</v>
      </c>
      <c r="JG8" s="412">
        <v>5433.4</v>
      </c>
      <c r="JH8" s="412">
        <v>3338.2</v>
      </c>
      <c r="JI8" s="412">
        <v>2135.4</v>
      </c>
      <c r="JJ8" s="412">
        <v>2104.1</v>
      </c>
      <c r="JK8" s="412">
        <v>191.5</v>
      </c>
      <c r="JL8" s="412">
        <v>38214.1</v>
      </c>
      <c r="JM8" s="412">
        <v>1.2</v>
      </c>
      <c r="JN8" s="412">
        <v>38215.300000000003</v>
      </c>
      <c r="JO8" s="286"/>
      <c r="JP8" s="143">
        <f t="shared" si="5"/>
        <v>0</v>
      </c>
    </row>
    <row r="9" spans="1:276" x14ac:dyDescent="0.2">
      <c r="A9" s="150" t="s">
        <v>154</v>
      </c>
      <c r="B9" s="151" t="s">
        <v>276</v>
      </c>
      <c r="C9" s="152" t="s">
        <v>277</v>
      </c>
      <c r="D9" s="415" t="s">
        <v>153</v>
      </c>
      <c r="E9" s="412">
        <v>7861</v>
      </c>
      <c r="F9" s="412">
        <v>12386</v>
      </c>
      <c r="G9" s="412">
        <v>19250</v>
      </c>
      <c r="H9" s="412">
        <v>14811</v>
      </c>
      <c r="I9" s="412">
        <v>9965</v>
      </c>
      <c r="J9" s="412">
        <v>5570</v>
      </c>
      <c r="K9" s="412">
        <v>2653</v>
      </c>
      <c r="L9" s="412">
        <v>276</v>
      </c>
      <c r="M9" s="412">
        <v>72772</v>
      </c>
      <c r="N9" s="412">
        <v>192</v>
      </c>
      <c r="O9" s="412">
        <v>162</v>
      </c>
      <c r="P9" s="412">
        <v>194</v>
      </c>
      <c r="Q9" s="412">
        <v>170</v>
      </c>
      <c r="R9" s="412">
        <v>99</v>
      </c>
      <c r="S9" s="412">
        <v>57</v>
      </c>
      <c r="T9" s="412">
        <v>26</v>
      </c>
      <c r="U9" s="412">
        <v>3</v>
      </c>
      <c r="V9" s="412">
        <v>903</v>
      </c>
      <c r="W9" s="412">
        <v>0</v>
      </c>
      <c r="X9" s="412">
        <v>0</v>
      </c>
      <c r="Y9" s="412">
        <v>0</v>
      </c>
      <c r="Z9" s="412">
        <v>0</v>
      </c>
      <c r="AA9" s="412">
        <v>0</v>
      </c>
      <c r="AB9" s="412">
        <v>0</v>
      </c>
      <c r="AC9" s="412">
        <v>0</v>
      </c>
      <c r="AD9" s="412">
        <v>0</v>
      </c>
      <c r="AE9" s="412">
        <v>0</v>
      </c>
      <c r="AF9" s="412">
        <v>7669</v>
      </c>
      <c r="AG9" s="412">
        <v>12224</v>
      </c>
      <c r="AH9" s="412">
        <v>19056</v>
      </c>
      <c r="AI9" s="412">
        <v>14641</v>
      </c>
      <c r="AJ9" s="412">
        <v>9866</v>
      </c>
      <c r="AK9" s="412">
        <v>5513</v>
      </c>
      <c r="AL9" s="412">
        <v>2627</v>
      </c>
      <c r="AM9" s="412">
        <v>273</v>
      </c>
      <c r="AN9" s="412">
        <v>71869</v>
      </c>
      <c r="AO9" s="412">
        <v>8</v>
      </c>
      <c r="AP9" s="412">
        <v>32</v>
      </c>
      <c r="AQ9" s="412">
        <v>99</v>
      </c>
      <c r="AR9" s="412">
        <v>85</v>
      </c>
      <c r="AS9" s="412">
        <v>99</v>
      </c>
      <c r="AT9" s="412">
        <v>58</v>
      </c>
      <c r="AU9" s="412">
        <v>40</v>
      </c>
      <c r="AV9" s="412">
        <v>40</v>
      </c>
      <c r="AW9" s="412">
        <v>461</v>
      </c>
      <c r="AX9" s="412">
        <v>8</v>
      </c>
      <c r="AY9" s="412">
        <v>32</v>
      </c>
      <c r="AZ9" s="412">
        <v>99</v>
      </c>
      <c r="BA9" s="412">
        <v>85</v>
      </c>
      <c r="BB9" s="412">
        <v>99</v>
      </c>
      <c r="BC9" s="412">
        <v>58</v>
      </c>
      <c r="BD9" s="412">
        <v>40</v>
      </c>
      <c r="BE9" s="412">
        <v>40</v>
      </c>
      <c r="BF9" s="412">
        <v>0</v>
      </c>
      <c r="BG9" s="412">
        <v>461</v>
      </c>
      <c r="BH9" s="412">
        <v>8</v>
      </c>
      <c r="BI9" s="412">
        <v>7693</v>
      </c>
      <c r="BJ9" s="412">
        <v>12291</v>
      </c>
      <c r="BK9" s="412">
        <v>19042</v>
      </c>
      <c r="BL9" s="412">
        <v>14655</v>
      </c>
      <c r="BM9" s="412">
        <v>9825</v>
      </c>
      <c r="BN9" s="412">
        <v>5495</v>
      </c>
      <c r="BO9" s="412">
        <v>2627</v>
      </c>
      <c r="BP9" s="412">
        <v>233</v>
      </c>
      <c r="BQ9" s="412">
        <v>71869</v>
      </c>
      <c r="BR9" s="412">
        <v>4</v>
      </c>
      <c r="BS9" s="412">
        <v>4601</v>
      </c>
      <c r="BT9" s="412">
        <v>5278</v>
      </c>
      <c r="BU9" s="412">
        <v>6176</v>
      </c>
      <c r="BV9" s="412">
        <v>4257</v>
      </c>
      <c r="BW9" s="412">
        <v>2277</v>
      </c>
      <c r="BX9" s="412">
        <v>988</v>
      </c>
      <c r="BY9" s="412">
        <v>386</v>
      </c>
      <c r="BZ9" s="412">
        <v>21</v>
      </c>
      <c r="CA9" s="412">
        <v>23988</v>
      </c>
      <c r="CB9" s="412">
        <v>1</v>
      </c>
      <c r="CC9" s="412">
        <v>34</v>
      </c>
      <c r="CD9" s="412">
        <v>104</v>
      </c>
      <c r="CE9" s="412">
        <v>195</v>
      </c>
      <c r="CF9" s="412">
        <v>93</v>
      </c>
      <c r="CG9" s="412">
        <v>79</v>
      </c>
      <c r="CH9" s="412">
        <v>37</v>
      </c>
      <c r="CI9" s="412">
        <v>10</v>
      </c>
      <c r="CJ9" s="412">
        <v>0</v>
      </c>
      <c r="CK9" s="412">
        <v>553</v>
      </c>
      <c r="CL9" s="412">
        <v>0</v>
      </c>
      <c r="CM9" s="412">
        <v>3</v>
      </c>
      <c r="CN9" s="412">
        <v>5</v>
      </c>
      <c r="CO9" s="412">
        <v>12</v>
      </c>
      <c r="CP9" s="412">
        <v>17</v>
      </c>
      <c r="CQ9" s="412">
        <v>23</v>
      </c>
      <c r="CR9" s="412">
        <v>35</v>
      </c>
      <c r="CS9" s="412">
        <v>58</v>
      </c>
      <c r="CT9" s="412">
        <v>8</v>
      </c>
      <c r="CU9" s="412">
        <v>161</v>
      </c>
      <c r="CV9" s="412">
        <v>144</v>
      </c>
      <c r="CW9" s="412">
        <v>172</v>
      </c>
      <c r="CX9" s="412">
        <v>370</v>
      </c>
      <c r="CY9" s="412">
        <v>358</v>
      </c>
      <c r="CZ9" s="412">
        <v>225</v>
      </c>
      <c r="DA9" s="412">
        <v>155</v>
      </c>
      <c r="DB9" s="412">
        <v>117</v>
      </c>
      <c r="DC9" s="412">
        <v>20</v>
      </c>
      <c r="DD9" s="412">
        <v>1561</v>
      </c>
      <c r="DE9" s="412">
        <v>90</v>
      </c>
      <c r="DF9" s="412">
        <v>71</v>
      </c>
      <c r="DG9" s="412">
        <v>78</v>
      </c>
      <c r="DH9" s="412">
        <v>56</v>
      </c>
      <c r="DI9" s="412">
        <v>34</v>
      </c>
      <c r="DJ9" s="412">
        <v>21</v>
      </c>
      <c r="DK9" s="412">
        <v>11</v>
      </c>
      <c r="DL9" s="412">
        <v>0</v>
      </c>
      <c r="DM9" s="412">
        <v>361</v>
      </c>
      <c r="DN9" s="412">
        <v>111</v>
      </c>
      <c r="DO9" s="412">
        <v>139</v>
      </c>
      <c r="DP9" s="412">
        <v>158</v>
      </c>
      <c r="DQ9" s="412">
        <v>95</v>
      </c>
      <c r="DR9" s="412">
        <v>76</v>
      </c>
      <c r="DS9" s="412">
        <v>28</v>
      </c>
      <c r="DT9" s="412">
        <v>18</v>
      </c>
      <c r="DU9" s="412">
        <v>7</v>
      </c>
      <c r="DV9" s="412">
        <v>632</v>
      </c>
      <c r="DW9" s="412">
        <v>31</v>
      </c>
      <c r="DX9" s="412">
        <v>26</v>
      </c>
      <c r="DY9" s="412">
        <v>18</v>
      </c>
      <c r="DZ9" s="412">
        <v>13</v>
      </c>
      <c r="EA9" s="412">
        <v>4</v>
      </c>
      <c r="EB9" s="412">
        <v>3</v>
      </c>
      <c r="EC9" s="412">
        <v>4</v>
      </c>
      <c r="ED9" s="412">
        <v>0</v>
      </c>
      <c r="EE9" s="412">
        <v>99</v>
      </c>
      <c r="EF9" s="412">
        <v>232</v>
      </c>
      <c r="EG9" s="412">
        <v>236</v>
      </c>
      <c r="EH9" s="412">
        <v>254</v>
      </c>
      <c r="EI9" s="412">
        <v>164</v>
      </c>
      <c r="EJ9" s="412">
        <v>114</v>
      </c>
      <c r="EK9" s="412">
        <v>52</v>
      </c>
      <c r="EL9" s="412">
        <v>33</v>
      </c>
      <c r="EM9" s="412">
        <v>7</v>
      </c>
      <c r="EN9" s="412">
        <v>1092</v>
      </c>
      <c r="EO9" s="412">
        <v>125</v>
      </c>
      <c r="EP9" s="412">
        <v>97</v>
      </c>
      <c r="EQ9" s="412">
        <v>105</v>
      </c>
      <c r="ER9" s="412">
        <v>74</v>
      </c>
      <c r="ES9" s="412">
        <v>44</v>
      </c>
      <c r="ET9" s="412">
        <v>28</v>
      </c>
      <c r="EU9" s="412">
        <v>7</v>
      </c>
      <c r="EV9" s="412">
        <v>2</v>
      </c>
      <c r="EW9" s="412">
        <v>482</v>
      </c>
      <c r="EX9" s="412">
        <v>0</v>
      </c>
      <c r="EY9" s="412">
        <v>0</v>
      </c>
      <c r="EZ9" s="412">
        <v>0</v>
      </c>
      <c r="FA9" s="412">
        <v>0</v>
      </c>
      <c r="FB9" s="412">
        <v>0</v>
      </c>
      <c r="FC9" s="412">
        <v>0</v>
      </c>
      <c r="FD9" s="412">
        <v>0</v>
      </c>
      <c r="FE9" s="412">
        <v>0</v>
      </c>
      <c r="FF9" s="412">
        <v>0</v>
      </c>
      <c r="FG9" s="412">
        <v>4</v>
      </c>
      <c r="FH9" s="412">
        <v>0</v>
      </c>
      <c r="FI9" s="412">
        <v>9</v>
      </c>
      <c r="FJ9" s="412">
        <v>5</v>
      </c>
      <c r="FK9" s="412">
        <v>6</v>
      </c>
      <c r="FL9" s="412">
        <v>4</v>
      </c>
      <c r="FM9" s="412">
        <v>3</v>
      </c>
      <c r="FN9" s="412">
        <v>2</v>
      </c>
      <c r="FO9" s="412">
        <v>33</v>
      </c>
      <c r="FP9" s="412">
        <v>121</v>
      </c>
      <c r="FQ9" s="412">
        <v>97</v>
      </c>
      <c r="FR9" s="412">
        <v>96</v>
      </c>
      <c r="FS9" s="412">
        <v>69</v>
      </c>
      <c r="FT9" s="412">
        <v>38</v>
      </c>
      <c r="FU9" s="412">
        <v>24</v>
      </c>
      <c r="FV9" s="412">
        <v>4</v>
      </c>
      <c r="FW9" s="412">
        <v>0</v>
      </c>
      <c r="FX9" s="412">
        <v>449</v>
      </c>
      <c r="FY9" s="412">
        <v>3</v>
      </c>
      <c r="FZ9" s="412">
        <v>2913</v>
      </c>
      <c r="GA9" s="412">
        <v>6739</v>
      </c>
      <c r="GB9" s="412">
        <v>12483</v>
      </c>
      <c r="GC9" s="412">
        <v>10180</v>
      </c>
      <c r="GD9" s="412">
        <v>7366</v>
      </c>
      <c r="GE9" s="412">
        <v>4404</v>
      </c>
      <c r="GF9" s="412">
        <v>2151</v>
      </c>
      <c r="GG9" s="412">
        <v>197</v>
      </c>
      <c r="GH9" s="412">
        <v>46436</v>
      </c>
      <c r="GI9" s="412">
        <v>5</v>
      </c>
      <c r="GJ9" s="412">
        <v>4780</v>
      </c>
      <c r="GK9" s="412">
        <v>5552</v>
      </c>
      <c r="GL9" s="412">
        <v>6559</v>
      </c>
      <c r="GM9" s="412">
        <v>4475</v>
      </c>
      <c r="GN9" s="412">
        <v>2459</v>
      </c>
      <c r="GO9" s="412">
        <v>1091</v>
      </c>
      <c r="GP9" s="412">
        <v>476</v>
      </c>
      <c r="GQ9" s="412">
        <v>36</v>
      </c>
      <c r="GR9" s="412">
        <v>25433</v>
      </c>
      <c r="GS9" s="412">
        <v>0</v>
      </c>
      <c r="GT9" s="412">
        <v>9</v>
      </c>
      <c r="GU9" s="412">
        <v>1</v>
      </c>
      <c r="GV9" s="412">
        <v>0.5</v>
      </c>
      <c r="GW9" s="412">
        <v>0.88</v>
      </c>
      <c r="GX9" s="412">
        <v>0</v>
      </c>
      <c r="GY9" s="412">
        <v>0</v>
      </c>
      <c r="GZ9" s="412">
        <v>0</v>
      </c>
      <c r="HA9" s="412">
        <v>0</v>
      </c>
      <c r="HB9" s="412">
        <v>11.38</v>
      </c>
      <c r="HC9" s="412">
        <v>6.75</v>
      </c>
      <c r="HD9" s="412">
        <v>6483.75</v>
      </c>
      <c r="HE9" s="412">
        <v>10885.5</v>
      </c>
      <c r="HF9" s="412">
        <v>17372.75</v>
      </c>
      <c r="HG9" s="412">
        <v>13517.12</v>
      </c>
      <c r="HH9" s="412">
        <v>9188.5</v>
      </c>
      <c r="HI9" s="412">
        <v>5208.75</v>
      </c>
      <c r="HJ9" s="412">
        <v>2492</v>
      </c>
      <c r="HK9" s="412">
        <v>220.25</v>
      </c>
      <c r="HL9" s="412">
        <v>65375.37</v>
      </c>
      <c r="HM9" s="412">
        <v>3.8</v>
      </c>
      <c r="HN9" s="412">
        <v>4322.5</v>
      </c>
      <c r="HO9" s="412">
        <v>8466.5</v>
      </c>
      <c r="HP9" s="412">
        <v>15442.4</v>
      </c>
      <c r="HQ9" s="412">
        <v>13517.1</v>
      </c>
      <c r="HR9" s="412">
        <v>11230.4</v>
      </c>
      <c r="HS9" s="412">
        <v>7523.8</v>
      </c>
      <c r="HT9" s="412">
        <v>4153.3</v>
      </c>
      <c r="HU9" s="412">
        <v>440.5</v>
      </c>
      <c r="HV9" s="412">
        <v>65100.3</v>
      </c>
      <c r="HW9" s="412">
        <v>0</v>
      </c>
      <c r="HX9" s="412">
        <v>65100.3</v>
      </c>
      <c r="HY9" s="412">
        <v>6.75</v>
      </c>
      <c r="HZ9" s="412">
        <v>6483.75</v>
      </c>
      <c r="IA9" s="412">
        <v>10885.5</v>
      </c>
      <c r="IB9" s="412">
        <v>17372.75</v>
      </c>
      <c r="IC9" s="412">
        <v>13517.12</v>
      </c>
      <c r="ID9" s="412">
        <v>9188.5</v>
      </c>
      <c r="IE9" s="412">
        <v>5208.75</v>
      </c>
      <c r="IF9" s="412">
        <v>2492</v>
      </c>
      <c r="IG9" s="412">
        <v>220.25</v>
      </c>
      <c r="IH9" s="412">
        <v>65375.37</v>
      </c>
      <c r="II9" s="412">
        <v>0.98</v>
      </c>
      <c r="IJ9" s="412">
        <v>2024.98</v>
      </c>
      <c r="IK9" s="412">
        <v>2490.85</v>
      </c>
      <c r="IL9" s="412">
        <v>2423.8200000000002</v>
      </c>
      <c r="IM9" s="412">
        <v>955.64</v>
      </c>
      <c r="IN9" s="412">
        <v>329.34</v>
      </c>
      <c r="IO9" s="412">
        <v>86.03</v>
      </c>
      <c r="IP9" s="412">
        <v>22.19</v>
      </c>
      <c r="IQ9" s="412">
        <v>0.09</v>
      </c>
      <c r="IR9" s="412">
        <v>8333.92</v>
      </c>
      <c r="IS9" s="412">
        <v>5.77</v>
      </c>
      <c r="IT9" s="412">
        <v>4458.7700000000004</v>
      </c>
      <c r="IU9" s="412">
        <v>8394.65</v>
      </c>
      <c r="IV9" s="412">
        <v>14948.93</v>
      </c>
      <c r="IW9" s="412">
        <v>12561.480000000001</v>
      </c>
      <c r="IX9" s="412">
        <v>8859.16</v>
      </c>
      <c r="IY9" s="412">
        <v>5122.72</v>
      </c>
      <c r="IZ9" s="412">
        <v>2469.81</v>
      </c>
      <c r="JA9" s="412">
        <v>220.16</v>
      </c>
      <c r="JB9" s="412">
        <v>57041.450000000012</v>
      </c>
      <c r="JC9" s="412">
        <v>3.2</v>
      </c>
      <c r="JD9" s="412">
        <v>2972.5</v>
      </c>
      <c r="JE9" s="412">
        <v>6529.2</v>
      </c>
      <c r="JF9" s="412">
        <v>13287.9</v>
      </c>
      <c r="JG9" s="412">
        <v>12561.5</v>
      </c>
      <c r="JH9" s="412">
        <v>10827.9</v>
      </c>
      <c r="JI9" s="412">
        <v>7399.5</v>
      </c>
      <c r="JJ9" s="412">
        <v>4116.3999999999996</v>
      </c>
      <c r="JK9" s="412">
        <v>440.3</v>
      </c>
      <c r="JL9" s="412">
        <v>58138.400000000009</v>
      </c>
      <c r="JM9" s="412">
        <v>0</v>
      </c>
      <c r="JN9" s="412">
        <v>58138.400000000001</v>
      </c>
      <c r="JO9" s="286"/>
      <c r="JP9" s="143">
        <f t="shared" si="5"/>
        <v>0</v>
      </c>
    </row>
    <row r="10" spans="1:276" x14ac:dyDescent="0.2">
      <c r="A10" s="150" t="s">
        <v>156</v>
      </c>
      <c r="B10" s="151" t="s">
        <v>276</v>
      </c>
      <c r="C10" s="152" t="s">
        <v>279</v>
      </c>
      <c r="D10" s="415" t="s">
        <v>155</v>
      </c>
      <c r="E10" s="412">
        <v>29355</v>
      </c>
      <c r="F10" s="412">
        <v>10980</v>
      </c>
      <c r="G10" s="412">
        <v>8500</v>
      </c>
      <c r="H10" s="412">
        <v>3763</v>
      </c>
      <c r="I10" s="412">
        <v>1276</v>
      </c>
      <c r="J10" s="412">
        <v>446</v>
      </c>
      <c r="K10" s="412">
        <v>126</v>
      </c>
      <c r="L10" s="412">
        <v>24</v>
      </c>
      <c r="M10" s="412">
        <v>54470</v>
      </c>
      <c r="N10" s="412">
        <v>293</v>
      </c>
      <c r="O10" s="412">
        <v>96</v>
      </c>
      <c r="P10" s="412">
        <v>125</v>
      </c>
      <c r="Q10" s="412">
        <v>35</v>
      </c>
      <c r="R10" s="412">
        <v>16</v>
      </c>
      <c r="S10" s="412">
        <v>4</v>
      </c>
      <c r="T10" s="412">
        <v>0</v>
      </c>
      <c r="U10" s="412">
        <v>0</v>
      </c>
      <c r="V10" s="412">
        <v>569</v>
      </c>
      <c r="W10" s="412">
        <v>0</v>
      </c>
      <c r="X10" s="412">
        <v>0</v>
      </c>
      <c r="Y10" s="412">
        <v>0</v>
      </c>
      <c r="Z10" s="412">
        <v>0</v>
      </c>
      <c r="AA10" s="412">
        <v>0</v>
      </c>
      <c r="AB10" s="412">
        <v>0</v>
      </c>
      <c r="AC10" s="412">
        <v>0</v>
      </c>
      <c r="AD10" s="412">
        <v>0</v>
      </c>
      <c r="AE10" s="412">
        <v>0</v>
      </c>
      <c r="AF10" s="412">
        <v>29062</v>
      </c>
      <c r="AG10" s="412">
        <v>10884</v>
      </c>
      <c r="AH10" s="412">
        <v>8375</v>
      </c>
      <c r="AI10" s="412">
        <v>3728</v>
      </c>
      <c r="AJ10" s="412">
        <v>1260</v>
      </c>
      <c r="AK10" s="412">
        <v>442</v>
      </c>
      <c r="AL10" s="412">
        <v>126</v>
      </c>
      <c r="AM10" s="412">
        <v>24</v>
      </c>
      <c r="AN10" s="412">
        <v>53901</v>
      </c>
      <c r="AO10" s="412">
        <v>65</v>
      </c>
      <c r="AP10" s="412">
        <v>49</v>
      </c>
      <c r="AQ10" s="412">
        <v>54</v>
      </c>
      <c r="AR10" s="412">
        <v>25</v>
      </c>
      <c r="AS10" s="412">
        <v>12</v>
      </c>
      <c r="AT10" s="412">
        <v>13</v>
      </c>
      <c r="AU10" s="412">
        <v>16</v>
      </c>
      <c r="AV10" s="412">
        <v>11</v>
      </c>
      <c r="AW10" s="412">
        <v>245</v>
      </c>
      <c r="AX10" s="412">
        <v>65</v>
      </c>
      <c r="AY10" s="412">
        <v>49</v>
      </c>
      <c r="AZ10" s="412">
        <v>54</v>
      </c>
      <c r="BA10" s="412">
        <v>25</v>
      </c>
      <c r="BB10" s="412">
        <v>12</v>
      </c>
      <c r="BC10" s="412">
        <v>13</v>
      </c>
      <c r="BD10" s="412">
        <v>16</v>
      </c>
      <c r="BE10" s="412">
        <v>11</v>
      </c>
      <c r="BF10" s="412">
        <v>0</v>
      </c>
      <c r="BG10" s="412">
        <v>245</v>
      </c>
      <c r="BH10" s="412">
        <v>65</v>
      </c>
      <c r="BI10" s="412">
        <v>29046</v>
      </c>
      <c r="BJ10" s="412">
        <v>10889</v>
      </c>
      <c r="BK10" s="412">
        <v>8346</v>
      </c>
      <c r="BL10" s="412">
        <v>3715</v>
      </c>
      <c r="BM10" s="412">
        <v>1261</v>
      </c>
      <c r="BN10" s="412">
        <v>445</v>
      </c>
      <c r="BO10" s="412">
        <v>121</v>
      </c>
      <c r="BP10" s="412">
        <v>13</v>
      </c>
      <c r="BQ10" s="412">
        <v>53901</v>
      </c>
      <c r="BR10" s="412">
        <v>20</v>
      </c>
      <c r="BS10" s="412">
        <v>12143</v>
      </c>
      <c r="BT10" s="412">
        <v>3085</v>
      </c>
      <c r="BU10" s="412">
        <v>1889</v>
      </c>
      <c r="BV10" s="412">
        <v>585</v>
      </c>
      <c r="BW10" s="412">
        <v>170</v>
      </c>
      <c r="BX10" s="412">
        <v>54</v>
      </c>
      <c r="BY10" s="412">
        <v>13</v>
      </c>
      <c r="BZ10" s="412">
        <v>1</v>
      </c>
      <c r="CA10" s="412">
        <v>17960</v>
      </c>
      <c r="CB10" s="412">
        <v>1</v>
      </c>
      <c r="CC10" s="412">
        <v>279</v>
      </c>
      <c r="CD10" s="412">
        <v>96</v>
      </c>
      <c r="CE10" s="412">
        <v>76</v>
      </c>
      <c r="CF10" s="412">
        <v>26</v>
      </c>
      <c r="CG10" s="412">
        <v>8</v>
      </c>
      <c r="CH10" s="412">
        <v>4</v>
      </c>
      <c r="CI10" s="412">
        <v>1</v>
      </c>
      <c r="CJ10" s="412">
        <v>0</v>
      </c>
      <c r="CK10" s="412">
        <v>491</v>
      </c>
      <c r="CL10" s="412">
        <v>2</v>
      </c>
      <c r="CM10" s="412">
        <v>33</v>
      </c>
      <c r="CN10" s="412">
        <v>10</v>
      </c>
      <c r="CO10" s="412">
        <v>10</v>
      </c>
      <c r="CP10" s="412">
        <v>7</v>
      </c>
      <c r="CQ10" s="412">
        <v>6</v>
      </c>
      <c r="CR10" s="412">
        <v>17</v>
      </c>
      <c r="CS10" s="412">
        <v>12</v>
      </c>
      <c r="CT10" s="412">
        <v>6</v>
      </c>
      <c r="CU10" s="412">
        <v>103</v>
      </c>
      <c r="CV10" s="412">
        <v>73</v>
      </c>
      <c r="CW10" s="412">
        <v>25</v>
      </c>
      <c r="CX10" s="412">
        <v>17</v>
      </c>
      <c r="CY10" s="412">
        <v>9</v>
      </c>
      <c r="CZ10" s="412">
        <v>3</v>
      </c>
      <c r="DA10" s="412">
        <v>5</v>
      </c>
      <c r="DB10" s="412">
        <v>0</v>
      </c>
      <c r="DC10" s="412">
        <v>2</v>
      </c>
      <c r="DD10" s="412">
        <v>134</v>
      </c>
      <c r="DE10" s="412">
        <v>245</v>
      </c>
      <c r="DF10" s="412">
        <v>56</v>
      </c>
      <c r="DG10" s="412">
        <v>39</v>
      </c>
      <c r="DH10" s="412">
        <v>12</v>
      </c>
      <c r="DI10" s="412">
        <v>6</v>
      </c>
      <c r="DJ10" s="412">
        <v>3</v>
      </c>
      <c r="DK10" s="412">
        <v>0</v>
      </c>
      <c r="DL10" s="412">
        <v>0</v>
      </c>
      <c r="DM10" s="412">
        <v>361</v>
      </c>
      <c r="DN10" s="412">
        <v>484</v>
      </c>
      <c r="DO10" s="412">
        <v>106</v>
      </c>
      <c r="DP10" s="412">
        <v>74</v>
      </c>
      <c r="DQ10" s="412">
        <v>21</v>
      </c>
      <c r="DR10" s="412">
        <v>8</v>
      </c>
      <c r="DS10" s="412">
        <v>4</v>
      </c>
      <c r="DT10" s="412">
        <v>0</v>
      </c>
      <c r="DU10" s="412">
        <v>0</v>
      </c>
      <c r="DV10" s="412">
        <v>697</v>
      </c>
      <c r="DW10" s="412">
        <v>160</v>
      </c>
      <c r="DX10" s="412">
        <v>18</v>
      </c>
      <c r="DY10" s="412">
        <v>14</v>
      </c>
      <c r="DZ10" s="412">
        <v>10</v>
      </c>
      <c r="EA10" s="412">
        <v>3</v>
      </c>
      <c r="EB10" s="412">
        <v>2</v>
      </c>
      <c r="EC10" s="412">
        <v>1</v>
      </c>
      <c r="ED10" s="412">
        <v>0</v>
      </c>
      <c r="EE10" s="412">
        <v>208</v>
      </c>
      <c r="EF10" s="412">
        <v>889</v>
      </c>
      <c r="EG10" s="412">
        <v>180</v>
      </c>
      <c r="EH10" s="412">
        <v>127</v>
      </c>
      <c r="EI10" s="412">
        <v>43</v>
      </c>
      <c r="EJ10" s="412">
        <v>17</v>
      </c>
      <c r="EK10" s="412">
        <v>9</v>
      </c>
      <c r="EL10" s="412">
        <v>1</v>
      </c>
      <c r="EM10" s="412">
        <v>0</v>
      </c>
      <c r="EN10" s="412">
        <v>1266</v>
      </c>
      <c r="EO10" s="412">
        <v>405</v>
      </c>
      <c r="EP10" s="412">
        <v>74</v>
      </c>
      <c r="EQ10" s="412">
        <v>53</v>
      </c>
      <c r="ER10" s="412">
        <v>22</v>
      </c>
      <c r="ES10" s="412">
        <v>9</v>
      </c>
      <c r="ET10" s="412">
        <v>5</v>
      </c>
      <c r="EU10" s="412">
        <v>1</v>
      </c>
      <c r="EV10" s="412">
        <v>0</v>
      </c>
      <c r="EW10" s="412">
        <v>569</v>
      </c>
      <c r="EX10" s="412">
        <v>0</v>
      </c>
      <c r="EY10" s="412">
        <v>0</v>
      </c>
      <c r="EZ10" s="412">
        <v>0</v>
      </c>
      <c r="FA10" s="412">
        <v>0</v>
      </c>
      <c r="FB10" s="412">
        <v>0</v>
      </c>
      <c r="FC10" s="412">
        <v>0</v>
      </c>
      <c r="FD10" s="412">
        <v>0</v>
      </c>
      <c r="FE10" s="412">
        <v>0</v>
      </c>
      <c r="FF10" s="412">
        <v>0</v>
      </c>
      <c r="FG10" s="412">
        <v>0</v>
      </c>
      <c r="FH10" s="412">
        <v>0</v>
      </c>
      <c r="FI10" s="412">
        <v>1</v>
      </c>
      <c r="FJ10" s="412">
        <v>0</v>
      </c>
      <c r="FK10" s="412">
        <v>0</v>
      </c>
      <c r="FL10" s="412">
        <v>0</v>
      </c>
      <c r="FM10" s="412">
        <v>0</v>
      </c>
      <c r="FN10" s="412">
        <v>0</v>
      </c>
      <c r="FO10" s="412">
        <v>1</v>
      </c>
      <c r="FP10" s="412">
        <v>405</v>
      </c>
      <c r="FQ10" s="412">
        <v>74</v>
      </c>
      <c r="FR10" s="412">
        <v>52</v>
      </c>
      <c r="FS10" s="412">
        <v>22</v>
      </c>
      <c r="FT10" s="412">
        <v>9</v>
      </c>
      <c r="FU10" s="412">
        <v>5</v>
      </c>
      <c r="FV10" s="412">
        <v>1</v>
      </c>
      <c r="FW10" s="412">
        <v>0</v>
      </c>
      <c r="FX10" s="412">
        <v>568</v>
      </c>
      <c r="FY10" s="412">
        <v>42</v>
      </c>
      <c r="FZ10" s="412">
        <v>15945</v>
      </c>
      <c r="GA10" s="412">
        <v>7573</v>
      </c>
      <c r="GB10" s="412">
        <v>6283</v>
      </c>
      <c r="GC10" s="412">
        <v>3066</v>
      </c>
      <c r="GD10" s="412">
        <v>1066</v>
      </c>
      <c r="GE10" s="412">
        <v>364</v>
      </c>
      <c r="GF10" s="412">
        <v>94</v>
      </c>
      <c r="GG10" s="412">
        <v>6</v>
      </c>
      <c r="GH10" s="412">
        <v>34439</v>
      </c>
      <c r="GI10" s="412">
        <v>23</v>
      </c>
      <c r="GJ10" s="412">
        <v>13101</v>
      </c>
      <c r="GK10" s="412">
        <v>3316</v>
      </c>
      <c r="GL10" s="412">
        <v>2063</v>
      </c>
      <c r="GM10" s="412">
        <v>649</v>
      </c>
      <c r="GN10" s="412">
        <v>195</v>
      </c>
      <c r="GO10" s="412">
        <v>81</v>
      </c>
      <c r="GP10" s="412">
        <v>27</v>
      </c>
      <c r="GQ10" s="412">
        <v>7</v>
      </c>
      <c r="GR10" s="412">
        <v>19462</v>
      </c>
      <c r="GS10" s="412">
        <v>0</v>
      </c>
      <c r="GT10" s="412">
        <v>0.38</v>
      </c>
      <c r="GU10" s="412">
        <v>0</v>
      </c>
      <c r="GV10" s="412">
        <v>0</v>
      </c>
      <c r="GW10" s="412">
        <v>0</v>
      </c>
      <c r="GX10" s="412">
        <v>0</v>
      </c>
      <c r="GY10" s="412">
        <v>0</v>
      </c>
      <c r="GZ10" s="412">
        <v>0</v>
      </c>
      <c r="HA10" s="412">
        <v>0</v>
      </c>
      <c r="HB10" s="412">
        <v>0.38</v>
      </c>
      <c r="HC10" s="412">
        <v>58.75</v>
      </c>
      <c r="HD10" s="412">
        <v>25772.87</v>
      </c>
      <c r="HE10" s="412">
        <v>10054.25</v>
      </c>
      <c r="HF10" s="412">
        <v>7825.5</v>
      </c>
      <c r="HG10" s="412">
        <v>3555.5</v>
      </c>
      <c r="HH10" s="412">
        <v>1212.25</v>
      </c>
      <c r="HI10" s="412">
        <v>421.25</v>
      </c>
      <c r="HJ10" s="412">
        <v>112</v>
      </c>
      <c r="HK10" s="412">
        <v>9.75</v>
      </c>
      <c r="HL10" s="412">
        <v>49022.119999999995</v>
      </c>
      <c r="HM10" s="412">
        <v>32.6</v>
      </c>
      <c r="HN10" s="412">
        <v>17181.900000000001</v>
      </c>
      <c r="HO10" s="412">
        <v>7820</v>
      </c>
      <c r="HP10" s="412">
        <v>6956</v>
      </c>
      <c r="HQ10" s="412">
        <v>3555.5</v>
      </c>
      <c r="HR10" s="412">
        <v>1481.6</v>
      </c>
      <c r="HS10" s="412">
        <v>608.5</v>
      </c>
      <c r="HT10" s="412">
        <v>186.7</v>
      </c>
      <c r="HU10" s="412">
        <v>19.5</v>
      </c>
      <c r="HV10" s="412">
        <v>37842.299999999996</v>
      </c>
      <c r="HW10" s="412">
        <v>59.2</v>
      </c>
      <c r="HX10" s="412">
        <v>37901.5</v>
      </c>
      <c r="HY10" s="412">
        <v>58.75</v>
      </c>
      <c r="HZ10" s="412">
        <v>25772.87</v>
      </c>
      <c r="IA10" s="412">
        <v>10054.25</v>
      </c>
      <c r="IB10" s="412">
        <v>7825.5</v>
      </c>
      <c r="IC10" s="412">
        <v>3555.5</v>
      </c>
      <c r="ID10" s="412">
        <v>1212.25</v>
      </c>
      <c r="IE10" s="412">
        <v>421.25</v>
      </c>
      <c r="IF10" s="412">
        <v>112</v>
      </c>
      <c r="IG10" s="412">
        <v>9.75</v>
      </c>
      <c r="IH10" s="412">
        <v>49022.119999999995</v>
      </c>
      <c r="II10" s="412">
        <v>19.420000000000002</v>
      </c>
      <c r="IJ10" s="412">
        <v>7157.6</v>
      </c>
      <c r="IK10" s="412">
        <v>1025.6199999999999</v>
      </c>
      <c r="IL10" s="412">
        <v>505.31</v>
      </c>
      <c r="IM10" s="412">
        <v>115.63</v>
      </c>
      <c r="IN10" s="412">
        <v>33.64</v>
      </c>
      <c r="IO10" s="412">
        <v>9.48</v>
      </c>
      <c r="IP10" s="412">
        <v>0.37</v>
      </c>
      <c r="IQ10" s="412">
        <v>0</v>
      </c>
      <c r="IR10" s="412">
        <v>8867.0699999999979</v>
      </c>
      <c r="IS10" s="412">
        <v>39.33</v>
      </c>
      <c r="IT10" s="412">
        <v>18615.269999999997</v>
      </c>
      <c r="IU10" s="412">
        <v>9028.630000000001</v>
      </c>
      <c r="IV10" s="412">
        <v>7320.19</v>
      </c>
      <c r="IW10" s="412">
        <v>3439.87</v>
      </c>
      <c r="IX10" s="412">
        <v>1178.6099999999999</v>
      </c>
      <c r="IY10" s="412">
        <v>411.77</v>
      </c>
      <c r="IZ10" s="412">
        <v>111.63</v>
      </c>
      <c r="JA10" s="412">
        <v>9.75</v>
      </c>
      <c r="JB10" s="412">
        <v>40155.049999999996</v>
      </c>
      <c r="JC10" s="412">
        <v>21.9</v>
      </c>
      <c r="JD10" s="412">
        <v>12410.2</v>
      </c>
      <c r="JE10" s="412">
        <v>7022.3</v>
      </c>
      <c r="JF10" s="412">
        <v>6506.8</v>
      </c>
      <c r="JG10" s="412">
        <v>3439.9</v>
      </c>
      <c r="JH10" s="412">
        <v>1440.5</v>
      </c>
      <c r="JI10" s="412">
        <v>594.79999999999995</v>
      </c>
      <c r="JJ10" s="412">
        <v>186.1</v>
      </c>
      <c r="JK10" s="412">
        <v>19.5</v>
      </c>
      <c r="JL10" s="412">
        <v>31642</v>
      </c>
      <c r="JM10" s="412">
        <v>59.2</v>
      </c>
      <c r="JN10" s="412">
        <v>31701.200000000001</v>
      </c>
      <c r="JO10" s="286"/>
      <c r="JP10" s="143">
        <f t="shared" si="5"/>
        <v>0</v>
      </c>
    </row>
    <row r="11" spans="1:276" x14ac:dyDescent="0.2">
      <c r="A11" s="150" t="s">
        <v>158</v>
      </c>
      <c r="B11" s="151" t="s">
        <v>276</v>
      </c>
      <c r="C11" s="152" t="s">
        <v>277</v>
      </c>
      <c r="D11" s="415" t="s">
        <v>157</v>
      </c>
      <c r="E11" s="412">
        <v>4056</v>
      </c>
      <c r="F11" s="412">
        <v>12185</v>
      </c>
      <c r="G11" s="412">
        <v>12352</v>
      </c>
      <c r="H11" s="412">
        <v>8600</v>
      </c>
      <c r="I11" s="412">
        <v>6316</v>
      </c>
      <c r="J11" s="412">
        <v>5169</v>
      </c>
      <c r="K11" s="412">
        <v>3047</v>
      </c>
      <c r="L11" s="412">
        <v>185</v>
      </c>
      <c r="M11" s="412">
        <v>51910</v>
      </c>
      <c r="N11" s="412">
        <v>141</v>
      </c>
      <c r="O11" s="412">
        <v>106</v>
      </c>
      <c r="P11" s="412">
        <v>90</v>
      </c>
      <c r="Q11" s="412">
        <v>132</v>
      </c>
      <c r="R11" s="412">
        <v>25</v>
      </c>
      <c r="S11" s="412">
        <v>24</v>
      </c>
      <c r="T11" s="412">
        <v>15</v>
      </c>
      <c r="U11" s="412">
        <v>3</v>
      </c>
      <c r="V11" s="412">
        <v>536</v>
      </c>
      <c r="W11" s="412">
        <v>7</v>
      </c>
      <c r="X11" s="412">
        <v>1</v>
      </c>
      <c r="Y11" s="412">
        <v>1</v>
      </c>
      <c r="Z11" s="412">
        <v>0</v>
      </c>
      <c r="AA11" s="412">
        <v>3</v>
      </c>
      <c r="AB11" s="412">
        <v>0</v>
      </c>
      <c r="AC11" s="412">
        <v>0</v>
      </c>
      <c r="AD11" s="412">
        <v>0</v>
      </c>
      <c r="AE11" s="412">
        <v>12</v>
      </c>
      <c r="AF11" s="412">
        <v>3908</v>
      </c>
      <c r="AG11" s="412">
        <v>12078</v>
      </c>
      <c r="AH11" s="412">
        <v>12261</v>
      </c>
      <c r="AI11" s="412">
        <v>8468</v>
      </c>
      <c r="AJ11" s="412">
        <v>6288</v>
      </c>
      <c r="AK11" s="412">
        <v>5145</v>
      </c>
      <c r="AL11" s="412">
        <v>3032</v>
      </c>
      <c r="AM11" s="412">
        <v>182</v>
      </c>
      <c r="AN11" s="412">
        <v>51362</v>
      </c>
      <c r="AO11" s="412">
        <v>12</v>
      </c>
      <c r="AP11" s="412">
        <v>41</v>
      </c>
      <c r="AQ11" s="412">
        <v>58</v>
      </c>
      <c r="AR11" s="412">
        <v>45</v>
      </c>
      <c r="AS11" s="412">
        <v>60</v>
      </c>
      <c r="AT11" s="412">
        <v>47</v>
      </c>
      <c r="AU11" s="412">
        <v>29</v>
      </c>
      <c r="AV11" s="412">
        <v>12</v>
      </c>
      <c r="AW11" s="412">
        <v>304</v>
      </c>
      <c r="AX11" s="412">
        <v>12</v>
      </c>
      <c r="AY11" s="412">
        <v>41</v>
      </c>
      <c r="AZ11" s="412">
        <v>58</v>
      </c>
      <c r="BA11" s="412">
        <v>45</v>
      </c>
      <c r="BB11" s="412">
        <v>60</v>
      </c>
      <c r="BC11" s="412">
        <v>47</v>
      </c>
      <c r="BD11" s="412">
        <v>29</v>
      </c>
      <c r="BE11" s="412">
        <v>12</v>
      </c>
      <c r="BF11" s="412">
        <v>0</v>
      </c>
      <c r="BG11" s="412">
        <v>304</v>
      </c>
      <c r="BH11" s="412">
        <v>12</v>
      </c>
      <c r="BI11" s="412">
        <v>3937</v>
      </c>
      <c r="BJ11" s="412">
        <v>12095</v>
      </c>
      <c r="BK11" s="412">
        <v>12248</v>
      </c>
      <c r="BL11" s="412">
        <v>8483</v>
      </c>
      <c r="BM11" s="412">
        <v>6275</v>
      </c>
      <c r="BN11" s="412">
        <v>5127</v>
      </c>
      <c r="BO11" s="412">
        <v>3015</v>
      </c>
      <c r="BP11" s="412">
        <v>170</v>
      </c>
      <c r="BQ11" s="412">
        <v>51362</v>
      </c>
      <c r="BR11" s="412">
        <v>2</v>
      </c>
      <c r="BS11" s="412">
        <v>2000</v>
      </c>
      <c r="BT11" s="412">
        <v>4535</v>
      </c>
      <c r="BU11" s="412">
        <v>3625</v>
      </c>
      <c r="BV11" s="412">
        <v>2066</v>
      </c>
      <c r="BW11" s="412">
        <v>1246</v>
      </c>
      <c r="BX11" s="412">
        <v>759</v>
      </c>
      <c r="BY11" s="412">
        <v>358</v>
      </c>
      <c r="BZ11" s="412">
        <v>16</v>
      </c>
      <c r="CA11" s="412">
        <v>14607</v>
      </c>
      <c r="CB11" s="412">
        <v>0</v>
      </c>
      <c r="CC11" s="412">
        <v>18</v>
      </c>
      <c r="CD11" s="412">
        <v>101</v>
      </c>
      <c r="CE11" s="412">
        <v>118</v>
      </c>
      <c r="CF11" s="412">
        <v>80</v>
      </c>
      <c r="CG11" s="412">
        <v>52</v>
      </c>
      <c r="CH11" s="412">
        <v>35</v>
      </c>
      <c r="CI11" s="412">
        <v>18</v>
      </c>
      <c r="CJ11" s="412">
        <v>1</v>
      </c>
      <c r="CK11" s="412">
        <v>423</v>
      </c>
      <c r="CL11" s="412">
        <v>6</v>
      </c>
      <c r="CM11" s="412">
        <v>7</v>
      </c>
      <c r="CN11" s="412">
        <v>9</v>
      </c>
      <c r="CO11" s="412">
        <v>5</v>
      </c>
      <c r="CP11" s="412">
        <v>13</v>
      </c>
      <c r="CQ11" s="412">
        <v>5</v>
      </c>
      <c r="CR11" s="412">
        <v>17</v>
      </c>
      <c r="CS11" s="412">
        <v>19</v>
      </c>
      <c r="CT11" s="412">
        <v>2</v>
      </c>
      <c r="CU11" s="412">
        <v>83</v>
      </c>
      <c r="CV11" s="412">
        <v>87</v>
      </c>
      <c r="CW11" s="412">
        <v>101</v>
      </c>
      <c r="CX11" s="412">
        <v>90</v>
      </c>
      <c r="CY11" s="412">
        <v>74</v>
      </c>
      <c r="CZ11" s="412">
        <v>60</v>
      </c>
      <c r="DA11" s="412">
        <v>44</v>
      </c>
      <c r="DB11" s="412">
        <v>45</v>
      </c>
      <c r="DC11" s="412">
        <v>6</v>
      </c>
      <c r="DD11" s="412">
        <v>507</v>
      </c>
      <c r="DE11" s="412">
        <v>58</v>
      </c>
      <c r="DF11" s="412">
        <v>168</v>
      </c>
      <c r="DG11" s="412">
        <v>88</v>
      </c>
      <c r="DH11" s="412">
        <v>68</v>
      </c>
      <c r="DI11" s="412">
        <v>28</v>
      </c>
      <c r="DJ11" s="412">
        <v>37</v>
      </c>
      <c r="DK11" s="412">
        <v>19</v>
      </c>
      <c r="DL11" s="412">
        <v>0</v>
      </c>
      <c r="DM11" s="412">
        <v>466</v>
      </c>
      <c r="DN11" s="412">
        <v>31</v>
      </c>
      <c r="DO11" s="412">
        <v>91</v>
      </c>
      <c r="DP11" s="412">
        <v>52</v>
      </c>
      <c r="DQ11" s="412">
        <v>32</v>
      </c>
      <c r="DR11" s="412">
        <v>23</v>
      </c>
      <c r="DS11" s="412">
        <v>8</v>
      </c>
      <c r="DT11" s="412">
        <v>11</v>
      </c>
      <c r="DU11" s="412">
        <v>1</v>
      </c>
      <c r="DV11" s="412">
        <v>249</v>
      </c>
      <c r="DW11" s="412">
        <v>18</v>
      </c>
      <c r="DX11" s="412">
        <v>28</v>
      </c>
      <c r="DY11" s="412">
        <v>11</v>
      </c>
      <c r="DZ11" s="412">
        <v>18</v>
      </c>
      <c r="EA11" s="412">
        <v>8</v>
      </c>
      <c r="EB11" s="412">
        <v>4</v>
      </c>
      <c r="EC11" s="412">
        <v>2</v>
      </c>
      <c r="ED11" s="412">
        <v>2</v>
      </c>
      <c r="EE11" s="412">
        <v>91</v>
      </c>
      <c r="EF11" s="412">
        <v>107</v>
      </c>
      <c r="EG11" s="412">
        <v>287</v>
      </c>
      <c r="EH11" s="412">
        <v>151</v>
      </c>
      <c r="EI11" s="412">
        <v>118</v>
      </c>
      <c r="EJ11" s="412">
        <v>59</v>
      </c>
      <c r="EK11" s="412">
        <v>49</v>
      </c>
      <c r="EL11" s="412">
        <v>32</v>
      </c>
      <c r="EM11" s="412">
        <v>3</v>
      </c>
      <c r="EN11" s="412">
        <v>806</v>
      </c>
      <c r="EO11" s="412">
        <v>37</v>
      </c>
      <c r="EP11" s="412">
        <v>87</v>
      </c>
      <c r="EQ11" s="412">
        <v>56</v>
      </c>
      <c r="ER11" s="412">
        <v>51</v>
      </c>
      <c r="ES11" s="412">
        <v>28</v>
      </c>
      <c r="ET11" s="412">
        <v>26</v>
      </c>
      <c r="EU11" s="412">
        <v>15</v>
      </c>
      <c r="EV11" s="412">
        <v>3</v>
      </c>
      <c r="EW11" s="412">
        <v>303</v>
      </c>
      <c r="EX11" s="412">
        <v>0</v>
      </c>
      <c r="EY11" s="412">
        <v>0</v>
      </c>
      <c r="EZ11" s="412">
        <v>0</v>
      </c>
      <c r="FA11" s="412">
        <v>0</v>
      </c>
      <c r="FB11" s="412">
        <v>0</v>
      </c>
      <c r="FC11" s="412">
        <v>0</v>
      </c>
      <c r="FD11" s="412">
        <v>0</v>
      </c>
      <c r="FE11" s="412">
        <v>0</v>
      </c>
      <c r="FF11" s="412">
        <v>0</v>
      </c>
      <c r="FG11" s="412">
        <v>4</v>
      </c>
      <c r="FH11" s="412">
        <v>20</v>
      </c>
      <c r="FI11" s="412">
        <v>9</v>
      </c>
      <c r="FJ11" s="412">
        <v>10</v>
      </c>
      <c r="FK11" s="412">
        <v>6</v>
      </c>
      <c r="FL11" s="412">
        <v>3</v>
      </c>
      <c r="FM11" s="412">
        <v>3</v>
      </c>
      <c r="FN11" s="412">
        <v>1</v>
      </c>
      <c r="FO11" s="412">
        <v>56</v>
      </c>
      <c r="FP11" s="412">
        <v>33</v>
      </c>
      <c r="FQ11" s="412">
        <v>67</v>
      </c>
      <c r="FR11" s="412">
        <v>47</v>
      </c>
      <c r="FS11" s="412">
        <v>41</v>
      </c>
      <c r="FT11" s="412">
        <v>22</v>
      </c>
      <c r="FU11" s="412">
        <v>23</v>
      </c>
      <c r="FV11" s="412">
        <v>12</v>
      </c>
      <c r="FW11" s="412">
        <v>2</v>
      </c>
      <c r="FX11" s="412">
        <v>247</v>
      </c>
      <c r="FY11" s="412">
        <v>4</v>
      </c>
      <c r="FZ11" s="412">
        <v>1855</v>
      </c>
      <c r="GA11" s="412">
        <v>7330</v>
      </c>
      <c r="GB11" s="412">
        <v>8437</v>
      </c>
      <c r="GC11" s="412">
        <v>6272</v>
      </c>
      <c r="GD11" s="412">
        <v>4941</v>
      </c>
      <c r="GE11" s="412">
        <v>4304</v>
      </c>
      <c r="GF11" s="412">
        <v>2607</v>
      </c>
      <c r="GG11" s="412">
        <v>148</v>
      </c>
      <c r="GH11" s="412">
        <v>35898</v>
      </c>
      <c r="GI11" s="412">
        <v>8</v>
      </c>
      <c r="GJ11" s="412">
        <v>2082</v>
      </c>
      <c r="GK11" s="412">
        <v>4765</v>
      </c>
      <c r="GL11" s="412">
        <v>3811</v>
      </c>
      <c r="GM11" s="412">
        <v>2211</v>
      </c>
      <c r="GN11" s="412">
        <v>1334</v>
      </c>
      <c r="GO11" s="412">
        <v>823</v>
      </c>
      <c r="GP11" s="412">
        <v>408</v>
      </c>
      <c r="GQ11" s="412">
        <v>22</v>
      </c>
      <c r="GR11" s="412">
        <v>15464</v>
      </c>
      <c r="GS11" s="412">
        <v>0.38</v>
      </c>
      <c r="GT11" s="412">
        <v>24.3</v>
      </c>
      <c r="GU11" s="412">
        <v>5.13</v>
      </c>
      <c r="GV11" s="412">
        <v>3.38</v>
      </c>
      <c r="GW11" s="412">
        <v>0.38</v>
      </c>
      <c r="GX11" s="412">
        <v>0.38</v>
      </c>
      <c r="GY11" s="412">
        <v>0.5</v>
      </c>
      <c r="GZ11" s="412">
        <v>0</v>
      </c>
      <c r="HA11" s="412">
        <v>0</v>
      </c>
      <c r="HB11" s="412">
        <v>34.450000000000003</v>
      </c>
      <c r="HC11" s="412">
        <v>8.1199999999999992</v>
      </c>
      <c r="HD11" s="412">
        <v>3378.7</v>
      </c>
      <c r="HE11" s="412">
        <v>10848.87</v>
      </c>
      <c r="HF11" s="412">
        <v>11259.87</v>
      </c>
      <c r="HG11" s="412">
        <v>7915.62</v>
      </c>
      <c r="HH11" s="412">
        <v>5928.62</v>
      </c>
      <c r="HI11" s="412">
        <v>4913.5</v>
      </c>
      <c r="HJ11" s="412">
        <v>2901.5</v>
      </c>
      <c r="HK11" s="412">
        <v>164.75</v>
      </c>
      <c r="HL11" s="412">
        <v>47319.55</v>
      </c>
      <c r="HM11" s="412">
        <v>4.5</v>
      </c>
      <c r="HN11" s="412">
        <v>2252.5</v>
      </c>
      <c r="HO11" s="412">
        <v>8438</v>
      </c>
      <c r="HP11" s="412">
        <v>10008.799999999999</v>
      </c>
      <c r="HQ11" s="412">
        <v>7915.6</v>
      </c>
      <c r="HR11" s="412">
        <v>7246.1</v>
      </c>
      <c r="HS11" s="412">
        <v>7097.3</v>
      </c>
      <c r="HT11" s="412">
        <v>4835.8</v>
      </c>
      <c r="HU11" s="412">
        <v>329.5</v>
      </c>
      <c r="HV11" s="412">
        <v>48128.100000000006</v>
      </c>
      <c r="HW11" s="412">
        <v>77.400000000000006</v>
      </c>
      <c r="HX11" s="412">
        <v>48205.5</v>
      </c>
      <c r="HY11" s="412">
        <v>8.1199999999999992</v>
      </c>
      <c r="HZ11" s="412">
        <v>3378.7</v>
      </c>
      <c r="IA11" s="412">
        <v>10848.87</v>
      </c>
      <c r="IB11" s="412">
        <v>11259.87</v>
      </c>
      <c r="IC11" s="412">
        <v>7915.62</v>
      </c>
      <c r="ID11" s="412">
        <v>5928.62</v>
      </c>
      <c r="IE11" s="412">
        <v>4913.5</v>
      </c>
      <c r="IF11" s="412">
        <v>2901.5</v>
      </c>
      <c r="IG11" s="412">
        <v>164.75</v>
      </c>
      <c r="IH11" s="412">
        <v>47319.55</v>
      </c>
      <c r="II11" s="412">
        <v>2.2999999999999998</v>
      </c>
      <c r="IJ11" s="412">
        <v>958.27</v>
      </c>
      <c r="IK11" s="412">
        <v>2280.94</v>
      </c>
      <c r="IL11" s="412">
        <v>1460.55</v>
      </c>
      <c r="IM11" s="412">
        <v>563.65</v>
      </c>
      <c r="IN11" s="412">
        <v>227.78</v>
      </c>
      <c r="IO11" s="412">
        <v>99.28</v>
      </c>
      <c r="IP11" s="412">
        <v>30.48</v>
      </c>
      <c r="IQ11" s="412">
        <v>0</v>
      </c>
      <c r="IR11" s="412">
        <v>5623.2499999999991</v>
      </c>
      <c r="IS11" s="412">
        <v>5.8199999999999994</v>
      </c>
      <c r="IT11" s="412">
        <v>2420.4299999999998</v>
      </c>
      <c r="IU11" s="412">
        <v>8567.93</v>
      </c>
      <c r="IV11" s="412">
        <v>9799.3200000000015</v>
      </c>
      <c r="IW11" s="412">
        <v>7351.97</v>
      </c>
      <c r="IX11" s="412">
        <v>5700.84</v>
      </c>
      <c r="IY11" s="412">
        <v>4814.22</v>
      </c>
      <c r="IZ11" s="412">
        <v>2871.02</v>
      </c>
      <c r="JA11" s="412">
        <v>164.75</v>
      </c>
      <c r="JB11" s="412">
        <v>41696.299999999996</v>
      </c>
      <c r="JC11" s="412">
        <v>3.2</v>
      </c>
      <c r="JD11" s="412">
        <v>1613.6</v>
      </c>
      <c r="JE11" s="412">
        <v>6663.9</v>
      </c>
      <c r="JF11" s="412">
        <v>8710.5</v>
      </c>
      <c r="JG11" s="412">
        <v>7352</v>
      </c>
      <c r="JH11" s="412">
        <v>6967.7</v>
      </c>
      <c r="JI11" s="412">
        <v>6953.9</v>
      </c>
      <c r="JJ11" s="412">
        <v>4785</v>
      </c>
      <c r="JK11" s="412">
        <v>329.5</v>
      </c>
      <c r="JL11" s="412">
        <v>43379.299999999996</v>
      </c>
      <c r="JM11" s="412">
        <v>77.400000000000006</v>
      </c>
      <c r="JN11" s="412">
        <v>43456.7</v>
      </c>
      <c r="JO11" s="286"/>
      <c r="JP11" s="143">
        <f t="shared" si="5"/>
        <v>0</v>
      </c>
    </row>
    <row r="12" spans="1:276" x14ac:dyDescent="0.2">
      <c r="A12" s="150" t="s">
        <v>160</v>
      </c>
      <c r="B12" s="151" t="s">
        <v>276</v>
      </c>
      <c r="C12" s="152" t="s">
        <v>277</v>
      </c>
      <c r="D12" s="415" t="s">
        <v>159</v>
      </c>
      <c r="E12" s="412">
        <v>3267</v>
      </c>
      <c r="F12" s="412">
        <v>12529</v>
      </c>
      <c r="G12" s="412">
        <v>22237</v>
      </c>
      <c r="H12" s="412">
        <v>13627</v>
      </c>
      <c r="I12" s="412">
        <v>11033</v>
      </c>
      <c r="J12" s="412">
        <v>7781</v>
      </c>
      <c r="K12" s="412">
        <v>6083</v>
      </c>
      <c r="L12" s="412">
        <v>406</v>
      </c>
      <c r="M12" s="412">
        <v>76963</v>
      </c>
      <c r="N12" s="412">
        <v>261</v>
      </c>
      <c r="O12" s="412">
        <v>283</v>
      </c>
      <c r="P12" s="412">
        <v>246</v>
      </c>
      <c r="Q12" s="412">
        <v>357</v>
      </c>
      <c r="R12" s="412">
        <v>118</v>
      </c>
      <c r="S12" s="412">
        <v>156</v>
      </c>
      <c r="T12" s="412">
        <v>93</v>
      </c>
      <c r="U12" s="412">
        <v>13</v>
      </c>
      <c r="V12" s="412">
        <v>1527</v>
      </c>
      <c r="W12" s="412">
        <v>3</v>
      </c>
      <c r="X12" s="412">
        <v>0</v>
      </c>
      <c r="Y12" s="412">
        <v>0</v>
      </c>
      <c r="Z12" s="412">
        <v>1</v>
      </c>
      <c r="AA12" s="412">
        <v>1</v>
      </c>
      <c r="AB12" s="412">
        <v>3</v>
      </c>
      <c r="AC12" s="412">
        <v>0</v>
      </c>
      <c r="AD12" s="412">
        <v>0</v>
      </c>
      <c r="AE12" s="412">
        <v>8</v>
      </c>
      <c r="AF12" s="412">
        <v>3003</v>
      </c>
      <c r="AG12" s="412">
        <v>12246</v>
      </c>
      <c r="AH12" s="412">
        <v>21991</v>
      </c>
      <c r="AI12" s="412">
        <v>13269</v>
      </c>
      <c r="AJ12" s="412">
        <v>10914</v>
      </c>
      <c r="AK12" s="412">
        <v>7622</v>
      </c>
      <c r="AL12" s="412">
        <v>5990</v>
      </c>
      <c r="AM12" s="412">
        <v>393</v>
      </c>
      <c r="AN12" s="412">
        <v>75428</v>
      </c>
      <c r="AO12" s="412">
        <v>8</v>
      </c>
      <c r="AP12" s="412">
        <v>63</v>
      </c>
      <c r="AQ12" s="412">
        <v>122</v>
      </c>
      <c r="AR12" s="412">
        <v>77</v>
      </c>
      <c r="AS12" s="412">
        <v>81</v>
      </c>
      <c r="AT12" s="412">
        <v>69</v>
      </c>
      <c r="AU12" s="412">
        <v>41</v>
      </c>
      <c r="AV12" s="412">
        <v>15</v>
      </c>
      <c r="AW12" s="412">
        <v>476</v>
      </c>
      <c r="AX12" s="412">
        <v>8</v>
      </c>
      <c r="AY12" s="412">
        <v>63</v>
      </c>
      <c r="AZ12" s="412">
        <v>122</v>
      </c>
      <c r="BA12" s="412">
        <v>77</v>
      </c>
      <c r="BB12" s="412">
        <v>81</v>
      </c>
      <c r="BC12" s="412">
        <v>69</v>
      </c>
      <c r="BD12" s="412">
        <v>41</v>
      </c>
      <c r="BE12" s="412">
        <v>15</v>
      </c>
      <c r="BF12" s="412">
        <v>0</v>
      </c>
      <c r="BG12" s="412">
        <v>476</v>
      </c>
      <c r="BH12" s="412">
        <v>8</v>
      </c>
      <c r="BI12" s="412">
        <v>3058</v>
      </c>
      <c r="BJ12" s="412">
        <v>12305</v>
      </c>
      <c r="BK12" s="412">
        <v>21946</v>
      </c>
      <c r="BL12" s="412">
        <v>13273</v>
      </c>
      <c r="BM12" s="412">
        <v>10902</v>
      </c>
      <c r="BN12" s="412">
        <v>7594</v>
      </c>
      <c r="BO12" s="412">
        <v>5964</v>
      </c>
      <c r="BP12" s="412">
        <v>378</v>
      </c>
      <c r="BQ12" s="412">
        <v>75428</v>
      </c>
      <c r="BR12" s="412">
        <v>7</v>
      </c>
      <c r="BS12" s="412">
        <v>1910</v>
      </c>
      <c r="BT12" s="412">
        <v>5668</v>
      </c>
      <c r="BU12" s="412">
        <v>7063</v>
      </c>
      <c r="BV12" s="412">
        <v>3348</v>
      </c>
      <c r="BW12" s="412">
        <v>2045</v>
      </c>
      <c r="BX12" s="412">
        <v>1049</v>
      </c>
      <c r="BY12" s="412">
        <v>604</v>
      </c>
      <c r="BZ12" s="412">
        <v>21</v>
      </c>
      <c r="CA12" s="412">
        <v>21715</v>
      </c>
      <c r="CB12" s="412">
        <v>0</v>
      </c>
      <c r="CC12" s="412">
        <v>14</v>
      </c>
      <c r="CD12" s="412">
        <v>101</v>
      </c>
      <c r="CE12" s="412">
        <v>244</v>
      </c>
      <c r="CF12" s="412">
        <v>125</v>
      </c>
      <c r="CG12" s="412">
        <v>81</v>
      </c>
      <c r="CH12" s="412">
        <v>49</v>
      </c>
      <c r="CI12" s="412">
        <v>46</v>
      </c>
      <c r="CJ12" s="412">
        <v>3</v>
      </c>
      <c r="CK12" s="412">
        <v>663</v>
      </c>
      <c r="CL12" s="412">
        <v>0</v>
      </c>
      <c r="CM12" s="412">
        <v>2</v>
      </c>
      <c r="CN12" s="412">
        <v>6</v>
      </c>
      <c r="CO12" s="412">
        <v>7</v>
      </c>
      <c r="CP12" s="412">
        <v>5</v>
      </c>
      <c r="CQ12" s="412">
        <v>3</v>
      </c>
      <c r="CR12" s="412">
        <v>8</v>
      </c>
      <c r="CS12" s="412">
        <v>10</v>
      </c>
      <c r="CT12" s="412">
        <v>14</v>
      </c>
      <c r="CU12" s="412">
        <v>55</v>
      </c>
      <c r="CV12" s="412">
        <v>7</v>
      </c>
      <c r="CW12" s="412">
        <v>19</v>
      </c>
      <c r="CX12" s="412">
        <v>20</v>
      </c>
      <c r="CY12" s="412">
        <v>10</v>
      </c>
      <c r="CZ12" s="412">
        <v>10</v>
      </c>
      <c r="DA12" s="412">
        <v>7</v>
      </c>
      <c r="DB12" s="412">
        <v>12</v>
      </c>
      <c r="DC12" s="412">
        <v>5</v>
      </c>
      <c r="DD12" s="412">
        <v>90</v>
      </c>
      <c r="DE12" s="412">
        <v>33</v>
      </c>
      <c r="DF12" s="412">
        <v>93</v>
      </c>
      <c r="DG12" s="412">
        <v>136</v>
      </c>
      <c r="DH12" s="412">
        <v>70</v>
      </c>
      <c r="DI12" s="412">
        <v>43</v>
      </c>
      <c r="DJ12" s="412">
        <v>27</v>
      </c>
      <c r="DK12" s="412">
        <v>51</v>
      </c>
      <c r="DL12" s="412">
        <v>2</v>
      </c>
      <c r="DM12" s="412">
        <v>455</v>
      </c>
      <c r="DN12" s="412">
        <v>16</v>
      </c>
      <c r="DO12" s="412">
        <v>52</v>
      </c>
      <c r="DP12" s="412">
        <v>100</v>
      </c>
      <c r="DQ12" s="412">
        <v>42</v>
      </c>
      <c r="DR12" s="412">
        <v>31</v>
      </c>
      <c r="DS12" s="412">
        <v>22</v>
      </c>
      <c r="DT12" s="412">
        <v>23</v>
      </c>
      <c r="DU12" s="412">
        <v>2</v>
      </c>
      <c r="DV12" s="412">
        <v>288</v>
      </c>
      <c r="DW12" s="412">
        <v>11</v>
      </c>
      <c r="DX12" s="412">
        <v>25</v>
      </c>
      <c r="DY12" s="412">
        <v>26</v>
      </c>
      <c r="DZ12" s="412">
        <v>10</v>
      </c>
      <c r="EA12" s="412">
        <v>7</v>
      </c>
      <c r="EB12" s="412">
        <v>6</v>
      </c>
      <c r="EC12" s="412">
        <v>12</v>
      </c>
      <c r="ED12" s="412">
        <v>1</v>
      </c>
      <c r="EE12" s="412">
        <v>98</v>
      </c>
      <c r="EF12" s="412">
        <v>60</v>
      </c>
      <c r="EG12" s="412">
        <v>170</v>
      </c>
      <c r="EH12" s="412">
        <v>262</v>
      </c>
      <c r="EI12" s="412">
        <v>122</v>
      </c>
      <c r="EJ12" s="412">
        <v>81</v>
      </c>
      <c r="EK12" s="412">
        <v>55</v>
      </c>
      <c r="EL12" s="412">
        <v>86</v>
      </c>
      <c r="EM12" s="412">
        <v>5</v>
      </c>
      <c r="EN12" s="412">
        <v>841</v>
      </c>
      <c r="EO12" s="412">
        <v>37</v>
      </c>
      <c r="EP12" s="412">
        <v>54</v>
      </c>
      <c r="EQ12" s="412">
        <v>92</v>
      </c>
      <c r="ER12" s="412">
        <v>45</v>
      </c>
      <c r="ES12" s="412">
        <v>39</v>
      </c>
      <c r="ET12" s="412">
        <v>23</v>
      </c>
      <c r="EU12" s="412">
        <v>37</v>
      </c>
      <c r="EV12" s="412">
        <v>3</v>
      </c>
      <c r="EW12" s="412">
        <v>330</v>
      </c>
      <c r="EX12" s="412">
        <v>0</v>
      </c>
      <c r="EY12" s="412">
        <v>0</v>
      </c>
      <c r="EZ12" s="412">
        <v>0</v>
      </c>
      <c r="FA12" s="412">
        <v>0</v>
      </c>
      <c r="FB12" s="412">
        <v>0</v>
      </c>
      <c r="FC12" s="412">
        <v>0</v>
      </c>
      <c r="FD12" s="412">
        <v>0</v>
      </c>
      <c r="FE12" s="412">
        <v>0</v>
      </c>
      <c r="FF12" s="412">
        <v>0</v>
      </c>
      <c r="FG12" s="412">
        <v>6</v>
      </c>
      <c r="FH12" s="412">
        <v>10</v>
      </c>
      <c r="FI12" s="412">
        <v>23</v>
      </c>
      <c r="FJ12" s="412">
        <v>18</v>
      </c>
      <c r="FK12" s="412">
        <v>17</v>
      </c>
      <c r="FL12" s="412">
        <v>7</v>
      </c>
      <c r="FM12" s="412">
        <v>7</v>
      </c>
      <c r="FN12" s="412">
        <v>2</v>
      </c>
      <c r="FO12" s="412">
        <v>90</v>
      </c>
      <c r="FP12" s="412">
        <v>31</v>
      </c>
      <c r="FQ12" s="412">
        <v>44</v>
      </c>
      <c r="FR12" s="412">
        <v>69</v>
      </c>
      <c r="FS12" s="412">
        <v>27</v>
      </c>
      <c r="FT12" s="412">
        <v>22</v>
      </c>
      <c r="FU12" s="412">
        <v>16</v>
      </c>
      <c r="FV12" s="412">
        <v>30</v>
      </c>
      <c r="FW12" s="412">
        <v>1</v>
      </c>
      <c r="FX12" s="412">
        <v>240</v>
      </c>
      <c r="FY12" s="412">
        <v>1</v>
      </c>
      <c r="FZ12" s="412">
        <v>1105</v>
      </c>
      <c r="GA12" s="412">
        <v>6453</v>
      </c>
      <c r="GB12" s="412">
        <v>14506</v>
      </c>
      <c r="GC12" s="412">
        <v>9743</v>
      </c>
      <c r="GD12" s="412">
        <v>8735</v>
      </c>
      <c r="GE12" s="412">
        <v>6460</v>
      </c>
      <c r="GF12" s="412">
        <v>5269</v>
      </c>
      <c r="GG12" s="412">
        <v>337</v>
      </c>
      <c r="GH12" s="412">
        <v>52609</v>
      </c>
      <c r="GI12" s="412">
        <v>7</v>
      </c>
      <c r="GJ12" s="412">
        <v>1953</v>
      </c>
      <c r="GK12" s="412">
        <v>5852</v>
      </c>
      <c r="GL12" s="412">
        <v>7440</v>
      </c>
      <c r="GM12" s="412">
        <v>3530</v>
      </c>
      <c r="GN12" s="412">
        <v>2167</v>
      </c>
      <c r="GO12" s="412">
        <v>1134</v>
      </c>
      <c r="GP12" s="412">
        <v>695</v>
      </c>
      <c r="GQ12" s="412">
        <v>41</v>
      </c>
      <c r="GR12" s="412">
        <v>22819</v>
      </c>
      <c r="GS12" s="412">
        <v>0</v>
      </c>
      <c r="GT12" s="412">
        <v>8</v>
      </c>
      <c r="GU12" s="412">
        <v>0</v>
      </c>
      <c r="GV12" s="412">
        <v>0</v>
      </c>
      <c r="GW12" s="412">
        <v>0</v>
      </c>
      <c r="GX12" s="412">
        <v>0</v>
      </c>
      <c r="GY12" s="412">
        <v>0</v>
      </c>
      <c r="GZ12" s="412">
        <v>0</v>
      </c>
      <c r="HA12" s="412">
        <v>0</v>
      </c>
      <c r="HB12" s="412">
        <v>8</v>
      </c>
      <c r="HC12" s="412">
        <v>6.25</v>
      </c>
      <c r="HD12" s="412">
        <v>2561</v>
      </c>
      <c r="HE12" s="412">
        <v>10831.75</v>
      </c>
      <c r="HF12" s="412">
        <v>20051.75</v>
      </c>
      <c r="HG12" s="412">
        <v>12379.25</v>
      </c>
      <c r="HH12" s="412">
        <v>10353.5</v>
      </c>
      <c r="HI12" s="412">
        <v>7304.5</v>
      </c>
      <c r="HJ12" s="412">
        <v>5786</v>
      </c>
      <c r="HK12" s="412">
        <v>364.5</v>
      </c>
      <c r="HL12" s="412">
        <v>69638.5</v>
      </c>
      <c r="HM12" s="412">
        <v>3.5</v>
      </c>
      <c r="HN12" s="412">
        <v>1707.3</v>
      </c>
      <c r="HO12" s="412">
        <v>8424.7000000000007</v>
      </c>
      <c r="HP12" s="412">
        <v>17823.8</v>
      </c>
      <c r="HQ12" s="412">
        <v>12379.3</v>
      </c>
      <c r="HR12" s="412">
        <v>12654.3</v>
      </c>
      <c r="HS12" s="412">
        <v>10550.9</v>
      </c>
      <c r="HT12" s="412">
        <v>9643.2999999999993</v>
      </c>
      <c r="HU12" s="412">
        <v>729</v>
      </c>
      <c r="HV12" s="412">
        <v>73916.099999999991</v>
      </c>
      <c r="HW12" s="412">
        <v>424.2</v>
      </c>
      <c r="HX12" s="412">
        <v>74340.3</v>
      </c>
      <c r="HY12" s="412">
        <v>6.25</v>
      </c>
      <c r="HZ12" s="412">
        <v>2561</v>
      </c>
      <c r="IA12" s="412">
        <v>10831.75</v>
      </c>
      <c r="IB12" s="412">
        <v>20051.75</v>
      </c>
      <c r="IC12" s="412">
        <v>12379.25</v>
      </c>
      <c r="ID12" s="412">
        <v>10353.5</v>
      </c>
      <c r="IE12" s="412">
        <v>7304.5</v>
      </c>
      <c r="IF12" s="412">
        <v>5786</v>
      </c>
      <c r="IG12" s="412">
        <v>364.5</v>
      </c>
      <c r="IH12" s="412">
        <v>69638.5</v>
      </c>
      <c r="II12" s="412">
        <v>3.09</v>
      </c>
      <c r="IJ12" s="412">
        <v>689.8</v>
      </c>
      <c r="IK12" s="412">
        <v>2025.36</v>
      </c>
      <c r="IL12" s="412">
        <v>2132.63</v>
      </c>
      <c r="IM12" s="412">
        <v>557.76</v>
      </c>
      <c r="IN12" s="412">
        <v>214.22</v>
      </c>
      <c r="IO12" s="412">
        <v>61.39</v>
      </c>
      <c r="IP12" s="412">
        <v>17.91</v>
      </c>
      <c r="IQ12" s="412">
        <v>0.73</v>
      </c>
      <c r="IR12" s="412">
        <v>5702.89</v>
      </c>
      <c r="IS12" s="412">
        <v>3.16</v>
      </c>
      <c r="IT12" s="412">
        <v>1871.2</v>
      </c>
      <c r="IU12" s="412">
        <v>8806.39</v>
      </c>
      <c r="IV12" s="412">
        <v>17919.12</v>
      </c>
      <c r="IW12" s="412">
        <v>11821.49</v>
      </c>
      <c r="IX12" s="412">
        <v>10139.280000000001</v>
      </c>
      <c r="IY12" s="412">
        <v>7243.11</v>
      </c>
      <c r="IZ12" s="412">
        <v>5768.09</v>
      </c>
      <c r="JA12" s="412">
        <v>363.77</v>
      </c>
      <c r="JB12" s="412">
        <v>63935.609999999993</v>
      </c>
      <c r="JC12" s="412">
        <v>1.8</v>
      </c>
      <c r="JD12" s="412">
        <v>1247.5</v>
      </c>
      <c r="JE12" s="412">
        <v>6849.4</v>
      </c>
      <c r="JF12" s="412">
        <v>15928.1</v>
      </c>
      <c r="JG12" s="412">
        <v>11821.5</v>
      </c>
      <c r="JH12" s="412">
        <v>12392.5</v>
      </c>
      <c r="JI12" s="412">
        <v>10462.299999999999</v>
      </c>
      <c r="JJ12" s="412">
        <v>9613.5</v>
      </c>
      <c r="JK12" s="412">
        <v>727.5</v>
      </c>
      <c r="JL12" s="412">
        <v>69044.100000000006</v>
      </c>
      <c r="JM12" s="412">
        <v>424.2</v>
      </c>
      <c r="JN12" s="412">
        <v>69468.3</v>
      </c>
      <c r="JO12" s="286"/>
      <c r="JP12" s="143">
        <f t="shared" si="5"/>
        <v>0</v>
      </c>
    </row>
    <row r="13" spans="1:276" x14ac:dyDescent="0.2">
      <c r="A13" s="150" t="s">
        <v>162</v>
      </c>
      <c r="B13" s="151" t="s">
        <v>276</v>
      </c>
      <c r="C13" s="152" t="s">
        <v>69</v>
      </c>
      <c r="D13" s="415" t="s">
        <v>161</v>
      </c>
      <c r="E13" s="412">
        <v>4704</v>
      </c>
      <c r="F13" s="412">
        <v>11711</v>
      </c>
      <c r="G13" s="412">
        <v>8056</v>
      </c>
      <c r="H13" s="412">
        <v>7145</v>
      </c>
      <c r="I13" s="412">
        <v>4167</v>
      </c>
      <c r="J13" s="412">
        <v>2231</v>
      </c>
      <c r="K13" s="412">
        <v>1612</v>
      </c>
      <c r="L13" s="412">
        <v>185</v>
      </c>
      <c r="M13" s="412">
        <v>39811</v>
      </c>
      <c r="N13" s="412">
        <v>144</v>
      </c>
      <c r="O13" s="412">
        <v>102</v>
      </c>
      <c r="P13" s="412">
        <v>257</v>
      </c>
      <c r="Q13" s="412">
        <v>105</v>
      </c>
      <c r="R13" s="412">
        <v>39</v>
      </c>
      <c r="S13" s="412">
        <v>17</v>
      </c>
      <c r="T13" s="412">
        <v>7</v>
      </c>
      <c r="U13" s="412">
        <v>1</v>
      </c>
      <c r="V13" s="412">
        <v>672</v>
      </c>
      <c r="W13" s="412">
        <v>0</v>
      </c>
      <c r="X13" s="412">
        <v>0</v>
      </c>
      <c r="Y13" s="412">
        <v>0</v>
      </c>
      <c r="Z13" s="412">
        <v>0</v>
      </c>
      <c r="AA13" s="412">
        <v>0</v>
      </c>
      <c r="AB13" s="412">
        <v>0</v>
      </c>
      <c r="AC13" s="412">
        <v>0</v>
      </c>
      <c r="AD13" s="412">
        <v>0</v>
      </c>
      <c r="AE13" s="412">
        <v>0</v>
      </c>
      <c r="AF13" s="412">
        <v>4560</v>
      </c>
      <c r="AG13" s="412">
        <v>11609</v>
      </c>
      <c r="AH13" s="412">
        <v>7799</v>
      </c>
      <c r="AI13" s="412">
        <v>7040</v>
      </c>
      <c r="AJ13" s="412">
        <v>4128</v>
      </c>
      <c r="AK13" s="412">
        <v>2214</v>
      </c>
      <c r="AL13" s="412">
        <v>1605</v>
      </c>
      <c r="AM13" s="412">
        <v>184</v>
      </c>
      <c r="AN13" s="412">
        <v>39139</v>
      </c>
      <c r="AO13" s="412">
        <v>6</v>
      </c>
      <c r="AP13" s="412">
        <v>51</v>
      </c>
      <c r="AQ13" s="412">
        <v>39</v>
      </c>
      <c r="AR13" s="412">
        <v>55</v>
      </c>
      <c r="AS13" s="412">
        <v>31</v>
      </c>
      <c r="AT13" s="412">
        <v>16</v>
      </c>
      <c r="AU13" s="412">
        <v>18</v>
      </c>
      <c r="AV13" s="412">
        <v>12</v>
      </c>
      <c r="AW13" s="412">
        <v>228</v>
      </c>
      <c r="AX13" s="412">
        <v>6</v>
      </c>
      <c r="AY13" s="412">
        <v>51</v>
      </c>
      <c r="AZ13" s="412">
        <v>39</v>
      </c>
      <c r="BA13" s="412">
        <v>55</v>
      </c>
      <c r="BB13" s="412">
        <v>31</v>
      </c>
      <c r="BC13" s="412">
        <v>16</v>
      </c>
      <c r="BD13" s="412">
        <v>18</v>
      </c>
      <c r="BE13" s="412">
        <v>12</v>
      </c>
      <c r="BF13" s="412">
        <v>0</v>
      </c>
      <c r="BG13" s="412">
        <v>228</v>
      </c>
      <c r="BH13" s="412">
        <v>6</v>
      </c>
      <c r="BI13" s="412">
        <v>4605</v>
      </c>
      <c r="BJ13" s="412">
        <v>11597</v>
      </c>
      <c r="BK13" s="412">
        <v>7815</v>
      </c>
      <c r="BL13" s="412">
        <v>7016</v>
      </c>
      <c r="BM13" s="412">
        <v>4113</v>
      </c>
      <c r="BN13" s="412">
        <v>2216</v>
      </c>
      <c r="BO13" s="412">
        <v>1599</v>
      </c>
      <c r="BP13" s="412">
        <v>172</v>
      </c>
      <c r="BQ13" s="412">
        <v>39139</v>
      </c>
      <c r="BR13" s="412">
        <v>2</v>
      </c>
      <c r="BS13" s="412">
        <v>2590</v>
      </c>
      <c r="BT13" s="412">
        <v>4033</v>
      </c>
      <c r="BU13" s="412">
        <v>2289</v>
      </c>
      <c r="BV13" s="412">
        <v>1593</v>
      </c>
      <c r="BW13" s="412">
        <v>718</v>
      </c>
      <c r="BX13" s="412">
        <v>328</v>
      </c>
      <c r="BY13" s="412">
        <v>220</v>
      </c>
      <c r="BZ13" s="412">
        <v>19</v>
      </c>
      <c r="CA13" s="412">
        <v>11792</v>
      </c>
      <c r="CB13" s="412">
        <v>0</v>
      </c>
      <c r="CC13" s="412">
        <v>24</v>
      </c>
      <c r="CD13" s="412">
        <v>84</v>
      </c>
      <c r="CE13" s="412">
        <v>51</v>
      </c>
      <c r="CF13" s="412">
        <v>50</v>
      </c>
      <c r="CG13" s="412">
        <v>19</v>
      </c>
      <c r="CH13" s="412">
        <v>15</v>
      </c>
      <c r="CI13" s="412">
        <v>7</v>
      </c>
      <c r="CJ13" s="412">
        <v>0</v>
      </c>
      <c r="CK13" s="412">
        <v>250</v>
      </c>
      <c r="CL13" s="412">
        <v>0</v>
      </c>
      <c r="CM13" s="412">
        <v>1</v>
      </c>
      <c r="CN13" s="412">
        <v>5</v>
      </c>
      <c r="CO13" s="412">
        <v>1</v>
      </c>
      <c r="CP13" s="412">
        <v>6</v>
      </c>
      <c r="CQ13" s="412">
        <v>8</v>
      </c>
      <c r="CR13" s="412">
        <v>9</v>
      </c>
      <c r="CS13" s="412">
        <v>17</v>
      </c>
      <c r="CT13" s="412">
        <v>2</v>
      </c>
      <c r="CU13" s="412">
        <v>49</v>
      </c>
      <c r="CV13" s="412">
        <v>65</v>
      </c>
      <c r="CW13" s="412">
        <v>83</v>
      </c>
      <c r="CX13" s="412">
        <v>82</v>
      </c>
      <c r="CY13" s="412">
        <v>64</v>
      </c>
      <c r="CZ13" s="412">
        <v>57</v>
      </c>
      <c r="DA13" s="412">
        <v>51</v>
      </c>
      <c r="DB13" s="412">
        <v>51</v>
      </c>
      <c r="DC13" s="412">
        <v>13</v>
      </c>
      <c r="DD13" s="412">
        <v>466</v>
      </c>
      <c r="DE13" s="412">
        <v>55</v>
      </c>
      <c r="DF13" s="412">
        <v>83</v>
      </c>
      <c r="DG13" s="412">
        <v>58</v>
      </c>
      <c r="DH13" s="412">
        <v>52</v>
      </c>
      <c r="DI13" s="412">
        <v>26</v>
      </c>
      <c r="DJ13" s="412">
        <v>16</v>
      </c>
      <c r="DK13" s="412">
        <v>11</v>
      </c>
      <c r="DL13" s="412">
        <v>2</v>
      </c>
      <c r="DM13" s="412">
        <v>303</v>
      </c>
      <c r="DN13" s="412">
        <v>52</v>
      </c>
      <c r="DO13" s="412">
        <v>94</v>
      </c>
      <c r="DP13" s="412">
        <v>31</v>
      </c>
      <c r="DQ13" s="412">
        <v>30</v>
      </c>
      <c r="DR13" s="412">
        <v>17</v>
      </c>
      <c r="DS13" s="412">
        <v>10</v>
      </c>
      <c r="DT13" s="412">
        <v>6</v>
      </c>
      <c r="DU13" s="412">
        <v>0</v>
      </c>
      <c r="DV13" s="412">
        <v>240</v>
      </c>
      <c r="DW13" s="412">
        <v>16</v>
      </c>
      <c r="DX13" s="412">
        <v>27</v>
      </c>
      <c r="DY13" s="412">
        <v>24</v>
      </c>
      <c r="DZ13" s="412">
        <v>12</v>
      </c>
      <c r="EA13" s="412">
        <v>10</v>
      </c>
      <c r="EB13" s="412">
        <v>6</v>
      </c>
      <c r="EC13" s="412">
        <v>7</v>
      </c>
      <c r="ED13" s="412">
        <v>0</v>
      </c>
      <c r="EE13" s="412">
        <v>102</v>
      </c>
      <c r="EF13" s="412">
        <v>123</v>
      </c>
      <c r="EG13" s="412">
        <v>204</v>
      </c>
      <c r="EH13" s="412">
        <v>113</v>
      </c>
      <c r="EI13" s="412">
        <v>94</v>
      </c>
      <c r="EJ13" s="412">
        <v>53</v>
      </c>
      <c r="EK13" s="412">
        <v>32</v>
      </c>
      <c r="EL13" s="412">
        <v>24</v>
      </c>
      <c r="EM13" s="412">
        <v>2</v>
      </c>
      <c r="EN13" s="412">
        <v>645</v>
      </c>
      <c r="EO13" s="412">
        <v>63</v>
      </c>
      <c r="EP13" s="412">
        <v>88</v>
      </c>
      <c r="EQ13" s="412">
        <v>69</v>
      </c>
      <c r="ER13" s="412">
        <v>50</v>
      </c>
      <c r="ES13" s="412">
        <v>31</v>
      </c>
      <c r="ET13" s="412">
        <v>19</v>
      </c>
      <c r="EU13" s="412">
        <v>15</v>
      </c>
      <c r="EV13" s="412">
        <v>2</v>
      </c>
      <c r="EW13" s="412">
        <v>337</v>
      </c>
      <c r="EX13" s="412">
        <v>0</v>
      </c>
      <c r="EY13" s="412">
        <v>0</v>
      </c>
      <c r="EZ13" s="412">
        <v>0</v>
      </c>
      <c r="FA13" s="412">
        <v>0</v>
      </c>
      <c r="FB13" s="412">
        <v>0</v>
      </c>
      <c r="FC13" s="412">
        <v>0</v>
      </c>
      <c r="FD13" s="412">
        <v>0</v>
      </c>
      <c r="FE13" s="412">
        <v>0</v>
      </c>
      <c r="FF13" s="412">
        <v>0</v>
      </c>
      <c r="FG13" s="412">
        <v>3</v>
      </c>
      <c r="FH13" s="412">
        <v>8</v>
      </c>
      <c r="FI13" s="412">
        <v>2</v>
      </c>
      <c r="FJ13" s="412">
        <v>3</v>
      </c>
      <c r="FK13" s="412">
        <v>2</v>
      </c>
      <c r="FL13" s="412">
        <v>2</v>
      </c>
      <c r="FM13" s="412">
        <v>1</v>
      </c>
      <c r="FN13" s="412">
        <v>0</v>
      </c>
      <c r="FO13" s="412">
        <v>21</v>
      </c>
      <c r="FP13" s="412">
        <v>60</v>
      </c>
      <c r="FQ13" s="412">
        <v>80</v>
      </c>
      <c r="FR13" s="412">
        <v>67</v>
      </c>
      <c r="FS13" s="412">
        <v>47</v>
      </c>
      <c r="FT13" s="412">
        <v>29</v>
      </c>
      <c r="FU13" s="412">
        <v>17</v>
      </c>
      <c r="FV13" s="412">
        <v>14</v>
      </c>
      <c r="FW13" s="412">
        <v>2</v>
      </c>
      <c r="FX13" s="412">
        <v>316</v>
      </c>
      <c r="FY13" s="412">
        <v>4</v>
      </c>
      <c r="FZ13" s="412">
        <v>1920</v>
      </c>
      <c r="GA13" s="412">
        <v>7354</v>
      </c>
      <c r="GB13" s="412">
        <v>5419</v>
      </c>
      <c r="GC13" s="412">
        <v>5325</v>
      </c>
      <c r="GD13" s="412">
        <v>3341</v>
      </c>
      <c r="GE13" s="412">
        <v>1848</v>
      </c>
      <c r="GF13" s="412">
        <v>1342</v>
      </c>
      <c r="GG13" s="412">
        <v>151</v>
      </c>
      <c r="GH13" s="412">
        <v>26704</v>
      </c>
      <c r="GI13" s="412">
        <v>2</v>
      </c>
      <c r="GJ13" s="412">
        <v>2685</v>
      </c>
      <c r="GK13" s="412">
        <v>4243</v>
      </c>
      <c r="GL13" s="412">
        <v>2396</v>
      </c>
      <c r="GM13" s="412">
        <v>1691</v>
      </c>
      <c r="GN13" s="412">
        <v>772</v>
      </c>
      <c r="GO13" s="412">
        <v>368</v>
      </c>
      <c r="GP13" s="412">
        <v>257</v>
      </c>
      <c r="GQ13" s="412">
        <v>21</v>
      </c>
      <c r="GR13" s="412">
        <v>12435</v>
      </c>
      <c r="GS13" s="412">
        <v>0</v>
      </c>
      <c r="GT13" s="412">
        <v>8</v>
      </c>
      <c r="GU13" s="412">
        <v>1.5</v>
      </c>
      <c r="GV13" s="412">
        <v>0</v>
      </c>
      <c r="GW13" s="412">
        <v>0</v>
      </c>
      <c r="GX13" s="412">
        <v>0</v>
      </c>
      <c r="GY13" s="412">
        <v>0</v>
      </c>
      <c r="GZ13" s="412">
        <v>0</v>
      </c>
      <c r="HA13" s="412">
        <v>0</v>
      </c>
      <c r="HB13" s="412">
        <v>9.5</v>
      </c>
      <c r="HC13" s="412">
        <v>5.5</v>
      </c>
      <c r="HD13" s="412">
        <v>3937</v>
      </c>
      <c r="HE13" s="412">
        <v>10553.75</v>
      </c>
      <c r="HF13" s="412">
        <v>7233.75</v>
      </c>
      <c r="HG13" s="412">
        <v>6600.75</v>
      </c>
      <c r="HH13" s="412">
        <v>3925.5</v>
      </c>
      <c r="HI13" s="412">
        <v>2126.25</v>
      </c>
      <c r="HJ13" s="412">
        <v>1535.75</v>
      </c>
      <c r="HK13" s="412">
        <v>166.25</v>
      </c>
      <c r="HL13" s="412">
        <v>36084.5</v>
      </c>
      <c r="HM13" s="412">
        <v>3.1</v>
      </c>
      <c r="HN13" s="412">
        <v>2624.7</v>
      </c>
      <c r="HO13" s="412">
        <v>8208.5</v>
      </c>
      <c r="HP13" s="412">
        <v>6430</v>
      </c>
      <c r="HQ13" s="412">
        <v>6600.8</v>
      </c>
      <c r="HR13" s="412">
        <v>4797.8</v>
      </c>
      <c r="HS13" s="412">
        <v>3071.3</v>
      </c>
      <c r="HT13" s="412">
        <v>2559.6</v>
      </c>
      <c r="HU13" s="412">
        <v>332.5</v>
      </c>
      <c r="HV13" s="412">
        <v>34628.299999999996</v>
      </c>
      <c r="HW13" s="412">
        <v>201.5</v>
      </c>
      <c r="HX13" s="412">
        <v>34829.800000000003</v>
      </c>
      <c r="HY13" s="412">
        <v>5.5</v>
      </c>
      <c r="HZ13" s="412">
        <v>3937</v>
      </c>
      <c r="IA13" s="412">
        <v>10553.75</v>
      </c>
      <c r="IB13" s="412">
        <v>7233.75</v>
      </c>
      <c r="IC13" s="412">
        <v>6600.75</v>
      </c>
      <c r="ID13" s="412">
        <v>3925.5</v>
      </c>
      <c r="IE13" s="412">
        <v>2126.25</v>
      </c>
      <c r="IF13" s="412">
        <v>1535.75</v>
      </c>
      <c r="IG13" s="412">
        <v>166.25</v>
      </c>
      <c r="IH13" s="412">
        <v>36084.5</v>
      </c>
      <c r="II13" s="412">
        <v>1.94</v>
      </c>
      <c r="IJ13" s="412">
        <v>1135.99</v>
      </c>
      <c r="IK13" s="412">
        <v>1710.73</v>
      </c>
      <c r="IL13" s="412">
        <v>518.74</v>
      </c>
      <c r="IM13" s="412">
        <v>224.03</v>
      </c>
      <c r="IN13" s="412">
        <v>71.64</v>
      </c>
      <c r="IO13" s="412">
        <v>21.67</v>
      </c>
      <c r="IP13" s="412">
        <v>8.3000000000000007</v>
      </c>
      <c r="IQ13" s="412">
        <v>0</v>
      </c>
      <c r="IR13" s="412">
        <v>3693.04</v>
      </c>
      <c r="IS13" s="412">
        <v>3.56</v>
      </c>
      <c r="IT13" s="412">
        <v>2801.01</v>
      </c>
      <c r="IU13" s="412">
        <v>8843.02</v>
      </c>
      <c r="IV13" s="412">
        <v>6715.01</v>
      </c>
      <c r="IW13" s="412">
        <v>6376.72</v>
      </c>
      <c r="IX13" s="412">
        <v>3853.86</v>
      </c>
      <c r="IY13" s="412">
        <v>2104.58</v>
      </c>
      <c r="IZ13" s="412">
        <v>1527.45</v>
      </c>
      <c r="JA13" s="412">
        <v>166.25</v>
      </c>
      <c r="JB13" s="412">
        <v>32391.460000000003</v>
      </c>
      <c r="JC13" s="412">
        <v>2</v>
      </c>
      <c r="JD13" s="412">
        <v>1867.3</v>
      </c>
      <c r="JE13" s="412">
        <v>6877.9</v>
      </c>
      <c r="JF13" s="412">
        <v>5968.9</v>
      </c>
      <c r="JG13" s="412">
        <v>6376.7</v>
      </c>
      <c r="JH13" s="412">
        <v>4710.3</v>
      </c>
      <c r="JI13" s="412">
        <v>3039.9</v>
      </c>
      <c r="JJ13" s="412">
        <v>2545.8000000000002</v>
      </c>
      <c r="JK13" s="412">
        <v>332.5</v>
      </c>
      <c r="JL13" s="412">
        <v>31721.3</v>
      </c>
      <c r="JM13" s="412">
        <v>201.5</v>
      </c>
      <c r="JN13" s="412">
        <v>31922.799999999999</v>
      </c>
      <c r="JO13" s="286"/>
      <c r="JP13" s="143">
        <f t="shared" si="5"/>
        <v>0</v>
      </c>
    </row>
    <row r="14" spans="1:276" x14ac:dyDescent="0.2">
      <c r="A14" s="150" t="s">
        <v>163</v>
      </c>
      <c r="B14" s="151" t="s">
        <v>280</v>
      </c>
      <c r="C14" s="152" t="s">
        <v>128</v>
      </c>
      <c r="D14" s="415" t="s">
        <v>281</v>
      </c>
      <c r="E14" s="412">
        <v>6738</v>
      </c>
      <c r="F14" s="412">
        <v>11417</v>
      </c>
      <c r="G14" s="412">
        <v>44521</v>
      </c>
      <c r="H14" s="412">
        <v>9234</v>
      </c>
      <c r="I14" s="412">
        <v>1687</v>
      </c>
      <c r="J14" s="412">
        <v>329</v>
      </c>
      <c r="K14" s="412">
        <v>44</v>
      </c>
      <c r="L14" s="412">
        <v>18</v>
      </c>
      <c r="M14" s="412">
        <v>73988</v>
      </c>
      <c r="N14" s="412">
        <v>449</v>
      </c>
      <c r="O14" s="412">
        <v>315</v>
      </c>
      <c r="P14" s="412">
        <v>512</v>
      </c>
      <c r="Q14" s="412">
        <v>97</v>
      </c>
      <c r="R14" s="412">
        <v>26</v>
      </c>
      <c r="S14" s="412">
        <v>5</v>
      </c>
      <c r="T14" s="412">
        <v>1</v>
      </c>
      <c r="U14" s="412">
        <v>0</v>
      </c>
      <c r="V14" s="412">
        <v>1405</v>
      </c>
      <c r="W14" s="412">
        <v>0</v>
      </c>
      <c r="X14" s="412">
        <v>0</v>
      </c>
      <c r="Y14" s="412">
        <v>0</v>
      </c>
      <c r="Z14" s="412">
        <v>0</v>
      </c>
      <c r="AA14" s="412">
        <v>0</v>
      </c>
      <c r="AB14" s="412">
        <v>0</v>
      </c>
      <c r="AC14" s="412">
        <v>0</v>
      </c>
      <c r="AD14" s="412">
        <v>0</v>
      </c>
      <c r="AE14" s="412">
        <v>0</v>
      </c>
      <c r="AF14" s="412">
        <v>6289</v>
      </c>
      <c r="AG14" s="412">
        <v>11102</v>
      </c>
      <c r="AH14" s="412">
        <v>44009</v>
      </c>
      <c r="AI14" s="412">
        <v>9137</v>
      </c>
      <c r="AJ14" s="412">
        <v>1661</v>
      </c>
      <c r="AK14" s="412">
        <v>324</v>
      </c>
      <c r="AL14" s="412">
        <v>43</v>
      </c>
      <c r="AM14" s="412">
        <v>18</v>
      </c>
      <c r="AN14" s="412">
        <v>72583</v>
      </c>
      <c r="AO14" s="412">
        <v>2</v>
      </c>
      <c r="AP14" s="412">
        <v>25</v>
      </c>
      <c r="AQ14" s="412">
        <v>149</v>
      </c>
      <c r="AR14" s="412">
        <v>83</v>
      </c>
      <c r="AS14" s="412">
        <v>19</v>
      </c>
      <c r="AT14" s="412">
        <v>4</v>
      </c>
      <c r="AU14" s="412">
        <v>3</v>
      </c>
      <c r="AV14" s="412">
        <v>12</v>
      </c>
      <c r="AW14" s="412">
        <v>297</v>
      </c>
      <c r="AX14" s="412">
        <v>2</v>
      </c>
      <c r="AY14" s="412">
        <v>25</v>
      </c>
      <c r="AZ14" s="412">
        <v>149</v>
      </c>
      <c r="BA14" s="412">
        <v>83</v>
      </c>
      <c r="BB14" s="412">
        <v>19</v>
      </c>
      <c r="BC14" s="412">
        <v>4</v>
      </c>
      <c r="BD14" s="412">
        <v>3</v>
      </c>
      <c r="BE14" s="412">
        <v>12</v>
      </c>
      <c r="BF14" s="412">
        <v>0</v>
      </c>
      <c r="BG14" s="412">
        <v>297</v>
      </c>
      <c r="BH14" s="412">
        <v>2</v>
      </c>
      <c r="BI14" s="412">
        <v>6312</v>
      </c>
      <c r="BJ14" s="412">
        <v>11226</v>
      </c>
      <c r="BK14" s="412">
        <v>43943</v>
      </c>
      <c r="BL14" s="412">
        <v>9073</v>
      </c>
      <c r="BM14" s="412">
        <v>1646</v>
      </c>
      <c r="BN14" s="412">
        <v>323</v>
      </c>
      <c r="BO14" s="412">
        <v>52</v>
      </c>
      <c r="BP14" s="412">
        <v>6</v>
      </c>
      <c r="BQ14" s="412">
        <v>72583</v>
      </c>
      <c r="BR14" s="412">
        <v>1</v>
      </c>
      <c r="BS14" s="412">
        <v>3750</v>
      </c>
      <c r="BT14" s="412">
        <v>5386</v>
      </c>
      <c r="BU14" s="412">
        <v>13139</v>
      </c>
      <c r="BV14" s="412">
        <v>1975</v>
      </c>
      <c r="BW14" s="412">
        <v>300</v>
      </c>
      <c r="BX14" s="412">
        <v>32</v>
      </c>
      <c r="BY14" s="412">
        <v>3</v>
      </c>
      <c r="BZ14" s="412">
        <v>0</v>
      </c>
      <c r="CA14" s="412">
        <v>24586</v>
      </c>
      <c r="CB14" s="412">
        <v>0</v>
      </c>
      <c r="CC14" s="412">
        <v>25</v>
      </c>
      <c r="CD14" s="412">
        <v>104</v>
      </c>
      <c r="CE14" s="412">
        <v>435</v>
      </c>
      <c r="CF14" s="412">
        <v>75</v>
      </c>
      <c r="CG14" s="412">
        <v>20</v>
      </c>
      <c r="CH14" s="412">
        <v>1</v>
      </c>
      <c r="CI14" s="412">
        <v>0</v>
      </c>
      <c r="CJ14" s="412">
        <v>0</v>
      </c>
      <c r="CK14" s="412">
        <v>660</v>
      </c>
      <c r="CL14" s="412">
        <v>0</v>
      </c>
      <c r="CM14" s="412">
        <v>2</v>
      </c>
      <c r="CN14" s="412">
        <v>3</v>
      </c>
      <c r="CO14" s="412">
        <v>15</v>
      </c>
      <c r="CP14" s="412">
        <v>4</v>
      </c>
      <c r="CQ14" s="412">
        <v>1</v>
      </c>
      <c r="CR14" s="412">
        <v>2</v>
      </c>
      <c r="CS14" s="412">
        <v>20</v>
      </c>
      <c r="CT14" s="412">
        <v>2</v>
      </c>
      <c r="CU14" s="412">
        <v>49</v>
      </c>
      <c r="CV14" s="412">
        <v>19</v>
      </c>
      <c r="CW14" s="412">
        <v>19</v>
      </c>
      <c r="CX14" s="412">
        <v>58</v>
      </c>
      <c r="CY14" s="412">
        <v>12</v>
      </c>
      <c r="CZ14" s="412">
        <v>6</v>
      </c>
      <c r="DA14" s="412">
        <v>0</v>
      </c>
      <c r="DB14" s="412">
        <v>0</v>
      </c>
      <c r="DC14" s="412">
        <v>0</v>
      </c>
      <c r="DD14" s="412">
        <v>114</v>
      </c>
      <c r="DE14" s="412">
        <v>43</v>
      </c>
      <c r="DF14" s="412">
        <v>71</v>
      </c>
      <c r="DG14" s="412">
        <v>143</v>
      </c>
      <c r="DH14" s="412">
        <v>36</v>
      </c>
      <c r="DI14" s="412">
        <v>13</v>
      </c>
      <c r="DJ14" s="412">
        <v>0</v>
      </c>
      <c r="DK14" s="412">
        <v>0</v>
      </c>
      <c r="DL14" s="412">
        <v>0</v>
      </c>
      <c r="DM14" s="412">
        <v>306</v>
      </c>
      <c r="DN14" s="412">
        <v>0</v>
      </c>
      <c r="DO14" s="412">
        <v>0</v>
      </c>
      <c r="DP14" s="412">
        <v>0</v>
      </c>
      <c r="DQ14" s="412">
        <v>0</v>
      </c>
      <c r="DR14" s="412">
        <v>0</v>
      </c>
      <c r="DS14" s="412">
        <v>0</v>
      </c>
      <c r="DT14" s="412">
        <v>0</v>
      </c>
      <c r="DU14" s="412">
        <v>0</v>
      </c>
      <c r="DV14" s="412">
        <v>0</v>
      </c>
      <c r="DW14" s="412">
        <v>18</v>
      </c>
      <c r="DX14" s="412">
        <v>22</v>
      </c>
      <c r="DY14" s="412">
        <v>19</v>
      </c>
      <c r="DZ14" s="412">
        <v>8</v>
      </c>
      <c r="EA14" s="412">
        <v>1</v>
      </c>
      <c r="EB14" s="412">
        <v>0</v>
      </c>
      <c r="EC14" s="412">
        <v>0</v>
      </c>
      <c r="ED14" s="412">
        <v>0</v>
      </c>
      <c r="EE14" s="412">
        <v>68</v>
      </c>
      <c r="EF14" s="412">
        <v>61</v>
      </c>
      <c r="EG14" s="412">
        <v>93</v>
      </c>
      <c r="EH14" s="412">
        <v>162</v>
      </c>
      <c r="EI14" s="412">
        <v>44</v>
      </c>
      <c r="EJ14" s="412">
        <v>14</v>
      </c>
      <c r="EK14" s="412">
        <v>0</v>
      </c>
      <c r="EL14" s="412">
        <v>0</v>
      </c>
      <c r="EM14" s="412">
        <v>0</v>
      </c>
      <c r="EN14" s="412">
        <v>374</v>
      </c>
      <c r="EO14" s="412">
        <v>41</v>
      </c>
      <c r="EP14" s="412">
        <v>47</v>
      </c>
      <c r="EQ14" s="412">
        <v>81</v>
      </c>
      <c r="ER14" s="412">
        <v>34</v>
      </c>
      <c r="ES14" s="412">
        <v>11</v>
      </c>
      <c r="ET14" s="412">
        <v>0</v>
      </c>
      <c r="EU14" s="412">
        <v>0</v>
      </c>
      <c r="EV14" s="412">
        <v>0</v>
      </c>
      <c r="EW14" s="412">
        <v>214</v>
      </c>
      <c r="EX14" s="412">
        <v>0</v>
      </c>
      <c r="EY14" s="412">
        <v>0</v>
      </c>
      <c r="EZ14" s="412">
        <v>0</v>
      </c>
      <c r="FA14" s="412">
        <v>0</v>
      </c>
      <c r="FB14" s="412">
        <v>0</v>
      </c>
      <c r="FC14" s="412">
        <v>0</v>
      </c>
      <c r="FD14" s="412">
        <v>0</v>
      </c>
      <c r="FE14" s="412">
        <v>0</v>
      </c>
      <c r="FF14" s="412">
        <v>0</v>
      </c>
      <c r="FG14" s="412">
        <v>0</v>
      </c>
      <c r="FH14" s="412">
        <v>1</v>
      </c>
      <c r="FI14" s="412">
        <v>0</v>
      </c>
      <c r="FJ14" s="412">
        <v>5</v>
      </c>
      <c r="FK14" s="412">
        <v>4</v>
      </c>
      <c r="FL14" s="412">
        <v>2</v>
      </c>
      <c r="FM14" s="412">
        <v>0</v>
      </c>
      <c r="FN14" s="412">
        <v>0</v>
      </c>
      <c r="FO14" s="412">
        <v>12</v>
      </c>
      <c r="FP14" s="412">
        <v>41</v>
      </c>
      <c r="FQ14" s="412">
        <v>46</v>
      </c>
      <c r="FR14" s="412">
        <v>81</v>
      </c>
      <c r="FS14" s="412">
        <v>29</v>
      </c>
      <c r="FT14" s="412">
        <v>7</v>
      </c>
      <c r="FU14" s="412">
        <v>-2</v>
      </c>
      <c r="FV14" s="412">
        <v>0</v>
      </c>
      <c r="FW14" s="412">
        <v>0</v>
      </c>
      <c r="FX14" s="412">
        <v>202</v>
      </c>
      <c r="FY14" s="412">
        <v>1</v>
      </c>
      <c r="FZ14" s="412">
        <v>2517</v>
      </c>
      <c r="GA14" s="412">
        <v>5710</v>
      </c>
      <c r="GB14" s="412">
        <v>30334</v>
      </c>
      <c r="GC14" s="412">
        <v>7011</v>
      </c>
      <c r="GD14" s="412">
        <v>1324</v>
      </c>
      <c r="GE14" s="412">
        <v>288</v>
      </c>
      <c r="GF14" s="412">
        <v>29</v>
      </c>
      <c r="GG14" s="412">
        <v>4</v>
      </c>
      <c r="GH14" s="412">
        <v>47218</v>
      </c>
      <c r="GI14" s="412">
        <v>1</v>
      </c>
      <c r="GJ14" s="412">
        <v>3795</v>
      </c>
      <c r="GK14" s="412">
        <v>5516</v>
      </c>
      <c r="GL14" s="412">
        <v>13609</v>
      </c>
      <c r="GM14" s="412">
        <v>2062</v>
      </c>
      <c r="GN14" s="412">
        <v>322</v>
      </c>
      <c r="GO14" s="412">
        <v>35</v>
      </c>
      <c r="GP14" s="412">
        <v>23</v>
      </c>
      <c r="GQ14" s="412">
        <v>2</v>
      </c>
      <c r="GR14" s="412">
        <v>25365</v>
      </c>
      <c r="GS14" s="412">
        <v>0</v>
      </c>
      <c r="GT14" s="412">
        <v>0</v>
      </c>
      <c r="GU14" s="412">
        <v>0.38</v>
      </c>
      <c r="GV14" s="412">
        <v>0</v>
      </c>
      <c r="GW14" s="412">
        <v>0</v>
      </c>
      <c r="GX14" s="412">
        <v>0</v>
      </c>
      <c r="GY14" s="412">
        <v>0</v>
      </c>
      <c r="GZ14" s="412">
        <v>0</v>
      </c>
      <c r="HA14" s="412">
        <v>0</v>
      </c>
      <c r="HB14" s="412">
        <v>0.38</v>
      </c>
      <c r="HC14" s="412">
        <v>1.75</v>
      </c>
      <c r="HD14" s="412">
        <v>5376.25</v>
      </c>
      <c r="HE14" s="412">
        <v>9862.1200000000008</v>
      </c>
      <c r="HF14" s="412">
        <v>40551</v>
      </c>
      <c r="HG14" s="412">
        <v>8562.5</v>
      </c>
      <c r="HH14" s="412">
        <v>1566</v>
      </c>
      <c r="HI14" s="412">
        <v>313.75</v>
      </c>
      <c r="HJ14" s="412">
        <v>41.25</v>
      </c>
      <c r="HK14" s="412">
        <v>5</v>
      </c>
      <c r="HL14" s="412">
        <v>66279.62</v>
      </c>
      <c r="HM14" s="412">
        <v>1</v>
      </c>
      <c r="HN14" s="412">
        <v>3584.2</v>
      </c>
      <c r="HO14" s="412">
        <v>7670.5</v>
      </c>
      <c r="HP14" s="412">
        <v>36045.300000000003</v>
      </c>
      <c r="HQ14" s="412">
        <v>8562.5</v>
      </c>
      <c r="HR14" s="412">
        <v>1914</v>
      </c>
      <c r="HS14" s="412">
        <v>453.2</v>
      </c>
      <c r="HT14" s="412">
        <v>68.8</v>
      </c>
      <c r="HU14" s="412">
        <v>10</v>
      </c>
      <c r="HV14" s="412">
        <v>58309.5</v>
      </c>
      <c r="HW14" s="412">
        <v>0</v>
      </c>
      <c r="HX14" s="412">
        <v>58309.5</v>
      </c>
      <c r="HY14" s="412">
        <v>1.75</v>
      </c>
      <c r="HZ14" s="412">
        <v>5376.25</v>
      </c>
      <c r="IA14" s="412">
        <v>9862.1200000000008</v>
      </c>
      <c r="IB14" s="412">
        <v>40551</v>
      </c>
      <c r="IC14" s="412">
        <v>8562.5</v>
      </c>
      <c r="ID14" s="412">
        <v>1566</v>
      </c>
      <c r="IE14" s="412">
        <v>313.75</v>
      </c>
      <c r="IF14" s="412">
        <v>41.25</v>
      </c>
      <c r="IG14" s="412">
        <v>5</v>
      </c>
      <c r="IH14" s="412">
        <v>66279.62</v>
      </c>
      <c r="II14" s="412">
        <v>0.27</v>
      </c>
      <c r="IJ14" s="412">
        <v>1927.3</v>
      </c>
      <c r="IK14" s="412">
        <v>3006.57</v>
      </c>
      <c r="IL14" s="412">
        <v>8223.48</v>
      </c>
      <c r="IM14" s="412">
        <v>1230.76</v>
      </c>
      <c r="IN14" s="412">
        <v>165.68</v>
      </c>
      <c r="IO14" s="412">
        <v>25.3</v>
      </c>
      <c r="IP14" s="412">
        <v>1.55</v>
      </c>
      <c r="IQ14" s="412">
        <v>0</v>
      </c>
      <c r="IR14" s="412">
        <v>14580.909999999998</v>
      </c>
      <c r="IS14" s="412">
        <v>1.48</v>
      </c>
      <c r="IT14" s="412">
        <v>3448.95</v>
      </c>
      <c r="IU14" s="412">
        <v>6855.5500000000011</v>
      </c>
      <c r="IV14" s="412">
        <v>32327.52</v>
      </c>
      <c r="IW14" s="412">
        <v>7331.74</v>
      </c>
      <c r="IX14" s="412">
        <v>1400.32</v>
      </c>
      <c r="IY14" s="412">
        <v>288.45</v>
      </c>
      <c r="IZ14" s="412">
        <v>39.700000000000003</v>
      </c>
      <c r="JA14" s="412">
        <v>5</v>
      </c>
      <c r="JB14" s="412">
        <v>51698.709999999992</v>
      </c>
      <c r="JC14" s="412">
        <v>0.8</v>
      </c>
      <c r="JD14" s="412">
        <v>2299.3000000000002</v>
      </c>
      <c r="JE14" s="412">
        <v>5332.1</v>
      </c>
      <c r="JF14" s="412">
        <v>28735.599999999999</v>
      </c>
      <c r="JG14" s="412">
        <v>7331.7</v>
      </c>
      <c r="JH14" s="412">
        <v>1711.5</v>
      </c>
      <c r="JI14" s="412">
        <v>416.7</v>
      </c>
      <c r="JJ14" s="412">
        <v>66.2</v>
      </c>
      <c r="JK14" s="412">
        <v>10</v>
      </c>
      <c r="JL14" s="412">
        <v>45903.899999999994</v>
      </c>
      <c r="JM14" s="412">
        <v>0</v>
      </c>
      <c r="JN14" s="412">
        <v>45903.9</v>
      </c>
      <c r="JO14" s="286"/>
      <c r="JP14" s="143">
        <f t="shared" si="5"/>
        <v>0</v>
      </c>
    </row>
    <row r="15" spans="1:276" x14ac:dyDescent="0.2">
      <c r="A15" s="150" t="s">
        <v>165</v>
      </c>
      <c r="B15" s="151" t="s">
        <v>280</v>
      </c>
      <c r="C15" s="152" t="s">
        <v>128</v>
      </c>
      <c r="D15" s="415" t="s">
        <v>164</v>
      </c>
      <c r="E15" s="412">
        <v>3544</v>
      </c>
      <c r="F15" s="412">
        <v>9997</v>
      </c>
      <c r="G15" s="412">
        <v>28361</v>
      </c>
      <c r="H15" s="412">
        <v>33608</v>
      </c>
      <c r="I15" s="412">
        <v>30266</v>
      </c>
      <c r="J15" s="412">
        <v>19258</v>
      </c>
      <c r="K15" s="412">
        <v>15775</v>
      </c>
      <c r="L15" s="412">
        <v>4075</v>
      </c>
      <c r="M15" s="412">
        <v>144884</v>
      </c>
      <c r="N15" s="412">
        <v>79</v>
      </c>
      <c r="O15" s="412">
        <v>275</v>
      </c>
      <c r="P15" s="412">
        <v>527</v>
      </c>
      <c r="Q15" s="412">
        <v>459</v>
      </c>
      <c r="R15" s="412">
        <v>394</v>
      </c>
      <c r="S15" s="412">
        <v>234</v>
      </c>
      <c r="T15" s="412">
        <v>185</v>
      </c>
      <c r="U15" s="412">
        <v>66</v>
      </c>
      <c r="V15" s="412">
        <v>2219</v>
      </c>
      <c r="W15" s="412">
        <v>0</v>
      </c>
      <c r="X15" s="412">
        <v>0</v>
      </c>
      <c r="Y15" s="412">
        <v>0</v>
      </c>
      <c r="Z15" s="412">
        <v>0</v>
      </c>
      <c r="AA15" s="412">
        <v>0</v>
      </c>
      <c r="AB15" s="412">
        <v>0</v>
      </c>
      <c r="AC15" s="412">
        <v>0</v>
      </c>
      <c r="AD15" s="412">
        <v>0</v>
      </c>
      <c r="AE15" s="412">
        <v>0</v>
      </c>
      <c r="AF15" s="412">
        <v>3465</v>
      </c>
      <c r="AG15" s="412">
        <v>9722</v>
      </c>
      <c r="AH15" s="412">
        <v>27834</v>
      </c>
      <c r="AI15" s="412">
        <v>33149</v>
      </c>
      <c r="AJ15" s="412">
        <v>29872</v>
      </c>
      <c r="AK15" s="412">
        <v>19024</v>
      </c>
      <c r="AL15" s="412">
        <v>15590</v>
      </c>
      <c r="AM15" s="412">
        <v>4009</v>
      </c>
      <c r="AN15" s="412">
        <v>142665</v>
      </c>
      <c r="AO15" s="412">
        <v>0</v>
      </c>
      <c r="AP15" s="412">
        <v>4</v>
      </c>
      <c r="AQ15" s="412">
        <v>28</v>
      </c>
      <c r="AR15" s="412">
        <v>90</v>
      </c>
      <c r="AS15" s="412">
        <v>132</v>
      </c>
      <c r="AT15" s="412">
        <v>125</v>
      </c>
      <c r="AU15" s="412">
        <v>129</v>
      </c>
      <c r="AV15" s="412">
        <v>38</v>
      </c>
      <c r="AW15" s="412">
        <v>546</v>
      </c>
      <c r="AX15" s="412">
        <v>0</v>
      </c>
      <c r="AY15" s="412">
        <v>4</v>
      </c>
      <c r="AZ15" s="412">
        <v>28</v>
      </c>
      <c r="BA15" s="412">
        <v>90</v>
      </c>
      <c r="BB15" s="412">
        <v>132</v>
      </c>
      <c r="BC15" s="412">
        <v>125</v>
      </c>
      <c r="BD15" s="412">
        <v>129</v>
      </c>
      <c r="BE15" s="412">
        <v>38</v>
      </c>
      <c r="BF15" s="412">
        <v>0</v>
      </c>
      <c r="BG15" s="412">
        <v>546</v>
      </c>
      <c r="BH15" s="412">
        <v>0</v>
      </c>
      <c r="BI15" s="412">
        <v>3469</v>
      </c>
      <c r="BJ15" s="412">
        <v>9746</v>
      </c>
      <c r="BK15" s="412">
        <v>27896</v>
      </c>
      <c r="BL15" s="412">
        <v>33191</v>
      </c>
      <c r="BM15" s="412">
        <v>29865</v>
      </c>
      <c r="BN15" s="412">
        <v>19028</v>
      </c>
      <c r="BO15" s="412">
        <v>15499</v>
      </c>
      <c r="BP15" s="412">
        <v>3971</v>
      </c>
      <c r="BQ15" s="412">
        <v>142665</v>
      </c>
      <c r="BR15" s="412">
        <v>0</v>
      </c>
      <c r="BS15" s="412">
        <v>2272</v>
      </c>
      <c r="BT15" s="412">
        <v>5535</v>
      </c>
      <c r="BU15" s="412">
        <v>11985</v>
      </c>
      <c r="BV15" s="412">
        <v>10250</v>
      </c>
      <c r="BW15" s="412">
        <v>6991</v>
      </c>
      <c r="BX15" s="412">
        <v>3529</v>
      </c>
      <c r="BY15" s="412">
        <v>2159</v>
      </c>
      <c r="BZ15" s="412">
        <v>359</v>
      </c>
      <c r="CA15" s="412">
        <v>43080</v>
      </c>
      <c r="CB15" s="412">
        <v>0</v>
      </c>
      <c r="CC15" s="412">
        <v>18</v>
      </c>
      <c r="CD15" s="412">
        <v>101</v>
      </c>
      <c r="CE15" s="412">
        <v>368</v>
      </c>
      <c r="CF15" s="412">
        <v>460</v>
      </c>
      <c r="CG15" s="412">
        <v>324</v>
      </c>
      <c r="CH15" s="412">
        <v>206</v>
      </c>
      <c r="CI15" s="412">
        <v>113</v>
      </c>
      <c r="CJ15" s="412">
        <v>24</v>
      </c>
      <c r="CK15" s="412">
        <v>1614</v>
      </c>
      <c r="CL15" s="412">
        <v>0</v>
      </c>
      <c r="CM15" s="412">
        <v>1</v>
      </c>
      <c r="CN15" s="412">
        <v>4</v>
      </c>
      <c r="CO15" s="412">
        <v>16</v>
      </c>
      <c r="CP15" s="412">
        <v>27</v>
      </c>
      <c r="CQ15" s="412">
        <v>21</v>
      </c>
      <c r="CR15" s="412">
        <v>38</v>
      </c>
      <c r="CS15" s="412">
        <v>62</v>
      </c>
      <c r="CT15" s="412">
        <v>36</v>
      </c>
      <c r="CU15" s="412">
        <v>205</v>
      </c>
      <c r="CV15" s="412">
        <v>134</v>
      </c>
      <c r="CW15" s="412">
        <v>212</v>
      </c>
      <c r="CX15" s="412">
        <v>620</v>
      </c>
      <c r="CY15" s="412">
        <v>658</v>
      </c>
      <c r="CZ15" s="412">
        <v>438</v>
      </c>
      <c r="DA15" s="412">
        <v>317</v>
      </c>
      <c r="DB15" s="412">
        <v>269</v>
      </c>
      <c r="DC15" s="412">
        <v>104</v>
      </c>
      <c r="DD15" s="412">
        <v>2752</v>
      </c>
      <c r="DE15" s="412">
        <v>66</v>
      </c>
      <c r="DF15" s="412">
        <v>239</v>
      </c>
      <c r="DG15" s="412">
        <v>366</v>
      </c>
      <c r="DH15" s="412">
        <v>334</v>
      </c>
      <c r="DI15" s="412">
        <v>197</v>
      </c>
      <c r="DJ15" s="412">
        <v>181</v>
      </c>
      <c r="DK15" s="412">
        <v>129</v>
      </c>
      <c r="DL15" s="412">
        <v>64</v>
      </c>
      <c r="DM15" s="412">
        <v>1576</v>
      </c>
      <c r="DN15" s="412">
        <v>0</v>
      </c>
      <c r="DO15" s="412">
        <v>0</v>
      </c>
      <c r="DP15" s="412">
        <v>0</v>
      </c>
      <c r="DQ15" s="412">
        <v>0</v>
      </c>
      <c r="DR15" s="412">
        <v>0</v>
      </c>
      <c r="DS15" s="412">
        <v>0</v>
      </c>
      <c r="DT15" s="412">
        <v>0</v>
      </c>
      <c r="DU15" s="412">
        <v>0</v>
      </c>
      <c r="DV15" s="412">
        <v>0</v>
      </c>
      <c r="DW15" s="412">
        <v>12</v>
      </c>
      <c r="DX15" s="412">
        <v>40</v>
      </c>
      <c r="DY15" s="412">
        <v>63</v>
      </c>
      <c r="DZ15" s="412">
        <v>85</v>
      </c>
      <c r="EA15" s="412">
        <v>59</v>
      </c>
      <c r="EB15" s="412">
        <v>54</v>
      </c>
      <c r="EC15" s="412">
        <v>49</v>
      </c>
      <c r="ED15" s="412">
        <v>56</v>
      </c>
      <c r="EE15" s="412">
        <v>418</v>
      </c>
      <c r="EF15" s="412">
        <v>78</v>
      </c>
      <c r="EG15" s="412">
        <v>279</v>
      </c>
      <c r="EH15" s="412">
        <v>429</v>
      </c>
      <c r="EI15" s="412">
        <v>419</v>
      </c>
      <c r="EJ15" s="412">
        <v>256</v>
      </c>
      <c r="EK15" s="412">
        <v>235</v>
      </c>
      <c r="EL15" s="412">
        <v>178</v>
      </c>
      <c r="EM15" s="412">
        <v>120</v>
      </c>
      <c r="EN15" s="412">
        <v>1994</v>
      </c>
      <c r="EO15" s="412">
        <v>43</v>
      </c>
      <c r="EP15" s="412">
        <v>150</v>
      </c>
      <c r="EQ15" s="412">
        <v>256</v>
      </c>
      <c r="ER15" s="412">
        <v>250</v>
      </c>
      <c r="ES15" s="412">
        <v>175</v>
      </c>
      <c r="ET15" s="412">
        <v>178</v>
      </c>
      <c r="EU15" s="412">
        <v>138</v>
      </c>
      <c r="EV15" s="412">
        <v>101</v>
      </c>
      <c r="EW15" s="412">
        <v>1291</v>
      </c>
      <c r="EX15" s="412">
        <v>0</v>
      </c>
      <c r="EY15" s="412">
        <v>0</v>
      </c>
      <c r="EZ15" s="412">
        <v>0</v>
      </c>
      <c r="FA15" s="412">
        <v>0</v>
      </c>
      <c r="FB15" s="412">
        <v>0</v>
      </c>
      <c r="FC15" s="412">
        <v>0</v>
      </c>
      <c r="FD15" s="412">
        <v>0</v>
      </c>
      <c r="FE15" s="412">
        <v>0</v>
      </c>
      <c r="FF15" s="412">
        <v>0</v>
      </c>
      <c r="FG15" s="412">
        <v>0</v>
      </c>
      <c r="FH15" s="412">
        <v>0</v>
      </c>
      <c r="FI15" s="412">
        <v>8</v>
      </c>
      <c r="FJ15" s="412">
        <v>5</v>
      </c>
      <c r="FK15" s="412">
        <v>10</v>
      </c>
      <c r="FL15" s="412">
        <v>7</v>
      </c>
      <c r="FM15" s="412">
        <v>9</v>
      </c>
      <c r="FN15" s="412">
        <v>3</v>
      </c>
      <c r="FO15" s="412">
        <v>42</v>
      </c>
      <c r="FP15" s="412">
        <v>43</v>
      </c>
      <c r="FQ15" s="412">
        <v>150</v>
      </c>
      <c r="FR15" s="412">
        <v>248</v>
      </c>
      <c r="FS15" s="412">
        <v>245</v>
      </c>
      <c r="FT15" s="412">
        <v>165</v>
      </c>
      <c r="FU15" s="412">
        <v>171</v>
      </c>
      <c r="FV15" s="412">
        <v>129</v>
      </c>
      <c r="FW15" s="412">
        <v>98</v>
      </c>
      <c r="FX15" s="412">
        <v>1249</v>
      </c>
      <c r="FY15" s="412">
        <v>0</v>
      </c>
      <c r="FZ15" s="412">
        <v>1166</v>
      </c>
      <c r="GA15" s="412">
        <v>4065</v>
      </c>
      <c r="GB15" s="412">
        <v>15462</v>
      </c>
      <c r="GC15" s="412">
        <v>22368</v>
      </c>
      <c r="GD15" s="412">
        <v>22470</v>
      </c>
      <c r="GE15" s="412">
        <v>15200</v>
      </c>
      <c r="GF15" s="412">
        <v>13116</v>
      </c>
      <c r="GG15" s="412">
        <v>3496</v>
      </c>
      <c r="GH15" s="412">
        <v>97343</v>
      </c>
      <c r="GI15" s="412">
        <v>0</v>
      </c>
      <c r="GJ15" s="412">
        <v>2303</v>
      </c>
      <c r="GK15" s="412">
        <v>5681</v>
      </c>
      <c r="GL15" s="412">
        <v>12434</v>
      </c>
      <c r="GM15" s="412">
        <v>10823</v>
      </c>
      <c r="GN15" s="412">
        <v>7395</v>
      </c>
      <c r="GO15" s="412">
        <v>3828</v>
      </c>
      <c r="GP15" s="412">
        <v>2383</v>
      </c>
      <c r="GQ15" s="412">
        <v>475</v>
      </c>
      <c r="GR15" s="412">
        <v>45322</v>
      </c>
      <c r="GS15" s="412">
        <v>0</v>
      </c>
      <c r="GT15" s="412">
        <v>0.5</v>
      </c>
      <c r="GU15" s="412">
        <v>0.5</v>
      </c>
      <c r="GV15" s="412">
        <v>0.5</v>
      </c>
      <c r="GW15" s="412">
        <v>0</v>
      </c>
      <c r="GX15" s="412">
        <v>0</v>
      </c>
      <c r="GY15" s="412">
        <v>0</v>
      </c>
      <c r="GZ15" s="412">
        <v>0</v>
      </c>
      <c r="HA15" s="412">
        <v>0</v>
      </c>
      <c r="HB15" s="412">
        <v>1.5</v>
      </c>
      <c r="HC15" s="412">
        <v>0</v>
      </c>
      <c r="HD15" s="412">
        <v>2901.5</v>
      </c>
      <c r="HE15" s="412">
        <v>8354.4</v>
      </c>
      <c r="HF15" s="412">
        <v>24829.75</v>
      </c>
      <c r="HG15" s="412">
        <v>30542</v>
      </c>
      <c r="HH15" s="412">
        <v>28055.25</v>
      </c>
      <c r="HI15" s="412">
        <v>18101.75</v>
      </c>
      <c r="HJ15" s="412">
        <v>14924.5</v>
      </c>
      <c r="HK15" s="412">
        <v>3885.25</v>
      </c>
      <c r="HL15" s="412">
        <v>131594.4</v>
      </c>
      <c r="HM15" s="412">
        <v>0</v>
      </c>
      <c r="HN15" s="412">
        <v>1934.3</v>
      </c>
      <c r="HO15" s="412">
        <v>6497.9</v>
      </c>
      <c r="HP15" s="412">
        <v>22070.9</v>
      </c>
      <c r="HQ15" s="412">
        <v>30542</v>
      </c>
      <c r="HR15" s="412">
        <v>34289.800000000003</v>
      </c>
      <c r="HS15" s="412">
        <v>26147</v>
      </c>
      <c r="HT15" s="412">
        <v>24874.2</v>
      </c>
      <c r="HU15" s="412">
        <v>7770.5</v>
      </c>
      <c r="HV15" s="412">
        <v>154126.6</v>
      </c>
      <c r="HW15" s="412">
        <v>77.099999999999994</v>
      </c>
      <c r="HX15" s="412">
        <v>154203.70000000001</v>
      </c>
      <c r="HY15" s="412">
        <v>0</v>
      </c>
      <c r="HZ15" s="412">
        <v>2901.5</v>
      </c>
      <c r="IA15" s="412">
        <v>8354.4</v>
      </c>
      <c r="IB15" s="412">
        <v>24829.75</v>
      </c>
      <c r="IC15" s="412">
        <v>30542</v>
      </c>
      <c r="ID15" s="412">
        <v>28055.25</v>
      </c>
      <c r="IE15" s="412">
        <v>18101.75</v>
      </c>
      <c r="IF15" s="412">
        <v>14924.5</v>
      </c>
      <c r="IG15" s="412">
        <v>3885.25</v>
      </c>
      <c r="IH15" s="412">
        <v>131594.4</v>
      </c>
      <c r="II15" s="412">
        <v>0</v>
      </c>
      <c r="IJ15" s="412">
        <v>900.48</v>
      </c>
      <c r="IK15" s="412">
        <v>2547.4499999999998</v>
      </c>
      <c r="IL15" s="412">
        <v>5132.55</v>
      </c>
      <c r="IM15" s="412">
        <v>4821.6400000000003</v>
      </c>
      <c r="IN15" s="412">
        <v>2687.39</v>
      </c>
      <c r="IO15" s="412">
        <v>1023.34</v>
      </c>
      <c r="IP15" s="412">
        <v>397.16</v>
      </c>
      <c r="IQ15" s="412">
        <v>16.16</v>
      </c>
      <c r="IR15" s="412">
        <v>17526.169999999998</v>
      </c>
      <c r="IS15" s="412">
        <v>0</v>
      </c>
      <c r="IT15" s="412">
        <v>2001.02</v>
      </c>
      <c r="IU15" s="412">
        <v>5806.95</v>
      </c>
      <c r="IV15" s="412">
        <v>19697.2</v>
      </c>
      <c r="IW15" s="412">
        <v>25720.36</v>
      </c>
      <c r="IX15" s="412">
        <v>25367.86</v>
      </c>
      <c r="IY15" s="412">
        <v>17078.41</v>
      </c>
      <c r="IZ15" s="412">
        <v>14527.34</v>
      </c>
      <c r="JA15" s="412">
        <v>3869.09</v>
      </c>
      <c r="JB15" s="412">
        <v>114068.23</v>
      </c>
      <c r="JC15" s="412">
        <v>0</v>
      </c>
      <c r="JD15" s="412">
        <v>1334</v>
      </c>
      <c r="JE15" s="412">
        <v>4516.5</v>
      </c>
      <c r="JF15" s="412">
        <v>17508.599999999999</v>
      </c>
      <c r="JG15" s="412">
        <v>25720.400000000001</v>
      </c>
      <c r="JH15" s="412">
        <v>31005.200000000001</v>
      </c>
      <c r="JI15" s="412">
        <v>24668.799999999999</v>
      </c>
      <c r="JJ15" s="412">
        <v>24212.2</v>
      </c>
      <c r="JK15" s="412">
        <v>7738.2</v>
      </c>
      <c r="JL15" s="412">
        <v>136703.9</v>
      </c>
      <c r="JM15" s="412">
        <v>77.099999999999994</v>
      </c>
      <c r="JN15" s="412">
        <v>136781</v>
      </c>
      <c r="JO15" s="286"/>
      <c r="JP15" s="143">
        <f t="shared" si="5"/>
        <v>0</v>
      </c>
    </row>
    <row r="16" spans="1:276" x14ac:dyDescent="0.2">
      <c r="A16" s="150" t="s">
        <v>167</v>
      </c>
      <c r="B16" s="151" t="s">
        <v>282</v>
      </c>
      <c r="C16" s="152" t="s">
        <v>283</v>
      </c>
      <c r="D16" s="415" t="s">
        <v>166</v>
      </c>
      <c r="E16" s="412">
        <v>64168</v>
      </c>
      <c r="F16" s="412">
        <v>17455</v>
      </c>
      <c r="G16" s="412">
        <v>12722</v>
      </c>
      <c r="H16" s="412">
        <v>8309</v>
      </c>
      <c r="I16" s="412">
        <v>3555</v>
      </c>
      <c r="J16" s="412">
        <v>1376</v>
      </c>
      <c r="K16" s="412">
        <v>610</v>
      </c>
      <c r="L16" s="412">
        <v>44</v>
      </c>
      <c r="M16" s="412">
        <v>108239</v>
      </c>
      <c r="N16" s="412">
        <v>697</v>
      </c>
      <c r="O16" s="412">
        <v>181</v>
      </c>
      <c r="P16" s="412">
        <v>121</v>
      </c>
      <c r="Q16" s="412">
        <v>55</v>
      </c>
      <c r="R16" s="412">
        <v>31</v>
      </c>
      <c r="S16" s="412">
        <v>13</v>
      </c>
      <c r="T16" s="412">
        <v>5</v>
      </c>
      <c r="U16" s="412">
        <v>1</v>
      </c>
      <c r="V16" s="412">
        <v>1104</v>
      </c>
      <c r="W16" s="412">
        <v>0</v>
      </c>
      <c r="X16" s="412">
        <v>0</v>
      </c>
      <c r="Y16" s="412">
        <v>0</v>
      </c>
      <c r="Z16" s="412">
        <v>0</v>
      </c>
      <c r="AA16" s="412">
        <v>0</v>
      </c>
      <c r="AB16" s="412">
        <v>0</v>
      </c>
      <c r="AC16" s="412">
        <v>0</v>
      </c>
      <c r="AD16" s="412">
        <v>0</v>
      </c>
      <c r="AE16" s="412">
        <v>0</v>
      </c>
      <c r="AF16" s="412">
        <v>63471</v>
      </c>
      <c r="AG16" s="412">
        <v>17274</v>
      </c>
      <c r="AH16" s="412">
        <v>12601</v>
      </c>
      <c r="AI16" s="412">
        <v>8254</v>
      </c>
      <c r="AJ16" s="412">
        <v>3524</v>
      </c>
      <c r="AK16" s="412">
        <v>1363</v>
      </c>
      <c r="AL16" s="412">
        <v>605</v>
      </c>
      <c r="AM16" s="412">
        <v>43</v>
      </c>
      <c r="AN16" s="412">
        <v>107135</v>
      </c>
      <c r="AO16" s="412">
        <v>356</v>
      </c>
      <c r="AP16" s="412">
        <v>123</v>
      </c>
      <c r="AQ16" s="412">
        <v>98</v>
      </c>
      <c r="AR16" s="412">
        <v>66</v>
      </c>
      <c r="AS16" s="412">
        <v>40</v>
      </c>
      <c r="AT16" s="412">
        <v>12</v>
      </c>
      <c r="AU16" s="412">
        <v>24</v>
      </c>
      <c r="AV16" s="412">
        <v>19</v>
      </c>
      <c r="AW16" s="412">
        <v>738</v>
      </c>
      <c r="AX16" s="412">
        <v>356</v>
      </c>
      <c r="AY16" s="412">
        <v>123</v>
      </c>
      <c r="AZ16" s="412">
        <v>98</v>
      </c>
      <c r="BA16" s="412">
        <v>66</v>
      </c>
      <c r="BB16" s="412">
        <v>40</v>
      </c>
      <c r="BC16" s="412">
        <v>12</v>
      </c>
      <c r="BD16" s="412">
        <v>24</v>
      </c>
      <c r="BE16" s="412">
        <v>19</v>
      </c>
      <c r="BF16" s="412">
        <v>0</v>
      </c>
      <c r="BG16" s="412">
        <v>738</v>
      </c>
      <c r="BH16" s="412">
        <v>356</v>
      </c>
      <c r="BI16" s="412">
        <v>63238</v>
      </c>
      <c r="BJ16" s="412">
        <v>17249</v>
      </c>
      <c r="BK16" s="412">
        <v>12569</v>
      </c>
      <c r="BL16" s="412">
        <v>8228</v>
      </c>
      <c r="BM16" s="412">
        <v>3496</v>
      </c>
      <c r="BN16" s="412">
        <v>1375</v>
      </c>
      <c r="BO16" s="412">
        <v>600</v>
      </c>
      <c r="BP16" s="412">
        <v>24</v>
      </c>
      <c r="BQ16" s="412">
        <v>107135</v>
      </c>
      <c r="BR16" s="412">
        <v>108</v>
      </c>
      <c r="BS16" s="412">
        <v>27062</v>
      </c>
      <c r="BT16" s="412">
        <v>5131</v>
      </c>
      <c r="BU16" s="412">
        <v>3088</v>
      </c>
      <c r="BV16" s="412">
        <v>1509</v>
      </c>
      <c r="BW16" s="412">
        <v>537</v>
      </c>
      <c r="BX16" s="412">
        <v>199</v>
      </c>
      <c r="BY16" s="412">
        <v>65</v>
      </c>
      <c r="BZ16" s="412">
        <v>0</v>
      </c>
      <c r="CA16" s="412">
        <v>37699</v>
      </c>
      <c r="CB16" s="412">
        <v>7</v>
      </c>
      <c r="CC16" s="412">
        <v>407</v>
      </c>
      <c r="CD16" s="412">
        <v>110</v>
      </c>
      <c r="CE16" s="412">
        <v>86</v>
      </c>
      <c r="CF16" s="412">
        <v>57</v>
      </c>
      <c r="CG16" s="412">
        <v>10</v>
      </c>
      <c r="CH16" s="412">
        <v>11</v>
      </c>
      <c r="CI16" s="412">
        <v>0</v>
      </c>
      <c r="CJ16" s="412">
        <v>0</v>
      </c>
      <c r="CK16" s="412">
        <v>688</v>
      </c>
      <c r="CL16" s="412">
        <v>0</v>
      </c>
      <c r="CM16" s="412">
        <v>38</v>
      </c>
      <c r="CN16" s="412">
        <v>8</v>
      </c>
      <c r="CO16" s="412">
        <v>5</v>
      </c>
      <c r="CP16" s="412">
        <v>9</v>
      </c>
      <c r="CQ16" s="412">
        <v>4</v>
      </c>
      <c r="CR16" s="412">
        <v>20</v>
      </c>
      <c r="CS16" s="412">
        <v>22</v>
      </c>
      <c r="CT16" s="412">
        <v>4</v>
      </c>
      <c r="CU16" s="412">
        <v>110</v>
      </c>
      <c r="CV16" s="412">
        <v>23</v>
      </c>
      <c r="CW16" s="412">
        <v>16</v>
      </c>
      <c r="CX16" s="412">
        <v>10</v>
      </c>
      <c r="CY16" s="412">
        <v>6</v>
      </c>
      <c r="CZ16" s="412">
        <v>8</v>
      </c>
      <c r="DA16" s="412">
        <v>2</v>
      </c>
      <c r="DB16" s="412">
        <v>3</v>
      </c>
      <c r="DC16" s="412">
        <v>0</v>
      </c>
      <c r="DD16" s="412">
        <v>68</v>
      </c>
      <c r="DE16" s="412">
        <v>1333</v>
      </c>
      <c r="DF16" s="412">
        <v>223</v>
      </c>
      <c r="DG16" s="412">
        <v>143</v>
      </c>
      <c r="DH16" s="412">
        <v>104</v>
      </c>
      <c r="DI16" s="412">
        <v>36</v>
      </c>
      <c r="DJ16" s="412">
        <v>21</v>
      </c>
      <c r="DK16" s="412">
        <v>12</v>
      </c>
      <c r="DL16" s="412">
        <v>0</v>
      </c>
      <c r="DM16" s="412">
        <v>1872</v>
      </c>
      <c r="DN16" s="412">
        <v>41</v>
      </c>
      <c r="DO16" s="412">
        <v>13</v>
      </c>
      <c r="DP16" s="412">
        <v>12</v>
      </c>
      <c r="DQ16" s="412">
        <v>12</v>
      </c>
      <c r="DR16" s="412">
        <v>2</v>
      </c>
      <c r="DS16" s="412">
        <v>1</v>
      </c>
      <c r="DT16" s="412">
        <v>2</v>
      </c>
      <c r="DU16" s="412">
        <v>0</v>
      </c>
      <c r="DV16" s="412">
        <v>83</v>
      </c>
      <c r="DW16" s="412">
        <v>276</v>
      </c>
      <c r="DX16" s="412">
        <v>49</v>
      </c>
      <c r="DY16" s="412">
        <v>21</v>
      </c>
      <c r="DZ16" s="412">
        <v>20</v>
      </c>
      <c r="EA16" s="412">
        <v>7</v>
      </c>
      <c r="EB16" s="412">
        <v>4</v>
      </c>
      <c r="EC16" s="412">
        <v>3</v>
      </c>
      <c r="ED16" s="412">
        <v>1</v>
      </c>
      <c r="EE16" s="412">
        <v>381</v>
      </c>
      <c r="EF16" s="412">
        <v>1650</v>
      </c>
      <c r="EG16" s="412">
        <v>285</v>
      </c>
      <c r="EH16" s="412">
        <v>176</v>
      </c>
      <c r="EI16" s="412">
        <v>136</v>
      </c>
      <c r="EJ16" s="412">
        <v>45</v>
      </c>
      <c r="EK16" s="412">
        <v>26</v>
      </c>
      <c r="EL16" s="412">
        <v>17</v>
      </c>
      <c r="EM16" s="412">
        <v>1</v>
      </c>
      <c r="EN16" s="412">
        <v>2336</v>
      </c>
      <c r="EO16" s="412">
        <v>920</v>
      </c>
      <c r="EP16" s="412">
        <v>184</v>
      </c>
      <c r="EQ16" s="412">
        <v>107</v>
      </c>
      <c r="ER16" s="412">
        <v>97</v>
      </c>
      <c r="ES16" s="412">
        <v>32</v>
      </c>
      <c r="ET16" s="412">
        <v>22</v>
      </c>
      <c r="EU16" s="412">
        <v>15</v>
      </c>
      <c r="EV16" s="412">
        <v>1</v>
      </c>
      <c r="EW16" s="412">
        <v>1378</v>
      </c>
      <c r="EX16" s="412">
        <v>0</v>
      </c>
      <c r="EY16" s="412">
        <v>0</v>
      </c>
      <c r="EZ16" s="412">
        <v>0</v>
      </c>
      <c r="FA16" s="412">
        <v>0</v>
      </c>
      <c r="FB16" s="412">
        <v>0</v>
      </c>
      <c r="FC16" s="412">
        <v>0</v>
      </c>
      <c r="FD16" s="412">
        <v>0</v>
      </c>
      <c r="FE16" s="412">
        <v>0</v>
      </c>
      <c r="FF16" s="412">
        <v>0</v>
      </c>
      <c r="FG16" s="412">
        <v>33</v>
      </c>
      <c r="FH16" s="412">
        <v>11</v>
      </c>
      <c r="FI16" s="412">
        <v>10</v>
      </c>
      <c r="FJ16" s="412">
        <v>9</v>
      </c>
      <c r="FK16" s="412">
        <v>0</v>
      </c>
      <c r="FL16" s="412">
        <v>1</v>
      </c>
      <c r="FM16" s="412">
        <v>2</v>
      </c>
      <c r="FN16" s="412">
        <v>0</v>
      </c>
      <c r="FO16" s="412">
        <v>66</v>
      </c>
      <c r="FP16" s="412">
        <v>887</v>
      </c>
      <c r="FQ16" s="412">
        <v>173</v>
      </c>
      <c r="FR16" s="412">
        <v>97</v>
      </c>
      <c r="FS16" s="412">
        <v>88</v>
      </c>
      <c r="FT16" s="412">
        <v>32</v>
      </c>
      <c r="FU16" s="412">
        <v>21</v>
      </c>
      <c r="FV16" s="412">
        <v>13</v>
      </c>
      <c r="FW16" s="412">
        <v>1</v>
      </c>
      <c r="FX16" s="412">
        <v>1312</v>
      </c>
      <c r="FY16" s="412">
        <v>241</v>
      </c>
      <c r="FZ16" s="412">
        <v>35414</v>
      </c>
      <c r="GA16" s="412">
        <v>11938</v>
      </c>
      <c r="GB16" s="412">
        <v>9357</v>
      </c>
      <c r="GC16" s="412">
        <v>6621</v>
      </c>
      <c r="GD16" s="412">
        <v>2936</v>
      </c>
      <c r="GE16" s="412">
        <v>1140</v>
      </c>
      <c r="GF16" s="412">
        <v>508</v>
      </c>
      <c r="GG16" s="412">
        <v>19</v>
      </c>
      <c r="GH16" s="412">
        <v>68174</v>
      </c>
      <c r="GI16" s="412">
        <v>115</v>
      </c>
      <c r="GJ16" s="412">
        <v>27824</v>
      </c>
      <c r="GK16" s="412">
        <v>5311</v>
      </c>
      <c r="GL16" s="412">
        <v>3212</v>
      </c>
      <c r="GM16" s="412">
        <v>1607</v>
      </c>
      <c r="GN16" s="412">
        <v>560</v>
      </c>
      <c r="GO16" s="412">
        <v>235</v>
      </c>
      <c r="GP16" s="412">
        <v>92</v>
      </c>
      <c r="GQ16" s="412">
        <v>5</v>
      </c>
      <c r="GR16" s="412">
        <v>38961</v>
      </c>
      <c r="GS16" s="412">
        <v>0</v>
      </c>
      <c r="GT16" s="412">
        <v>3.5</v>
      </c>
      <c r="GU16" s="412">
        <v>0</v>
      </c>
      <c r="GV16" s="412">
        <v>0.5</v>
      </c>
      <c r="GW16" s="412">
        <v>0.5</v>
      </c>
      <c r="GX16" s="412">
        <v>0</v>
      </c>
      <c r="GY16" s="412">
        <v>0</v>
      </c>
      <c r="GZ16" s="412">
        <v>0</v>
      </c>
      <c r="HA16" s="412">
        <v>0</v>
      </c>
      <c r="HB16" s="412">
        <v>4.5</v>
      </c>
      <c r="HC16" s="412">
        <v>327.25</v>
      </c>
      <c r="HD16" s="412">
        <v>56476</v>
      </c>
      <c r="HE16" s="412">
        <v>15956</v>
      </c>
      <c r="HF16" s="412">
        <v>11780</v>
      </c>
      <c r="HG16" s="412">
        <v>7838.5</v>
      </c>
      <c r="HH16" s="412">
        <v>3360.25</v>
      </c>
      <c r="HI16" s="412">
        <v>1314.25</v>
      </c>
      <c r="HJ16" s="412">
        <v>573.75</v>
      </c>
      <c r="HK16" s="412">
        <v>22.5</v>
      </c>
      <c r="HL16" s="412">
        <v>97648.5</v>
      </c>
      <c r="HM16" s="412">
        <v>181.8</v>
      </c>
      <c r="HN16" s="412">
        <v>37650.699999999997</v>
      </c>
      <c r="HO16" s="412">
        <v>12410.2</v>
      </c>
      <c r="HP16" s="412">
        <v>10471.1</v>
      </c>
      <c r="HQ16" s="412">
        <v>7838.5</v>
      </c>
      <c r="HR16" s="412">
        <v>4107</v>
      </c>
      <c r="HS16" s="412">
        <v>1898.4</v>
      </c>
      <c r="HT16" s="412">
        <v>956.3</v>
      </c>
      <c r="HU16" s="412">
        <v>45</v>
      </c>
      <c r="HV16" s="412">
        <v>75558.999999999985</v>
      </c>
      <c r="HW16" s="412">
        <v>0</v>
      </c>
      <c r="HX16" s="412">
        <v>75559</v>
      </c>
      <c r="HY16" s="412">
        <v>327.25</v>
      </c>
      <c r="HZ16" s="412">
        <v>56476</v>
      </c>
      <c r="IA16" s="412">
        <v>15956</v>
      </c>
      <c r="IB16" s="412">
        <v>11780</v>
      </c>
      <c r="IC16" s="412">
        <v>7838.5</v>
      </c>
      <c r="ID16" s="412">
        <v>3360.25</v>
      </c>
      <c r="IE16" s="412">
        <v>1314.25</v>
      </c>
      <c r="IF16" s="412">
        <v>573.75</v>
      </c>
      <c r="IG16" s="412">
        <v>22.5</v>
      </c>
      <c r="IH16" s="412">
        <v>97648.5</v>
      </c>
      <c r="II16" s="412">
        <v>99.17</v>
      </c>
      <c r="IJ16" s="412">
        <v>12686.08</v>
      </c>
      <c r="IK16" s="412">
        <v>1253.72</v>
      </c>
      <c r="IL16" s="412">
        <v>576.04</v>
      </c>
      <c r="IM16" s="412">
        <v>202.78</v>
      </c>
      <c r="IN16" s="412">
        <v>56.5</v>
      </c>
      <c r="IO16" s="412">
        <v>15.24</v>
      </c>
      <c r="IP16" s="412">
        <v>1.94</v>
      </c>
      <c r="IQ16" s="412">
        <v>0</v>
      </c>
      <c r="IR16" s="412">
        <v>14891.47</v>
      </c>
      <c r="IS16" s="412">
        <v>228.07999999999998</v>
      </c>
      <c r="IT16" s="412">
        <v>43789.919999999998</v>
      </c>
      <c r="IU16" s="412">
        <v>14702.28</v>
      </c>
      <c r="IV16" s="412">
        <v>11203.96</v>
      </c>
      <c r="IW16" s="412">
        <v>7635.72</v>
      </c>
      <c r="IX16" s="412">
        <v>3303.75</v>
      </c>
      <c r="IY16" s="412">
        <v>1299.01</v>
      </c>
      <c r="IZ16" s="412">
        <v>571.80999999999995</v>
      </c>
      <c r="JA16" s="412">
        <v>22.5</v>
      </c>
      <c r="JB16" s="412">
        <v>82757.029999999984</v>
      </c>
      <c r="JC16" s="412">
        <v>126.7</v>
      </c>
      <c r="JD16" s="412">
        <v>29193.3</v>
      </c>
      <c r="JE16" s="412">
        <v>11435.1</v>
      </c>
      <c r="JF16" s="412">
        <v>9959.1</v>
      </c>
      <c r="JG16" s="412">
        <v>7635.7</v>
      </c>
      <c r="JH16" s="412">
        <v>4037.9</v>
      </c>
      <c r="JI16" s="412">
        <v>1876.3</v>
      </c>
      <c r="JJ16" s="412">
        <v>953</v>
      </c>
      <c r="JK16" s="412">
        <v>45</v>
      </c>
      <c r="JL16" s="412">
        <v>65262.1</v>
      </c>
      <c r="JM16" s="412">
        <v>0</v>
      </c>
      <c r="JN16" s="412">
        <v>65262.1</v>
      </c>
      <c r="JO16" s="286"/>
      <c r="JP16" s="143">
        <f t="shared" si="5"/>
        <v>0</v>
      </c>
    </row>
    <row r="17" spans="1:276" x14ac:dyDescent="0.2">
      <c r="A17" s="150" t="s">
        <v>169</v>
      </c>
      <c r="B17" s="151" t="s">
        <v>276</v>
      </c>
      <c r="C17" s="152" t="s">
        <v>278</v>
      </c>
      <c r="D17" s="415" t="s">
        <v>168</v>
      </c>
      <c r="E17" s="412">
        <v>19782</v>
      </c>
      <c r="F17" s="412">
        <v>5451</v>
      </c>
      <c r="G17" s="412">
        <v>4649</v>
      </c>
      <c r="H17" s="412">
        <v>2295</v>
      </c>
      <c r="I17" s="412">
        <v>980</v>
      </c>
      <c r="J17" s="412">
        <v>234</v>
      </c>
      <c r="K17" s="412">
        <v>70</v>
      </c>
      <c r="L17" s="412">
        <v>9</v>
      </c>
      <c r="M17" s="412">
        <v>33470</v>
      </c>
      <c r="N17" s="412">
        <v>295</v>
      </c>
      <c r="O17" s="412">
        <v>75</v>
      </c>
      <c r="P17" s="412">
        <v>52</v>
      </c>
      <c r="Q17" s="412">
        <v>26</v>
      </c>
      <c r="R17" s="412">
        <v>7</v>
      </c>
      <c r="S17" s="412">
        <v>2</v>
      </c>
      <c r="T17" s="412">
        <v>1</v>
      </c>
      <c r="U17" s="412">
        <v>0</v>
      </c>
      <c r="V17" s="412">
        <v>458</v>
      </c>
      <c r="W17" s="412">
        <v>0</v>
      </c>
      <c r="X17" s="412">
        <v>0</v>
      </c>
      <c r="Y17" s="412">
        <v>0</v>
      </c>
      <c r="Z17" s="412">
        <v>0</v>
      </c>
      <c r="AA17" s="412">
        <v>0</v>
      </c>
      <c r="AB17" s="412">
        <v>0</v>
      </c>
      <c r="AC17" s="412">
        <v>0</v>
      </c>
      <c r="AD17" s="412">
        <v>0</v>
      </c>
      <c r="AE17" s="412">
        <v>0</v>
      </c>
      <c r="AF17" s="412">
        <v>19487</v>
      </c>
      <c r="AG17" s="412">
        <v>5376</v>
      </c>
      <c r="AH17" s="412">
        <v>4597</v>
      </c>
      <c r="AI17" s="412">
        <v>2269</v>
      </c>
      <c r="AJ17" s="412">
        <v>973</v>
      </c>
      <c r="AK17" s="412">
        <v>232</v>
      </c>
      <c r="AL17" s="412">
        <v>69</v>
      </c>
      <c r="AM17" s="412">
        <v>9</v>
      </c>
      <c r="AN17" s="412">
        <v>33012</v>
      </c>
      <c r="AO17" s="412">
        <v>56</v>
      </c>
      <c r="AP17" s="412">
        <v>46</v>
      </c>
      <c r="AQ17" s="412">
        <v>42</v>
      </c>
      <c r="AR17" s="412">
        <v>23</v>
      </c>
      <c r="AS17" s="412">
        <v>12</v>
      </c>
      <c r="AT17" s="412">
        <v>5</v>
      </c>
      <c r="AU17" s="412">
        <v>4</v>
      </c>
      <c r="AV17" s="412">
        <v>8</v>
      </c>
      <c r="AW17" s="412">
        <v>196</v>
      </c>
      <c r="AX17" s="412">
        <v>56</v>
      </c>
      <c r="AY17" s="412">
        <v>46</v>
      </c>
      <c r="AZ17" s="412">
        <v>42</v>
      </c>
      <c r="BA17" s="412">
        <v>23</v>
      </c>
      <c r="BB17" s="412">
        <v>12</v>
      </c>
      <c r="BC17" s="412">
        <v>5</v>
      </c>
      <c r="BD17" s="412">
        <v>4</v>
      </c>
      <c r="BE17" s="412">
        <v>8</v>
      </c>
      <c r="BF17" s="412">
        <v>0</v>
      </c>
      <c r="BG17" s="412">
        <v>196</v>
      </c>
      <c r="BH17" s="412">
        <v>56</v>
      </c>
      <c r="BI17" s="412">
        <v>19477</v>
      </c>
      <c r="BJ17" s="412">
        <v>5372</v>
      </c>
      <c r="BK17" s="412">
        <v>4578</v>
      </c>
      <c r="BL17" s="412">
        <v>2258</v>
      </c>
      <c r="BM17" s="412">
        <v>966</v>
      </c>
      <c r="BN17" s="412">
        <v>231</v>
      </c>
      <c r="BO17" s="412">
        <v>73</v>
      </c>
      <c r="BP17" s="412">
        <v>1</v>
      </c>
      <c r="BQ17" s="412">
        <v>33012</v>
      </c>
      <c r="BR17" s="412">
        <v>20</v>
      </c>
      <c r="BS17" s="412">
        <v>8702</v>
      </c>
      <c r="BT17" s="412">
        <v>1505</v>
      </c>
      <c r="BU17" s="412">
        <v>1126</v>
      </c>
      <c r="BV17" s="412">
        <v>473</v>
      </c>
      <c r="BW17" s="412">
        <v>134</v>
      </c>
      <c r="BX17" s="412">
        <v>29</v>
      </c>
      <c r="BY17" s="412">
        <v>8</v>
      </c>
      <c r="BZ17" s="412">
        <v>0</v>
      </c>
      <c r="CA17" s="412">
        <v>11997</v>
      </c>
      <c r="CB17" s="412">
        <v>2</v>
      </c>
      <c r="CC17" s="412">
        <v>132</v>
      </c>
      <c r="CD17" s="412">
        <v>52</v>
      </c>
      <c r="CE17" s="412">
        <v>36</v>
      </c>
      <c r="CF17" s="412">
        <v>19</v>
      </c>
      <c r="CG17" s="412">
        <v>5</v>
      </c>
      <c r="CH17" s="412">
        <v>0</v>
      </c>
      <c r="CI17" s="412">
        <v>0</v>
      </c>
      <c r="CJ17" s="412">
        <v>0</v>
      </c>
      <c r="CK17" s="412">
        <v>246</v>
      </c>
      <c r="CL17" s="412">
        <v>2</v>
      </c>
      <c r="CM17" s="412">
        <v>44</v>
      </c>
      <c r="CN17" s="412">
        <v>9</v>
      </c>
      <c r="CO17" s="412">
        <v>4</v>
      </c>
      <c r="CP17" s="412">
        <v>5</v>
      </c>
      <c r="CQ17" s="412">
        <v>7</v>
      </c>
      <c r="CR17" s="412">
        <v>3</v>
      </c>
      <c r="CS17" s="412">
        <v>10</v>
      </c>
      <c r="CT17" s="412">
        <v>0</v>
      </c>
      <c r="CU17" s="412">
        <v>84</v>
      </c>
      <c r="CV17" s="412">
        <v>192</v>
      </c>
      <c r="CW17" s="412">
        <v>55</v>
      </c>
      <c r="CX17" s="412">
        <v>16</v>
      </c>
      <c r="CY17" s="412">
        <v>12</v>
      </c>
      <c r="CZ17" s="412">
        <v>2</v>
      </c>
      <c r="DA17" s="412">
        <v>2</v>
      </c>
      <c r="DB17" s="412">
        <v>0</v>
      </c>
      <c r="DC17" s="412">
        <v>0</v>
      </c>
      <c r="DD17" s="412">
        <v>279</v>
      </c>
      <c r="DE17" s="412">
        <v>609</v>
      </c>
      <c r="DF17" s="412">
        <v>56</v>
      </c>
      <c r="DG17" s="412">
        <v>28</v>
      </c>
      <c r="DH17" s="412">
        <v>8</v>
      </c>
      <c r="DI17" s="412">
        <v>13</v>
      </c>
      <c r="DJ17" s="412">
        <v>3</v>
      </c>
      <c r="DK17" s="412">
        <v>1</v>
      </c>
      <c r="DL17" s="412">
        <v>0</v>
      </c>
      <c r="DM17" s="412">
        <v>718</v>
      </c>
      <c r="DN17" s="412">
        <v>234</v>
      </c>
      <c r="DO17" s="412">
        <v>35</v>
      </c>
      <c r="DP17" s="412">
        <v>20</v>
      </c>
      <c r="DQ17" s="412">
        <v>9</v>
      </c>
      <c r="DR17" s="412">
        <v>3</v>
      </c>
      <c r="DS17" s="412">
        <v>1</v>
      </c>
      <c r="DT17" s="412">
        <v>1</v>
      </c>
      <c r="DU17" s="412">
        <v>0</v>
      </c>
      <c r="DV17" s="412">
        <v>303</v>
      </c>
      <c r="DW17" s="412">
        <v>153</v>
      </c>
      <c r="DX17" s="412">
        <v>12</v>
      </c>
      <c r="DY17" s="412">
        <v>3</v>
      </c>
      <c r="DZ17" s="412">
        <v>3</v>
      </c>
      <c r="EA17" s="412">
        <v>2</v>
      </c>
      <c r="EB17" s="412">
        <v>0</v>
      </c>
      <c r="EC17" s="412">
        <v>0</v>
      </c>
      <c r="ED17" s="412">
        <v>0</v>
      </c>
      <c r="EE17" s="412">
        <v>173</v>
      </c>
      <c r="EF17" s="412">
        <v>996</v>
      </c>
      <c r="EG17" s="412">
        <v>103</v>
      </c>
      <c r="EH17" s="412">
        <v>51</v>
      </c>
      <c r="EI17" s="412">
        <v>20</v>
      </c>
      <c r="EJ17" s="412">
        <v>18</v>
      </c>
      <c r="EK17" s="412">
        <v>4</v>
      </c>
      <c r="EL17" s="412">
        <v>2</v>
      </c>
      <c r="EM17" s="412">
        <v>0</v>
      </c>
      <c r="EN17" s="412">
        <v>1194</v>
      </c>
      <c r="EO17" s="412">
        <v>871</v>
      </c>
      <c r="EP17" s="412">
        <v>80</v>
      </c>
      <c r="EQ17" s="412">
        <v>48</v>
      </c>
      <c r="ER17" s="412">
        <v>15</v>
      </c>
      <c r="ES17" s="412">
        <v>17</v>
      </c>
      <c r="ET17" s="412">
        <v>4</v>
      </c>
      <c r="EU17" s="412">
        <v>1</v>
      </c>
      <c r="EV17" s="412">
        <v>0</v>
      </c>
      <c r="EW17" s="412">
        <v>1036</v>
      </c>
      <c r="EX17" s="412">
        <v>0</v>
      </c>
      <c r="EY17" s="412">
        <v>0</v>
      </c>
      <c r="EZ17" s="412">
        <v>0</v>
      </c>
      <c r="FA17" s="412">
        <v>0</v>
      </c>
      <c r="FB17" s="412">
        <v>0</v>
      </c>
      <c r="FC17" s="412">
        <v>0</v>
      </c>
      <c r="FD17" s="412">
        <v>0</v>
      </c>
      <c r="FE17" s="412">
        <v>0</v>
      </c>
      <c r="FF17" s="412">
        <v>0</v>
      </c>
      <c r="FG17" s="412">
        <v>109</v>
      </c>
      <c r="FH17" s="412">
        <v>12</v>
      </c>
      <c r="FI17" s="412">
        <v>17</v>
      </c>
      <c r="FJ17" s="412">
        <v>4</v>
      </c>
      <c r="FK17" s="412">
        <v>2</v>
      </c>
      <c r="FL17" s="412">
        <v>1</v>
      </c>
      <c r="FM17" s="412">
        <v>0</v>
      </c>
      <c r="FN17" s="412">
        <v>0</v>
      </c>
      <c r="FO17" s="412">
        <v>145</v>
      </c>
      <c r="FP17" s="412">
        <v>762</v>
      </c>
      <c r="FQ17" s="412">
        <v>68</v>
      </c>
      <c r="FR17" s="412">
        <v>31</v>
      </c>
      <c r="FS17" s="412">
        <v>11</v>
      </c>
      <c r="FT17" s="412">
        <v>15</v>
      </c>
      <c r="FU17" s="412">
        <v>3</v>
      </c>
      <c r="FV17" s="412">
        <v>1</v>
      </c>
      <c r="FW17" s="412">
        <v>0</v>
      </c>
      <c r="FX17" s="412">
        <v>891</v>
      </c>
      <c r="FY17" s="412">
        <v>32</v>
      </c>
      <c r="FZ17" s="412">
        <v>10212</v>
      </c>
      <c r="GA17" s="412">
        <v>3759</v>
      </c>
      <c r="GB17" s="412">
        <v>3389</v>
      </c>
      <c r="GC17" s="412">
        <v>1749</v>
      </c>
      <c r="GD17" s="412">
        <v>815</v>
      </c>
      <c r="GE17" s="412">
        <v>198</v>
      </c>
      <c r="GF17" s="412">
        <v>54</v>
      </c>
      <c r="GG17" s="412">
        <v>1</v>
      </c>
      <c r="GH17" s="412">
        <v>20209</v>
      </c>
      <c r="GI17" s="412">
        <v>24</v>
      </c>
      <c r="GJ17" s="412">
        <v>9265</v>
      </c>
      <c r="GK17" s="412">
        <v>1613</v>
      </c>
      <c r="GL17" s="412">
        <v>1189</v>
      </c>
      <c r="GM17" s="412">
        <v>509</v>
      </c>
      <c r="GN17" s="412">
        <v>151</v>
      </c>
      <c r="GO17" s="412">
        <v>33</v>
      </c>
      <c r="GP17" s="412">
        <v>19</v>
      </c>
      <c r="GQ17" s="412">
        <v>0</v>
      </c>
      <c r="GR17" s="412">
        <v>12803</v>
      </c>
      <c r="GS17" s="412">
        <v>0</v>
      </c>
      <c r="GT17" s="412">
        <v>1</v>
      </c>
      <c r="GU17" s="412">
        <v>0</v>
      </c>
      <c r="GV17" s="412">
        <v>0</v>
      </c>
      <c r="GW17" s="412">
        <v>0</v>
      </c>
      <c r="GX17" s="412">
        <v>0</v>
      </c>
      <c r="GY17" s="412">
        <v>0</v>
      </c>
      <c r="GZ17" s="412">
        <v>0</v>
      </c>
      <c r="HA17" s="412">
        <v>0</v>
      </c>
      <c r="HB17" s="412">
        <v>1</v>
      </c>
      <c r="HC17" s="412">
        <v>49.5</v>
      </c>
      <c r="HD17" s="412">
        <v>17088</v>
      </c>
      <c r="HE17" s="412">
        <v>4949.25</v>
      </c>
      <c r="HF17" s="412">
        <v>4267</v>
      </c>
      <c r="HG17" s="412">
        <v>2125</v>
      </c>
      <c r="HH17" s="412">
        <v>925.75</v>
      </c>
      <c r="HI17" s="412">
        <v>221.25</v>
      </c>
      <c r="HJ17" s="412">
        <v>65</v>
      </c>
      <c r="HK17" s="412">
        <v>1</v>
      </c>
      <c r="HL17" s="412">
        <v>29691.75</v>
      </c>
      <c r="HM17" s="412">
        <v>27.5</v>
      </c>
      <c r="HN17" s="412">
        <v>11392</v>
      </c>
      <c r="HO17" s="412">
        <v>3849.4</v>
      </c>
      <c r="HP17" s="412">
        <v>3792.9</v>
      </c>
      <c r="HQ17" s="412">
        <v>2125</v>
      </c>
      <c r="HR17" s="412">
        <v>1131.5</v>
      </c>
      <c r="HS17" s="412">
        <v>319.60000000000002</v>
      </c>
      <c r="HT17" s="412">
        <v>108.3</v>
      </c>
      <c r="HU17" s="412">
        <v>2</v>
      </c>
      <c r="HV17" s="412">
        <v>22748.199999999997</v>
      </c>
      <c r="HW17" s="412">
        <v>0</v>
      </c>
      <c r="HX17" s="412">
        <v>22748.2</v>
      </c>
      <c r="HY17" s="412">
        <v>49.5</v>
      </c>
      <c r="HZ17" s="412">
        <v>17088</v>
      </c>
      <c r="IA17" s="412">
        <v>4949.25</v>
      </c>
      <c r="IB17" s="412">
        <v>4267</v>
      </c>
      <c r="IC17" s="412">
        <v>2125</v>
      </c>
      <c r="ID17" s="412">
        <v>925.75</v>
      </c>
      <c r="IE17" s="412">
        <v>221.25</v>
      </c>
      <c r="IF17" s="412">
        <v>65</v>
      </c>
      <c r="IG17" s="412">
        <v>1</v>
      </c>
      <c r="IH17" s="412">
        <v>29691.75</v>
      </c>
      <c r="II17" s="412">
        <v>11.65</v>
      </c>
      <c r="IJ17" s="412">
        <v>4497.12</v>
      </c>
      <c r="IK17" s="412">
        <v>434.69</v>
      </c>
      <c r="IL17" s="412">
        <v>193.74</v>
      </c>
      <c r="IM17" s="412">
        <v>55.45</v>
      </c>
      <c r="IN17" s="412">
        <v>18.02</v>
      </c>
      <c r="IO17" s="412">
        <v>0.55000000000000004</v>
      </c>
      <c r="IP17" s="412">
        <v>0</v>
      </c>
      <c r="IQ17" s="412">
        <v>0</v>
      </c>
      <c r="IR17" s="412">
        <v>5211.2199999999993</v>
      </c>
      <c r="IS17" s="412">
        <v>37.85</v>
      </c>
      <c r="IT17" s="412">
        <v>12590.880000000001</v>
      </c>
      <c r="IU17" s="412">
        <v>4514.5600000000004</v>
      </c>
      <c r="IV17" s="412">
        <v>4073.26</v>
      </c>
      <c r="IW17" s="412">
        <v>2069.5500000000002</v>
      </c>
      <c r="IX17" s="412">
        <v>907.73</v>
      </c>
      <c r="IY17" s="412">
        <v>220.7</v>
      </c>
      <c r="IZ17" s="412">
        <v>65</v>
      </c>
      <c r="JA17" s="412">
        <v>1</v>
      </c>
      <c r="JB17" s="412">
        <v>24480.530000000002</v>
      </c>
      <c r="JC17" s="412">
        <v>21</v>
      </c>
      <c r="JD17" s="412">
        <v>8393.9</v>
      </c>
      <c r="JE17" s="412">
        <v>3511.3</v>
      </c>
      <c r="JF17" s="412">
        <v>3620.7</v>
      </c>
      <c r="JG17" s="412">
        <v>2069.6</v>
      </c>
      <c r="JH17" s="412">
        <v>1109.4000000000001</v>
      </c>
      <c r="JI17" s="412">
        <v>318.8</v>
      </c>
      <c r="JJ17" s="412">
        <v>108.3</v>
      </c>
      <c r="JK17" s="412">
        <v>2</v>
      </c>
      <c r="JL17" s="412">
        <v>19155</v>
      </c>
      <c r="JM17" s="412">
        <v>0</v>
      </c>
      <c r="JN17" s="412">
        <v>19155</v>
      </c>
      <c r="JO17" s="286"/>
      <c r="JP17" s="143">
        <f t="shared" si="5"/>
        <v>0</v>
      </c>
    </row>
    <row r="18" spans="1:276" x14ac:dyDescent="0.2">
      <c r="A18" s="150" t="s">
        <v>171</v>
      </c>
      <c r="B18" s="151" t="s">
        <v>276</v>
      </c>
      <c r="C18" s="152" t="s">
        <v>69</v>
      </c>
      <c r="D18" s="415" t="s">
        <v>170</v>
      </c>
      <c r="E18" s="412">
        <v>8795</v>
      </c>
      <c r="F18" s="412">
        <v>15792</v>
      </c>
      <c r="G18" s="412">
        <v>24062</v>
      </c>
      <c r="H18" s="412">
        <v>14365</v>
      </c>
      <c r="I18" s="412">
        <v>7338</v>
      </c>
      <c r="J18" s="412">
        <v>4528</v>
      </c>
      <c r="K18" s="412">
        <v>1956</v>
      </c>
      <c r="L18" s="412">
        <v>158</v>
      </c>
      <c r="M18" s="412">
        <v>76994</v>
      </c>
      <c r="N18" s="412">
        <v>226</v>
      </c>
      <c r="O18" s="412">
        <v>157</v>
      </c>
      <c r="P18" s="412">
        <v>189</v>
      </c>
      <c r="Q18" s="412">
        <v>103</v>
      </c>
      <c r="R18" s="412">
        <v>36</v>
      </c>
      <c r="S18" s="412">
        <v>21</v>
      </c>
      <c r="T18" s="412">
        <v>8</v>
      </c>
      <c r="U18" s="412">
        <v>0</v>
      </c>
      <c r="V18" s="412">
        <v>740</v>
      </c>
      <c r="W18" s="412">
        <v>0</v>
      </c>
      <c r="X18" s="412">
        <v>0</v>
      </c>
      <c r="Y18" s="412">
        <v>0</v>
      </c>
      <c r="Z18" s="412">
        <v>0</v>
      </c>
      <c r="AA18" s="412">
        <v>0</v>
      </c>
      <c r="AB18" s="412">
        <v>0</v>
      </c>
      <c r="AC18" s="412">
        <v>0</v>
      </c>
      <c r="AD18" s="412">
        <v>0</v>
      </c>
      <c r="AE18" s="412">
        <v>0</v>
      </c>
      <c r="AF18" s="412">
        <v>8569</v>
      </c>
      <c r="AG18" s="412">
        <v>15635</v>
      </c>
      <c r="AH18" s="412">
        <v>23873</v>
      </c>
      <c r="AI18" s="412">
        <v>14262</v>
      </c>
      <c r="AJ18" s="412">
        <v>7302</v>
      </c>
      <c r="AK18" s="412">
        <v>4507</v>
      </c>
      <c r="AL18" s="412">
        <v>1948</v>
      </c>
      <c r="AM18" s="412">
        <v>158</v>
      </c>
      <c r="AN18" s="412">
        <v>76254</v>
      </c>
      <c r="AO18" s="412">
        <v>8</v>
      </c>
      <c r="AP18" s="412">
        <v>33</v>
      </c>
      <c r="AQ18" s="412">
        <v>68</v>
      </c>
      <c r="AR18" s="412">
        <v>70</v>
      </c>
      <c r="AS18" s="412">
        <v>45</v>
      </c>
      <c r="AT18" s="412">
        <v>26</v>
      </c>
      <c r="AU18" s="412">
        <v>19</v>
      </c>
      <c r="AV18" s="412">
        <v>11</v>
      </c>
      <c r="AW18" s="412">
        <v>280</v>
      </c>
      <c r="AX18" s="412">
        <v>8</v>
      </c>
      <c r="AY18" s="412">
        <v>33</v>
      </c>
      <c r="AZ18" s="412">
        <v>68</v>
      </c>
      <c r="BA18" s="412">
        <v>70</v>
      </c>
      <c r="BB18" s="412">
        <v>45</v>
      </c>
      <c r="BC18" s="412">
        <v>26</v>
      </c>
      <c r="BD18" s="412">
        <v>19</v>
      </c>
      <c r="BE18" s="412">
        <v>11</v>
      </c>
      <c r="BF18" s="412">
        <v>0</v>
      </c>
      <c r="BG18" s="412">
        <v>280</v>
      </c>
      <c r="BH18" s="412">
        <v>8</v>
      </c>
      <c r="BI18" s="412">
        <v>8594</v>
      </c>
      <c r="BJ18" s="412">
        <v>15670</v>
      </c>
      <c r="BK18" s="412">
        <v>23875</v>
      </c>
      <c r="BL18" s="412">
        <v>14237</v>
      </c>
      <c r="BM18" s="412">
        <v>7283</v>
      </c>
      <c r="BN18" s="412">
        <v>4500</v>
      </c>
      <c r="BO18" s="412">
        <v>1940</v>
      </c>
      <c r="BP18" s="412">
        <v>147</v>
      </c>
      <c r="BQ18" s="412">
        <v>76254</v>
      </c>
      <c r="BR18" s="412">
        <v>0</v>
      </c>
      <c r="BS18" s="412">
        <v>5534</v>
      </c>
      <c r="BT18" s="412">
        <v>6374</v>
      </c>
      <c r="BU18" s="412">
        <v>7550</v>
      </c>
      <c r="BV18" s="412">
        <v>3358</v>
      </c>
      <c r="BW18" s="412">
        <v>1252</v>
      </c>
      <c r="BX18" s="412">
        <v>535</v>
      </c>
      <c r="BY18" s="412">
        <v>181</v>
      </c>
      <c r="BZ18" s="412">
        <v>8</v>
      </c>
      <c r="CA18" s="412">
        <v>24792</v>
      </c>
      <c r="CB18" s="412">
        <v>0</v>
      </c>
      <c r="CC18" s="412">
        <v>34</v>
      </c>
      <c r="CD18" s="412">
        <v>111</v>
      </c>
      <c r="CE18" s="412">
        <v>165</v>
      </c>
      <c r="CF18" s="412">
        <v>131</v>
      </c>
      <c r="CG18" s="412">
        <v>53</v>
      </c>
      <c r="CH18" s="412">
        <v>29</v>
      </c>
      <c r="CI18" s="412">
        <v>8</v>
      </c>
      <c r="CJ18" s="412">
        <v>1</v>
      </c>
      <c r="CK18" s="412">
        <v>532</v>
      </c>
      <c r="CL18" s="412">
        <v>0</v>
      </c>
      <c r="CM18" s="412">
        <v>2</v>
      </c>
      <c r="CN18" s="412">
        <v>5</v>
      </c>
      <c r="CO18" s="412">
        <v>17</v>
      </c>
      <c r="CP18" s="412">
        <v>12</v>
      </c>
      <c r="CQ18" s="412">
        <v>3</v>
      </c>
      <c r="CR18" s="412">
        <v>11</v>
      </c>
      <c r="CS18" s="412">
        <v>13</v>
      </c>
      <c r="CT18" s="412">
        <v>12</v>
      </c>
      <c r="CU18" s="412">
        <v>75</v>
      </c>
      <c r="CV18" s="412">
        <v>43</v>
      </c>
      <c r="CW18" s="412">
        <v>64</v>
      </c>
      <c r="CX18" s="412">
        <v>84</v>
      </c>
      <c r="CY18" s="412">
        <v>30</v>
      </c>
      <c r="CZ18" s="412">
        <v>15</v>
      </c>
      <c r="DA18" s="412">
        <v>9</v>
      </c>
      <c r="DB18" s="412">
        <v>9</v>
      </c>
      <c r="DC18" s="412">
        <v>1</v>
      </c>
      <c r="DD18" s="412">
        <v>255</v>
      </c>
      <c r="DE18" s="412">
        <v>75</v>
      </c>
      <c r="DF18" s="412">
        <v>120</v>
      </c>
      <c r="DG18" s="412">
        <v>107</v>
      </c>
      <c r="DH18" s="412">
        <v>58</v>
      </c>
      <c r="DI18" s="412">
        <v>40</v>
      </c>
      <c r="DJ18" s="412">
        <v>15</v>
      </c>
      <c r="DK18" s="412">
        <v>11</v>
      </c>
      <c r="DL18" s="412">
        <v>0</v>
      </c>
      <c r="DM18" s="412">
        <v>426</v>
      </c>
      <c r="DN18" s="412">
        <v>155</v>
      </c>
      <c r="DO18" s="412">
        <v>118</v>
      </c>
      <c r="DP18" s="412">
        <v>155</v>
      </c>
      <c r="DQ18" s="412">
        <v>53</v>
      </c>
      <c r="DR18" s="412">
        <v>34</v>
      </c>
      <c r="DS18" s="412">
        <v>19</v>
      </c>
      <c r="DT18" s="412">
        <v>4</v>
      </c>
      <c r="DU18" s="412">
        <v>0</v>
      </c>
      <c r="DV18" s="412">
        <v>538</v>
      </c>
      <c r="DW18" s="412">
        <v>13</v>
      </c>
      <c r="DX18" s="412">
        <v>19</v>
      </c>
      <c r="DY18" s="412">
        <v>18</v>
      </c>
      <c r="DZ18" s="412">
        <v>7</v>
      </c>
      <c r="EA18" s="412">
        <v>2</v>
      </c>
      <c r="EB18" s="412">
        <v>4</v>
      </c>
      <c r="EC18" s="412">
        <v>2</v>
      </c>
      <c r="ED18" s="412">
        <v>0</v>
      </c>
      <c r="EE18" s="412">
        <v>65</v>
      </c>
      <c r="EF18" s="412">
        <v>243</v>
      </c>
      <c r="EG18" s="412">
        <v>257</v>
      </c>
      <c r="EH18" s="412">
        <v>280</v>
      </c>
      <c r="EI18" s="412">
        <v>118</v>
      </c>
      <c r="EJ18" s="412">
        <v>76</v>
      </c>
      <c r="EK18" s="412">
        <v>38</v>
      </c>
      <c r="EL18" s="412">
        <v>17</v>
      </c>
      <c r="EM18" s="412">
        <v>0</v>
      </c>
      <c r="EN18" s="412">
        <v>1029</v>
      </c>
      <c r="EO18" s="412">
        <v>64</v>
      </c>
      <c r="EP18" s="412">
        <v>89</v>
      </c>
      <c r="EQ18" s="412">
        <v>83</v>
      </c>
      <c r="ER18" s="412">
        <v>52</v>
      </c>
      <c r="ES18" s="412">
        <v>37</v>
      </c>
      <c r="ET18" s="412">
        <v>18</v>
      </c>
      <c r="EU18" s="412">
        <v>6</v>
      </c>
      <c r="EV18" s="412">
        <v>0</v>
      </c>
      <c r="EW18" s="412">
        <v>349</v>
      </c>
      <c r="EX18" s="412">
        <v>0</v>
      </c>
      <c r="EY18" s="412">
        <v>0</v>
      </c>
      <c r="EZ18" s="412">
        <v>0</v>
      </c>
      <c r="FA18" s="412">
        <v>0</v>
      </c>
      <c r="FB18" s="412">
        <v>0</v>
      </c>
      <c r="FC18" s="412">
        <v>0</v>
      </c>
      <c r="FD18" s="412">
        <v>0</v>
      </c>
      <c r="FE18" s="412">
        <v>0</v>
      </c>
      <c r="FF18" s="412">
        <v>0</v>
      </c>
      <c r="FG18" s="412">
        <v>3</v>
      </c>
      <c r="FH18" s="412">
        <v>6</v>
      </c>
      <c r="FI18" s="412">
        <v>8</v>
      </c>
      <c r="FJ18" s="412">
        <v>7</v>
      </c>
      <c r="FK18" s="412">
        <v>5</v>
      </c>
      <c r="FL18" s="412">
        <v>5</v>
      </c>
      <c r="FM18" s="412">
        <v>0</v>
      </c>
      <c r="FN18" s="412">
        <v>0</v>
      </c>
      <c r="FO18" s="412">
        <v>34</v>
      </c>
      <c r="FP18" s="412">
        <v>61</v>
      </c>
      <c r="FQ18" s="412">
        <v>83</v>
      </c>
      <c r="FR18" s="412">
        <v>75</v>
      </c>
      <c r="FS18" s="412">
        <v>45</v>
      </c>
      <c r="FT18" s="412">
        <v>32</v>
      </c>
      <c r="FU18" s="412">
        <v>13</v>
      </c>
      <c r="FV18" s="412">
        <v>6</v>
      </c>
      <c r="FW18" s="412">
        <v>0</v>
      </c>
      <c r="FX18" s="412">
        <v>315</v>
      </c>
      <c r="FY18" s="412">
        <v>8</v>
      </c>
      <c r="FZ18" s="412">
        <v>2856</v>
      </c>
      <c r="GA18" s="412">
        <v>9043</v>
      </c>
      <c r="GB18" s="412">
        <v>15969</v>
      </c>
      <c r="GC18" s="412">
        <v>10676</v>
      </c>
      <c r="GD18" s="412">
        <v>5939</v>
      </c>
      <c r="GE18" s="412">
        <v>3902</v>
      </c>
      <c r="GF18" s="412">
        <v>1732</v>
      </c>
      <c r="GG18" s="412">
        <v>126</v>
      </c>
      <c r="GH18" s="412">
        <v>50251</v>
      </c>
      <c r="GI18" s="412">
        <v>0</v>
      </c>
      <c r="GJ18" s="412">
        <v>5738</v>
      </c>
      <c r="GK18" s="412">
        <v>6627</v>
      </c>
      <c r="GL18" s="412">
        <v>7906</v>
      </c>
      <c r="GM18" s="412">
        <v>3561</v>
      </c>
      <c r="GN18" s="412">
        <v>1344</v>
      </c>
      <c r="GO18" s="412">
        <v>598</v>
      </c>
      <c r="GP18" s="412">
        <v>208</v>
      </c>
      <c r="GQ18" s="412">
        <v>21</v>
      </c>
      <c r="GR18" s="412">
        <v>26003</v>
      </c>
      <c r="GS18" s="412">
        <v>0</v>
      </c>
      <c r="GT18" s="412">
        <v>2.1</v>
      </c>
      <c r="GU18" s="412">
        <v>1</v>
      </c>
      <c r="GV18" s="412">
        <v>0</v>
      </c>
      <c r="GW18" s="412">
        <v>0</v>
      </c>
      <c r="GX18" s="412">
        <v>0</v>
      </c>
      <c r="GY18" s="412">
        <v>0</v>
      </c>
      <c r="GZ18" s="412">
        <v>0</v>
      </c>
      <c r="HA18" s="412">
        <v>0</v>
      </c>
      <c r="HB18" s="412">
        <v>3.1</v>
      </c>
      <c r="HC18" s="412">
        <v>8</v>
      </c>
      <c r="HD18" s="412">
        <v>7127.9</v>
      </c>
      <c r="HE18" s="412">
        <v>13995.75</v>
      </c>
      <c r="HF18" s="412">
        <v>21868.75</v>
      </c>
      <c r="HG18" s="412">
        <v>13335.75</v>
      </c>
      <c r="HH18" s="412">
        <v>6939.25</v>
      </c>
      <c r="HI18" s="412">
        <v>4346</v>
      </c>
      <c r="HJ18" s="412">
        <v>1885.25</v>
      </c>
      <c r="HK18" s="412">
        <v>138.75</v>
      </c>
      <c r="HL18" s="412">
        <v>69645.399999999994</v>
      </c>
      <c r="HM18" s="412">
        <v>4.4000000000000004</v>
      </c>
      <c r="HN18" s="412">
        <v>4751.8999999999996</v>
      </c>
      <c r="HO18" s="412">
        <v>10885.6</v>
      </c>
      <c r="HP18" s="412">
        <v>19438.900000000001</v>
      </c>
      <c r="HQ18" s="412">
        <v>13335.8</v>
      </c>
      <c r="HR18" s="412">
        <v>8481.2999999999993</v>
      </c>
      <c r="HS18" s="412">
        <v>6277.6</v>
      </c>
      <c r="HT18" s="412">
        <v>3142.1</v>
      </c>
      <c r="HU18" s="412">
        <v>277.5</v>
      </c>
      <c r="HV18" s="412">
        <v>66595.100000000006</v>
      </c>
      <c r="HW18" s="412">
        <v>0</v>
      </c>
      <c r="HX18" s="412">
        <v>66595.100000000006</v>
      </c>
      <c r="HY18" s="412">
        <v>8</v>
      </c>
      <c r="HZ18" s="412">
        <v>7127.9</v>
      </c>
      <c r="IA18" s="412">
        <v>13995.75</v>
      </c>
      <c r="IB18" s="412">
        <v>21868.75</v>
      </c>
      <c r="IC18" s="412">
        <v>13335.75</v>
      </c>
      <c r="ID18" s="412">
        <v>6939.25</v>
      </c>
      <c r="IE18" s="412">
        <v>4346</v>
      </c>
      <c r="IF18" s="412">
        <v>1885.25</v>
      </c>
      <c r="IG18" s="412">
        <v>138.75</v>
      </c>
      <c r="IH18" s="412">
        <v>69645.399999999994</v>
      </c>
      <c r="II18" s="412">
        <v>1.5</v>
      </c>
      <c r="IJ18" s="412">
        <v>2379.94</v>
      </c>
      <c r="IK18" s="412">
        <v>2796.14</v>
      </c>
      <c r="IL18" s="412">
        <v>2798.17</v>
      </c>
      <c r="IM18" s="412">
        <v>901.8</v>
      </c>
      <c r="IN18" s="412">
        <v>204.08</v>
      </c>
      <c r="IO18" s="412">
        <v>53.78</v>
      </c>
      <c r="IP18" s="412">
        <v>9.2100000000000009</v>
      </c>
      <c r="IQ18" s="412">
        <v>0</v>
      </c>
      <c r="IR18" s="412">
        <v>9144.619999999999</v>
      </c>
      <c r="IS18" s="412">
        <v>6.5</v>
      </c>
      <c r="IT18" s="412">
        <v>4747.9599999999991</v>
      </c>
      <c r="IU18" s="412">
        <v>11199.61</v>
      </c>
      <c r="IV18" s="412">
        <v>19070.580000000002</v>
      </c>
      <c r="IW18" s="412">
        <v>12433.95</v>
      </c>
      <c r="IX18" s="412">
        <v>6735.17</v>
      </c>
      <c r="IY18" s="412">
        <v>4292.22</v>
      </c>
      <c r="IZ18" s="412">
        <v>1876.04</v>
      </c>
      <c r="JA18" s="412">
        <v>138.75</v>
      </c>
      <c r="JB18" s="412">
        <v>60500.780000000006</v>
      </c>
      <c r="JC18" s="412">
        <v>3.6</v>
      </c>
      <c r="JD18" s="412">
        <v>3165.3</v>
      </c>
      <c r="JE18" s="412">
        <v>8710.7999999999993</v>
      </c>
      <c r="JF18" s="412">
        <v>16951.599999999999</v>
      </c>
      <c r="JG18" s="412">
        <v>12434</v>
      </c>
      <c r="JH18" s="412">
        <v>8231.9</v>
      </c>
      <c r="JI18" s="412">
        <v>6199.9</v>
      </c>
      <c r="JJ18" s="412">
        <v>3126.7</v>
      </c>
      <c r="JK18" s="412">
        <v>277.5</v>
      </c>
      <c r="JL18" s="412">
        <v>59101.299999999996</v>
      </c>
      <c r="JM18" s="412">
        <v>0</v>
      </c>
      <c r="JN18" s="412">
        <v>59101.3</v>
      </c>
      <c r="JO18" s="286"/>
      <c r="JP18" s="143">
        <f t="shared" si="5"/>
        <v>0</v>
      </c>
    </row>
    <row r="19" spans="1:276" x14ac:dyDescent="0.2">
      <c r="A19" s="150" t="s">
        <v>172</v>
      </c>
      <c r="B19" s="151" t="s">
        <v>276</v>
      </c>
      <c r="C19" s="152" t="s">
        <v>277</v>
      </c>
      <c r="D19" s="415" t="s">
        <v>54</v>
      </c>
      <c r="E19" s="412">
        <v>2337</v>
      </c>
      <c r="F19" s="412">
        <v>11384</v>
      </c>
      <c r="G19" s="412">
        <v>25762</v>
      </c>
      <c r="H19" s="412">
        <v>13628</v>
      </c>
      <c r="I19" s="412">
        <v>10524</v>
      </c>
      <c r="J19" s="412">
        <v>6003</v>
      </c>
      <c r="K19" s="412">
        <v>3171</v>
      </c>
      <c r="L19" s="412">
        <v>416</v>
      </c>
      <c r="M19" s="412">
        <v>73225</v>
      </c>
      <c r="N19" s="412">
        <v>90</v>
      </c>
      <c r="O19" s="412">
        <v>110</v>
      </c>
      <c r="P19" s="412">
        <v>182</v>
      </c>
      <c r="Q19" s="412">
        <v>89</v>
      </c>
      <c r="R19" s="412">
        <v>47</v>
      </c>
      <c r="S19" s="412">
        <v>30</v>
      </c>
      <c r="T19" s="412">
        <v>18</v>
      </c>
      <c r="U19" s="412">
        <v>4</v>
      </c>
      <c r="V19" s="412">
        <v>570</v>
      </c>
      <c r="W19" s="412">
        <v>0</v>
      </c>
      <c r="X19" s="412">
        <v>0</v>
      </c>
      <c r="Y19" s="412">
        <v>0</v>
      </c>
      <c r="Z19" s="412">
        <v>0</v>
      </c>
      <c r="AA19" s="412">
        <v>0</v>
      </c>
      <c r="AB19" s="412">
        <v>0</v>
      </c>
      <c r="AC19" s="412">
        <v>0</v>
      </c>
      <c r="AD19" s="412">
        <v>0</v>
      </c>
      <c r="AE19" s="412">
        <v>0</v>
      </c>
      <c r="AF19" s="412">
        <v>2247</v>
      </c>
      <c r="AG19" s="412">
        <v>11274</v>
      </c>
      <c r="AH19" s="412">
        <v>25580</v>
      </c>
      <c r="AI19" s="412">
        <v>13539</v>
      </c>
      <c r="AJ19" s="412">
        <v>10477</v>
      </c>
      <c r="AK19" s="412">
        <v>5973</v>
      </c>
      <c r="AL19" s="412">
        <v>3153</v>
      </c>
      <c r="AM19" s="412">
        <v>412</v>
      </c>
      <c r="AN19" s="412">
        <v>72655</v>
      </c>
      <c r="AO19" s="412">
        <v>6</v>
      </c>
      <c r="AP19" s="412">
        <v>29</v>
      </c>
      <c r="AQ19" s="412">
        <v>84</v>
      </c>
      <c r="AR19" s="412">
        <v>74</v>
      </c>
      <c r="AS19" s="412">
        <v>61</v>
      </c>
      <c r="AT19" s="412">
        <v>40</v>
      </c>
      <c r="AU19" s="412">
        <v>21</v>
      </c>
      <c r="AV19" s="412">
        <v>6</v>
      </c>
      <c r="AW19" s="412">
        <v>321</v>
      </c>
      <c r="AX19" s="412">
        <v>6</v>
      </c>
      <c r="AY19" s="412">
        <v>29</v>
      </c>
      <c r="AZ19" s="412">
        <v>84</v>
      </c>
      <c r="BA19" s="412">
        <v>74</v>
      </c>
      <c r="BB19" s="412">
        <v>61</v>
      </c>
      <c r="BC19" s="412">
        <v>40</v>
      </c>
      <c r="BD19" s="412">
        <v>21</v>
      </c>
      <c r="BE19" s="412">
        <v>6</v>
      </c>
      <c r="BF19" s="412">
        <v>0</v>
      </c>
      <c r="BG19" s="412">
        <v>321</v>
      </c>
      <c r="BH19" s="412">
        <v>6</v>
      </c>
      <c r="BI19" s="412">
        <v>2270</v>
      </c>
      <c r="BJ19" s="412">
        <v>11329</v>
      </c>
      <c r="BK19" s="412">
        <v>25570</v>
      </c>
      <c r="BL19" s="412">
        <v>13526</v>
      </c>
      <c r="BM19" s="412">
        <v>10456</v>
      </c>
      <c r="BN19" s="412">
        <v>5954</v>
      </c>
      <c r="BO19" s="412">
        <v>3138</v>
      </c>
      <c r="BP19" s="412">
        <v>406</v>
      </c>
      <c r="BQ19" s="412">
        <v>72655</v>
      </c>
      <c r="BR19" s="412">
        <v>1</v>
      </c>
      <c r="BS19" s="412">
        <v>1398</v>
      </c>
      <c r="BT19" s="412">
        <v>5771</v>
      </c>
      <c r="BU19" s="412">
        <v>8125</v>
      </c>
      <c r="BV19" s="412">
        <v>3219</v>
      </c>
      <c r="BW19" s="412">
        <v>1715</v>
      </c>
      <c r="BX19" s="412">
        <v>778</v>
      </c>
      <c r="BY19" s="412">
        <v>304</v>
      </c>
      <c r="BZ19" s="412">
        <v>25</v>
      </c>
      <c r="CA19" s="412">
        <v>21336</v>
      </c>
      <c r="CB19" s="412">
        <v>0</v>
      </c>
      <c r="CC19" s="412">
        <v>9</v>
      </c>
      <c r="CD19" s="412">
        <v>93</v>
      </c>
      <c r="CE19" s="412">
        <v>225</v>
      </c>
      <c r="CF19" s="412">
        <v>121</v>
      </c>
      <c r="CG19" s="412">
        <v>75</v>
      </c>
      <c r="CH19" s="412">
        <v>28</v>
      </c>
      <c r="CI19" s="412">
        <v>12</v>
      </c>
      <c r="CJ19" s="412">
        <v>0</v>
      </c>
      <c r="CK19" s="412">
        <v>563</v>
      </c>
      <c r="CL19" s="412">
        <v>2</v>
      </c>
      <c r="CM19" s="412">
        <v>5</v>
      </c>
      <c r="CN19" s="412">
        <v>8</v>
      </c>
      <c r="CO19" s="412">
        <v>16</v>
      </c>
      <c r="CP19" s="412">
        <v>6</v>
      </c>
      <c r="CQ19" s="412">
        <v>13</v>
      </c>
      <c r="CR19" s="412">
        <v>15</v>
      </c>
      <c r="CS19" s="412">
        <v>24</v>
      </c>
      <c r="CT19" s="412">
        <v>13</v>
      </c>
      <c r="CU19" s="412">
        <v>102</v>
      </c>
      <c r="CV19" s="412">
        <v>6</v>
      </c>
      <c r="CW19" s="412">
        <v>27</v>
      </c>
      <c r="CX19" s="412">
        <v>28</v>
      </c>
      <c r="CY19" s="412">
        <v>26</v>
      </c>
      <c r="CZ19" s="412">
        <v>21</v>
      </c>
      <c r="DA19" s="412">
        <v>15</v>
      </c>
      <c r="DB19" s="412">
        <v>29</v>
      </c>
      <c r="DC19" s="412">
        <v>21</v>
      </c>
      <c r="DD19" s="412">
        <v>173</v>
      </c>
      <c r="DE19" s="412">
        <v>41</v>
      </c>
      <c r="DF19" s="412">
        <v>84</v>
      </c>
      <c r="DG19" s="412">
        <v>111</v>
      </c>
      <c r="DH19" s="412">
        <v>56</v>
      </c>
      <c r="DI19" s="412">
        <v>47</v>
      </c>
      <c r="DJ19" s="412">
        <v>16</v>
      </c>
      <c r="DK19" s="412">
        <v>15</v>
      </c>
      <c r="DL19" s="412">
        <v>9</v>
      </c>
      <c r="DM19" s="412">
        <v>379</v>
      </c>
      <c r="DN19" s="412">
        <v>54</v>
      </c>
      <c r="DO19" s="412">
        <v>163</v>
      </c>
      <c r="DP19" s="412">
        <v>202</v>
      </c>
      <c r="DQ19" s="412">
        <v>91</v>
      </c>
      <c r="DR19" s="412">
        <v>52</v>
      </c>
      <c r="DS19" s="412">
        <v>39</v>
      </c>
      <c r="DT19" s="412">
        <v>16</v>
      </c>
      <c r="DU19" s="412">
        <v>4</v>
      </c>
      <c r="DV19" s="412">
        <v>621</v>
      </c>
      <c r="DW19" s="412">
        <v>14</v>
      </c>
      <c r="DX19" s="412">
        <v>34</v>
      </c>
      <c r="DY19" s="412">
        <v>22</v>
      </c>
      <c r="DZ19" s="412">
        <v>11</v>
      </c>
      <c r="EA19" s="412">
        <v>11</v>
      </c>
      <c r="EB19" s="412">
        <v>8</v>
      </c>
      <c r="EC19" s="412">
        <v>4</v>
      </c>
      <c r="ED19" s="412">
        <v>4</v>
      </c>
      <c r="EE19" s="412">
        <v>108</v>
      </c>
      <c r="EF19" s="412">
        <v>109</v>
      </c>
      <c r="EG19" s="412">
        <v>281</v>
      </c>
      <c r="EH19" s="412">
        <v>335</v>
      </c>
      <c r="EI19" s="412">
        <v>158</v>
      </c>
      <c r="EJ19" s="412">
        <v>110</v>
      </c>
      <c r="EK19" s="412">
        <v>63</v>
      </c>
      <c r="EL19" s="412">
        <v>35</v>
      </c>
      <c r="EM19" s="412">
        <v>17</v>
      </c>
      <c r="EN19" s="412">
        <v>1108</v>
      </c>
      <c r="EO19" s="412">
        <v>57</v>
      </c>
      <c r="EP19" s="412">
        <v>107</v>
      </c>
      <c r="EQ19" s="412">
        <v>111</v>
      </c>
      <c r="ER19" s="412">
        <v>69</v>
      </c>
      <c r="ES19" s="412">
        <v>58</v>
      </c>
      <c r="ET19" s="412">
        <v>29</v>
      </c>
      <c r="EU19" s="412">
        <v>22</v>
      </c>
      <c r="EV19" s="412">
        <v>16</v>
      </c>
      <c r="EW19" s="412">
        <v>469</v>
      </c>
      <c r="EX19" s="412">
        <v>0</v>
      </c>
      <c r="EY19" s="412">
        <v>0</v>
      </c>
      <c r="EZ19" s="412">
        <v>2</v>
      </c>
      <c r="FA19" s="412">
        <v>1</v>
      </c>
      <c r="FB19" s="412">
        <v>0</v>
      </c>
      <c r="FC19" s="412">
        <v>1</v>
      </c>
      <c r="FD19" s="412">
        <v>2</v>
      </c>
      <c r="FE19" s="412">
        <v>0</v>
      </c>
      <c r="FF19" s="412">
        <v>6</v>
      </c>
      <c r="FG19" s="412">
        <v>7</v>
      </c>
      <c r="FH19" s="412">
        <v>4</v>
      </c>
      <c r="FI19" s="412">
        <v>4</v>
      </c>
      <c r="FJ19" s="412">
        <v>5</v>
      </c>
      <c r="FK19" s="412">
        <v>2</v>
      </c>
      <c r="FL19" s="412">
        <v>5</v>
      </c>
      <c r="FM19" s="412">
        <v>2</v>
      </c>
      <c r="FN19" s="412">
        <v>3</v>
      </c>
      <c r="FO19" s="412">
        <v>32</v>
      </c>
      <c r="FP19" s="412">
        <v>50</v>
      </c>
      <c r="FQ19" s="412">
        <v>103</v>
      </c>
      <c r="FR19" s="412">
        <v>105</v>
      </c>
      <c r="FS19" s="412">
        <v>63</v>
      </c>
      <c r="FT19" s="412">
        <v>56</v>
      </c>
      <c r="FU19" s="412">
        <v>23</v>
      </c>
      <c r="FV19" s="412">
        <v>18</v>
      </c>
      <c r="FW19" s="412">
        <v>13</v>
      </c>
      <c r="FX19" s="412">
        <v>431</v>
      </c>
      <c r="FY19" s="412">
        <v>3</v>
      </c>
      <c r="FZ19" s="412">
        <v>788</v>
      </c>
      <c r="GA19" s="412">
        <v>5260</v>
      </c>
      <c r="GB19" s="412">
        <v>16979</v>
      </c>
      <c r="GC19" s="412">
        <v>10077</v>
      </c>
      <c r="GD19" s="412">
        <v>8590</v>
      </c>
      <c r="GE19" s="412">
        <v>5084</v>
      </c>
      <c r="GF19" s="412">
        <v>2778</v>
      </c>
      <c r="GG19" s="412">
        <v>360</v>
      </c>
      <c r="GH19" s="412">
        <v>49919</v>
      </c>
      <c r="GI19" s="412">
        <v>3</v>
      </c>
      <c r="GJ19" s="412">
        <v>1482</v>
      </c>
      <c r="GK19" s="412">
        <v>6069</v>
      </c>
      <c r="GL19" s="412">
        <v>8591</v>
      </c>
      <c r="GM19" s="412">
        <v>3449</v>
      </c>
      <c r="GN19" s="412">
        <v>1866</v>
      </c>
      <c r="GO19" s="412">
        <v>870</v>
      </c>
      <c r="GP19" s="412">
        <v>360</v>
      </c>
      <c r="GQ19" s="412">
        <v>46</v>
      </c>
      <c r="GR19" s="412">
        <v>22736</v>
      </c>
      <c r="GS19" s="412">
        <v>0</v>
      </c>
      <c r="GT19" s="412">
        <v>1.6</v>
      </c>
      <c r="GU19" s="412">
        <v>0</v>
      </c>
      <c r="GV19" s="412">
        <v>0</v>
      </c>
      <c r="GW19" s="412">
        <v>0</v>
      </c>
      <c r="GX19" s="412">
        <v>0</v>
      </c>
      <c r="GY19" s="412">
        <v>0</v>
      </c>
      <c r="GZ19" s="412">
        <v>0</v>
      </c>
      <c r="HA19" s="412">
        <v>0</v>
      </c>
      <c r="HB19" s="412">
        <v>1.6</v>
      </c>
      <c r="HC19" s="412">
        <v>4.75</v>
      </c>
      <c r="HD19" s="412">
        <v>1876.15</v>
      </c>
      <c r="HE19" s="412">
        <v>9730.5</v>
      </c>
      <c r="HF19" s="412">
        <v>23311</v>
      </c>
      <c r="HG19" s="412">
        <v>12613.5</v>
      </c>
      <c r="HH19" s="412">
        <v>9964.5</v>
      </c>
      <c r="HI19" s="412">
        <v>5717</v>
      </c>
      <c r="HJ19" s="412">
        <v>3036.5</v>
      </c>
      <c r="HK19" s="412">
        <v>392.75</v>
      </c>
      <c r="HL19" s="412">
        <v>66646.649999999994</v>
      </c>
      <c r="HM19" s="412">
        <v>2.6</v>
      </c>
      <c r="HN19" s="412">
        <v>1250.8</v>
      </c>
      <c r="HO19" s="412">
        <v>7568.2</v>
      </c>
      <c r="HP19" s="412">
        <v>20720.900000000001</v>
      </c>
      <c r="HQ19" s="412">
        <v>12613.5</v>
      </c>
      <c r="HR19" s="412">
        <v>12178.8</v>
      </c>
      <c r="HS19" s="412">
        <v>8257.9</v>
      </c>
      <c r="HT19" s="412">
        <v>5060.8</v>
      </c>
      <c r="HU19" s="412">
        <v>785.5</v>
      </c>
      <c r="HV19" s="412">
        <v>68439</v>
      </c>
      <c r="HW19" s="412">
        <v>0</v>
      </c>
      <c r="HX19" s="412">
        <v>68439</v>
      </c>
      <c r="HY19" s="412">
        <v>4.75</v>
      </c>
      <c r="HZ19" s="412">
        <v>1876.15</v>
      </c>
      <c r="IA19" s="412">
        <v>9730.5</v>
      </c>
      <c r="IB19" s="412">
        <v>23311</v>
      </c>
      <c r="IC19" s="412">
        <v>12613.5</v>
      </c>
      <c r="ID19" s="412">
        <v>9964.5</v>
      </c>
      <c r="IE19" s="412">
        <v>5717</v>
      </c>
      <c r="IF19" s="412">
        <v>3036.5</v>
      </c>
      <c r="IG19" s="412">
        <v>392.75</v>
      </c>
      <c r="IH19" s="412">
        <v>66646.649999999994</v>
      </c>
      <c r="II19" s="412">
        <v>1.73</v>
      </c>
      <c r="IJ19" s="412">
        <v>387.5</v>
      </c>
      <c r="IK19" s="412">
        <v>2233.13</v>
      </c>
      <c r="IL19" s="412">
        <v>2597.0100000000002</v>
      </c>
      <c r="IM19" s="412">
        <v>602.95000000000005</v>
      </c>
      <c r="IN19" s="412">
        <v>173.31</v>
      </c>
      <c r="IO19" s="412">
        <v>48.41</v>
      </c>
      <c r="IP19" s="412">
        <v>7.61</v>
      </c>
      <c r="IQ19" s="412">
        <v>0</v>
      </c>
      <c r="IR19" s="412">
        <v>6051.6500000000005</v>
      </c>
      <c r="IS19" s="412">
        <v>3.02</v>
      </c>
      <c r="IT19" s="412">
        <v>1488.65</v>
      </c>
      <c r="IU19" s="412">
        <v>7497.37</v>
      </c>
      <c r="IV19" s="412">
        <v>20713.989999999998</v>
      </c>
      <c r="IW19" s="412">
        <v>12010.55</v>
      </c>
      <c r="IX19" s="412">
        <v>9791.19</v>
      </c>
      <c r="IY19" s="412">
        <v>5668.59</v>
      </c>
      <c r="IZ19" s="412">
        <v>3028.89</v>
      </c>
      <c r="JA19" s="412">
        <v>392.75</v>
      </c>
      <c r="JB19" s="412">
        <v>60595</v>
      </c>
      <c r="JC19" s="412">
        <v>1.7</v>
      </c>
      <c r="JD19" s="412">
        <v>992.4</v>
      </c>
      <c r="JE19" s="412">
        <v>5831.3</v>
      </c>
      <c r="JF19" s="412">
        <v>18412.400000000001</v>
      </c>
      <c r="JG19" s="412">
        <v>12010.6</v>
      </c>
      <c r="JH19" s="412">
        <v>11967</v>
      </c>
      <c r="JI19" s="412">
        <v>8188</v>
      </c>
      <c r="JJ19" s="412">
        <v>5048.2</v>
      </c>
      <c r="JK19" s="412">
        <v>785.5</v>
      </c>
      <c r="JL19" s="412">
        <v>63237.1</v>
      </c>
      <c r="JM19" s="412">
        <v>0</v>
      </c>
      <c r="JN19" s="412">
        <v>63237.1</v>
      </c>
      <c r="JO19" s="286"/>
      <c r="JP19" s="143">
        <f t="shared" si="5"/>
        <v>0</v>
      </c>
    </row>
    <row r="20" spans="1:276" x14ac:dyDescent="0.2">
      <c r="A20" s="150" t="s">
        <v>174</v>
      </c>
      <c r="B20" s="151" t="s">
        <v>276</v>
      </c>
      <c r="C20" s="152" t="s">
        <v>279</v>
      </c>
      <c r="D20" s="415" t="s">
        <v>173</v>
      </c>
      <c r="E20" s="412">
        <v>26469</v>
      </c>
      <c r="F20" s="412">
        <v>7599</v>
      </c>
      <c r="G20" s="412">
        <v>6145</v>
      </c>
      <c r="H20" s="412">
        <v>5924</v>
      </c>
      <c r="I20" s="412">
        <v>3010</v>
      </c>
      <c r="J20" s="412">
        <v>1425</v>
      </c>
      <c r="K20" s="412">
        <v>673</v>
      </c>
      <c r="L20" s="412">
        <v>55</v>
      </c>
      <c r="M20" s="412">
        <v>51300</v>
      </c>
      <c r="N20" s="412">
        <v>392</v>
      </c>
      <c r="O20" s="412">
        <v>81</v>
      </c>
      <c r="P20" s="412">
        <v>63</v>
      </c>
      <c r="Q20" s="412">
        <v>49</v>
      </c>
      <c r="R20" s="412">
        <v>23</v>
      </c>
      <c r="S20" s="412">
        <v>7</v>
      </c>
      <c r="T20" s="412">
        <v>10</v>
      </c>
      <c r="U20" s="412">
        <v>1</v>
      </c>
      <c r="V20" s="412">
        <v>626</v>
      </c>
      <c r="W20" s="412">
        <v>0</v>
      </c>
      <c r="X20" s="412">
        <v>0</v>
      </c>
      <c r="Y20" s="412">
        <v>0</v>
      </c>
      <c r="Z20" s="412">
        <v>0</v>
      </c>
      <c r="AA20" s="412">
        <v>0</v>
      </c>
      <c r="AB20" s="412">
        <v>0</v>
      </c>
      <c r="AC20" s="412">
        <v>0</v>
      </c>
      <c r="AD20" s="412">
        <v>0</v>
      </c>
      <c r="AE20" s="412">
        <v>0</v>
      </c>
      <c r="AF20" s="412">
        <v>26077</v>
      </c>
      <c r="AG20" s="412">
        <v>7518</v>
      </c>
      <c r="AH20" s="412">
        <v>6082</v>
      </c>
      <c r="AI20" s="412">
        <v>5875</v>
      </c>
      <c r="AJ20" s="412">
        <v>2987</v>
      </c>
      <c r="AK20" s="412">
        <v>1418</v>
      </c>
      <c r="AL20" s="412">
        <v>663</v>
      </c>
      <c r="AM20" s="412">
        <v>54</v>
      </c>
      <c r="AN20" s="412">
        <v>50674</v>
      </c>
      <c r="AO20" s="412">
        <v>142</v>
      </c>
      <c r="AP20" s="412">
        <v>58</v>
      </c>
      <c r="AQ20" s="412">
        <v>64</v>
      </c>
      <c r="AR20" s="412">
        <v>51</v>
      </c>
      <c r="AS20" s="412">
        <v>28</v>
      </c>
      <c r="AT20" s="412">
        <v>17</v>
      </c>
      <c r="AU20" s="412">
        <v>13</v>
      </c>
      <c r="AV20" s="412">
        <v>11</v>
      </c>
      <c r="AW20" s="412">
        <v>384</v>
      </c>
      <c r="AX20" s="412">
        <v>142</v>
      </c>
      <c r="AY20" s="412">
        <v>58</v>
      </c>
      <c r="AZ20" s="412">
        <v>64</v>
      </c>
      <c r="BA20" s="412">
        <v>51</v>
      </c>
      <c r="BB20" s="412">
        <v>28</v>
      </c>
      <c r="BC20" s="412">
        <v>17</v>
      </c>
      <c r="BD20" s="412">
        <v>13</v>
      </c>
      <c r="BE20" s="412">
        <v>11</v>
      </c>
      <c r="BF20" s="412">
        <v>0</v>
      </c>
      <c r="BG20" s="412">
        <v>384</v>
      </c>
      <c r="BH20" s="412">
        <v>142</v>
      </c>
      <c r="BI20" s="412">
        <v>25993</v>
      </c>
      <c r="BJ20" s="412">
        <v>7524</v>
      </c>
      <c r="BK20" s="412">
        <v>6069</v>
      </c>
      <c r="BL20" s="412">
        <v>5852</v>
      </c>
      <c r="BM20" s="412">
        <v>2976</v>
      </c>
      <c r="BN20" s="412">
        <v>1414</v>
      </c>
      <c r="BO20" s="412">
        <v>661</v>
      </c>
      <c r="BP20" s="412">
        <v>43</v>
      </c>
      <c r="BQ20" s="412">
        <v>50674</v>
      </c>
      <c r="BR20" s="412">
        <v>43</v>
      </c>
      <c r="BS20" s="412">
        <v>10236</v>
      </c>
      <c r="BT20" s="412">
        <v>2184</v>
      </c>
      <c r="BU20" s="412">
        <v>1565</v>
      </c>
      <c r="BV20" s="412">
        <v>1157</v>
      </c>
      <c r="BW20" s="412">
        <v>455</v>
      </c>
      <c r="BX20" s="412">
        <v>205</v>
      </c>
      <c r="BY20" s="412">
        <v>76</v>
      </c>
      <c r="BZ20" s="412">
        <v>4</v>
      </c>
      <c r="CA20" s="412">
        <v>15925</v>
      </c>
      <c r="CB20" s="412">
        <v>6</v>
      </c>
      <c r="CC20" s="412">
        <v>183</v>
      </c>
      <c r="CD20" s="412">
        <v>77</v>
      </c>
      <c r="CE20" s="412">
        <v>49</v>
      </c>
      <c r="CF20" s="412">
        <v>53</v>
      </c>
      <c r="CG20" s="412">
        <v>15</v>
      </c>
      <c r="CH20" s="412">
        <v>8</v>
      </c>
      <c r="CI20" s="412">
        <v>3</v>
      </c>
      <c r="CJ20" s="412">
        <v>0</v>
      </c>
      <c r="CK20" s="412">
        <v>394</v>
      </c>
      <c r="CL20" s="412">
        <v>0</v>
      </c>
      <c r="CM20" s="412">
        <v>11</v>
      </c>
      <c r="CN20" s="412">
        <v>6</v>
      </c>
      <c r="CO20" s="412">
        <v>4</v>
      </c>
      <c r="CP20" s="412">
        <v>8</v>
      </c>
      <c r="CQ20" s="412">
        <v>4</v>
      </c>
      <c r="CR20" s="412">
        <v>11</v>
      </c>
      <c r="CS20" s="412">
        <v>20</v>
      </c>
      <c r="CT20" s="412">
        <v>2</v>
      </c>
      <c r="CU20" s="412">
        <v>66</v>
      </c>
      <c r="CV20" s="412">
        <v>68</v>
      </c>
      <c r="CW20" s="412">
        <v>24</v>
      </c>
      <c r="CX20" s="412">
        <v>18</v>
      </c>
      <c r="CY20" s="412">
        <v>15</v>
      </c>
      <c r="CZ20" s="412">
        <v>17</v>
      </c>
      <c r="DA20" s="412">
        <v>12</v>
      </c>
      <c r="DB20" s="412">
        <v>3</v>
      </c>
      <c r="DC20" s="412">
        <v>0</v>
      </c>
      <c r="DD20" s="412">
        <v>157</v>
      </c>
      <c r="DE20" s="412">
        <v>245</v>
      </c>
      <c r="DF20" s="412">
        <v>50</v>
      </c>
      <c r="DG20" s="412">
        <v>41</v>
      </c>
      <c r="DH20" s="412">
        <v>36</v>
      </c>
      <c r="DI20" s="412">
        <v>16</v>
      </c>
      <c r="DJ20" s="412">
        <v>8</v>
      </c>
      <c r="DK20" s="412">
        <v>9</v>
      </c>
      <c r="DL20" s="412">
        <v>0</v>
      </c>
      <c r="DM20" s="412">
        <v>405</v>
      </c>
      <c r="DN20" s="412">
        <v>510</v>
      </c>
      <c r="DO20" s="412">
        <v>87</v>
      </c>
      <c r="DP20" s="412">
        <v>59</v>
      </c>
      <c r="DQ20" s="412">
        <v>54</v>
      </c>
      <c r="DR20" s="412">
        <v>25</v>
      </c>
      <c r="DS20" s="412">
        <v>13</v>
      </c>
      <c r="DT20" s="412">
        <v>7</v>
      </c>
      <c r="DU20" s="412">
        <v>1</v>
      </c>
      <c r="DV20" s="412">
        <v>756</v>
      </c>
      <c r="DW20" s="412">
        <v>114</v>
      </c>
      <c r="DX20" s="412">
        <v>43</v>
      </c>
      <c r="DY20" s="412">
        <v>19</v>
      </c>
      <c r="DZ20" s="412">
        <v>12</v>
      </c>
      <c r="EA20" s="412">
        <v>5</v>
      </c>
      <c r="EB20" s="412">
        <v>8</v>
      </c>
      <c r="EC20" s="412">
        <v>9</v>
      </c>
      <c r="ED20" s="412">
        <v>2</v>
      </c>
      <c r="EE20" s="412">
        <v>212</v>
      </c>
      <c r="EF20" s="412">
        <v>869</v>
      </c>
      <c r="EG20" s="412">
        <v>180</v>
      </c>
      <c r="EH20" s="412">
        <v>119</v>
      </c>
      <c r="EI20" s="412">
        <v>102</v>
      </c>
      <c r="EJ20" s="412">
        <v>46</v>
      </c>
      <c r="EK20" s="412">
        <v>29</v>
      </c>
      <c r="EL20" s="412">
        <v>25</v>
      </c>
      <c r="EM20" s="412">
        <v>3</v>
      </c>
      <c r="EN20" s="412">
        <v>1373</v>
      </c>
      <c r="EO20" s="412">
        <v>358</v>
      </c>
      <c r="EP20" s="412">
        <v>91</v>
      </c>
      <c r="EQ20" s="412">
        <v>61</v>
      </c>
      <c r="ER20" s="412">
        <v>48</v>
      </c>
      <c r="ES20" s="412">
        <v>21</v>
      </c>
      <c r="ET20" s="412">
        <v>16</v>
      </c>
      <c r="EU20" s="412">
        <v>18</v>
      </c>
      <c r="EV20" s="412">
        <v>2</v>
      </c>
      <c r="EW20" s="412">
        <v>615</v>
      </c>
      <c r="EX20" s="412">
        <v>0</v>
      </c>
      <c r="EY20" s="412">
        <v>0</v>
      </c>
      <c r="EZ20" s="412">
        <v>0</v>
      </c>
      <c r="FA20" s="412">
        <v>0</v>
      </c>
      <c r="FB20" s="412">
        <v>0</v>
      </c>
      <c r="FC20" s="412">
        <v>0</v>
      </c>
      <c r="FD20" s="412">
        <v>0</v>
      </c>
      <c r="FE20" s="412">
        <v>0</v>
      </c>
      <c r="FF20" s="412">
        <v>0</v>
      </c>
      <c r="FG20" s="412">
        <v>50</v>
      </c>
      <c r="FH20" s="412">
        <v>9</v>
      </c>
      <c r="FI20" s="412">
        <v>5</v>
      </c>
      <c r="FJ20" s="412">
        <v>5</v>
      </c>
      <c r="FK20" s="412">
        <v>2</v>
      </c>
      <c r="FL20" s="412">
        <v>3</v>
      </c>
      <c r="FM20" s="412">
        <v>3</v>
      </c>
      <c r="FN20" s="412">
        <v>1</v>
      </c>
      <c r="FO20" s="412">
        <v>78</v>
      </c>
      <c r="FP20" s="412">
        <v>308</v>
      </c>
      <c r="FQ20" s="412">
        <v>82</v>
      </c>
      <c r="FR20" s="412">
        <v>56</v>
      </c>
      <c r="FS20" s="412">
        <v>43</v>
      </c>
      <c r="FT20" s="412">
        <v>19</v>
      </c>
      <c r="FU20" s="412">
        <v>13</v>
      </c>
      <c r="FV20" s="412">
        <v>15</v>
      </c>
      <c r="FW20" s="412">
        <v>1</v>
      </c>
      <c r="FX20" s="412">
        <v>537</v>
      </c>
      <c r="FY20" s="412">
        <v>93</v>
      </c>
      <c r="FZ20" s="412">
        <v>14928</v>
      </c>
      <c r="GA20" s="412">
        <v>5126</v>
      </c>
      <c r="GB20" s="412">
        <v>4373</v>
      </c>
      <c r="GC20" s="412">
        <v>4567</v>
      </c>
      <c r="GD20" s="412">
        <v>2470</v>
      </c>
      <c r="GE20" s="412">
        <v>1168</v>
      </c>
      <c r="GF20" s="412">
        <v>546</v>
      </c>
      <c r="GG20" s="412">
        <v>34</v>
      </c>
      <c r="GH20" s="412">
        <v>33305</v>
      </c>
      <c r="GI20" s="412">
        <v>49</v>
      </c>
      <c r="GJ20" s="412">
        <v>11065</v>
      </c>
      <c r="GK20" s="412">
        <v>2398</v>
      </c>
      <c r="GL20" s="412">
        <v>1696</v>
      </c>
      <c r="GM20" s="412">
        <v>1285</v>
      </c>
      <c r="GN20" s="412">
        <v>506</v>
      </c>
      <c r="GO20" s="412">
        <v>246</v>
      </c>
      <c r="GP20" s="412">
        <v>115</v>
      </c>
      <c r="GQ20" s="412">
        <v>9</v>
      </c>
      <c r="GR20" s="412">
        <v>17369</v>
      </c>
      <c r="GS20" s="412">
        <v>0</v>
      </c>
      <c r="GT20" s="412">
        <v>8.6999999999999993</v>
      </c>
      <c r="GU20" s="412">
        <v>0</v>
      </c>
      <c r="GV20" s="412">
        <v>0</v>
      </c>
      <c r="GW20" s="412">
        <v>0</v>
      </c>
      <c r="GX20" s="412">
        <v>0</v>
      </c>
      <c r="GY20" s="412">
        <v>0</v>
      </c>
      <c r="GZ20" s="412">
        <v>0</v>
      </c>
      <c r="HA20" s="412">
        <v>0</v>
      </c>
      <c r="HB20" s="412">
        <v>8.6999999999999993</v>
      </c>
      <c r="HC20" s="412">
        <v>129.75</v>
      </c>
      <c r="HD20" s="412">
        <v>23290.05</v>
      </c>
      <c r="HE20" s="412">
        <v>6952</v>
      </c>
      <c r="HF20" s="412">
        <v>5656.75</v>
      </c>
      <c r="HG20" s="412">
        <v>5536.5</v>
      </c>
      <c r="HH20" s="412">
        <v>2851.25</v>
      </c>
      <c r="HI20" s="412">
        <v>1354.5</v>
      </c>
      <c r="HJ20" s="412">
        <v>633</v>
      </c>
      <c r="HK20" s="412">
        <v>41.25</v>
      </c>
      <c r="HL20" s="412">
        <v>46445.05</v>
      </c>
      <c r="HM20" s="412">
        <v>72.099999999999994</v>
      </c>
      <c r="HN20" s="412">
        <v>15526.7</v>
      </c>
      <c r="HO20" s="412">
        <v>5407.1</v>
      </c>
      <c r="HP20" s="412">
        <v>5028.2</v>
      </c>
      <c r="HQ20" s="412">
        <v>5536.5</v>
      </c>
      <c r="HR20" s="412">
        <v>3484.9</v>
      </c>
      <c r="HS20" s="412">
        <v>1956.5</v>
      </c>
      <c r="HT20" s="412">
        <v>1055</v>
      </c>
      <c r="HU20" s="412">
        <v>82.5</v>
      </c>
      <c r="HV20" s="412">
        <v>38149.5</v>
      </c>
      <c r="HW20" s="412">
        <v>0</v>
      </c>
      <c r="HX20" s="412">
        <v>38149.5</v>
      </c>
      <c r="HY20" s="412">
        <v>129.75</v>
      </c>
      <c r="HZ20" s="412">
        <v>23290.05</v>
      </c>
      <c r="IA20" s="412">
        <v>6952</v>
      </c>
      <c r="IB20" s="412">
        <v>5656.75</v>
      </c>
      <c r="IC20" s="412">
        <v>5536.5</v>
      </c>
      <c r="ID20" s="412">
        <v>2851.25</v>
      </c>
      <c r="IE20" s="412">
        <v>1354.5</v>
      </c>
      <c r="IF20" s="412">
        <v>633</v>
      </c>
      <c r="IG20" s="412">
        <v>41.25</v>
      </c>
      <c r="IH20" s="412">
        <v>46445.05</v>
      </c>
      <c r="II20" s="412">
        <v>35.619999999999997</v>
      </c>
      <c r="IJ20" s="412">
        <v>5446.62</v>
      </c>
      <c r="IK20" s="412">
        <v>553.4</v>
      </c>
      <c r="IL20" s="412">
        <v>309.22000000000003</v>
      </c>
      <c r="IM20" s="412">
        <v>183.2</v>
      </c>
      <c r="IN20" s="412">
        <v>61.85</v>
      </c>
      <c r="IO20" s="412">
        <v>19.38</v>
      </c>
      <c r="IP20" s="412">
        <v>6.22</v>
      </c>
      <c r="IQ20" s="412">
        <v>0</v>
      </c>
      <c r="IR20" s="412">
        <v>6615.51</v>
      </c>
      <c r="IS20" s="412">
        <v>94.13</v>
      </c>
      <c r="IT20" s="412">
        <v>17843.43</v>
      </c>
      <c r="IU20" s="412">
        <v>6398.6</v>
      </c>
      <c r="IV20" s="412">
        <v>5347.53</v>
      </c>
      <c r="IW20" s="412">
        <v>5353.3</v>
      </c>
      <c r="IX20" s="412">
        <v>2789.4</v>
      </c>
      <c r="IY20" s="412">
        <v>1335.12</v>
      </c>
      <c r="IZ20" s="412">
        <v>626.78</v>
      </c>
      <c r="JA20" s="412">
        <v>41.25</v>
      </c>
      <c r="JB20" s="412">
        <v>39829.540000000008</v>
      </c>
      <c r="JC20" s="412">
        <v>52.3</v>
      </c>
      <c r="JD20" s="412">
        <v>11895.6</v>
      </c>
      <c r="JE20" s="412">
        <v>4976.7</v>
      </c>
      <c r="JF20" s="412">
        <v>4753.3999999999996</v>
      </c>
      <c r="JG20" s="412">
        <v>5353.3</v>
      </c>
      <c r="JH20" s="412">
        <v>3409.3</v>
      </c>
      <c r="JI20" s="412">
        <v>1928.5</v>
      </c>
      <c r="JJ20" s="412">
        <v>1044.5999999999999</v>
      </c>
      <c r="JK20" s="412">
        <v>82.5</v>
      </c>
      <c r="JL20" s="412">
        <v>33496.199999999997</v>
      </c>
      <c r="JM20" s="412">
        <v>0</v>
      </c>
      <c r="JN20" s="412">
        <v>33496.199999999997</v>
      </c>
      <c r="JO20" s="286"/>
      <c r="JP20" s="143">
        <f t="shared" si="5"/>
        <v>0</v>
      </c>
    </row>
    <row r="21" spans="1:276" x14ac:dyDescent="0.2">
      <c r="A21" s="150" t="s">
        <v>176</v>
      </c>
      <c r="B21" s="151" t="s">
        <v>284</v>
      </c>
      <c r="C21" s="152" t="s">
        <v>285</v>
      </c>
      <c r="D21" s="415" t="s">
        <v>175</v>
      </c>
      <c r="E21" s="412">
        <v>7882</v>
      </c>
      <c r="F21" s="412">
        <v>18557</v>
      </c>
      <c r="G21" s="412">
        <v>19804</v>
      </c>
      <c r="H21" s="412">
        <v>13356</v>
      </c>
      <c r="I21" s="412">
        <v>9206</v>
      </c>
      <c r="J21" s="412">
        <v>5247</v>
      </c>
      <c r="K21" s="412">
        <v>4635</v>
      </c>
      <c r="L21" s="412">
        <v>405</v>
      </c>
      <c r="M21" s="412">
        <v>79092</v>
      </c>
      <c r="N21" s="412">
        <v>509</v>
      </c>
      <c r="O21" s="412">
        <v>556</v>
      </c>
      <c r="P21" s="412">
        <v>1335</v>
      </c>
      <c r="Q21" s="412">
        <v>472</v>
      </c>
      <c r="R21" s="412">
        <v>365</v>
      </c>
      <c r="S21" s="412">
        <v>170</v>
      </c>
      <c r="T21" s="412">
        <v>185</v>
      </c>
      <c r="U21" s="412">
        <v>18</v>
      </c>
      <c r="V21" s="412">
        <v>3610</v>
      </c>
      <c r="W21" s="412">
        <v>0</v>
      </c>
      <c r="X21" s="412">
        <v>0</v>
      </c>
      <c r="Y21" s="412">
        <v>0</v>
      </c>
      <c r="Z21" s="412">
        <v>0</v>
      </c>
      <c r="AA21" s="412">
        <v>0</v>
      </c>
      <c r="AB21" s="412">
        <v>0</v>
      </c>
      <c r="AC21" s="412">
        <v>0</v>
      </c>
      <c r="AD21" s="412">
        <v>0</v>
      </c>
      <c r="AE21" s="412">
        <v>0</v>
      </c>
      <c r="AF21" s="412">
        <v>7373</v>
      </c>
      <c r="AG21" s="412">
        <v>18001</v>
      </c>
      <c r="AH21" s="412">
        <v>18469</v>
      </c>
      <c r="AI21" s="412">
        <v>12884</v>
      </c>
      <c r="AJ21" s="412">
        <v>8841</v>
      </c>
      <c r="AK21" s="412">
        <v>5077</v>
      </c>
      <c r="AL21" s="412">
        <v>4450</v>
      </c>
      <c r="AM21" s="412">
        <v>387</v>
      </c>
      <c r="AN21" s="412">
        <v>75482</v>
      </c>
      <c r="AO21" s="412">
        <v>11</v>
      </c>
      <c r="AP21" s="412">
        <v>69</v>
      </c>
      <c r="AQ21" s="412">
        <v>59</v>
      </c>
      <c r="AR21" s="412">
        <v>73</v>
      </c>
      <c r="AS21" s="412">
        <v>63</v>
      </c>
      <c r="AT21" s="412">
        <v>33</v>
      </c>
      <c r="AU21" s="412">
        <v>27</v>
      </c>
      <c r="AV21" s="412">
        <v>19</v>
      </c>
      <c r="AW21" s="412">
        <v>354</v>
      </c>
      <c r="AX21" s="412">
        <v>11</v>
      </c>
      <c r="AY21" s="412">
        <v>69</v>
      </c>
      <c r="AZ21" s="412">
        <v>59</v>
      </c>
      <c r="BA21" s="412">
        <v>73</v>
      </c>
      <c r="BB21" s="412">
        <v>63</v>
      </c>
      <c r="BC21" s="412">
        <v>33</v>
      </c>
      <c r="BD21" s="412">
        <v>27</v>
      </c>
      <c r="BE21" s="412">
        <v>19</v>
      </c>
      <c r="BF21" s="412">
        <v>0</v>
      </c>
      <c r="BG21" s="412">
        <v>354</v>
      </c>
      <c r="BH21" s="412">
        <v>11</v>
      </c>
      <c r="BI21" s="412">
        <v>7431</v>
      </c>
      <c r="BJ21" s="412">
        <v>17991</v>
      </c>
      <c r="BK21" s="412">
        <v>18483</v>
      </c>
      <c r="BL21" s="412">
        <v>12874</v>
      </c>
      <c r="BM21" s="412">
        <v>8811</v>
      </c>
      <c r="BN21" s="412">
        <v>5071</v>
      </c>
      <c r="BO21" s="412">
        <v>4442</v>
      </c>
      <c r="BP21" s="412">
        <v>368</v>
      </c>
      <c r="BQ21" s="412">
        <v>75482</v>
      </c>
      <c r="BR21" s="412">
        <v>5</v>
      </c>
      <c r="BS21" s="412">
        <v>4526</v>
      </c>
      <c r="BT21" s="412">
        <v>7237</v>
      </c>
      <c r="BU21" s="412">
        <v>5740</v>
      </c>
      <c r="BV21" s="412">
        <v>3242</v>
      </c>
      <c r="BW21" s="412">
        <v>1848</v>
      </c>
      <c r="BX21" s="412">
        <v>906</v>
      </c>
      <c r="BY21" s="412">
        <v>629</v>
      </c>
      <c r="BZ21" s="412">
        <v>48</v>
      </c>
      <c r="CA21" s="412">
        <v>24181</v>
      </c>
      <c r="CB21" s="412">
        <v>0</v>
      </c>
      <c r="CC21" s="412">
        <v>56</v>
      </c>
      <c r="CD21" s="412">
        <v>190</v>
      </c>
      <c r="CE21" s="412">
        <v>228</v>
      </c>
      <c r="CF21" s="412">
        <v>126</v>
      </c>
      <c r="CG21" s="412">
        <v>62</v>
      </c>
      <c r="CH21" s="412">
        <v>34</v>
      </c>
      <c r="CI21" s="412">
        <v>22</v>
      </c>
      <c r="CJ21" s="412">
        <v>2</v>
      </c>
      <c r="CK21" s="412">
        <v>720</v>
      </c>
      <c r="CL21" s="412">
        <v>0</v>
      </c>
      <c r="CM21" s="412">
        <v>7</v>
      </c>
      <c r="CN21" s="412">
        <v>9</v>
      </c>
      <c r="CO21" s="412">
        <v>9</v>
      </c>
      <c r="CP21" s="412">
        <v>17</v>
      </c>
      <c r="CQ21" s="412">
        <v>13</v>
      </c>
      <c r="CR21" s="412">
        <v>18</v>
      </c>
      <c r="CS21" s="412">
        <v>24</v>
      </c>
      <c r="CT21" s="412">
        <v>17</v>
      </c>
      <c r="CU21" s="412">
        <v>114</v>
      </c>
      <c r="CV21" s="412">
        <v>56</v>
      </c>
      <c r="CW21" s="412">
        <v>117</v>
      </c>
      <c r="CX21" s="412">
        <v>164</v>
      </c>
      <c r="CY21" s="412">
        <v>152</v>
      </c>
      <c r="CZ21" s="412">
        <v>96</v>
      </c>
      <c r="DA21" s="412">
        <v>50</v>
      </c>
      <c r="DB21" s="412">
        <v>62</v>
      </c>
      <c r="DC21" s="412">
        <v>12</v>
      </c>
      <c r="DD21" s="412">
        <v>709</v>
      </c>
      <c r="DE21" s="412">
        <v>122</v>
      </c>
      <c r="DF21" s="412">
        <v>233</v>
      </c>
      <c r="DG21" s="412">
        <v>249</v>
      </c>
      <c r="DH21" s="412">
        <v>180</v>
      </c>
      <c r="DI21" s="412">
        <v>113</v>
      </c>
      <c r="DJ21" s="412">
        <v>58</v>
      </c>
      <c r="DK21" s="412">
        <v>78</v>
      </c>
      <c r="DL21" s="412">
        <v>6</v>
      </c>
      <c r="DM21" s="412">
        <v>1039</v>
      </c>
      <c r="DN21" s="412">
        <v>0</v>
      </c>
      <c r="DO21" s="412">
        <v>0</v>
      </c>
      <c r="DP21" s="412">
        <v>0</v>
      </c>
      <c r="DQ21" s="412">
        <v>0</v>
      </c>
      <c r="DR21" s="412">
        <v>0</v>
      </c>
      <c r="DS21" s="412">
        <v>0</v>
      </c>
      <c r="DT21" s="412">
        <v>0</v>
      </c>
      <c r="DU21" s="412">
        <v>0</v>
      </c>
      <c r="DV21" s="412">
        <v>0</v>
      </c>
      <c r="DW21" s="412">
        <v>16</v>
      </c>
      <c r="DX21" s="412">
        <v>29</v>
      </c>
      <c r="DY21" s="412">
        <v>40</v>
      </c>
      <c r="DZ21" s="412">
        <v>20</v>
      </c>
      <c r="EA21" s="412">
        <v>9</v>
      </c>
      <c r="EB21" s="412">
        <v>6</v>
      </c>
      <c r="EC21" s="412">
        <v>6</v>
      </c>
      <c r="ED21" s="412">
        <v>1</v>
      </c>
      <c r="EE21" s="412">
        <v>127</v>
      </c>
      <c r="EF21" s="412">
        <v>138</v>
      </c>
      <c r="EG21" s="412">
        <v>262</v>
      </c>
      <c r="EH21" s="412">
        <v>289</v>
      </c>
      <c r="EI21" s="412">
        <v>200</v>
      </c>
      <c r="EJ21" s="412">
        <v>122</v>
      </c>
      <c r="EK21" s="412">
        <v>64</v>
      </c>
      <c r="EL21" s="412">
        <v>84</v>
      </c>
      <c r="EM21" s="412">
        <v>7</v>
      </c>
      <c r="EN21" s="412">
        <v>1166</v>
      </c>
      <c r="EO21" s="412">
        <v>50</v>
      </c>
      <c r="EP21" s="412">
        <v>123</v>
      </c>
      <c r="EQ21" s="412">
        <v>133</v>
      </c>
      <c r="ER21" s="412">
        <v>108</v>
      </c>
      <c r="ES21" s="412">
        <v>57</v>
      </c>
      <c r="ET21" s="412">
        <v>35</v>
      </c>
      <c r="EU21" s="412">
        <v>45</v>
      </c>
      <c r="EV21" s="412">
        <v>6</v>
      </c>
      <c r="EW21" s="412">
        <v>557</v>
      </c>
      <c r="EX21" s="412">
        <v>0</v>
      </c>
      <c r="EY21" s="412">
        <v>0</v>
      </c>
      <c r="EZ21" s="412">
        <v>0</v>
      </c>
      <c r="FA21" s="412">
        <v>0</v>
      </c>
      <c r="FB21" s="412">
        <v>0</v>
      </c>
      <c r="FC21" s="412">
        <v>0</v>
      </c>
      <c r="FD21" s="412">
        <v>0</v>
      </c>
      <c r="FE21" s="412">
        <v>0</v>
      </c>
      <c r="FF21" s="412">
        <v>0</v>
      </c>
      <c r="FG21" s="412">
        <v>0</v>
      </c>
      <c r="FH21" s="412">
        <v>0</v>
      </c>
      <c r="FI21" s="412">
        <v>0</v>
      </c>
      <c r="FJ21" s="412">
        <v>0</v>
      </c>
      <c r="FK21" s="412">
        <v>0</v>
      </c>
      <c r="FL21" s="412">
        <v>0</v>
      </c>
      <c r="FM21" s="412">
        <v>0</v>
      </c>
      <c r="FN21" s="412">
        <v>0</v>
      </c>
      <c r="FO21" s="412">
        <v>0</v>
      </c>
      <c r="FP21" s="412">
        <v>50</v>
      </c>
      <c r="FQ21" s="412">
        <v>123</v>
      </c>
      <c r="FR21" s="412">
        <v>133</v>
      </c>
      <c r="FS21" s="412">
        <v>108</v>
      </c>
      <c r="FT21" s="412">
        <v>57</v>
      </c>
      <c r="FU21" s="412">
        <v>35</v>
      </c>
      <c r="FV21" s="412">
        <v>45</v>
      </c>
      <c r="FW21" s="412">
        <v>6</v>
      </c>
      <c r="FX21" s="412">
        <v>557</v>
      </c>
      <c r="FY21" s="412">
        <v>6</v>
      </c>
      <c r="FZ21" s="412">
        <v>2826</v>
      </c>
      <c r="GA21" s="412">
        <v>10526</v>
      </c>
      <c r="GB21" s="412">
        <v>12466</v>
      </c>
      <c r="GC21" s="412">
        <v>9469</v>
      </c>
      <c r="GD21" s="412">
        <v>6879</v>
      </c>
      <c r="GE21" s="412">
        <v>4107</v>
      </c>
      <c r="GF21" s="412">
        <v>3761</v>
      </c>
      <c r="GG21" s="412">
        <v>300</v>
      </c>
      <c r="GH21" s="412">
        <v>50340</v>
      </c>
      <c r="GI21" s="412">
        <v>5</v>
      </c>
      <c r="GJ21" s="412">
        <v>4605</v>
      </c>
      <c r="GK21" s="412">
        <v>7465</v>
      </c>
      <c r="GL21" s="412">
        <v>6017</v>
      </c>
      <c r="GM21" s="412">
        <v>3405</v>
      </c>
      <c r="GN21" s="412">
        <v>1932</v>
      </c>
      <c r="GO21" s="412">
        <v>964</v>
      </c>
      <c r="GP21" s="412">
        <v>681</v>
      </c>
      <c r="GQ21" s="412">
        <v>68</v>
      </c>
      <c r="GR21" s="412">
        <v>25142</v>
      </c>
      <c r="GS21" s="412">
        <v>0</v>
      </c>
      <c r="GT21" s="412">
        <v>6.5</v>
      </c>
      <c r="GU21" s="412">
        <v>2</v>
      </c>
      <c r="GV21" s="412">
        <v>0</v>
      </c>
      <c r="GW21" s="412">
        <v>0</v>
      </c>
      <c r="GX21" s="412">
        <v>0.5</v>
      </c>
      <c r="GY21" s="412">
        <v>0</v>
      </c>
      <c r="GZ21" s="412">
        <v>0</v>
      </c>
      <c r="HA21" s="412">
        <v>0</v>
      </c>
      <c r="HB21" s="412">
        <v>9</v>
      </c>
      <c r="HC21" s="412">
        <v>9.75</v>
      </c>
      <c r="HD21" s="412">
        <v>6283.5</v>
      </c>
      <c r="HE21" s="412">
        <v>16142.25</v>
      </c>
      <c r="HF21" s="412">
        <v>17006.5</v>
      </c>
      <c r="HG21" s="412">
        <v>12033.5</v>
      </c>
      <c r="HH21" s="412">
        <v>8331</v>
      </c>
      <c r="HI21" s="412">
        <v>4830</v>
      </c>
      <c r="HJ21" s="412">
        <v>4270.25</v>
      </c>
      <c r="HK21" s="412">
        <v>347.5</v>
      </c>
      <c r="HL21" s="412">
        <v>69254.25</v>
      </c>
      <c r="HM21" s="412">
        <v>5.4</v>
      </c>
      <c r="HN21" s="412">
        <v>4189</v>
      </c>
      <c r="HO21" s="412">
        <v>12555.1</v>
      </c>
      <c r="HP21" s="412">
        <v>15116.9</v>
      </c>
      <c r="HQ21" s="412">
        <v>12033.5</v>
      </c>
      <c r="HR21" s="412">
        <v>10182.299999999999</v>
      </c>
      <c r="HS21" s="412">
        <v>6976.7</v>
      </c>
      <c r="HT21" s="412">
        <v>7117.1</v>
      </c>
      <c r="HU21" s="412">
        <v>695</v>
      </c>
      <c r="HV21" s="412">
        <v>68871</v>
      </c>
      <c r="HW21" s="412">
        <v>15</v>
      </c>
      <c r="HX21" s="412">
        <v>68886</v>
      </c>
      <c r="HY21" s="412">
        <v>9.75</v>
      </c>
      <c r="HZ21" s="412">
        <v>6283.5</v>
      </c>
      <c r="IA21" s="412">
        <v>16142.25</v>
      </c>
      <c r="IB21" s="412">
        <v>17006.5</v>
      </c>
      <c r="IC21" s="412">
        <v>12033.5</v>
      </c>
      <c r="ID21" s="412">
        <v>8331</v>
      </c>
      <c r="IE21" s="412">
        <v>4830</v>
      </c>
      <c r="IF21" s="412">
        <v>4270.25</v>
      </c>
      <c r="IG21" s="412">
        <v>347.5</v>
      </c>
      <c r="IH21" s="412">
        <v>69254.25</v>
      </c>
      <c r="II21" s="412">
        <v>6.09</v>
      </c>
      <c r="IJ21" s="412">
        <v>1884.71</v>
      </c>
      <c r="IK21" s="412">
        <v>3144.77</v>
      </c>
      <c r="IL21" s="412">
        <v>1469.95</v>
      </c>
      <c r="IM21" s="412">
        <v>450.03</v>
      </c>
      <c r="IN21" s="412">
        <v>194.53</v>
      </c>
      <c r="IO21" s="412">
        <v>58.64</v>
      </c>
      <c r="IP21" s="412">
        <v>22.95</v>
      </c>
      <c r="IQ21" s="412">
        <v>0</v>
      </c>
      <c r="IR21" s="412">
        <v>7231.6699999999992</v>
      </c>
      <c r="IS21" s="412">
        <v>3.66</v>
      </c>
      <c r="IT21" s="412">
        <v>4398.79</v>
      </c>
      <c r="IU21" s="412">
        <v>12997.48</v>
      </c>
      <c r="IV21" s="412">
        <v>15536.55</v>
      </c>
      <c r="IW21" s="412">
        <v>11583.47</v>
      </c>
      <c r="IX21" s="412">
        <v>8136.47</v>
      </c>
      <c r="IY21" s="412">
        <v>4771.3599999999997</v>
      </c>
      <c r="IZ21" s="412">
        <v>4247.3</v>
      </c>
      <c r="JA21" s="412">
        <v>347.5</v>
      </c>
      <c r="JB21" s="412">
        <v>62022.58</v>
      </c>
      <c r="JC21" s="412">
        <v>2</v>
      </c>
      <c r="JD21" s="412">
        <v>2932.5</v>
      </c>
      <c r="JE21" s="412">
        <v>10109.200000000001</v>
      </c>
      <c r="JF21" s="412">
        <v>13810.3</v>
      </c>
      <c r="JG21" s="412">
        <v>11583.5</v>
      </c>
      <c r="JH21" s="412">
        <v>9944.6</v>
      </c>
      <c r="JI21" s="412">
        <v>6892</v>
      </c>
      <c r="JJ21" s="412">
        <v>7078.8</v>
      </c>
      <c r="JK21" s="412">
        <v>695</v>
      </c>
      <c r="JL21" s="412">
        <v>63047.9</v>
      </c>
      <c r="JM21" s="412">
        <v>15</v>
      </c>
      <c r="JN21" s="412">
        <v>63062.9</v>
      </c>
      <c r="JO21" s="286"/>
      <c r="JP21" s="143">
        <f t="shared" si="5"/>
        <v>0</v>
      </c>
    </row>
    <row r="22" spans="1:276" x14ac:dyDescent="0.2">
      <c r="A22" s="150" t="s">
        <v>96</v>
      </c>
      <c r="B22" s="151" t="s">
        <v>284</v>
      </c>
      <c r="C22" s="152" t="s">
        <v>69</v>
      </c>
      <c r="D22" s="415" t="s">
        <v>95</v>
      </c>
      <c r="E22" s="412">
        <v>9560</v>
      </c>
      <c r="F22" s="412">
        <v>17415</v>
      </c>
      <c r="G22" s="412">
        <v>17535</v>
      </c>
      <c r="H22" s="412">
        <v>10636</v>
      </c>
      <c r="I22" s="412">
        <v>7721</v>
      </c>
      <c r="J22" s="412">
        <v>4909</v>
      </c>
      <c r="K22" s="412">
        <v>2876</v>
      </c>
      <c r="L22" s="412">
        <v>232</v>
      </c>
      <c r="M22" s="412">
        <v>70884</v>
      </c>
      <c r="N22" s="412">
        <v>290</v>
      </c>
      <c r="O22" s="412">
        <v>221</v>
      </c>
      <c r="P22" s="412">
        <v>200</v>
      </c>
      <c r="Q22" s="412">
        <v>113</v>
      </c>
      <c r="R22" s="412">
        <v>57</v>
      </c>
      <c r="S22" s="412">
        <v>39</v>
      </c>
      <c r="T22" s="412">
        <v>21</v>
      </c>
      <c r="U22" s="412">
        <v>3</v>
      </c>
      <c r="V22" s="412">
        <v>944</v>
      </c>
      <c r="W22" s="412">
        <v>0</v>
      </c>
      <c r="X22" s="412">
        <v>0</v>
      </c>
      <c r="Y22" s="412">
        <v>0</v>
      </c>
      <c r="Z22" s="412">
        <v>0</v>
      </c>
      <c r="AA22" s="412">
        <v>0</v>
      </c>
      <c r="AB22" s="412">
        <v>0</v>
      </c>
      <c r="AC22" s="412">
        <v>0</v>
      </c>
      <c r="AD22" s="412">
        <v>0</v>
      </c>
      <c r="AE22" s="412">
        <v>0</v>
      </c>
      <c r="AF22" s="412">
        <v>9270</v>
      </c>
      <c r="AG22" s="412">
        <v>17194</v>
      </c>
      <c r="AH22" s="412">
        <v>17335</v>
      </c>
      <c r="AI22" s="412">
        <v>10523</v>
      </c>
      <c r="AJ22" s="412">
        <v>7664</v>
      </c>
      <c r="AK22" s="412">
        <v>4870</v>
      </c>
      <c r="AL22" s="412">
        <v>2855</v>
      </c>
      <c r="AM22" s="412">
        <v>229</v>
      </c>
      <c r="AN22" s="412">
        <v>69940</v>
      </c>
      <c r="AO22" s="412">
        <v>5</v>
      </c>
      <c r="AP22" s="412">
        <v>61</v>
      </c>
      <c r="AQ22" s="412">
        <v>97</v>
      </c>
      <c r="AR22" s="412">
        <v>62</v>
      </c>
      <c r="AS22" s="412">
        <v>67</v>
      </c>
      <c r="AT22" s="412">
        <v>42</v>
      </c>
      <c r="AU22" s="412">
        <v>57</v>
      </c>
      <c r="AV22" s="412">
        <v>16</v>
      </c>
      <c r="AW22" s="412">
        <v>407</v>
      </c>
      <c r="AX22" s="412">
        <v>5</v>
      </c>
      <c r="AY22" s="412">
        <v>61</v>
      </c>
      <c r="AZ22" s="412">
        <v>97</v>
      </c>
      <c r="BA22" s="412">
        <v>62</v>
      </c>
      <c r="BB22" s="412">
        <v>67</v>
      </c>
      <c r="BC22" s="412">
        <v>42</v>
      </c>
      <c r="BD22" s="412">
        <v>57</v>
      </c>
      <c r="BE22" s="412">
        <v>16</v>
      </c>
      <c r="BF22" s="412">
        <v>0</v>
      </c>
      <c r="BG22" s="412">
        <v>407</v>
      </c>
      <c r="BH22" s="412">
        <v>5</v>
      </c>
      <c r="BI22" s="412">
        <v>9326</v>
      </c>
      <c r="BJ22" s="412">
        <v>17230</v>
      </c>
      <c r="BK22" s="412">
        <v>17300</v>
      </c>
      <c r="BL22" s="412">
        <v>10528</v>
      </c>
      <c r="BM22" s="412">
        <v>7639</v>
      </c>
      <c r="BN22" s="412">
        <v>4885</v>
      </c>
      <c r="BO22" s="412">
        <v>2814</v>
      </c>
      <c r="BP22" s="412">
        <v>213</v>
      </c>
      <c r="BQ22" s="412">
        <v>69940</v>
      </c>
      <c r="BR22" s="412">
        <v>2</v>
      </c>
      <c r="BS22" s="412">
        <v>5858</v>
      </c>
      <c r="BT22" s="412">
        <v>6875</v>
      </c>
      <c r="BU22" s="412">
        <v>5200</v>
      </c>
      <c r="BV22" s="412">
        <v>2581</v>
      </c>
      <c r="BW22" s="412">
        <v>1330</v>
      </c>
      <c r="BX22" s="412">
        <v>661</v>
      </c>
      <c r="BY22" s="412">
        <v>268</v>
      </c>
      <c r="BZ22" s="412">
        <v>16</v>
      </c>
      <c r="CA22" s="412">
        <v>22791</v>
      </c>
      <c r="CB22" s="412">
        <v>0</v>
      </c>
      <c r="CC22" s="412">
        <v>51</v>
      </c>
      <c r="CD22" s="412">
        <v>148</v>
      </c>
      <c r="CE22" s="412">
        <v>142</v>
      </c>
      <c r="CF22" s="412">
        <v>70</v>
      </c>
      <c r="CG22" s="412">
        <v>50</v>
      </c>
      <c r="CH22" s="412">
        <v>20</v>
      </c>
      <c r="CI22" s="412">
        <v>9</v>
      </c>
      <c r="CJ22" s="412">
        <v>0</v>
      </c>
      <c r="CK22" s="412">
        <v>490</v>
      </c>
      <c r="CL22" s="412">
        <v>0</v>
      </c>
      <c r="CM22" s="412">
        <v>3</v>
      </c>
      <c r="CN22" s="412">
        <v>14</v>
      </c>
      <c r="CO22" s="412">
        <v>16</v>
      </c>
      <c r="CP22" s="412">
        <v>7</v>
      </c>
      <c r="CQ22" s="412">
        <v>15</v>
      </c>
      <c r="CR22" s="412">
        <v>45</v>
      </c>
      <c r="CS22" s="412">
        <v>26</v>
      </c>
      <c r="CT22" s="412">
        <v>5</v>
      </c>
      <c r="CU22" s="412">
        <v>131</v>
      </c>
      <c r="CV22" s="412">
        <v>78</v>
      </c>
      <c r="CW22" s="412">
        <v>60</v>
      </c>
      <c r="CX22" s="412">
        <v>60</v>
      </c>
      <c r="CY22" s="412">
        <v>46</v>
      </c>
      <c r="CZ22" s="412">
        <v>27</v>
      </c>
      <c r="DA22" s="412">
        <v>21</v>
      </c>
      <c r="DB22" s="412">
        <v>14</v>
      </c>
      <c r="DC22" s="412">
        <v>3</v>
      </c>
      <c r="DD22" s="412">
        <v>309</v>
      </c>
      <c r="DE22" s="412">
        <v>255</v>
      </c>
      <c r="DF22" s="412">
        <v>260</v>
      </c>
      <c r="DG22" s="412">
        <v>223</v>
      </c>
      <c r="DH22" s="412">
        <v>103</v>
      </c>
      <c r="DI22" s="412">
        <v>88</v>
      </c>
      <c r="DJ22" s="412">
        <v>45</v>
      </c>
      <c r="DK22" s="412">
        <v>29</v>
      </c>
      <c r="DL22" s="412">
        <v>6</v>
      </c>
      <c r="DM22" s="412">
        <v>1009</v>
      </c>
      <c r="DN22" s="412">
        <v>0</v>
      </c>
      <c r="DO22" s="412">
        <v>0</v>
      </c>
      <c r="DP22" s="412">
        <v>0</v>
      </c>
      <c r="DQ22" s="412">
        <v>0</v>
      </c>
      <c r="DR22" s="412">
        <v>0</v>
      </c>
      <c r="DS22" s="412">
        <v>0</v>
      </c>
      <c r="DT22" s="412">
        <v>0</v>
      </c>
      <c r="DU22" s="412">
        <v>0</v>
      </c>
      <c r="DV22" s="412">
        <v>0</v>
      </c>
      <c r="DW22" s="412">
        <v>78</v>
      </c>
      <c r="DX22" s="412">
        <v>23</v>
      </c>
      <c r="DY22" s="412">
        <v>15</v>
      </c>
      <c r="DZ22" s="412">
        <v>15</v>
      </c>
      <c r="EA22" s="412">
        <v>10</v>
      </c>
      <c r="EB22" s="412">
        <v>5</v>
      </c>
      <c r="EC22" s="412">
        <v>2</v>
      </c>
      <c r="ED22" s="412">
        <v>1</v>
      </c>
      <c r="EE22" s="412">
        <v>149</v>
      </c>
      <c r="EF22" s="412">
        <v>333</v>
      </c>
      <c r="EG22" s="412">
        <v>283</v>
      </c>
      <c r="EH22" s="412">
        <v>238</v>
      </c>
      <c r="EI22" s="412">
        <v>118</v>
      </c>
      <c r="EJ22" s="412">
        <v>98</v>
      </c>
      <c r="EK22" s="412">
        <v>50</v>
      </c>
      <c r="EL22" s="412">
        <v>31</v>
      </c>
      <c r="EM22" s="412">
        <v>7</v>
      </c>
      <c r="EN22" s="412">
        <v>1158</v>
      </c>
      <c r="EO22" s="412">
        <v>157</v>
      </c>
      <c r="EP22" s="412">
        <v>77</v>
      </c>
      <c r="EQ22" s="412">
        <v>75</v>
      </c>
      <c r="ER22" s="412">
        <v>48</v>
      </c>
      <c r="ES22" s="412">
        <v>39</v>
      </c>
      <c r="ET22" s="412">
        <v>24</v>
      </c>
      <c r="EU22" s="412">
        <v>17</v>
      </c>
      <c r="EV22" s="412">
        <v>5</v>
      </c>
      <c r="EW22" s="412">
        <v>442</v>
      </c>
      <c r="EX22" s="412">
        <v>0</v>
      </c>
      <c r="EY22" s="412">
        <v>0</v>
      </c>
      <c r="EZ22" s="412">
        <v>0</v>
      </c>
      <c r="FA22" s="412">
        <v>0</v>
      </c>
      <c r="FB22" s="412">
        <v>0</v>
      </c>
      <c r="FC22" s="412">
        <v>0</v>
      </c>
      <c r="FD22" s="412">
        <v>0</v>
      </c>
      <c r="FE22" s="412">
        <v>0</v>
      </c>
      <c r="FF22" s="412">
        <v>0</v>
      </c>
      <c r="FG22" s="412">
        <v>0</v>
      </c>
      <c r="FH22" s="412">
        <v>0</v>
      </c>
      <c r="FI22" s="412">
        <v>0</v>
      </c>
      <c r="FJ22" s="412">
        <v>0</v>
      </c>
      <c r="FK22" s="412">
        <v>0</v>
      </c>
      <c r="FL22" s="412">
        <v>0</v>
      </c>
      <c r="FM22" s="412">
        <v>0</v>
      </c>
      <c r="FN22" s="412">
        <v>0</v>
      </c>
      <c r="FO22" s="412">
        <v>0</v>
      </c>
      <c r="FP22" s="412">
        <v>157</v>
      </c>
      <c r="FQ22" s="412">
        <v>77</v>
      </c>
      <c r="FR22" s="412">
        <v>75</v>
      </c>
      <c r="FS22" s="412">
        <v>48</v>
      </c>
      <c r="FT22" s="412">
        <v>39</v>
      </c>
      <c r="FU22" s="412">
        <v>24</v>
      </c>
      <c r="FV22" s="412">
        <v>17</v>
      </c>
      <c r="FW22" s="412">
        <v>5</v>
      </c>
      <c r="FX22" s="412">
        <v>442</v>
      </c>
      <c r="FY22" s="412">
        <v>3</v>
      </c>
      <c r="FZ22" s="412">
        <v>3336</v>
      </c>
      <c r="GA22" s="412">
        <v>10170</v>
      </c>
      <c r="GB22" s="412">
        <v>11927</v>
      </c>
      <c r="GC22" s="412">
        <v>7855</v>
      </c>
      <c r="GD22" s="412">
        <v>6234</v>
      </c>
      <c r="GE22" s="412">
        <v>4154</v>
      </c>
      <c r="GF22" s="412">
        <v>2509</v>
      </c>
      <c r="GG22" s="412">
        <v>191</v>
      </c>
      <c r="GH22" s="412">
        <v>46379</v>
      </c>
      <c r="GI22" s="412">
        <v>2</v>
      </c>
      <c r="GJ22" s="412">
        <v>5990</v>
      </c>
      <c r="GK22" s="412">
        <v>7060</v>
      </c>
      <c r="GL22" s="412">
        <v>5373</v>
      </c>
      <c r="GM22" s="412">
        <v>2673</v>
      </c>
      <c r="GN22" s="412">
        <v>1405</v>
      </c>
      <c r="GO22" s="412">
        <v>731</v>
      </c>
      <c r="GP22" s="412">
        <v>305</v>
      </c>
      <c r="GQ22" s="412">
        <v>22</v>
      </c>
      <c r="GR22" s="412">
        <v>23561</v>
      </c>
      <c r="GS22" s="412">
        <v>0</v>
      </c>
      <c r="GT22" s="412">
        <v>10</v>
      </c>
      <c r="GU22" s="412">
        <v>0.5</v>
      </c>
      <c r="GV22" s="412">
        <v>0</v>
      </c>
      <c r="GW22" s="412">
        <v>0</v>
      </c>
      <c r="GX22" s="412">
        <v>0</v>
      </c>
      <c r="GY22" s="412">
        <v>0</v>
      </c>
      <c r="GZ22" s="412">
        <v>0</v>
      </c>
      <c r="HA22" s="412">
        <v>0</v>
      </c>
      <c r="HB22" s="412">
        <v>10.5</v>
      </c>
      <c r="HC22" s="412">
        <v>4.5</v>
      </c>
      <c r="HD22" s="412">
        <v>7876.25</v>
      </c>
      <c r="HE22" s="412">
        <v>15478.25</v>
      </c>
      <c r="HF22" s="412">
        <v>15964</v>
      </c>
      <c r="HG22" s="412">
        <v>9869.25</v>
      </c>
      <c r="HH22" s="412">
        <v>7291.5</v>
      </c>
      <c r="HI22" s="412">
        <v>4694.75</v>
      </c>
      <c r="HJ22" s="412">
        <v>2732.75</v>
      </c>
      <c r="HK22" s="412">
        <v>207</v>
      </c>
      <c r="HL22" s="412">
        <v>64118.25</v>
      </c>
      <c r="HM22" s="412">
        <v>2.5</v>
      </c>
      <c r="HN22" s="412">
        <v>5250.8</v>
      </c>
      <c r="HO22" s="412">
        <v>12038.6</v>
      </c>
      <c r="HP22" s="412">
        <v>14190.2</v>
      </c>
      <c r="HQ22" s="412">
        <v>9869.2999999999993</v>
      </c>
      <c r="HR22" s="412">
        <v>8911.7999999999993</v>
      </c>
      <c r="HS22" s="412">
        <v>6781.3</v>
      </c>
      <c r="HT22" s="412">
        <v>4554.6000000000004</v>
      </c>
      <c r="HU22" s="412">
        <v>414</v>
      </c>
      <c r="HV22" s="412">
        <v>62013.1</v>
      </c>
      <c r="HW22" s="412">
        <v>0</v>
      </c>
      <c r="HX22" s="412">
        <v>62013.1</v>
      </c>
      <c r="HY22" s="412">
        <v>4.5</v>
      </c>
      <c r="HZ22" s="412">
        <v>7876.25</v>
      </c>
      <c r="IA22" s="412">
        <v>15478.25</v>
      </c>
      <c r="IB22" s="412">
        <v>15964</v>
      </c>
      <c r="IC22" s="412">
        <v>9869.25</v>
      </c>
      <c r="ID22" s="412">
        <v>7291.5</v>
      </c>
      <c r="IE22" s="412">
        <v>4694.75</v>
      </c>
      <c r="IF22" s="412">
        <v>2732.75</v>
      </c>
      <c r="IG22" s="412">
        <v>207</v>
      </c>
      <c r="IH22" s="412">
        <v>64118.25</v>
      </c>
      <c r="II22" s="412">
        <v>1</v>
      </c>
      <c r="IJ22" s="412">
        <v>2554.35</v>
      </c>
      <c r="IK22" s="412">
        <v>3183.83</v>
      </c>
      <c r="IL22" s="412">
        <v>1793.76</v>
      </c>
      <c r="IM22" s="412">
        <v>584.71</v>
      </c>
      <c r="IN22" s="412">
        <v>178.22</v>
      </c>
      <c r="IO22" s="412">
        <v>49.63</v>
      </c>
      <c r="IP22" s="412">
        <v>10.73</v>
      </c>
      <c r="IQ22" s="412">
        <v>0.18</v>
      </c>
      <c r="IR22" s="412">
        <v>8356.41</v>
      </c>
      <c r="IS22" s="412">
        <v>3.5</v>
      </c>
      <c r="IT22" s="412">
        <v>5321.9</v>
      </c>
      <c r="IU22" s="412">
        <v>12294.42</v>
      </c>
      <c r="IV22" s="412">
        <v>14170.24</v>
      </c>
      <c r="IW22" s="412">
        <v>9284.5400000000009</v>
      </c>
      <c r="IX22" s="412">
        <v>7113.28</v>
      </c>
      <c r="IY22" s="412">
        <v>4645.12</v>
      </c>
      <c r="IZ22" s="412">
        <v>2722.02</v>
      </c>
      <c r="JA22" s="412">
        <v>206.82</v>
      </c>
      <c r="JB22" s="412">
        <v>55761.84</v>
      </c>
      <c r="JC22" s="412">
        <v>1.9</v>
      </c>
      <c r="JD22" s="412">
        <v>3547.9</v>
      </c>
      <c r="JE22" s="412">
        <v>9562.2999999999993</v>
      </c>
      <c r="JF22" s="412">
        <v>12595.8</v>
      </c>
      <c r="JG22" s="412">
        <v>9284.5</v>
      </c>
      <c r="JH22" s="412">
        <v>8694</v>
      </c>
      <c r="JI22" s="412">
        <v>6709.6</v>
      </c>
      <c r="JJ22" s="412">
        <v>4536.7</v>
      </c>
      <c r="JK22" s="412">
        <v>413.6</v>
      </c>
      <c r="JL22" s="412">
        <v>55346.299999999988</v>
      </c>
      <c r="JM22" s="412">
        <v>0</v>
      </c>
      <c r="JN22" s="412">
        <v>55346.3</v>
      </c>
      <c r="JO22" s="286"/>
      <c r="JP22" s="143">
        <f t="shared" si="5"/>
        <v>0</v>
      </c>
    </row>
    <row r="23" spans="1:276" x14ac:dyDescent="0.2">
      <c r="A23" s="150" t="s">
        <v>178</v>
      </c>
      <c r="B23" s="151" t="s">
        <v>280</v>
      </c>
      <c r="C23" s="152" t="s">
        <v>128</v>
      </c>
      <c r="D23" s="415" t="s">
        <v>177</v>
      </c>
      <c r="E23" s="412">
        <v>4233</v>
      </c>
      <c r="F23" s="412">
        <v>10472</v>
      </c>
      <c r="G23" s="412">
        <v>29172</v>
      </c>
      <c r="H23" s="412">
        <v>27134</v>
      </c>
      <c r="I23" s="412">
        <v>19293</v>
      </c>
      <c r="J23" s="412">
        <v>4793</v>
      </c>
      <c r="K23" s="412">
        <v>1687</v>
      </c>
      <c r="L23" s="412">
        <v>48</v>
      </c>
      <c r="M23" s="412">
        <v>96832</v>
      </c>
      <c r="N23" s="412">
        <v>107</v>
      </c>
      <c r="O23" s="412">
        <v>209</v>
      </c>
      <c r="P23" s="412">
        <v>350</v>
      </c>
      <c r="Q23" s="412">
        <v>254</v>
      </c>
      <c r="R23" s="412">
        <v>195</v>
      </c>
      <c r="S23" s="412">
        <v>35</v>
      </c>
      <c r="T23" s="412">
        <v>9</v>
      </c>
      <c r="U23" s="412">
        <v>2</v>
      </c>
      <c r="V23" s="412">
        <v>1161</v>
      </c>
      <c r="W23" s="412">
        <v>1</v>
      </c>
      <c r="X23" s="412">
        <v>0</v>
      </c>
      <c r="Y23" s="412">
        <v>0</v>
      </c>
      <c r="Z23" s="412">
        <v>0</v>
      </c>
      <c r="AA23" s="412">
        <v>0</v>
      </c>
      <c r="AB23" s="412">
        <v>0</v>
      </c>
      <c r="AC23" s="412">
        <v>0</v>
      </c>
      <c r="AD23" s="412">
        <v>0</v>
      </c>
      <c r="AE23" s="412">
        <v>1</v>
      </c>
      <c r="AF23" s="412">
        <v>4125</v>
      </c>
      <c r="AG23" s="412">
        <v>10263</v>
      </c>
      <c r="AH23" s="412">
        <v>28822</v>
      </c>
      <c r="AI23" s="412">
        <v>26880</v>
      </c>
      <c r="AJ23" s="412">
        <v>19098</v>
      </c>
      <c r="AK23" s="412">
        <v>4758</v>
      </c>
      <c r="AL23" s="412">
        <v>1678</v>
      </c>
      <c r="AM23" s="412">
        <v>46</v>
      </c>
      <c r="AN23" s="412">
        <v>95670</v>
      </c>
      <c r="AO23" s="412">
        <v>9</v>
      </c>
      <c r="AP23" s="412">
        <v>43</v>
      </c>
      <c r="AQ23" s="412">
        <v>150</v>
      </c>
      <c r="AR23" s="412">
        <v>211</v>
      </c>
      <c r="AS23" s="412">
        <v>220</v>
      </c>
      <c r="AT23" s="412">
        <v>66</v>
      </c>
      <c r="AU23" s="412">
        <v>23</v>
      </c>
      <c r="AV23" s="412">
        <v>11</v>
      </c>
      <c r="AW23" s="412">
        <v>733</v>
      </c>
      <c r="AX23" s="412">
        <v>9</v>
      </c>
      <c r="AY23" s="412">
        <v>43</v>
      </c>
      <c r="AZ23" s="412">
        <v>150</v>
      </c>
      <c r="BA23" s="412">
        <v>211</v>
      </c>
      <c r="BB23" s="412">
        <v>220</v>
      </c>
      <c r="BC23" s="412">
        <v>66</v>
      </c>
      <c r="BD23" s="412">
        <v>23</v>
      </c>
      <c r="BE23" s="412">
        <v>11</v>
      </c>
      <c r="BF23" s="412">
        <v>0</v>
      </c>
      <c r="BG23" s="412">
        <v>733</v>
      </c>
      <c r="BH23" s="412">
        <v>9</v>
      </c>
      <c r="BI23" s="412">
        <v>4159</v>
      </c>
      <c r="BJ23" s="412">
        <v>10370</v>
      </c>
      <c r="BK23" s="412">
        <v>28883</v>
      </c>
      <c r="BL23" s="412">
        <v>26889</v>
      </c>
      <c r="BM23" s="412">
        <v>18944</v>
      </c>
      <c r="BN23" s="412">
        <v>4715</v>
      </c>
      <c r="BO23" s="412">
        <v>1666</v>
      </c>
      <c r="BP23" s="412">
        <v>35</v>
      </c>
      <c r="BQ23" s="412">
        <v>95670</v>
      </c>
      <c r="BR23" s="412">
        <v>5</v>
      </c>
      <c r="BS23" s="412">
        <v>2429</v>
      </c>
      <c r="BT23" s="412">
        <v>6012</v>
      </c>
      <c r="BU23" s="412">
        <v>10992</v>
      </c>
      <c r="BV23" s="412">
        <v>6843</v>
      </c>
      <c r="BW23" s="412">
        <v>3755</v>
      </c>
      <c r="BX23" s="412">
        <v>678</v>
      </c>
      <c r="BY23" s="412">
        <v>204</v>
      </c>
      <c r="BZ23" s="412">
        <v>4</v>
      </c>
      <c r="CA23" s="412">
        <v>30922</v>
      </c>
      <c r="CB23" s="412">
        <v>0</v>
      </c>
      <c r="CC23" s="412">
        <v>41</v>
      </c>
      <c r="CD23" s="412">
        <v>67</v>
      </c>
      <c r="CE23" s="412">
        <v>216</v>
      </c>
      <c r="CF23" s="412">
        <v>189</v>
      </c>
      <c r="CG23" s="412">
        <v>153</v>
      </c>
      <c r="CH23" s="412">
        <v>37</v>
      </c>
      <c r="CI23" s="412">
        <v>18</v>
      </c>
      <c r="CJ23" s="412">
        <v>0</v>
      </c>
      <c r="CK23" s="412">
        <v>721</v>
      </c>
      <c r="CL23" s="412">
        <v>0</v>
      </c>
      <c r="CM23" s="412">
        <v>3</v>
      </c>
      <c r="CN23" s="412">
        <v>3</v>
      </c>
      <c r="CO23" s="412">
        <v>20</v>
      </c>
      <c r="CP23" s="412">
        <v>15</v>
      </c>
      <c r="CQ23" s="412">
        <v>10</v>
      </c>
      <c r="CR23" s="412">
        <v>14</v>
      </c>
      <c r="CS23" s="412">
        <v>13</v>
      </c>
      <c r="CT23" s="412">
        <v>4</v>
      </c>
      <c r="CU23" s="412">
        <v>82</v>
      </c>
      <c r="CV23" s="412">
        <v>1</v>
      </c>
      <c r="CW23" s="412">
        <v>8</v>
      </c>
      <c r="CX23" s="412">
        <v>11</v>
      </c>
      <c r="CY23" s="412">
        <v>8</v>
      </c>
      <c r="CZ23" s="412">
        <v>5</v>
      </c>
      <c r="DA23" s="412">
        <v>1</v>
      </c>
      <c r="DB23" s="412">
        <v>2</v>
      </c>
      <c r="DC23" s="412">
        <v>0</v>
      </c>
      <c r="DD23" s="412">
        <v>36</v>
      </c>
      <c r="DE23" s="412">
        <v>46</v>
      </c>
      <c r="DF23" s="412">
        <v>77</v>
      </c>
      <c r="DG23" s="412">
        <v>155</v>
      </c>
      <c r="DH23" s="412">
        <v>111</v>
      </c>
      <c r="DI23" s="412">
        <v>51</v>
      </c>
      <c r="DJ23" s="412">
        <v>7</v>
      </c>
      <c r="DK23" s="412">
        <v>8</v>
      </c>
      <c r="DL23" s="412">
        <v>0</v>
      </c>
      <c r="DM23" s="412">
        <v>455</v>
      </c>
      <c r="DN23" s="412">
        <v>0</v>
      </c>
      <c r="DO23" s="412">
        <v>0</v>
      </c>
      <c r="DP23" s="412">
        <v>0</v>
      </c>
      <c r="DQ23" s="412">
        <v>0</v>
      </c>
      <c r="DR23" s="412">
        <v>0</v>
      </c>
      <c r="DS23" s="412">
        <v>0</v>
      </c>
      <c r="DT23" s="412">
        <v>0</v>
      </c>
      <c r="DU23" s="412">
        <v>0</v>
      </c>
      <c r="DV23" s="412">
        <v>0</v>
      </c>
      <c r="DW23" s="412">
        <v>17</v>
      </c>
      <c r="DX23" s="412">
        <v>47</v>
      </c>
      <c r="DY23" s="412">
        <v>41</v>
      </c>
      <c r="DZ23" s="412">
        <v>30</v>
      </c>
      <c r="EA23" s="412">
        <v>11</v>
      </c>
      <c r="EB23" s="412">
        <v>2</v>
      </c>
      <c r="EC23" s="412">
        <v>1</v>
      </c>
      <c r="ED23" s="412">
        <v>0</v>
      </c>
      <c r="EE23" s="412">
        <v>149</v>
      </c>
      <c r="EF23" s="412">
        <v>63</v>
      </c>
      <c r="EG23" s="412">
        <v>124</v>
      </c>
      <c r="EH23" s="412">
        <v>196</v>
      </c>
      <c r="EI23" s="412">
        <v>141</v>
      </c>
      <c r="EJ23" s="412">
        <v>62</v>
      </c>
      <c r="EK23" s="412">
        <v>9</v>
      </c>
      <c r="EL23" s="412">
        <v>9</v>
      </c>
      <c r="EM23" s="412">
        <v>0</v>
      </c>
      <c r="EN23" s="412">
        <v>604</v>
      </c>
      <c r="EO23" s="412">
        <v>56</v>
      </c>
      <c r="EP23" s="412">
        <v>84</v>
      </c>
      <c r="EQ23" s="412">
        <v>106</v>
      </c>
      <c r="ER23" s="412">
        <v>102</v>
      </c>
      <c r="ES23" s="412">
        <v>44</v>
      </c>
      <c r="ET23" s="412">
        <v>7</v>
      </c>
      <c r="EU23" s="412">
        <v>5</v>
      </c>
      <c r="EV23" s="412">
        <v>0</v>
      </c>
      <c r="EW23" s="412">
        <v>404</v>
      </c>
      <c r="EX23" s="412">
        <v>0</v>
      </c>
      <c r="EY23" s="412">
        <v>0</v>
      </c>
      <c r="EZ23" s="412">
        <v>0</v>
      </c>
      <c r="FA23" s="412">
        <v>0</v>
      </c>
      <c r="FB23" s="412">
        <v>0</v>
      </c>
      <c r="FC23" s="412">
        <v>0</v>
      </c>
      <c r="FD23" s="412">
        <v>0</v>
      </c>
      <c r="FE23" s="412">
        <v>0</v>
      </c>
      <c r="FF23" s="412">
        <v>0</v>
      </c>
      <c r="FG23" s="412">
        <v>0</v>
      </c>
      <c r="FH23" s="412">
        <v>1</v>
      </c>
      <c r="FI23" s="412">
        <v>2</v>
      </c>
      <c r="FJ23" s="412">
        <v>3</v>
      </c>
      <c r="FK23" s="412">
        <v>3</v>
      </c>
      <c r="FL23" s="412">
        <v>0</v>
      </c>
      <c r="FM23" s="412">
        <v>0</v>
      </c>
      <c r="FN23" s="412">
        <v>0</v>
      </c>
      <c r="FO23" s="412">
        <v>9</v>
      </c>
      <c r="FP23" s="412">
        <v>56</v>
      </c>
      <c r="FQ23" s="412">
        <v>83</v>
      </c>
      <c r="FR23" s="412">
        <v>104</v>
      </c>
      <c r="FS23" s="412">
        <v>99</v>
      </c>
      <c r="FT23" s="412">
        <v>41</v>
      </c>
      <c r="FU23" s="412">
        <v>7</v>
      </c>
      <c r="FV23" s="412">
        <v>5</v>
      </c>
      <c r="FW23" s="412">
        <v>0</v>
      </c>
      <c r="FX23" s="412">
        <v>395</v>
      </c>
      <c r="FY23" s="412">
        <v>4</v>
      </c>
      <c r="FZ23" s="412">
        <v>1669</v>
      </c>
      <c r="GA23" s="412">
        <v>4241</v>
      </c>
      <c r="GB23" s="412">
        <v>17614</v>
      </c>
      <c r="GC23" s="412">
        <v>19812</v>
      </c>
      <c r="GD23" s="412">
        <v>15015</v>
      </c>
      <c r="GE23" s="412">
        <v>3984</v>
      </c>
      <c r="GF23" s="412">
        <v>1430</v>
      </c>
      <c r="GG23" s="412">
        <v>27</v>
      </c>
      <c r="GH23" s="412">
        <v>63796</v>
      </c>
      <c r="GI23" s="412">
        <v>5</v>
      </c>
      <c r="GJ23" s="412">
        <v>2490</v>
      </c>
      <c r="GK23" s="412">
        <v>6129</v>
      </c>
      <c r="GL23" s="412">
        <v>11269</v>
      </c>
      <c r="GM23" s="412">
        <v>7077</v>
      </c>
      <c r="GN23" s="412">
        <v>3929</v>
      </c>
      <c r="GO23" s="412">
        <v>731</v>
      </c>
      <c r="GP23" s="412">
        <v>236</v>
      </c>
      <c r="GQ23" s="412">
        <v>8</v>
      </c>
      <c r="GR23" s="412">
        <v>31874</v>
      </c>
      <c r="GS23" s="412">
        <v>0</v>
      </c>
      <c r="GT23" s="412">
        <v>0</v>
      </c>
      <c r="GU23" s="412">
        <v>0</v>
      </c>
      <c r="GV23" s="412">
        <v>0</v>
      </c>
      <c r="GW23" s="412">
        <v>0</v>
      </c>
      <c r="GX23" s="412">
        <v>0</v>
      </c>
      <c r="GY23" s="412">
        <v>0</v>
      </c>
      <c r="GZ23" s="412">
        <v>0</v>
      </c>
      <c r="HA23" s="412">
        <v>0</v>
      </c>
      <c r="HB23" s="412">
        <v>0</v>
      </c>
      <c r="HC23" s="412">
        <v>7.75</v>
      </c>
      <c r="HD23" s="412">
        <v>3548.5</v>
      </c>
      <c r="HE23" s="412">
        <v>8872.25</v>
      </c>
      <c r="HF23" s="412">
        <v>26091.5</v>
      </c>
      <c r="HG23" s="412">
        <v>25138.5</v>
      </c>
      <c r="HH23" s="412">
        <v>17967.5</v>
      </c>
      <c r="HI23" s="412">
        <v>4530.25</v>
      </c>
      <c r="HJ23" s="412">
        <v>1604.5</v>
      </c>
      <c r="HK23" s="412">
        <v>32</v>
      </c>
      <c r="HL23" s="412">
        <v>87792.75</v>
      </c>
      <c r="HM23" s="412">
        <v>4.3</v>
      </c>
      <c r="HN23" s="412">
        <v>2365.6999999999998</v>
      </c>
      <c r="HO23" s="412">
        <v>6900.6</v>
      </c>
      <c r="HP23" s="412">
        <v>23192.400000000001</v>
      </c>
      <c r="HQ23" s="412">
        <v>25138.5</v>
      </c>
      <c r="HR23" s="412">
        <v>21960.3</v>
      </c>
      <c r="HS23" s="412">
        <v>6543.7</v>
      </c>
      <c r="HT23" s="412">
        <v>2674.2</v>
      </c>
      <c r="HU23" s="412">
        <v>64</v>
      </c>
      <c r="HV23" s="412">
        <v>88843.7</v>
      </c>
      <c r="HW23" s="412">
        <v>0</v>
      </c>
      <c r="HX23" s="412">
        <v>88843.7</v>
      </c>
      <c r="HY23" s="412">
        <v>7.75</v>
      </c>
      <c r="HZ23" s="412">
        <v>3548.5</v>
      </c>
      <c r="IA23" s="412">
        <v>8872.25</v>
      </c>
      <c r="IB23" s="412">
        <v>26091.5</v>
      </c>
      <c r="IC23" s="412">
        <v>25138.5</v>
      </c>
      <c r="ID23" s="412">
        <v>17967.5</v>
      </c>
      <c r="IE23" s="412">
        <v>4530.25</v>
      </c>
      <c r="IF23" s="412">
        <v>1604.5</v>
      </c>
      <c r="IG23" s="412">
        <v>32</v>
      </c>
      <c r="IH23" s="412">
        <v>87792.75</v>
      </c>
      <c r="II23" s="412">
        <v>1.38</v>
      </c>
      <c r="IJ23" s="412">
        <v>1173.27</v>
      </c>
      <c r="IK23" s="412">
        <v>2494.81</v>
      </c>
      <c r="IL23" s="412">
        <v>3719.95</v>
      </c>
      <c r="IM23" s="412">
        <v>1815.68</v>
      </c>
      <c r="IN23" s="412">
        <v>667.06</v>
      </c>
      <c r="IO23" s="412">
        <v>103.26</v>
      </c>
      <c r="IP23" s="412">
        <v>19.53</v>
      </c>
      <c r="IQ23" s="412">
        <v>0</v>
      </c>
      <c r="IR23" s="412">
        <v>9994.94</v>
      </c>
      <c r="IS23" s="412">
        <v>6.37</v>
      </c>
      <c r="IT23" s="412">
        <v>2375.23</v>
      </c>
      <c r="IU23" s="412">
        <v>6377.4400000000005</v>
      </c>
      <c r="IV23" s="412">
        <v>22371.55</v>
      </c>
      <c r="IW23" s="412">
        <v>23322.82</v>
      </c>
      <c r="IX23" s="412">
        <v>17300.439999999999</v>
      </c>
      <c r="IY23" s="412">
        <v>4426.99</v>
      </c>
      <c r="IZ23" s="412">
        <v>1584.97</v>
      </c>
      <c r="JA23" s="412">
        <v>32</v>
      </c>
      <c r="JB23" s="412">
        <v>77797.810000000012</v>
      </c>
      <c r="JC23" s="412">
        <v>3.5</v>
      </c>
      <c r="JD23" s="412">
        <v>1583.5</v>
      </c>
      <c r="JE23" s="412">
        <v>4960.2</v>
      </c>
      <c r="JF23" s="412">
        <v>19885.8</v>
      </c>
      <c r="JG23" s="412">
        <v>23322.799999999999</v>
      </c>
      <c r="JH23" s="412">
        <v>21145</v>
      </c>
      <c r="JI23" s="412">
        <v>6394.5</v>
      </c>
      <c r="JJ23" s="412">
        <v>2641.6</v>
      </c>
      <c r="JK23" s="412">
        <v>64</v>
      </c>
      <c r="JL23" s="412">
        <v>80000.900000000009</v>
      </c>
      <c r="JM23" s="412">
        <v>0</v>
      </c>
      <c r="JN23" s="412">
        <v>80000.899999999994</v>
      </c>
      <c r="JO23" s="286"/>
      <c r="JP23" s="143">
        <f t="shared" si="5"/>
        <v>0</v>
      </c>
    </row>
    <row r="24" spans="1:276" x14ac:dyDescent="0.2">
      <c r="A24" s="150" t="s">
        <v>180</v>
      </c>
      <c r="B24" s="150" t="s">
        <v>282</v>
      </c>
      <c r="C24" s="150" t="s">
        <v>286</v>
      </c>
      <c r="D24" s="150" t="s">
        <v>179</v>
      </c>
      <c r="E24" s="412">
        <v>156710</v>
      </c>
      <c r="F24" s="412">
        <v>127419</v>
      </c>
      <c r="G24" s="412">
        <v>76069</v>
      </c>
      <c r="H24" s="412">
        <v>38136</v>
      </c>
      <c r="I24" s="412">
        <v>20541</v>
      </c>
      <c r="J24" s="412">
        <v>8610</v>
      </c>
      <c r="K24" s="412">
        <v>5729</v>
      </c>
      <c r="L24" s="412">
        <v>871</v>
      </c>
      <c r="M24" s="412">
        <v>434085</v>
      </c>
      <c r="N24" s="412">
        <v>3764</v>
      </c>
      <c r="O24" s="412">
        <v>3636</v>
      </c>
      <c r="P24" s="412">
        <v>2083</v>
      </c>
      <c r="Q24" s="412">
        <v>2061</v>
      </c>
      <c r="R24" s="412">
        <v>972</v>
      </c>
      <c r="S24" s="412">
        <v>129</v>
      </c>
      <c r="T24" s="412">
        <v>70</v>
      </c>
      <c r="U24" s="412">
        <v>31</v>
      </c>
      <c r="V24" s="412">
        <v>12746</v>
      </c>
      <c r="W24" s="412">
        <v>0</v>
      </c>
      <c r="X24" s="412">
        <v>0</v>
      </c>
      <c r="Y24" s="412">
        <v>0</v>
      </c>
      <c r="Z24" s="412">
        <v>0</v>
      </c>
      <c r="AA24" s="412">
        <v>0</v>
      </c>
      <c r="AB24" s="412">
        <v>0</v>
      </c>
      <c r="AC24" s="412">
        <v>0</v>
      </c>
      <c r="AD24" s="412">
        <v>0</v>
      </c>
      <c r="AE24" s="412">
        <v>0</v>
      </c>
      <c r="AF24" s="412">
        <v>152946</v>
      </c>
      <c r="AG24" s="412">
        <v>123783</v>
      </c>
      <c r="AH24" s="412">
        <v>73986</v>
      </c>
      <c r="AI24" s="412">
        <v>36075</v>
      </c>
      <c r="AJ24" s="412">
        <v>19569</v>
      </c>
      <c r="AK24" s="412">
        <v>8481</v>
      </c>
      <c r="AL24" s="412">
        <v>5659</v>
      </c>
      <c r="AM24" s="412">
        <v>840</v>
      </c>
      <c r="AN24" s="412">
        <v>421339</v>
      </c>
      <c r="AO24" s="412">
        <v>234</v>
      </c>
      <c r="AP24" s="412">
        <v>559</v>
      </c>
      <c r="AQ24" s="412">
        <v>457</v>
      </c>
      <c r="AR24" s="412">
        <v>277</v>
      </c>
      <c r="AS24" s="412">
        <v>196</v>
      </c>
      <c r="AT24" s="412">
        <v>88</v>
      </c>
      <c r="AU24" s="412">
        <v>83</v>
      </c>
      <c r="AV24" s="412">
        <v>49</v>
      </c>
      <c r="AW24" s="412">
        <v>1943</v>
      </c>
      <c r="AX24" s="412">
        <v>234</v>
      </c>
      <c r="AY24" s="412">
        <v>559</v>
      </c>
      <c r="AZ24" s="412">
        <v>457</v>
      </c>
      <c r="BA24" s="412">
        <v>277</v>
      </c>
      <c r="BB24" s="412">
        <v>196</v>
      </c>
      <c r="BC24" s="412">
        <v>88</v>
      </c>
      <c r="BD24" s="412">
        <v>83</v>
      </c>
      <c r="BE24" s="412">
        <v>49</v>
      </c>
      <c r="BF24" s="412">
        <v>0</v>
      </c>
      <c r="BG24" s="412">
        <v>1943</v>
      </c>
      <c r="BH24" s="412">
        <v>234</v>
      </c>
      <c r="BI24" s="412">
        <v>153271</v>
      </c>
      <c r="BJ24" s="412">
        <v>123681</v>
      </c>
      <c r="BK24" s="412">
        <v>73806</v>
      </c>
      <c r="BL24" s="412">
        <v>35994</v>
      </c>
      <c r="BM24" s="412">
        <v>19461</v>
      </c>
      <c r="BN24" s="412">
        <v>8476</v>
      </c>
      <c r="BO24" s="412">
        <v>5625</v>
      </c>
      <c r="BP24" s="412">
        <v>791</v>
      </c>
      <c r="BQ24" s="412">
        <v>421339</v>
      </c>
      <c r="BR24" s="412">
        <v>52</v>
      </c>
      <c r="BS24" s="412">
        <v>69959</v>
      </c>
      <c r="BT24" s="412">
        <v>42718</v>
      </c>
      <c r="BU24" s="412">
        <v>21026</v>
      </c>
      <c r="BV24" s="412">
        <v>8564</v>
      </c>
      <c r="BW24" s="412">
        <v>3841</v>
      </c>
      <c r="BX24" s="412">
        <v>1383</v>
      </c>
      <c r="BY24" s="412">
        <v>700</v>
      </c>
      <c r="BZ24" s="412">
        <v>65</v>
      </c>
      <c r="CA24" s="412">
        <v>148308</v>
      </c>
      <c r="CB24" s="412">
        <v>4</v>
      </c>
      <c r="CC24" s="412">
        <v>739</v>
      </c>
      <c r="CD24" s="412">
        <v>885</v>
      </c>
      <c r="CE24" s="412">
        <v>621</v>
      </c>
      <c r="CF24" s="412">
        <v>270</v>
      </c>
      <c r="CG24" s="412">
        <v>127</v>
      </c>
      <c r="CH24" s="412">
        <v>39</v>
      </c>
      <c r="CI24" s="412">
        <v>32</v>
      </c>
      <c r="CJ24" s="412">
        <v>3</v>
      </c>
      <c r="CK24" s="412">
        <v>2720</v>
      </c>
      <c r="CL24" s="412">
        <v>2</v>
      </c>
      <c r="CM24" s="412">
        <v>92</v>
      </c>
      <c r="CN24" s="412">
        <v>83</v>
      </c>
      <c r="CO24" s="412">
        <v>49</v>
      </c>
      <c r="CP24" s="412">
        <v>57</v>
      </c>
      <c r="CQ24" s="412">
        <v>56</v>
      </c>
      <c r="CR24" s="412">
        <v>57</v>
      </c>
      <c r="CS24" s="412">
        <v>85</v>
      </c>
      <c r="CT24" s="412">
        <v>29</v>
      </c>
      <c r="CU24" s="412">
        <v>510</v>
      </c>
      <c r="CV24" s="412">
        <v>933</v>
      </c>
      <c r="CW24" s="412">
        <v>498</v>
      </c>
      <c r="CX24" s="412">
        <v>343</v>
      </c>
      <c r="CY24" s="412">
        <v>201</v>
      </c>
      <c r="CZ24" s="412">
        <v>101</v>
      </c>
      <c r="DA24" s="412">
        <v>56</v>
      </c>
      <c r="DB24" s="412">
        <v>42</v>
      </c>
      <c r="DC24" s="412">
        <v>4</v>
      </c>
      <c r="DD24" s="412">
        <v>2178</v>
      </c>
      <c r="DE24" s="412">
        <v>3238</v>
      </c>
      <c r="DF24" s="412">
        <v>1524</v>
      </c>
      <c r="DG24" s="412">
        <v>860</v>
      </c>
      <c r="DH24" s="412">
        <v>474</v>
      </c>
      <c r="DI24" s="412">
        <v>230</v>
      </c>
      <c r="DJ24" s="412">
        <v>82</v>
      </c>
      <c r="DK24" s="412">
        <v>46</v>
      </c>
      <c r="DL24" s="412">
        <v>17</v>
      </c>
      <c r="DM24" s="412">
        <v>6471</v>
      </c>
      <c r="DN24" s="412">
        <v>0</v>
      </c>
      <c r="DO24" s="412">
        <v>0</v>
      </c>
      <c r="DP24" s="412">
        <v>0</v>
      </c>
      <c r="DQ24" s="412">
        <v>0</v>
      </c>
      <c r="DR24" s="412">
        <v>0</v>
      </c>
      <c r="DS24" s="412">
        <v>0</v>
      </c>
      <c r="DT24" s="412">
        <v>0</v>
      </c>
      <c r="DU24" s="412">
        <v>0</v>
      </c>
      <c r="DV24" s="412">
        <v>0</v>
      </c>
      <c r="DW24" s="412">
        <v>867</v>
      </c>
      <c r="DX24" s="412">
        <v>310</v>
      </c>
      <c r="DY24" s="412">
        <v>217</v>
      </c>
      <c r="DZ24" s="412">
        <v>112</v>
      </c>
      <c r="EA24" s="412">
        <v>60</v>
      </c>
      <c r="EB24" s="412">
        <v>22</v>
      </c>
      <c r="EC24" s="412">
        <v>21</v>
      </c>
      <c r="ED24" s="412">
        <v>8</v>
      </c>
      <c r="EE24" s="412">
        <v>1617</v>
      </c>
      <c r="EF24" s="412">
        <v>4105</v>
      </c>
      <c r="EG24" s="412">
        <v>1834</v>
      </c>
      <c r="EH24" s="412">
        <v>1077</v>
      </c>
      <c r="EI24" s="412">
        <v>586</v>
      </c>
      <c r="EJ24" s="412">
        <v>290</v>
      </c>
      <c r="EK24" s="412">
        <v>104</v>
      </c>
      <c r="EL24" s="412">
        <v>67</v>
      </c>
      <c r="EM24" s="412">
        <v>25</v>
      </c>
      <c r="EN24" s="412">
        <v>8088</v>
      </c>
      <c r="EO24" s="412">
        <v>2057</v>
      </c>
      <c r="EP24" s="412">
        <v>868</v>
      </c>
      <c r="EQ24" s="412">
        <v>543</v>
      </c>
      <c r="ER24" s="412">
        <v>275</v>
      </c>
      <c r="ES24" s="412">
        <v>129</v>
      </c>
      <c r="ET24" s="412">
        <v>57</v>
      </c>
      <c r="EU24" s="412">
        <v>41</v>
      </c>
      <c r="EV24" s="412">
        <v>19</v>
      </c>
      <c r="EW24" s="412">
        <v>3989</v>
      </c>
      <c r="EX24" s="412">
        <v>0</v>
      </c>
      <c r="EY24" s="412">
        <v>0</v>
      </c>
      <c r="EZ24" s="412">
        <v>0</v>
      </c>
      <c r="FA24" s="412">
        <v>0</v>
      </c>
      <c r="FB24" s="412">
        <v>0</v>
      </c>
      <c r="FC24" s="412">
        <v>0</v>
      </c>
      <c r="FD24" s="412">
        <v>0</v>
      </c>
      <c r="FE24" s="412">
        <v>0</v>
      </c>
      <c r="FF24" s="412">
        <v>0</v>
      </c>
      <c r="FG24" s="412">
        <v>92</v>
      </c>
      <c r="FH24" s="412">
        <v>3</v>
      </c>
      <c r="FI24" s="412">
        <v>4</v>
      </c>
      <c r="FJ24" s="412">
        <v>2</v>
      </c>
      <c r="FK24" s="412">
        <v>0</v>
      </c>
      <c r="FL24" s="412">
        <v>2</v>
      </c>
      <c r="FM24" s="412">
        <v>0</v>
      </c>
      <c r="FN24" s="412">
        <v>0</v>
      </c>
      <c r="FO24" s="412">
        <v>103</v>
      </c>
      <c r="FP24" s="412">
        <v>1965</v>
      </c>
      <c r="FQ24" s="412">
        <v>865</v>
      </c>
      <c r="FR24" s="412">
        <v>539</v>
      </c>
      <c r="FS24" s="412">
        <v>273</v>
      </c>
      <c r="FT24" s="412">
        <v>129</v>
      </c>
      <c r="FU24" s="412">
        <v>55</v>
      </c>
      <c r="FV24" s="412">
        <v>41</v>
      </c>
      <c r="FW24" s="412">
        <v>19</v>
      </c>
      <c r="FX24" s="412">
        <v>3886</v>
      </c>
      <c r="FY24" s="412">
        <v>176</v>
      </c>
      <c r="FZ24" s="412">
        <v>81614</v>
      </c>
      <c r="GA24" s="412">
        <v>79685</v>
      </c>
      <c r="GB24" s="412">
        <v>51893</v>
      </c>
      <c r="GC24" s="412">
        <v>26991</v>
      </c>
      <c r="GD24" s="412">
        <v>15377</v>
      </c>
      <c r="GE24" s="412">
        <v>6975</v>
      </c>
      <c r="GF24" s="412">
        <v>4787</v>
      </c>
      <c r="GG24" s="412">
        <v>686</v>
      </c>
      <c r="GH24" s="412">
        <v>268184</v>
      </c>
      <c r="GI24" s="412">
        <v>58</v>
      </c>
      <c r="GJ24" s="412">
        <v>71657</v>
      </c>
      <c r="GK24" s="412">
        <v>43996</v>
      </c>
      <c r="GL24" s="412">
        <v>21913</v>
      </c>
      <c r="GM24" s="412">
        <v>9003</v>
      </c>
      <c r="GN24" s="412">
        <v>4084</v>
      </c>
      <c r="GO24" s="412">
        <v>1501</v>
      </c>
      <c r="GP24" s="412">
        <v>838</v>
      </c>
      <c r="GQ24" s="412">
        <v>105</v>
      </c>
      <c r="GR24" s="412">
        <v>153155</v>
      </c>
      <c r="GS24" s="412">
        <v>0</v>
      </c>
      <c r="GT24" s="412">
        <v>0</v>
      </c>
      <c r="GU24" s="412">
        <v>0</v>
      </c>
      <c r="GV24" s="412">
        <v>0</v>
      </c>
      <c r="GW24" s="412">
        <v>0</v>
      </c>
      <c r="GX24" s="412">
        <v>0</v>
      </c>
      <c r="GY24" s="412">
        <v>0</v>
      </c>
      <c r="GZ24" s="412">
        <v>0</v>
      </c>
      <c r="HA24" s="412">
        <v>0</v>
      </c>
      <c r="HB24" s="412">
        <v>0</v>
      </c>
      <c r="HC24" s="412">
        <v>219</v>
      </c>
      <c r="HD24" s="412">
        <v>135984</v>
      </c>
      <c r="HE24" s="412">
        <v>112893.75</v>
      </c>
      <c r="HF24" s="412">
        <v>68478.25</v>
      </c>
      <c r="HG24" s="412">
        <v>33813</v>
      </c>
      <c r="HH24" s="412">
        <v>18471</v>
      </c>
      <c r="HI24" s="412">
        <v>8103</v>
      </c>
      <c r="HJ24" s="412">
        <v>5410</v>
      </c>
      <c r="HK24" s="412">
        <v>763.5</v>
      </c>
      <c r="HL24" s="412">
        <v>384135.5</v>
      </c>
      <c r="HM24" s="412">
        <v>121.7</v>
      </c>
      <c r="HN24" s="412">
        <v>656</v>
      </c>
      <c r="HO24" s="412">
        <v>87806.3</v>
      </c>
      <c r="HP24" s="412">
        <v>60869.599999999999</v>
      </c>
      <c r="HQ24" s="412">
        <v>33813</v>
      </c>
      <c r="HR24" s="412">
        <v>22575.75</v>
      </c>
      <c r="HS24" s="412">
        <v>11704.3</v>
      </c>
      <c r="HT24" s="412">
        <v>9016.25</v>
      </c>
      <c r="HU24" s="412">
        <v>1527</v>
      </c>
      <c r="HV24" s="412">
        <v>318090.3</v>
      </c>
      <c r="HW24" s="412">
        <v>44.2</v>
      </c>
      <c r="HX24" s="412">
        <v>318134.5</v>
      </c>
      <c r="HY24" s="412">
        <v>219</v>
      </c>
      <c r="HZ24" s="412">
        <v>135984</v>
      </c>
      <c r="IA24" s="412">
        <v>112893.75</v>
      </c>
      <c r="IB24" s="412">
        <v>68478.25</v>
      </c>
      <c r="IC24" s="412">
        <v>33813</v>
      </c>
      <c r="ID24" s="412">
        <v>18471</v>
      </c>
      <c r="IE24" s="412">
        <v>8103</v>
      </c>
      <c r="IF24" s="412">
        <v>5410</v>
      </c>
      <c r="IG24" s="412">
        <v>763.5</v>
      </c>
      <c r="IH24" s="412">
        <v>384135.5</v>
      </c>
      <c r="II24" s="412">
        <v>82.21</v>
      </c>
      <c r="IJ24" s="412">
        <v>54533.16</v>
      </c>
      <c r="IK24" s="412">
        <v>27615.93</v>
      </c>
      <c r="IL24" s="412">
        <v>10292.27</v>
      </c>
      <c r="IM24" s="412">
        <v>3030.36</v>
      </c>
      <c r="IN24" s="412">
        <v>774.92</v>
      </c>
      <c r="IO24" s="412">
        <v>198.5</v>
      </c>
      <c r="IP24" s="412">
        <v>76.650000000000006</v>
      </c>
      <c r="IQ24" s="412">
        <v>6.58</v>
      </c>
      <c r="IR24" s="412">
        <v>96610.58</v>
      </c>
      <c r="IS24" s="412">
        <v>136.79000000000002</v>
      </c>
      <c r="IT24" s="412">
        <v>81450.75</v>
      </c>
      <c r="IU24" s="412">
        <v>85277.75</v>
      </c>
      <c r="IV24" s="412">
        <v>58186</v>
      </c>
      <c r="IW24" s="412">
        <v>30782.6</v>
      </c>
      <c r="IX24" s="412">
        <v>17696.099999999999</v>
      </c>
      <c r="IY24" s="412">
        <v>7904.5</v>
      </c>
      <c r="IZ24" s="412">
        <v>5333.4</v>
      </c>
      <c r="JA24" s="412">
        <v>756.92</v>
      </c>
      <c r="JB24" s="412">
        <v>287534.90000000002</v>
      </c>
      <c r="JC24" s="412">
        <v>76</v>
      </c>
      <c r="JD24" s="412">
        <v>54300.6</v>
      </c>
      <c r="JE24" s="412">
        <v>66327.199999999997</v>
      </c>
      <c r="JF24" s="412">
        <v>51720.9</v>
      </c>
      <c r="JG24" s="412">
        <v>30782.6</v>
      </c>
      <c r="JH24" s="412">
        <v>21628.5</v>
      </c>
      <c r="JI24" s="412">
        <v>11417.6</v>
      </c>
      <c r="JJ24" s="412">
        <v>8888.9</v>
      </c>
      <c r="JK24" s="412">
        <v>1513.8</v>
      </c>
      <c r="JL24" s="412">
        <v>246656.1</v>
      </c>
      <c r="JM24" s="412">
        <v>44.2</v>
      </c>
      <c r="JN24" s="412">
        <v>246700.3</v>
      </c>
      <c r="JO24" s="286"/>
      <c r="JP24" s="143">
        <f t="shared" si="5"/>
        <v>0</v>
      </c>
    </row>
    <row r="25" spans="1:276" x14ac:dyDescent="0.2">
      <c r="A25" s="150" t="s">
        <v>182</v>
      </c>
      <c r="B25" s="151" t="s">
        <v>276</v>
      </c>
      <c r="C25" s="152" t="s">
        <v>279</v>
      </c>
      <c r="D25" s="415" t="s">
        <v>181</v>
      </c>
      <c r="E25" s="412">
        <v>4660</v>
      </c>
      <c r="F25" s="412">
        <v>14520</v>
      </c>
      <c r="G25" s="412">
        <v>9388</v>
      </c>
      <c r="H25" s="412">
        <v>6325</v>
      </c>
      <c r="I25" s="412">
        <v>3884</v>
      </c>
      <c r="J25" s="412">
        <v>1335</v>
      </c>
      <c r="K25" s="412">
        <v>504</v>
      </c>
      <c r="L25" s="412">
        <v>35</v>
      </c>
      <c r="M25" s="412">
        <v>40651</v>
      </c>
      <c r="N25" s="412">
        <v>123</v>
      </c>
      <c r="O25" s="412">
        <v>139</v>
      </c>
      <c r="P25" s="412">
        <v>87</v>
      </c>
      <c r="Q25" s="412">
        <v>48</v>
      </c>
      <c r="R25" s="412">
        <v>23</v>
      </c>
      <c r="S25" s="412">
        <v>8</v>
      </c>
      <c r="T25" s="412">
        <v>6</v>
      </c>
      <c r="U25" s="412">
        <v>0</v>
      </c>
      <c r="V25" s="412">
        <v>434</v>
      </c>
      <c r="W25" s="412">
        <v>0</v>
      </c>
      <c r="X25" s="412">
        <v>0</v>
      </c>
      <c r="Y25" s="412">
        <v>0</v>
      </c>
      <c r="Z25" s="412">
        <v>0</v>
      </c>
      <c r="AA25" s="412">
        <v>0</v>
      </c>
      <c r="AB25" s="412">
        <v>0</v>
      </c>
      <c r="AC25" s="412">
        <v>0</v>
      </c>
      <c r="AD25" s="412">
        <v>0</v>
      </c>
      <c r="AE25" s="412">
        <v>0</v>
      </c>
      <c r="AF25" s="412">
        <v>4537</v>
      </c>
      <c r="AG25" s="412">
        <v>14381</v>
      </c>
      <c r="AH25" s="412">
        <v>9301</v>
      </c>
      <c r="AI25" s="412">
        <v>6277</v>
      </c>
      <c r="AJ25" s="412">
        <v>3861</v>
      </c>
      <c r="AK25" s="412">
        <v>1327</v>
      </c>
      <c r="AL25" s="412">
        <v>498</v>
      </c>
      <c r="AM25" s="412">
        <v>35</v>
      </c>
      <c r="AN25" s="412">
        <v>40217</v>
      </c>
      <c r="AO25" s="412">
        <v>25</v>
      </c>
      <c r="AP25" s="412">
        <v>93</v>
      </c>
      <c r="AQ25" s="412">
        <v>97</v>
      </c>
      <c r="AR25" s="412">
        <v>61</v>
      </c>
      <c r="AS25" s="412">
        <v>39</v>
      </c>
      <c r="AT25" s="412">
        <v>22</v>
      </c>
      <c r="AU25" s="412">
        <v>8</v>
      </c>
      <c r="AV25" s="412">
        <v>6</v>
      </c>
      <c r="AW25" s="412">
        <v>351</v>
      </c>
      <c r="AX25" s="412">
        <v>25</v>
      </c>
      <c r="AY25" s="412">
        <v>93</v>
      </c>
      <c r="AZ25" s="412">
        <v>97</v>
      </c>
      <c r="BA25" s="412">
        <v>61</v>
      </c>
      <c r="BB25" s="412">
        <v>39</v>
      </c>
      <c r="BC25" s="412">
        <v>22</v>
      </c>
      <c r="BD25" s="412">
        <v>8</v>
      </c>
      <c r="BE25" s="412">
        <v>6</v>
      </c>
      <c r="BF25" s="412">
        <v>0</v>
      </c>
      <c r="BG25" s="412">
        <v>351</v>
      </c>
      <c r="BH25" s="412">
        <v>25</v>
      </c>
      <c r="BI25" s="412">
        <v>4605</v>
      </c>
      <c r="BJ25" s="412">
        <v>14385</v>
      </c>
      <c r="BK25" s="412">
        <v>9265</v>
      </c>
      <c r="BL25" s="412">
        <v>6255</v>
      </c>
      <c r="BM25" s="412">
        <v>3844</v>
      </c>
      <c r="BN25" s="412">
        <v>1313</v>
      </c>
      <c r="BO25" s="412">
        <v>496</v>
      </c>
      <c r="BP25" s="412">
        <v>29</v>
      </c>
      <c r="BQ25" s="412">
        <v>40217</v>
      </c>
      <c r="BR25" s="412">
        <v>7</v>
      </c>
      <c r="BS25" s="412">
        <v>2547</v>
      </c>
      <c r="BT25" s="412">
        <v>4671</v>
      </c>
      <c r="BU25" s="412">
        <v>2464</v>
      </c>
      <c r="BV25" s="412">
        <v>1249</v>
      </c>
      <c r="BW25" s="412">
        <v>559</v>
      </c>
      <c r="BX25" s="412">
        <v>179</v>
      </c>
      <c r="BY25" s="412">
        <v>67</v>
      </c>
      <c r="BZ25" s="412">
        <v>1</v>
      </c>
      <c r="CA25" s="412">
        <v>11744</v>
      </c>
      <c r="CB25" s="412">
        <v>2</v>
      </c>
      <c r="CC25" s="412">
        <v>44</v>
      </c>
      <c r="CD25" s="412">
        <v>110</v>
      </c>
      <c r="CE25" s="412">
        <v>80</v>
      </c>
      <c r="CF25" s="412">
        <v>49</v>
      </c>
      <c r="CG25" s="412">
        <v>25</v>
      </c>
      <c r="CH25" s="412">
        <v>10</v>
      </c>
      <c r="CI25" s="412">
        <v>0</v>
      </c>
      <c r="CJ25" s="412">
        <v>0</v>
      </c>
      <c r="CK25" s="412">
        <v>320</v>
      </c>
      <c r="CL25" s="412">
        <v>0</v>
      </c>
      <c r="CM25" s="412">
        <v>5</v>
      </c>
      <c r="CN25" s="412">
        <v>8</v>
      </c>
      <c r="CO25" s="412">
        <v>8</v>
      </c>
      <c r="CP25" s="412">
        <v>5</v>
      </c>
      <c r="CQ25" s="412">
        <v>7</v>
      </c>
      <c r="CR25" s="412">
        <v>10</v>
      </c>
      <c r="CS25" s="412">
        <v>9</v>
      </c>
      <c r="CT25" s="412">
        <v>3</v>
      </c>
      <c r="CU25" s="412">
        <v>55</v>
      </c>
      <c r="CV25" s="412">
        <v>18</v>
      </c>
      <c r="CW25" s="412">
        <v>23</v>
      </c>
      <c r="CX25" s="412">
        <v>14</v>
      </c>
      <c r="CY25" s="412">
        <v>13</v>
      </c>
      <c r="CZ25" s="412">
        <v>6</v>
      </c>
      <c r="DA25" s="412">
        <v>4</v>
      </c>
      <c r="DB25" s="412">
        <v>5</v>
      </c>
      <c r="DC25" s="412">
        <v>1</v>
      </c>
      <c r="DD25" s="412">
        <v>84</v>
      </c>
      <c r="DE25" s="412">
        <v>97</v>
      </c>
      <c r="DF25" s="412">
        <v>155</v>
      </c>
      <c r="DG25" s="412">
        <v>75</v>
      </c>
      <c r="DH25" s="412">
        <v>40</v>
      </c>
      <c r="DI25" s="412">
        <v>28</v>
      </c>
      <c r="DJ25" s="412">
        <v>22</v>
      </c>
      <c r="DK25" s="412">
        <v>3</v>
      </c>
      <c r="DL25" s="412">
        <v>1</v>
      </c>
      <c r="DM25" s="412">
        <v>421</v>
      </c>
      <c r="DN25" s="412">
        <v>20</v>
      </c>
      <c r="DO25" s="412">
        <v>39</v>
      </c>
      <c r="DP25" s="412">
        <v>25</v>
      </c>
      <c r="DQ25" s="412">
        <v>17</v>
      </c>
      <c r="DR25" s="412">
        <v>9</v>
      </c>
      <c r="DS25" s="412">
        <v>6</v>
      </c>
      <c r="DT25" s="412">
        <v>0</v>
      </c>
      <c r="DU25" s="412">
        <v>0</v>
      </c>
      <c r="DV25" s="412">
        <v>116</v>
      </c>
      <c r="DW25" s="412">
        <v>0</v>
      </c>
      <c r="DX25" s="412">
        <v>0</v>
      </c>
      <c r="DY25" s="412">
        <v>0</v>
      </c>
      <c r="DZ25" s="412">
        <v>0</v>
      </c>
      <c r="EA25" s="412">
        <v>0</v>
      </c>
      <c r="EB25" s="412">
        <v>0</v>
      </c>
      <c r="EC25" s="412">
        <v>0</v>
      </c>
      <c r="ED25" s="412">
        <v>0</v>
      </c>
      <c r="EE25" s="412">
        <v>0</v>
      </c>
      <c r="EF25" s="412">
        <v>117</v>
      </c>
      <c r="EG25" s="412">
        <v>194</v>
      </c>
      <c r="EH25" s="412">
        <v>100</v>
      </c>
      <c r="EI25" s="412">
        <v>57</v>
      </c>
      <c r="EJ25" s="412">
        <v>37</v>
      </c>
      <c r="EK25" s="412">
        <v>28</v>
      </c>
      <c r="EL25" s="412">
        <v>3</v>
      </c>
      <c r="EM25" s="412">
        <v>1</v>
      </c>
      <c r="EN25" s="412">
        <v>537</v>
      </c>
      <c r="EO25" s="412">
        <v>97</v>
      </c>
      <c r="EP25" s="412">
        <v>155</v>
      </c>
      <c r="EQ25" s="412">
        <v>75</v>
      </c>
      <c r="ER25" s="412">
        <v>40</v>
      </c>
      <c r="ES25" s="412">
        <v>28</v>
      </c>
      <c r="ET25" s="412">
        <v>22</v>
      </c>
      <c r="EU25" s="412">
        <v>3</v>
      </c>
      <c r="EV25" s="412">
        <v>1</v>
      </c>
      <c r="EW25" s="412">
        <v>421</v>
      </c>
      <c r="EX25" s="412">
        <v>0</v>
      </c>
      <c r="EY25" s="412">
        <v>0</v>
      </c>
      <c r="EZ25" s="412">
        <v>0</v>
      </c>
      <c r="FA25" s="412">
        <v>0</v>
      </c>
      <c r="FB25" s="412">
        <v>0</v>
      </c>
      <c r="FC25" s="412">
        <v>0</v>
      </c>
      <c r="FD25" s="412">
        <v>0</v>
      </c>
      <c r="FE25" s="412">
        <v>0</v>
      </c>
      <c r="FF25" s="412">
        <v>0</v>
      </c>
      <c r="FG25" s="412">
        <v>8</v>
      </c>
      <c r="FH25" s="412">
        <v>13</v>
      </c>
      <c r="FI25" s="412">
        <v>12</v>
      </c>
      <c r="FJ25" s="412">
        <v>7</v>
      </c>
      <c r="FK25" s="412">
        <v>5</v>
      </c>
      <c r="FL25" s="412">
        <v>3</v>
      </c>
      <c r="FM25" s="412">
        <v>0</v>
      </c>
      <c r="FN25" s="412">
        <v>0</v>
      </c>
      <c r="FO25" s="412">
        <v>48</v>
      </c>
      <c r="FP25" s="412">
        <v>89</v>
      </c>
      <c r="FQ25" s="412">
        <v>142</v>
      </c>
      <c r="FR25" s="412">
        <v>63</v>
      </c>
      <c r="FS25" s="412">
        <v>33</v>
      </c>
      <c r="FT25" s="412">
        <v>23</v>
      </c>
      <c r="FU25" s="412">
        <v>19</v>
      </c>
      <c r="FV25" s="412">
        <v>3</v>
      </c>
      <c r="FW25" s="412">
        <v>1</v>
      </c>
      <c r="FX25" s="412">
        <v>373</v>
      </c>
      <c r="FY25" s="412">
        <v>16</v>
      </c>
      <c r="FZ25" s="412">
        <v>1971</v>
      </c>
      <c r="GA25" s="412">
        <v>9534</v>
      </c>
      <c r="GB25" s="412">
        <v>6674</v>
      </c>
      <c r="GC25" s="412">
        <v>4922</v>
      </c>
      <c r="GD25" s="412">
        <v>3238</v>
      </c>
      <c r="GE25" s="412">
        <v>1104</v>
      </c>
      <c r="GF25" s="412">
        <v>415</v>
      </c>
      <c r="GG25" s="412">
        <v>24</v>
      </c>
      <c r="GH25" s="412">
        <v>27898</v>
      </c>
      <c r="GI25" s="412">
        <v>9</v>
      </c>
      <c r="GJ25" s="412">
        <v>2634</v>
      </c>
      <c r="GK25" s="412">
        <v>4851</v>
      </c>
      <c r="GL25" s="412">
        <v>2591</v>
      </c>
      <c r="GM25" s="412">
        <v>1333</v>
      </c>
      <c r="GN25" s="412">
        <v>606</v>
      </c>
      <c r="GO25" s="412">
        <v>209</v>
      </c>
      <c r="GP25" s="412">
        <v>81</v>
      </c>
      <c r="GQ25" s="412">
        <v>5</v>
      </c>
      <c r="GR25" s="412">
        <v>12319</v>
      </c>
      <c r="GS25" s="412">
        <v>0</v>
      </c>
      <c r="GT25" s="412">
        <v>0</v>
      </c>
      <c r="GU25" s="412">
        <v>0</v>
      </c>
      <c r="GV25" s="412">
        <v>0</v>
      </c>
      <c r="GW25" s="412">
        <v>0</v>
      </c>
      <c r="GX25" s="412">
        <v>0</v>
      </c>
      <c r="GY25" s="412">
        <v>0</v>
      </c>
      <c r="GZ25" s="412">
        <v>0</v>
      </c>
      <c r="HA25" s="412">
        <v>0</v>
      </c>
      <c r="HB25" s="412">
        <v>0</v>
      </c>
      <c r="HC25" s="412">
        <v>22.75</v>
      </c>
      <c r="HD25" s="412">
        <v>3936.95</v>
      </c>
      <c r="HE25" s="412">
        <v>13151.45</v>
      </c>
      <c r="HF25" s="412">
        <v>8604.6</v>
      </c>
      <c r="HG25" s="412">
        <v>5913.2</v>
      </c>
      <c r="HH25" s="412">
        <v>3687.4</v>
      </c>
      <c r="HI25" s="412">
        <v>1255.8499999999999</v>
      </c>
      <c r="HJ25" s="412">
        <v>474.25</v>
      </c>
      <c r="HK25" s="412">
        <v>27.15</v>
      </c>
      <c r="HL25" s="412">
        <v>37073.599999999999</v>
      </c>
      <c r="HM25" s="412">
        <v>12.6</v>
      </c>
      <c r="HN25" s="412">
        <v>2624.6</v>
      </c>
      <c r="HO25" s="412">
        <v>10228.9</v>
      </c>
      <c r="HP25" s="412">
        <v>7648.5</v>
      </c>
      <c r="HQ25" s="412">
        <v>5913.2</v>
      </c>
      <c r="HR25" s="412">
        <v>4506.8</v>
      </c>
      <c r="HS25" s="412">
        <v>1814</v>
      </c>
      <c r="HT25" s="412">
        <v>790.4</v>
      </c>
      <c r="HU25" s="412">
        <v>54.3</v>
      </c>
      <c r="HV25" s="412">
        <v>33593.300000000003</v>
      </c>
      <c r="HW25" s="412">
        <v>0</v>
      </c>
      <c r="HX25" s="412">
        <v>33593.300000000003</v>
      </c>
      <c r="HY25" s="412">
        <v>22.75</v>
      </c>
      <c r="HZ25" s="412">
        <v>3936.95</v>
      </c>
      <c r="IA25" s="412">
        <v>13151.45</v>
      </c>
      <c r="IB25" s="412">
        <v>8604.6</v>
      </c>
      <c r="IC25" s="412">
        <v>5913.2</v>
      </c>
      <c r="ID25" s="412">
        <v>3687.4</v>
      </c>
      <c r="IE25" s="412">
        <v>1255.8499999999999</v>
      </c>
      <c r="IF25" s="412">
        <v>474.25</v>
      </c>
      <c r="IG25" s="412">
        <v>27.15</v>
      </c>
      <c r="IH25" s="412">
        <v>37073.599999999999</v>
      </c>
      <c r="II25" s="412">
        <v>9.23</v>
      </c>
      <c r="IJ25" s="412">
        <v>1084.9000000000001</v>
      </c>
      <c r="IK25" s="412">
        <v>1232.67</v>
      </c>
      <c r="IL25" s="412">
        <v>506.19</v>
      </c>
      <c r="IM25" s="412">
        <v>192.55</v>
      </c>
      <c r="IN25" s="412">
        <v>70.900000000000006</v>
      </c>
      <c r="IO25" s="412">
        <v>15.88</v>
      </c>
      <c r="IP25" s="412">
        <v>3.6</v>
      </c>
      <c r="IQ25" s="412">
        <v>0</v>
      </c>
      <c r="IR25" s="412">
        <v>3115.9200000000005</v>
      </c>
      <c r="IS25" s="412">
        <v>13.52</v>
      </c>
      <c r="IT25" s="412">
        <v>2852.0499999999997</v>
      </c>
      <c r="IU25" s="412">
        <v>11918.78</v>
      </c>
      <c r="IV25" s="412">
        <v>8098.4100000000008</v>
      </c>
      <c r="IW25" s="412">
        <v>5720.65</v>
      </c>
      <c r="IX25" s="412">
        <v>3616.5</v>
      </c>
      <c r="IY25" s="412">
        <v>1239.9699999999998</v>
      </c>
      <c r="IZ25" s="412">
        <v>470.65</v>
      </c>
      <c r="JA25" s="412">
        <v>27.15</v>
      </c>
      <c r="JB25" s="412">
        <v>33957.680000000008</v>
      </c>
      <c r="JC25" s="412">
        <v>7.5</v>
      </c>
      <c r="JD25" s="412">
        <v>1901.4</v>
      </c>
      <c r="JE25" s="412">
        <v>9270.2000000000007</v>
      </c>
      <c r="JF25" s="412">
        <v>7198.6</v>
      </c>
      <c r="JG25" s="412">
        <v>5720.7</v>
      </c>
      <c r="JH25" s="412">
        <v>4420.2</v>
      </c>
      <c r="JI25" s="412">
        <v>1791.1</v>
      </c>
      <c r="JJ25" s="412">
        <v>784.4</v>
      </c>
      <c r="JK25" s="412">
        <v>54.3</v>
      </c>
      <c r="JL25" s="412">
        <v>31148.400000000001</v>
      </c>
      <c r="JM25" s="412">
        <v>0</v>
      </c>
      <c r="JN25" s="412">
        <v>31148.400000000001</v>
      </c>
      <c r="JO25" s="286"/>
      <c r="JP25" s="143">
        <f t="shared" si="5"/>
        <v>0</v>
      </c>
    </row>
    <row r="26" spans="1:276" x14ac:dyDescent="0.2">
      <c r="A26" s="150" t="s">
        <v>183</v>
      </c>
      <c r="B26" s="151" t="s">
        <v>284</v>
      </c>
      <c r="C26" s="152" t="s">
        <v>278</v>
      </c>
      <c r="D26" s="415" t="s">
        <v>287</v>
      </c>
      <c r="E26" s="412">
        <v>35384</v>
      </c>
      <c r="F26" s="412">
        <v>9228</v>
      </c>
      <c r="G26" s="412">
        <v>8307</v>
      </c>
      <c r="H26" s="412">
        <v>4244</v>
      </c>
      <c r="I26" s="412">
        <v>2004</v>
      </c>
      <c r="J26" s="412">
        <v>767</v>
      </c>
      <c r="K26" s="412">
        <v>563</v>
      </c>
      <c r="L26" s="412">
        <v>71</v>
      </c>
      <c r="M26" s="412">
        <v>60568</v>
      </c>
      <c r="N26" s="412">
        <v>793</v>
      </c>
      <c r="O26" s="412">
        <v>130</v>
      </c>
      <c r="P26" s="412">
        <v>92</v>
      </c>
      <c r="Q26" s="412">
        <v>37</v>
      </c>
      <c r="R26" s="412">
        <v>16</v>
      </c>
      <c r="S26" s="412">
        <v>7</v>
      </c>
      <c r="T26" s="412">
        <v>3</v>
      </c>
      <c r="U26" s="412">
        <v>1</v>
      </c>
      <c r="V26" s="412">
        <v>1079</v>
      </c>
      <c r="W26" s="412">
        <v>0</v>
      </c>
      <c r="X26" s="412">
        <v>0</v>
      </c>
      <c r="Y26" s="412">
        <v>0</v>
      </c>
      <c r="Z26" s="412">
        <v>0</v>
      </c>
      <c r="AA26" s="412">
        <v>0</v>
      </c>
      <c r="AB26" s="412">
        <v>0</v>
      </c>
      <c r="AC26" s="412">
        <v>0</v>
      </c>
      <c r="AD26" s="412">
        <v>0</v>
      </c>
      <c r="AE26" s="412">
        <v>0</v>
      </c>
      <c r="AF26" s="412">
        <v>34591</v>
      </c>
      <c r="AG26" s="412">
        <v>9098</v>
      </c>
      <c r="AH26" s="412">
        <v>8215</v>
      </c>
      <c r="AI26" s="412">
        <v>4207</v>
      </c>
      <c r="AJ26" s="412">
        <v>1988</v>
      </c>
      <c r="AK26" s="412">
        <v>760</v>
      </c>
      <c r="AL26" s="412">
        <v>560</v>
      </c>
      <c r="AM26" s="412">
        <v>70</v>
      </c>
      <c r="AN26" s="412">
        <v>59489</v>
      </c>
      <c r="AO26" s="412">
        <v>110</v>
      </c>
      <c r="AP26" s="412">
        <v>63</v>
      </c>
      <c r="AQ26" s="412">
        <v>58</v>
      </c>
      <c r="AR26" s="412">
        <v>35</v>
      </c>
      <c r="AS26" s="412">
        <v>21</v>
      </c>
      <c r="AT26" s="412">
        <v>18</v>
      </c>
      <c r="AU26" s="412">
        <v>13</v>
      </c>
      <c r="AV26" s="412">
        <v>15</v>
      </c>
      <c r="AW26" s="412">
        <v>333</v>
      </c>
      <c r="AX26" s="412">
        <v>110</v>
      </c>
      <c r="AY26" s="412">
        <v>63</v>
      </c>
      <c r="AZ26" s="412">
        <v>58</v>
      </c>
      <c r="BA26" s="412">
        <v>35</v>
      </c>
      <c r="BB26" s="412">
        <v>21</v>
      </c>
      <c r="BC26" s="412">
        <v>18</v>
      </c>
      <c r="BD26" s="412">
        <v>13</v>
      </c>
      <c r="BE26" s="412">
        <v>15</v>
      </c>
      <c r="BF26" s="412">
        <v>0</v>
      </c>
      <c r="BG26" s="412">
        <v>333</v>
      </c>
      <c r="BH26" s="412">
        <v>110</v>
      </c>
      <c r="BI26" s="412">
        <v>34544</v>
      </c>
      <c r="BJ26" s="412">
        <v>9093</v>
      </c>
      <c r="BK26" s="412">
        <v>8192</v>
      </c>
      <c r="BL26" s="412">
        <v>4193</v>
      </c>
      <c r="BM26" s="412">
        <v>1985</v>
      </c>
      <c r="BN26" s="412">
        <v>755</v>
      </c>
      <c r="BO26" s="412">
        <v>562</v>
      </c>
      <c r="BP26" s="412">
        <v>55</v>
      </c>
      <c r="BQ26" s="412">
        <v>59489</v>
      </c>
      <c r="BR26" s="412">
        <v>26</v>
      </c>
      <c r="BS26" s="412">
        <v>14874</v>
      </c>
      <c r="BT26" s="412">
        <v>2742</v>
      </c>
      <c r="BU26" s="412">
        <v>2048</v>
      </c>
      <c r="BV26" s="412">
        <v>788</v>
      </c>
      <c r="BW26" s="412">
        <v>288</v>
      </c>
      <c r="BX26" s="412">
        <v>102</v>
      </c>
      <c r="BY26" s="412">
        <v>56</v>
      </c>
      <c r="BZ26" s="412">
        <v>3</v>
      </c>
      <c r="CA26" s="412">
        <v>20927</v>
      </c>
      <c r="CB26" s="412">
        <v>0</v>
      </c>
      <c r="CC26" s="412">
        <v>310</v>
      </c>
      <c r="CD26" s="412">
        <v>113</v>
      </c>
      <c r="CE26" s="412">
        <v>98</v>
      </c>
      <c r="CF26" s="412">
        <v>24</v>
      </c>
      <c r="CG26" s="412">
        <v>15</v>
      </c>
      <c r="CH26" s="412">
        <v>5</v>
      </c>
      <c r="CI26" s="412">
        <v>2</v>
      </c>
      <c r="CJ26" s="412">
        <v>1</v>
      </c>
      <c r="CK26" s="412">
        <v>568</v>
      </c>
      <c r="CL26" s="412">
        <v>0</v>
      </c>
      <c r="CM26" s="412">
        <v>35</v>
      </c>
      <c r="CN26" s="412">
        <v>3</v>
      </c>
      <c r="CO26" s="412">
        <v>4</v>
      </c>
      <c r="CP26" s="412">
        <v>8</v>
      </c>
      <c r="CQ26" s="412">
        <v>8</v>
      </c>
      <c r="CR26" s="412">
        <v>10</v>
      </c>
      <c r="CS26" s="412">
        <v>15</v>
      </c>
      <c r="CT26" s="412">
        <v>3</v>
      </c>
      <c r="CU26" s="412">
        <v>86</v>
      </c>
      <c r="CV26" s="412">
        <v>105</v>
      </c>
      <c r="CW26" s="412">
        <v>24</v>
      </c>
      <c r="CX26" s="412">
        <v>21</v>
      </c>
      <c r="CY26" s="412">
        <v>10</v>
      </c>
      <c r="CZ26" s="412">
        <v>3</v>
      </c>
      <c r="DA26" s="412">
        <v>3</v>
      </c>
      <c r="DB26" s="412">
        <v>2</v>
      </c>
      <c r="DC26" s="412">
        <v>0</v>
      </c>
      <c r="DD26" s="412">
        <v>168</v>
      </c>
      <c r="DE26" s="412">
        <v>720</v>
      </c>
      <c r="DF26" s="412">
        <v>167</v>
      </c>
      <c r="DG26" s="412">
        <v>103</v>
      </c>
      <c r="DH26" s="412">
        <v>42</v>
      </c>
      <c r="DI26" s="412">
        <v>21</v>
      </c>
      <c r="DJ26" s="412">
        <v>9</v>
      </c>
      <c r="DK26" s="412">
        <v>11</v>
      </c>
      <c r="DL26" s="412">
        <v>1</v>
      </c>
      <c r="DM26" s="412">
        <v>1074</v>
      </c>
      <c r="DN26" s="412">
        <v>598</v>
      </c>
      <c r="DO26" s="412">
        <v>122</v>
      </c>
      <c r="DP26" s="412">
        <v>76</v>
      </c>
      <c r="DQ26" s="412">
        <v>26</v>
      </c>
      <c r="DR26" s="412">
        <v>15</v>
      </c>
      <c r="DS26" s="412">
        <v>6</v>
      </c>
      <c r="DT26" s="412">
        <v>8</v>
      </c>
      <c r="DU26" s="412">
        <v>1</v>
      </c>
      <c r="DV26" s="412">
        <v>852</v>
      </c>
      <c r="DW26" s="412">
        <v>337</v>
      </c>
      <c r="DX26" s="412">
        <v>78</v>
      </c>
      <c r="DY26" s="412">
        <v>24</v>
      </c>
      <c r="DZ26" s="412">
        <v>18</v>
      </c>
      <c r="EA26" s="412">
        <v>12</v>
      </c>
      <c r="EB26" s="412">
        <v>3</v>
      </c>
      <c r="EC26" s="412">
        <v>4</v>
      </c>
      <c r="ED26" s="412">
        <v>2</v>
      </c>
      <c r="EE26" s="412">
        <v>478</v>
      </c>
      <c r="EF26" s="412">
        <v>1655</v>
      </c>
      <c r="EG26" s="412">
        <v>367</v>
      </c>
      <c r="EH26" s="412">
        <v>203</v>
      </c>
      <c r="EI26" s="412">
        <v>86</v>
      </c>
      <c r="EJ26" s="412">
        <v>48</v>
      </c>
      <c r="EK26" s="412">
        <v>18</v>
      </c>
      <c r="EL26" s="412">
        <v>23</v>
      </c>
      <c r="EM26" s="412">
        <v>4</v>
      </c>
      <c r="EN26" s="412">
        <v>2404</v>
      </c>
      <c r="EO26" s="412">
        <v>886</v>
      </c>
      <c r="EP26" s="412">
        <v>206</v>
      </c>
      <c r="EQ26" s="412">
        <v>113</v>
      </c>
      <c r="ER26" s="412">
        <v>50</v>
      </c>
      <c r="ES26" s="412">
        <v>27</v>
      </c>
      <c r="ET26" s="412">
        <v>11</v>
      </c>
      <c r="EU26" s="412">
        <v>18</v>
      </c>
      <c r="EV26" s="412">
        <v>3</v>
      </c>
      <c r="EW26" s="412">
        <v>1314</v>
      </c>
      <c r="EX26" s="412">
        <v>0</v>
      </c>
      <c r="EY26" s="412">
        <v>0</v>
      </c>
      <c r="EZ26" s="412">
        <v>0</v>
      </c>
      <c r="FA26" s="412">
        <v>0</v>
      </c>
      <c r="FB26" s="412">
        <v>0</v>
      </c>
      <c r="FC26" s="412">
        <v>0</v>
      </c>
      <c r="FD26" s="412">
        <v>0</v>
      </c>
      <c r="FE26" s="412">
        <v>0</v>
      </c>
      <c r="FF26" s="412">
        <v>0</v>
      </c>
      <c r="FG26" s="412">
        <v>81</v>
      </c>
      <c r="FH26" s="412">
        <v>19</v>
      </c>
      <c r="FI26" s="412">
        <v>19</v>
      </c>
      <c r="FJ26" s="412">
        <v>3</v>
      </c>
      <c r="FK26" s="412">
        <v>6</v>
      </c>
      <c r="FL26" s="412">
        <v>3</v>
      </c>
      <c r="FM26" s="412">
        <v>4</v>
      </c>
      <c r="FN26" s="412">
        <v>0</v>
      </c>
      <c r="FO26" s="412">
        <v>135</v>
      </c>
      <c r="FP26" s="412">
        <v>805</v>
      </c>
      <c r="FQ26" s="412">
        <v>187</v>
      </c>
      <c r="FR26" s="412">
        <v>94</v>
      </c>
      <c r="FS26" s="412">
        <v>47</v>
      </c>
      <c r="FT26" s="412">
        <v>21</v>
      </c>
      <c r="FU26" s="412">
        <v>8</v>
      </c>
      <c r="FV26" s="412">
        <v>14</v>
      </c>
      <c r="FW26" s="412">
        <v>3</v>
      </c>
      <c r="FX26" s="412">
        <v>1179</v>
      </c>
      <c r="FY26" s="412">
        <v>84</v>
      </c>
      <c r="FZ26" s="412">
        <v>18390</v>
      </c>
      <c r="GA26" s="412">
        <v>6035</v>
      </c>
      <c r="GB26" s="412">
        <v>5942</v>
      </c>
      <c r="GC26" s="412">
        <v>3329</v>
      </c>
      <c r="GD26" s="412">
        <v>1647</v>
      </c>
      <c r="GE26" s="412">
        <v>629</v>
      </c>
      <c r="GF26" s="412">
        <v>477</v>
      </c>
      <c r="GG26" s="412">
        <v>45</v>
      </c>
      <c r="GH26" s="412">
        <v>36578</v>
      </c>
      <c r="GI26" s="412">
        <v>26</v>
      </c>
      <c r="GJ26" s="412">
        <v>16154</v>
      </c>
      <c r="GK26" s="412">
        <v>3058</v>
      </c>
      <c r="GL26" s="412">
        <v>2250</v>
      </c>
      <c r="GM26" s="412">
        <v>864</v>
      </c>
      <c r="GN26" s="412">
        <v>338</v>
      </c>
      <c r="GO26" s="412">
        <v>126</v>
      </c>
      <c r="GP26" s="412">
        <v>85</v>
      </c>
      <c r="GQ26" s="412">
        <v>10</v>
      </c>
      <c r="GR26" s="412">
        <v>22911</v>
      </c>
      <c r="GS26" s="412">
        <v>0</v>
      </c>
      <c r="GT26" s="412">
        <v>0</v>
      </c>
      <c r="GU26" s="412">
        <v>0</v>
      </c>
      <c r="GV26" s="412">
        <v>0</v>
      </c>
      <c r="GW26" s="412">
        <v>0</v>
      </c>
      <c r="GX26" s="412">
        <v>0</v>
      </c>
      <c r="GY26" s="412">
        <v>0</v>
      </c>
      <c r="GZ26" s="412">
        <v>0</v>
      </c>
      <c r="HA26" s="412">
        <v>0</v>
      </c>
      <c r="HB26" s="412">
        <v>0</v>
      </c>
      <c r="HC26" s="412">
        <v>103.5</v>
      </c>
      <c r="HD26" s="412">
        <v>30301</v>
      </c>
      <c r="HE26" s="412">
        <v>8294.75</v>
      </c>
      <c r="HF26" s="412">
        <v>7589.5</v>
      </c>
      <c r="HG26" s="412">
        <v>3969</v>
      </c>
      <c r="HH26" s="412">
        <v>1896.25</v>
      </c>
      <c r="HI26" s="412">
        <v>718.75</v>
      </c>
      <c r="HJ26" s="412">
        <v>534</v>
      </c>
      <c r="HK26" s="412">
        <v>52.5</v>
      </c>
      <c r="HL26" s="412">
        <v>53459.25</v>
      </c>
      <c r="HM26" s="412">
        <v>57.5</v>
      </c>
      <c r="HN26" s="412">
        <v>20200.7</v>
      </c>
      <c r="HO26" s="412">
        <v>6451.5</v>
      </c>
      <c r="HP26" s="412">
        <v>6746.2</v>
      </c>
      <c r="HQ26" s="412">
        <v>3969</v>
      </c>
      <c r="HR26" s="412">
        <v>2317.6</v>
      </c>
      <c r="HS26" s="412">
        <v>1038.2</v>
      </c>
      <c r="HT26" s="412">
        <v>890</v>
      </c>
      <c r="HU26" s="412">
        <v>105</v>
      </c>
      <c r="HV26" s="412">
        <v>41775.699999999997</v>
      </c>
      <c r="HW26" s="412">
        <v>0</v>
      </c>
      <c r="HX26" s="412">
        <v>41775.699999999997</v>
      </c>
      <c r="HY26" s="412">
        <v>103.5</v>
      </c>
      <c r="HZ26" s="412">
        <v>30301</v>
      </c>
      <c r="IA26" s="412">
        <v>8294.75</v>
      </c>
      <c r="IB26" s="412">
        <v>7589.5</v>
      </c>
      <c r="IC26" s="412">
        <v>3969</v>
      </c>
      <c r="ID26" s="412">
        <v>1896.25</v>
      </c>
      <c r="IE26" s="412">
        <v>718.75</v>
      </c>
      <c r="IF26" s="412">
        <v>534</v>
      </c>
      <c r="IG26" s="412">
        <v>52.5</v>
      </c>
      <c r="IH26" s="412">
        <v>53459.25</v>
      </c>
      <c r="II26" s="412">
        <v>34.71</v>
      </c>
      <c r="IJ26" s="412">
        <v>9111.32</v>
      </c>
      <c r="IK26" s="412">
        <v>1074.28</v>
      </c>
      <c r="IL26" s="412">
        <v>648.07000000000005</v>
      </c>
      <c r="IM26" s="412">
        <v>173.79</v>
      </c>
      <c r="IN26" s="412">
        <v>76.63</v>
      </c>
      <c r="IO26" s="412">
        <v>21.94</v>
      </c>
      <c r="IP26" s="412">
        <v>11.34</v>
      </c>
      <c r="IQ26" s="412">
        <v>1.61</v>
      </c>
      <c r="IR26" s="412">
        <v>11153.69</v>
      </c>
      <c r="IS26" s="412">
        <v>68.789999999999992</v>
      </c>
      <c r="IT26" s="412">
        <v>21189.68</v>
      </c>
      <c r="IU26" s="412">
        <v>7220.47</v>
      </c>
      <c r="IV26" s="412">
        <v>6941.43</v>
      </c>
      <c r="IW26" s="412">
        <v>3795.21</v>
      </c>
      <c r="IX26" s="412">
        <v>1819.62</v>
      </c>
      <c r="IY26" s="412">
        <v>696.81</v>
      </c>
      <c r="IZ26" s="412">
        <v>522.66</v>
      </c>
      <c r="JA26" s="412">
        <v>50.89</v>
      </c>
      <c r="JB26" s="412">
        <v>42305.560000000005</v>
      </c>
      <c r="JC26" s="412">
        <v>38.200000000000003</v>
      </c>
      <c r="JD26" s="412">
        <v>14126.5</v>
      </c>
      <c r="JE26" s="412">
        <v>5615.9</v>
      </c>
      <c r="JF26" s="412">
        <v>6170.2</v>
      </c>
      <c r="JG26" s="412">
        <v>3795.2</v>
      </c>
      <c r="JH26" s="412">
        <v>2224</v>
      </c>
      <c r="JI26" s="412">
        <v>1006.5</v>
      </c>
      <c r="JJ26" s="412">
        <v>871.1</v>
      </c>
      <c r="JK26" s="412">
        <v>101.8</v>
      </c>
      <c r="JL26" s="412">
        <v>33949.4</v>
      </c>
      <c r="JM26" s="412">
        <v>0</v>
      </c>
      <c r="JN26" s="412">
        <v>33949.4</v>
      </c>
      <c r="JO26" s="286"/>
      <c r="JP26" s="143">
        <f t="shared" si="5"/>
        <v>0</v>
      </c>
    </row>
    <row r="27" spans="1:276" x14ac:dyDescent="0.2">
      <c r="A27" s="150" t="s">
        <v>184</v>
      </c>
      <c r="B27" s="151" t="s">
        <v>284</v>
      </c>
      <c r="C27" s="152" t="s">
        <v>278</v>
      </c>
      <c r="D27" s="415" t="s">
        <v>288</v>
      </c>
      <c r="E27" s="412">
        <v>31919</v>
      </c>
      <c r="F27" s="412">
        <v>20784</v>
      </c>
      <c r="G27" s="412">
        <v>11219</v>
      </c>
      <c r="H27" s="412">
        <v>4582</v>
      </c>
      <c r="I27" s="412">
        <v>1822</v>
      </c>
      <c r="J27" s="412">
        <v>547</v>
      </c>
      <c r="K27" s="412">
        <v>253</v>
      </c>
      <c r="L27" s="412">
        <v>31</v>
      </c>
      <c r="M27" s="412">
        <v>71157</v>
      </c>
      <c r="N27" s="412">
        <v>591</v>
      </c>
      <c r="O27" s="412">
        <v>295</v>
      </c>
      <c r="P27" s="412">
        <v>137</v>
      </c>
      <c r="Q27" s="412">
        <v>60</v>
      </c>
      <c r="R27" s="412">
        <v>22</v>
      </c>
      <c r="S27" s="412">
        <v>8</v>
      </c>
      <c r="T27" s="412">
        <v>4</v>
      </c>
      <c r="U27" s="412">
        <v>0</v>
      </c>
      <c r="V27" s="412">
        <v>1117</v>
      </c>
      <c r="W27" s="412">
        <v>2</v>
      </c>
      <c r="X27" s="412">
        <v>0</v>
      </c>
      <c r="Y27" s="412">
        <v>0</v>
      </c>
      <c r="Z27" s="412">
        <v>0</v>
      </c>
      <c r="AA27" s="412">
        <v>0</v>
      </c>
      <c r="AB27" s="412">
        <v>0</v>
      </c>
      <c r="AC27" s="412">
        <v>0</v>
      </c>
      <c r="AD27" s="412">
        <v>0</v>
      </c>
      <c r="AE27" s="412">
        <v>2</v>
      </c>
      <c r="AF27" s="412">
        <v>31326</v>
      </c>
      <c r="AG27" s="412">
        <v>20489</v>
      </c>
      <c r="AH27" s="412">
        <v>11082</v>
      </c>
      <c r="AI27" s="412">
        <v>4522</v>
      </c>
      <c r="AJ27" s="412">
        <v>1800</v>
      </c>
      <c r="AK27" s="412">
        <v>539</v>
      </c>
      <c r="AL27" s="412">
        <v>249</v>
      </c>
      <c r="AM27" s="412">
        <v>31</v>
      </c>
      <c r="AN27" s="412">
        <v>70038</v>
      </c>
      <c r="AO27" s="412">
        <v>62</v>
      </c>
      <c r="AP27" s="412">
        <v>121</v>
      </c>
      <c r="AQ27" s="412">
        <v>75</v>
      </c>
      <c r="AR27" s="412">
        <v>52</v>
      </c>
      <c r="AS27" s="412">
        <v>29</v>
      </c>
      <c r="AT27" s="412">
        <v>21</v>
      </c>
      <c r="AU27" s="412">
        <v>12</v>
      </c>
      <c r="AV27" s="412">
        <v>8</v>
      </c>
      <c r="AW27" s="412">
        <v>380</v>
      </c>
      <c r="AX27" s="412">
        <v>62</v>
      </c>
      <c r="AY27" s="412">
        <v>121</v>
      </c>
      <c r="AZ27" s="412">
        <v>75</v>
      </c>
      <c r="BA27" s="412">
        <v>52</v>
      </c>
      <c r="BB27" s="412">
        <v>29</v>
      </c>
      <c r="BC27" s="412">
        <v>21</v>
      </c>
      <c r="BD27" s="412">
        <v>12</v>
      </c>
      <c r="BE27" s="412">
        <v>8</v>
      </c>
      <c r="BF27" s="412">
        <v>0</v>
      </c>
      <c r="BG27" s="412">
        <v>380</v>
      </c>
      <c r="BH27" s="412">
        <v>62</v>
      </c>
      <c r="BI27" s="412">
        <v>31385</v>
      </c>
      <c r="BJ27" s="412">
        <v>20443</v>
      </c>
      <c r="BK27" s="412">
        <v>11059</v>
      </c>
      <c r="BL27" s="412">
        <v>4499</v>
      </c>
      <c r="BM27" s="412">
        <v>1792</v>
      </c>
      <c r="BN27" s="412">
        <v>530</v>
      </c>
      <c r="BO27" s="412">
        <v>245</v>
      </c>
      <c r="BP27" s="412">
        <v>23</v>
      </c>
      <c r="BQ27" s="412">
        <v>70038</v>
      </c>
      <c r="BR27" s="412">
        <v>21</v>
      </c>
      <c r="BS27" s="412">
        <v>16056</v>
      </c>
      <c r="BT27" s="412">
        <v>7440</v>
      </c>
      <c r="BU27" s="412">
        <v>3324</v>
      </c>
      <c r="BV27" s="412">
        <v>1121</v>
      </c>
      <c r="BW27" s="412">
        <v>360</v>
      </c>
      <c r="BX27" s="412">
        <v>91</v>
      </c>
      <c r="BY27" s="412">
        <v>43</v>
      </c>
      <c r="BZ27" s="412">
        <v>1</v>
      </c>
      <c r="CA27" s="412">
        <v>28457</v>
      </c>
      <c r="CB27" s="412">
        <v>1</v>
      </c>
      <c r="CC27" s="412">
        <v>237</v>
      </c>
      <c r="CD27" s="412">
        <v>227</v>
      </c>
      <c r="CE27" s="412">
        <v>132</v>
      </c>
      <c r="CF27" s="412">
        <v>53</v>
      </c>
      <c r="CG27" s="412">
        <v>19</v>
      </c>
      <c r="CH27" s="412">
        <v>6</v>
      </c>
      <c r="CI27" s="412">
        <v>0</v>
      </c>
      <c r="CJ27" s="412">
        <v>0</v>
      </c>
      <c r="CK27" s="412">
        <v>675</v>
      </c>
      <c r="CL27" s="412">
        <v>0</v>
      </c>
      <c r="CM27" s="412">
        <v>11</v>
      </c>
      <c r="CN27" s="412">
        <v>15</v>
      </c>
      <c r="CO27" s="412">
        <v>14</v>
      </c>
      <c r="CP27" s="412">
        <v>18</v>
      </c>
      <c r="CQ27" s="412">
        <v>17</v>
      </c>
      <c r="CR27" s="412">
        <v>18</v>
      </c>
      <c r="CS27" s="412">
        <v>12</v>
      </c>
      <c r="CT27" s="412">
        <v>1</v>
      </c>
      <c r="CU27" s="412">
        <v>106</v>
      </c>
      <c r="CV27" s="412">
        <v>225</v>
      </c>
      <c r="CW27" s="412">
        <v>173</v>
      </c>
      <c r="CX27" s="412">
        <v>94</v>
      </c>
      <c r="CY27" s="412">
        <v>34</v>
      </c>
      <c r="CZ27" s="412">
        <v>20</v>
      </c>
      <c r="DA27" s="412">
        <v>3</v>
      </c>
      <c r="DB27" s="412">
        <v>3</v>
      </c>
      <c r="DC27" s="412">
        <v>0</v>
      </c>
      <c r="DD27" s="412">
        <v>552</v>
      </c>
      <c r="DE27" s="412">
        <v>1506</v>
      </c>
      <c r="DF27" s="412">
        <v>336</v>
      </c>
      <c r="DG27" s="412">
        <v>162</v>
      </c>
      <c r="DH27" s="412">
        <v>63</v>
      </c>
      <c r="DI27" s="412">
        <v>14</v>
      </c>
      <c r="DJ27" s="412">
        <v>11</v>
      </c>
      <c r="DK27" s="412">
        <v>3</v>
      </c>
      <c r="DL27" s="412">
        <v>3</v>
      </c>
      <c r="DM27" s="412">
        <v>2098</v>
      </c>
      <c r="DN27" s="412">
        <v>758</v>
      </c>
      <c r="DO27" s="412">
        <v>250</v>
      </c>
      <c r="DP27" s="412">
        <v>115</v>
      </c>
      <c r="DQ27" s="412">
        <v>23</v>
      </c>
      <c r="DR27" s="412">
        <v>15</v>
      </c>
      <c r="DS27" s="412">
        <v>8</v>
      </c>
      <c r="DT27" s="412">
        <v>4</v>
      </c>
      <c r="DU27" s="412">
        <v>0</v>
      </c>
      <c r="DV27" s="412">
        <v>1173</v>
      </c>
      <c r="DW27" s="412">
        <v>0</v>
      </c>
      <c r="DX27" s="412">
        <v>0</v>
      </c>
      <c r="DY27" s="412">
        <v>0</v>
      </c>
      <c r="DZ27" s="412">
        <v>0</v>
      </c>
      <c r="EA27" s="412">
        <v>0</v>
      </c>
      <c r="EB27" s="412">
        <v>0</v>
      </c>
      <c r="EC27" s="412">
        <v>0</v>
      </c>
      <c r="ED27" s="412">
        <v>0</v>
      </c>
      <c r="EE27" s="412">
        <v>0</v>
      </c>
      <c r="EF27" s="412">
        <v>2264</v>
      </c>
      <c r="EG27" s="412">
        <v>586</v>
      </c>
      <c r="EH27" s="412">
        <v>277</v>
      </c>
      <c r="EI27" s="412">
        <v>86</v>
      </c>
      <c r="EJ27" s="412">
        <v>29</v>
      </c>
      <c r="EK27" s="412">
        <v>19</v>
      </c>
      <c r="EL27" s="412">
        <v>7</v>
      </c>
      <c r="EM27" s="412">
        <v>3</v>
      </c>
      <c r="EN27" s="412">
        <v>3271</v>
      </c>
      <c r="EO27" s="412">
        <v>1218</v>
      </c>
      <c r="EP27" s="412">
        <v>291</v>
      </c>
      <c r="EQ27" s="412">
        <v>159</v>
      </c>
      <c r="ER27" s="412">
        <v>58</v>
      </c>
      <c r="ES27" s="412">
        <v>13</v>
      </c>
      <c r="ET27" s="412">
        <v>11</v>
      </c>
      <c r="EU27" s="412">
        <v>4</v>
      </c>
      <c r="EV27" s="412">
        <v>3</v>
      </c>
      <c r="EW27" s="412">
        <v>1757</v>
      </c>
      <c r="EX27" s="412">
        <v>0</v>
      </c>
      <c r="EY27" s="412">
        <v>0</v>
      </c>
      <c r="EZ27" s="412">
        <v>0</v>
      </c>
      <c r="FA27" s="412">
        <v>0</v>
      </c>
      <c r="FB27" s="412">
        <v>0</v>
      </c>
      <c r="FC27" s="412">
        <v>0</v>
      </c>
      <c r="FD27" s="412">
        <v>0</v>
      </c>
      <c r="FE27" s="412">
        <v>0</v>
      </c>
      <c r="FF27" s="412">
        <v>0</v>
      </c>
      <c r="FG27" s="412">
        <v>84</v>
      </c>
      <c r="FH27" s="412">
        <v>41</v>
      </c>
      <c r="FI27" s="412">
        <v>29</v>
      </c>
      <c r="FJ27" s="412">
        <v>7</v>
      </c>
      <c r="FK27" s="412">
        <v>2</v>
      </c>
      <c r="FL27" s="412">
        <v>1</v>
      </c>
      <c r="FM27" s="412">
        <v>1</v>
      </c>
      <c r="FN27" s="412">
        <v>0</v>
      </c>
      <c r="FO27" s="412">
        <v>165</v>
      </c>
      <c r="FP27" s="412">
        <v>1134</v>
      </c>
      <c r="FQ27" s="412">
        <v>250</v>
      </c>
      <c r="FR27" s="412">
        <v>130</v>
      </c>
      <c r="FS27" s="412">
        <v>51</v>
      </c>
      <c r="FT27" s="412">
        <v>11</v>
      </c>
      <c r="FU27" s="412">
        <v>10</v>
      </c>
      <c r="FV27" s="412">
        <v>3</v>
      </c>
      <c r="FW27" s="412">
        <v>3</v>
      </c>
      <c r="FX27" s="412">
        <v>1592</v>
      </c>
      <c r="FY27" s="412">
        <v>40</v>
      </c>
      <c r="FZ27" s="412">
        <v>14323</v>
      </c>
      <c r="GA27" s="412">
        <v>12511</v>
      </c>
      <c r="GB27" s="412">
        <v>7474</v>
      </c>
      <c r="GC27" s="412">
        <v>3283</v>
      </c>
      <c r="GD27" s="412">
        <v>1381</v>
      </c>
      <c r="GE27" s="412">
        <v>407</v>
      </c>
      <c r="GF27" s="412">
        <v>186</v>
      </c>
      <c r="GG27" s="412">
        <v>21</v>
      </c>
      <c r="GH27" s="412">
        <v>39626</v>
      </c>
      <c r="GI27" s="412">
        <v>22</v>
      </c>
      <c r="GJ27" s="412">
        <v>17062</v>
      </c>
      <c r="GK27" s="412">
        <v>7932</v>
      </c>
      <c r="GL27" s="412">
        <v>3585</v>
      </c>
      <c r="GM27" s="412">
        <v>1216</v>
      </c>
      <c r="GN27" s="412">
        <v>411</v>
      </c>
      <c r="GO27" s="412">
        <v>123</v>
      </c>
      <c r="GP27" s="412">
        <v>59</v>
      </c>
      <c r="GQ27" s="412">
        <v>2</v>
      </c>
      <c r="GR27" s="412">
        <v>30412</v>
      </c>
      <c r="GS27" s="412">
        <v>0</v>
      </c>
      <c r="GT27" s="412">
        <v>0.38</v>
      </c>
      <c r="GU27" s="412">
        <v>0</v>
      </c>
      <c r="GV27" s="412">
        <v>0</v>
      </c>
      <c r="GW27" s="412">
        <v>0</v>
      </c>
      <c r="GX27" s="412">
        <v>0</v>
      </c>
      <c r="GY27" s="412">
        <v>0</v>
      </c>
      <c r="GZ27" s="412">
        <v>0</v>
      </c>
      <c r="HA27" s="412">
        <v>0</v>
      </c>
      <c r="HB27" s="412">
        <v>0.38</v>
      </c>
      <c r="HC27" s="412">
        <v>56.5</v>
      </c>
      <c r="HD27" s="412">
        <v>26610.87</v>
      </c>
      <c r="HE27" s="412">
        <v>18297.25</v>
      </c>
      <c r="HF27" s="412">
        <v>10092</v>
      </c>
      <c r="HG27" s="412">
        <v>4176.5</v>
      </c>
      <c r="HH27" s="412">
        <v>1675.25</v>
      </c>
      <c r="HI27" s="412">
        <v>489.25</v>
      </c>
      <c r="HJ27" s="412">
        <v>225.25</v>
      </c>
      <c r="HK27" s="412">
        <v>22.25</v>
      </c>
      <c r="HL27" s="412">
        <v>61645.119999999995</v>
      </c>
      <c r="HM27" s="412">
        <v>31.4</v>
      </c>
      <c r="HN27" s="412">
        <v>17740.599999999999</v>
      </c>
      <c r="HO27" s="412">
        <v>14231.2</v>
      </c>
      <c r="HP27" s="412">
        <v>8970.7000000000007</v>
      </c>
      <c r="HQ27" s="412">
        <v>4176.5</v>
      </c>
      <c r="HR27" s="412">
        <v>2047.5</v>
      </c>
      <c r="HS27" s="412">
        <v>706.7</v>
      </c>
      <c r="HT27" s="412">
        <v>375.4</v>
      </c>
      <c r="HU27" s="412">
        <v>44.5</v>
      </c>
      <c r="HV27" s="412">
        <v>48324.5</v>
      </c>
      <c r="HW27" s="412">
        <v>0</v>
      </c>
      <c r="HX27" s="412">
        <v>48324.5</v>
      </c>
      <c r="HY27" s="412">
        <v>56.5</v>
      </c>
      <c r="HZ27" s="412">
        <v>26610.87</v>
      </c>
      <c r="IA27" s="412">
        <v>18297.25</v>
      </c>
      <c r="IB27" s="412">
        <v>10092</v>
      </c>
      <c r="IC27" s="412">
        <v>4176.5</v>
      </c>
      <c r="ID27" s="412">
        <v>1675.25</v>
      </c>
      <c r="IE27" s="412">
        <v>489.25</v>
      </c>
      <c r="IF27" s="412">
        <v>225.25</v>
      </c>
      <c r="IG27" s="412">
        <v>22.25</v>
      </c>
      <c r="IH27" s="412">
        <v>61645.119999999995</v>
      </c>
      <c r="II27" s="412">
        <v>22.09</v>
      </c>
      <c r="IJ27" s="412">
        <v>8526.2900000000009</v>
      </c>
      <c r="IK27" s="412">
        <v>3238.48</v>
      </c>
      <c r="IL27" s="412">
        <v>1173.4000000000001</v>
      </c>
      <c r="IM27" s="412">
        <v>327.86</v>
      </c>
      <c r="IN27" s="412">
        <v>84.1</v>
      </c>
      <c r="IO27" s="412">
        <v>15.89</v>
      </c>
      <c r="IP27" s="412">
        <v>5.9</v>
      </c>
      <c r="IQ27" s="412">
        <v>0</v>
      </c>
      <c r="IR27" s="412">
        <v>13394.01</v>
      </c>
      <c r="IS27" s="412">
        <v>34.409999999999997</v>
      </c>
      <c r="IT27" s="412">
        <v>18084.579999999998</v>
      </c>
      <c r="IU27" s="412">
        <v>15058.77</v>
      </c>
      <c r="IV27" s="412">
        <v>8918.6</v>
      </c>
      <c r="IW27" s="412">
        <v>3848.64</v>
      </c>
      <c r="IX27" s="412">
        <v>1591.15</v>
      </c>
      <c r="IY27" s="412">
        <v>473.36</v>
      </c>
      <c r="IZ27" s="412">
        <v>219.35</v>
      </c>
      <c r="JA27" s="412">
        <v>22.25</v>
      </c>
      <c r="JB27" s="412">
        <v>48251.109999999993</v>
      </c>
      <c r="JC27" s="412">
        <v>19.100000000000001</v>
      </c>
      <c r="JD27" s="412">
        <v>12056.4</v>
      </c>
      <c r="JE27" s="412">
        <v>11712.4</v>
      </c>
      <c r="JF27" s="412">
        <v>7927.6</v>
      </c>
      <c r="JG27" s="412">
        <v>3848.6</v>
      </c>
      <c r="JH27" s="412">
        <v>1944.7</v>
      </c>
      <c r="JI27" s="412">
        <v>683.7</v>
      </c>
      <c r="JJ27" s="412">
        <v>365.6</v>
      </c>
      <c r="JK27" s="412">
        <v>44.5</v>
      </c>
      <c r="JL27" s="412">
        <v>38602.599999999991</v>
      </c>
      <c r="JM27" s="412">
        <v>0</v>
      </c>
      <c r="JN27" s="412">
        <v>38602.6</v>
      </c>
      <c r="JO27" s="286"/>
      <c r="JP27" s="143">
        <f t="shared" si="5"/>
        <v>0</v>
      </c>
    </row>
    <row r="28" spans="1:276" x14ac:dyDescent="0.2">
      <c r="A28" s="150" t="s">
        <v>186</v>
      </c>
      <c r="B28" s="151" t="s">
        <v>276</v>
      </c>
      <c r="C28" s="152" t="s">
        <v>279</v>
      </c>
      <c r="D28" s="415" t="s">
        <v>185</v>
      </c>
      <c r="E28" s="412">
        <v>21657</v>
      </c>
      <c r="F28" s="412">
        <v>5660</v>
      </c>
      <c r="G28" s="412">
        <v>4021</v>
      </c>
      <c r="H28" s="412">
        <v>2286</v>
      </c>
      <c r="I28" s="412">
        <v>1048</v>
      </c>
      <c r="J28" s="412">
        <v>310</v>
      </c>
      <c r="K28" s="412">
        <v>117</v>
      </c>
      <c r="L28" s="412">
        <v>18</v>
      </c>
      <c r="M28" s="412">
        <v>35117</v>
      </c>
      <c r="N28" s="412">
        <v>216</v>
      </c>
      <c r="O28" s="412">
        <v>37</v>
      </c>
      <c r="P28" s="412">
        <v>27</v>
      </c>
      <c r="Q28" s="412">
        <v>14</v>
      </c>
      <c r="R28" s="412">
        <v>4</v>
      </c>
      <c r="S28" s="412">
        <v>2</v>
      </c>
      <c r="T28" s="412">
        <v>1</v>
      </c>
      <c r="U28" s="412">
        <v>0</v>
      </c>
      <c r="V28" s="412">
        <v>301</v>
      </c>
      <c r="W28" s="412">
        <v>1</v>
      </c>
      <c r="X28" s="412">
        <v>0</v>
      </c>
      <c r="Y28" s="412">
        <v>0</v>
      </c>
      <c r="Z28" s="412">
        <v>0</v>
      </c>
      <c r="AA28" s="412">
        <v>0</v>
      </c>
      <c r="AB28" s="412">
        <v>0</v>
      </c>
      <c r="AC28" s="412">
        <v>0</v>
      </c>
      <c r="AD28" s="412">
        <v>0</v>
      </c>
      <c r="AE28" s="412">
        <v>1</v>
      </c>
      <c r="AF28" s="412">
        <v>21440</v>
      </c>
      <c r="AG28" s="412">
        <v>5623</v>
      </c>
      <c r="AH28" s="412">
        <v>3994</v>
      </c>
      <c r="AI28" s="412">
        <v>2272</v>
      </c>
      <c r="AJ28" s="412">
        <v>1044</v>
      </c>
      <c r="AK28" s="412">
        <v>308</v>
      </c>
      <c r="AL28" s="412">
        <v>116</v>
      </c>
      <c r="AM28" s="412">
        <v>18</v>
      </c>
      <c r="AN28" s="412">
        <v>34815</v>
      </c>
      <c r="AO28" s="412">
        <v>39</v>
      </c>
      <c r="AP28" s="412">
        <v>25</v>
      </c>
      <c r="AQ28" s="412">
        <v>21</v>
      </c>
      <c r="AR28" s="412">
        <v>17</v>
      </c>
      <c r="AS28" s="412">
        <v>14</v>
      </c>
      <c r="AT28" s="412">
        <v>6</v>
      </c>
      <c r="AU28" s="412">
        <v>7</v>
      </c>
      <c r="AV28" s="412">
        <v>14</v>
      </c>
      <c r="AW28" s="412">
        <v>143</v>
      </c>
      <c r="AX28" s="412">
        <v>39</v>
      </c>
      <c r="AY28" s="412">
        <v>25</v>
      </c>
      <c r="AZ28" s="412">
        <v>21</v>
      </c>
      <c r="BA28" s="412">
        <v>17</v>
      </c>
      <c r="BB28" s="412">
        <v>14</v>
      </c>
      <c r="BC28" s="412">
        <v>6</v>
      </c>
      <c r="BD28" s="412">
        <v>7</v>
      </c>
      <c r="BE28" s="412">
        <v>14</v>
      </c>
      <c r="BF28" s="412">
        <v>0</v>
      </c>
      <c r="BG28" s="412">
        <v>143</v>
      </c>
      <c r="BH28" s="412">
        <v>39</v>
      </c>
      <c r="BI28" s="412">
        <v>21426</v>
      </c>
      <c r="BJ28" s="412">
        <v>5619</v>
      </c>
      <c r="BK28" s="412">
        <v>3990</v>
      </c>
      <c r="BL28" s="412">
        <v>2269</v>
      </c>
      <c r="BM28" s="412">
        <v>1036</v>
      </c>
      <c r="BN28" s="412">
        <v>309</v>
      </c>
      <c r="BO28" s="412">
        <v>123</v>
      </c>
      <c r="BP28" s="412">
        <v>4</v>
      </c>
      <c r="BQ28" s="412">
        <v>34815</v>
      </c>
      <c r="BR28" s="412">
        <v>11</v>
      </c>
      <c r="BS28" s="412">
        <v>7914</v>
      </c>
      <c r="BT28" s="412">
        <v>1565</v>
      </c>
      <c r="BU28" s="412">
        <v>881</v>
      </c>
      <c r="BV28" s="412">
        <v>360</v>
      </c>
      <c r="BW28" s="412">
        <v>150</v>
      </c>
      <c r="BX28" s="412">
        <v>35</v>
      </c>
      <c r="BY28" s="412">
        <v>8</v>
      </c>
      <c r="BZ28" s="412">
        <v>0</v>
      </c>
      <c r="CA28" s="412">
        <v>10924</v>
      </c>
      <c r="CB28" s="412">
        <v>3</v>
      </c>
      <c r="CC28" s="412">
        <v>116</v>
      </c>
      <c r="CD28" s="412">
        <v>32</v>
      </c>
      <c r="CE28" s="412">
        <v>30</v>
      </c>
      <c r="CF28" s="412">
        <v>15</v>
      </c>
      <c r="CG28" s="412">
        <v>12</v>
      </c>
      <c r="CH28" s="412">
        <v>3</v>
      </c>
      <c r="CI28" s="412">
        <v>0</v>
      </c>
      <c r="CJ28" s="412">
        <v>0</v>
      </c>
      <c r="CK28" s="412">
        <v>211</v>
      </c>
      <c r="CL28" s="412">
        <v>2</v>
      </c>
      <c r="CM28" s="412">
        <v>10</v>
      </c>
      <c r="CN28" s="412">
        <v>4</v>
      </c>
      <c r="CO28" s="412">
        <v>2</v>
      </c>
      <c r="CP28" s="412">
        <v>4</v>
      </c>
      <c r="CQ28" s="412">
        <v>7</v>
      </c>
      <c r="CR28" s="412">
        <v>7</v>
      </c>
      <c r="CS28" s="412">
        <v>16</v>
      </c>
      <c r="CT28" s="412">
        <v>0</v>
      </c>
      <c r="CU28" s="412">
        <v>52</v>
      </c>
      <c r="CV28" s="412">
        <v>54</v>
      </c>
      <c r="CW28" s="412">
        <v>19</v>
      </c>
      <c r="CX28" s="412">
        <v>16</v>
      </c>
      <c r="CY28" s="412">
        <v>11</v>
      </c>
      <c r="CZ28" s="412">
        <v>2</v>
      </c>
      <c r="DA28" s="412">
        <v>0</v>
      </c>
      <c r="DB28" s="412">
        <v>6</v>
      </c>
      <c r="DC28" s="412">
        <v>0</v>
      </c>
      <c r="DD28" s="412">
        <v>108</v>
      </c>
      <c r="DE28" s="412">
        <v>635</v>
      </c>
      <c r="DF28" s="412">
        <v>91</v>
      </c>
      <c r="DG28" s="412">
        <v>66</v>
      </c>
      <c r="DH28" s="412">
        <v>46</v>
      </c>
      <c r="DI28" s="412">
        <v>12</v>
      </c>
      <c r="DJ28" s="412">
        <v>6</v>
      </c>
      <c r="DK28" s="412">
        <v>1</v>
      </c>
      <c r="DL28" s="412">
        <v>0</v>
      </c>
      <c r="DM28" s="412">
        <v>857</v>
      </c>
      <c r="DN28" s="412">
        <v>308</v>
      </c>
      <c r="DO28" s="412">
        <v>46</v>
      </c>
      <c r="DP28" s="412">
        <v>23</v>
      </c>
      <c r="DQ28" s="412">
        <v>11</v>
      </c>
      <c r="DR28" s="412">
        <v>6</v>
      </c>
      <c r="DS28" s="412">
        <v>1</v>
      </c>
      <c r="DT28" s="412">
        <v>0</v>
      </c>
      <c r="DU28" s="412">
        <v>0</v>
      </c>
      <c r="DV28" s="412">
        <v>395</v>
      </c>
      <c r="DW28" s="412">
        <v>0</v>
      </c>
      <c r="DX28" s="412">
        <v>0</v>
      </c>
      <c r="DY28" s="412">
        <v>0</v>
      </c>
      <c r="DZ28" s="412">
        <v>0</v>
      </c>
      <c r="EA28" s="412">
        <v>0</v>
      </c>
      <c r="EB28" s="412">
        <v>0</v>
      </c>
      <c r="EC28" s="412">
        <v>0</v>
      </c>
      <c r="ED28" s="412">
        <v>0</v>
      </c>
      <c r="EE28" s="412">
        <v>0</v>
      </c>
      <c r="EF28" s="412">
        <v>943</v>
      </c>
      <c r="EG28" s="412">
        <v>137</v>
      </c>
      <c r="EH28" s="412">
        <v>89</v>
      </c>
      <c r="EI28" s="412">
        <v>57</v>
      </c>
      <c r="EJ28" s="412">
        <v>18</v>
      </c>
      <c r="EK28" s="412">
        <v>7</v>
      </c>
      <c r="EL28" s="412">
        <v>1</v>
      </c>
      <c r="EM28" s="412">
        <v>0</v>
      </c>
      <c r="EN28" s="412">
        <v>1252</v>
      </c>
      <c r="EO28" s="412">
        <v>483</v>
      </c>
      <c r="EP28" s="412">
        <v>73</v>
      </c>
      <c r="EQ28" s="412">
        <v>58</v>
      </c>
      <c r="ER28" s="412">
        <v>39</v>
      </c>
      <c r="ES28" s="412">
        <v>12</v>
      </c>
      <c r="ET28" s="412">
        <v>6</v>
      </c>
      <c r="EU28" s="412">
        <v>1</v>
      </c>
      <c r="EV28" s="412">
        <v>0</v>
      </c>
      <c r="EW28" s="412">
        <v>672</v>
      </c>
      <c r="EX28" s="412">
        <v>0</v>
      </c>
      <c r="EY28" s="412">
        <v>0</v>
      </c>
      <c r="EZ28" s="412">
        <v>0</v>
      </c>
      <c r="FA28" s="412">
        <v>0</v>
      </c>
      <c r="FB28" s="412">
        <v>0</v>
      </c>
      <c r="FC28" s="412">
        <v>0</v>
      </c>
      <c r="FD28" s="412">
        <v>0</v>
      </c>
      <c r="FE28" s="412">
        <v>0</v>
      </c>
      <c r="FF28" s="412">
        <v>0</v>
      </c>
      <c r="FG28" s="412">
        <v>18</v>
      </c>
      <c r="FH28" s="412">
        <v>5</v>
      </c>
      <c r="FI28" s="412">
        <v>2</v>
      </c>
      <c r="FJ28" s="412">
        <v>2</v>
      </c>
      <c r="FK28" s="412">
        <v>1</v>
      </c>
      <c r="FL28" s="412">
        <v>0</v>
      </c>
      <c r="FM28" s="412">
        <v>0</v>
      </c>
      <c r="FN28" s="412">
        <v>0</v>
      </c>
      <c r="FO28" s="412">
        <v>28</v>
      </c>
      <c r="FP28" s="412">
        <v>465</v>
      </c>
      <c r="FQ28" s="412">
        <v>68</v>
      </c>
      <c r="FR28" s="412">
        <v>56</v>
      </c>
      <c r="FS28" s="412">
        <v>37</v>
      </c>
      <c r="FT28" s="412">
        <v>11</v>
      </c>
      <c r="FU28" s="412">
        <v>6</v>
      </c>
      <c r="FV28" s="412">
        <v>1</v>
      </c>
      <c r="FW28" s="412">
        <v>0</v>
      </c>
      <c r="FX28" s="412">
        <v>644</v>
      </c>
      <c r="FY28" s="412">
        <v>23</v>
      </c>
      <c r="FZ28" s="412">
        <v>13075</v>
      </c>
      <c r="GA28" s="412">
        <v>3971</v>
      </c>
      <c r="GB28" s="412">
        <v>3053</v>
      </c>
      <c r="GC28" s="412">
        <v>1878</v>
      </c>
      <c r="GD28" s="412">
        <v>861</v>
      </c>
      <c r="GE28" s="412">
        <v>263</v>
      </c>
      <c r="GF28" s="412">
        <v>99</v>
      </c>
      <c r="GG28" s="412">
        <v>4</v>
      </c>
      <c r="GH28" s="412">
        <v>23227</v>
      </c>
      <c r="GI28" s="412">
        <v>16</v>
      </c>
      <c r="GJ28" s="412">
        <v>8351</v>
      </c>
      <c r="GK28" s="412">
        <v>1648</v>
      </c>
      <c r="GL28" s="412">
        <v>937</v>
      </c>
      <c r="GM28" s="412">
        <v>391</v>
      </c>
      <c r="GN28" s="412">
        <v>175</v>
      </c>
      <c r="GO28" s="412">
        <v>46</v>
      </c>
      <c r="GP28" s="412">
        <v>24</v>
      </c>
      <c r="GQ28" s="412">
        <v>0</v>
      </c>
      <c r="GR28" s="412">
        <v>11588</v>
      </c>
      <c r="GS28" s="412">
        <v>0</v>
      </c>
      <c r="GT28" s="412">
        <v>2.5</v>
      </c>
      <c r="GU28" s="412">
        <v>0</v>
      </c>
      <c r="GV28" s="412">
        <v>0</v>
      </c>
      <c r="GW28" s="412">
        <v>0</v>
      </c>
      <c r="GX28" s="412">
        <v>0</v>
      </c>
      <c r="GY28" s="412">
        <v>0</v>
      </c>
      <c r="GZ28" s="412">
        <v>0</v>
      </c>
      <c r="HA28" s="412">
        <v>0</v>
      </c>
      <c r="HB28" s="412">
        <v>2.5</v>
      </c>
      <c r="HC28" s="412">
        <v>34.5</v>
      </c>
      <c r="HD28" s="412">
        <v>19101.5</v>
      </c>
      <c r="HE28" s="412">
        <v>5171.25</v>
      </c>
      <c r="HF28" s="412">
        <v>3737.75</v>
      </c>
      <c r="HG28" s="412">
        <v>2161.75</v>
      </c>
      <c r="HH28" s="412">
        <v>986</v>
      </c>
      <c r="HI28" s="412">
        <v>295</v>
      </c>
      <c r="HJ28" s="412">
        <v>113</v>
      </c>
      <c r="HK28" s="412">
        <v>4</v>
      </c>
      <c r="HL28" s="412">
        <v>31604.75</v>
      </c>
      <c r="HM28" s="412">
        <v>19.2</v>
      </c>
      <c r="HN28" s="412">
        <v>12734.3</v>
      </c>
      <c r="HO28" s="412">
        <v>4022.1</v>
      </c>
      <c r="HP28" s="412">
        <v>3322.4</v>
      </c>
      <c r="HQ28" s="412">
        <v>2161.8000000000002</v>
      </c>
      <c r="HR28" s="412">
        <v>1205.0999999999999</v>
      </c>
      <c r="HS28" s="412">
        <v>426.1</v>
      </c>
      <c r="HT28" s="412">
        <v>188.3</v>
      </c>
      <c r="HU28" s="412">
        <v>8</v>
      </c>
      <c r="HV28" s="412">
        <v>24087.299999999996</v>
      </c>
      <c r="HW28" s="412">
        <v>0</v>
      </c>
      <c r="HX28" s="412">
        <v>24087.3</v>
      </c>
      <c r="HY28" s="412">
        <v>34.5</v>
      </c>
      <c r="HZ28" s="412">
        <v>19101.5</v>
      </c>
      <c r="IA28" s="412">
        <v>5171.25</v>
      </c>
      <c r="IB28" s="412">
        <v>3737.75</v>
      </c>
      <c r="IC28" s="412">
        <v>2161.75</v>
      </c>
      <c r="ID28" s="412">
        <v>986</v>
      </c>
      <c r="IE28" s="412">
        <v>295</v>
      </c>
      <c r="IF28" s="412">
        <v>113</v>
      </c>
      <c r="IG28" s="412">
        <v>4</v>
      </c>
      <c r="IH28" s="412">
        <v>31604.75</v>
      </c>
      <c r="II28" s="412">
        <v>8.57</v>
      </c>
      <c r="IJ28" s="412">
        <v>4351.71</v>
      </c>
      <c r="IK28" s="412">
        <v>449.85</v>
      </c>
      <c r="IL28" s="412">
        <v>189.15</v>
      </c>
      <c r="IM28" s="412">
        <v>74.430000000000007</v>
      </c>
      <c r="IN28" s="412">
        <v>20.36</v>
      </c>
      <c r="IO28" s="412">
        <v>5.12</v>
      </c>
      <c r="IP28" s="412">
        <v>0.69</v>
      </c>
      <c r="IQ28" s="412">
        <v>0</v>
      </c>
      <c r="IR28" s="412">
        <v>5099.8799999999992</v>
      </c>
      <c r="IS28" s="412">
        <v>25.93</v>
      </c>
      <c r="IT28" s="412">
        <v>14749.79</v>
      </c>
      <c r="IU28" s="412">
        <v>4721.3999999999996</v>
      </c>
      <c r="IV28" s="412">
        <v>3548.6</v>
      </c>
      <c r="IW28" s="412">
        <v>2087.3200000000002</v>
      </c>
      <c r="IX28" s="412">
        <v>965.64</v>
      </c>
      <c r="IY28" s="412">
        <v>289.88</v>
      </c>
      <c r="IZ28" s="412">
        <v>112.31</v>
      </c>
      <c r="JA28" s="412">
        <v>4</v>
      </c>
      <c r="JB28" s="412">
        <v>26504.870000000003</v>
      </c>
      <c r="JC28" s="412">
        <v>14.4</v>
      </c>
      <c r="JD28" s="412">
        <v>9833.2000000000007</v>
      </c>
      <c r="JE28" s="412">
        <v>3672.2</v>
      </c>
      <c r="JF28" s="412">
        <v>3154.3</v>
      </c>
      <c r="JG28" s="412">
        <v>2087.3000000000002</v>
      </c>
      <c r="JH28" s="412">
        <v>1180.2</v>
      </c>
      <c r="JI28" s="412">
        <v>418.7</v>
      </c>
      <c r="JJ28" s="412">
        <v>187.2</v>
      </c>
      <c r="JK28" s="412">
        <v>8</v>
      </c>
      <c r="JL28" s="412">
        <v>20555.5</v>
      </c>
      <c r="JM28" s="412">
        <v>0</v>
      </c>
      <c r="JN28" s="412">
        <v>20555.5</v>
      </c>
      <c r="JO28" s="286"/>
      <c r="JP28" s="143">
        <f t="shared" si="5"/>
        <v>0</v>
      </c>
    </row>
    <row r="29" spans="1:276" x14ac:dyDescent="0.2">
      <c r="A29" s="150" t="s">
        <v>188</v>
      </c>
      <c r="B29" s="151" t="s">
        <v>282</v>
      </c>
      <c r="C29" s="152" t="s">
        <v>278</v>
      </c>
      <c r="D29" s="415" t="s">
        <v>187</v>
      </c>
      <c r="E29" s="412">
        <v>63911</v>
      </c>
      <c r="F29" s="412">
        <v>21334</v>
      </c>
      <c r="G29" s="412">
        <v>18215</v>
      </c>
      <c r="H29" s="412">
        <v>10355</v>
      </c>
      <c r="I29" s="412">
        <v>5368</v>
      </c>
      <c r="J29" s="412">
        <v>2210</v>
      </c>
      <c r="K29" s="412">
        <v>1798</v>
      </c>
      <c r="L29" s="412">
        <v>234</v>
      </c>
      <c r="M29" s="412">
        <v>123425</v>
      </c>
      <c r="N29" s="412">
        <v>1451</v>
      </c>
      <c r="O29" s="412">
        <v>324</v>
      </c>
      <c r="P29" s="412">
        <v>223</v>
      </c>
      <c r="Q29" s="412">
        <v>103</v>
      </c>
      <c r="R29" s="412">
        <v>46</v>
      </c>
      <c r="S29" s="412">
        <v>22</v>
      </c>
      <c r="T29" s="412">
        <v>13</v>
      </c>
      <c r="U29" s="412">
        <v>1</v>
      </c>
      <c r="V29" s="412">
        <v>2183</v>
      </c>
      <c r="W29" s="412">
        <v>0</v>
      </c>
      <c r="X29" s="412">
        <v>0</v>
      </c>
      <c r="Y29" s="412">
        <v>0</v>
      </c>
      <c r="Z29" s="412">
        <v>0</v>
      </c>
      <c r="AA29" s="412">
        <v>0</v>
      </c>
      <c r="AB29" s="412">
        <v>0</v>
      </c>
      <c r="AC29" s="412">
        <v>0</v>
      </c>
      <c r="AD29" s="412">
        <v>0</v>
      </c>
      <c r="AE29" s="412">
        <v>0</v>
      </c>
      <c r="AF29" s="412">
        <v>62460</v>
      </c>
      <c r="AG29" s="412">
        <v>21010</v>
      </c>
      <c r="AH29" s="412">
        <v>17992</v>
      </c>
      <c r="AI29" s="412">
        <v>10252</v>
      </c>
      <c r="AJ29" s="412">
        <v>5322</v>
      </c>
      <c r="AK29" s="412">
        <v>2188</v>
      </c>
      <c r="AL29" s="412">
        <v>1785</v>
      </c>
      <c r="AM29" s="412">
        <v>233</v>
      </c>
      <c r="AN29" s="412">
        <v>121242</v>
      </c>
      <c r="AO29" s="412">
        <v>133</v>
      </c>
      <c r="AP29" s="412">
        <v>83</v>
      </c>
      <c r="AQ29" s="412">
        <v>127</v>
      </c>
      <c r="AR29" s="412">
        <v>82</v>
      </c>
      <c r="AS29" s="412">
        <v>50</v>
      </c>
      <c r="AT29" s="412">
        <v>29</v>
      </c>
      <c r="AU29" s="412">
        <v>29</v>
      </c>
      <c r="AV29" s="412">
        <v>22</v>
      </c>
      <c r="AW29" s="412">
        <v>555</v>
      </c>
      <c r="AX29" s="412">
        <v>133</v>
      </c>
      <c r="AY29" s="412">
        <v>83</v>
      </c>
      <c r="AZ29" s="412">
        <v>127</v>
      </c>
      <c r="BA29" s="412">
        <v>82</v>
      </c>
      <c r="BB29" s="412">
        <v>50</v>
      </c>
      <c r="BC29" s="412">
        <v>29</v>
      </c>
      <c r="BD29" s="412">
        <v>29</v>
      </c>
      <c r="BE29" s="412">
        <v>22</v>
      </c>
      <c r="BF29" s="412">
        <v>0</v>
      </c>
      <c r="BG29" s="412">
        <v>555</v>
      </c>
      <c r="BH29" s="412">
        <v>133</v>
      </c>
      <c r="BI29" s="412">
        <v>62410</v>
      </c>
      <c r="BJ29" s="412">
        <v>21054</v>
      </c>
      <c r="BK29" s="412">
        <v>17947</v>
      </c>
      <c r="BL29" s="412">
        <v>10220</v>
      </c>
      <c r="BM29" s="412">
        <v>5301</v>
      </c>
      <c r="BN29" s="412">
        <v>2188</v>
      </c>
      <c r="BO29" s="412">
        <v>1778</v>
      </c>
      <c r="BP29" s="412">
        <v>211</v>
      </c>
      <c r="BQ29" s="412">
        <v>121242</v>
      </c>
      <c r="BR29" s="412">
        <v>31</v>
      </c>
      <c r="BS29" s="412">
        <v>28240</v>
      </c>
      <c r="BT29" s="412">
        <v>6940</v>
      </c>
      <c r="BU29" s="412">
        <v>4642</v>
      </c>
      <c r="BV29" s="412">
        <v>2097</v>
      </c>
      <c r="BW29" s="412">
        <v>844</v>
      </c>
      <c r="BX29" s="412">
        <v>308</v>
      </c>
      <c r="BY29" s="412">
        <v>225</v>
      </c>
      <c r="BZ29" s="412">
        <v>22</v>
      </c>
      <c r="CA29" s="412">
        <v>43349</v>
      </c>
      <c r="CB29" s="412">
        <v>4</v>
      </c>
      <c r="CC29" s="412">
        <v>594</v>
      </c>
      <c r="CD29" s="412">
        <v>220</v>
      </c>
      <c r="CE29" s="412">
        <v>181</v>
      </c>
      <c r="CF29" s="412">
        <v>79</v>
      </c>
      <c r="CG29" s="412">
        <v>44</v>
      </c>
      <c r="CH29" s="412">
        <v>16</v>
      </c>
      <c r="CI29" s="412">
        <v>14</v>
      </c>
      <c r="CJ29" s="412">
        <v>0</v>
      </c>
      <c r="CK29" s="412">
        <v>1152</v>
      </c>
      <c r="CL29" s="412">
        <v>2</v>
      </c>
      <c r="CM29" s="412">
        <v>28</v>
      </c>
      <c r="CN29" s="412">
        <v>15</v>
      </c>
      <c r="CO29" s="412">
        <v>10</v>
      </c>
      <c r="CP29" s="412">
        <v>11</v>
      </c>
      <c r="CQ29" s="412">
        <v>10</v>
      </c>
      <c r="CR29" s="412">
        <v>15</v>
      </c>
      <c r="CS29" s="412">
        <v>26</v>
      </c>
      <c r="CT29" s="412">
        <v>2</v>
      </c>
      <c r="CU29" s="412">
        <v>119</v>
      </c>
      <c r="CV29" s="412">
        <v>346</v>
      </c>
      <c r="CW29" s="412">
        <v>122</v>
      </c>
      <c r="CX29" s="412">
        <v>76</v>
      </c>
      <c r="CY29" s="412">
        <v>48</v>
      </c>
      <c r="CZ29" s="412">
        <v>23</v>
      </c>
      <c r="DA29" s="412">
        <v>10</v>
      </c>
      <c r="DB29" s="412">
        <v>11</v>
      </c>
      <c r="DC29" s="412">
        <v>0</v>
      </c>
      <c r="DD29" s="412">
        <v>636</v>
      </c>
      <c r="DE29" s="412">
        <v>748</v>
      </c>
      <c r="DF29" s="412">
        <v>211</v>
      </c>
      <c r="DG29" s="412">
        <v>108</v>
      </c>
      <c r="DH29" s="412">
        <v>53</v>
      </c>
      <c r="DI29" s="412">
        <v>31</v>
      </c>
      <c r="DJ29" s="412">
        <v>13</v>
      </c>
      <c r="DK29" s="412">
        <v>14</v>
      </c>
      <c r="DL29" s="412">
        <v>2</v>
      </c>
      <c r="DM29" s="412">
        <v>1180</v>
      </c>
      <c r="DN29" s="412">
        <v>1056</v>
      </c>
      <c r="DO29" s="412">
        <v>301</v>
      </c>
      <c r="DP29" s="412">
        <v>215</v>
      </c>
      <c r="DQ29" s="412">
        <v>89</v>
      </c>
      <c r="DR29" s="412">
        <v>49</v>
      </c>
      <c r="DS29" s="412">
        <v>22</v>
      </c>
      <c r="DT29" s="412">
        <v>18</v>
      </c>
      <c r="DU29" s="412">
        <v>5</v>
      </c>
      <c r="DV29" s="412">
        <v>1755</v>
      </c>
      <c r="DW29" s="412">
        <v>289</v>
      </c>
      <c r="DX29" s="412">
        <v>72</v>
      </c>
      <c r="DY29" s="412">
        <v>49</v>
      </c>
      <c r="DZ29" s="412">
        <v>18</v>
      </c>
      <c r="EA29" s="412">
        <v>7</v>
      </c>
      <c r="EB29" s="412">
        <v>5</v>
      </c>
      <c r="EC29" s="412">
        <v>7</v>
      </c>
      <c r="ED29" s="412">
        <v>2</v>
      </c>
      <c r="EE29" s="412">
        <v>449</v>
      </c>
      <c r="EF29" s="412">
        <v>2093</v>
      </c>
      <c r="EG29" s="412">
        <v>584</v>
      </c>
      <c r="EH29" s="412">
        <v>372</v>
      </c>
      <c r="EI29" s="412">
        <v>160</v>
      </c>
      <c r="EJ29" s="412">
        <v>87</v>
      </c>
      <c r="EK29" s="412">
        <v>40</v>
      </c>
      <c r="EL29" s="412">
        <v>39</v>
      </c>
      <c r="EM29" s="412">
        <v>9</v>
      </c>
      <c r="EN29" s="412">
        <v>3384</v>
      </c>
      <c r="EO29" s="412">
        <v>1114</v>
      </c>
      <c r="EP29" s="412">
        <v>313</v>
      </c>
      <c r="EQ29" s="412">
        <v>182</v>
      </c>
      <c r="ER29" s="412">
        <v>80</v>
      </c>
      <c r="ES29" s="412">
        <v>43</v>
      </c>
      <c r="ET29" s="412">
        <v>23</v>
      </c>
      <c r="EU29" s="412">
        <v>23</v>
      </c>
      <c r="EV29" s="412">
        <v>4</v>
      </c>
      <c r="EW29" s="412">
        <v>1782</v>
      </c>
      <c r="EX29" s="412">
        <v>0</v>
      </c>
      <c r="EY29" s="412">
        <v>0</v>
      </c>
      <c r="EZ29" s="412">
        <v>0</v>
      </c>
      <c r="FA29" s="412">
        <v>0</v>
      </c>
      <c r="FB29" s="412">
        <v>0</v>
      </c>
      <c r="FC29" s="412">
        <v>0</v>
      </c>
      <c r="FD29" s="412">
        <v>0</v>
      </c>
      <c r="FE29" s="412">
        <v>0</v>
      </c>
      <c r="FF29" s="412">
        <v>0</v>
      </c>
      <c r="FG29" s="412">
        <v>73</v>
      </c>
      <c r="FH29" s="412">
        <v>26</v>
      </c>
      <c r="FI29" s="412">
        <v>23</v>
      </c>
      <c r="FJ29" s="412">
        <v>9</v>
      </c>
      <c r="FK29" s="412">
        <v>5</v>
      </c>
      <c r="FL29" s="412">
        <v>5</v>
      </c>
      <c r="FM29" s="412">
        <v>3</v>
      </c>
      <c r="FN29" s="412">
        <v>1</v>
      </c>
      <c r="FO29" s="412">
        <v>145</v>
      </c>
      <c r="FP29" s="412">
        <v>1041</v>
      </c>
      <c r="FQ29" s="412">
        <v>287</v>
      </c>
      <c r="FR29" s="412">
        <v>159</v>
      </c>
      <c r="FS29" s="412">
        <v>71</v>
      </c>
      <c r="FT29" s="412">
        <v>38</v>
      </c>
      <c r="FU29" s="412">
        <v>18</v>
      </c>
      <c r="FV29" s="412">
        <v>20</v>
      </c>
      <c r="FW29" s="412">
        <v>3</v>
      </c>
      <c r="FX29" s="412">
        <v>1637</v>
      </c>
      <c r="FY29" s="412">
        <v>96</v>
      </c>
      <c r="FZ29" s="412">
        <v>32200</v>
      </c>
      <c r="GA29" s="412">
        <v>13505</v>
      </c>
      <c r="GB29" s="412">
        <v>12850</v>
      </c>
      <c r="GC29" s="412">
        <v>7925</v>
      </c>
      <c r="GD29" s="412">
        <v>4347</v>
      </c>
      <c r="GE29" s="412">
        <v>1822</v>
      </c>
      <c r="GF29" s="412">
        <v>1487</v>
      </c>
      <c r="GG29" s="412">
        <v>180</v>
      </c>
      <c r="GH29" s="412">
        <v>74412</v>
      </c>
      <c r="GI29" s="412">
        <v>37</v>
      </c>
      <c r="GJ29" s="412">
        <v>30210</v>
      </c>
      <c r="GK29" s="412">
        <v>7549</v>
      </c>
      <c r="GL29" s="412">
        <v>5097</v>
      </c>
      <c r="GM29" s="412">
        <v>2295</v>
      </c>
      <c r="GN29" s="412">
        <v>954</v>
      </c>
      <c r="GO29" s="412">
        <v>366</v>
      </c>
      <c r="GP29" s="412">
        <v>291</v>
      </c>
      <c r="GQ29" s="412">
        <v>31</v>
      </c>
      <c r="GR29" s="412">
        <v>46830</v>
      </c>
      <c r="GS29" s="412">
        <v>0</v>
      </c>
      <c r="GT29" s="412">
        <v>1.75</v>
      </c>
      <c r="GU29" s="412">
        <v>0.5</v>
      </c>
      <c r="GV29" s="412">
        <v>0</v>
      </c>
      <c r="GW29" s="412">
        <v>1.5</v>
      </c>
      <c r="GX29" s="412">
        <v>0</v>
      </c>
      <c r="GY29" s="412">
        <v>0</v>
      </c>
      <c r="GZ29" s="412">
        <v>0</v>
      </c>
      <c r="HA29" s="412">
        <v>0</v>
      </c>
      <c r="HB29" s="412">
        <v>3.75</v>
      </c>
      <c r="HC29" s="412">
        <v>123.25</v>
      </c>
      <c r="HD29" s="412">
        <v>54565.25</v>
      </c>
      <c r="HE29" s="412">
        <v>19058.75</v>
      </c>
      <c r="HF29" s="412">
        <v>16596.75</v>
      </c>
      <c r="HG29" s="412">
        <v>9607.25</v>
      </c>
      <c r="HH29" s="412">
        <v>5037.5</v>
      </c>
      <c r="HI29" s="412">
        <v>2086</v>
      </c>
      <c r="HJ29" s="412">
        <v>1694.75</v>
      </c>
      <c r="HK29" s="412">
        <v>201.25</v>
      </c>
      <c r="HL29" s="412">
        <v>108970.75</v>
      </c>
      <c r="HM29" s="412">
        <v>68.5</v>
      </c>
      <c r="HN29" s="412">
        <v>36376.800000000003</v>
      </c>
      <c r="HO29" s="412">
        <v>14823.5</v>
      </c>
      <c r="HP29" s="412">
        <v>14752.7</v>
      </c>
      <c r="HQ29" s="412">
        <v>9607.2999999999993</v>
      </c>
      <c r="HR29" s="412">
        <v>6156.9</v>
      </c>
      <c r="HS29" s="412">
        <v>3013.1</v>
      </c>
      <c r="HT29" s="412">
        <v>2824.6</v>
      </c>
      <c r="HU29" s="412">
        <v>402.5</v>
      </c>
      <c r="HV29" s="412">
        <v>88025.900000000009</v>
      </c>
      <c r="HW29" s="412">
        <v>0</v>
      </c>
      <c r="HX29" s="412">
        <v>88025.9</v>
      </c>
      <c r="HY29" s="412">
        <v>123.25</v>
      </c>
      <c r="HZ29" s="412">
        <v>54565.25</v>
      </c>
      <c r="IA29" s="412">
        <v>19058.75</v>
      </c>
      <c r="IB29" s="412">
        <v>16596.75</v>
      </c>
      <c r="IC29" s="412">
        <v>9607.25</v>
      </c>
      <c r="ID29" s="412">
        <v>5037.5</v>
      </c>
      <c r="IE29" s="412">
        <v>2086</v>
      </c>
      <c r="IF29" s="412">
        <v>1694.75</v>
      </c>
      <c r="IG29" s="412">
        <v>201.25</v>
      </c>
      <c r="IH29" s="412">
        <v>108970.75</v>
      </c>
      <c r="II29" s="412">
        <v>34.78</v>
      </c>
      <c r="IJ29" s="412">
        <v>17446.87</v>
      </c>
      <c r="IK29" s="412">
        <v>2483.4299999999998</v>
      </c>
      <c r="IL29" s="412">
        <v>1237.47</v>
      </c>
      <c r="IM29" s="412">
        <v>341.46</v>
      </c>
      <c r="IN29" s="412">
        <v>131.11000000000001</v>
      </c>
      <c r="IO29" s="412">
        <v>27.06</v>
      </c>
      <c r="IP29" s="412">
        <v>17.149999999999999</v>
      </c>
      <c r="IQ29" s="412">
        <v>0.5</v>
      </c>
      <c r="IR29" s="412">
        <v>21719.83</v>
      </c>
      <c r="IS29" s="412">
        <v>88.47</v>
      </c>
      <c r="IT29" s="412">
        <v>37118.380000000005</v>
      </c>
      <c r="IU29" s="412">
        <v>16575.32</v>
      </c>
      <c r="IV29" s="412">
        <v>15359.28</v>
      </c>
      <c r="IW29" s="412">
        <v>9265.7900000000009</v>
      </c>
      <c r="IX29" s="412">
        <v>4906.3900000000003</v>
      </c>
      <c r="IY29" s="412">
        <v>2058.94</v>
      </c>
      <c r="IZ29" s="412">
        <v>1677.6</v>
      </c>
      <c r="JA29" s="412">
        <v>200.75</v>
      </c>
      <c r="JB29" s="412">
        <v>87250.920000000027</v>
      </c>
      <c r="JC29" s="412">
        <v>49.2</v>
      </c>
      <c r="JD29" s="412">
        <v>24745.599999999999</v>
      </c>
      <c r="JE29" s="412">
        <v>12891.9</v>
      </c>
      <c r="JF29" s="412">
        <v>13652.7</v>
      </c>
      <c r="JG29" s="412">
        <v>9265.7999999999993</v>
      </c>
      <c r="JH29" s="412">
        <v>5996.7</v>
      </c>
      <c r="JI29" s="412">
        <v>2974</v>
      </c>
      <c r="JJ29" s="412">
        <v>2796</v>
      </c>
      <c r="JK29" s="412">
        <v>401.5</v>
      </c>
      <c r="JL29" s="412">
        <v>72773.399999999994</v>
      </c>
      <c r="JM29" s="412">
        <v>0</v>
      </c>
      <c r="JN29" s="412">
        <v>72773.399999999994</v>
      </c>
      <c r="JO29" s="286"/>
      <c r="JP29" s="143">
        <f t="shared" si="5"/>
        <v>0</v>
      </c>
    </row>
    <row r="30" spans="1:276" x14ac:dyDescent="0.2">
      <c r="A30" s="150" t="s">
        <v>190</v>
      </c>
      <c r="B30" s="151" t="s">
        <v>276</v>
      </c>
      <c r="C30" s="152" t="s">
        <v>279</v>
      </c>
      <c r="D30" s="415" t="s">
        <v>189</v>
      </c>
      <c r="E30" s="412">
        <v>14175</v>
      </c>
      <c r="F30" s="412">
        <v>5810</v>
      </c>
      <c r="G30" s="412">
        <v>5881</v>
      </c>
      <c r="H30" s="412">
        <v>1990</v>
      </c>
      <c r="I30" s="412">
        <v>794</v>
      </c>
      <c r="J30" s="412">
        <v>208</v>
      </c>
      <c r="K30" s="412">
        <v>80</v>
      </c>
      <c r="L30" s="412">
        <v>12</v>
      </c>
      <c r="M30" s="412">
        <v>28950</v>
      </c>
      <c r="N30" s="412">
        <v>175</v>
      </c>
      <c r="O30" s="412">
        <v>61</v>
      </c>
      <c r="P30" s="412">
        <v>73</v>
      </c>
      <c r="Q30" s="412">
        <v>13</v>
      </c>
      <c r="R30" s="412">
        <v>3</v>
      </c>
      <c r="S30" s="412">
        <v>2</v>
      </c>
      <c r="T30" s="412">
        <v>0</v>
      </c>
      <c r="U30" s="412">
        <v>0</v>
      </c>
      <c r="V30" s="412">
        <v>327</v>
      </c>
      <c r="W30" s="412">
        <v>1</v>
      </c>
      <c r="X30" s="412">
        <v>2</v>
      </c>
      <c r="Y30" s="412">
        <v>0</v>
      </c>
      <c r="Z30" s="412">
        <v>0</v>
      </c>
      <c r="AA30" s="412">
        <v>0</v>
      </c>
      <c r="AB30" s="412">
        <v>0</v>
      </c>
      <c r="AC30" s="412">
        <v>0</v>
      </c>
      <c r="AD30" s="412">
        <v>0</v>
      </c>
      <c r="AE30" s="412">
        <v>3</v>
      </c>
      <c r="AF30" s="412">
        <v>13999</v>
      </c>
      <c r="AG30" s="412">
        <v>5747</v>
      </c>
      <c r="AH30" s="412">
        <v>5808</v>
      </c>
      <c r="AI30" s="412">
        <v>1977</v>
      </c>
      <c r="AJ30" s="412">
        <v>791</v>
      </c>
      <c r="AK30" s="412">
        <v>206</v>
      </c>
      <c r="AL30" s="412">
        <v>80</v>
      </c>
      <c r="AM30" s="412">
        <v>12</v>
      </c>
      <c r="AN30" s="412">
        <v>28620</v>
      </c>
      <c r="AO30" s="412">
        <v>21</v>
      </c>
      <c r="AP30" s="412">
        <v>19</v>
      </c>
      <c r="AQ30" s="412">
        <v>30</v>
      </c>
      <c r="AR30" s="412">
        <v>13</v>
      </c>
      <c r="AS30" s="412">
        <v>10</v>
      </c>
      <c r="AT30" s="412">
        <v>4</v>
      </c>
      <c r="AU30" s="412">
        <v>5</v>
      </c>
      <c r="AV30" s="412">
        <v>5</v>
      </c>
      <c r="AW30" s="412">
        <v>107</v>
      </c>
      <c r="AX30" s="412">
        <v>21</v>
      </c>
      <c r="AY30" s="412">
        <v>19</v>
      </c>
      <c r="AZ30" s="412">
        <v>30</v>
      </c>
      <c r="BA30" s="412">
        <v>13</v>
      </c>
      <c r="BB30" s="412">
        <v>10</v>
      </c>
      <c r="BC30" s="412">
        <v>4</v>
      </c>
      <c r="BD30" s="412">
        <v>5</v>
      </c>
      <c r="BE30" s="412">
        <v>5</v>
      </c>
      <c r="BF30" s="412">
        <v>0</v>
      </c>
      <c r="BG30" s="412">
        <v>107</v>
      </c>
      <c r="BH30" s="412">
        <v>21</v>
      </c>
      <c r="BI30" s="412">
        <v>13997</v>
      </c>
      <c r="BJ30" s="412">
        <v>5758</v>
      </c>
      <c r="BK30" s="412">
        <v>5791</v>
      </c>
      <c r="BL30" s="412">
        <v>1974</v>
      </c>
      <c r="BM30" s="412">
        <v>785</v>
      </c>
      <c r="BN30" s="412">
        <v>207</v>
      </c>
      <c r="BO30" s="412">
        <v>80</v>
      </c>
      <c r="BP30" s="412">
        <v>7</v>
      </c>
      <c r="BQ30" s="412">
        <v>28620</v>
      </c>
      <c r="BR30" s="412">
        <v>5</v>
      </c>
      <c r="BS30" s="412">
        <v>5299</v>
      </c>
      <c r="BT30" s="412">
        <v>1507</v>
      </c>
      <c r="BU30" s="412">
        <v>1353</v>
      </c>
      <c r="BV30" s="412">
        <v>342</v>
      </c>
      <c r="BW30" s="412">
        <v>93</v>
      </c>
      <c r="BX30" s="412">
        <v>23</v>
      </c>
      <c r="BY30" s="412">
        <v>15</v>
      </c>
      <c r="BZ30" s="412">
        <v>1</v>
      </c>
      <c r="CA30" s="412">
        <v>8638</v>
      </c>
      <c r="CB30" s="412">
        <v>1</v>
      </c>
      <c r="CC30" s="412">
        <v>79</v>
      </c>
      <c r="CD30" s="412">
        <v>49</v>
      </c>
      <c r="CE30" s="412">
        <v>51</v>
      </c>
      <c r="CF30" s="412">
        <v>16</v>
      </c>
      <c r="CG30" s="412">
        <v>8</v>
      </c>
      <c r="CH30" s="412">
        <v>1</v>
      </c>
      <c r="CI30" s="412">
        <v>0</v>
      </c>
      <c r="CJ30" s="412">
        <v>0</v>
      </c>
      <c r="CK30" s="412">
        <v>205</v>
      </c>
      <c r="CL30" s="412">
        <v>0</v>
      </c>
      <c r="CM30" s="412">
        <v>5</v>
      </c>
      <c r="CN30" s="412">
        <v>1</v>
      </c>
      <c r="CO30" s="412">
        <v>1</v>
      </c>
      <c r="CP30" s="412">
        <v>1</v>
      </c>
      <c r="CQ30" s="412">
        <v>4</v>
      </c>
      <c r="CR30" s="412">
        <v>3</v>
      </c>
      <c r="CS30" s="412">
        <v>8</v>
      </c>
      <c r="CT30" s="412">
        <v>5</v>
      </c>
      <c r="CU30" s="412">
        <v>28</v>
      </c>
      <c r="CV30" s="412">
        <v>34</v>
      </c>
      <c r="CW30" s="412">
        <v>19</v>
      </c>
      <c r="CX30" s="412">
        <v>16</v>
      </c>
      <c r="CY30" s="412">
        <v>11</v>
      </c>
      <c r="CZ30" s="412">
        <v>5</v>
      </c>
      <c r="DA30" s="412">
        <v>2</v>
      </c>
      <c r="DB30" s="412">
        <v>0</v>
      </c>
      <c r="DC30" s="412">
        <v>0</v>
      </c>
      <c r="DD30" s="412">
        <v>87</v>
      </c>
      <c r="DE30" s="412">
        <v>127</v>
      </c>
      <c r="DF30" s="412">
        <v>25</v>
      </c>
      <c r="DG30" s="412">
        <v>20</v>
      </c>
      <c r="DH30" s="412">
        <v>7</v>
      </c>
      <c r="DI30" s="412">
        <v>3</v>
      </c>
      <c r="DJ30" s="412">
        <v>1</v>
      </c>
      <c r="DK30" s="412">
        <v>0</v>
      </c>
      <c r="DL30" s="412">
        <v>0</v>
      </c>
      <c r="DM30" s="412">
        <v>183</v>
      </c>
      <c r="DN30" s="412">
        <v>27</v>
      </c>
      <c r="DO30" s="412">
        <v>9</v>
      </c>
      <c r="DP30" s="412">
        <v>8</v>
      </c>
      <c r="DQ30" s="412">
        <v>0</v>
      </c>
      <c r="DR30" s="412">
        <v>2</v>
      </c>
      <c r="DS30" s="412">
        <v>0</v>
      </c>
      <c r="DT30" s="412">
        <v>0</v>
      </c>
      <c r="DU30" s="412">
        <v>0</v>
      </c>
      <c r="DV30" s="412">
        <v>46</v>
      </c>
      <c r="DW30" s="412">
        <v>60</v>
      </c>
      <c r="DX30" s="412">
        <v>14</v>
      </c>
      <c r="DY30" s="412">
        <v>12</v>
      </c>
      <c r="DZ30" s="412">
        <v>4</v>
      </c>
      <c r="EA30" s="412">
        <v>1</v>
      </c>
      <c r="EB30" s="412">
        <v>1</v>
      </c>
      <c r="EC30" s="412">
        <v>0</v>
      </c>
      <c r="ED30" s="412">
        <v>0</v>
      </c>
      <c r="EE30" s="412">
        <v>92</v>
      </c>
      <c r="EF30" s="412">
        <v>214</v>
      </c>
      <c r="EG30" s="412">
        <v>48</v>
      </c>
      <c r="EH30" s="412">
        <v>40</v>
      </c>
      <c r="EI30" s="412">
        <v>11</v>
      </c>
      <c r="EJ30" s="412">
        <v>6</v>
      </c>
      <c r="EK30" s="412">
        <v>2</v>
      </c>
      <c r="EL30" s="412">
        <v>0</v>
      </c>
      <c r="EM30" s="412">
        <v>0</v>
      </c>
      <c r="EN30" s="412">
        <v>321</v>
      </c>
      <c r="EO30" s="412">
        <v>142</v>
      </c>
      <c r="EP30" s="412">
        <v>29</v>
      </c>
      <c r="EQ30" s="412">
        <v>23</v>
      </c>
      <c r="ER30" s="412">
        <v>8</v>
      </c>
      <c r="ES30" s="412">
        <v>3</v>
      </c>
      <c r="ET30" s="412">
        <v>1</v>
      </c>
      <c r="EU30" s="412">
        <v>0</v>
      </c>
      <c r="EV30" s="412">
        <v>0</v>
      </c>
      <c r="EW30" s="412">
        <v>206</v>
      </c>
      <c r="EX30" s="412">
        <v>0</v>
      </c>
      <c r="EY30" s="412">
        <v>0</v>
      </c>
      <c r="EZ30" s="412">
        <v>0</v>
      </c>
      <c r="FA30" s="412">
        <v>0</v>
      </c>
      <c r="FB30" s="412">
        <v>0</v>
      </c>
      <c r="FC30" s="412">
        <v>0</v>
      </c>
      <c r="FD30" s="412">
        <v>0</v>
      </c>
      <c r="FE30" s="412">
        <v>0</v>
      </c>
      <c r="FF30" s="412">
        <v>0</v>
      </c>
      <c r="FG30" s="412">
        <v>0</v>
      </c>
      <c r="FH30" s="412">
        <v>8</v>
      </c>
      <c r="FI30" s="412">
        <v>1</v>
      </c>
      <c r="FJ30" s="412">
        <v>2</v>
      </c>
      <c r="FK30" s="412">
        <v>0</v>
      </c>
      <c r="FL30" s="412">
        <v>0</v>
      </c>
      <c r="FM30" s="412">
        <v>0</v>
      </c>
      <c r="FN30" s="412">
        <v>0</v>
      </c>
      <c r="FO30" s="412">
        <v>11</v>
      </c>
      <c r="FP30" s="412">
        <v>142</v>
      </c>
      <c r="FQ30" s="412">
        <v>21</v>
      </c>
      <c r="FR30" s="412">
        <v>22</v>
      </c>
      <c r="FS30" s="412">
        <v>6</v>
      </c>
      <c r="FT30" s="412">
        <v>3</v>
      </c>
      <c r="FU30" s="412">
        <v>1</v>
      </c>
      <c r="FV30" s="412">
        <v>0</v>
      </c>
      <c r="FW30" s="412">
        <v>0</v>
      </c>
      <c r="FX30" s="412">
        <v>195</v>
      </c>
      <c r="FY30" s="412">
        <v>15</v>
      </c>
      <c r="FZ30" s="412">
        <v>8493</v>
      </c>
      <c r="GA30" s="412">
        <v>4159</v>
      </c>
      <c r="GB30" s="412">
        <v>4350</v>
      </c>
      <c r="GC30" s="412">
        <v>1600</v>
      </c>
      <c r="GD30" s="412">
        <v>672</v>
      </c>
      <c r="GE30" s="412">
        <v>177</v>
      </c>
      <c r="GF30" s="412">
        <v>57</v>
      </c>
      <c r="GG30" s="412">
        <v>1</v>
      </c>
      <c r="GH30" s="412">
        <v>19524</v>
      </c>
      <c r="GI30" s="412">
        <v>6</v>
      </c>
      <c r="GJ30" s="412">
        <v>5504</v>
      </c>
      <c r="GK30" s="412">
        <v>1599</v>
      </c>
      <c r="GL30" s="412">
        <v>1441</v>
      </c>
      <c r="GM30" s="412">
        <v>374</v>
      </c>
      <c r="GN30" s="412">
        <v>113</v>
      </c>
      <c r="GO30" s="412">
        <v>30</v>
      </c>
      <c r="GP30" s="412">
        <v>23</v>
      </c>
      <c r="GQ30" s="412">
        <v>6</v>
      </c>
      <c r="GR30" s="412">
        <v>9096</v>
      </c>
      <c r="GS30" s="412">
        <v>0</v>
      </c>
      <c r="GT30" s="412">
        <v>5.75</v>
      </c>
      <c r="GU30" s="412">
        <v>0</v>
      </c>
      <c r="GV30" s="412">
        <v>0</v>
      </c>
      <c r="GW30" s="412">
        <v>0</v>
      </c>
      <c r="GX30" s="412">
        <v>0</v>
      </c>
      <c r="GY30" s="412">
        <v>0</v>
      </c>
      <c r="GZ30" s="412">
        <v>0</v>
      </c>
      <c r="HA30" s="412">
        <v>0</v>
      </c>
      <c r="HB30" s="412">
        <v>5.75</v>
      </c>
      <c r="HC30" s="412">
        <v>19.5</v>
      </c>
      <c r="HD30" s="412">
        <v>12650.55</v>
      </c>
      <c r="HE30" s="412">
        <v>5364.95</v>
      </c>
      <c r="HF30" s="412">
        <v>5438.15</v>
      </c>
      <c r="HG30" s="412">
        <v>1884.9</v>
      </c>
      <c r="HH30" s="412">
        <v>756.5</v>
      </c>
      <c r="HI30" s="412">
        <v>199.8</v>
      </c>
      <c r="HJ30" s="412">
        <v>72.25</v>
      </c>
      <c r="HK30" s="412">
        <v>4.25</v>
      </c>
      <c r="HL30" s="412">
        <v>26390.850000000002</v>
      </c>
      <c r="HM30" s="412">
        <v>10.8</v>
      </c>
      <c r="HN30" s="412">
        <v>8433.7000000000007</v>
      </c>
      <c r="HO30" s="412">
        <v>4172.7</v>
      </c>
      <c r="HP30" s="412">
        <v>4833.8999999999996</v>
      </c>
      <c r="HQ30" s="412">
        <v>1884.9</v>
      </c>
      <c r="HR30" s="412">
        <v>924.6</v>
      </c>
      <c r="HS30" s="412">
        <v>288.60000000000002</v>
      </c>
      <c r="HT30" s="412">
        <v>120.4</v>
      </c>
      <c r="HU30" s="412">
        <v>8.5</v>
      </c>
      <c r="HV30" s="412">
        <v>20678.099999999999</v>
      </c>
      <c r="HW30" s="412">
        <v>0</v>
      </c>
      <c r="HX30" s="412">
        <v>20678.099999999999</v>
      </c>
      <c r="HY30" s="412">
        <v>19.5</v>
      </c>
      <c r="HZ30" s="412">
        <v>12650.55</v>
      </c>
      <c r="IA30" s="412">
        <v>5364.95</v>
      </c>
      <c r="IB30" s="412">
        <v>5438.15</v>
      </c>
      <c r="IC30" s="412">
        <v>1884.9</v>
      </c>
      <c r="ID30" s="412">
        <v>756.5</v>
      </c>
      <c r="IE30" s="412">
        <v>199.8</v>
      </c>
      <c r="IF30" s="412">
        <v>72.25</v>
      </c>
      <c r="IG30" s="412">
        <v>4.25</v>
      </c>
      <c r="IH30" s="412">
        <v>26390.850000000002</v>
      </c>
      <c r="II30" s="412">
        <v>4.45</v>
      </c>
      <c r="IJ30" s="412">
        <v>2761.24</v>
      </c>
      <c r="IK30" s="412">
        <v>456.36</v>
      </c>
      <c r="IL30" s="412">
        <v>325.45</v>
      </c>
      <c r="IM30" s="412">
        <v>46.43</v>
      </c>
      <c r="IN30" s="412">
        <v>15.86</v>
      </c>
      <c r="IO30" s="412">
        <v>2.06</v>
      </c>
      <c r="IP30" s="412">
        <v>1.03</v>
      </c>
      <c r="IQ30" s="412">
        <v>0</v>
      </c>
      <c r="IR30" s="412">
        <v>3612.8799999999997</v>
      </c>
      <c r="IS30" s="412">
        <v>15.05</v>
      </c>
      <c r="IT30" s="412">
        <v>9889.31</v>
      </c>
      <c r="IU30" s="412">
        <v>4908.59</v>
      </c>
      <c r="IV30" s="412">
        <v>5112.7</v>
      </c>
      <c r="IW30" s="412">
        <v>1838.47</v>
      </c>
      <c r="IX30" s="412">
        <v>740.64</v>
      </c>
      <c r="IY30" s="412">
        <v>197.74</v>
      </c>
      <c r="IZ30" s="412">
        <v>71.22</v>
      </c>
      <c r="JA30" s="412">
        <v>4.25</v>
      </c>
      <c r="JB30" s="412">
        <v>22777.97</v>
      </c>
      <c r="JC30" s="412">
        <v>8.4</v>
      </c>
      <c r="JD30" s="412">
        <v>6592.9</v>
      </c>
      <c r="JE30" s="412">
        <v>3817.8</v>
      </c>
      <c r="JF30" s="412">
        <v>4544.6000000000004</v>
      </c>
      <c r="JG30" s="412">
        <v>1838.5</v>
      </c>
      <c r="JH30" s="412">
        <v>905.2</v>
      </c>
      <c r="JI30" s="412">
        <v>285.60000000000002</v>
      </c>
      <c r="JJ30" s="412">
        <v>118.7</v>
      </c>
      <c r="JK30" s="412">
        <v>8.5</v>
      </c>
      <c r="JL30" s="412">
        <v>18120.199999999997</v>
      </c>
      <c r="JM30" s="412">
        <v>0</v>
      </c>
      <c r="JN30" s="412">
        <v>18120.2</v>
      </c>
      <c r="JO30" s="286"/>
      <c r="JP30" s="143">
        <f t="shared" si="5"/>
        <v>0</v>
      </c>
    </row>
    <row r="31" spans="1:276" x14ac:dyDescent="0.2">
      <c r="A31" s="150" t="s">
        <v>191</v>
      </c>
      <c r="B31" s="151" t="s">
        <v>284</v>
      </c>
      <c r="C31" s="152" t="s">
        <v>285</v>
      </c>
      <c r="D31" s="415" t="s">
        <v>289</v>
      </c>
      <c r="E31" s="412">
        <v>17559</v>
      </c>
      <c r="F31" s="412">
        <v>18590</v>
      </c>
      <c r="G31" s="412">
        <v>23758</v>
      </c>
      <c r="H31" s="412">
        <v>16069</v>
      </c>
      <c r="I31" s="412">
        <v>7907</v>
      </c>
      <c r="J31" s="412">
        <v>3432</v>
      </c>
      <c r="K31" s="412">
        <v>1493</v>
      </c>
      <c r="L31" s="412">
        <v>125</v>
      </c>
      <c r="M31" s="412">
        <v>88933</v>
      </c>
      <c r="N31" s="412">
        <v>682</v>
      </c>
      <c r="O31" s="412">
        <v>574</v>
      </c>
      <c r="P31" s="412">
        <v>1049</v>
      </c>
      <c r="Q31" s="412">
        <v>938</v>
      </c>
      <c r="R31" s="412">
        <v>157</v>
      </c>
      <c r="S31" s="412">
        <v>62</v>
      </c>
      <c r="T31" s="412">
        <v>14</v>
      </c>
      <c r="U31" s="412">
        <v>4</v>
      </c>
      <c r="V31" s="412">
        <v>3480</v>
      </c>
      <c r="W31" s="412">
        <v>0</v>
      </c>
      <c r="X31" s="412">
        <v>0</v>
      </c>
      <c r="Y31" s="412">
        <v>0</v>
      </c>
      <c r="Z31" s="412">
        <v>0</v>
      </c>
      <c r="AA31" s="412">
        <v>0</v>
      </c>
      <c r="AB31" s="412">
        <v>0</v>
      </c>
      <c r="AC31" s="412">
        <v>0</v>
      </c>
      <c r="AD31" s="412">
        <v>0</v>
      </c>
      <c r="AE31" s="412">
        <v>0</v>
      </c>
      <c r="AF31" s="412">
        <v>16877</v>
      </c>
      <c r="AG31" s="412">
        <v>18016</v>
      </c>
      <c r="AH31" s="412">
        <v>22709</v>
      </c>
      <c r="AI31" s="412">
        <v>15131</v>
      </c>
      <c r="AJ31" s="412">
        <v>7750</v>
      </c>
      <c r="AK31" s="412">
        <v>3370</v>
      </c>
      <c r="AL31" s="412">
        <v>1479</v>
      </c>
      <c r="AM31" s="412">
        <v>121</v>
      </c>
      <c r="AN31" s="412">
        <v>85453</v>
      </c>
      <c r="AO31" s="412">
        <v>6</v>
      </c>
      <c r="AP31" s="412">
        <v>27</v>
      </c>
      <c r="AQ31" s="412">
        <v>65</v>
      </c>
      <c r="AR31" s="412">
        <v>48</v>
      </c>
      <c r="AS31" s="412">
        <v>42</v>
      </c>
      <c r="AT31" s="412">
        <v>27</v>
      </c>
      <c r="AU31" s="412">
        <v>22</v>
      </c>
      <c r="AV31" s="412">
        <v>22</v>
      </c>
      <c r="AW31" s="412">
        <v>259</v>
      </c>
      <c r="AX31" s="412">
        <v>6</v>
      </c>
      <c r="AY31" s="412">
        <v>27</v>
      </c>
      <c r="AZ31" s="412">
        <v>65</v>
      </c>
      <c r="BA31" s="412">
        <v>48</v>
      </c>
      <c r="BB31" s="412">
        <v>42</v>
      </c>
      <c r="BC31" s="412">
        <v>27</v>
      </c>
      <c r="BD31" s="412">
        <v>22</v>
      </c>
      <c r="BE31" s="412">
        <v>22</v>
      </c>
      <c r="BF31" s="412">
        <v>0</v>
      </c>
      <c r="BG31" s="412">
        <v>259</v>
      </c>
      <c r="BH31" s="412">
        <v>6</v>
      </c>
      <c r="BI31" s="412">
        <v>16898</v>
      </c>
      <c r="BJ31" s="412">
        <v>18054</v>
      </c>
      <c r="BK31" s="412">
        <v>22692</v>
      </c>
      <c r="BL31" s="412">
        <v>15125</v>
      </c>
      <c r="BM31" s="412">
        <v>7735</v>
      </c>
      <c r="BN31" s="412">
        <v>3365</v>
      </c>
      <c r="BO31" s="412">
        <v>1479</v>
      </c>
      <c r="BP31" s="412">
        <v>99</v>
      </c>
      <c r="BQ31" s="412">
        <v>85453</v>
      </c>
      <c r="BR31" s="412">
        <v>3</v>
      </c>
      <c r="BS31" s="412">
        <v>10313</v>
      </c>
      <c r="BT31" s="412">
        <v>7592</v>
      </c>
      <c r="BU31" s="412">
        <v>7015</v>
      </c>
      <c r="BV31" s="412">
        <v>4070</v>
      </c>
      <c r="BW31" s="412">
        <v>1710</v>
      </c>
      <c r="BX31" s="412">
        <v>644</v>
      </c>
      <c r="BY31" s="412">
        <v>225</v>
      </c>
      <c r="BZ31" s="412">
        <v>9</v>
      </c>
      <c r="CA31" s="412">
        <v>31581</v>
      </c>
      <c r="CB31" s="412">
        <v>0</v>
      </c>
      <c r="CC31" s="412">
        <v>161</v>
      </c>
      <c r="CD31" s="412">
        <v>251</v>
      </c>
      <c r="CE31" s="412">
        <v>275</v>
      </c>
      <c r="CF31" s="412">
        <v>152</v>
      </c>
      <c r="CG31" s="412">
        <v>78</v>
      </c>
      <c r="CH31" s="412">
        <v>32</v>
      </c>
      <c r="CI31" s="412">
        <v>14</v>
      </c>
      <c r="CJ31" s="412">
        <v>0</v>
      </c>
      <c r="CK31" s="412">
        <v>963</v>
      </c>
      <c r="CL31" s="412">
        <v>0</v>
      </c>
      <c r="CM31" s="412">
        <v>14</v>
      </c>
      <c r="CN31" s="412">
        <v>24</v>
      </c>
      <c r="CO31" s="412">
        <v>31</v>
      </c>
      <c r="CP31" s="412">
        <v>29</v>
      </c>
      <c r="CQ31" s="412">
        <v>21</v>
      </c>
      <c r="CR31" s="412">
        <v>38</v>
      </c>
      <c r="CS31" s="412">
        <v>40</v>
      </c>
      <c r="CT31" s="412">
        <v>17</v>
      </c>
      <c r="CU31" s="412">
        <v>214</v>
      </c>
      <c r="CV31" s="412">
        <v>586</v>
      </c>
      <c r="CW31" s="412">
        <v>426</v>
      </c>
      <c r="CX31" s="412">
        <v>686</v>
      </c>
      <c r="CY31" s="412">
        <v>643</v>
      </c>
      <c r="CZ31" s="412">
        <v>473</v>
      </c>
      <c r="DA31" s="412">
        <v>236</v>
      </c>
      <c r="DB31" s="412">
        <v>98</v>
      </c>
      <c r="DC31" s="412">
        <v>18</v>
      </c>
      <c r="DD31" s="412">
        <v>3166</v>
      </c>
      <c r="DE31" s="412">
        <v>378</v>
      </c>
      <c r="DF31" s="412">
        <v>309</v>
      </c>
      <c r="DG31" s="412">
        <v>271</v>
      </c>
      <c r="DH31" s="412">
        <v>164</v>
      </c>
      <c r="DI31" s="412">
        <v>61</v>
      </c>
      <c r="DJ31" s="412">
        <v>17</v>
      </c>
      <c r="DK31" s="412">
        <v>16</v>
      </c>
      <c r="DL31" s="412">
        <v>1</v>
      </c>
      <c r="DM31" s="412">
        <v>1217</v>
      </c>
      <c r="DN31" s="412">
        <v>161</v>
      </c>
      <c r="DO31" s="412">
        <v>124</v>
      </c>
      <c r="DP31" s="412">
        <v>96</v>
      </c>
      <c r="DQ31" s="412">
        <v>44</v>
      </c>
      <c r="DR31" s="412">
        <v>23</v>
      </c>
      <c r="DS31" s="412">
        <v>14</v>
      </c>
      <c r="DT31" s="412">
        <v>6</v>
      </c>
      <c r="DU31" s="412">
        <v>0</v>
      </c>
      <c r="DV31" s="412">
        <v>468</v>
      </c>
      <c r="DW31" s="412">
        <v>38</v>
      </c>
      <c r="DX31" s="412">
        <v>26</v>
      </c>
      <c r="DY31" s="412">
        <v>32</v>
      </c>
      <c r="DZ31" s="412">
        <v>21</v>
      </c>
      <c r="EA31" s="412">
        <v>16</v>
      </c>
      <c r="EB31" s="412">
        <v>11</v>
      </c>
      <c r="EC31" s="412">
        <v>2</v>
      </c>
      <c r="ED31" s="412">
        <v>3</v>
      </c>
      <c r="EE31" s="412">
        <v>149</v>
      </c>
      <c r="EF31" s="412">
        <v>577</v>
      </c>
      <c r="EG31" s="412">
        <v>459</v>
      </c>
      <c r="EH31" s="412">
        <v>399</v>
      </c>
      <c r="EI31" s="412">
        <v>229</v>
      </c>
      <c r="EJ31" s="412">
        <v>100</v>
      </c>
      <c r="EK31" s="412">
        <v>42</v>
      </c>
      <c r="EL31" s="412">
        <v>24</v>
      </c>
      <c r="EM31" s="412">
        <v>4</v>
      </c>
      <c r="EN31" s="412">
        <v>1834</v>
      </c>
      <c r="EO31" s="412">
        <v>227</v>
      </c>
      <c r="EP31" s="412">
        <v>155</v>
      </c>
      <c r="EQ31" s="412">
        <v>155</v>
      </c>
      <c r="ER31" s="412">
        <v>136</v>
      </c>
      <c r="ES31" s="412">
        <v>48</v>
      </c>
      <c r="ET31" s="412">
        <v>29</v>
      </c>
      <c r="EU31" s="412">
        <v>15</v>
      </c>
      <c r="EV31" s="412">
        <v>4</v>
      </c>
      <c r="EW31" s="412">
        <v>769</v>
      </c>
      <c r="EX31" s="412">
        <v>0</v>
      </c>
      <c r="EY31" s="412">
        <v>0</v>
      </c>
      <c r="EZ31" s="412">
        <v>0</v>
      </c>
      <c r="FA31" s="412">
        <v>0</v>
      </c>
      <c r="FB31" s="412">
        <v>0</v>
      </c>
      <c r="FC31" s="412">
        <v>0</v>
      </c>
      <c r="FD31" s="412">
        <v>0</v>
      </c>
      <c r="FE31" s="412">
        <v>0</v>
      </c>
      <c r="FF31" s="412">
        <v>0</v>
      </c>
      <c r="FG31" s="412">
        <v>19</v>
      </c>
      <c r="FH31" s="412">
        <v>12</v>
      </c>
      <c r="FI31" s="412">
        <v>12</v>
      </c>
      <c r="FJ31" s="412">
        <v>14</v>
      </c>
      <c r="FK31" s="412">
        <v>3</v>
      </c>
      <c r="FL31" s="412">
        <v>8</v>
      </c>
      <c r="FM31" s="412">
        <v>3</v>
      </c>
      <c r="FN31" s="412">
        <v>0</v>
      </c>
      <c r="FO31" s="412">
        <v>71</v>
      </c>
      <c r="FP31" s="412">
        <v>208</v>
      </c>
      <c r="FQ31" s="412">
        <v>143</v>
      </c>
      <c r="FR31" s="412">
        <v>143</v>
      </c>
      <c r="FS31" s="412">
        <v>122</v>
      </c>
      <c r="FT31" s="412">
        <v>45</v>
      </c>
      <c r="FU31" s="412">
        <v>21</v>
      </c>
      <c r="FV31" s="412">
        <v>12</v>
      </c>
      <c r="FW31" s="412">
        <v>4</v>
      </c>
      <c r="FX31" s="412">
        <v>698</v>
      </c>
      <c r="FY31" s="412">
        <v>3</v>
      </c>
      <c r="FZ31" s="412">
        <v>5920</v>
      </c>
      <c r="GA31" s="412">
        <v>10033</v>
      </c>
      <c r="GB31" s="412">
        <v>15241</v>
      </c>
      <c r="GC31" s="412">
        <v>10807</v>
      </c>
      <c r="GD31" s="412">
        <v>5886</v>
      </c>
      <c r="GE31" s="412">
        <v>2625</v>
      </c>
      <c r="GF31" s="412">
        <v>1192</v>
      </c>
      <c r="GG31" s="412">
        <v>70</v>
      </c>
      <c r="GH31" s="412">
        <v>51777</v>
      </c>
      <c r="GI31" s="412">
        <v>3</v>
      </c>
      <c r="GJ31" s="412">
        <v>10978</v>
      </c>
      <c r="GK31" s="412">
        <v>8021</v>
      </c>
      <c r="GL31" s="412">
        <v>7451</v>
      </c>
      <c r="GM31" s="412">
        <v>4318</v>
      </c>
      <c r="GN31" s="412">
        <v>1849</v>
      </c>
      <c r="GO31" s="412">
        <v>740</v>
      </c>
      <c r="GP31" s="412">
        <v>287</v>
      </c>
      <c r="GQ31" s="412">
        <v>29</v>
      </c>
      <c r="GR31" s="412">
        <v>33676</v>
      </c>
      <c r="GS31" s="412">
        <v>0</v>
      </c>
      <c r="GT31" s="412">
        <v>0</v>
      </c>
      <c r="GU31" s="412">
        <v>0</v>
      </c>
      <c r="GV31" s="412">
        <v>0</v>
      </c>
      <c r="GW31" s="412">
        <v>0</v>
      </c>
      <c r="GX31" s="412">
        <v>0</v>
      </c>
      <c r="GY31" s="412">
        <v>0</v>
      </c>
      <c r="GZ31" s="412">
        <v>0</v>
      </c>
      <c r="HA31" s="412">
        <v>0</v>
      </c>
      <c r="HB31" s="412">
        <v>0</v>
      </c>
      <c r="HC31" s="412">
        <v>5.25</v>
      </c>
      <c r="HD31" s="412">
        <v>13998.5</v>
      </c>
      <c r="HE31" s="412">
        <v>15976.25</v>
      </c>
      <c r="HF31" s="412">
        <v>20782</v>
      </c>
      <c r="HG31" s="412">
        <v>14031.5</v>
      </c>
      <c r="HH31" s="412">
        <v>7266.5</v>
      </c>
      <c r="HI31" s="412">
        <v>3172.5</v>
      </c>
      <c r="HJ31" s="412">
        <v>1395.75</v>
      </c>
      <c r="HK31" s="412">
        <v>89.75</v>
      </c>
      <c r="HL31" s="412">
        <v>76718</v>
      </c>
      <c r="HM31" s="412">
        <v>2.9</v>
      </c>
      <c r="HN31" s="412">
        <v>9332.2999999999993</v>
      </c>
      <c r="HO31" s="412">
        <v>12426</v>
      </c>
      <c r="HP31" s="412">
        <v>18472.900000000001</v>
      </c>
      <c r="HQ31" s="412">
        <v>14031.5</v>
      </c>
      <c r="HR31" s="412">
        <v>8881.2999999999993</v>
      </c>
      <c r="HS31" s="412">
        <v>4582.5</v>
      </c>
      <c r="HT31" s="412">
        <v>2326.3000000000002</v>
      </c>
      <c r="HU31" s="412">
        <v>179.5</v>
      </c>
      <c r="HV31" s="412">
        <v>70235.199999999997</v>
      </c>
      <c r="HW31" s="412">
        <v>0</v>
      </c>
      <c r="HX31" s="412">
        <v>70235.199999999997</v>
      </c>
      <c r="HY31" s="412">
        <v>5.25</v>
      </c>
      <c r="HZ31" s="412">
        <v>13998.5</v>
      </c>
      <c r="IA31" s="412">
        <v>15976.25</v>
      </c>
      <c r="IB31" s="412">
        <v>20782</v>
      </c>
      <c r="IC31" s="412">
        <v>14031.5</v>
      </c>
      <c r="ID31" s="412">
        <v>7266.5</v>
      </c>
      <c r="IE31" s="412">
        <v>3172.5</v>
      </c>
      <c r="IF31" s="412">
        <v>1395.75</v>
      </c>
      <c r="IG31" s="412">
        <v>89.75</v>
      </c>
      <c r="IH31" s="412">
        <v>76718</v>
      </c>
      <c r="II31" s="412">
        <v>2.2000000000000002</v>
      </c>
      <c r="IJ31" s="412">
        <v>4368.2700000000004</v>
      </c>
      <c r="IK31" s="412">
        <v>3140.29</v>
      </c>
      <c r="IL31" s="412">
        <v>2607.66</v>
      </c>
      <c r="IM31" s="412">
        <v>900.58</v>
      </c>
      <c r="IN31" s="412">
        <v>232.4</v>
      </c>
      <c r="IO31" s="412">
        <v>64.23</v>
      </c>
      <c r="IP31" s="412">
        <v>7.12</v>
      </c>
      <c r="IQ31" s="412">
        <v>0</v>
      </c>
      <c r="IR31" s="412">
        <v>11322.75</v>
      </c>
      <c r="IS31" s="412">
        <v>3.05</v>
      </c>
      <c r="IT31" s="412">
        <v>9630.23</v>
      </c>
      <c r="IU31" s="412">
        <v>12835.96</v>
      </c>
      <c r="IV31" s="412">
        <v>18174.34</v>
      </c>
      <c r="IW31" s="412">
        <v>13130.92</v>
      </c>
      <c r="IX31" s="412">
        <v>7034.1</v>
      </c>
      <c r="IY31" s="412">
        <v>3108.27</v>
      </c>
      <c r="IZ31" s="412">
        <v>1388.63</v>
      </c>
      <c r="JA31" s="412">
        <v>89.75</v>
      </c>
      <c r="JB31" s="412">
        <v>65395.249999999993</v>
      </c>
      <c r="JC31" s="412">
        <v>1.7</v>
      </c>
      <c r="JD31" s="412">
        <v>6420.2</v>
      </c>
      <c r="JE31" s="412">
        <v>9983.5</v>
      </c>
      <c r="JF31" s="412">
        <v>16155</v>
      </c>
      <c r="JG31" s="412">
        <v>13130.9</v>
      </c>
      <c r="JH31" s="412">
        <v>8597.2000000000007</v>
      </c>
      <c r="JI31" s="412">
        <v>4489.7</v>
      </c>
      <c r="JJ31" s="412">
        <v>2314.4</v>
      </c>
      <c r="JK31" s="412">
        <v>179.5</v>
      </c>
      <c r="JL31" s="412">
        <v>61272.1</v>
      </c>
      <c r="JM31" s="412">
        <v>0</v>
      </c>
      <c r="JN31" s="412">
        <v>61272.1</v>
      </c>
      <c r="JO31" s="286"/>
      <c r="JP31" s="143">
        <f t="shared" si="5"/>
        <v>0</v>
      </c>
    </row>
    <row r="32" spans="1:276" x14ac:dyDescent="0.2">
      <c r="A32" s="150" t="s">
        <v>192</v>
      </c>
      <c r="B32" s="151" t="s">
        <v>284</v>
      </c>
      <c r="C32" s="152" t="s">
        <v>277</v>
      </c>
      <c r="D32" s="415" t="s">
        <v>290</v>
      </c>
      <c r="E32" s="412">
        <v>1676</v>
      </c>
      <c r="F32" s="412">
        <v>4340</v>
      </c>
      <c r="G32" s="412">
        <v>17744</v>
      </c>
      <c r="H32" s="412">
        <v>9274</v>
      </c>
      <c r="I32" s="412">
        <v>7872</v>
      </c>
      <c r="J32" s="412">
        <v>4854</v>
      </c>
      <c r="K32" s="412">
        <v>2262</v>
      </c>
      <c r="L32" s="412">
        <v>265</v>
      </c>
      <c r="M32" s="412">
        <v>48287</v>
      </c>
      <c r="N32" s="412">
        <v>97</v>
      </c>
      <c r="O32" s="412">
        <v>151</v>
      </c>
      <c r="P32" s="412">
        <v>408</v>
      </c>
      <c r="Q32" s="412">
        <v>50</v>
      </c>
      <c r="R32" s="412">
        <v>43</v>
      </c>
      <c r="S32" s="412">
        <v>28</v>
      </c>
      <c r="T32" s="412">
        <v>18</v>
      </c>
      <c r="U32" s="412">
        <v>18</v>
      </c>
      <c r="V32" s="412">
        <v>813</v>
      </c>
      <c r="W32" s="412">
        <v>0</v>
      </c>
      <c r="X32" s="412">
        <v>0</v>
      </c>
      <c r="Y32" s="412">
        <v>0</v>
      </c>
      <c r="Z32" s="412">
        <v>0</v>
      </c>
      <c r="AA32" s="412">
        <v>0</v>
      </c>
      <c r="AB32" s="412">
        <v>0</v>
      </c>
      <c r="AC32" s="412">
        <v>0</v>
      </c>
      <c r="AD32" s="412">
        <v>0</v>
      </c>
      <c r="AE32" s="412">
        <v>0</v>
      </c>
      <c r="AF32" s="412">
        <v>1579</v>
      </c>
      <c r="AG32" s="412">
        <v>4189</v>
      </c>
      <c r="AH32" s="412">
        <v>17336</v>
      </c>
      <c r="AI32" s="412">
        <v>9224</v>
      </c>
      <c r="AJ32" s="412">
        <v>7829</v>
      </c>
      <c r="AK32" s="412">
        <v>4826</v>
      </c>
      <c r="AL32" s="412">
        <v>2244</v>
      </c>
      <c r="AM32" s="412">
        <v>247</v>
      </c>
      <c r="AN32" s="412">
        <v>47474</v>
      </c>
      <c r="AO32" s="412">
        <v>5</v>
      </c>
      <c r="AP32" s="412">
        <v>12</v>
      </c>
      <c r="AQ32" s="412">
        <v>75</v>
      </c>
      <c r="AR32" s="412">
        <v>49</v>
      </c>
      <c r="AS32" s="412">
        <v>48</v>
      </c>
      <c r="AT32" s="412">
        <v>23</v>
      </c>
      <c r="AU32" s="412">
        <v>20</v>
      </c>
      <c r="AV32" s="412">
        <v>7</v>
      </c>
      <c r="AW32" s="412">
        <v>239</v>
      </c>
      <c r="AX32" s="412">
        <v>5</v>
      </c>
      <c r="AY32" s="412">
        <v>12</v>
      </c>
      <c r="AZ32" s="412">
        <v>75</v>
      </c>
      <c r="BA32" s="412">
        <v>49</v>
      </c>
      <c r="BB32" s="412">
        <v>48</v>
      </c>
      <c r="BC32" s="412">
        <v>23</v>
      </c>
      <c r="BD32" s="412">
        <v>20</v>
      </c>
      <c r="BE32" s="412">
        <v>7</v>
      </c>
      <c r="BF32" s="412">
        <v>0</v>
      </c>
      <c r="BG32" s="412">
        <v>239</v>
      </c>
      <c r="BH32" s="412">
        <v>5</v>
      </c>
      <c r="BI32" s="412">
        <v>1586</v>
      </c>
      <c r="BJ32" s="412">
        <v>4252</v>
      </c>
      <c r="BK32" s="412">
        <v>17310</v>
      </c>
      <c r="BL32" s="412">
        <v>9223</v>
      </c>
      <c r="BM32" s="412">
        <v>7804</v>
      </c>
      <c r="BN32" s="412">
        <v>4823</v>
      </c>
      <c r="BO32" s="412">
        <v>2231</v>
      </c>
      <c r="BP32" s="412">
        <v>240</v>
      </c>
      <c r="BQ32" s="412">
        <v>47474</v>
      </c>
      <c r="BR32" s="412">
        <v>2</v>
      </c>
      <c r="BS32" s="412">
        <v>861</v>
      </c>
      <c r="BT32" s="412">
        <v>2666</v>
      </c>
      <c r="BU32" s="412">
        <v>5787</v>
      </c>
      <c r="BV32" s="412">
        <v>2482</v>
      </c>
      <c r="BW32" s="412">
        <v>1520</v>
      </c>
      <c r="BX32" s="412">
        <v>624</v>
      </c>
      <c r="BY32" s="412">
        <v>204</v>
      </c>
      <c r="BZ32" s="412">
        <v>16</v>
      </c>
      <c r="CA32" s="412">
        <v>14162</v>
      </c>
      <c r="CB32" s="412">
        <v>0</v>
      </c>
      <c r="CC32" s="412">
        <v>9</v>
      </c>
      <c r="CD32" s="412">
        <v>26</v>
      </c>
      <c r="CE32" s="412">
        <v>101</v>
      </c>
      <c r="CF32" s="412">
        <v>46</v>
      </c>
      <c r="CG32" s="412">
        <v>34</v>
      </c>
      <c r="CH32" s="412">
        <v>15</v>
      </c>
      <c r="CI32" s="412">
        <v>9</v>
      </c>
      <c r="CJ32" s="412">
        <v>2</v>
      </c>
      <c r="CK32" s="412">
        <v>242</v>
      </c>
      <c r="CL32" s="412">
        <v>0</v>
      </c>
      <c r="CM32" s="412">
        <v>1</v>
      </c>
      <c r="CN32" s="412">
        <v>1</v>
      </c>
      <c r="CO32" s="412">
        <v>10</v>
      </c>
      <c r="CP32" s="412">
        <v>4</v>
      </c>
      <c r="CQ32" s="412">
        <v>1</v>
      </c>
      <c r="CR32" s="412">
        <v>9</v>
      </c>
      <c r="CS32" s="412">
        <v>7</v>
      </c>
      <c r="CT32" s="412">
        <v>1</v>
      </c>
      <c r="CU32" s="412">
        <v>34</v>
      </c>
      <c r="CV32" s="412">
        <v>10</v>
      </c>
      <c r="CW32" s="412">
        <v>12</v>
      </c>
      <c r="CX32" s="412">
        <v>41</v>
      </c>
      <c r="CY32" s="412">
        <v>13</v>
      </c>
      <c r="CZ32" s="412">
        <v>14</v>
      </c>
      <c r="DA32" s="412">
        <v>7</v>
      </c>
      <c r="DB32" s="412">
        <v>14</v>
      </c>
      <c r="DC32" s="412">
        <v>12</v>
      </c>
      <c r="DD32" s="412">
        <v>123</v>
      </c>
      <c r="DE32" s="412">
        <v>43</v>
      </c>
      <c r="DF32" s="412">
        <v>74</v>
      </c>
      <c r="DG32" s="412">
        <v>191</v>
      </c>
      <c r="DH32" s="412">
        <v>84</v>
      </c>
      <c r="DI32" s="412">
        <v>94</v>
      </c>
      <c r="DJ32" s="412">
        <v>41</v>
      </c>
      <c r="DK32" s="412">
        <v>26</v>
      </c>
      <c r="DL32" s="412">
        <v>8</v>
      </c>
      <c r="DM32" s="412">
        <v>561</v>
      </c>
      <c r="DN32" s="412">
        <v>1</v>
      </c>
      <c r="DO32" s="412">
        <v>14</v>
      </c>
      <c r="DP32" s="412">
        <v>35</v>
      </c>
      <c r="DQ32" s="412">
        <v>21</v>
      </c>
      <c r="DR32" s="412">
        <v>12</v>
      </c>
      <c r="DS32" s="412">
        <v>2</v>
      </c>
      <c r="DT32" s="412">
        <v>1</v>
      </c>
      <c r="DU32" s="412">
        <v>1</v>
      </c>
      <c r="DV32" s="412">
        <v>87</v>
      </c>
      <c r="DW32" s="412">
        <v>14</v>
      </c>
      <c r="DX32" s="412">
        <v>13</v>
      </c>
      <c r="DY32" s="412">
        <v>20</v>
      </c>
      <c r="DZ32" s="412">
        <v>14</v>
      </c>
      <c r="EA32" s="412">
        <v>15</v>
      </c>
      <c r="EB32" s="412">
        <v>6</v>
      </c>
      <c r="EC32" s="412">
        <v>11</v>
      </c>
      <c r="ED32" s="412">
        <v>6</v>
      </c>
      <c r="EE32" s="412">
        <v>99</v>
      </c>
      <c r="EF32" s="412">
        <v>58</v>
      </c>
      <c r="EG32" s="412">
        <v>101</v>
      </c>
      <c r="EH32" s="412">
        <v>246</v>
      </c>
      <c r="EI32" s="412">
        <v>119</v>
      </c>
      <c r="EJ32" s="412">
        <v>121</v>
      </c>
      <c r="EK32" s="412">
        <v>49</v>
      </c>
      <c r="EL32" s="412">
        <v>38</v>
      </c>
      <c r="EM32" s="412">
        <v>15</v>
      </c>
      <c r="EN32" s="412">
        <v>747</v>
      </c>
      <c r="EO32" s="412">
        <v>41</v>
      </c>
      <c r="EP32" s="412">
        <v>38</v>
      </c>
      <c r="EQ32" s="412">
        <v>72</v>
      </c>
      <c r="ER32" s="412">
        <v>42</v>
      </c>
      <c r="ES32" s="412">
        <v>45</v>
      </c>
      <c r="ET32" s="412">
        <v>28</v>
      </c>
      <c r="EU32" s="412">
        <v>21</v>
      </c>
      <c r="EV32" s="412">
        <v>13</v>
      </c>
      <c r="EW32" s="412">
        <v>300</v>
      </c>
      <c r="EX32" s="412">
        <v>0</v>
      </c>
      <c r="EY32" s="412">
        <v>0</v>
      </c>
      <c r="EZ32" s="412">
        <v>0</v>
      </c>
      <c r="FA32" s="412">
        <v>0</v>
      </c>
      <c r="FB32" s="412">
        <v>0</v>
      </c>
      <c r="FC32" s="412">
        <v>0</v>
      </c>
      <c r="FD32" s="412">
        <v>0</v>
      </c>
      <c r="FE32" s="412">
        <v>0</v>
      </c>
      <c r="FF32" s="412">
        <v>0</v>
      </c>
      <c r="FG32" s="412">
        <v>0</v>
      </c>
      <c r="FH32" s="412">
        <v>0</v>
      </c>
      <c r="FI32" s="412">
        <v>0</v>
      </c>
      <c r="FJ32" s="412">
        <v>0</v>
      </c>
      <c r="FK32" s="412">
        <v>0</v>
      </c>
      <c r="FL32" s="412">
        <v>0</v>
      </c>
      <c r="FM32" s="412">
        <v>0</v>
      </c>
      <c r="FN32" s="412">
        <v>0</v>
      </c>
      <c r="FO32" s="412">
        <v>0</v>
      </c>
      <c r="FP32" s="412">
        <v>41</v>
      </c>
      <c r="FQ32" s="412">
        <v>38</v>
      </c>
      <c r="FR32" s="412">
        <v>72</v>
      </c>
      <c r="FS32" s="412">
        <v>42</v>
      </c>
      <c r="FT32" s="412">
        <v>45</v>
      </c>
      <c r="FU32" s="412">
        <v>28</v>
      </c>
      <c r="FV32" s="412">
        <v>21</v>
      </c>
      <c r="FW32" s="412">
        <v>13</v>
      </c>
      <c r="FX32" s="412">
        <v>300</v>
      </c>
      <c r="FY32" s="412">
        <v>3</v>
      </c>
      <c r="FZ32" s="412">
        <v>699</v>
      </c>
      <c r="GA32" s="412">
        <v>1532</v>
      </c>
      <c r="GB32" s="412">
        <v>11353</v>
      </c>
      <c r="GC32" s="412">
        <v>6656</v>
      </c>
      <c r="GD32" s="412">
        <v>6221</v>
      </c>
      <c r="GE32" s="412">
        <v>4167</v>
      </c>
      <c r="GF32" s="412">
        <v>1999</v>
      </c>
      <c r="GG32" s="412">
        <v>214</v>
      </c>
      <c r="GH32" s="412">
        <v>32844</v>
      </c>
      <c r="GI32" s="412">
        <v>2</v>
      </c>
      <c r="GJ32" s="412">
        <v>887</v>
      </c>
      <c r="GK32" s="412">
        <v>2720</v>
      </c>
      <c r="GL32" s="412">
        <v>5957</v>
      </c>
      <c r="GM32" s="412">
        <v>2567</v>
      </c>
      <c r="GN32" s="412">
        <v>1583</v>
      </c>
      <c r="GO32" s="412">
        <v>656</v>
      </c>
      <c r="GP32" s="412">
        <v>232</v>
      </c>
      <c r="GQ32" s="412">
        <v>26</v>
      </c>
      <c r="GR32" s="412">
        <v>14630</v>
      </c>
      <c r="GS32" s="412">
        <v>0</v>
      </c>
      <c r="GT32" s="412">
        <v>2.8</v>
      </c>
      <c r="GU32" s="412">
        <v>1.5</v>
      </c>
      <c r="GV32" s="412">
        <v>0.9</v>
      </c>
      <c r="GW32" s="412">
        <v>0</v>
      </c>
      <c r="GX32" s="412">
        <v>0</v>
      </c>
      <c r="GY32" s="412">
        <v>0</v>
      </c>
      <c r="GZ32" s="412">
        <v>0</v>
      </c>
      <c r="HA32" s="412">
        <v>0</v>
      </c>
      <c r="HB32" s="412">
        <v>5.2</v>
      </c>
      <c r="HC32" s="412">
        <v>4.5</v>
      </c>
      <c r="HD32" s="412">
        <v>1370.7</v>
      </c>
      <c r="HE32" s="412">
        <v>3569.5</v>
      </c>
      <c r="HF32" s="412">
        <v>15805.1</v>
      </c>
      <c r="HG32" s="412">
        <v>8575</v>
      </c>
      <c r="HH32" s="412">
        <v>7410</v>
      </c>
      <c r="HI32" s="412">
        <v>4659.75</v>
      </c>
      <c r="HJ32" s="412">
        <v>2178.75</v>
      </c>
      <c r="HK32" s="412">
        <v>237</v>
      </c>
      <c r="HL32" s="412">
        <v>43810.3</v>
      </c>
      <c r="HM32" s="412">
        <v>2.5</v>
      </c>
      <c r="HN32" s="412">
        <v>913.8</v>
      </c>
      <c r="HO32" s="412">
        <v>2776.3</v>
      </c>
      <c r="HP32" s="412">
        <v>14049</v>
      </c>
      <c r="HQ32" s="412">
        <v>8575</v>
      </c>
      <c r="HR32" s="412">
        <v>9056.7000000000007</v>
      </c>
      <c r="HS32" s="412">
        <v>6730.8</v>
      </c>
      <c r="HT32" s="412">
        <v>3631.3</v>
      </c>
      <c r="HU32" s="412">
        <v>474</v>
      </c>
      <c r="HV32" s="412">
        <v>46209.400000000009</v>
      </c>
      <c r="HW32" s="412">
        <v>256.2</v>
      </c>
      <c r="HX32" s="412">
        <v>46465.599999999999</v>
      </c>
      <c r="HY32" s="412">
        <v>4.5</v>
      </c>
      <c r="HZ32" s="412">
        <v>1370.7</v>
      </c>
      <c r="IA32" s="412">
        <v>3569.5</v>
      </c>
      <c r="IB32" s="412">
        <v>15805.1</v>
      </c>
      <c r="IC32" s="412">
        <v>8575</v>
      </c>
      <c r="ID32" s="412">
        <v>7410</v>
      </c>
      <c r="IE32" s="412">
        <v>4659.75</v>
      </c>
      <c r="IF32" s="412">
        <v>2178.75</v>
      </c>
      <c r="IG32" s="412">
        <v>237</v>
      </c>
      <c r="IH32" s="412">
        <v>43810.3</v>
      </c>
      <c r="II32" s="412">
        <v>0.39</v>
      </c>
      <c r="IJ32" s="412">
        <v>250.17</v>
      </c>
      <c r="IK32" s="412">
        <v>784.67</v>
      </c>
      <c r="IL32" s="412">
        <v>1897.88</v>
      </c>
      <c r="IM32" s="412">
        <v>493.77</v>
      </c>
      <c r="IN32" s="412">
        <v>153.35</v>
      </c>
      <c r="IO32" s="412">
        <v>43.07</v>
      </c>
      <c r="IP32" s="412">
        <v>8</v>
      </c>
      <c r="IQ32" s="412">
        <v>0</v>
      </c>
      <c r="IR32" s="412">
        <v>3631.3</v>
      </c>
      <c r="IS32" s="412">
        <v>4.1100000000000003</v>
      </c>
      <c r="IT32" s="412">
        <v>1120.53</v>
      </c>
      <c r="IU32" s="412">
        <v>2784.83</v>
      </c>
      <c r="IV32" s="412">
        <v>13907.220000000001</v>
      </c>
      <c r="IW32" s="412">
        <v>8081.23</v>
      </c>
      <c r="IX32" s="412">
        <v>7256.65</v>
      </c>
      <c r="IY32" s="412">
        <v>4616.68</v>
      </c>
      <c r="IZ32" s="412">
        <v>2170.75</v>
      </c>
      <c r="JA32" s="412">
        <v>237</v>
      </c>
      <c r="JB32" s="412">
        <v>40179</v>
      </c>
      <c r="JC32" s="412">
        <v>2.2999999999999998</v>
      </c>
      <c r="JD32" s="412">
        <v>747</v>
      </c>
      <c r="JE32" s="412">
        <v>2166</v>
      </c>
      <c r="JF32" s="412">
        <v>12362</v>
      </c>
      <c r="JG32" s="412">
        <v>8081.2</v>
      </c>
      <c r="JH32" s="412">
        <v>8869.2000000000007</v>
      </c>
      <c r="JI32" s="412">
        <v>6668.5</v>
      </c>
      <c r="JJ32" s="412">
        <v>3617.9</v>
      </c>
      <c r="JK32" s="412">
        <v>474</v>
      </c>
      <c r="JL32" s="412">
        <v>42988.1</v>
      </c>
      <c r="JM32" s="412">
        <v>256.2</v>
      </c>
      <c r="JN32" s="412">
        <v>43244.3</v>
      </c>
      <c r="JO32" s="286"/>
      <c r="JP32" s="143">
        <f t="shared" si="5"/>
        <v>0</v>
      </c>
    </row>
    <row r="33" spans="1:276" x14ac:dyDescent="0.2">
      <c r="A33" s="150" t="s">
        <v>194</v>
      </c>
      <c r="B33" s="151" t="s">
        <v>282</v>
      </c>
      <c r="C33" s="152" t="s">
        <v>283</v>
      </c>
      <c r="D33" s="415" t="s">
        <v>193</v>
      </c>
      <c r="E33" s="412">
        <v>90605</v>
      </c>
      <c r="F33" s="412">
        <v>44921</v>
      </c>
      <c r="G33" s="412">
        <v>38951</v>
      </c>
      <c r="H33" s="412">
        <v>17325</v>
      </c>
      <c r="I33" s="412">
        <v>11967</v>
      </c>
      <c r="J33" s="412">
        <v>5652</v>
      </c>
      <c r="K33" s="412">
        <v>3552</v>
      </c>
      <c r="L33" s="412">
        <v>303</v>
      </c>
      <c r="M33" s="412">
        <v>213276</v>
      </c>
      <c r="N33" s="412">
        <v>2302</v>
      </c>
      <c r="O33" s="412">
        <v>659</v>
      </c>
      <c r="P33" s="412">
        <v>386</v>
      </c>
      <c r="Q33" s="412">
        <v>140</v>
      </c>
      <c r="R33" s="412">
        <v>60</v>
      </c>
      <c r="S33" s="412">
        <v>30</v>
      </c>
      <c r="T33" s="412">
        <v>23</v>
      </c>
      <c r="U33" s="412">
        <v>4</v>
      </c>
      <c r="V33" s="412">
        <v>3604</v>
      </c>
      <c r="W33" s="412">
        <v>8</v>
      </c>
      <c r="X33" s="412">
        <v>2</v>
      </c>
      <c r="Y33" s="412">
        <v>0</v>
      </c>
      <c r="Z33" s="412">
        <v>1</v>
      </c>
      <c r="AA33" s="412">
        <v>0</v>
      </c>
      <c r="AB33" s="412">
        <v>0</v>
      </c>
      <c r="AC33" s="412">
        <v>2</v>
      </c>
      <c r="AD33" s="412">
        <v>0</v>
      </c>
      <c r="AE33" s="412">
        <v>13</v>
      </c>
      <c r="AF33" s="412">
        <v>88295</v>
      </c>
      <c r="AG33" s="412">
        <v>44260</v>
      </c>
      <c r="AH33" s="412">
        <v>38565</v>
      </c>
      <c r="AI33" s="412">
        <v>17184</v>
      </c>
      <c r="AJ33" s="412">
        <v>11907</v>
      </c>
      <c r="AK33" s="412">
        <v>5622</v>
      </c>
      <c r="AL33" s="412">
        <v>3527</v>
      </c>
      <c r="AM33" s="412">
        <v>299</v>
      </c>
      <c r="AN33" s="412">
        <v>209659</v>
      </c>
      <c r="AO33" s="412">
        <v>151</v>
      </c>
      <c r="AP33" s="412">
        <v>164</v>
      </c>
      <c r="AQ33" s="412">
        <v>239</v>
      </c>
      <c r="AR33" s="412">
        <v>105</v>
      </c>
      <c r="AS33" s="412">
        <v>128</v>
      </c>
      <c r="AT33" s="412">
        <v>68</v>
      </c>
      <c r="AU33" s="412">
        <v>46</v>
      </c>
      <c r="AV33" s="412">
        <v>42</v>
      </c>
      <c r="AW33" s="412">
        <v>943</v>
      </c>
      <c r="AX33" s="412">
        <v>151</v>
      </c>
      <c r="AY33" s="412">
        <v>164</v>
      </c>
      <c r="AZ33" s="412">
        <v>239</v>
      </c>
      <c r="BA33" s="412">
        <v>105</v>
      </c>
      <c r="BB33" s="412">
        <v>128</v>
      </c>
      <c r="BC33" s="412">
        <v>68</v>
      </c>
      <c r="BD33" s="412">
        <v>46</v>
      </c>
      <c r="BE33" s="412">
        <v>42</v>
      </c>
      <c r="BF33" s="412">
        <v>0</v>
      </c>
      <c r="BG33" s="412">
        <v>943</v>
      </c>
      <c r="BH33" s="412">
        <v>151</v>
      </c>
      <c r="BI33" s="412">
        <v>88308</v>
      </c>
      <c r="BJ33" s="412">
        <v>44335</v>
      </c>
      <c r="BK33" s="412">
        <v>38431</v>
      </c>
      <c r="BL33" s="412">
        <v>17207</v>
      </c>
      <c r="BM33" s="412">
        <v>11847</v>
      </c>
      <c r="BN33" s="412">
        <v>5600</v>
      </c>
      <c r="BO33" s="412">
        <v>3523</v>
      </c>
      <c r="BP33" s="412">
        <v>257</v>
      </c>
      <c r="BQ33" s="412">
        <v>209659</v>
      </c>
      <c r="BR33" s="412">
        <v>32</v>
      </c>
      <c r="BS33" s="412">
        <v>39497</v>
      </c>
      <c r="BT33" s="412">
        <v>14471</v>
      </c>
      <c r="BU33" s="412">
        <v>10555</v>
      </c>
      <c r="BV33" s="412">
        <v>3818</v>
      </c>
      <c r="BW33" s="412">
        <v>1962</v>
      </c>
      <c r="BX33" s="412">
        <v>790</v>
      </c>
      <c r="BY33" s="412">
        <v>436</v>
      </c>
      <c r="BZ33" s="412">
        <v>16</v>
      </c>
      <c r="CA33" s="412">
        <v>71577</v>
      </c>
      <c r="CB33" s="412">
        <v>9</v>
      </c>
      <c r="CC33" s="412">
        <v>628</v>
      </c>
      <c r="CD33" s="412">
        <v>415</v>
      </c>
      <c r="CE33" s="412">
        <v>328</v>
      </c>
      <c r="CF33" s="412">
        <v>137</v>
      </c>
      <c r="CG33" s="412">
        <v>78</v>
      </c>
      <c r="CH33" s="412">
        <v>39</v>
      </c>
      <c r="CI33" s="412">
        <v>20</v>
      </c>
      <c r="CJ33" s="412">
        <v>0</v>
      </c>
      <c r="CK33" s="412">
        <v>1654</v>
      </c>
      <c r="CL33" s="412">
        <v>5</v>
      </c>
      <c r="CM33" s="412">
        <v>114</v>
      </c>
      <c r="CN33" s="412">
        <v>53</v>
      </c>
      <c r="CO33" s="412">
        <v>52</v>
      </c>
      <c r="CP33" s="412">
        <v>42</v>
      </c>
      <c r="CQ33" s="412">
        <v>51</v>
      </c>
      <c r="CR33" s="412">
        <v>29</v>
      </c>
      <c r="CS33" s="412">
        <v>63</v>
      </c>
      <c r="CT33" s="412">
        <v>37</v>
      </c>
      <c r="CU33" s="412">
        <v>446</v>
      </c>
      <c r="CV33" s="412">
        <v>691</v>
      </c>
      <c r="CW33" s="412">
        <v>297</v>
      </c>
      <c r="CX33" s="412">
        <v>272</v>
      </c>
      <c r="CY33" s="412">
        <v>126</v>
      </c>
      <c r="CZ33" s="412">
        <v>64</v>
      </c>
      <c r="DA33" s="412">
        <v>40</v>
      </c>
      <c r="DB33" s="412">
        <v>22</v>
      </c>
      <c r="DC33" s="412">
        <v>2</v>
      </c>
      <c r="DD33" s="412">
        <v>1514</v>
      </c>
      <c r="DE33" s="412">
        <v>3226</v>
      </c>
      <c r="DF33" s="412">
        <v>1070</v>
      </c>
      <c r="DG33" s="412">
        <v>757</v>
      </c>
      <c r="DH33" s="412">
        <v>268</v>
      </c>
      <c r="DI33" s="412">
        <v>177</v>
      </c>
      <c r="DJ33" s="412">
        <v>62</v>
      </c>
      <c r="DK33" s="412">
        <v>39</v>
      </c>
      <c r="DL33" s="412">
        <v>6</v>
      </c>
      <c r="DM33" s="412">
        <v>5605</v>
      </c>
      <c r="DN33" s="412">
        <v>435</v>
      </c>
      <c r="DO33" s="412">
        <v>172</v>
      </c>
      <c r="DP33" s="412">
        <v>118</v>
      </c>
      <c r="DQ33" s="412">
        <v>37</v>
      </c>
      <c r="DR33" s="412">
        <v>29</v>
      </c>
      <c r="DS33" s="412">
        <v>11</v>
      </c>
      <c r="DT33" s="412">
        <v>3</v>
      </c>
      <c r="DU33" s="412">
        <v>1</v>
      </c>
      <c r="DV33" s="412">
        <v>806</v>
      </c>
      <c r="DW33" s="412">
        <v>914</v>
      </c>
      <c r="DX33" s="412">
        <v>230</v>
      </c>
      <c r="DY33" s="412">
        <v>125</v>
      </c>
      <c r="DZ33" s="412">
        <v>53</v>
      </c>
      <c r="EA33" s="412">
        <v>28</v>
      </c>
      <c r="EB33" s="412">
        <v>17</v>
      </c>
      <c r="EC33" s="412">
        <v>11</v>
      </c>
      <c r="ED33" s="412">
        <v>2</v>
      </c>
      <c r="EE33" s="412">
        <v>1380</v>
      </c>
      <c r="EF33" s="412">
        <v>4575</v>
      </c>
      <c r="EG33" s="412">
        <v>1472</v>
      </c>
      <c r="EH33" s="412">
        <v>1000</v>
      </c>
      <c r="EI33" s="412">
        <v>358</v>
      </c>
      <c r="EJ33" s="412">
        <v>234</v>
      </c>
      <c r="EK33" s="412">
        <v>90</v>
      </c>
      <c r="EL33" s="412">
        <v>53</v>
      </c>
      <c r="EM33" s="412">
        <v>9</v>
      </c>
      <c r="EN33" s="412">
        <v>7791</v>
      </c>
      <c r="EO33" s="412">
        <v>2576</v>
      </c>
      <c r="EP33" s="412">
        <v>749</v>
      </c>
      <c r="EQ33" s="412">
        <v>485</v>
      </c>
      <c r="ER33" s="412">
        <v>186</v>
      </c>
      <c r="ES33" s="412">
        <v>116</v>
      </c>
      <c r="ET33" s="412">
        <v>46</v>
      </c>
      <c r="EU33" s="412">
        <v>29</v>
      </c>
      <c r="EV33" s="412">
        <v>6</v>
      </c>
      <c r="EW33" s="412">
        <v>4193</v>
      </c>
      <c r="EX33" s="412">
        <v>0</v>
      </c>
      <c r="EY33" s="412">
        <v>0</v>
      </c>
      <c r="EZ33" s="412">
        <v>0</v>
      </c>
      <c r="FA33" s="412">
        <v>0</v>
      </c>
      <c r="FB33" s="412">
        <v>0</v>
      </c>
      <c r="FC33" s="412">
        <v>0</v>
      </c>
      <c r="FD33" s="412">
        <v>0</v>
      </c>
      <c r="FE33" s="412">
        <v>0</v>
      </c>
      <c r="FF33" s="412">
        <v>0</v>
      </c>
      <c r="FG33" s="412">
        <v>11</v>
      </c>
      <c r="FH33" s="412">
        <v>9</v>
      </c>
      <c r="FI33" s="412">
        <v>10</v>
      </c>
      <c r="FJ33" s="412">
        <v>5</v>
      </c>
      <c r="FK33" s="412">
        <v>2</v>
      </c>
      <c r="FL33" s="412">
        <v>1</v>
      </c>
      <c r="FM33" s="412">
        <v>1</v>
      </c>
      <c r="FN33" s="412">
        <v>0</v>
      </c>
      <c r="FO33" s="412">
        <v>39</v>
      </c>
      <c r="FP33" s="412">
        <v>2565</v>
      </c>
      <c r="FQ33" s="412">
        <v>740</v>
      </c>
      <c r="FR33" s="412">
        <v>475</v>
      </c>
      <c r="FS33" s="412">
        <v>181</v>
      </c>
      <c r="FT33" s="412">
        <v>114</v>
      </c>
      <c r="FU33" s="412">
        <v>45</v>
      </c>
      <c r="FV33" s="412">
        <v>28</v>
      </c>
      <c r="FW33" s="412">
        <v>6</v>
      </c>
      <c r="FX33" s="412">
        <v>4154</v>
      </c>
      <c r="FY33" s="412">
        <v>105</v>
      </c>
      <c r="FZ33" s="412">
        <v>46720</v>
      </c>
      <c r="GA33" s="412">
        <v>28994</v>
      </c>
      <c r="GB33" s="412">
        <v>27253</v>
      </c>
      <c r="GC33" s="412">
        <v>13120</v>
      </c>
      <c r="GD33" s="412">
        <v>9699</v>
      </c>
      <c r="GE33" s="412">
        <v>4714</v>
      </c>
      <c r="GF33" s="412">
        <v>2990</v>
      </c>
      <c r="GG33" s="412">
        <v>201</v>
      </c>
      <c r="GH33" s="412">
        <v>133796</v>
      </c>
      <c r="GI33" s="412">
        <v>46</v>
      </c>
      <c r="GJ33" s="412">
        <v>41588</v>
      </c>
      <c r="GK33" s="412">
        <v>15341</v>
      </c>
      <c r="GL33" s="412">
        <v>11178</v>
      </c>
      <c r="GM33" s="412">
        <v>4087</v>
      </c>
      <c r="GN33" s="412">
        <v>2148</v>
      </c>
      <c r="GO33" s="412">
        <v>886</v>
      </c>
      <c r="GP33" s="412">
        <v>533</v>
      </c>
      <c r="GQ33" s="412">
        <v>56</v>
      </c>
      <c r="GR33" s="412">
        <v>75863</v>
      </c>
      <c r="GS33" s="412">
        <v>0</v>
      </c>
      <c r="GT33" s="412">
        <v>9</v>
      </c>
      <c r="GU33" s="412">
        <v>2</v>
      </c>
      <c r="GV33" s="412">
        <v>3</v>
      </c>
      <c r="GW33" s="412">
        <v>0</v>
      </c>
      <c r="GX33" s="412">
        <v>0</v>
      </c>
      <c r="GY33" s="412">
        <v>0</v>
      </c>
      <c r="GZ33" s="412">
        <v>0</v>
      </c>
      <c r="HA33" s="412">
        <v>0</v>
      </c>
      <c r="HB33" s="412">
        <v>14</v>
      </c>
      <c r="HC33" s="412">
        <v>138.25</v>
      </c>
      <c r="HD33" s="412">
        <v>78238.25</v>
      </c>
      <c r="HE33" s="412">
        <v>40528.5</v>
      </c>
      <c r="HF33" s="412">
        <v>35626.25</v>
      </c>
      <c r="HG33" s="412">
        <v>16186.75</v>
      </c>
      <c r="HH33" s="412">
        <v>11297</v>
      </c>
      <c r="HI33" s="412">
        <v>5375.75</v>
      </c>
      <c r="HJ33" s="412">
        <v>3380</v>
      </c>
      <c r="HK33" s="412">
        <v>234.5</v>
      </c>
      <c r="HL33" s="412">
        <v>191005.25</v>
      </c>
      <c r="HM33" s="412">
        <v>76.8</v>
      </c>
      <c r="HN33" s="412">
        <v>52158.8</v>
      </c>
      <c r="HO33" s="412">
        <v>31522.2</v>
      </c>
      <c r="HP33" s="412">
        <v>31667.8</v>
      </c>
      <c r="HQ33" s="412">
        <v>16186.8</v>
      </c>
      <c r="HR33" s="412">
        <v>13807.4</v>
      </c>
      <c r="HS33" s="412">
        <v>7765</v>
      </c>
      <c r="HT33" s="412">
        <v>5633.3</v>
      </c>
      <c r="HU33" s="412">
        <v>469</v>
      </c>
      <c r="HV33" s="412">
        <v>159287.09999999998</v>
      </c>
      <c r="HW33" s="412">
        <v>1</v>
      </c>
      <c r="HX33" s="412">
        <v>159288.1</v>
      </c>
      <c r="HY33" s="412">
        <v>138.25</v>
      </c>
      <c r="HZ33" s="412">
        <v>78238.25</v>
      </c>
      <c r="IA33" s="412">
        <v>40528.5</v>
      </c>
      <c r="IB33" s="412">
        <v>35626.25</v>
      </c>
      <c r="IC33" s="412">
        <v>16186.75</v>
      </c>
      <c r="ID33" s="412">
        <v>11297</v>
      </c>
      <c r="IE33" s="412">
        <v>5375.75</v>
      </c>
      <c r="IF33" s="412">
        <v>3380</v>
      </c>
      <c r="IG33" s="412">
        <v>234.5</v>
      </c>
      <c r="IH33" s="412">
        <v>191005.25</v>
      </c>
      <c r="II33" s="412">
        <v>46.17</v>
      </c>
      <c r="IJ33" s="412">
        <v>20866.03</v>
      </c>
      <c r="IK33" s="412">
        <v>5604.34</v>
      </c>
      <c r="IL33" s="412">
        <v>3202.04</v>
      </c>
      <c r="IM33" s="412">
        <v>879.47</v>
      </c>
      <c r="IN33" s="412">
        <v>318.12</v>
      </c>
      <c r="IO33" s="412">
        <v>90.74</v>
      </c>
      <c r="IP33" s="412">
        <v>27.41</v>
      </c>
      <c r="IQ33" s="412">
        <v>0.13</v>
      </c>
      <c r="IR33" s="412">
        <v>31034.45</v>
      </c>
      <c r="IS33" s="412">
        <v>92.08</v>
      </c>
      <c r="IT33" s="412">
        <v>57372.22</v>
      </c>
      <c r="IU33" s="412">
        <v>34924.160000000003</v>
      </c>
      <c r="IV33" s="412">
        <v>32424.21</v>
      </c>
      <c r="IW33" s="412">
        <v>15307.28</v>
      </c>
      <c r="IX33" s="412">
        <v>10978.88</v>
      </c>
      <c r="IY33" s="412">
        <v>5285.01</v>
      </c>
      <c r="IZ33" s="412">
        <v>3352.59</v>
      </c>
      <c r="JA33" s="412">
        <v>234.37</v>
      </c>
      <c r="JB33" s="412">
        <v>159970.80000000002</v>
      </c>
      <c r="JC33" s="412">
        <v>51.2</v>
      </c>
      <c r="JD33" s="412">
        <v>38248.1</v>
      </c>
      <c r="JE33" s="412">
        <v>27163.200000000001</v>
      </c>
      <c r="JF33" s="412">
        <v>28821.5</v>
      </c>
      <c r="JG33" s="412">
        <v>15307.3</v>
      </c>
      <c r="JH33" s="412">
        <v>13418.6</v>
      </c>
      <c r="JI33" s="412">
        <v>7633.9</v>
      </c>
      <c r="JJ33" s="412">
        <v>5587.7</v>
      </c>
      <c r="JK33" s="412">
        <v>468.7</v>
      </c>
      <c r="JL33" s="412">
        <v>136700.20000000001</v>
      </c>
      <c r="JM33" s="412">
        <v>1</v>
      </c>
      <c r="JN33" s="412">
        <v>136701.20000000001</v>
      </c>
      <c r="JO33" s="286"/>
      <c r="JP33" s="143">
        <f t="shared" si="5"/>
        <v>0</v>
      </c>
    </row>
    <row r="34" spans="1:276" x14ac:dyDescent="0.2">
      <c r="A34" s="150" t="s">
        <v>196</v>
      </c>
      <c r="B34" s="151" t="s">
        <v>276</v>
      </c>
      <c r="C34" s="152" t="s">
        <v>69</v>
      </c>
      <c r="D34" s="415" t="s">
        <v>195</v>
      </c>
      <c r="E34" s="412">
        <v>5891</v>
      </c>
      <c r="F34" s="412">
        <v>16439</v>
      </c>
      <c r="G34" s="412">
        <v>18553</v>
      </c>
      <c r="H34" s="412">
        <v>9163</v>
      </c>
      <c r="I34" s="412">
        <v>6927</v>
      </c>
      <c r="J34" s="412">
        <v>4046</v>
      </c>
      <c r="K34" s="412">
        <v>2194</v>
      </c>
      <c r="L34" s="412">
        <v>210</v>
      </c>
      <c r="M34" s="412">
        <v>63423</v>
      </c>
      <c r="N34" s="412">
        <v>300</v>
      </c>
      <c r="O34" s="412">
        <v>176</v>
      </c>
      <c r="P34" s="412">
        <v>150</v>
      </c>
      <c r="Q34" s="412">
        <v>58</v>
      </c>
      <c r="R34" s="412">
        <v>49</v>
      </c>
      <c r="S34" s="412">
        <v>12</v>
      </c>
      <c r="T34" s="412">
        <v>11</v>
      </c>
      <c r="U34" s="412">
        <v>0</v>
      </c>
      <c r="V34" s="412">
        <v>756</v>
      </c>
      <c r="W34" s="412">
        <v>0</v>
      </c>
      <c r="X34" s="412">
        <v>0</v>
      </c>
      <c r="Y34" s="412">
        <v>0</v>
      </c>
      <c r="Z34" s="412">
        <v>2</v>
      </c>
      <c r="AA34" s="412">
        <v>0</v>
      </c>
      <c r="AB34" s="412">
        <v>0</v>
      </c>
      <c r="AC34" s="412">
        <v>0</v>
      </c>
      <c r="AD34" s="412">
        <v>0</v>
      </c>
      <c r="AE34" s="412">
        <v>2</v>
      </c>
      <c r="AF34" s="412">
        <v>5591</v>
      </c>
      <c r="AG34" s="412">
        <v>16263</v>
      </c>
      <c r="AH34" s="412">
        <v>18403</v>
      </c>
      <c r="AI34" s="412">
        <v>9103</v>
      </c>
      <c r="AJ34" s="412">
        <v>6878</v>
      </c>
      <c r="AK34" s="412">
        <v>4034</v>
      </c>
      <c r="AL34" s="412">
        <v>2183</v>
      </c>
      <c r="AM34" s="412">
        <v>210</v>
      </c>
      <c r="AN34" s="412">
        <v>62665</v>
      </c>
      <c r="AO34" s="412">
        <v>5</v>
      </c>
      <c r="AP34" s="412">
        <v>69</v>
      </c>
      <c r="AQ34" s="412">
        <v>104</v>
      </c>
      <c r="AR34" s="412">
        <v>67</v>
      </c>
      <c r="AS34" s="412">
        <v>53</v>
      </c>
      <c r="AT34" s="412">
        <v>38</v>
      </c>
      <c r="AU34" s="412">
        <v>17</v>
      </c>
      <c r="AV34" s="412">
        <v>12</v>
      </c>
      <c r="AW34" s="412">
        <v>365</v>
      </c>
      <c r="AX34" s="412">
        <v>5</v>
      </c>
      <c r="AY34" s="412">
        <v>69</v>
      </c>
      <c r="AZ34" s="412">
        <v>104</v>
      </c>
      <c r="BA34" s="412">
        <v>67</v>
      </c>
      <c r="BB34" s="412">
        <v>53</v>
      </c>
      <c r="BC34" s="412">
        <v>38</v>
      </c>
      <c r="BD34" s="412">
        <v>17</v>
      </c>
      <c r="BE34" s="412">
        <v>12</v>
      </c>
      <c r="BF34" s="412">
        <v>0</v>
      </c>
      <c r="BG34" s="412">
        <v>365</v>
      </c>
      <c r="BH34" s="412">
        <v>5</v>
      </c>
      <c r="BI34" s="412">
        <v>5655</v>
      </c>
      <c r="BJ34" s="412">
        <v>16298</v>
      </c>
      <c r="BK34" s="412">
        <v>18366</v>
      </c>
      <c r="BL34" s="412">
        <v>9089</v>
      </c>
      <c r="BM34" s="412">
        <v>6863</v>
      </c>
      <c r="BN34" s="412">
        <v>4013</v>
      </c>
      <c r="BO34" s="412">
        <v>2178</v>
      </c>
      <c r="BP34" s="412">
        <v>198</v>
      </c>
      <c r="BQ34" s="412">
        <v>62665</v>
      </c>
      <c r="BR34" s="412">
        <v>2</v>
      </c>
      <c r="BS34" s="412">
        <v>3530</v>
      </c>
      <c r="BT34" s="412">
        <v>6503</v>
      </c>
      <c r="BU34" s="412">
        <v>5091</v>
      </c>
      <c r="BV34" s="412">
        <v>1983</v>
      </c>
      <c r="BW34" s="412">
        <v>1135</v>
      </c>
      <c r="BX34" s="412">
        <v>493</v>
      </c>
      <c r="BY34" s="412">
        <v>240</v>
      </c>
      <c r="BZ34" s="412">
        <v>12</v>
      </c>
      <c r="CA34" s="412">
        <v>18989</v>
      </c>
      <c r="CB34" s="412">
        <v>0</v>
      </c>
      <c r="CC34" s="412">
        <v>24</v>
      </c>
      <c r="CD34" s="412">
        <v>133</v>
      </c>
      <c r="CE34" s="412">
        <v>178</v>
      </c>
      <c r="CF34" s="412">
        <v>77</v>
      </c>
      <c r="CG34" s="412">
        <v>46</v>
      </c>
      <c r="CH34" s="412">
        <v>16</v>
      </c>
      <c r="CI34" s="412">
        <v>9</v>
      </c>
      <c r="CJ34" s="412">
        <v>1</v>
      </c>
      <c r="CK34" s="412">
        <v>484</v>
      </c>
      <c r="CL34" s="412">
        <v>1</v>
      </c>
      <c r="CM34" s="412">
        <v>8</v>
      </c>
      <c r="CN34" s="412">
        <v>12</v>
      </c>
      <c r="CO34" s="412">
        <v>20</v>
      </c>
      <c r="CP34" s="412">
        <v>14</v>
      </c>
      <c r="CQ34" s="412">
        <v>15</v>
      </c>
      <c r="CR34" s="412">
        <v>20</v>
      </c>
      <c r="CS34" s="412">
        <v>24</v>
      </c>
      <c r="CT34" s="412">
        <v>5</v>
      </c>
      <c r="CU34" s="412">
        <v>119</v>
      </c>
      <c r="CV34" s="412">
        <v>29</v>
      </c>
      <c r="CW34" s="412">
        <v>26</v>
      </c>
      <c r="CX34" s="412">
        <v>32</v>
      </c>
      <c r="CY34" s="412">
        <v>37</v>
      </c>
      <c r="CZ34" s="412">
        <v>26</v>
      </c>
      <c r="DA34" s="412">
        <v>13</v>
      </c>
      <c r="DB34" s="412">
        <v>17</v>
      </c>
      <c r="DC34" s="412">
        <v>4</v>
      </c>
      <c r="DD34" s="412">
        <v>184</v>
      </c>
      <c r="DE34" s="412">
        <v>302</v>
      </c>
      <c r="DF34" s="412">
        <v>346</v>
      </c>
      <c r="DG34" s="412">
        <v>225</v>
      </c>
      <c r="DH34" s="412">
        <v>132</v>
      </c>
      <c r="DI34" s="412">
        <v>71</v>
      </c>
      <c r="DJ34" s="412">
        <v>69</v>
      </c>
      <c r="DK34" s="412">
        <v>41</v>
      </c>
      <c r="DL34" s="412">
        <v>8</v>
      </c>
      <c r="DM34" s="412">
        <v>1194</v>
      </c>
      <c r="DN34" s="412">
        <v>0</v>
      </c>
      <c r="DO34" s="412">
        <v>0</v>
      </c>
      <c r="DP34" s="412">
        <v>0</v>
      </c>
      <c r="DQ34" s="412">
        <v>0</v>
      </c>
      <c r="DR34" s="412">
        <v>0</v>
      </c>
      <c r="DS34" s="412">
        <v>0</v>
      </c>
      <c r="DT34" s="412">
        <v>0</v>
      </c>
      <c r="DU34" s="412">
        <v>0</v>
      </c>
      <c r="DV34" s="412">
        <v>0</v>
      </c>
      <c r="DW34" s="412">
        <v>0</v>
      </c>
      <c r="DX34" s="412">
        <v>0</v>
      </c>
      <c r="DY34" s="412">
        <v>0</v>
      </c>
      <c r="DZ34" s="412">
        <v>0</v>
      </c>
      <c r="EA34" s="412">
        <v>0</v>
      </c>
      <c r="EB34" s="412">
        <v>0</v>
      </c>
      <c r="EC34" s="412">
        <v>0</v>
      </c>
      <c r="ED34" s="412">
        <v>0</v>
      </c>
      <c r="EE34" s="412">
        <v>0</v>
      </c>
      <c r="EF34" s="412">
        <v>302</v>
      </c>
      <c r="EG34" s="412">
        <v>346</v>
      </c>
      <c r="EH34" s="412">
        <v>225</v>
      </c>
      <c r="EI34" s="412">
        <v>132</v>
      </c>
      <c r="EJ34" s="412">
        <v>71</v>
      </c>
      <c r="EK34" s="412">
        <v>69</v>
      </c>
      <c r="EL34" s="412">
        <v>41</v>
      </c>
      <c r="EM34" s="412">
        <v>8</v>
      </c>
      <c r="EN34" s="412">
        <v>1194</v>
      </c>
      <c r="EO34" s="412">
        <v>160</v>
      </c>
      <c r="EP34" s="412">
        <v>158</v>
      </c>
      <c r="EQ34" s="412">
        <v>116</v>
      </c>
      <c r="ER34" s="412">
        <v>65</v>
      </c>
      <c r="ES34" s="412">
        <v>37</v>
      </c>
      <c r="ET34" s="412">
        <v>41</v>
      </c>
      <c r="EU34" s="412">
        <v>26</v>
      </c>
      <c r="EV34" s="412">
        <v>7</v>
      </c>
      <c r="EW34" s="412">
        <v>610</v>
      </c>
      <c r="EX34" s="412">
        <v>0</v>
      </c>
      <c r="EY34" s="412">
        <v>0</v>
      </c>
      <c r="EZ34" s="412">
        <v>0</v>
      </c>
      <c r="FA34" s="412">
        <v>0</v>
      </c>
      <c r="FB34" s="412">
        <v>0</v>
      </c>
      <c r="FC34" s="412">
        <v>0</v>
      </c>
      <c r="FD34" s="412">
        <v>0</v>
      </c>
      <c r="FE34" s="412">
        <v>0</v>
      </c>
      <c r="FF34" s="412">
        <v>0</v>
      </c>
      <c r="FG34" s="412">
        <v>0</v>
      </c>
      <c r="FH34" s="412">
        <v>1</v>
      </c>
      <c r="FI34" s="412">
        <v>1</v>
      </c>
      <c r="FJ34" s="412">
        <v>2</v>
      </c>
      <c r="FK34" s="412">
        <v>1</v>
      </c>
      <c r="FL34" s="412">
        <v>0</v>
      </c>
      <c r="FM34" s="412">
        <v>2</v>
      </c>
      <c r="FN34" s="412">
        <v>0</v>
      </c>
      <c r="FO34" s="412">
        <v>7</v>
      </c>
      <c r="FP34" s="412">
        <v>160</v>
      </c>
      <c r="FQ34" s="412">
        <v>157</v>
      </c>
      <c r="FR34" s="412">
        <v>115</v>
      </c>
      <c r="FS34" s="412">
        <v>63</v>
      </c>
      <c r="FT34" s="412">
        <v>36</v>
      </c>
      <c r="FU34" s="412">
        <v>41</v>
      </c>
      <c r="FV34" s="412">
        <v>24</v>
      </c>
      <c r="FW34" s="412">
        <v>7</v>
      </c>
      <c r="FX34" s="412">
        <v>603</v>
      </c>
      <c r="FY34" s="412">
        <v>2</v>
      </c>
      <c r="FZ34" s="412">
        <v>2091</v>
      </c>
      <c r="GA34" s="412">
        <v>9649</v>
      </c>
      <c r="GB34" s="412">
        <v>13077</v>
      </c>
      <c r="GC34" s="412">
        <v>7015</v>
      </c>
      <c r="GD34" s="412">
        <v>5665</v>
      </c>
      <c r="GE34" s="412">
        <v>3484</v>
      </c>
      <c r="GF34" s="412">
        <v>1905</v>
      </c>
      <c r="GG34" s="412">
        <v>180</v>
      </c>
      <c r="GH34" s="412">
        <v>43068</v>
      </c>
      <c r="GI34" s="412">
        <v>3</v>
      </c>
      <c r="GJ34" s="412">
        <v>3564</v>
      </c>
      <c r="GK34" s="412">
        <v>6649</v>
      </c>
      <c r="GL34" s="412">
        <v>5289</v>
      </c>
      <c r="GM34" s="412">
        <v>2074</v>
      </c>
      <c r="GN34" s="412">
        <v>1198</v>
      </c>
      <c r="GO34" s="412">
        <v>529</v>
      </c>
      <c r="GP34" s="412">
        <v>273</v>
      </c>
      <c r="GQ34" s="412">
        <v>18</v>
      </c>
      <c r="GR34" s="412">
        <v>19597</v>
      </c>
      <c r="GS34" s="412">
        <v>0</v>
      </c>
      <c r="GT34" s="412">
        <v>4.5599999999999996</v>
      </c>
      <c r="GU34" s="412">
        <v>0</v>
      </c>
      <c r="GV34" s="412">
        <v>0</v>
      </c>
      <c r="GW34" s="412">
        <v>0.88</v>
      </c>
      <c r="GX34" s="412">
        <v>0</v>
      </c>
      <c r="GY34" s="412">
        <v>0</v>
      </c>
      <c r="GZ34" s="412">
        <v>0</v>
      </c>
      <c r="HA34" s="412">
        <v>0</v>
      </c>
      <c r="HB34" s="412">
        <v>5.4399999999999995</v>
      </c>
      <c r="HC34" s="412">
        <v>4</v>
      </c>
      <c r="HD34" s="412">
        <v>4756.9399999999996</v>
      </c>
      <c r="HE34" s="412">
        <v>14632.5</v>
      </c>
      <c r="HF34" s="412">
        <v>17038.75</v>
      </c>
      <c r="HG34" s="412">
        <v>8566.1200000000008</v>
      </c>
      <c r="HH34" s="412">
        <v>6559.25</v>
      </c>
      <c r="HI34" s="412">
        <v>3875.75</v>
      </c>
      <c r="HJ34" s="412">
        <v>2103.75</v>
      </c>
      <c r="HK34" s="412">
        <v>192.25</v>
      </c>
      <c r="HL34" s="412">
        <v>57729.310000000005</v>
      </c>
      <c r="HM34" s="412">
        <v>2.2000000000000002</v>
      </c>
      <c r="HN34" s="412">
        <v>3171.3</v>
      </c>
      <c r="HO34" s="412">
        <v>11380.8</v>
      </c>
      <c r="HP34" s="412">
        <v>15145.6</v>
      </c>
      <c r="HQ34" s="412">
        <v>8566.1</v>
      </c>
      <c r="HR34" s="412">
        <v>8016.9</v>
      </c>
      <c r="HS34" s="412">
        <v>5598.3</v>
      </c>
      <c r="HT34" s="412">
        <v>3506.3</v>
      </c>
      <c r="HU34" s="412">
        <v>384.5</v>
      </c>
      <c r="HV34" s="412">
        <v>55772.000000000007</v>
      </c>
      <c r="HW34" s="412">
        <v>20.399999999999999</v>
      </c>
      <c r="HX34" s="412">
        <v>55792.4</v>
      </c>
      <c r="HY34" s="412">
        <v>4</v>
      </c>
      <c r="HZ34" s="412">
        <v>4756.9399999999996</v>
      </c>
      <c r="IA34" s="412">
        <v>14632.5</v>
      </c>
      <c r="IB34" s="412">
        <v>17038.75</v>
      </c>
      <c r="IC34" s="412">
        <v>8566.1200000000008</v>
      </c>
      <c r="ID34" s="412">
        <v>6559.25</v>
      </c>
      <c r="IE34" s="412">
        <v>3875.75</v>
      </c>
      <c r="IF34" s="412">
        <v>2103.75</v>
      </c>
      <c r="IG34" s="412">
        <v>192.25</v>
      </c>
      <c r="IH34" s="412">
        <v>57729.310000000005</v>
      </c>
      <c r="II34" s="412">
        <v>1.6</v>
      </c>
      <c r="IJ34" s="412">
        <v>1232.7</v>
      </c>
      <c r="IK34" s="412">
        <v>2530.02</v>
      </c>
      <c r="IL34" s="412">
        <v>1582.93</v>
      </c>
      <c r="IM34" s="412">
        <v>377.35</v>
      </c>
      <c r="IN34" s="412">
        <v>123.32</v>
      </c>
      <c r="IO34" s="412">
        <v>30.29</v>
      </c>
      <c r="IP34" s="412">
        <v>13.07</v>
      </c>
      <c r="IQ34" s="412">
        <v>0.63</v>
      </c>
      <c r="IR34" s="412">
        <v>5891.91</v>
      </c>
      <c r="IS34" s="412">
        <v>2.4</v>
      </c>
      <c r="IT34" s="412">
        <v>3524.24</v>
      </c>
      <c r="IU34" s="412">
        <v>12102.48</v>
      </c>
      <c r="IV34" s="412">
        <v>15455.82</v>
      </c>
      <c r="IW34" s="412">
        <v>8188.77</v>
      </c>
      <c r="IX34" s="412">
        <v>6435.93</v>
      </c>
      <c r="IY34" s="412">
        <v>3845.46</v>
      </c>
      <c r="IZ34" s="412">
        <v>2090.6799999999998</v>
      </c>
      <c r="JA34" s="412">
        <v>191.62</v>
      </c>
      <c r="JB34" s="412">
        <v>51837.4</v>
      </c>
      <c r="JC34" s="412">
        <v>1.3</v>
      </c>
      <c r="JD34" s="412">
        <v>2349.5</v>
      </c>
      <c r="JE34" s="412">
        <v>9413</v>
      </c>
      <c r="JF34" s="412">
        <v>13738.5</v>
      </c>
      <c r="JG34" s="412">
        <v>8188.8</v>
      </c>
      <c r="JH34" s="412">
        <v>7866.1</v>
      </c>
      <c r="JI34" s="412">
        <v>5554.6</v>
      </c>
      <c r="JJ34" s="412">
        <v>3484.5</v>
      </c>
      <c r="JK34" s="412">
        <v>383.2</v>
      </c>
      <c r="JL34" s="412">
        <v>50979.499999999993</v>
      </c>
      <c r="JM34" s="412">
        <v>20.399999999999999</v>
      </c>
      <c r="JN34" s="412">
        <v>50999.9</v>
      </c>
      <c r="JO34" s="286"/>
      <c r="JP34" s="143">
        <f t="shared" si="5"/>
        <v>0</v>
      </c>
    </row>
    <row r="35" spans="1:276" x14ac:dyDescent="0.2">
      <c r="A35" s="150" t="s">
        <v>198</v>
      </c>
      <c r="B35" s="151" t="s">
        <v>276</v>
      </c>
      <c r="C35" s="152" t="s">
        <v>69</v>
      </c>
      <c r="D35" s="415" t="s">
        <v>197</v>
      </c>
      <c r="E35" s="412">
        <v>15333</v>
      </c>
      <c r="F35" s="412">
        <v>16712</v>
      </c>
      <c r="G35" s="412">
        <v>13345</v>
      </c>
      <c r="H35" s="412">
        <v>7330</v>
      </c>
      <c r="I35" s="412">
        <v>4103</v>
      </c>
      <c r="J35" s="412">
        <v>1512</v>
      </c>
      <c r="K35" s="412">
        <v>720</v>
      </c>
      <c r="L35" s="412">
        <v>56</v>
      </c>
      <c r="M35" s="412">
        <v>59111</v>
      </c>
      <c r="N35" s="412">
        <v>482</v>
      </c>
      <c r="O35" s="412">
        <v>260</v>
      </c>
      <c r="P35" s="412">
        <v>250</v>
      </c>
      <c r="Q35" s="412">
        <v>208</v>
      </c>
      <c r="R35" s="412">
        <v>135</v>
      </c>
      <c r="S35" s="412">
        <v>37</v>
      </c>
      <c r="T35" s="412">
        <v>17</v>
      </c>
      <c r="U35" s="412">
        <v>6</v>
      </c>
      <c r="V35" s="412">
        <v>1395</v>
      </c>
      <c r="W35" s="412">
        <v>4</v>
      </c>
      <c r="X35" s="412">
        <v>0</v>
      </c>
      <c r="Y35" s="412">
        <v>1</v>
      </c>
      <c r="Z35" s="412">
        <v>0</v>
      </c>
      <c r="AA35" s="412">
        <v>0</v>
      </c>
      <c r="AB35" s="412">
        <v>0</v>
      </c>
      <c r="AC35" s="412">
        <v>0</v>
      </c>
      <c r="AD35" s="412">
        <v>0</v>
      </c>
      <c r="AE35" s="412">
        <v>5</v>
      </c>
      <c r="AF35" s="412">
        <v>14847</v>
      </c>
      <c r="AG35" s="412">
        <v>16452</v>
      </c>
      <c r="AH35" s="412">
        <v>13094</v>
      </c>
      <c r="AI35" s="412">
        <v>7122</v>
      </c>
      <c r="AJ35" s="412">
        <v>3968</v>
      </c>
      <c r="AK35" s="412">
        <v>1475</v>
      </c>
      <c r="AL35" s="412">
        <v>703</v>
      </c>
      <c r="AM35" s="412">
        <v>50</v>
      </c>
      <c r="AN35" s="412">
        <v>57711</v>
      </c>
      <c r="AO35" s="412">
        <v>34</v>
      </c>
      <c r="AP35" s="412">
        <v>62</v>
      </c>
      <c r="AQ35" s="412">
        <v>87</v>
      </c>
      <c r="AR35" s="412">
        <v>59</v>
      </c>
      <c r="AS35" s="412">
        <v>43</v>
      </c>
      <c r="AT35" s="412">
        <v>16</v>
      </c>
      <c r="AU35" s="412">
        <v>29</v>
      </c>
      <c r="AV35" s="412">
        <v>6</v>
      </c>
      <c r="AW35" s="412">
        <v>336</v>
      </c>
      <c r="AX35" s="412">
        <v>34</v>
      </c>
      <c r="AY35" s="412">
        <v>62</v>
      </c>
      <c r="AZ35" s="412">
        <v>87</v>
      </c>
      <c r="BA35" s="412">
        <v>59</v>
      </c>
      <c r="BB35" s="412">
        <v>43</v>
      </c>
      <c r="BC35" s="412">
        <v>16</v>
      </c>
      <c r="BD35" s="412">
        <v>29</v>
      </c>
      <c r="BE35" s="412">
        <v>6</v>
      </c>
      <c r="BF35" s="412">
        <v>0</v>
      </c>
      <c r="BG35" s="412">
        <v>336</v>
      </c>
      <c r="BH35" s="412">
        <v>34</v>
      </c>
      <c r="BI35" s="412">
        <v>14875</v>
      </c>
      <c r="BJ35" s="412">
        <v>16477</v>
      </c>
      <c r="BK35" s="412">
        <v>13066</v>
      </c>
      <c r="BL35" s="412">
        <v>7106</v>
      </c>
      <c r="BM35" s="412">
        <v>3941</v>
      </c>
      <c r="BN35" s="412">
        <v>1488</v>
      </c>
      <c r="BO35" s="412">
        <v>680</v>
      </c>
      <c r="BP35" s="412">
        <v>44</v>
      </c>
      <c r="BQ35" s="412">
        <v>57711</v>
      </c>
      <c r="BR35" s="412">
        <v>8</v>
      </c>
      <c r="BS35" s="412">
        <v>7039</v>
      </c>
      <c r="BT35" s="412">
        <v>4949</v>
      </c>
      <c r="BU35" s="412">
        <v>3305</v>
      </c>
      <c r="BV35" s="412">
        <v>1181</v>
      </c>
      <c r="BW35" s="412">
        <v>579</v>
      </c>
      <c r="BX35" s="412">
        <v>180</v>
      </c>
      <c r="BY35" s="412">
        <v>74</v>
      </c>
      <c r="BZ35" s="412">
        <v>7</v>
      </c>
      <c r="CA35" s="412">
        <v>17322</v>
      </c>
      <c r="CB35" s="412">
        <v>3</v>
      </c>
      <c r="CC35" s="412">
        <v>72</v>
      </c>
      <c r="CD35" s="412">
        <v>119</v>
      </c>
      <c r="CE35" s="412">
        <v>115</v>
      </c>
      <c r="CF35" s="412">
        <v>54</v>
      </c>
      <c r="CG35" s="412">
        <v>17</v>
      </c>
      <c r="CH35" s="412">
        <v>3</v>
      </c>
      <c r="CI35" s="412">
        <v>3</v>
      </c>
      <c r="CJ35" s="412">
        <v>0</v>
      </c>
      <c r="CK35" s="412">
        <v>386</v>
      </c>
      <c r="CL35" s="412">
        <v>0</v>
      </c>
      <c r="CM35" s="412">
        <v>8</v>
      </c>
      <c r="CN35" s="412">
        <v>5</v>
      </c>
      <c r="CO35" s="412">
        <v>10</v>
      </c>
      <c r="CP35" s="412">
        <v>14</v>
      </c>
      <c r="CQ35" s="412">
        <v>11</v>
      </c>
      <c r="CR35" s="412">
        <v>25</v>
      </c>
      <c r="CS35" s="412">
        <v>13</v>
      </c>
      <c r="CT35" s="412">
        <v>2</v>
      </c>
      <c r="CU35" s="412">
        <v>88</v>
      </c>
      <c r="CV35" s="412">
        <v>77</v>
      </c>
      <c r="CW35" s="412">
        <v>96</v>
      </c>
      <c r="CX35" s="412">
        <v>99</v>
      </c>
      <c r="CY35" s="412">
        <v>46</v>
      </c>
      <c r="CZ35" s="412">
        <v>35</v>
      </c>
      <c r="DA35" s="412">
        <v>23</v>
      </c>
      <c r="DB35" s="412">
        <v>22</v>
      </c>
      <c r="DC35" s="412">
        <v>0</v>
      </c>
      <c r="DD35" s="412">
        <v>398</v>
      </c>
      <c r="DE35" s="412">
        <v>152</v>
      </c>
      <c r="DF35" s="412">
        <v>141</v>
      </c>
      <c r="DG35" s="412">
        <v>87</v>
      </c>
      <c r="DH35" s="412">
        <v>50</v>
      </c>
      <c r="DI35" s="412">
        <v>25</v>
      </c>
      <c r="DJ35" s="412">
        <v>14</v>
      </c>
      <c r="DK35" s="412">
        <v>5</v>
      </c>
      <c r="DL35" s="412">
        <v>0</v>
      </c>
      <c r="DM35" s="412">
        <v>474</v>
      </c>
      <c r="DN35" s="412">
        <v>101</v>
      </c>
      <c r="DO35" s="412">
        <v>94</v>
      </c>
      <c r="DP35" s="412">
        <v>43</v>
      </c>
      <c r="DQ35" s="412">
        <v>21</v>
      </c>
      <c r="DR35" s="412">
        <v>15</v>
      </c>
      <c r="DS35" s="412">
        <v>14</v>
      </c>
      <c r="DT35" s="412">
        <v>4</v>
      </c>
      <c r="DU35" s="412">
        <v>1</v>
      </c>
      <c r="DV35" s="412">
        <v>293</v>
      </c>
      <c r="DW35" s="412">
        <v>52</v>
      </c>
      <c r="DX35" s="412">
        <v>43</v>
      </c>
      <c r="DY35" s="412">
        <v>37</v>
      </c>
      <c r="DZ35" s="412">
        <v>14</v>
      </c>
      <c r="EA35" s="412">
        <v>10</v>
      </c>
      <c r="EB35" s="412">
        <v>2</v>
      </c>
      <c r="EC35" s="412">
        <v>3</v>
      </c>
      <c r="ED35" s="412">
        <v>2</v>
      </c>
      <c r="EE35" s="412">
        <v>163</v>
      </c>
      <c r="EF35" s="412">
        <v>305</v>
      </c>
      <c r="EG35" s="412">
        <v>278</v>
      </c>
      <c r="EH35" s="412">
        <v>167</v>
      </c>
      <c r="EI35" s="412">
        <v>85</v>
      </c>
      <c r="EJ35" s="412">
        <v>50</v>
      </c>
      <c r="EK35" s="412">
        <v>30</v>
      </c>
      <c r="EL35" s="412">
        <v>12</v>
      </c>
      <c r="EM35" s="412">
        <v>3</v>
      </c>
      <c r="EN35" s="412">
        <v>930</v>
      </c>
      <c r="EO35" s="412">
        <v>153</v>
      </c>
      <c r="EP35" s="412">
        <v>133</v>
      </c>
      <c r="EQ35" s="412">
        <v>94</v>
      </c>
      <c r="ER35" s="412">
        <v>47</v>
      </c>
      <c r="ES35" s="412">
        <v>24</v>
      </c>
      <c r="ET35" s="412">
        <v>10</v>
      </c>
      <c r="EU35" s="412">
        <v>10</v>
      </c>
      <c r="EV35" s="412">
        <v>3</v>
      </c>
      <c r="EW35" s="412">
        <v>474</v>
      </c>
      <c r="EX35" s="412">
        <v>0</v>
      </c>
      <c r="EY35" s="412">
        <v>0</v>
      </c>
      <c r="EZ35" s="412">
        <v>0</v>
      </c>
      <c r="FA35" s="412">
        <v>0</v>
      </c>
      <c r="FB35" s="412">
        <v>0</v>
      </c>
      <c r="FC35" s="412">
        <v>0</v>
      </c>
      <c r="FD35" s="412">
        <v>0</v>
      </c>
      <c r="FE35" s="412">
        <v>0</v>
      </c>
      <c r="FF35" s="412">
        <v>0</v>
      </c>
      <c r="FG35" s="412">
        <v>6</v>
      </c>
      <c r="FH35" s="412">
        <v>15</v>
      </c>
      <c r="FI35" s="412">
        <v>5</v>
      </c>
      <c r="FJ35" s="412">
        <v>3</v>
      </c>
      <c r="FK35" s="412">
        <v>0</v>
      </c>
      <c r="FL35" s="412">
        <v>1</v>
      </c>
      <c r="FM35" s="412">
        <v>2</v>
      </c>
      <c r="FN35" s="412">
        <v>1</v>
      </c>
      <c r="FO35" s="412">
        <v>33</v>
      </c>
      <c r="FP35" s="412">
        <v>147</v>
      </c>
      <c r="FQ35" s="412">
        <v>118</v>
      </c>
      <c r="FR35" s="412">
        <v>89</v>
      </c>
      <c r="FS35" s="412">
        <v>44</v>
      </c>
      <c r="FT35" s="412">
        <v>24</v>
      </c>
      <c r="FU35" s="412">
        <v>9</v>
      </c>
      <c r="FV35" s="412">
        <v>8</v>
      </c>
      <c r="FW35" s="412">
        <v>2</v>
      </c>
      <c r="FX35" s="412">
        <v>441</v>
      </c>
      <c r="FY35" s="412">
        <v>23</v>
      </c>
      <c r="FZ35" s="412">
        <v>7602</v>
      </c>
      <c r="GA35" s="412">
        <v>11266</v>
      </c>
      <c r="GB35" s="412">
        <v>9555</v>
      </c>
      <c r="GC35" s="412">
        <v>5819</v>
      </c>
      <c r="GD35" s="412">
        <v>3308</v>
      </c>
      <c r="GE35" s="412">
        <v>1264</v>
      </c>
      <c r="GF35" s="412">
        <v>582</v>
      </c>
      <c r="GG35" s="412">
        <v>32</v>
      </c>
      <c r="GH35" s="412">
        <v>39451</v>
      </c>
      <c r="GI35" s="412">
        <v>11</v>
      </c>
      <c r="GJ35" s="412">
        <v>7273</v>
      </c>
      <c r="GK35" s="412">
        <v>5211</v>
      </c>
      <c r="GL35" s="412">
        <v>3511</v>
      </c>
      <c r="GM35" s="412">
        <v>1287</v>
      </c>
      <c r="GN35" s="412">
        <v>633</v>
      </c>
      <c r="GO35" s="412">
        <v>224</v>
      </c>
      <c r="GP35" s="412">
        <v>98</v>
      </c>
      <c r="GQ35" s="412">
        <v>12</v>
      </c>
      <c r="GR35" s="412">
        <v>18260</v>
      </c>
      <c r="GS35" s="412">
        <v>0</v>
      </c>
      <c r="GT35" s="412">
        <v>5.38</v>
      </c>
      <c r="GU35" s="412">
        <v>0</v>
      </c>
      <c r="GV35" s="412">
        <v>0</v>
      </c>
      <c r="GW35" s="412">
        <v>0</v>
      </c>
      <c r="GX35" s="412">
        <v>0</v>
      </c>
      <c r="GY35" s="412">
        <v>0</v>
      </c>
      <c r="GZ35" s="412">
        <v>0</v>
      </c>
      <c r="HA35" s="412">
        <v>0</v>
      </c>
      <c r="HB35" s="412">
        <v>5.38</v>
      </c>
      <c r="HC35" s="412">
        <v>31.25</v>
      </c>
      <c r="HD35" s="412">
        <v>13016.37</v>
      </c>
      <c r="HE35" s="412">
        <v>15142</v>
      </c>
      <c r="HF35" s="412">
        <v>12184</v>
      </c>
      <c r="HG35" s="412">
        <v>6776.75</v>
      </c>
      <c r="HH35" s="412">
        <v>3776</v>
      </c>
      <c r="HI35" s="412">
        <v>1417.25</v>
      </c>
      <c r="HJ35" s="412">
        <v>652.75</v>
      </c>
      <c r="HK35" s="412">
        <v>41.75</v>
      </c>
      <c r="HL35" s="412">
        <v>53038.12</v>
      </c>
      <c r="HM35" s="412">
        <v>17.399999999999999</v>
      </c>
      <c r="HN35" s="412">
        <v>8677.6</v>
      </c>
      <c r="HO35" s="412">
        <v>11777.1</v>
      </c>
      <c r="HP35" s="412">
        <v>10830.2</v>
      </c>
      <c r="HQ35" s="412">
        <v>6776.8</v>
      </c>
      <c r="HR35" s="412">
        <v>4615.1000000000004</v>
      </c>
      <c r="HS35" s="412">
        <v>2047.1</v>
      </c>
      <c r="HT35" s="412">
        <v>1087.9000000000001</v>
      </c>
      <c r="HU35" s="412">
        <v>83.5</v>
      </c>
      <c r="HV35" s="412">
        <v>45912.7</v>
      </c>
      <c r="HW35" s="412">
        <v>219</v>
      </c>
      <c r="HX35" s="412">
        <v>46131.7</v>
      </c>
      <c r="HY35" s="412">
        <v>31.25</v>
      </c>
      <c r="HZ35" s="412">
        <v>13016.37</v>
      </c>
      <c r="IA35" s="412">
        <v>15142</v>
      </c>
      <c r="IB35" s="412">
        <v>12184</v>
      </c>
      <c r="IC35" s="412">
        <v>6776.75</v>
      </c>
      <c r="ID35" s="412">
        <v>3776</v>
      </c>
      <c r="IE35" s="412">
        <v>1417.25</v>
      </c>
      <c r="IF35" s="412">
        <v>652.75</v>
      </c>
      <c r="IG35" s="412">
        <v>41.75</v>
      </c>
      <c r="IH35" s="412">
        <v>53038.12</v>
      </c>
      <c r="II35" s="412">
        <v>13.41</v>
      </c>
      <c r="IJ35" s="412">
        <v>3493.03</v>
      </c>
      <c r="IK35" s="412">
        <v>2033.89</v>
      </c>
      <c r="IL35" s="412">
        <v>839.74</v>
      </c>
      <c r="IM35" s="412">
        <v>222.72</v>
      </c>
      <c r="IN35" s="412">
        <v>65.7</v>
      </c>
      <c r="IO35" s="412">
        <v>26.27</v>
      </c>
      <c r="IP35" s="412">
        <v>4.79</v>
      </c>
      <c r="IQ35" s="412">
        <v>1.95</v>
      </c>
      <c r="IR35" s="412">
        <v>6701.5</v>
      </c>
      <c r="IS35" s="412">
        <v>17.84</v>
      </c>
      <c r="IT35" s="412">
        <v>9523.34</v>
      </c>
      <c r="IU35" s="412">
        <v>13108.11</v>
      </c>
      <c r="IV35" s="412">
        <v>11344.26</v>
      </c>
      <c r="IW35" s="412">
        <v>6554.03</v>
      </c>
      <c r="IX35" s="412">
        <v>3710.3</v>
      </c>
      <c r="IY35" s="412">
        <v>1390.98</v>
      </c>
      <c r="IZ35" s="412">
        <v>647.96</v>
      </c>
      <c r="JA35" s="412">
        <v>39.799999999999997</v>
      </c>
      <c r="JB35" s="412">
        <v>46336.62000000001</v>
      </c>
      <c r="JC35" s="412">
        <v>9.9</v>
      </c>
      <c r="JD35" s="412">
        <v>6348.9</v>
      </c>
      <c r="JE35" s="412">
        <v>10195.200000000001</v>
      </c>
      <c r="JF35" s="412">
        <v>10083.799999999999</v>
      </c>
      <c r="JG35" s="412">
        <v>6554</v>
      </c>
      <c r="JH35" s="412">
        <v>4534.8</v>
      </c>
      <c r="JI35" s="412">
        <v>2009.2</v>
      </c>
      <c r="JJ35" s="412">
        <v>1079.9000000000001</v>
      </c>
      <c r="JK35" s="412">
        <v>79.599999999999994</v>
      </c>
      <c r="JL35" s="412">
        <v>40895.300000000003</v>
      </c>
      <c r="JM35" s="412">
        <v>219</v>
      </c>
      <c r="JN35" s="412">
        <v>41114.300000000003</v>
      </c>
      <c r="JO35" s="286"/>
      <c r="JP35" s="143">
        <f t="shared" si="5"/>
        <v>0</v>
      </c>
    </row>
    <row r="36" spans="1:276" x14ac:dyDescent="0.2">
      <c r="A36" s="150" t="s">
        <v>200</v>
      </c>
      <c r="B36" s="151" t="s">
        <v>280</v>
      </c>
      <c r="C36" s="152" t="s">
        <v>128</v>
      </c>
      <c r="D36" s="415" t="s">
        <v>199</v>
      </c>
      <c r="E36" s="412">
        <v>4135</v>
      </c>
      <c r="F36" s="412">
        <v>12680</v>
      </c>
      <c r="G36" s="412">
        <v>34883</v>
      </c>
      <c r="H36" s="412">
        <v>33147</v>
      </c>
      <c r="I36" s="412">
        <v>21840</v>
      </c>
      <c r="J36" s="412">
        <v>6250</v>
      </c>
      <c r="K36" s="412">
        <v>3342</v>
      </c>
      <c r="L36" s="412">
        <v>250</v>
      </c>
      <c r="M36" s="412">
        <v>116527</v>
      </c>
      <c r="N36" s="412">
        <v>546</v>
      </c>
      <c r="O36" s="412">
        <v>216</v>
      </c>
      <c r="P36" s="412">
        <v>493</v>
      </c>
      <c r="Q36" s="412">
        <v>569</v>
      </c>
      <c r="R36" s="412">
        <v>366</v>
      </c>
      <c r="S36" s="412">
        <v>68</v>
      </c>
      <c r="T36" s="412">
        <v>42</v>
      </c>
      <c r="U36" s="412">
        <v>13</v>
      </c>
      <c r="V36" s="412">
        <v>2313</v>
      </c>
      <c r="W36" s="412">
        <v>0</v>
      </c>
      <c r="X36" s="412">
        <v>0</v>
      </c>
      <c r="Y36" s="412">
        <v>0</v>
      </c>
      <c r="Z36" s="412">
        <v>0</v>
      </c>
      <c r="AA36" s="412">
        <v>0</v>
      </c>
      <c r="AB36" s="412">
        <v>0</v>
      </c>
      <c r="AC36" s="412">
        <v>0</v>
      </c>
      <c r="AD36" s="412">
        <v>0</v>
      </c>
      <c r="AE36" s="412">
        <v>0</v>
      </c>
      <c r="AF36" s="412">
        <v>3589</v>
      </c>
      <c r="AG36" s="412">
        <v>12464</v>
      </c>
      <c r="AH36" s="412">
        <v>34390</v>
      </c>
      <c r="AI36" s="412">
        <v>32578</v>
      </c>
      <c r="AJ36" s="412">
        <v>21474</v>
      </c>
      <c r="AK36" s="412">
        <v>6182</v>
      </c>
      <c r="AL36" s="412">
        <v>3300</v>
      </c>
      <c r="AM36" s="412">
        <v>237</v>
      </c>
      <c r="AN36" s="412">
        <v>114214</v>
      </c>
      <c r="AO36" s="412">
        <v>0</v>
      </c>
      <c r="AP36" s="412">
        <v>21</v>
      </c>
      <c r="AQ36" s="412">
        <v>58</v>
      </c>
      <c r="AR36" s="412">
        <v>234</v>
      </c>
      <c r="AS36" s="412">
        <v>254</v>
      </c>
      <c r="AT36" s="412">
        <v>93</v>
      </c>
      <c r="AU36" s="412">
        <v>62</v>
      </c>
      <c r="AV36" s="412">
        <v>7</v>
      </c>
      <c r="AW36" s="412">
        <v>729</v>
      </c>
      <c r="AX36" s="412">
        <v>0</v>
      </c>
      <c r="AY36" s="412">
        <v>21</v>
      </c>
      <c r="AZ36" s="412">
        <v>58</v>
      </c>
      <c r="BA36" s="412">
        <v>234</v>
      </c>
      <c r="BB36" s="412">
        <v>254</v>
      </c>
      <c r="BC36" s="412">
        <v>93</v>
      </c>
      <c r="BD36" s="412">
        <v>62</v>
      </c>
      <c r="BE36" s="412">
        <v>7</v>
      </c>
      <c r="BF36" s="412">
        <v>0</v>
      </c>
      <c r="BG36" s="412">
        <v>729</v>
      </c>
      <c r="BH36" s="412">
        <v>0</v>
      </c>
      <c r="BI36" s="412">
        <v>3610</v>
      </c>
      <c r="BJ36" s="412">
        <v>12501</v>
      </c>
      <c r="BK36" s="412">
        <v>34566</v>
      </c>
      <c r="BL36" s="412">
        <v>32598</v>
      </c>
      <c r="BM36" s="412">
        <v>21313</v>
      </c>
      <c r="BN36" s="412">
        <v>6151</v>
      </c>
      <c r="BO36" s="412">
        <v>3245</v>
      </c>
      <c r="BP36" s="412">
        <v>230</v>
      </c>
      <c r="BQ36" s="412">
        <v>114214</v>
      </c>
      <c r="BR36" s="412">
        <v>0</v>
      </c>
      <c r="BS36" s="412">
        <v>2210</v>
      </c>
      <c r="BT36" s="412">
        <v>6598</v>
      </c>
      <c r="BU36" s="412">
        <v>13213</v>
      </c>
      <c r="BV36" s="412">
        <v>7210</v>
      </c>
      <c r="BW36" s="412">
        <v>3425</v>
      </c>
      <c r="BX36" s="412">
        <v>765</v>
      </c>
      <c r="BY36" s="412">
        <v>358</v>
      </c>
      <c r="BZ36" s="412">
        <v>12</v>
      </c>
      <c r="CA36" s="412">
        <v>33791</v>
      </c>
      <c r="CB36" s="412">
        <v>0</v>
      </c>
      <c r="CC36" s="412">
        <v>5</v>
      </c>
      <c r="CD36" s="412">
        <v>78</v>
      </c>
      <c r="CE36" s="412">
        <v>277</v>
      </c>
      <c r="CF36" s="412">
        <v>277</v>
      </c>
      <c r="CG36" s="412">
        <v>169</v>
      </c>
      <c r="CH36" s="412">
        <v>49</v>
      </c>
      <c r="CI36" s="412">
        <v>13</v>
      </c>
      <c r="CJ36" s="412">
        <v>1</v>
      </c>
      <c r="CK36" s="412">
        <v>869</v>
      </c>
      <c r="CL36" s="412">
        <v>0</v>
      </c>
      <c r="CM36" s="412">
        <v>1</v>
      </c>
      <c r="CN36" s="412">
        <v>2</v>
      </c>
      <c r="CO36" s="412">
        <v>11</v>
      </c>
      <c r="CP36" s="412">
        <v>27</v>
      </c>
      <c r="CQ36" s="412">
        <v>27</v>
      </c>
      <c r="CR36" s="412">
        <v>34</v>
      </c>
      <c r="CS36" s="412">
        <v>35</v>
      </c>
      <c r="CT36" s="412">
        <v>16</v>
      </c>
      <c r="CU36" s="412">
        <v>153</v>
      </c>
      <c r="CV36" s="412">
        <v>9</v>
      </c>
      <c r="CW36" s="412">
        <v>30</v>
      </c>
      <c r="CX36" s="412">
        <v>74</v>
      </c>
      <c r="CY36" s="412">
        <v>71</v>
      </c>
      <c r="CZ36" s="412">
        <v>68</v>
      </c>
      <c r="DA36" s="412">
        <v>25</v>
      </c>
      <c r="DB36" s="412">
        <v>14</v>
      </c>
      <c r="DC36" s="412">
        <v>9</v>
      </c>
      <c r="DD36" s="412">
        <v>300</v>
      </c>
      <c r="DE36" s="412">
        <v>12</v>
      </c>
      <c r="DF36" s="412">
        <v>42</v>
      </c>
      <c r="DG36" s="412">
        <v>101</v>
      </c>
      <c r="DH36" s="412">
        <v>61</v>
      </c>
      <c r="DI36" s="412">
        <v>52</v>
      </c>
      <c r="DJ36" s="412">
        <v>16</v>
      </c>
      <c r="DK36" s="412">
        <v>11</v>
      </c>
      <c r="DL36" s="412">
        <v>2</v>
      </c>
      <c r="DM36" s="412">
        <v>297</v>
      </c>
      <c r="DN36" s="412">
        <v>0</v>
      </c>
      <c r="DO36" s="412">
        <v>0</v>
      </c>
      <c r="DP36" s="412">
        <v>0</v>
      </c>
      <c r="DQ36" s="412">
        <v>0</v>
      </c>
      <c r="DR36" s="412">
        <v>0</v>
      </c>
      <c r="DS36" s="412">
        <v>0</v>
      </c>
      <c r="DT36" s="412">
        <v>0</v>
      </c>
      <c r="DU36" s="412">
        <v>0</v>
      </c>
      <c r="DV36" s="412">
        <v>0</v>
      </c>
      <c r="DW36" s="412">
        <v>29</v>
      </c>
      <c r="DX36" s="412">
        <v>36</v>
      </c>
      <c r="DY36" s="412">
        <v>70</v>
      </c>
      <c r="DZ36" s="412">
        <v>56</v>
      </c>
      <c r="EA36" s="412">
        <v>34</v>
      </c>
      <c r="EB36" s="412">
        <v>7</v>
      </c>
      <c r="EC36" s="412">
        <v>9</v>
      </c>
      <c r="ED36" s="412">
        <v>4</v>
      </c>
      <c r="EE36" s="412">
        <v>245</v>
      </c>
      <c r="EF36" s="412">
        <v>41</v>
      </c>
      <c r="EG36" s="412">
        <v>78</v>
      </c>
      <c r="EH36" s="412">
        <v>171</v>
      </c>
      <c r="EI36" s="412">
        <v>117</v>
      </c>
      <c r="EJ36" s="412">
        <v>86</v>
      </c>
      <c r="EK36" s="412">
        <v>23</v>
      </c>
      <c r="EL36" s="412">
        <v>20</v>
      </c>
      <c r="EM36" s="412">
        <v>6</v>
      </c>
      <c r="EN36" s="412">
        <v>542</v>
      </c>
      <c r="EO36" s="412">
        <v>38</v>
      </c>
      <c r="EP36" s="412">
        <v>66</v>
      </c>
      <c r="EQ36" s="412">
        <v>142</v>
      </c>
      <c r="ER36" s="412">
        <v>98</v>
      </c>
      <c r="ES36" s="412">
        <v>70</v>
      </c>
      <c r="ET36" s="412">
        <v>18</v>
      </c>
      <c r="EU36" s="412">
        <v>17</v>
      </c>
      <c r="EV36" s="412">
        <v>5</v>
      </c>
      <c r="EW36" s="412">
        <v>454</v>
      </c>
      <c r="EX36" s="412">
        <v>0</v>
      </c>
      <c r="EY36" s="412">
        <v>0</v>
      </c>
      <c r="EZ36" s="412">
        <v>0</v>
      </c>
      <c r="FA36" s="412">
        <v>0</v>
      </c>
      <c r="FB36" s="412">
        <v>0</v>
      </c>
      <c r="FC36" s="412">
        <v>0</v>
      </c>
      <c r="FD36" s="412">
        <v>0</v>
      </c>
      <c r="FE36" s="412">
        <v>0</v>
      </c>
      <c r="FF36" s="412">
        <v>0</v>
      </c>
      <c r="FG36" s="412">
        <v>1</v>
      </c>
      <c r="FH36" s="412">
        <v>5</v>
      </c>
      <c r="FI36" s="412">
        <v>15</v>
      </c>
      <c r="FJ36" s="412">
        <v>8</v>
      </c>
      <c r="FK36" s="412">
        <v>12</v>
      </c>
      <c r="FL36" s="412">
        <v>4</v>
      </c>
      <c r="FM36" s="412">
        <v>3</v>
      </c>
      <c r="FN36" s="412">
        <v>1</v>
      </c>
      <c r="FO36" s="412">
        <v>49</v>
      </c>
      <c r="FP36" s="412">
        <v>37</v>
      </c>
      <c r="FQ36" s="412">
        <v>61</v>
      </c>
      <c r="FR36" s="412">
        <v>127</v>
      </c>
      <c r="FS36" s="412">
        <v>90</v>
      </c>
      <c r="FT36" s="412">
        <v>58</v>
      </c>
      <c r="FU36" s="412">
        <v>14</v>
      </c>
      <c r="FV36" s="412">
        <v>14</v>
      </c>
      <c r="FW36" s="412">
        <v>4</v>
      </c>
      <c r="FX36" s="412">
        <v>405</v>
      </c>
      <c r="FY36" s="412">
        <v>0</v>
      </c>
      <c r="FZ36" s="412">
        <v>1365</v>
      </c>
      <c r="GA36" s="412">
        <v>5786</v>
      </c>
      <c r="GB36" s="412">
        <v>20994</v>
      </c>
      <c r="GC36" s="412">
        <v>25026</v>
      </c>
      <c r="GD36" s="412">
        <v>17657</v>
      </c>
      <c r="GE36" s="412">
        <v>5296</v>
      </c>
      <c r="GF36" s="412">
        <v>2830</v>
      </c>
      <c r="GG36" s="412">
        <v>197</v>
      </c>
      <c r="GH36" s="412">
        <v>79151</v>
      </c>
      <c r="GI36" s="412">
        <v>0</v>
      </c>
      <c r="GJ36" s="412">
        <v>2245</v>
      </c>
      <c r="GK36" s="412">
        <v>6715</v>
      </c>
      <c r="GL36" s="412">
        <v>13572</v>
      </c>
      <c r="GM36" s="412">
        <v>7572</v>
      </c>
      <c r="GN36" s="412">
        <v>3656</v>
      </c>
      <c r="GO36" s="412">
        <v>855</v>
      </c>
      <c r="GP36" s="412">
        <v>415</v>
      </c>
      <c r="GQ36" s="412">
        <v>33</v>
      </c>
      <c r="GR36" s="412">
        <v>35063</v>
      </c>
      <c r="GS36" s="412">
        <v>0</v>
      </c>
      <c r="GT36" s="412">
        <v>0</v>
      </c>
      <c r="GU36" s="412">
        <v>0</v>
      </c>
      <c r="GV36" s="412">
        <v>0</v>
      </c>
      <c r="GW36" s="412">
        <v>0</v>
      </c>
      <c r="GX36" s="412">
        <v>0</v>
      </c>
      <c r="GY36" s="412">
        <v>0</v>
      </c>
      <c r="GZ36" s="412">
        <v>0</v>
      </c>
      <c r="HA36" s="412">
        <v>0</v>
      </c>
      <c r="HB36" s="412">
        <v>0</v>
      </c>
      <c r="HC36" s="412">
        <v>0</v>
      </c>
      <c r="HD36" s="412">
        <v>3070.25</v>
      </c>
      <c r="HE36" s="412">
        <v>10848.5</v>
      </c>
      <c r="HF36" s="412">
        <v>31222.5</v>
      </c>
      <c r="HG36" s="412">
        <v>30739.75</v>
      </c>
      <c r="HH36" s="412">
        <v>20417.5</v>
      </c>
      <c r="HI36" s="412">
        <v>5934</v>
      </c>
      <c r="HJ36" s="412">
        <v>3139.25</v>
      </c>
      <c r="HK36" s="412">
        <v>220.75</v>
      </c>
      <c r="HL36" s="412">
        <v>105592.5</v>
      </c>
      <c r="HM36" s="412">
        <v>0</v>
      </c>
      <c r="HN36" s="412">
        <v>2046.8</v>
      </c>
      <c r="HO36" s="412">
        <v>8437.7000000000007</v>
      </c>
      <c r="HP36" s="412">
        <v>27753.3</v>
      </c>
      <c r="HQ36" s="412">
        <v>30739.8</v>
      </c>
      <c r="HR36" s="412">
        <v>24954.7</v>
      </c>
      <c r="HS36" s="412">
        <v>8571.2999999999993</v>
      </c>
      <c r="HT36" s="412">
        <v>5232.1000000000004</v>
      </c>
      <c r="HU36" s="412">
        <v>441.5</v>
      </c>
      <c r="HV36" s="412">
        <v>108177.20000000001</v>
      </c>
      <c r="HW36" s="412">
        <v>0</v>
      </c>
      <c r="HX36" s="412">
        <v>108177.2</v>
      </c>
      <c r="HY36" s="412">
        <v>0</v>
      </c>
      <c r="HZ36" s="412">
        <v>3070.25</v>
      </c>
      <c r="IA36" s="412">
        <v>10848.5</v>
      </c>
      <c r="IB36" s="412">
        <v>31222.5</v>
      </c>
      <c r="IC36" s="412">
        <v>30739.75</v>
      </c>
      <c r="ID36" s="412">
        <v>20417.5</v>
      </c>
      <c r="IE36" s="412">
        <v>5934</v>
      </c>
      <c r="IF36" s="412">
        <v>3139.25</v>
      </c>
      <c r="IG36" s="412">
        <v>220.75</v>
      </c>
      <c r="IH36" s="412">
        <v>105592.5</v>
      </c>
      <c r="II36" s="412">
        <v>0</v>
      </c>
      <c r="IJ36" s="412">
        <v>1105.23</v>
      </c>
      <c r="IK36" s="412">
        <v>3402.53</v>
      </c>
      <c r="IL36" s="412">
        <v>7084.71</v>
      </c>
      <c r="IM36" s="412">
        <v>4995.3500000000004</v>
      </c>
      <c r="IN36" s="412">
        <v>2484.5700000000002</v>
      </c>
      <c r="IO36" s="412">
        <v>464.07</v>
      </c>
      <c r="IP36" s="412">
        <v>147.29</v>
      </c>
      <c r="IQ36" s="412">
        <v>2.71</v>
      </c>
      <c r="IR36" s="412">
        <v>19686.46</v>
      </c>
      <c r="IS36" s="412">
        <v>0</v>
      </c>
      <c r="IT36" s="412">
        <v>1965.02</v>
      </c>
      <c r="IU36" s="412">
        <v>7445.9699999999993</v>
      </c>
      <c r="IV36" s="412">
        <v>24137.79</v>
      </c>
      <c r="IW36" s="412">
        <v>25744.400000000001</v>
      </c>
      <c r="IX36" s="412">
        <v>17932.93</v>
      </c>
      <c r="IY36" s="412">
        <v>5469.93</v>
      </c>
      <c r="IZ36" s="412">
        <v>2991.96</v>
      </c>
      <c r="JA36" s="412">
        <v>218.04</v>
      </c>
      <c r="JB36" s="412">
        <v>85906.040000000008</v>
      </c>
      <c r="JC36" s="412">
        <v>0</v>
      </c>
      <c r="JD36" s="412">
        <v>1310</v>
      </c>
      <c r="JE36" s="412">
        <v>5791.3</v>
      </c>
      <c r="JF36" s="412">
        <v>21455.8</v>
      </c>
      <c r="JG36" s="412">
        <v>25744.400000000001</v>
      </c>
      <c r="JH36" s="412">
        <v>21918</v>
      </c>
      <c r="JI36" s="412">
        <v>7901</v>
      </c>
      <c r="JJ36" s="412">
        <v>4986.6000000000004</v>
      </c>
      <c r="JK36" s="412">
        <v>436.1</v>
      </c>
      <c r="JL36" s="412">
        <v>89543.200000000012</v>
      </c>
      <c r="JM36" s="412">
        <v>0</v>
      </c>
      <c r="JN36" s="412">
        <v>89543.2</v>
      </c>
      <c r="JO36" s="286"/>
      <c r="JP36" s="143">
        <f t="shared" si="5"/>
        <v>0</v>
      </c>
    </row>
    <row r="37" spans="1:276" x14ac:dyDescent="0.2">
      <c r="A37" s="150" t="s">
        <v>202</v>
      </c>
      <c r="B37" s="151" t="s">
        <v>276</v>
      </c>
      <c r="C37" s="152" t="s">
        <v>69</v>
      </c>
      <c r="D37" s="415" t="s">
        <v>201</v>
      </c>
      <c r="E37" s="412">
        <v>629</v>
      </c>
      <c r="F37" s="412">
        <v>2851</v>
      </c>
      <c r="G37" s="412">
        <v>6505</v>
      </c>
      <c r="H37" s="412">
        <v>8318</v>
      </c>
      <c r="I37" s="412">
        <v>5787</v>
      </c>
      <c r="J37" s="412">
        <v>4396</v>
      </c>
      <c r="K37" s="412">
        <v>3779</v>
      </c>
      <c r="L37" s="412">
        <v>561</v>
      </c>
      <c r="M37" s="412">
        <v>32826</v>
      </c>
      <c r="N37" s="412">
        <v>28</v>
      </c>
      <c r="O37" s="412">
        <v>42</v>
      </c>
      <c r="P37" s="412">
        <v>73</v>
      </c>
      <c r="Q37" s="412">
        <v>65</v>
      </c>
      <c r="R37" s="412">
        <v>56</v>
      </c>
      <c r="S37" s="412">
        <v>32</v>
      </c>
      <c r="T37" s="412">
        <v>21</v>
      </c>
      <c r="U37" s="412">
        <v>2</v>
      </c>
      <c r="V37" s="412">
        <v>319</v>
      </c>
      <c r="W37" s="412">
        <v>3</v>
      </c>
      <c r="X37" s="412">
        <v>0</v>
      </c>
      <c r="Y37" s="412">
        <v>0</v>
      </c>
      <c r="Z37" s="412">
        <v>6</v>
      </c>
      <c r="AA37" s="412">
        <v>0</v>
      </c>
      <c r="AB37" s="412">
        <v>1</v>
      </c>
      <c r="AC37" s="412">
        <v>1</v>
      </c>
      <c r="AD37" s="412">
        <v>0</v>
      </c>
      <c r="AE37" s="412">
        <v>11</v>
      </c>
      <c r="AF37" s="412">
        <v>598</v>
      </c>
      <c r="AG37" s="412">
        <v>2809</v>
      </c>
      <c r="AH37" s="412">
        <v>6432</v>
      </c>
      <c r="AI37" s="412">
        <v>8247</v>
      </c>
      <c r="AJ37" s="412">
        <v>5731</v>
      </c>
      <c r="AK37" s="412">
        <v>4363</v>
      </c>
      <c r="AL37" s="412">
        <v>3757</v>
      </c>
      <c r="AM37" s="412">
        <v>559</v>
      </c>
      <c r="AN37" s="412">
        <v>32496</v>
      </c>
      <c r="AO37" s="412">
        <v>2</v>
      </c>
      <c r="AP37" s="412">
        <v>1</v>
      </c>
      <c r="AQ37" s="412">
        <v>14</v>
      </c>
      <c r="AR37" s="412">
        <v>22</v>
      </c>
      <c r="AS37" s="412">
        <v>18</v>
      </c>
      <c r="AT37" s="412">
        <v>22</v>
      </c>
      <c r="AU37" s="412">
        <v>24</v>
      </c>
      <c r="AV37" s="412">
        <v>14</v>
      </c>
      <c r="AW37" s="412">
        <v>117</v>
      </c>
      <c r="AX37" s="412">
        <v>2</v>
      </c>
      <c r="AY37" s="412">
        <v>1</v>
      </c>
      <c r="AZ37" s="412">
        <v>14</v>
      </c>
      <c r="BA37" s="412">
        <v>22</v>
      </c>
      <c r="BB37" s="412">
        <v>18</v>
      </c>
      <c r="BC37" s="412">
        <v>22</v>
      </c>
      <c r="BD37" s="412">
        <v>24</v>
      </c>
      <c r="BE37" s="412">
        <v>14</v>
      </c>
      <c r="BF37" s="412">
        <v>0</v>
      </c>
      <c r="BG37" s="412">
        <v>117</v>
      </c>
      <c r="BH37" s="412">
        <v>2</v>
      </c>
      <c r="BI37" s="412">
        <v>597</v>
      </c>
      <c r="BJ37" s="412">
        <v>2822</v>
      </c>
      <c r="BK37" s="412">
        <v>6440</v>
      </c>
      <c r="BL37" s="412">
        <v>8243</v>
      </c>
      <c r="BM37" s="412">
        <v>5735</v>
      </c>
      <c r="BN37" s="412">
        <v>4365</v>
      </c>
      <c r="BO37" s="412">
        <v>3747</v>
      </c>
      <c r="BP37" s="412">
        <v>545</v>
      </c>
      <c r="BQ37" s="412">
        <v>32496</v>
      </c>
      <c r="BR37" s="412">
        <v>2</v>
      </c>
      <c r="BS37" s="412">
        <v>374</v>
      </c>
      <c r="BT37" s="412">
        <v>1675</v>
      </c>
      <c r="BU37" s="412">
        <v>2671</v>
      </c>
      <c r="BV37" s="412">
        <v>2529</v>
      </c>
      <c r="BW37" s="412">
        <v>1386</v>
      </c>
      <c r="BX37" s="412">
        <v>816</v>
      </c>
      <c r="BY37" s="412">
        <v>472</v>
      </c>
      <c r="BZ37" s="412">
        <v>45</v>
      </c>
      <c r="CA37" s="412">
        <v>9970</v>
      </c>
      <c r="CB37" s="412">
        <v>0</v>
      </c>
      <c r="CC37" s="412">
        <v>0</v>
      </c>
      <c r="CD37" s="412">
        <v>11</v>
      </c>
      <c r="CE37" s="412">
        <v>50</v>
      </c>
      <c r="CF37" s="412">
        <v>73</v>
      </c>
      <c r="CG37" s="412">
        <v>45</v>
      </c>
      <c r="CH37" s="412">
        <v>35</v>
      </c>
      <c r="CI37" s="412">
        <v>22</v>
      </c>
      <c r="CJ37" s="412">
        <v>4</v>
      </c>
      <c r="CK37" s="412">
        <v>240</v>
      </c>
      <c r="CL37" s="412">
        <v>0</v>
      </c>
      <c r="CM37" s="412">
        <v>4</v>
      </c>
      <c r="CN37" s="412">
        <v>3</v>
      </c>
      <c r="CO37" s="412">
        <v>5</v>
      </c>
      <c r="CP37" s="412">
        <v>2</v>
      </c>
      <c r="CQ37" s="412">
        <v>8</v>
      </c>
      <c r="CR37" s="412">
        <v>4</v>
      </c>
      <c r="CS37" s="412">
        <v>29</v>
      </c>
      <c r="CT37" s="412">
        <v>2</v>
      </c>
      <c r="CU37" s="412">
        <v>57</v>
      </c>
      <c r="CV37" s="412">
        <v>10</v>
      </c>
      <c r="CW37" s="412">
        <v>13</v>
      </c>
      <c r="CX37" s="412">
        <v>49</v>
      </c>
      <c r="CY37" s="412">
        <v>40</v>
      </c>
      <c r="CZ37" s="412">
        <v>25</v>
      </c>
      <c r="DA37" s="412">
        <v>14</v>
      </c>
      <c r="DB37" s="412">
        <v>13</v>
      </c>
      <c r="DC37" s="412">
        <v>2</v>
      </c>
      <c r="DD37" s="412">
        <v>166</v>
      </c>
      <c r="DE37" s="412">
        <v>4</v>
      </c>
      <c r="DF37" s="412">
        <v>23</v>
      </c>
      <c r="DG37" s="412">
        <v>40</v>
      </c>
      <c r="DH37" s="412">
        <v>45</v>
      </c>
      <c r="DI37" s="412">
        <v>28</v>
      </c>
      <c r="DJ37" s="412">
        <v>24</v>
      </c>
      <c r="DK37" s="412">
        <v>23</v>
      </c>
      <c r="DL37" s="412">
        <v>2</v>
      </c>
      <c r="DM37" s="412">
        <v>189</v>
      </c>
      <c r="DN37" s="412">
        <v>12</v>
      </c>
      <c r="DO37" s="412">
        <v>37</v>
      </c>
      <c r="DP37" s="412">
        <v>84</v>
      </c>
      <c r="DQ37" s="412">
        <v>64</v>
      </c>
      <c r="DR37" s="412">
        <v>32</v>
      </c>
      <c r="DS37" s="412">
        <v>32</v>
      </c>
      <c r="DT37" s="412">
        <v>16</v>
      </c>
      <c r="DU37" s="412">
        <v>5</v>
      </c>
      <c r="DV37" s="412">
        <v>282</v>
      </c>
      <c r="DW37" s="412">
        <v>6</v>
      </c>
      <c r="DX37" s="412">
        <v>13</v>
      </c>
      <c r="DY37" s="412">
        <v>9</v>
      </c>
      <c r="DZ37" s="412">
        <v>9</v>
      </c>
      <c r="EA37" s="412">
        <v>9</v>
      </c>
      <c r="EB37" s="412">
        <v>10</v>
      </c>
      <c r="EC37" s="412">
        <v>5</v>
      </c>
      <c r="ED37" s="412">
        <v>2</v>
      </c>
      <c r="EE37" s="412">
        <v>63</v>
      </c>
      <c r="EF37" s="412">
        <v>22</v>
      </c>
      <c r="EG37" s="412">
        <v>73</v>
      </c>
      <c r="EH37" s="412">
        <v>133</v>
      </c>
      <c r="EI37" s="412">
        <v>118</v>
      </c>
      <c r="EJ37" s="412">
        <v>69</v>
      </c>
      <c r="EK37" s="412">
        <v>66</v>
      </c>
      <c r="EL37" s="412">
        <v>44</v>
      </c>
      <c r="EM37" s="412">
        <v>9</v>
      </c>
      <c r="EN37" s="412">
        <v>534</v>
      </c>
      <c r="EO37" s="412">
        <v>8</v>
      </c>
      <c r="EP37" s="412">
        <v>21</v>
      </c>
      <c r="EQ37" s="412">
        <v>19</v>
      </c>
      <c r="ER37" s="412">
        <v>21</v>
      </c>
      <c r="ES37" s="412">
        <v>23</v>
      </c>
      <c r="ET37" s="412">
        <v>27</v>
      </c>
      <c r="EU37" s="412">
        <v>12</v>
      </c>
      <c r="EV37" s="412">
        <v>3</v>
      </c>
      <c r="EW37" s="412">
        <v>134</v>
      </c>
      <c r="EX37" s="412">
        <v>0</v>
      </c>
      <c r="EY37" s="412">
        <v>0</v>
      </c>
      <c r="EZ37" s="412">
        <v>0</v>
      </c>
      <c r="FA37" s="412">
        <v>0</v>
      </c>
      <c r="FB37" s="412">
        <v>0</v>
      </c>
      <c r="FC37" s="412">
        <v>0</v>
      </c>
      <c r="FD37" s="412">
        <v>0</v>
      </c>
      <c r="FE37" s="412">
        <v>0</v>
      </c>
      <c r="FF37" s="412">
        <v>0</v>
      </c>
      <c r="FG37" s="412">
        <v>0</v>
      </c>
      <c r="FH37" s="412">
        <v>2</v>
      </c>
      <c r="FI37" s="412">
        <v>2</v>
      </c>
      <c r="FJ37" s="412">
        <v>2</v>
      </c>
      <c r="FK37" s="412">
        <v>6</v>
      </c>
      <c r="FL37" s="412">
        <v>7</v>
      </c>
      <c r="FM37" s="412">
        <v>2</v>
      </c>
      <c r="FN37" s="412">
        <v>0</v>
      </c>
      <c r="FO37" s="412">
        <v>21</v>
      </c>
      <c r="FP37" s="412">
        <v>8</v>
      </c>
      <c r="FQ37" s="412">
        <v>19</v>
      </c>
      <c r="FR37" s="412">
        <v>17</v>
      </c>
      <c r="FS37" s="412">
        <v>19</v>
      </c>
      <c r="FT37" s="412">
        <v>17</v>
      </c>
      <c r="FU37" s="412">
        <v>20</v>
      </c>
      <c r="FV37" s="412">
        <v>10</v>
      </c>
      <c r="FW37" s="412">
        <v>3</v>
      </c>
      <c r="FX37" s="412">
        <v>113</v>
      </c>
      <c r="FY37" s="412">
        <v>0</v>
      </c>
      <c r="FZ37" s="412">
        <v>191</v>
      </c>
      <c r="GA37" s="412">
        <v>1070</v>
      </c>
      <c r="GB37" s="412">
        <v>3572</v>
      </c>
      <c r="GC37" s="412">
        <v>5526</v>
      </c>
      <c r="GD37" s="412">
        <v>4230</v>
      </c>
      <c r="GE37" s="412">
        <v>3454</v>
      </c>
      <c r="GF37" s="412">
        <v>3190</v>
      </c>
      <c r="GG37" s="412">
        <v>485</v>
      </c>
      <c r="GH37" s="412">
        <v>21718</v>
      </c>
      <c r="GI37" s="412">
        <v>2</v>
      </c>
      <c r="GJ37" s="412">
        <v>406</v>
      </c>
      <c r="GK37" s="412">
        <v>1752</v>
      </c>
      <c r="GL37" s="412">
        <v>2868</v>
      </c>
      <c r="GM37" s="412">
        <v>2717</v>
      </c>
      <c r="GN37" s="412">
        <v>1505</v>
      </c>
      <c r="GO37" s="412">
        <v>911</v>
      </c>
      <c r="GP37" s="412">
        <v>557</v>
      </c>
      <c r="GQ37" s="412">
        <v>60</v>
      </c>
      <c r="GR37" s="412">
        <v>10778</v>
      </c>
      <c r="GS37" s="412">
        <v>0</v>
      </c>
      <c r="GT37" s="412">
        <v>0.5</v>
      </c>
      <c r="GU37" s="412">
        <v>0</v>
      </c>
      <c r="GV37" s="412">
        <v>0</v>
      </c>
      <c r="GW37" s="412">
        <v>0</v>
      </c>
      <c r="GX37" s="412">
        <v>0</v>
      </c>
      <c r="GY37" s="412">
        <v>0</v>
      </c>
      <c r="GZ37" s="412">
        <v>0</v>
      </c>
      <c r="HA37" s="412">
        <v>0</v>
      </c>
      <c r="HB37" s="412">
        <v>0.5</v>
      </c>
      <c r="HC37" s="412">
        <v>1.5</v>
      </c>
      <c r="HD37" s="412">
        <v>492.5</v>
      </c>
      <c r="HE37" s="412">
        <v>2370.4499999999998</v>
      </c>
      <c r="HF37" s="412">
        <v>5677.85</v>
      </c>
      <c r="HG37" s="412">
        <v>7533.25</v>
      </c>
      <c r="HH37" s="412">
        <v>5350.75</v>
      </c>
      <c r="HI37" s="412">
        <v>4130.1000000000004</v>
      </c>
      <c r="HJ37" s="412">
        <v>3598.7</v>
      </c>
      <c r="HK37" s="412">
        <v>528.29999999999995</v>
      </c>
      <c r="HL37" s="412">
        <v>29683.4</v>
      </c>
      <c r="HM37" s="412">
        <v>0.8</v>
      </c>
      <c r="HN37" s="412">
        <v>328.3</v>
      </c>
      <c r="HO37" s="412">
        <v>1843.7</v>
      </c>
      <c r="HP37" s="412">
        <v>5047</v>
      </c>
      <c r="HQ37" s="412">
        <v>7533.3</v>
      </c>
      <c r="HR37" s="412">
        <v>6539.8</v>
      </c>
      <c r="HS37" s="412">
        <v>5965.7</v>
      </c>
      <c r="HT37" s="412">
        <v>5997.8</v>
      </c>
      <c r="HU37" s="412">
        <v>1056.5999999999999</v>
      </c>
      <c r="HV37" s="412">
        <v>34313</v>
      </c>
      <c r="HW37" s="412">
        <v>0</v>
      </c>
      <c r="HX37" s="412">
        <v>34313</v>
      </c>
      <c r="HY37" s="412">
        <v>1.5</v>
      </c>
      <c r="HZ37" s="412">
        <v>492.5</v>
      </c>
      <c r="IA37" s="412">
        <v>2370.4499999999998</v>
      </c>
      <c r="IB37" s="412">
        <v>5677.85</v>
      </c>
      <c r="IC37" s="412">
        <v>7533.25</v>
      </c>
      <c r="ID37" s="412">
        <v>5350.75</v>
      </c>
      <c r="IE37" s="412">
        <v>4130.1000000000004</v>
      </c>
      <c r="IF37" s="412">
        <v>3598.7</v>
      </c>
      <c r="IG37" s="412">
        <v>528.29999999999995</v>
      </c>
      <c r="IH37" s="412">
        <v>29683.4</v>
      </c>
      <c r="II37" s="412">
        <v>0</v>
      </c>
      <c r="IJ37" s="412">
        <v>123.08</v>
      </c>
      <c r="IK37" s="412">
        <v>666.45</v>
      </c>
      <c r="IL37" s="412">
        <v>868.26</v>
      </c>
      <c r="IM37" s="412">
        <v>527.62</v>
      </c>
      <c r="IN37" s="412">
        <v>174.8</v>
      </c>
      <c r="IO37" s="412">
        <v>39.57</v>
      </c>
      <c r="IP37" s="412">
        <v>18.739999999999998</v>
      </c>
      <c r="IQ37" s="412">
        <v>0</v>
      </c>
      <c r="IR37" s="412">
        <v>2418.52</v>
      </c>
      <c r="IS37" s="412">
        <v>1.5</v>
      </c>
      <c r="IT37" s="412">
        <v>369.42</v>
      </c>
      <c r="IU37" s="412">
        <v>1703.9999999999998</v>
      </c>
      <c r="IV37" s="412">
        <v>4809.59</v>
      </c>
      <c r="IW37" s="412">
        <v>7005.63</v>
      </c>
      <c r="IX37" s="412">
        <v>5175.95</v>
      </c>
      <c r="IY37" s="412">
        <v>4090.53</v>
      </c>
      <c r="IZ37" s="412">
        <v>3579.96</v>
      </c>
      <c r="JA37" s="412">
        <v>528.29999999999995</v>
      </c>
      <c r="JB37" s="412">
        <v>27264.879999999997</v>
      </c>
      <c r="JC37" s="412">
        <v>0.8</v>
      </c>
      <c r="JD37" s="412">
        <v>246.3</v>
      </c>
      <c r="JE37" s="412">
        <v>1325.3</v>
      </c>
      <c r="JF37" s="412">
        <v>4275.2</v>
      </c>
      <c r="JG37" s="412">
        <v>7005.6</v>
      </c>
      <c r="JH37" s="412">
        <v>6326.2</v>
      </c>
      <c r="JI37" s="412">
        <v>5908.5</v>
      </c>
      <c r="JJ37" s="412">
        <v>5966.6</v>
      </c>
      <c r="JK37" s="412">
        <v>1056.5999999999999</v>
      </c>
      <c r="JL37" s="412">
        <v>32111.1</v>
      </c>
      <c r="JM37" s="412">
        <v>0</v>
      </c>
      <c r="JN37" s="412">
        <v>32111.1</v>
      </c>
      <c r="JO37" s="286"/>
      <c r="JP37" s="143">
        <f t="shared" si="5"/>
        <v>0</v>
      </c>
    </row>
    <row r="38" spans="1:276" x14ac:dyDescent="0.2">
      <c r="A38" s="150" t="s">
        <v>203</v>
      </c>
      <c r="B38" s="151" t="s">
        <v>284</v>
      </c>
      <c r="C38" s="152" t="s">
        <v>277</v>
      </c>
      <c r="D38" s="415" t="s">
        <v>291</v>
      </c>
      <c r="E38" s="412">
        <v>27545</v>
      </c>
      <c r="F38" s="412">
        <v>28669</v>
      </c>
      <c r="G38" s="412">
        <v>34150</v>
      </c>
      <c r="H38" s="412">
        <v>19447</v>
      </c>
      <c r="I38" s="412">
        <v>10977</v>
      </c>
      <c r="J38" s="412">
        <v>4564</v>
      </c>
      <c r="K38" s="412">
        <v>2709</v>
      </c>
      <c r="L38" s="412">
        <v>190</v>
      </c>
      <c r="M38" s="412">
        <v>128251</v>
      </c>
      <c r="N38" s="412">
        <v>1794</v>
      </c>
      <c r="O38" s="412">
        <v>1274</v>
      </c>
      <c r="P38" s="412">
        <v>2721</v>
      </c>
      <c r="Q38" s="412">
        <v>966</v>
      </c>
      <c r="R38" s="412">
        <v>294</v>
      </c>
      <c r="S38" s="412">
        <v>98</v>
      </c>
      <c r="T38" s="412">
        <v>85</v>
      </c>
      <c r="U38" s="412">
        <v>17</v>
      </c>
      <c r="V38" s="412">
        <v>7249</v>
      </c>
      <c r="W38" s="412">
        <v>0</v>
      </c>
      <c r="X38" s="412">
        <v>0</v>
      </c>
      <c r="Y38" s="412">
        <v>0</v>
      </c>
      <c r="Z38" s="412">
        <v>0</v>
      </c>
      <c r="AA38" s="412">
        <v>0</v>
      </c>
      <c r="AB38" s="412">
        <v>0</v>
      </c>
      <c r="AC38" s="412">
        <v>0</v>
      </c>
      <c r="AD38" s="412">
        <v>0</v>
      </c>
      <c r="AE38" s="412">
        <v>0</v>
      </c>
      <c r="AF38" s="412">
        <v>25751</v>
      </c>
      <c r="AG38" s="412">
        <v>27395</v>
      </c>
      <c r="AH38" s="412">
        <v>31429</v>
      </c>
      <c r="AI38" s="412">
        <v>18481</v>
      </c>
      <c r="AJ38" s="412">
        <v>10683</v>
      </c>
      <c r="AK38" s="412">
        <v>4466</v>
      </c>
      <c r="AL38" s="412">
        <v>2624</v>
      </c>
      <c r="AM38" s="412">
        <v>173</v>
      </c>
      <c r="AN38" s="412">
        <v>121002</v>
      </c>
      <c r="AO38" s="412">
        <v>29</v>
      </c>
      <c r="AP38" s="412">
        <v>53</v>
      </c>
      <c r="AQ38" s="412">
        <v>110</v>
      </c>
      <c r="AR38" s="412">
        <v>92</v>
      </c>
      <c r="AS38" s="412">
        <v>54</v>
      </c>
      <c r="AT38" s="412">
        <v>33</v>
      </c>
      <c r="AU38" s="412">
        <v>34</v>
      </c>
      <c r="AV38" s="412">
        <v>21</v>
      </c>
      <c r="AW38" s="412">
        <v>426</v>
      </c>
      <c r="AX38" s="412">
        <v>29</v>
      </c>
      <c r="AY38" s="412">
        <v>53</v>
      </c>
      <c r="AZ38" s="412">
        <v>110</v>
      </c>
      <c r="BA38" s="412">
        <v>92</v>
      </c>
      <c r="BB38" s="412">
        <v>54</v>
      </c>
      <c r="BC38" s="412">
        <v>33</v>
      </c>
      <c r="BD38" s="412">
        <v>34</v>
      </c>
      <c r="BE38" s="412">
        <v>21</v>
      </c>
      <c r="BF38" s="412">
        <v>0</v>
      </c>
      <c r="BG38" s="412">
        <v>426</v>
      </c>
      <c r="BH38" s="412">
        <v>29</v>
      </c>
      <c r="BI38" s="412">
        <v>25775</v>
      </c>
      <c r="BJ38" s="412">
        <v>27452</v>
      </c>
      <c r="BK38" s="412">
        <v>31411</v>
      </c>
      <c r="BL38" s="412">
        <v>18443</v>
      </c>
      <c r="BM38" s="412">
        <v>10662</v>
      </c>
      <c r="BN38" s="412">
        <v>4467</v>
      </c>
      <c r="BO38" s="412">
        <v>2611</v>
      </c>
      <c r="BP38" s="412">
        <v>152</v>
      </c>
      <c r="BQ38" s="412">
        <v>121002</v>
      </c>
      <c r="BR38" s="412">
        <v>19</v>
      </c>
      <c r="BS38" s="412">
        <v>15478</v>
      </c>
      <c r="BT38" s="412">
        <v>12007</v>
      </c>
      <c r="BU38" s="412">
        <v>9885</v>
      </c>
      <c r="BV38" s="412">
        <v>4811</v>
      </c>
      <c r="BW38" s="412">
        <v>2374</v>
      </c>
      <c r="BX38" s="412">
        <v>804</v>
      </c>
      <c r="BY38" s="412">
        <v>384</v>
      </c>
      <c r="BZ38" s="412">
        <v>13</v>
      </c>
      <c r="CA38" s="412">
        <v>45775</v>
      </c>
      <c r="CB38" s="412">
        <v>1</v>
      </c>
      <c r="CC38" s="412">
        <v>347</v>
      </c>
      <c r="CD38" s="412">
        <v>375</v>
      </c>
      <c r="CE38" s="412">
        <v>387</v>
      </c>
      <c r="CF38" s="412">
        <v>185</v>
      </c>
      <c r="CG38" s="412">
        <v>102</v>
      </c>
      <c r="CH38" s="412">
        <v>30</v>
      </c>
      <c r="CI38" s="412">
        <v>14</v>
      </c>
      <c r="CJ38" s="412">
        <v>0</v>
      </c>
      <c r="CK38" s="412">
        <v>1441</v>
      </c>
      <c r="CL38" s="412">
        <v>0</v>
      </c>
      <c r="CM38" s="412">
        <v>6</v>
      </c>
      <c r="CN38" s="412">
        <v>25</v>
      </c>
      <c r="CO38" s="412">
        <v>30</v>
      </c>
      <c r="CP38" s="412">
        <v>19</v>
      </c>
      <c r="CQ38" s="412">
        <v>29</v>
      </c>
      <c r="CR38" s="412">
        <v>34</v>
      </c>
      <c r="CS38" s="412">
        <v>53</v>
      </c>
      <c r="CT38" s="412">
        <v>13</v>
      </c>
      <c r="CU38" s="412">
        <v>209</v>
      </c>
      <c r="CV38" s="412">
        <v>399</v>
      </c>
      <c r="CW38" s="412">
        <v>301</v>
      </c>
      <c r="CX38" s="412">
        <v>335</v>
      </c>
      <c r="CY38" s="412">
        <v>301</v>
      </c>
      <c r="CZ38" s="412">
        <v>225</v>
      </c>
      <c r="DA38" s="412">
        <v>66</v>
      </c>
      <c r="DB38" s="412">
        <v>53</v>
      </c>
      <c r="DC38" s="412">
        <v>7</v>
      </c>
      <c r="DD38" s="412">
        <v>1687</v>
      </c>
      <c r="DE38" s="412">
        <v>908</v>
      </c>
      <c r="DF38" s="412">
        <v>789</v>
      </c>
      <c r="DG38" s="412">
        <v>623</v>
      </c>
      <c r="DH38" s="412">
        <v>304</v>
      </c>
      <c r="DI38" s="412">
        <v>170</v>
      </c>
      <c r="DJ38" s="412">
        <v>73</v>
      </c>
      <c r="DK38" s="412">
        <v>44</v>
      </c>
      <c r="DL38" s="412">
        <v>4</v>
      </c>
      <c r="DM38" s="412">
        <v>2915</v>
      </c>
      <c r="DN38" s="412">
        <v>9</v>
      </c>
      <c r="DO38" s="412">
        <v>2</v>
      </c>
      <c r="DP38" s="412">
        <v>2</v>
      </c>
      <c r="DQ38" s="412">
        <v>0</v>
      </c>
      <c r="DR38" s="412">
        <v>0</v>
      </c>
      <c r="DS38" s="412">
        <v>0</v>
      </c>
      <c r="DT38" s="412">
        <v>0</v>
      </c>
      <c r="DU38" s="412">
        <v>0</v>
      </c>
      <c r="DV38" s="412">
        <v>13</v>
      </c>
      <c r="DW38" s="412">
        <v>35</v>
      </c>
      <c r="DX38" s="412">
        <v>34</v>
      </c>
      <c r="DY38" s="412">
        <v>22</v>
      </c>
      <c r="DZ38" s="412">
        <v>10</v>
      </c>
      <c r="EA38" s="412">
        <v>7</v>
      </c>
      <c r="EB38" s="412">
        <v>5</v>
      </c>
      <c r="EC38" s="412">
        <v>4</v>
      </c>
      <c r="ED38" s="412">
        <v>0</v>
      </c>
      <c r="EE38" s="412">
        <v>117</v>
      </c>
      <c r="EF38" s="412">
        <v>952</v>
      </c>
      <c r="EG38" s="412">
        <v>825</v>
      </c>
      <c r="EH38" s="412">
        <v>647</v>
      </c>
      <c r="EI38" s="412">
        <v>314</v>
      </c>
      <c r="EJ38" s="412">
        <v>177</v>
      </c>
      <c r="EK38" s="412">
        <v>78</v>
      </c>
      <c r="EL38" s="412">
        <v>48</v>
      </c>
      <c r="EM38" s="412">
        <v>4</v>
      </c>
      <c r="EN38" s="412">
        <v>3045</v>
      </c>
      <c r="EO38" s="412">
        <v>237</v>
      </c>
      <c r="EP38" s="412">
        <v>210</v>
      </c>
      <c r="EQ38" s="412">
        <v>174</v>
      </c>
      <c r="ER38" s="412">
        <v>82</v>
      </c>
      <c r="ES38" s="412">
        <v>48</v>
      </c>
      <c r="ET38" s="412">
        <v>34</v>
      </c>
      <c r="EU38" s="412">
        <v>27</v>
      </c>
      <c r="EV38" s="412">
        <v>2</v>
      </c>
      <c r="EW38" s="412">
        <v>814</v>
      </c>
      <c r="EX38" s="412">
        <v>0</v>
      </c>
      <c r="EY38" s="412">
        <v>0</v>
      </c>
      <c r="EZ38" s="412">
        <v>0</v>
      </c>
      <c r="FA38" s="412">
        <v>0</v>
      </c>
      <c r="FB38" s="412">
        <v>0</v>
      </c>
      <c r="FC38" s="412">
        <v>0</v>
      </c>
      <c r="FD38" s="412">
        <v>0</v>
      </c>
      <c r="FE38" s="412">
        <v>0</v>
      </c>
      <c r="FF38" s="412">
        <v>0</v>
      </c>
      <c r="FG38" s="412">
        <v>22</v>
      </c>
      <c r="FH38" s="412">
        <v>19</v>
      </c>
      <c r="FI38" s="412">
        <v>28</v>
      </c>
      <c r="FJ38" s="412">
        <v>19</v>
      </c>
      <c r="FK38" s="412">
        <v>8</v>
      </c>
      <c r="FL38" s="412">
        <v>9</v>
      </c>
      <c r="FM38" s="412">
        <v>6</v>
      </c>
      <c r="FN38" s="412">
        <v>1</v>
      </c>
      <c r="FO38" s="412">
        <v>112</v>
      </c>
      <c r="FP38" s="412">
        <v>215</v>
      </c>
      <c r="FQ38" s="412">
        <v>191</v>
      </c>
      <c r="FR38" s="412">
        <v>146</v>
      </c>
      <c r="FS38" s="412">
        <v>63</v>
      </c>
      <c r="FT38" s="412">
        <v>40</v>
      </c>
      <c r="FU38" s="412">
        <v>25</v>
      </c>
      <c r="FV38" s="412">
        <v>21</v>
      </c>
      <c r="FW38" s="412">
        <v>1</v>
      </c>
      <c r="FX38" s="412">
        <v>702</v>
      </c>
      <c r="FY38" s="412">
        <v>9</v>
      </c>
      <c r="FZ38" s="412">
        <v>9897</v>
      </c>
      <c r="GA38" s="412">
        <v>15004</v>
      </c>
      <c r="GB38" s="412">
        <v>21083</v>
      </c>
      <c r="GC38" s="412">
        <v>13414</v>
      </c>
      <c r="GD38" s="412">
        <v>8147</v>
      </c>
      <c r="GE38" s="412">
        <v>3594</v>
      </c>
      <c r="GF38" s="412">
        <v>2156</v>
      </c>
      <c r="GG38" s="412">
        <v>126</v>
      </c>
      <c r="GH38" s="412">
        <v>73430</v>
      </c>
      <c r="GI38" s="412">
        <v>20</v>
      </c>
      <c r="GJ38" s="412">
        <v>15878</v>
      </c>
      <c r="GK38" s="412">
        <v>12448</v>
      </c>
      <c r="GL38" s="412">
        <v>10328</v>
      </c>
      <c r="GM38" s="412">
        <v>5029</v>
      </c>
      <c r="GN38" s="412">
        <v>2515</v>
      </c>
      <c r="GO38" s="412">
        <v>873</v>
      </c>
      <c r="GP38" s="412">
        <v>455</v>
      </c>
      <c r="GQ38" s="412">
        <v>26</v>
      </c>
      <c r="GR38" s="412">
        <v>47572</v>
      </c>
      <c r="GS38" s="412">
        <v>0</v>
      </c>
      <c r="GT38" s="412">
        <v>0.5</v>
      </c>
      <c r="GU38" s="412">
        <v>0</v>
      </c>
      <c r="GV38" s="412">
        <v>0</v>
      </c>
      <c r="GW38" s="412">
        <v>0</v>
      </c>
      <c r="GX38" s="412">
        <v>0</v>
      </c>
      <c r="GY38" s="412">
        <v>0</v>
      </c>
      <c r="GZ38" s="412">
        <v>0</v>
      </c>
      <c r="HA38" s="412">
        <v>0</v>
      </c>
      <c r="HB38" s="412">
        <v>0.5</v>
      </c>
      <c r="HC38" s="412">
        <v>24</v>
      </c>
      <c r="HD38" s="412">
        <v>21826.75</v>
      </c>
      <c r="HE38" s="412">
        <v>24357.5</v>
      </c>
      <c r="HF38" s="412">
        <v>28837</v>
      </c>
      <c r="HG38" s="412">
        <v>17187.5</v>
      </c>
      <c r="HH38" s="412">
        <v>10030.5</v>
      </c>
      <c r="HI38" s="412">
        <v>4244</v>
      </c>
      <c r="HJ38" s="412">
        <v>2487</v>
      </c>
      <c r="HK38" s="412">
        <v>142.25</v>
      </c>
      <c r="HL38" s="412">
        <v>109136.5</v>
      </c>
      <c r="HM38" s="412">
        <v>13.3</v>
      </c>
      <c r="HN38" s="412">
        <v>14551.2</v>
      </c>
      <c r="HO38" s="412">
        <v>18944.7</v>
      </c>
      <c r="HP38" s="412">
        <v>25632.9</v>
      </c>
      <c r="HQ38" s="412">
        <v>17187.5</v>
      </c>
      <c r="HR38" s="412">
        <v>12259.5</v>
      </c>
      <c r="HS38" s="412">
        <v>6130.2</v>
      </c>
      <c r="HT38" s="412">
        <v>4145</v>
      </c>
      <c r="HU38" s="412">
        <v>284.5</v>
      </c>
      <c r="HV38" s="412">
        <v>99148.800000000003</v>
      </c>
      <c r="HW38" s="412">
        <v>5.7</v>
      </c>
      <c r="HX38" s="412">
        <v>99154.5</v>
      </c>
      <c r="HY38" s="412">
        <v>24</v>
      </c>
      <c r="HZ38" s="412">
        <v>21826.75</v>
      </c>
      <c r="IA38" s="412">
        <v>24357.5</v>
      </c>
      <c r="IB38" s="412">
        <v>28837</v>
      </c>
      <c r="IC38" s="412">
        <v>17187.5</v>
      </c>
      <c r="ID38" s="412">
        <v>10030.5</v>
      </c>
      <c r="IE38" s="412">
        <v>4244</v>
      </c>
      <c r="IF38" s="412">
        <v>2487</v>
      </c>
      <c r="IG38" s="412">
        <v>142.25</v>
      </c>
      <c r="IH38" s="412">
        <v>109136.5</v>
      </c>
      <c r="II38" s="412">
        <v>22.02</v>
      </c>
      <c r="IJ38" s="412">
        <v>5998.17</v>
      </c>
      <c r="IK38" s="412">
        <v>4878.4399999999996</v>
      </c>
      <c r="IL38" s="412">
        <v>3648.13</v>
      </c>
      <c r="IM38" s="412">
        <v>1106.43</v>
      </c>
      <c r="IN38" s="412">
        <v>326.39999999999998</v>
      </c>
      <c r="IO38" s="412">
        <v>78.37</v>
      </c>
      <c r="IP38" s="412">
        <v>25.88</v>
      </c>
      <c r="IQ38" s="412">
        <v>0</v>
      </c>
      <c r="IR38" s="412">
        <v>16083.840000000002</v>
      </c>
      <c r="IS38" s="412">
        <v>1.9800000000000004</v>
      </c>
      <c r="IT38" s="412">
        <v>15828.58</v>
      </c>
      <c r="IU38" s="412">
        <v>19479.060000000001</v>
      </c>
      <c r="IV38" s="412">
        <v>25188.87</v>
      </c>
      <c r="IW38" s="412">
        <v>16081.07</v>
      </c>
      <c r="IX38" s="412">
        <v>9704.1</v>
      </c>
      <c r="IY38" s="412">
        <v>4165.63</v>
      </c>
      <c r="IZ38" s="412">
        <v>2461.12</v>
      </c>
      <c r="JA38" s="412">
        <v>142.25</v>
      </c>
      <c r="JB38" s="412">
        <v>93052.66</v>
      </c>
      <c r="JC38" s="412">
        <v>1.1000000000000001</v>
      </c>
      <c r="JD38" s="412">
        <v>10552.4</v>
      </c>
      <c r="JE38" s="412">
        <v>15150.4</v>
      </c>
      <c r="JF38" s="412">
        <v>22390.1</v>
      </c>
      <c r="JG38" s="412">
        <v>16081.1</v>
      </c>
      <c r="JH38" s="412">
        <v>11860.6</v>
      </c>
      <c r="JI38" s="412">
        <v>6017</v>
      </c>
      <c r="JJ38" s="412">
        <v>4101.8999999999996</v>
      </c>
      <c r="JK38" s="412">
        <v>284.5</v>
      </c>
      <c r="JL38" s="412">
        <v>86439.099999999991</v>
      </c>
      <c r="JM38" s="412">
        <v>5.7</v>
      </c>
      <c r="JN38" s="412">
        <v>86444.800000000003</v>
      </c>
      <c r="JO38" s="286"/>
      <c r="JP38" s="143">
        <f t="shared" si="5"/>
        <v>0</v>
      </c>
    </row>
    <row r="39" spans="1:276" x14ac:dyDescent="0.2">
      <c r="A39" s="150" t="s">
        <v>205</v>
      </c>
      <c r="B39" s="151" t="s">
        <v>284</v>
      </c>
      <c r="C39" s="152" t="s">
        <v>285</v>
      </c>
      <c r="D39" s="415" t="s">
        <v>204</v>
      </c>
      <c r="E39" s="412">
        <v>49763</v>
      </c>
      <c r="F39" s="412">
        <v>72270</v>
      </c>
      <c r="G39" s="412">
        <v>38191</v>
      </c>
      <c r="H39" s="412">
        <v>17562</v>
      </c>
      <c r="I39" s="412">
        <v>9405</v>
      </c>
      <c r="J39" s="412">
        <v>4702</v>
      </c>
      <c r="K39" s="412">
        <v>2829</v>
      </c>
      <c r="L39" s="412">
        <v>331</v>
      </c>
      <c r="M39" s="412">
        <v>195053</v>
      </c>
      <c r="N39" s="412">
        <v>1568</v>
      </c>
      <c r="O39" s="412">
        <v>1376</v>
      </c>
      <c r="P39" s="412">
        <v>1374</v>
      </c>
      <c r="Q39" s="412">
        <v>1147</v>
      </c>
      <c r="R39" s="412">
        <v>938</v>
      </c>
      <c r="S39" s="412">
        <v>172</v>
      </c>
      <c r="T39" s="412">
        <v>46</v>
      </c>
      <c r="U39" s="412">
        <v>15</v>
      </c>
      <c r="V39" s="412">
        <v>6636</v>
      </c>
      <c r="W39" s="412">
        <v>0</v>
      </c>
      <c r="X39" s="412">
        <v>1</v>
      </c>
      <c r="Y39" s="412">
        <v>0</v>
      </c>
      <c r="Z39" s="412">
        <v>0</v>
      </c>
      <c r="AA39" s="412">
        <v>0</v>
      </c>
      <c r="AB39" s="412">
        <v>0</v>
      </c>
      <c r="AC39" s="412">
        <v>0</v>
      </c>
      <c r="AD39" s="412">
        <v>0</v>
      </c>
      <c r="AE39" s="412">
        <v>1</v>
      </c>
      <c r="AF39" s="412">
        <v>48195</v>
      </c>
      <c r="AG39" s="412">
        <v>70893</v>
      </c>
      <c r="AH39" s="412">
        <v>36817</v>
      </c>
      <c r="AI39" s="412">
        <v>16415</v>
      </c>
      <c r="AJ39" s="412">
        <v>8467</v>
      </c>
      <c r="AK39" s="412">
        <v>4530</v>
      </c>
      <c r="AL39" s="412">
        <v>2783</v>
      </c>
      <c r="AM39" s="412">
        <v>316</v>
      </c>
      <c r="AN39" s="412">
        <v>188416</v>
      </c>
      <c r="AO39" s="412">
        <v>33</v>
      </c>
      <c r="AP39" s="412">
        <v>204</v>
      </c>
      <c r="AQ39" s="412">
        <v>158</v>
      </c>
      <c r="AR39" s="412">
        <v>95</v>
      </c>
      <c r="AS39" s="412">
        <v>55</v>
      </c>
      <c r="AT39" s="412">
        <v>29</v>
      </c>
      <c r="AU39" s="412">
        <v>34</v>
      </c>
      <c r="AV39" s="412">
        <v>29</v>
      </c>
      <c r="AW39" s="412">
        <v>637</v>
      </c>
      <c r="AX39" s="412">
        <v>33</v>
      </c>
      <c r="AY39" s="412">
        <v>204</v>
      </c>
      <c r="AZ39" s="412">
        <v>158</v>
      </c>
      <c r="BA39" s="412">
        <v>95</v>
      </c>
      <c r="BB39" s="412">
        <v>55</v>
      </c>
      <c r="BC39" s="412">
        <v>29</v>
      </c>
      <c r="BD39" s="412">
        <v>34</v>
      </c>
      <c r="BE39" s="412">
        <v>29</v>
      </c>
      <c r="BF39" s="412">
        <v>0</v>
      </c>
      <c r="BG39" s="412">
        <v>637</v>
      </c>
      <c r="BH39" s="412">
        <v>33</v>
      </c>
      <c r="BI39" s="412">
        <v>48366</v>
      </c>
      <c r="BJ39" s="412">
        <v>70847</v>
      </c>
      <c r="BK39" s="412">
        <v>36754</v>
      </c>
      <c r="BL39" s="412">
        <v>16375</v>
      </c>
      <c r="BM39" s="412">
        <v>8441</v>
      </c>
      <c r="BN39" s="412">
        <v>4535</v>
      </c>
      <c r="BO39" s="412">
        <v>2778</v>
      </c>
      <c r="BP39" s="412">
        <v>287</v>
      </c>
      <c r="BQ39" s="412">
        <v>188416</v>
      </c>
      <c r="BR39" s="412">
        <v>7</v>
      </c>
      <c r="BS39" s="412">
        <v>22177</v>
      </c>
      <c r="BT39" s="412">
        <v>21111</v>
      </c>
      <c r="BU39" s="412">
        <v>9692</v>
      </c>
      <c r="BV39" s="412">
        <v>3695</v>
      </c>
      <c r="BW39" s="412">
        <v>1670</v>
      </c>
      <c r="BX39" s="412">
        <v>652</v>
      </c>
      <c r="BY39" s="412">
        <v>326</v>
      </c>
      <c r="BZ39" s="412">
        <v>24</v>
      </c>
      <c r="CA39" s="412">
        <v>59354</v>
      </c>
      <c r="CB39" s="412">
        <v>0</v>
      </c>
      <c r="CC39" s="412">
        <v>382</v>
      </c>
      <c r="CD39" s="412">
        <v>681</v>
      </c>
      <c r="CE39" s="412">
        <v>359</v>
      </c>
      <c r="CF39" s="412">
        <v>164</v>
      </c>
      <c r="CG39" s="412">
        <v>69</v>
      </c>
      <c r="CH39" s="412">
        <v>24</v>
      </c>
      <c r="CI39" s="412">
        <v>13</v>
      </c>
      <c r="CJ39" s="412">
        <v>3</v>
      </c>
      <c r="CK39" s="412">
        <v>1695</v>
      </c>
      <c r="CL39" s="412">
        <v>0</v>
      </c>
      <c r="CM39" s="412">
        <v>27</v>
      </c>
      <c r="CN39" s="412">
        <v>64</v>
      </c>
      <c r="CO39" s="412">
        <v>62</v>
      </c>
      <c r="CP39" s="412">
        <v>30</v>
      </c>
      <c r="CQ39" s="412">
        <v>31</v>
      </c>
      <c r="CR39" s="412">
        <v>35</v>
      </c>
      <c r="CS39" s="412">
        <v>46</v>
      </c>
      <c r="CT39" s="412">
        <v>21</v>
      </c>
      <c r="CU39" s="412">
        <v>316</v>
      </c>
      <c r="CV39" s="412">
        <v>627</v>
      </c>
      <c r="CW39" s="412">
        <v>575</v>
      </c>
      <c r="CX39" s="412">
        <v>356</v>
      </c>
      <c r="CY39" s="412">
        <v>247</v>
      </c>
      <c r="CZ39" s="412">
        <v>122</v>
      </c>
      <c r="DA39" s="412">
        <v>43</v>
      </c>
      <c r="DB39" s="412">
        <v>16</v>
      </c>
      <c r="DC39" s="412">
        <v>7</v>
      </c>
      <c r="DD39" s="412">
        <v>1993</v>
      </c>
      <c r="DE39" s="412">
        <v>0</v>
      </c>
      <c r="DF39" s="412">
        <v>0</v>
      </c>
      <c r="DG39" s="412">
        <v>0</v>
      </c>
      <c r="DH39" s="412">
        <v>0</v>
      </c>
      <c r="DI39" s="412">
        <v>0</v>
      </c>
      <c r="DJ39" s="412">
        <v>0</v>
      </c>
      <c r="DK39" s="412">
        <v>0</v>
      </c>
      <c r="DL39" s="412">
        <v>0</v>
      </c>
      <c r="DM39" s="412">
        <v>0</v>
      </c>
      <c r="DN39" s="412">
        <v>1078</v>
      </c>
      <c r="DO39" s="412">
        <v>722</v>
      </c>
      <c r="DP39" s="412">
        <v>309</v>
      </c>
      <c r="DQ39" s="412">
        <v>177</v>
      </c>
      <c r="DR39" s="412">
        <v>61</v>
      </c>
      <c r="DS39" s="412">
        <v>35</v>
      </c>
      <c r="DT39" s="412">
        <v>28</v>
      </c>
      <c r="DU39" s="412">
        <v>3</v>
      </c>
      <c r="DV39" s="412">
        <v>2413</v>
      </c>
      <c r="DW39" s="412">
        <v>136</v>
      </c>
      <c r="DX39" s="412">
        <v>108</v>
      </c>
      <c r="DY39" s="412">
        <v>47</v>
      </c>
      <c r="DZ39" s="412">
        <v>26</v>
      </c>
      <c r="EA39" s="412">
        <v>11</v>
      </c>
      <c r="EB39" s="412">
        <v>7</v>
      </c>
      <c r="EC39" s="412">
        <v>2</v>
      </c>
      <c r="ED39" s="412">
        <v>3</v>
      </c>
      <c r="EE39" s="412">
        <v>340</v>
      </c>
      <c r="EF39" s="412">
        <v>1214</v>
      </c>
      <c r="EG39" s="412">
        <v>830</v>
      </c>
      <c r="EH39" s="412">
        <v>356</v>
      </c>
      <c r="EI39" s="412">
        <v>203</v>
      </c>
      <c r="EJ39" s="412">
        <v>72</v>
      </c>
      <c r="EK39" s="412">
        <v>42</v>
      </c>
      <c r="EL39" s="412">
        <v>30</v>
      </c>
      <c r="EM39" s="412">
        <v>6</v>
      </c>
      <c r="EN39" s="412">
        <v>2753</v>
      </c>
      <c r="EO39" s="412">
        <v>370</v>
      </c>
      <c r="EP39" s="412">
        <v>332</v>
      </c>
      <c r="EQ39" s="412">
        <v>152</v>
      </c>
      <c r="ER39" s="412">
        <v>67</v>
      </c>
      <c r="ES39" s="412">
        <v>34</v>
      </c>
      <c r="ET39" s="412">
        <v>22</v>
      </c>
      <c r="EU39" s="412">
        <v>16</v>
      </c>
      <c r="EV39" s="412">
        <v>5</v>
      </c>
      <c r="EW39" s="412">
        <v>998</v>
      </c>
      <c r="EX39" s="412">
        <v>0</v>
      </c>
      <c r="EY39" s="412">
        <v>0</v>
      </c>
      <c r="EZ39" s="412">
        <v>0</v>
      </c>
      <c r="FA39" s="412">
        <v>0</v>
      </c>
      <c r="FB39" s="412">
        <v>0</v>
      </c>
      <c r="FC39" s="412">
        <v>0</v>
      </c>
      <c r="FD39" s="412">
        <v>0</v>
      </c>
      <c r="FE39" s="412">
        <v>0</v>
      </c>
      <c r="FF39" s="412">
        <v>0</v>
      </c>
      <c r="FG39" s="412">
        <v>27</v>
      </c>
      <c r="FH39" s="412">
        <v>32</v>
      </c>
      <c r="FI39" s="412">
        <v>20</v>
      </c>
      <c r="FJ39" s="412">
        <v>13</v>
      </c>
      <c r="FK39" s="412">
        <v>4</v>
      </c>
      <c r="FL39" s="412">
        <v>4</v>
      </c>
      <c r="FM39" s="412">
        <v>3</v>
      </c>
      <c r="FN39" s="412">
        <v>0</v>
      </c>
      <c r="FO39" s="412">
        <v>103</v>
      </c>
      <c r="FP39" s="412">
        <v>343</v>
      </c>
      <c r="FQ39" s="412">
        <v>300</v>
      </c>
      <c r="FR39" s="412">
        <v>132</v>
      </c>
      <c r="FS39" s="412">
        <v>54</v>
      </c>
      <c r="FT39" s="412">
        <v>30</v>
      </c>
      <c r="FU39" s="412">
        <v>18</v>
      </c>
      <c r="FV39" s="412">
        <v>13</v>
      </c>
      <c r="FW39" s="412">
        <v>5</v>
      </c>
      <c r="FX39" s="412">
        <v>895</v>
      </c>
      <c r="FY39" s="412">
        <v>26</v>
      </c>
      <c r="FZ39" s="412">
        <v>24566</v>
      </c>
      <c r="GA39" s="412">
        <v>48161</v>
      </c>
      <c r="GB39" s="412">
        <v>26285</v>
      </c>
      <c r="GC39" s="412">
        <v>12283</v>
      </c>
      <c r="GD39" s="412">
        <v>6599</v>
      </c>
      <c r="GE39" s="412">
        <v>3782</v>
      </c>
      <c r="GF39" s="412">
        <v>2363</v>
      </c>
      <c r="GG39" s="412">
        <v>233</v>
      </c>
      <c r="GH39" s="412">
        <v>124298</v>
      </c>
      <c r="GI39" s="412">
        <v>7</v>
      </c>
      <c r="GJ39" s="412">
        <v>23800</v>
      </c>
      <c r="GK39" s="412">
        <v>22686</v>
      </c>
      <c r="GL39" s="412">
        <v>10469</v>
      </c>
      <c r="GM39" s="412">
        <v>4092</v>
      </c>
      <c r="GN39" s="412">
        <v>1842</v>
      </c>
      <c r="GO39" s="412">
        <v>753</v>
      </c>
      <c r="GP39" s="412">
        <v>415</v>
      </c>
      <c r="GQ39" s="412">
        <v>54</v>
      </c>
      <c r="GR39" s="412">
        <v>64118</v>
      </c>
      <c r="GS39" s="412">
        <v>0</v>
      </c>
      <c r="GT39" s="412">
        <v>0</v>
      </c>
      <c r="GU39" s="412">
        <v>0</v>
      </c>
      <c r="GV39" s="412">
        <v>0</v>
      </c>
      <c r="GW39" s="412">
        <v>6</v>
      </c>
      <c r="GX39" s="412">
        <v>0</v>
      </c>
      <c r="GY39" s="412">
        <v>0</v>
      </c>
      <c r="GZ39" s="412">
        <v>0</v>
      </c>
      <c r="HA39" s="412">
        <v>0</v>
      </c>
      <c r="HB39" s="412">
        <v>6</v>
      </c>
      <c r="HC39" s="412">
        <v>31.25</v>
      </c>
      <c r="HD39" s="412">
        <v>42647.75</v>
      </c>
      <c r="HE39" s="412">
        <v>65301.5</v>
      </c>
      <c r="HF39" s="412">
        <v>34177.5</v>
      </c>
      <c r="HG39" s="412">
        <v>15369.5</v>
      </c>
      <c r="HH39" s="412">
        <v>7984.1</v>
      </c>
      <c r="HI39" s="412">
        <v>4345.6499999999996</v>
      </c>
      <c r="HJ39" s="412">
        <v>2665.55</v>
      </c>
      <c r="HK39" s="412">
        <v>271.05</v>
      </c>
      <c r="HL39" s="412">
        <v>172793.84999999998</v>
      </c>
      <c r="HM39" s="412">
        <v>17.399999999999999</v>
      </c>
      <c r="HN39" s="412">
        <v>28431.8</v>
      </c>
      <c r="HO39" s="412">
        <v>50790.1</v>
      </c>
      <c r="HP39" s="412">
        <v>30380</v>
      </c>
      <c r="HQ39" s="412">
        <v>15369.5</v>
      </c>
      <c r="HR39" s="412">
        <v>9758.2999999999993</v>
      </c>
      <c r="HS39" s="412">
        <v>6277.1</v>
      </c>
      <c r="HT39" s="412">
        <v>4442.6000000000004</v>
      </c>
      <c r="HU39" s="412">
        <v>542.1</v>
      </c>
      <c r="HV39" s="412">
        <v>146008.90000000002</v>
      </c>
      <c r="HW39" s="412">
        <v>17.100000000000001</v>
      </c>
      <c r="HX39" s="412">
        <v>146026</v>
      </c>
      <c r="HY39" s="412">
        <v>31.25</v>
      </c>
      <c r="HZ39" s="412">
        <v>42647.75</v>
      </c>
      <c r="IA39" s="412">
        <v>65301.5</v>
      </c>
      <c r="IB39" s="412">
        <v>34177.5</v>
      </c>
      <c r="IC39" s="412">
        <v>15369.5</v>
      </c>
      <c r="ID39" s="412">
        <v>7984.1</v>
      </c>
      <c r="IE39" s="412">
        <v>4345.6499999999996</v>
      </c>
      <c r="IF39" s="412">
        <v>2665.55</v>
      </c>
      <c r="IG39" s="412">
        <v>271.05</v>
      </c>
      <c r="IH39" s="412">
        <v>172793.84999999998</v>
      </c>
      <c r="II39" s="412">
        <v>9.0399999999999991</v>
      </c>
      <c r="IJ39" s="412">
        <v>15066.2</v>
      </c>
      <c r="IK39" s="412">
        <v>12086.29</v>
      </c>
      <c r="IL39" s="412">
        <v>3143.9</v>
      </c>
      <c r="IM39" s="412">
        <v>643.83000000000004</v>
      </c>
      <c r="IN39" s="412">
        <v>176.1</v>
      </c>
      <c r="IO39" s="412">
        <v>43.8</v>
      </c>
      <c r="IP39" s="412">
        <v>12.76</v>
      </c>
      <c r="IQ39" s="412">
        <v>0.03</v>
      </c>
      <c r="IR39" s="412">
        <v>31181.95</v>
      </c>
      <c r="IS39" s="412">
        <v>22.21</v>
      </c>
      <c r="IT39" s="412">
        <v>27581.55</v>
      </c>
      <c r="IU39" s="412">
        <v>53215.21</v>
      </c>
      <c r="IV39" s="412">
        <v>31033.599999999999</v>
      </c>
      <c r="IW39" s="412">
        <v>14725.67</v>
      </c>
      <c r="IX39" s="412">
        <v>7808</v>
      </c>
      <c r="IY39" s="412">
        <v>4301.8499999999995</v>
      </c>
      <c r="IZ39" s="412">
        <v>2652.79</v>
      </c>
      <c r="JA39" s="412">
        <v>271.02000000000004</v>
      </c>
      <c r="JB39" s="412">
        <v>141611.9</v>
      </c>
      <c r="JC39" s="412">
        <v>12.3</v>
      </c>
      <c r="JD39" s="412">
        <v>18387.7</v>
      </c>
      <c r="JE39" s="412">
        <v>41389.599999999999</v>
      </c>
      <c r="JF39" s="412">
        <v>27585.4</v>
      </c>
      <c r="JG39" s="412">
        <v>14725.7</v>
      </c>
      <c r="JH39" s="412">
        <v>9543.1</v>
      </c>
      <c r="JI39" s="412">
        <v>6213.8</v>
      </c>
      <c r="JJ39" s="412">
        <v>4421.3</v>
      </c>
      <c r="JK39" s="412">
        <v>542</v>
      </c>
      <c r="JL39" s="412">
        <v>122820.90000000001</v>
      </c>
      <c r="JM39" s="412">
        <v>17.100000000000001</v>
      </c>
      <c r="JN39" s="412">
        <v>122838</v>
      </c>
      <c r="JO39" s="286"/>
      <c r="JP39" s="143">
        <f t="shared" si="5"/>
        <v>0</v>
      </c>
    </row>
    <row r="40" spans="1:276" x14ac:dyDescent="0.2">
      <c r="A40" s="150" t="s">
        <v>207</v>
      </c>
      <c r="B40" s="151" t="s">
        <v>276</v>
      </c>
      <c r="C40" s="152" t="s">
        <v>69</v>
      </c>
      <c r="D40" s="415" t="s">
        <v>206</v>
      </c>
      <c r="E40" s="412">
        <v>4570</v>
      </c>
      <c r="F40" s="412">
        <v>14528</v>
      </c>
      <c r="G40" s="412">
        <v>20020</v>
      </c>
      <c r="H40" s="412">
        <v>9280</v>
      </c>
      <c r="I40" s="412">
        <v>4685</v>
      </c>
      <c r="J40" s="412">
        <v>2033</v>
      </c>
      <c r="K40" s="412">
        <v>787</v>
      </c>
      <c r="L40" s="412">
        <v>94</v>
      </c>
      <c r="M40" s="412">
        <v>55997</v>
      </c>
      <c r="N40" s="412">
        <v>222</v>
      </c>
      <c r="O40" s="412">
        <v>129</v>
      </c>
      <c r="P40" s="412">
        <v>221</v>
      </c>
      <c r="Q40" s="412">
        <v>70</v>
      </c>
      <c r="R40" s="412">
        <v>31</v>
      </c>
      <c r="S40" s="412">
        <v>14</v>
      </c>
      <c r="T40" s="412">
        <v>6</v>
      </c>
      <c r="U40" s="412">
        <v>0</v>
      </c>
      <c r="V40" s="412">
        <v>693</v>
      </c>
      <c r="W40" s="412">
        <v>1</v>
      </c>
      <c r="X40" s="412">
        <v>0</v>
      </c>
      <c r="Y40" s="412">
        <v>0</v>
      </c>
      <c r="Z40" s="412">
        <v>2</v>
      </c>
      <c r="AA40" s="412">
        <v>2</v>
      </c>
      <c r="AB40" s="412">
        <v>0</v>
      </c>
      <c r="AC40" s="412">
        <v>1</v>
      </c>
      <c r="AD40" s="412">
        <v>0</v>
      </c>
      <c r="AE40" s="412">
        <v>6</v>
      </c>
      <c r="AF40" s="412">
        <v>4347</v>
      </c>
      <c r="AG40" s="412">
        <v>14399</v>
      </c>
      <c r="AH40" s="412">
        <v>19799</v>
      </c>
      <c r="AI40" s="412">
        <v>9208</v>
      </c>
      <c r="AJ40" s="412">
        <v>4652</v>
      </c>
      <c r="AK40" s="412">
        <v>2019</v>
      </c>
      <c r="AL40" s="412">
        <v>780</v>
      </c>
      <c r="AM40" s="412">
        <v>94</v>
      </c>
      <c r="AN40" s="412">
        <v>55298</v>
      </c>
      <c r="AO40" s="412">
        <v>11</v>
      </c>
      <c r="AP40" s="412">
        <v>46</v>
      </c>
      <c r="AQ40" s="412">
        <v>111</v>
      </c>
      <c r="AR40" s="412">
        <v>62</v>
      </c>
      <c r="AS40" s="412">
        <v>42</v>
      </c>
      <c r="AT40" s="412">
        <v>22</v>
      </c>
      <c r="AU40" s="412">
        <v>17</v>
      </c>
      <c r="AV40" s="412">
        <v>8</v>
      </c>
      <c r="AW40" s="412">
        <v>319</v>
      </c>
      <c r="AX40" s="412">
        <v>11</v>
      </c>
      <c r="AY40" s="412">
        <v>46</v>
      </c>
      <c r="AZ40" s="412">
        <v>111</v>
      </c>
      <c r="BA40" s="412">
        <v>62</v>
      </c>
      <c r="BB40" s="412">
        <v>42</v>
      </c>
      <c r="BC40" s="412">
        <v>22</v>
      </c>
      <c r="BD40" s="412">
        <v>17</v>
      </c>
      <c r="BE40" s="412">
        <v>8</v>
      </c>
      <c r="BF40" s="412">
        <v>0</v>
      </c>
      <c r="BG40" s="412">
        <v>319</v>
      </c>
      <c r="BH40" s="412">
        <v>11</v>
      </c>
      <c r="BI40" s="412">
        <v>4382</v>
      </c>
      <c r="BJ40" s="412">
        <v>14464</v>
      </c>
      <c r="BK40" s="412">
        <v>19750</v>
      </c>
      <c r="BL40" s="412">
        <v>9188</v>
      </c>
      <c r="BM40" s="412">
        <v>4632</v>
      </c>
      <c r="BN40" s="412">
        <v>2014</v>
      </c>
      <c r="BO40" s="412">
        <v>771</v>
      </c>
      <c r="BP40" s="412">
        <v>86</v>
      </c>
      <c r="BQ40" s="412">
        <v>55298</v>
      </c>
      <c r="BR40" s="412">
        <v>7</v>
      </c>
      <c r="BS40" s="412">
        <v>2680</v>
      </c>
      <c r="BT40" s="412">
        <v>5369</v>
      </c>
      <c r="BU40" s="412">
        <v>5467</v>
      </c>
      <c r="BV40" s="412">
        <v>1853</v>
      </c>
      <c r="BW40" s="412">
        <v>714</v>
      </c>
      <c r="BX40" s="412">
        <v>278</v>
      </c>
      <c r="BY40" s="412">
        <v>90</v>
      </c>
      <c r="BZ40" s="412">
        <v>9</v>
      </c>
      <c r="CA40" s="412">
        <v>16467</v>
      </c>
      <c r="CB40" s="412">
        <v>0</v>
      </c>
      <c r="CC40" s="412">
        <v>24</v>
      </c>
      <c r="CD40" s="412">
        <v>105</v>
      </c>
      <c r="CE40" s="412">
        <v>141</v>
      </c>
      <c r="CF40" s="412">
        <v>50</v>
      </c>
      <c r="CG40" s="412">
        <v>33</v>
      </c>
      <c r="CH40" s="412">
        <v>10</v>
      </c>
      <c r="CI40" s="412">
        <v>3</v>
      </c>
      <c r="CJ40" s="412">
        <v>0</v>
      </c>
      <c r="CK40" s="412">
        <v>366</v>
      </c>
      <c r="CL40" s="412">
        <v>0</v>
      </c>
      <c r="CM40" s="412">
        <v>3</v>
      </c>
      <c r="CN40" s="412">
        <v>7</v>
      </c>
      <c r="CO40" s="412">
        <v>19</v>
      </c>
      <c r="CP40" s="412">
        <v>20</v>
      </c>
      <c r="CQ40" s="412">
        <v>20</v>
      </c>
      <c r="CR40" s="412">
        <v>23</v>
      </c>
      <c r="CS40" s="412">
        <v>13</v>
      </c>
      <c r="CT40" s="412">
        <v>7</v>
      </c>
      <c r="CU40" s="412">
        <v>112</v>
      </c>
      <c r="CV40" s="412">
        <v>61</v>
      </c>
      <c r="CW40" s="412">
        <v>91</v>
      </c>
      <c r="CX40" s="412">
        <v>110</v>
      </c>
      <c r="CY40" s="412">
        <v>63</v>
      </c>
      <c r="CZ40" s="412">
        <v>33</v>
      </c>
      <c r="DA40" s="412">
        <v>30</v>
      </c>
      <c r="DB40" s="412">
        <v>28</v>
      </c>
      <c r="DC40" s="412">
        <v>4</v>
      </c>
      <c r="DD40" s="412">
        <v>420</v>
      </c>
      <c r="DE40" s="412">
        <v>63</v>
      </c>
      <c r="DF40" s="412">
        <v>87</v>
      </c>
      <c r="DG40" s="412">
        <v>96</v>
      </c>
      <c r="DH40" s="412">
        <v>49</v>
      </c>
      <c r="DI40" s="412">
        <v>31</v>
      </c>
      <c r="DJ40" s="412">
        <v>14</v>
      </c>
      <c r="DK40" s="412">
        <v>6</v>
      </c>
      <c r="DL40" s="412">
        <v>1</v>
      </c>
      <c r="DM40" s="412">
        <v>347</v>
      </c>
      <c r="DN40" s="412">
        <v>50</v>
      </c>
      <c r="DO40" s="412">
        <v>103</v>
      </c>
      <c r="DP40" s="412">
        <v>86</v>
      </c>
      <c r="DQ40" s="412">
        <v>36</v>
      </c>
      <c r="DR40" s="412">
        <v>23</v>
      </c>
      <c r="DS40" s="412">
        <v>12</v>
      </c>
      <c r="DT40" s="412">
        <v>6</v>
      </c>
      <c r="DU40" s="412">
        <v>2</v>
      </c>
      <c r="DV40" s="412">
        <v>318</v>
      </c>
      <c r="DW40" s="412">
        <v>18</v>
      </c>
      <c r="DX40" s="412">
        <v>18</v>
      </c>
      <c r="DY40" s="412">
        <v>15</v>
      </c>
      <c r="DZ40" s="412">
        <v>8</v>
      </c>
      <c r="EA40" s="412">
        <v>11</v>
      </c>
      <c r="EB40" s="412">
        <v>5</v>
      </c>
      <c r="EC40" s="412">
        <v>5</v>
      </c>
      <c r="ED40" s="412">
        <v>1</v>
      </c>
      <c r="EE40" s="412">
        <v>81</v>
      </c>
      <c r="EF40" s="412">
        <v>131</v>
      </c>
      <c r="EG40" s="412">
        <v>208</v>
      </c>
      <c r="EH40" s="412">
        <v>197</v>
      </c>
      <c r="EI40" s="412">
        <v>93</v>
      </c>
      <c r="EJ40" s="412">
        <v>65</v>
      </c>
      <c r="EK40" s="412">
        <v>31</v>
      </c>
      <c r="EL40" s="412">
        <v>17</v>
      </c>
      <c r="EM40" s="412">
        <v>4</v>
      </c>
      <c r="EN40" s="412">
        <v>746</v>
      </c>
      <c r="EO40" s="412">
        <v>58</v>
      </c>
      <c r="EP40" s="412">
        <v>89</v>
      </c>
      <c r="EQ40" s="412">
        <v>95</v>
      </c>
      <c r="ER40" s="412">
        <v>39</v>
      </c>
      <c r="ES40" s="412">
        <v>34</v>
      </c>
      <c r="ET40" s="412">
        <v>19</v>
      </c>
      <c r="EU40" s="412">
        <v>8</v>
      </c>
      <c r="EV40" s="412">
        <v>1</v>
      </c>
      <c r="EW40" s="412">
        <v>343</v>
      </c>
      <c r="EX40" s="412">
        <v>0</v>
      </c>
      <c r="EY40" s="412">
        <v>0</v>
      </c>
      <c r="EZ40" s="412">
        <v>0</v>
      </c>
      <c r="FA40" s="412">
        <v>0</v>
      </c>
      <c r="FB40" s="412">
        <v>0</v>
      </c>
      <c r="FC40" s="412">
        <v>0</v>
      </c>
      <c r="FD40" s="412">
        <v>0</v>
      </c>
      <c r="FE40" s="412">
        <v>0</v>
      </c>
      <c r="FF40" s="412">
        <v>0</v>
      </c>
      <c r="FG40" s="412">
        <v>1</v>
      </c>
      <c r="FH40" s="412">
        <v>14</v>
      </c>
      <c r="FI40" s="412">
        <v>16</v>
      </c>
      <c r="FJ40" s="412">
        <v>6</v>
      </c>
      <c r="FK40" s="412">
        <v>6</v>
      </c>
      <c r="FL40" s="412">
        <v>4</v>
      </c>
      <c r="FM40" s="412">
        <v>1</v>
      </c>
      <c r="FN40" s="412">
        <v>0</v>
      </c>
      <c r="FO40" s="412">
        <v>48</v>
      </c>
      <c r="FP40" s="412">
        <v>57</v>
      </c>
      <c r="FQ40" s="412">
        <v>75</v>
      </c>
      <c r="FR40" s="412">
        <v>79</v>
      </c>
      <c r="FS40" s="412">
        <v>33</v>
      </c>
      <c r="FT40" s="412">
        <v>28</v>
      </c>
      <c r="FU40" s="412">
        <v>15</v>
      </c>
      <c r="FV40" s="412">
        <v>7</v>
      </c>
      <c r="FW40" s="412">
        <v>1</v>
      </c>
      <c r="FX40" s="412">
        <v>295</v>
      </c>
      <c r="FY40" s="412">
        <v>4</v>
      </c>
      <c r="FZ40" s="412">
        <v>1546</v>
      </c>
      <c r="GA40" s="412">
        <v>8771</v>
      </c>
      <c r="GB40" s="412">
        <v>13912</v>
      </c>
      <c r="GC40" s="412">
        <v>7158</v>
      </c>
      <c r="GD40" s="412">
        <v>3798</v>
      </c>
      <c r="GE40" s="412">
        <v>1656</v>
      </c>
      <c r="GF40" s="412">
        <v>626</v>
      </c>
      <c r="GG40" s="412">
        <v>63</v>
      </c>
      <c r="GH40" s="412">
        <v>37534</v>
      </c>
      <c r="GI40" s="412">
        <v>7</v>
      </c>
      <c r="GJ40" s="412">
        <v>2836</v>
      </c>
      <c r="GK40" s="412">
        <v>5693</v>
      </c>
      <c r="GL40" s="412">
        <v>5838</v>
      </c>
      <c r="GM40" s="412">
        <v>2030</v>
      </c>
      <c r="GN40" s="412">
        <v>834</v>
      </c>
      <c r="GO40" s="412">
        <v>358</v>
      </c>
      <c r="GP40" s="412">
        <v>145</v>
      </c>
      <c r="GQ40" s="412">
        <v>23</v>
      </c>
      <c r="GR40" s="412">
        <v>17764</v>
      </c>
      <c r="GS40" s="412">
        <v>0</v>
      </c>
      <c r="GT40" s="412">
        <v>17.38</v>
      </c>
      <c r="GU40" s="412">
        <v>0</v>
      </c>
      <c r="GV40" s="412">
        <v>0</v>
      </c>
      <c r="GW40" s="412">
        <v>0</v>
      </c>
      <c r="GX40" s="412">
        <v>0</v>
      </c>
      <c r="GY40" s="412">
        <v>0</v>
      </c>
      <c r="GZ40" s="412">
        <v>0</v>
      </c>
      <c r="HA40" s="412">
        <v>0</v>
      </c>
      <c r="HB40" s="412">
        <v>17.38</v>
      </c>
      <c r="HC40" s="412">
        <v>9.25</v>
      </c>
      <c r="HD40" s="412">
        <v>3643.5699999999997</v>
      </c>
      <c r="HE40" s="412">
        <v>13001</v>
      </c>
      <c r="HF40" s="412">
        <v>18263.05</v>
      </c>
      <c r="HG40" s="412">
        <v>8670.15</v>
      </c>
      <c r="HH40" s="412">
        <v>4419.1000000000004</v>
      </c>
      <c r="HI40" s="412">
        <v>1921.5</v>
      </c>
      <c r="HJ40" s="412">
        <v>736.85</v>
      </c>
      <c r="HK40" s="412">
        <v>78.55</v>
      </c>
      <c r="HL40" s="412">
        <v>50743.02</v>
      </c>
      <c r="HM40" s="412">
        <v>5.0999999999999996</v>
      </c>
      <c r="HN40" s="412">
        <v>2429</v>
      </c>
      <c r="HO40" s="412">
        <v>10111.9</v>
      </c>
      <c r="HP40" s="412">
        <v>16233.8</v>
      </c>
      <c r="HQ40" s="412">
        <v>8670.2000000000007</v>
      </c>
      <c r="HR40" s="412">
        <v>5401.1</v>
      </c>
      <c r="HS40" s="412">
        <v>2775.5</v>
      </c>
      <c r="HT40" s="412">
        <v>1228.0999999999999</v>
      </c>
      <c r="HU40" s="412">
        <v>157.1</v>
      </c>
      <c r="HV40" s="412">
        <v>47011.799999999996</v>
      </c>
      <c r="HW40" s="412">
        <v>25</v>
      </c>
      <c r="HX40" s="412">
        <v>47036.800000000003</v>
      </c>
      <c r="HY40" s="412">
        <v>9.25</v>
      </c>
      <c r="HZ40" s="412">
        <v>3643.5699999999997</v>
      </c>
      <c r="IA40" s="412">
        <v>13001</v>
      </c>
      <c r="IB40" s="412">
        <v>18263.05</v>
      </c>
      <c r="IC40" s="412">
        <v>8670.15</v>
      </c>
      <c r="ID40" s="412">
        <v>4419.1000000000004</v>
      </c>
      <c r="IE40" s="412">
        <v>1921.5</v>
      </c>
      <c r="IF40" s="412">
        <v>736.85</v>
      </c>
      <c r="IG40" s="412">
        <v>78.55</v>
      </c>
      <c r="IH40" s="412">
        <v>50743.02</v>
      </c>
      <c r="II40" s="412">
        <v>3.4</v>
      </c>
      <c r="IJ40" s="412">
        <v>1079.4000000000001</v>
      </c>
      <c r="IK40" s="412">
        <v>1809.6</v>
      </c>
      <c r="IL40" s="412">
        <v>1105.2</v>
      </c>
      <c r="IM40" s="412">
        <v>228.6</v>
      </c>
      <c r="IN40" s="412">
        <v>58.3</v>
      </c>
      <c r="IO40" s="412">
        <v>17.100000000000001</v>
      </c>
      <c r="IP40" s="412">
        <v>6.2</v>
      </c>
      <c r="IQ40" s="412">
        <v>0.3</v>
      </c>
      <c r="IR40" s="412">
        <v>4308.1000000000013</v>
      </c>
      <c r="IS40" s="412">
        <v>5.85</v>
      </c>
      <c r="IT40" s="412">
        <v>2564.1699999999996</v>
      </c>
      <c r="IU40" s="412">
        <v>11191.4</v>
      </c>
      <c r="IV40" s="412">
        <v>17157.849999999999</v>
      </c>
      <c r="IW40" s="412">
        <v>8441.5499999999993</v>
      </c>
      <c r="IX40" s="412">
        <v>4360.8</v>
      </c>
      <c r="IY40" s="412">
        <v>1904.4</v>
      </c>
      <c r="IZ40" s="412">
        <v>730.65</v>
      </c>
      <c r="JA40" s="412">
        <v>78.25</v>
      </c>
      <c r="JB40" s="412">
        <v>46434.92</v>
      </c>
      <c r="JC40" s="412">
        <v>3.3</v>
      </c>
      <c r="JD40" s="412">
        <v>1709.4</v>
      </c>
      <c r="JE40" s="412">
        <v>8704.4</v>
      </c>
      <c r="JF40" s="412">
        <v>15251.4</v>
      </c>
      <c r="JG40" s="412">
        <v>8441.6</v>
      </c>
      <c r="JH40" s="412">
        <v>5329.9</v>
      </c>
      <c r="JI40" s="412">
        <v>2750.8</v>
      </c>
      <c r="JJ40" s="412">
        <v>1217.8</v>
      </c>
      <c r="JK40" s="412">
        <v>156.5</v>
      </c>
      <c r="JL40" s="412">
        <v>43565.100000000006</v>
      </c>
      <c r="JM40" s="412">
        <v>25</v>
      </c>
      <c r="JN40" s="412">
        <v>43590.1</v>
      </c>
      <c r="JO40" s="286"/>
      <c r="JP40" s="143">
        <f t="shared" si="5"/>
        <v>0</v>
      </c>
    </row>
    <row r="41" spans="1:276" x14ac:dyDescent="0.2">
      <c r="A41" s="150" t="s">
        <v>209</v>
      </c>
      <c r="B41" s="151" t="s">
        <v>280</v>
      </c>
      <c r="C41" s="152" t="s">
        <v>128</v>
      </c>
      <c r="D41" s="415" t="s">
        <v>208</v>
      </c>
      <c r="E41" s="412">
        <v>1881</v>
      </c>
      <c r="F41" s="412">
        <v>10020</v>
      </c>
      <c r="G41" s="412">
        <v>28826</v>
      </c>
      <c r="H41" s="412">
        <v>35762</v>
      </c>
      <c r="I41" s="412">
        <v>28835</v>
      </c>
      <c r="J41" s="412">
        <v>17831</v>
      </c>
      <c r="K41" s="412">
        <v>13502</v>
      </c>
      <c r="L41" s="412">
        <v>1462</v>
      </c>
      <c r="M41" s="412">
        <v>138119</v>
      </c>
      <c r="N41" s="412">
        <v>96</v>
      </c>
      <c r="O41" s="412">
        <v>295</v>
      </c>
      <c r="P41" s="412">
        <v>527</v>
      </c>
      <c r="Q41" s="412">
        <v>375</v>
      </c>
      <c r="R41" s="412">
        <v>267</v>
      </c>
      <c r="S41" s="412">
        <v>162</v>
      </c>
      <c r="T41" s="412">
        <v>116</v>
      </c>
      <c r="U41" s="412">
        <v>10</v>
      </c>
      <c r="V41" s="412">
        <v>1848</v>
      </c>
      <c r="W41" s="412">
        <v>0</v>
      </c>
      <c r="X41" s="412">
        <v>0</v>
      </c>
      <c r="Y41" s="412">
        <v>0</v>
      </c>
      <c r="Z41" s="412">
        <v>1</v>
      </c>
      <c r="AA41" s="412">
        <v>0</v>
      </c>
      <c r="AB41" s="412">
        <v>0</v>
      </c>
      <c r="AC41" s="412">
        <v>1</v>
      </c>
      <c r="AD41" s="412">
        <v>0</v>
      </c>
      <c r="AE41" s="412">
        <v>2</v>
      </c>
      <c r="AF41" s="412">
        <v>1785</v>
      </c>
      <c r="AG41" s="412">
        <v>9725</v>
      </c>
      <c r="AH41" s="412">
        <v>28299</v>
      </c>
      <c r="AI41" s="412">
        <v>35386</v>
      </c>
      <c r="AJ41" s="412">
        <v>28568</v>
      </c>
      <c r="AK41" s="412">
        <v>17669</v>
      </c>
      <c r="AL41" s="412">
        <v>13385</v>
      </c>
      <c r="AM41" s="412">
        <v>1452</v>
      </c>
      <c r="AN41" s="412">
        <v>136269</v>
      </c>
      <c r="AO41" s="412">
        <v>1</v>
      </c>
      <c r="AP41" s="412">
        <v>10</v>
      </c>
      <c r="AQ41" s="412">
        <v>57</v>
      </c>
      <c r="AR41" s="412">
        <v>181</v>
      </c>
      <c r="AS41" s="412">
        <v>203</v>
      </c>
      <c r="AT41" s="412">
        <v>142</v>
      </c>
      <c r="AU41" s="412">
        <v>128</v>
      </c>
      <c r="AV41" s="412">
        <v>25</v>
      </c>
      <c r="AW41" s="412">
        <v>747</v>
      </c>
      <c r="AX41" s="412">
        <v>1</v>
      </c>
      <c r="AY41" s="412">
        <v>10</v>
      </c>
      <c r="AZ41" s="412">
        <v>57</v>
      </c>
      <c r="BA41" s="412">
        <v>181</v>
      </c>
      <c r="BB41" s="412">
        <v>203</v>
      </c>
      <c r="BC41" s="412">
        <v>142</v>
      </c>
      <c r="BD41" s="412">
        <v>128</v>
      </c>
      <c r="BE41" s="412">
        <v>25</v>
      </c>
      <c r="BF41" s="412">
        <v>0</v>
      </c>
      <c r="BG41" s="412">
        <v>747</v>
      </c>
      <c r="BH41" s="412">
        <v>1</v>
      </c>
      <c r="BI41" s="412">
        <v>1794</v>
      </c>
      <c r="BJ41" s="412">
        <v>9772</v>
      </c>
      <c r="BK41" s="412">
        <v>28423</v>
      </c>
      <c r="BL41" s="412">
        <v>35408</v>
      </c>
      <c r="BM41" s="412">
        <v>28507</v>
      </c>
      <c r="BN41" s="412">
        <v>17655</v>
      </c>
      <c r="BO41" s="412">
        <v>13282</v>
      </c>
      <c r="BP41" s="412">
        <v>1427</v>
      </c>
      <c r="BQ41" s="412">
        <v>136269</v>
      </c>
      <c r="BR41" s="412">
        <v>1</v>
      </c>
      <c r="BS41" s="412">
        <v>1198</v>
      </c>
      <c r="BT41" s="412">
        <v>6132</v>
      </c>
      <c r="BU41" s="412">
        <v>13443</v>
      </c>
      <c r="BV41" s="412">
        <v>11130</v>
      </c>
      <c r="BW41" s="412">
        <v>6558</v>
      </c>
      <c r="BX41" s="412">
        <v>3193</v>
      </c>
      <c r="BY41" s="412">
        <v>1832</v>
      </c>
      <c r="BZ41" s="412">
        <v>112</v>
      </c>
      <c r="CA41" s="412">
        <v>43599</v>
      </c>
      <c r="CB41" s="412">
        <v>0</v>
      </c>
      <c r="CC41" s="412">
        <v>7</v>
      </c>
      <c r="CD41" s="412">
        <v>92</v>
      </c>
      <c r="CE41" s="412">
        <v>388</v>
      </c>
      <c r="CF41" s="412">
        <v>456</v>
      </c>
      <c r="CG41" s="412">
        <v>277</v>
      </c>
      <c r="CH41" s="412">
        <v>190</v>
      </c>
      <c r="CI41" s="412">
        <v>107</v>
      </c>
      <c r="CJ41" s="412">
        <v>14</v>
      </c>
      <c r="CK41" s="412">
        <v>1531</v>
      </c>
      <c r="CL41" s="412">
        <v>0</v>
      </c>
      <c r="CM41" s="412">
        <v>2</v>
      </c>
      <c r="CN41" s="412">
        <v>6</v>
      </c>
      <c r="CO41" s="412">
        <v>30</v>
      </c>
      <c r="CP41" s="412">
        <v>19</v>
      </c>
      <c r="CQ41" s="412">
        <v>20</v>
      </c>
      <c r="CR41" s="412">
        <v>32</v>
      </c>
      <c r="CS41" s="412">
        <v>49</v>
      </c>
      <c r="CT41" s="412">
        <v>16</v>
      </c>
      <c r="CU41" s="412">
        <v>174</v>
      </c>
      <c r="CV41" s="412">
        <v>10</v>
      </c>
      <c r="CW41" s="412">
        <v>61</v>
      </c>
      <c r="CX41" s="412">
        <v>146</v>
      </c>
      <c r="CY41" s="412">
        <v>139</v>
      </c>
      <c r="CZ41" s="412">
        <v>83</v>
      </c>
      <c r="DA41" s="412">
        <v>56</v>
      </c>
      <c r="DB41" s="412">
        <v>41</v>
      </c>
      <c r="DC41" s="412">
        <v>10</v>
      </c>
      <c r="DD41" s="412">
        <v>546</v>
      </c>
      <c r="DE41" s="412">
        <v>47</v>
      </c>
      <c r="DF41" s="412">
        <v>262</v>
      </c>
      <c r="DG41" s="412">
        <v>625</v>
      </c>
      <c r="DH41" s="412">
        <v>390</v>
      </c>
      <c r="DI41" s="412">
        <v>226</v>
      </c>
      <c r="DJ41" s="412">
        <v>123</v>
      </c>
      <c r="DK41" s="412">
        <v>80</v>
      </c>
      <c r="DL41" s="412">
        <v>16</v>
      </c>
      <c r="DM41" s="412">
        <v>1769</v>
      </c>
      <c r="DN41" s="412">
        <v>0</v>
      </c>
      <c r="DO41" s="412">
        <v>0</v>
      </c>
      <c r="DP41" s="412">
        <v>0</v>
      </c>
      <c r="DQ41" s="412">
        <v>0</v>
      </c>
      <c r="DR41" s="412">
        <v>0</v>
      </c>
      <c r="DS41" s="412">
        <v>0</v>
      </c>
      <c r="DT41" s="412">
        <v>0</v>
      </c>
      <c r="DU41" s="412">
        <v>0</v>
      </c>
      <c r="DV41" s="412">
        <v>0</v>
      </c>
      <c r="DW41" s="412">
        <v>0</v>
      </c>
      <c r="DX41" s="412">
        <v>0</v>
      </c>
      <c r="DY41" s="412">
        <v>0</v>
      </c>
      <c r="DZ41" s="412">
        <v>0</v>
      </c>
      <c r="EA41" s="412">
        <v>0</v>
      </c>
      <c r="EB41" s="412">
        <v>0</v>
      </c>
      <c r="EC41" s="412">
        <v>0</v>
      </c>
      <c r="ED41" s="412">
        <v>0</v>
      </c>
      <c r="EE41" s="412">
        <v>0</v>
      </c>
      <c r="EF41" s="412">
        <v>47</v>
      </c>
      <c r="EG41" s="412">
        <v>262</v>
      </c>
      <c r="EH41" s="412">
        <v>625</v>
      </c>
      <c r="EI41" s="412">
        <v>390</v>
      </c>
      <c r="EJ41" s="412">
        <v>226</v>
      </c>
      <c r="EK41" s="412">
        <v>123</v>
      </c>
      <c r="EL41" s="412">
        <v>80</v>
      </c>
      <c r="EM41" s="412">
        <v>16</v>
      </c>
      <c r="EN41" s="412">
        <v>1769</v>
      </c>
      <c r="EO41" s="412">
        <v>29</v>
      </c>
      <c r="EP41" s="412">
        <v>141</v>
      </c>
      <c r="EQ41" s="412">
        <v>295</v>
      </c>
      <c r="ER41" s="412">
        <v>154</v>
      </c>
      <c r="ES41" s="412">
        <v>74</v>
      </c>
      <c r="ET41" s="412">
        <v>48</v>
      </c>
      <c r="EU41" s="412">
        <v>35</v>
      </c>
      <c r="EV41" s="412">
        <v>3</v>
      </c>
      <c r="EW41" s="412">
        <v>779</v>
      </c>
      <c r="EX41" s="412">
        <v>0</v>
      </c>
      <c r="EY41" s="412">
        <v>0</v>
      </c>
      <c r="EZ41" s="412">
        <v>0</v>
      </c>
      <c r="FA41" s="412">
        <v>0</v>
      </c>
      <c r="FB41" s="412">
        <v>0</v>
      </c>
      <c r="FC41" s="412">
        <v>0</v>
      </c>
      <c r="FD41" s="412">
        <v>0</v>
      </c>
      <c r="FE41" s="412">
        <v>0</v>
      </c>
      <c r="FF41" s="412">
        <v>0</v>
      </c>
      <c r="FG41" s="412">
        <v>0</v>
      </c>
      <c r="FH41" s="412">
        <v>12</v>
      </c>
      <c r="FI41" s="412">
        <v>26</v>
      </c>
      <c r="FJ41" s="412">
        <v>20</v>
      </c>
      <c r="FK41" s="412">
        <v>8</v>
      </c>
      <c r="FL41" s="412">
        <v>8</v>
      </c>
      <c r="FM41" s="412">
        <v>8</v>
      </c>
      <c r="FN41" s="412">
        <v>1</v>
      </c>
      <c r="FO41" s="412">
        <v>83</v>
      </c>
      <c r="FP41" s="412">
        <v>29</v>
      </c>
      <c r="FQ41" s="412">
        <v>129</v>
      </c>
      <c r="FR41" s="412">
        <v>269</v>
      </c>
      <c r="FS41" s="412">
        <v>134</v>
      </c>
      <c r="FT41" s="412">
        <v>66</v>
      </c>
      <c r="FU41" s="412">
        <v>40</v>
      </c>
      <c r="FV41" s="412">
        <v>27</v>
      </c>
      <c r="FW41" s="412">
        <v>2</v>
      </c>
      <c r="FX41" s="412">
        <v>696</v>
      </c>
      <c r="FY41" s="412">
        <v>0</v>
      </c>
      <c r="FZ41" s="412">
        <v>587</v>
      </c>
      <c r="GA41" s="412">
        <v>3542</v>
      </c>
      <c r="GB41" s="412">
        <v>14562</v>
      </c>
      <c r="GC41" s="412">
        <v>23802</v>
      </c>
      <c r="GD41" s="412">
        <v>21652</v>
      </c>
      <c r="GE41" s="412">
        <v>14240</v>
      </c>
      <c r="GF41" s="412">
        <v>11293</v>
      </c>
      <c r="GG41" s="412">
        <v>1285</v>
      </c>
      <c r="GH41" s="412">
        <v>90963</v>
      </c>
      <c r="GI41" s="412">
        <v>1</v>
      </c>
      <c r="GJ41" s="412">
        <v>1207</v>
      </c>
      <c r="GK41" s="412">
        <v>6230</v>
      </c>
      <c r="GL41" s="412">
        <v>13861</v>
      </c>
      <c r="GM41" s="412">
        <v>11606</v>
      </c>
      <c r="GN41" s="412">
        <v>6855</v>
      </c>
      <c r="GO41" s="412">
        <v>3415</v>
      </c>
      <c r="GP41" s="412">
        <v>1989</v>
      </c>
      <c r="GQ41" s="412">
        <v>142</v>
      </c>
      <c r="GR41" s="412">
        <v>45306</v>
      </c>
      <c r="GS41" s="412">
        <v>0</v>
      </c>
      <c r="GT41" s="412">
        <v>1.38</v>
      </c>
      <c r="GU41" s="412">
        <v>1.38</v>
      </c>
      <c r="GV41" s="412">
        <v>0.88</v>
      </c>
      <c r="GW41" s="412">
        <v>0</v>
      </c>
      <c r="GX41" s="412">
        <v>0</v>
      </c>
      <c r="GY41" s="412">
        <v>0</v>
      </c>
      <c r="GZ41" s="412">
        <v>0</v>
      </c>
      <c r="HA41" s="412">
        <v>0</v>
      </c>
      <c r="HB41" s="412">
        <v>3.6399999999999997</v>
      </c>
      <c r="HC41" s="412">
        <v>0.75</v>
      </c>
      <c r="HD41" s="412">
        <v>1490.37</v>
      </c>
      <c r="HE41" s="412">
        <v>8211.6200000000008</v>
      </c>
      <c r="HF41" s="412">
        <v>24949.37</v>
      </c>
      <c r="HG41" s="412">
        <v>32501.5</v>
      </c>
      <c r="HH41" s="412">
        <v>26788.25</v>
      </c>
      <c r="HI41" s="412">
        <v>16793.25</v>
      </c>
      <c r="HJ41" s="412">
        <v>12772.25</v>
      </c>
      <c r="HK41" s="412">
        <v>1387.5</v>
      </c>
      <c r="HL41" s="412">
        <v>124894.86</v>
      </c>
      <c r="HM41" s="412">
        <v>0.4</v>
      </c>
      <c r="HN41" s="412">
        <v>993.6</v>
      </c>
      <c r="HO41" s="412">
        <v>6386.8</v>
      </c>
      <c r="HP41" s="412">
        <v>22177.200000000001</v>
      </c>
      <c r="HQ41" s="412">
        <v>32501.5</v>
      </c>
      <c r="HR41" s="412">
        <v>32741.200000000001</v>
      </c>
      <c r="HS41" s="412">
        <v>24256.9</v>
      </c>
      <c r="HT41" s="412">
        <v>21287.1</v>
      </c>
      <c r="HU41" s="412">
        <v>2775</v>
      </c>
      <c r="HV41" s="412">
        <v>143119.70000000001</v>
      </c>
      <c r="HW41" s="412">
        <v>66.400000000000006</v>
      </c>
      <c r="HX41" s="412">
        <v>143186.1</v>
      </c>
      <c r="HY41" s="412">
        <v>0.75</v>
      </c>
      <c r="HZ41" s="412">
        <v>1490.37</v>
      </c>
      <c r="IA41" s="412">
        <v>8211.6200000000008</v>
      </c>
      <c r="IB41" s="412">
        <v>24949.37</v>
      </c>
      <c r="IC41" s="412">
        <v>32501.5</v>
      </c>
      <c r="ID41" s="412">
        <v>26788.25</v>
      </c>
      <c r="IE41" s="412">
        <v>16793.25</v>
      </c>
      <c r="IF41" s="412">
        <v>12772.25</v>
      </c>
      <c r="IG41" s="412">
        <v>1387.5</v>
      </c>
      <c r="IH41" s="412">
        <v>124894.86</v>
      </c>
      <c r="II41" s="412">
        <v>0.75</v>
      </c>
      <c r="IJ41" s="412">
        <v>462.37</v>
      </c>
      <c r="IK41" s="412">
        <v>2094.41</v>
      </c>
      <c r="IL41" s="412">
        <v>4268.3500000000004</v>
      </c>
      <c r="IM41" s="412">
        <v>3192.08</v>
      </c>
      <c r="IN41" s="412">
        <v>914.42</v>
      </c>
      <c r="IO41" s="412">
        <v>261.67</v>
      </c>
      <c r="IP41" s="412">
        <v>94.36</v>
      </c>
      <c r="IQ41" s="412">
        <v>0</v>
      </c>
      <c r="IR41" s="412">
        <v>11288.41</v>
      </c>
      <c r="IS41" s="412">
        <v>0</v>
      </c>
      <c r="IT41" s="412">
        <v>1028</v>
      </c>
      <c r="IU41" s="412">
        <v>6117.2100000000009</v>
      </c>
      <c r="IV41" s="412">
        <v>20681.019999999997</v>
      </c>
      <c r="IW41" s="412">
        <v>29309.42</v>
      </c>
      <c r="IX41" s="412">
        <v>25873.83</v>
      </c>
      <c r="IY41" s="412">
        <v>16531.580000000002</v>
      </c>
      <c r="IZ41" s="412">
        <v>12677.89</v>
      </c>
      <c r="JA41" s="412">
        <v>1387.5</v>
      </c>
      <c r="JB41" s="412">
        <v>113606.45</v>
      </c>
      <c r="JC41" s="412">
        <v>0</v>
      </c>
      <c r="JD41" s="412">
        <v>685.3</v>
      </c>
      <c r="JE41" s="412">
        <v>4757.8</v>
      </c>
      <c r="JF41" s="412">
        <v>18383.099999999999</v>
      </c>
      <c r="JG41" s="412">
        <v>29309.4</v>
      </c>
      <c r="JH41" s="412">
        <v>31623.599999999999</v>
      </c>
      <c r="JI41" s="412">
        <v>23878.9</v>
      </c>
      <c r="JJ41" s="412">
        <v>21129.8</v>
      </c>
      <c r="JK41" s="412">
        <v>2775</v>
      </c>
      <c r="JL41" s="412">
        <v>132542.90000000002</v>
      </c>
      <c r="JM41" s="412">
        <v>66.400000000000006</v>
      </c>
      <c r="JN41" s="412">
        <v>132609.29999999999</v>
      </c>
      <c r="JO41" s="286"/>
      <c r="JP41" s="143">
        <f t="shared" si="5"/>
        <v>0</v>
      </c>
    </row>
    <row r="42" spans="1:276" x14ac:dyDescent="0.2">
      <c r="A42" s="150" t="s">
        <v>211</v>
      </c>
      <c r="B42" s="151" t="s">
        <v>276</v>
      </c>
      <c r="C42" s="152" t="s">
        <v>286</v>
      </c>
      <c r="D42" s="415" t="s">
        <v>210</v>
      </c>
      <c r="E42" s="412">
        <v>3576</v>
      </c>
      <c r="F42" s="412">
        <v>7167</v>
      </c>
      <c r="G42" s="412">
        <v>8665</v>
      </c>
      <c r="H42" s="412">
        <v>7666</v>
      </c>
      <c r="I42" s="412">
        <v>6764</v>
      </c>
      <c r="J42" s="412">
        <v>3468</v>
      </c>
      <c r="K42" s="412">
        <v>2669</v>
      </c>
      <c r="L42" s="412">
        <v>338</v>
      </c>
      <c r="M42" s="412">
        <v>40313</v>
      </c>
      <c r="N42" s="412">
        <v>97</v>
      </c>
      <c r="O42" s="412">
        <v>69</v>
      </c>
      <c r="P42" s="412">
        <v>73</v>
      </c>
      <c r="Q42" s="412">
        <v>68</v>
      </c>
      <c r="R42" s="412">
        <v>48</v>
      </c>
      <c r="S42" s="412">
        <v>23</v>
      </c>
      <c r="T42" s="412">
        <v>19</v>
      </c>
      <c r="U42" s="412">
        <v>5</v>
      </c>
      <c r="V42" s="412">
        <v>402</v>
      </c>
      <c r="W42" s="412">
        <v>0</v>
      </c>
      <c r="X42" s="412">
        <v>1</v>
      </c>
      <c r="Y42" s="412">
        <v>0</v>
      </c>
      <c r="Z42" s="412">
        <v>0</v>
      </c>
      <c r="AA42" s="412">
        <v>0</v>
      </c>
      <c r="AB42" s="412">
        <v>1</v>
      </c>
      <c r="AC42" s="412">
        <v>1</v>
      </c>
      <c r="AD42" s="412">
        <v>0</v>
      </c>
      <c r="AE42" s="412">
        <v>3</v>
      </c>
      <c r="AF42" s="412">
        <v>3479</v>
      </c>
      <c r="AG42" s="412">
        <v>7097</v>
      </c>
      <c r="AH42" s="412">
        <v>8592</v>
      </c>
      <c r="AI42" s="412">
        <v>7598</v>
      </c>
      <c r="AJ42" s="412">
        <v>6716</v>
      </c>
      <c r="AK42" s="412">
        <v>3444</v>
      </c>
      <c r="AL42" s="412">
        <v>2649</v>
      </c>
      <c r="AM42" s="412">
        <v>333</v>
      </c>
      <c r="AN42" s="412">
        <v>39908</v>
      </c>
      <c r="AO42" s="412">
        <v>5</v>
      </c>
      <c r="AP42" s="412">
        <v>25</v>
      </c>
      <c r="AQ42" s="412">
        <v>48</v>
      </c>
      <c r="AR42" s="412">
        <v>47</v>
      </c>
      <c r="AS42" s="412">
        <v>67</v>
      </c>
      <c r="AT42" s="412">
        <v>42</v>
      </c>
      <c r="AU42" s="412">
        <v>34</v>
      </c>
      <c r="AV42" s="412">
        <v>30</v>
      </c>
      <c r="AW42" s="412">
        <v>298</v>
      </c>
      <c r="AX42" s="412">
        <v>5</v>
      </c>
      <c r="AY42" s="412">
        <v>25</v>
      </c>
      <c r="AZ42" s="412">
        <v>48</v>
      </c>
      <c r="BA42" s="412">
        <v>47</v>
      </c>
      <c r="BB42" s="412">
        <v>67</v>
      </c>
      <c r="BC42" s="412">
        <v>42</v>
      </c>
      <c r="BD42" s="412">
        <v>34</v>
      </c>
      <c r="BE42" s="412">
        <v>30</v>
      </c>
      <c r="BF42" s="412">
        <v>0</v>
      </c>
      <c r="BG42" s="412">
        <v>298</v>
      </c>
      <c r="BH42" s="412">
        <v>5</v>
      </c>
      <c r="BI42" s="412">
        <v>3499</v>
      </c>
      <c r="BJ42" s="412">
        <v>7120</v>
      </c>
      <c r="BK42" s="412">
        <v>8591</v>
      </c>
      <c r="BL42" s="412">
        <v>7618</v>
      </c>
      <c r="BM42" s="412">
        <v>6691</v>
      </c>
      <c r="BN42" s="412">
        <v>3436</v>
      </c>
      <c r="BO42" s="412">
        <v>2645</v>
      </c>
      <c r="BP42" s="412">
        <v>303</v>
      </c>
      <c r="BQ42" s="412">
        <v>39908</v>
      </c>
      <c r="BR42" s="412">
        <v>2</v>
      </c>
      <c r="BS42" s="412">
        <v>2312</v>
      </c>
      <c r="BT42" s="412">
        <v>2765</v>
      </c>
      <c r="BU42" s="412">
        <v>2693</v>
      </c>
      <c r="BV42" s="412">
        <v>2002</v>
      </c>
      <c r="BW42" s="412">
        <v>1246</v>
      </c>
      <c r="BX42" s="412">
        <v>532</v>
      </c>
      <c r="BY42" s="412">
        <v>333</v>
      </c>
      <c r="BZ42" s="412">
        <v>17</v>
      </c>
      <c r="CA42" s="412">
        <v>11902</v>
      </c>
      <c r="CB42" s="412">
        <v>0</v>
      </c>
      <c r="CC42" s="412">
        <v>19</v>
      </c>
      <c r="CD42" s="412">
        <v>88</v>
      </c>
      <c r="CE42" s="412">
        <v>101</v>
      </c>
      <c r="CF42" s="412">
        <v>94</v>
      </c>
      <c r="CG42" s="412">
        <v>63</v>
      </c>
      <c r="CH42" s="412">
        <v>32</v>
      </c>
      <c r="CI42" s="412">
        <v>27</v>
      </c>
      <c r="CJ42" s="412">
        <v>2</v>
      </c>
      <c r="CK42" s="412">
        <v>426</v>
      </c>
      <c r="CL42" s="412">
        <v>0</v>
      </c>
      <c r="CM42" s="412">
        <v>2</v>
      </c>
      <c r="CN42" s="412">
        <v>2</v>
      </c>
      <c r="CO42" s="412">
        <v>0</v>
      </c>
      <c r="CP42" s="412">
        <v>0</v>
      </c>
      <c r="CQ42" s="412">
        <v>9</v>
      </c>
      <c r="CR42" s="412">
        <v>6</v>
      </c>
      <c r="CS42" s="412">
        <v>32</v>
      </c>
      <c r="CT42" s="412">
        <v>2</v>
      </c>
      <c r="CU42" s="412">
        <v>53</v>
      </c>
      <c r="CV42" s="412">
        <v>5</v>
      </c>
      <c r="CW42" s="412">
        <v>12</v>
      </c>
      <c r="CX42" s="412">
        <v>6</v>
      </c>
      <c r="CY42" s="412">
        <v>9</v>
      </c>
      <c r="CZ42" s="412">
        <v>6</v>
      </c>
      <c r="DA42" s="412">
        <v>10</v>
      </c>
      <c r="DB42" s="412">
        <v>2</v>
      </c>
      <c r="DC42" s="412">
        <v>3</v>
      </c>
      <c r="DD42" s="412">
        <v>53</v>
      </c>
      <c r="DE42" s="412">
        <v>47</v>
      </c>
      <c r="DF42" s="412">
        <v>56</v>
      </c>
      <c r="DG42" s="412">
        <v>58</v>
      </c>
      <c r="DH42" s="412">
        <v>68</v>
      </c>
      <c r="DI42" s="412">
        <v>42</v>
      </c>
      <c r="DJ42" s="412">
        <v>33</v>
      </c>
      <c r="DK42" s="412">
        <v>30</v>
      </c>
      <c r="DL42" s="412">
        <v>6</v>
      </c>
      <c r="DM42" s="412">
        <v>340</v>
      </c>
      <c r="DN42" s="412">
        <v>47</v>
      </c>
      <c r="DO42" s="412">
        <v>82</v>
      </c>
      <c r="DP42" s="412">
        <v>57</v>
      </c>
      <c r="DQ42" s="412">
        <v>38</v>
      </c>
      <c r="DR42" s="412">
        <v>42</v>
      </c>
      <c r="DS42" s="412">
        <v>11</v>
      </c>
      <c r="DT42" s="412">
        <v>18</v>
      </c>
      <c r="DU42" s="412">
        <v>0</v>
      </c>
      <c r="DV42" s="412">
        <v>295</v>
      </c>
      <c r="DW42" s="412">
        <v>0</v>
      </c>
      <c r="DX42" s="412">
        <v>0</v>
      </c>
      <c r="DY42" s="412">
        <v>0</v>
      </c>
      <c r="DZ42" s="412">
        <v>0</v>
      </c>
      <c r="EA42" s="412">
        <v>0</v>
      </c>
      <c r="EB42" s="412">
        <v>0</v>
      </c>
      <c r="EC42" s="412">
        <v>0</v>
      </c>
      <c r="ED42" s="412">
        <v>0</v>
      </c>
      <c r="EE42" s="412">
        <v>0</v>
      </c>
      <c r="EF42" s="412">
        <v>94</v>
      </c>
      <c r="EG42" s="412">
        <v>138</v>
      </c>
      <c r="EH42" s="412">
        <v>115</v>
      </c>
      <c r="EI42" s="412">
        <v>106</v>
      </c>
      <c r="EJ42" s="412">
        <v>84</v>
      </c>
      <c r="EK42" s="412">
        <v>44</v>
      </c>
      <c r="EL42" s="412">
        <v>48</v>
      </c>
      <c r="EM42" s="412">
        <v>6</v>
      </c>
      <c r="EN42" s="412">
        <v>635</v>
      </c>
      <c r="EO42" s="412">
        <v>50</v>
      </c>
      <c r="EP42" s="412">
        <v>64</v>
      </c>
      <c r="EQ42" s="412">
        <v>64</v>
      </c>
      <c r="ER42" s="412">
        <v>74</v>
      </c>
      <c r="ES42" s="412">
        <v>54</v>
      </c>
      <c r="ET42" s="412">
        <v>35</v>
      </c>
      <c r="EU42" s="412">
        <v>32</v>
      </c>
      <c r="EV42" s="412">
        <v>6</v>
      </c>
      <c r="EW42" s="412">
        <v>379</v>
      </c>
      <c r="EX42" s="412">
        <v>0</v>
      </c>
      <c r="EY42" s="412">
        <v>0</v>
      </c>
      <c r="EZ42" s="412">
        <v>0</v>
      </c>
      <c r="FA42" s="412">
        <v>0</v>
      </c>
      <c r="FB42" s="412">
        <v>0</v>
      </c>
      <c r="FC42" s="412">
        <v>0</v>
      </c>
      <c r="FD42" s="412">
        <v>0</v>
      </c>
      <c r="FE42" s="412">
        <v>0</v>
      </c>
      <c r="FF42" s="412">
        <v>0</v>
      </c>
      <c r="FG42" s="412">
        <v>0</v>
      </c>
      <c r="FH42" s="412">
        <v>1</v>
      </c>
      <c r="FI42" s="412">
        <v>2</v>
      </c>
      <c r="FJ42" s="412">
        <v>2</v>
      </c>
      <c r="FK42" s="412">
        <v>8</v>
      </c>
      <c r="FL42" s="412">
        <v>0</v>
      </c>
      <c r="FM42" s="412">
        <v>3</v>
      </c>
      <c r="FN42" s="412">
        <v>0</v>
      </c>
      <c r="FO42" s="412">
        <v>16</v>
      </c>
      <c r="FP42" s="412">
        <v>50</v>
      </c>
      <c r="FQ42" s="412">
        <v>63</v>
      </c>
      <c r="FR42" s="412">
        <v>62</v>
      </c>
      <c r="FS42" s="412">
        <v>72</v>
      </c>
      <c r="FT42" s="412">
        <v>46</v>
      </c>
      <c r="FU42" s="412">
        <v>35</v>
      </c>
      <c r="FV42" s="412">
        <v>29</v>
      </c>
      <c r="FW42" s="412">
        <v>6</v>
      </c>
      <c r="FX42" s="412">
        <v>363</v>
      </c>
      <c r="FY42" s="412">
        <v>3</v>
      </c>
      <c r="FZ42" s="412">
        <v>1119</v>
      </c>
      <c r="GA42" s="412">
        <v>4183</v>
      </c>
      <c r="GB42" s="412">
        <v>5739</v>
      </c>
      <c r="GC42" s="412">
        <v>5483</v>
      </c>
      <c r="GD42" s="412">
        <v>5330</v>
      </c>
      <c r="GE42" s="412">
        <v>2854</v>
      </c>
      <c r="GF42" s="412">
        <v>2235</v>
      </c>
      <c r="GG42" s="412">
        <v>282</v>
      </c>
      <c r="GH42" s="412">
        <v>27228</v>
      </c>
      <c r="GI42" s="412">
        <v>2</v>
      </c>
      <c r="GJ42" s="412">
        <v>2380</v>
      </c>
      <c r="GK42" s="412">
        <v>2937</v>
      </c>
      <c r="GL42" s="412">
        <v>2852</v>
      </c>
      <c r="GM42" s="412">
        <v>2135</v>
      </c>
      <c r="GN42" s="412">
        <v>1361</v>
      </c>
      <c r="GO42" s="412">
        <v>582</v>
      </c>
      <c r="GP42" s="412">
        <v>410</v>
      </c>
      <c r="GQ42" s="412">
        <v>21</v>
      </c>
      <c r="GR42" s="412">
        <v>12680</v>
      </c>
      <c r="GS42" s="412">
        <v>0</v>
      </c>
      <c r="GT42" s="412">
        <v>6.38</v>
      </c>
      <c r="GU42" s="412">
        <v>3.25</v>
      </c>
      <c r="GV42" s="412">
        <v>0</v>
      </c>
      <c r="GW42" s="412">
        <v>0</v>
      </c>
      <c r="GX42" s="412">
        <v>0</v>
      </c>
      <c r="GY42" s="412">
        <v>0</v>
      </c>
      <c r="GZ42" s="412">
        <v>0</v>
      </c>
      <c r="HA42" s="412">
        <v>0</v>
      </c>
      <c r="HB42" s="412">
        <v>9.629999999999999</v>
      </c>
      <c r="HC42" s="412">
        <v>4.5</v>
      </c>
      <c r="HD42" s="412">
        <v>2885.37</v>
      </c>
      <c r="HE42" s="412">
        <v>6360.5</v>
      </c>
      <c r="HF42" s="412">
        <v>7862.5</v>
      </c>
      <c r="HG42" s="412">
        <v>7073.5</v>
      </c>
      <c r="HH42" s="412">
        <v>6333.25</v>
      </c>
      <c r="HI42" s="412">
        <v>3285.5</v>
      </c>
      <c r="HJ42" s="412">
        <v>2528.5</v>
      </c>
      <c r="HK42" s="412">
        <v>297.25</v>
      </c>
      <c r="HL42" s="412">
        <v>36630.869999999995</v>
      </c>
      <c r="HM42" s="412">
        <v>2.5</v>
      </c>
      <c r="HN42" s="412">
        <v>1923.6</v>
      </c>
      <c r="HO42" s="412">
        <v>4947.1000000000004</v>
      </c>
      <c r="HP42" s="412">
        <v>6988.9</v>
      </c>
      <c r="HQ42" s="412">
        <v>7073.5</v>
      </c>
      <c r="HR42" s="412">
        <v>7740.6</v>
      </c>
      <c r="HS42" s="412">
        <v>4745.7</v>
      </c>
      <c r="HT42" s="412">
        <v>4214.2</v>
      </c>
      <c r="HU42" s="412">
        <v>594.5</v>
      </c>
      <c r="HV42" s="412">
        <v>38230.599999999991</v>
      </c>
      <c r="HW42" s="412">
        <v>0</v>
      </c>
      <c r="HX42" s="412">
        <v>38230.6</v>
      </c>
      <c r="HY42" s="412">
        <v>4.5</v>
      </c>
      <c r="HZ42" s="412">
        <v>2885.37</v>
      </c>
      <c r="IA42" s="412">
        <v>6360.5</v>
      </c>
      <c r="IB42" s="412">
        <v>7862.5</v>
      </c>
      <c r="IC42" s="412">
        <v>7073.5</v>
      </c>
      <c r="ID42" s="412">
        <v>6333.25</v>
      </c>
      <c r="IE42" s="412">
        <v>3285.5</v>
      </c>
      <c r="IF42" s="412">
        <v>2528.5</v>
      </c>
      <c r="IG42" s="412">
        <v>297.25</v>
      </c>
      <c r="IH42" s="412">
        <v>36630.869999999995</v>
      </c>
      <c r="II42" s="412">
        <v>0.96</v>
      </c>
      <c r="IJ42" s="412">
        <v>968.86</v>
      </c>
      <c r="IK42" s="412">
        <v>967.42</v>
      </c>
      <c r="IL42" s="412">
        <v>648.34</v>
      </c>
      <c r="IM42" s="412">
        <v>309.99</v>
      </c>
      <c r="IN42" s="412">
        <v>124.74</v>
      </c>
      <c r="IO42" s="412">
        <v>37.76</v>
      </c>
      <c r="IP42" s="412">
        <v>17.850000000000001</v>
      </c>
      <c r="IQ42" s="412">
        <v>2.42</v>
      </c>
      <c r="IR42" s="412">
        <v>3078.3399999999997</v>
      </c>
      <c r="IS42" s="412">
        <v>3.54</v>
      </c>
      <c r="IT42" s="412">
        <v>1916.5099999999998</v>
      </c>
      <c r="IU42" s="412">
        <v>5393.08</v>
      </c>
      <c r="IV42" s="412">
        <v>7214.16</v>
      </c>
      <c r="IW42" s="412">
        <v>6763.51</v>
      </c>
      <c r="IX42" s="412">
        <v>6208.51</v>
      </c>
      <c r="IY42" s="412">
        <v>3247.74</v>
      </c>
      <c r="IZ42" s="412">
        <v>2510.65</v>
      </c>
      <c r="JA42" s="412">
        <v>294.83</v>
      </c>
      <c r="JB42" s="412">
        <v>33552.53</v>
      </c>
      <c r="JC42" s="412">
        <v>2</v>
      </c>
      <c r="JD42" s="412">
        <v>1277.7</v>
      </c>
      <c r="JE42" s="412">
        <v>4194.6000000000004</v>
      </c>
      <c r="JF42" s="412">
        <v>6412.6</v>
      </c>
      <c r="JG42" s="412">
        <v>6763.5</v>
      </c>
      <c r="JH42" s="412">
        <v>7588.2</v>
      </c>
      <c r="JI42" s="412">
        <v>4691.2</v>
      </c>
      <c r="JJ42" s="412">
        <v>4184.3999999999996</v>
      </c>
      <c r="JK42" s="412">
        <v>589.70000000000005</v>
      </c>
      <c r="JL42" s="412">
        <v>35703.9</v>
      </c>
      <c r="JM42" s="412">
        <v>0</v>
      </c>
      <c r="JN42" s="412">
        <v>35703.9</v>
      </c>
      <c r="JO42" s="286"/>
      <c r="JP42" s="143">
        <f t="shared" si="5"/>
        <v>0</v>
      </c>
    </row>
    <row r="43" spans="1:276" x14ac:dyDescent="0.2">
      <c r="A43" s="150" t="s">
        <v>213</v>
      </c>
      <c r="B43" s="151" t="s">
        <v>276</v>
      </c>
      <c r="C43" s="152" t="s">
        <v>69</v>
      </c>
      <c r="D43" s="415" t="s">
        <v>212</v>
      </c>
      <c r="E43" s="412">
        <v>512</v>
      </c>
      <c r="F43" s="412">
        <v>3638</v>
      </c>
      <c r="G43" s="412">
        <v>9172</v>
      </c>
      <c r="H43" s="412">
        <v>14087</v>
      </c>
      <c r="I43" s="412">
        <v>7497</v>
      </c>
      <c r="J43" s="412">
        <v>2780</v>
      </c>
      <c r="K43" s="412">
        <v>2099</v>
      </c>
      <c r="L43" s="412">
        <v>166</v>
      </c>
      <c r="M43" s="412">
        <v>39951</v>
      </c>
      <c r="N43" s="412">
        <v>29</v>
      </c>
      <c r="O43" s="412">
        <v>69</v>
      </c>
      <c r="P43" s="412">
        <v>108</v>
      </c>
      <c r="Q43" s="412">
        <v>99</v>
      </c>
      <c r="R43" s="412">
        <v>42</v>
      </c>
      <c r="S43" s="412">
        <v>14</v>
      </c>
      <c r="T43" s="412">
        <v>6</v>
      </c>
      <c r="U43" s="412">
        <v>0</v>
      </c>
      <c r="V43" s="412">
        <v>367</v>
      </c>
      <c r="W43" s="412">
        <v>0</v>
      </c>
      <c r="X43" s="412">
        <v>0</v>
      </c>
      <c r="Y43" s="412">
        <v>0</v>
      </c>
      <c r="Z43" s="412">
        <v>0</v>
      </c>
      <c r="AA43" s="412">
        <v>0</v>
      </c>
      <c r="AB43" s="412">
        <v>0</v>
      </c>
      <c r="AC43" s="412">
        <v>0</v>
      </c>
      <c r="AD43" s="412">
        <v>0</v>
      </c>
      <c r="AE43" s="412">
        <v>0</v>
      </c>
      <c r="AF43" s="412">
        <v>483</v>
      </c>
      <c r="AG43" s="412">
        <v>3569</v>
      </c>
      <c r="AH43" s="412">
        <v>9064</v>
      </c>
      <c r="AI43" s="412">
        <v>13988</v>
      </c>
      <c r="AJ43" s="412">
        <v>7455</v>
      </c>
      <c r="AK43" s="412">
        <v>2766</v>
      </c>
      <c r="AL43" s="412">
        <v>2093</v>
      </c>
      <c r="AM43" s="412">
        <v>166</v>
      </c>
      <c r="AN43" s="412">
        <v>39584</v>
      </c>
      <c r="AO43" s="412">
        <v>0</v>
      </c>
      <c r="AP43" s="412">
        <v>4</v>
      </c>
      <c r="AQ43" s="412">
        <v>23</v>
      </c>
      <c r="AR43" s="412">
        <v>90</v>
      </c>
      <c r="AS43" s="412">
        <v>62</v>
      </c>
      <c r="AT43" s="412">
        <v>24</v>
      </c>
      <c r="AU43" s="412">
        <v>14</v>
      </c>
      <c r="AV43" s="412">
        <v>7</v>
      </c>
      <c r="AW43" s="412">
        <v>224</v>
      </c>
      <c r="AX43" s="412">
        <v>0</v>
      </c>
      <c r="AY43" s="412">
        <v>4</v>
      </c>
      <c r="AZ43" s="412">
        <v>23</v>
      </c>
      <c r="BA43" s="412">
        <v>90</v>
      </c>
      <c r="BB43" s="412">
        <v>62</v>
      </c>
      <c r="BC43" s="412">
        <v>24</v>
      </c>
      <c r="BD43" s="412">
        <v>14</v>
      </c>
      <c r="BE43" s="412">
        <v>7</v>
      </c>
      <c r="BF43" s="412">
        <v>0</v>
      </c>
      <c r="BG43" s="412">
        <v>224</v>
      </c>
      <c r="BH43" s="412">
        <v>0</v>
      </c>
      <c r="BI43" s="412">
        <v>487</v>
      </c>
      <c r="BJ43" s="412">
        <v>3588</v>
      </c>
      <c r="BK43" s="412">
        <v>9131</v>
      </c>
      <c r="BL43" s="412">
        <v>13960</v>
      </c>
      <c r="BM43" s="412">
        <v>7417</v>
      </c>
      <c r="BN43" s="412">
        <v>2756</v>
      </c>
      <c r="BO43" s="412">
        <v>2086</v>
      </c>
      <c r="BP43" s="412">
        <v>159</v>
      </c>
      <c r="BQ43" s="412">
        <v>39584</v>
      </c>
      <c r="BR43" s="412">
        <v>0</v>
      </c>
      <c r="BS43" s="412">
        <v>337</v>
      </c>
      <c r="BT43" s="412">
        <v>2282</v>
      </c>
      <c r="BU43" s="412">
        <v>3999</v>
      </c>
      <c r="BV43" s="412">
        <v>3619</v>
      </c>
      <c r="BW43" s="412">
        <v>1447</v>
      </c>
      <c r="BX43" s="412">
        <v>399</v>
      </c>
      <c r="BY43" s="412">
        <v>234</v>
      </c>
      <c r="BZ43" s="412">
        <v>15</v>
      </c>
      <c r="CA43" s="412">
        <v>12332</v>
      </c>
      <c r="CB43" s="412">
        <v>0</v>
      </c>
      <c r="CC43" s="412">
        <v>1</v>
      </c>
      <c r="CD43" s="412">
        <v>22</v>
      </c>
      <c r="CE43" s="412">
        <v>110</v>
      </c>
      <c r="CF43" s="412">
        <v>196</v>
      </c>
      <c r="CG43" s="412">
        <v>88</v>
      </c>
      <c r="CH43" s="412">
        <v>32</v>
      </c>
      <c r="CI43" s="412">
        <v>15</v>
      </c>
      <c r="CJ43" s="412">
        <v>3</v>
      </c>
      <c r="CK43" s="412">
        <v>467</v>
      </c>
      <c r="CL43" s="412">
        <v>0</v>
      </c>
      <c r="CM43" s="412">
        <v>0</v>
      </c>
      <c r="CN43" s="412">
        <v>10</v>
      </c>
      <c r="CO43" s="412">
        <v>1</v>
      </c>
      <c r="CP43" s="412">
        <v>3</v>
      </c>
      <c r="CQ43" s="412">
        <v>5</v>
      </c>
      <c r="CR43" s="412">
        <v>6</v>
      </c>
      <c r="CS43" s="412">
        <v>11</v>
      </c>
      <c r="CT43" s="412">
        <v>0</v>
      </c>
      <c r="CU43" s="412">
        <v>36</v>
      </c>
      <c r="CV43" s="412">
        <v>2</v>
      </c>
      <c r="CW43" s="412">
        <v>19</v>
      </c>
      <c r="CX43" s="412">
        <v>30</v>
      </c>
      <c r="CY43" s="412">
        <v>10</v>
      </c>
      <c r="CZ43" s="412">
        <v>10</v>
      </c>
      <c r="DA43" s="412">
        <v>4</v>
      </c>
      <c r="DB43" s="412">
        <v>7</v>
      </c>
      <c r="DC43" s="412">
        <v>0</v>
      </c>
      <c r="DD43" s="412">
        <v>82</v>
      </c>
      <c r="DE43" s="412">
        <v>7</v>
      </c>
      <c r="DF43" s="412">
        <v>48</v>
      </c>
      <c r="DG43" s="412">
        <v>93</v>
      </c>
      <c r="DH43" s="412">
        <v>110</v>
      </c>
      <c r="DI43" s="412">
        <v>52</v>
      </c>
      <c r="DJ43" s="412">
        <v>18</v>
      </c>
      <c r="DK43" s="412">
        <v>17</v>
      </c>
      <c r="DL43" s="412">
        <v>0</v>
      </c>
      <c r="DM43" s="412">
        <v>345</v>
      </c>
      <c r="DN43" s="412">
        <v>0</v>
      </c>
      <c r="DO43" s="412">
        <v>11</v>
      </c>
      <c r="DP43" s="412">
        <v>8</v>
      </c>
      <c r="DQ43" s="412">
        <v>12</v>
      </c>
      <c r="DR43" s="412">
        <v>3</v>
      </c>
      <c r="DS43" s="412">
        <v>0</v>
      </c>
      <c r="DT43" s="412">
        <v>0</v>
      </c>
      <c r="DU43" s="412">
        <v>0</v>
      </c>
      <c r="DV43" s="412">
        <v>34</v>
      </c>
      <c r="DW43" s="412">
        <v>0</v>
      </c>
      <c r="DX43" s="412">
        <v>0</v>
      </c>
      <c r="DY43" s="412">
        <v>0</v>
      </c>
      <c r="DZ43" s="412">
        <v>0</v>
      </c>
      <c r="EA43" s="412">
        <v>0</v>
      </c>
      <c r="EB43" s="412">
        <v>0</v>
      </c>
      <c r="EC43" s="412">
        <v>0</v>
      </c>
      <c r="ED43" s="412">
        <v>0</v>
      </c>
      <c r="EE43" s="412">
        <v>0</v>
      </c>
      <c r="EF43" s="412">
        <v>7</v>
      </c>
      <c r="EG43" s="412">
        <v>59</v>
      </c>
      <c r="EH43" s="412">
        <v>101</v>
      </c>
      <c r="EI43" s="412">
        <v>122</v>
      </c>
      <c r="EJ43" s="412">
        <v>55</v>
      </c>
      <c r="EK43" s="412">
        <v>18</v>
      </c>
      <c r="EL43" s="412">
        <v>17</v>
      </c>
      <c r="EM43" s="412">
        <v>0</v>
      </c>
      <c r="EN43" s="412">
        <v>379</v>
      </c>
      <c r="EO43" s="412">
        <v>5</v>
      </c>
      <c r="EP43" s="412">
        <v>16</v>
      </c>
      <c r="EQ43" s="412">
        <v>30</v>
      </c>
      <c r="ER43" s="412">
        <v>39</v>
      </c>
      <c r="ES43" s="412">
        <v>25</v>
      </c>
      <c r="ET43" s="412">
        <v>9</v>
      </c>
      <c r="EU43" s="412">
        <v>10</v>
      </c>
      <c r="EV43" s="412">
        <v>0</v>
      </c>
      <c r="EW43" s="412">
        <v>134</v>
      </c>
      <c r="EX43" s="412">
        <v>0</v>
      </c>
      <c r="EY43" s="412">
        <v>0</v>
      </c>
      <c r="EZ43" s="412">
        <v>0</v>
      </c>
      <c r="FA43" s="412">
        <v>0</v>
      </c>
      <c r="FB43" s="412">
        <v>0</v>
      </c>
      <c r="FC43" s="412">
        <v>0</v>
      </c>
      <c r="FD43" s="412">
        <v>0</v>
      </c>
      <c r="FE43" s="412">
        <v>0</v>
      </c>
      <c r="FF43" s="412">
        <v>0</v>
      </c>
      <c r="FG43" s="412">
        <v>0</v>
      </c>
      <c r="FH43" s="412">
        <v>0</v>
      </c>
      <c r="FI43" s="412">
        <v>0</v>
      </c>
      <c r="FJ43" s="412">
        <v>0</v>
      </c>
      <c r="FK43" s="412">
        <v>0</v>
      </c>
      <c r="FL43" s="412">
        <v>1</v>
      </c>
      <c r="FM43" s="412">
        <v>1</v>
      </c>
      <c r="FN43" s="412">
        <v>0</v>
      </c>
      <c r="FO43" s="412">
        <v>2</v>
      </c>
      <c r="FP43" s="412">
        <v>5</v>
      </c>
      <c r="FQ43" s="412">
        <v>16</v>
      </c>
      <c r="FR43" s="412">
        <v>30</v>
      </c>
      <c r="FS43" s="412">
        <v>39</v>
      </c>
      <c r="FT43" s="412">
        <v>25</v>
      </c>
      <c r="FU43" s="412">
        <v>8</v>
      </c>
      <c r="FV43" s="412">
        <v>9</v>
      </c>
      <c r="FW43" s="412">
        <v>0</v>
      </c>
      <c r="FX43" s="412">
        <v>132</v>
      </c>
      <c r="FY43" s="412">
        <v>0</v>
      </c>
      <c r="FZ43" s="412">
        <v>149</v>
      </c>
      <c r="GA43" s="412">
        <v>1263</v>
      </c>
      <c r="GB43" s="412">
        <v>5013</v>
      </c>
      <c r="GC43" s="412">
        <v>10130</v>
      </c>
      <c r="GD43" s="412">
        <v>5874</v>
      </c>
      <c r="GE43" s="412">
        <v>2319</v>
      </c>
      <c r="GF43" s="412">
        <v>1826</v>
      </c>
      <c r="GG43" s="412">
        <v>141</v>
      </c>
      <c r="GH43" s="412">
        <v>26715</v>
      </c>
      <c r="GI43" s="412">
        <v>0</v>
      </c>
      <c r="GJ43" s="412">
        <v>338</v>
      </c>
      <c r="GK43" s="412">
        <v>2325</v>
      </c>
      <c r="GL43" s="412">
        <v>4118</v>
      </c>
      <c r="GM43" s="412">
        <v>3830</v>
      </c>
      <c r="GN43" s="412">
        <v>1543</v>
      </c>
      <c r="GO43" s="412">
        <v>437</v>
      </c>
      <c r="GP43" s="412">
        <v>260</v>
      </c>
      <c r="GQ43" s="412">
        <v>18</v>
      </c>
      <c r="GR43" s="412">
        <v>12869</v>
      </c>
      <c r="GS43" s="412">
        <v>0</v>
      </c>
      <c r="GT43" s="412">
        <v>0.5</v>
      </c>
      <c r="GU43" s="412">
        <v>0</v>
      </c>
      <c r="GV43" s="412">
        <v>0</v>
      </c>
      <c r="GW43" s="412">
        <v>0</v>
      </c>
      <c r="GX43" s="412">
        <v>0</v>
      </c>
      <c r="GY43" s="412">
        <v>0</v>
      </c>
      <c r="GZ43" s="412">
        <v>0</v>
      </c>
      <c r="HA43" s="412">
        <v>0</v>
      </c>
      <c r="HB43" s="412">
        <v>0.5</v>
      </c>
      <c r="HC43" s="412">
        <v>0</v>
      </c>
      <c r="HD43" s="412">
        <v>402</v>
      </c>
      <c r="HE43" s="412">
        <v>2996</v>
      </c>
      <c r="HF43" s="412">
        <v>8095.25</v>
      </c>
      <c r="HG43" s="412">
        <v>12992.75</v>
      </c>
      <c r="HH43" s="412">
        <v>7027.75</v>
      </c>
      <c r="HI43" s="412">
        <v>2645.25</v>
      </c>
      <c r="HJ43" s="412">
        <v>2018.25</v>
      </c>
      <c r="HK43" s="412">
        <v>154.5</v>
      </c>
      <c r="HL43" s="412">
        <v>36331.75</v>
      </c>
      <c r="HM43" s="412">
        <v>0</v>
      </c>
      <c r="HN43" s="412">
        <v>268</v>
      </c>
      <c r="HO43" s="412">
        <v>2330.1999999999998</v>
      </c>
      <c r="HP43" s="412">
        <v>7195.8</v>
      </c>
      <c r="HQ43" s="412">
        <v>12992.8</v>
      </c>
      <c r="HR43" s="412">
        <v>8589.5</v>
      </c>
      <c r="HS43" s="412">
        <v>3820.9</v>
      </c>
      <c r="HT43" s="412">
        <v>3363.8</v>
      </c>
      <c r="HU43" s="412">
        <v>309</v>
      </c>
      <c r="HV43" s="412">
        <v>38870</v>
      </c>
      <c r="HW43" s="412">
        <v>0</v>
      </c>
      <c r="HX43" s="412">
        <v>38870</v>
      </c>
      <c r="HY43" s="412">
        <v>0</v>
      </c>
      <c r="HZ43" s="412">
        <v>402</v>
      </c>
      <c r="IA43" s="412">
        <v>2996</v>
      </c>
      <c r="IB43" s="412">
        <v>8095.25</v>
      </c>
      <c r="IC43" s="412">
        <v>12992.75</v>
      </c>
      <c r="ID43" s="412">
        <v>7027.75</v>
      </c>
      <c r="IE43" s="412">
        <v>2645.25</v>
      </c>
      <c r="IF43" s="412">
        <v>2018.25</v>
      </c>
      <c r="IG43" s="412">
        <v>154.5</v>
      </c>
      <c r="IH43" s="412">
        <v>36331.75</v>
      </c>
      <c r="II43" s="412">
        <v>0</v>
      </c>
      <c r="IJ43" s="412">
        <v>121.4</v>
      </c>
      <c r="IK43" s="412">
        <v>924.17</v>
      </c>
      <c r="IL43" s="412">
        <v>1483.84</v>
      </c>
      <c r="IM43" s="412">
        <v>1426.15</v>
      </c>
      <c r="IN43" s="412">
        <v>382.55</v>
      </c>
      <c r="IO43" s="412">
        <v>64.5</v>
      </c>
      <c r="IP43" s="412">
        <v>24.92</v>
      </c>
      <c r="IQ43" s="412">
        <v>2.5</v>
      </c>
      <c r="IR43" s="412">
        <v>4430.03</v>
      </c>
      <c r="IS43" s="412">
        <v>0</v>
      </c>
      <c r="IT43" s="412">
        <v>280.60000000000002</v>
      </c>
      <c r="IU43" s="412">
        <v>2071.83</v>
      </c>
      <c r="IV43" s="412">
        <v>6611.41</v>
      </c>
      <c r="IW43" s="412">
        <v>11566.6</v>
      </c>
      <c r="IX43" s="412">
        <v>6645.2</v>
      </c>
      <c r="IY43" s="412">
        <v>2580.75</v>
      </c>
      <c r="IZ43" s="412">
        <v>1993.33</v>
      </c>
      <c r="JA43" s="412">
        <v>152</v>
      </c>
      <c r="JB43" s="412">
        <v>31901.72</v>
      </c>
      <c r="JC43" s="412">
        <v>0</v>
      </c>
      <c r="JD43" s="412">
        <v>187.1</v>
      </c>
      <c r="JE43" s="412">
        <v>1611.4</v>
      </c>
      <c r="JF43" s="412">
        <v>5876.8</v>
      </c>
      <c r="JG43" s="412">
        <v>11566.6</v>
      </c>
      <c r="JH43" s="412">
        <v>8121.9</v>
      </c>
      <c r="JI43" s="412">
        <v>3727.8</v>
      </c>
      <c r="JJ43" s="412">
        <v>3322.2</v>
      </c>
      <c r="JK43" s="412">
        <v>304</v>
      </c>
      <c r="JL43" s="412">
        <v>34717.800000000003</v>
      </c>
      <c r="JM43" s="412">
        <v>0</v>
      </c>
      <c r="JN43" s="412">
        <v>34717.800000000003</v>
      </c>
      <c r="JO43" s="286"/>
      <c r="JP43" s="143">
        <f t="shared" si="5"/>
        <v>0</v>
      </c>
    </row>
    <row r="44" spans="1:276" x14ac:dyDescent="0.2">
      <c r="A44" s="150" t="s">
        <v>215</v>
      </c>
      <c r="B44" s="151" t="s">
        <v>276</v>
      </c>
      <c r="C44" s="152" t="s">
        <v>279</v>
      </c>
      <c r="D44" s="415" t="s">
        <v>214</v>
      </c>
      <c r="E44" s="412">
        <v>16211</v>
      </c>
      <c r="F44" s="412">
        <v>12910</v>
      </c>
      <c r="G44" s="412">
        <v>10805</v>
      </c>
      <c r="H44" s="412">
        <v>5906</v>
      </c>
      <c r="I44" s="412">
        <v>2616</v>
      </c>
      <c r="J44" s="412">
        <v>741</v>
      </c>
      <c r="K44" s="412">
        <v>445</v>
      </c>
      <c r="L44" s="412">
        <v>26</v>
      </c>
      <c r="M44" s="412">
        <v>49660</v>
      </c>
      <c r="N44" s="412">
        <v>536</v>
      </c>
      <c r="O44" s="412">
        <v>297</v>
      </c>
      <c r="P44" s="412">
        <v>204</v>
      </c>
      <c r="Q44" s="412">
        <v>84</v>
      </c>
      <c r="R44" s="412">
        <v>23</v>
      </c>
      <c r="S44" s="412">
        <v>18</v>
      </c>
      <c r="T44" s="412">
        <v>7</v>
      </c>
      <c r="U44" s="412">
        <v>1</v>
      </c>
      <c r="V44" s="412">
        <v>1170</v>
      </c>
      <c r="W44" s="412">
        <v>0</v>
      </c>
      <c r="X44" s="412">
        <v>0</v>
      </c>
      <c r="Y44" s="412">
        <v>0</v>
      </c>
      <c r="Z44" s="412">
        <v>0</v>
      </c>
      <c r="AA44" s="412">
        <v>0</v>
      </c>
      <c r="AB44" s="412">
        <v>0</v>
      </c>
      <c r="AC44" s="412">
        <v>0</v>
      </c>
      <c r="AD44" s="412">
        <v>0</v>
      </c>
      <c r="AE44" s="412">
        <v>0</v>
      </c>
      <c r="AF44" s="412">
        <v>15675</v>
      </c>
      <c r="AG44" s="412">
        <v>12613</v>
      </c>
      <c r="AH44" s="412">
        <v>10601</v>
      </c>
      <c r="AI44" s="412">
        <v>5822</v>
      </c>
      <c r="AJ44" s="412">
        <v>2593</v>
      </c>
      <c r="AK44" s="412">
        <v>723</v>
      </c>
      <c r="AL44" s="412">
        <v>438</v>
      </c>
      <c r="AM44" s="412">
        <v>25</v>
      </c>
      <c r="AN44" s="412">
        <v>48490</v>
      </c>
      <c r="AO44" s="412">
        <v>33</v>
      </c>
      <c r="AP44" s="412">
        <v>36</v>
      </c>
      <c r="AQ44" s="412">
        <v>56</v>
      </c>
      <c r="AR44" s="412">
        <v>36</v>
      </c>
      <c r="AS44" s="412">
        <v>22</v>
      </c>
      <c r="AT44" s="412">
        <v>5</v>
      </c>
      <c r="AU44" s="412">
        <v>14</v>
      </c>
      <c r="AV44" s="412">
        <v>5</v>
      </c>
      <c r="AW44" s="412">
        <v>207</v>
      </c>
      <c r="AX44" s="412">
        <v>33</v>
      </c>
      <c r="AY44" s="412">
        <v>36</v>
      </c>
      <c r="AZ44" s="412">
        <v>56</v>
      </c>
      <c r="BA44" s="412">
        <v>36</v>
      </c>
      <c r="BB44" s="412">
        <v>22</v>
      </c>
      <c r="BC44" s="412">
        <v>5</v>
      </c>
      <c r="BD44" s="412">
        <v>14</v>
      </c>
      <c r="BE44" s="412">
        <v>5</v>
      </c>
      <c r="BF44" s="412">
        <v>0</v>
      </c>
      <c r="BG44" s="412">
        <v>207</v>
      </c>
      <c r="BH44" s="412">
        <v>33</v>
      </c>
      <c r="BI44" s="412">
        <v>15678</v>
      </c>
      <c r="BJ44" s="412">
        <v>12633</v>
      </c>
      <c r="BK44" s="412">
        <v>10581</v>
      </c>
      <c r="BL44" s="412">
        <v>5808</v>
      </c>
      <c r="BM44" s="412">
        <v>2576</v>
      </c>
      <c r="BN44" s="412">
        <v>732</v>
      </c>
      <c r="BO44" s="412">
        <v>429</v>
      </c>
      <c r="BP44" s="412">
        <v>20</v>
      </c>
      <c r="BQ44" s="412">
        <v>48490</v>
      </c>
      <c r="BR44" s="412">
        <v>7</v>
      </c>
      <c r="BS44" s="412">
        <v>7568</v>
      </c>
      <c r="BT44" s="412">
        <v>3890</v>
      </c>
      <c r="BU44" s="412">
        <v>2812</v>
      </c>
      <c r="BV44" s="412">
        <v>1186</v>
      </c>
      <c r="BW44" s="412">
        <v>380</v>
      </c>
      <c r="BX44" s="412">
        <v>103</v>
      </c>
      <c r="BY44" s="412">
        <v>68</v>
      </c>
      <c r="BZ44" s="412">
        <v>3</v>
      </c>
      <c r="CA44" s="412">
        <v>16017</v>
      </c>
      <c r="CB44" s="412">
        <v>0</v>
      </c>
      <c r="CC44" s="412">
        <v>174</v>
      </c>
      <c r="CD44" s="412">
        <v>228</v>
      </c>
      <c r="CE44" s="412">
        <v>102</v>
      </c>
      <c r="CF44" s="412">
        <v>58</v>
      </c>
      <c r="CG44" s="412">
        <v>22</v>
      </c>
      <c r="CH44" s="412">
        <v>2</v>
      </c>
      <c r="CI44" s="412">
        <v>2</v>
      </c>
      <c r="CJ44" s="412">
        <v>0</v>
      </c>
      <c r="CK44" s="412">
        <v>588</v>
      </c>
      <c r="CL44" s="412">
        <v>0</v>
      </c>
      <c r="CM44" s="412">
        <v>25</v>
      </c>
      <c r="CN44" s="412">
        <v>12</v>
      </c>
      <c r="CO44" s="412">
        <v>10</v>
      </c>
      <c r="CP44" s="412">
        <v>6</v>
      </c>
      <c r="CQ44" s="412">
        <v>4</v>
      </c>
      <c r="CR44" s="412">
        <v>9</v>
      </c>
      <c r="CS44" s="412">
        <v>9</v>
      </c>
      <c r="CT44" s="412">
        <v>6</v>
      </c>
      <c r="CU44" s="412">
        <v>81</v>
      </c>
      <c r="CV44" s="412">
        <v>69</v>
      </c>
      <c r="CW44" s="412">
        <v>85</v>
      </c>
      <c r="CX44" s="412">
        <v>33</v>
      </c>
      <c r="CY44" s="412">
        <v>23</v>
      </c>
      <c r="CZ44" s="412">
        <v>11</v>
      </c>
      <c r="DA44" s="412">
        <v>7</v>
      </c>
      <c r="DB44" s="412">
        <v>4</v>
      </c>
      <c r="DC44" s="412">
        <v>2</v>
      </c>
      <c r="DD44" s="412">
        <v>234</v>
      </c>
      <c r="DE44" s="412">
        <v>122</v>
      </c>
      <c r="DF44" s="412">
        <v>101</v>
      </c>
      <c r="DG44" s="412">
        <v>67</v>
      </c>
      <c r="DH44" s="412">
        <v>29</v>
      </c>
      <c r="DI44" s="412">
        <v>10</v>
      </c>
      <c r="DJ44" s="412">
        <v>4</v>
      </c>
      <c r="DK44" s="412">
        <v>5</v>
      </c>
      <c r="DL44" s="412">
        <v>0</v>
      </c>
      <c r="DM44" s="412">
        <v>338</v>
      </c>
      <c r="DN44" s="412">
        <v>264</v>
      </c>
      <c r="DO44" s="412">
        <v>114</v>
      </c>
      <c r="DP44" s="412">
        <v>74</v>
      </c>
      <c r="DQ44" s="412">
        <v>38</v>
      </c>
      <c r="DR44" s="412">
        <v>14</v>
      </c>
      <c r="DS44" s="412">
        <v>4</v>
      </c>
      <c r="DT44" s="412">
        <v>3</v>
      </c>
      <c r="DU44" s="412">
        <v>0</v>
      </c>
      <c r="DV44" s="412">
        <v>511</v>
      </c>
      <c r="DW44" s="412">
        <v>74</v>
      </c>
      <c r="DX44" s="412">
        <v>26</v>
      </c>
      <c r="DY44" s="412">
        <v>18</v>
      </c>
      <c r="DZ44" s="412">
        <v>7</v>
      </c>
      <c r="EA44" s="412">
        <v>3</v>
      </c>
      <c r="EB44" s="412">
        <v>2</v>
      </c>
      <c r="EC44" s="412">
        <v>2</v>
      </c>
      <c r="ED44" s="412">
        <v>0</v>
      </c>
      <c r="EE44" s="412">
        <v>132</v>
      </c>
      <c r="EF44" s="412">
        <v>460</v>
      </c>
      <c r="EG44" s="412">
        <v>241</v>
      </c>
      <c r="EH44" s="412">
        <v>159</v>
      </c>
      <c r="EI44" s="412">
        <v>74</v>
      </c>
      <c r="EJ44" s="412">
        <v>27</v>
      </c>
      <c r="EK44" s="412">
        <v>10</v>
      </c>
      <c r="EL44" s="412">
        <v>10</v>
      </c>
      <c r="EM44" s="412">
        <v>0</v>
      </c>
      <c r="EN44" s="412">
        <v>981</v>
      </c>
      <c r="EO44" s="412">
        <v>208</v>
      </c>
      <c r="EP44" s="412">
        <v>134</v>
      </c>
      <c r="EQ44" s="412">
        <v>103</v>
      </c>
      <c r="ER44" s="412">
        <v>42</v>
      </c>
      <c r="ES44" s="412">
        <v>17</v>
      </c>
      <c r="ET44" s="412">
        <v>8</v>
      </c>
      <c r="EU44" s="412">
        <v>7</v>
      </c>
      <c r="EV44" s="412">
        <v>0</v>
      </c>
      <c r="EW44" s="412">
        <v>519</v>
      </c>
      <c r="EX44" s="412">
        <v>0</v>
      </c>
      <c r="EY44" s="412">
        <v>0</v>
      </c>
      <c r="EZ44" s="412">
        <v>0</v>
      </c>
      <c r="FA44" s="412">
        <v>0</v>
      </c>
      <c r="FB44" s="412">
        <v>0</v>
      </c>
      <c r="FC44" s="412">
        <v>0</v>
      </c>
      <c r="FD44" s="412">
        <v>0</v>
      </c>
      <c r="FE44" s="412">
        <v>0</v>
      </c>
      <c r="FF44" s="412">
        <v>0</v>
      </c>
      <c r="FG44" s="412">
        <v>6</v>
      </c>
      <c r="FH44" s="412">
        <v>3</v>
      </c>
      <c r="FI44" s="412">
        <v>8</v>
      </c>
      <c r="FJ44" s="412">
        <v>2</v>
      </c>
      <c r="FK44" s="412">
        <v>2</v>
      </c>
      <c r="FL44" s="412">
        <v>2</v>
      </c>
      <c r="FM44" s="412">
        <v>0</v>
      </c>
      <c r="FN44" s="412">
        <v>0</v>
      </c>
      <c r="FO44" s="412">
        <v>23</v>
      </c>
      <c r="FP44" s="412">
        <v>202</v>
      </c>
      <c r="FQ44" s="412">
        <v>131</v>
      </c>
      <c r="FR44" s="412">
        <v>95</v>
      </c>
      <c r="FS44" s="412">
        <v>40</v>
      </c>
      <c r="FT44" s="412">
        <v>15</v>
      </c>
      <c r="FU44" s="412">
        <v>6</v>
      </c>
      <c r="FV44" s="412">
        <v>7</v>
      </c>
      <c r="FW44" s="412">
        <v>0</v>
      </c>
      <c r="FX44" s="412">
        <v>496</v>
      </c>
      <c r="FY44" s="412">
        <v>26</v>
      </c>
      <c r="FZ44" s="412">
        <v>7573</v>
      </c>
      <c r="GA44" s="412">
        <v>8363</v>
      </c>
      <c r="GB44" s="412">
        <v>7565</v>
      </c>
      <c r="GC44" s="412">
        <v>4513</v>
      </c>
      <c r="GD44" s="412">
        <v>2153</v>
      </c>
      <c r="GE44" s="412">
        <v>612</v>
      </c>
      <c r="GF44" s="412">
        <v>345</v>
      </c>
      <c r="GG44" s="412">
        <v>11</v>
      </c>
      <c r="GH44" s="412">
        <v>31161</v>
      </c>
      <c r="GI44" s="412">
        <v>7</v>
      </c>
      <c r="GJ44" s="412">
        <v>8105</v>
      </c>
      <c r="GK44" s="412">
        <v>4270</v>
      </c>
      <c r="GL44" s="412">
        <v>3016</v>
      </c>
      <c r="GM44" s="412">
        <v>1295</v>
      </c>
      <c r="GN44" s="412">
        <v>423</v>
      </c>
      <c r="GO44" s="412">
        <v>120</v>
      </c>
      <c r="GP44" s="412">
        <v>84</v>
      </c>
      <c r="GQ44" s="412">
        <v>9</v>
      </c>
      <c r="GR44" s="412">
        <v>17329</v>
      </c>
      <c r="GS44" s="412">
        <v>0</v>
      </c>
      <c r="GT44" s="412">
        <v>1.4</v>
      </c>
      <c r="GU44" s="412">
        <v>0</v>
      </c>
      <c r="GV44" s="412">
        <v>0</v>
      </c>
      <c r="GW44" s="412">
        <v>0</v>
      </c>
      <c r="GX44" s="412">
        <v>0</v>
      </c>
      <c r="GY44" s="412">
        <v>0</v>
      </c>
      <c r="GZ44" s="412">
        <v>0</v>
      </c>
      <c r="HA44" s="412">
        <v>0</v>
      </c>
      <c r="HB44" s="412">
        <v>1.4</v>
      </c>
      <c r="HC44" s="412">
        <v>31.25</v>
      </c>
      <c r="HD44" s="412">
        <v>13699.6</v>
      </c>
      <c r="HE44" s="412">
        <v>11582</v>
      </c>
      <c r="HF44" s="412">
        <v>9838</v>
      </c>
      <c r="HG44" s="412">
        <v>5488</v>
      </c>
      <c r="HH44" s="412">
        <v>2471.5</v>
      </c>
      <c r="HI44" s="412">
        <v>701.25</v>
      </c>
      <c r="HJ44" s="412">
        <v>407.25</v>
      </c>
      <c r="HK44" s="412">
        <v>16.25</v>
      </c>
      <c r="HL44" s="412">
        <v>44235.1</v>
      </c>
      <c r="HM44" s="412">
        <v>17.399999999999999</v>
      </c>
      <c r="HN44" s="412">
        <v>9133.1</v>
      </c>
      <c r="HO44" s="412">
        <v>9008.2000000000007</v>
      </c>
      <c r="HP44" s="412">
        <v>8744.9</v>
      </c>
      <c r="HQ44" s="412">
        <v>5488</v>
      </c>
      <c r="HR44" s="412">
        <v>3020.7</v>
      </c>
      <c r="HS44" s="412">
        <v>1012.9</v>
      </c>
      <c r="HT44" s="412">
        <v>678.8</v>
      </c>
      <c r="HU44" s="412">
        <v>32.5</v>
      </c>
      <c r="HV44" s="412">
        <v>37136.5</v>
      </c>
      <c r="HW44" s="412">
        <v>149.80000000000001</v>
      </c>
      <c r="HX44" s="412">
        <v>37286.300000000003</v>
      </c>
      <c r="HY44" s="412">
        <v>31.25</v>
      </c>
      <c r="HZ44" s="412">
        <v>13699.6</v>
      </c>
      <c r="IA44" s="412">
        <v>11582</v>
      </c>
      <c r="IB44" s="412">
        <v>9838</v>
      </c>
      <c r="IC44" s="412">
        <v>5488</v>
      </c>
      <c r="ID44" s="412">
        <v>2471.5</v>
      </c>
      <c r="IE44" s="412">
        <v>701.25</v>
      </c>
      <c r="IF44" s="412">
        <v>407.25</v>
      </c>
      <c r="IG44" s="412">
        <v>16.25</v>
      </c>
      <c r="IH44" s="412">
        <v>44235.1</v>
      </c>
      <c r="II44" s="412">
        <v>7.09</v>
      </c>
      <c r="IJ44" s="412">
        <v>3586.54</v>
      </c>
      <c r="IK44" s="412">
        <v>1190.8499999999999</v>
      </c>
      <c r="IL44" s="412">
        <v>568.91999999999996</v>
      </c>
      <c r="IM44" s="412">
        <v>148.56</v>
      </c>
      <c r="IN44" s="412">
        <v>46.6</v>
      </c>
      <c r="IO44" s="412">
        <v>14.07</v>
      </c>
      <c r="IP44" s="412">
        <v>0</v>
      </c>
      <c r="IQ44" s="412">
        <v>0</v>
      </c>
      <c r="IR44" s="412">
        <v>5562.63</v>
      </c>
      <c r="IS44" s="412">
        <v>24.16</v>
      </c>
      <c r="IT44" s="412">
        <v>10113.060000000001</v>
      </c>
      <c r="IU44" s="412">
        <v>10391.15</v>
      </c>
      <c r="IV44" s="412">
        <v>9269.08</v>
      </c>
      <c r="IW44" s="412">
        <v>5339.44</v>
      </c>
      <c r="IX44" s="412">
        <v>2424.9</v>
      </c>
      <c r="IY44" s="412">
        <v>687.18</v>
      </c>
      <c r="IZ44" s="412">
        <v>407.25</v>
      </c>
      <c r="JA44" s="412">
        <v>16.25</v>
      </c>
      <c r="JB44" s="412">
        <v>38672.470000000008</v>
      </c>
      <c r="JC44" s="412">
        <v>13.4</v>
      </c>
      <c r="JD44" s="412">
        <v>6742</v>
      </c>
      <c r="JE44" s="412">
        <v>8082</v>
      </c>
      <c r="JF44" s="412">
        <v>8239.2000000000007</v>
      </c>
      <c r="JG44" s="412">
        <v>5339.4</v>
      </c>
      <c r="JH44" s="412">
        <v>2963.8</v>
      </c>
      <c r="JI44" s="412">
        <v>992.6</v>
      </c>
      <c r="JJ44" s="412">
        <v>678.8</v>
      </c>
      <c r="JK44" s="412">
        <v>32.5</v>
      </c>
      <c r="JL44" s="412">
        <v>33083.699999999997</v>
      </c>
      <c r="JM44" s="412">
        <v>149.80000000000001</v>
      </c>
      <c r="JN44" s="412">
        <v>33233.5</v>
      </c>
      <c r="JO44" s="286"/>
      <c r="JP44" s="143">
        <f t="shared" si="5"/>
        <v>0</v>
      </c>
    </row>
    <row r="45" spans="1:276" x14ac:dyDescent="0.2">
      <c r="A45" s="150" t="s">
        <v>217</v>
      </c>
      <c r="B45" s="151" t="s">
        <v>276</v>
      </c>
      <c r="C45" s="152" t="s">
        <v>278</v>
      </c>
      <c r="D45" s="415" t="s">
        <v>216</v>
      </c>
      <c r="E45" s="412">
        <v>24935</v>
      </c>
      <c r="F45" s="412">
        <v>5158</v>
      </c>
      <c r="G45" s="412">
        <v>6095</v>
      </c>
      <c r="H45" s="412">
        <v>2760</v>
      </c>
      <c r="I45" s="412">
        <v>1249</v>
      </c>
      <c r="J45" s="412">
        <v>321</v>
      </c>
      <c r="K45" s="412">
        <v>131</v>
      </c>
      <c r="L45" s="412">
        <v>21</v>
      </c>
      <c r="M45" s="412">
        <v>40670</v>
      </c>
      <c r="N45" s="412">
        <v>541</v>
      </c>
      <c r="O45" s="412">
        <v>59</v>
      </c>
      <c r="P45" s="412">
        <v>62</v>
      </c>
      <c r="Q45" s="412">
        <v>22</v>
      </c>
      <c r="R45" s="412">
        <v>8</v>
      </c>
      <c r="S45" s="412">
        <v>7</v>
      </c>
      <c r="T45" s="412">
        <v>2</v>
      </c>
      <c r="U45" s="412">
        <v>3</v>
      </c>
      <c r="V45" s="412">
        <v>704</v>
      </c>
      <c r="W45" s="412">
        <v>0</v>
      </c>
      <c r="X45" s="412">
        <v>0</v>
      </c>
      <c r="Y45" s="412">
        <v>0</v>
      </c>
      <c r="Z45" s="412">
        <v>0</v>
      </c>
      <c r="AA45" s="412">
        <v>0</v>
      </c>
      <c r="AB45" s="412">
        <v>0</v>
      </c>
      <c r="AC45" s="412">
        <v>0</v>
      </c>
      <c r="AD45" s="412">
        <v>0</v>
      </c>
      <c r="AE45" s="412">
        <v>0</v>
      </c>
      <c r="AF45" s="412">
        <v>24394</v>
      </c>
      <c r="AG45" s="412">
        <v>5099</v>
      </c>
      <c r="AH45" s="412">
        <v>6033</v>
      </c>
      <c r="AI45" s="412">
        <v>2738</v>
      </c>
      <c r="AJ45" s="412">
        <v>1241</v>
      </c>
      <c r="AK45" s="412">
        <v>314</v>
      </c>
      <c r="AL45" s="412">
        <v>129</v>
      </c>
      <c r="AM45" s="412">
        <v>18</v>
      </c>
      <c r="AN45" s="412">
        <v>39966</v>
      </c>
      <c r="AO45" s="412">
        <v>43</v>
      </c>
      <c r="AP45" s="412">
        <v>18</v>
      </c>
      <c r="AQ45" s="412">
        <v>36</v>
      </c>
      <c r="AR45" s="412">
        <v>24</v>
      </c>
      <c r="AS45" s="412">
        <v>15</v>
      </c>
      <c r="AT45" s="412">
        <v>10</v>
      </c>
      <c r="AU45" s="412">
        <v>14</v>
      </c>
      <c r="AV45" s="412">
        <v>8</v>
      </c>
      <c r="AW45" s="412">
        <v>168</v>
      </c>
      <c r="AX45" s="412">
        <v>43</v>
      </c>
      <c r="AY45" s="412">
        <v>18</v>
      </c>
      <c r="AZ45" s="412">
        <v>36</v>
      </c>
      <c r="BA45" s="412">
        <v>24</v>
      </c>
      <c r="BB45" s="412">
        <v>15</v>
      </c>
      <c r="BC45" s="412">
        <v>10</v>
      </c>
      <c r="BD45" s="412">
        <v>14</v>
      </c>
      <c r="BE45" s="412">
        <v>8</v>
      </c>
      <c r="BF45" s="412">
        <v>0</v>
      </c>
      <c r="BG45" s="412">
        <v>168</v>
      </c>
      <c r="BH45" s="412">
        <v>43</v>
      </c>
      <c r="BI45" s="412">
        <v>24369</v>
      </c>
      <c r="BJ45" s="412">
        <v>5117</v>
      </c>
      <c r="BK45" s="412">
        <v>6021</v>
      </c>
      <c r="BL45" s="412">
        <v>2729</v>
      </c>
      <c r="BM45" s="412">
        <v>1236</v>
      </c>
      <c r="BN45" s="412">
        <v>318</v>
      </c>
      <c r="BO45" s="412">
        <v>123</v>
      </c>
      <c r="BP45" s="412">
        <v>10</v>
      </c>
      <c r="BQ45" s="412">
        <v>39966</v>
      </c>
      <c r="BR45" s="412">
        <v>7</v>
      </c>
      <c r="BS45" s="412">
        <v>11403</v>
      </c>
      <c r="BT45" s="412">
        <v>1629</v>
      </c>
      <c r="BU45" s="412">
        <v>1488</v>
      </c>
      <c r="BV45" s="412">
        <v>515</v>
      </c>
      <c r="BW45" s="412">
        <v>179</v>
      </c>
      <c r="BX45" s="412">
        <v>45</v>
      </c>
      <c r="BY45" s="412">
        <v>15</v>
      </c>
      <c r="BZ45" s="412">
        <v>0</v>
      </c>
      <c r="CA45" s="412">
        <v>15281</v>
      </c>
      <c r="CB45" s="412">
        <v>1</v>
      </c>
      <c r="CC45" s="412">
        <v>185</v>
      </c>
      <c r="CD45" s="412">
        <v>41</v>
      </c>
      <c r="CE45" s="412">
        <v>58</v>
      </c>
      <c r="CF45" s="412">
        <v>14</v>
      </c>
      <c r="CG45" s="412">
        <v>9</v>
      </c>
      <c r="CH45" s="412">
        <v>0</v>
      </c>
      <c r="CI45" s="412">
        <v>0</v>
      </c>
      <c r="CJ45" s="412">
        <v>0</v>
      </c>
      <c r="CK45" s="412">
        <v>308</v>
      </c>
      <c r="CL45" s="412">
        <v>2</v>
      </c>
      <c r="CM45" s="412">
        <v>21</v>
      </c>
      <c r="CN45" s="412">
        <v>12</v>
      </c>
      <c r="CO45" s="412">
        <v>14</v>
      </c>
      <c r="CP45" s="412">
        <v>11</v>
      </c>
      <c r="CQ45" s="412">
        <v>8</v>
      </c>
      <c r="CR45" s="412">
        <v>16</v>
      </c>
      <c r="CS45" s="412">
        <v>10</v>
      </c>
      <c r="CT45" s="412">
        <v>2</v>
      </c>
      <c r="CU45" s="412">
        <v>96</v>
      </c>
      <c r="CV45" s="412">
        <v>103</v>
      </c>
      <c r="CW45" s="412">
        <v>20</v>
      </c>
      <c r="CX45" s="412">
        <v>18</v>
      </c>
      <c r="CY45" s="412">
        <v>9</v>
      </c>
      <c r="CZ45" s="412">
        <v>2</v>
      </c>
      <c r="DA45" s="412">
        <v>2</v>
      </c>
      <c r="DB45" s="412">
        <v>0</v>
      </c>
      <c r="DC45" s="412">
        <v>0</v>
      </c>
      <c r="DD45" s="412">
        <v>154</v>
      </c>
      <c r="DE45" s="412">
        <v>916</v>
      </c>
      <c r="DF45" s="412">
        <v>77</v>
      </c>
      <c r="DG45" s="412">
        <v>77</v>
      </c>
      <c r="DH45" s="412">
        <v>32</v>
      </c>
      <c r="DI45" s="412">
        <v>6</v>
      </c>
      <c r="DJ45" s="412">
        <v>3</v>
      </c>
      <c r="DK45" s="412">
        <v>3</v>
      </c>
      <c r="DL45" s="412">
        <v>0</v>
      </c>
      <c r="DM45" s="412">
        <v>1114</v>
      </c>
      <c r="DN45" s="412">
        <v>345</v>
      </c>
      <c r="DO45" s="412">
        <v>33</v>
      </c>
      <c r="DP45" s="412">
        <v>26</v>
      </c>
      <c r="DQ45" s="412">
        <v>10</v>
      </c>
      <c r="DR45" s="412">
        <v>5</v>
      </c>
      <c r="DS45" s="412">
        <v>4</v>
      </c>
      <c r="DT45" s="412">
        <v>2</v>
      </c>
      <c r="DU45" s="412">
        <v>0</v>
      </c>
      <c r="DV45" s="412">
        <v>425</v>
      </c>
      <c r="DW45" s="412">
        <v>461</v>
      </c>
      <c r="DX45" s="412">
        <v>17</v>
      </c>
      <c r="DY45" s="412">
        <v>19</v>
      </c>
      <c r="DZ45" s="412">
        <v>8</v>
      </c>
      <c r="EA45" s="412">
        <v>3</v>
      </c>
      <c r="EB45" s="412">
        <v>1</v>
      </c>
      <c r="EC45" s="412">
        <v>0</v>
      </c>
      <c r="ED45" s="412">
        <v>1</v>
      </c>
      <c r="EE45" s="412">
        <v>510</v>
      </c>
      <c r="EF45" s="412">
        <v>1722</v>
      </c>
      <c r="EG45" s="412">
        <v>127</v>
      </c>
      <c r="EH45" s="412">
        <v>122</v>
      </c>
      <c r="EI45" s="412">
        <v>50</v>
      </c>
      <c r="EJ45" s="412">
        <v>14</v>
      </c>
      <c r="EK45" s="412">
        <v>8</v>
      </c>
      <c r="EL45" s="412">
        <v>5</v>
      </c>
      <c r="EM45" s="412">
        <v>1</v>
      </c>
      <c r="EN45" s="412">
        <v>2049</v>
      </c>
      <c r="EO45" s="412">
        <v>1029</v>
      </c>
      <c r="EP45" s="412">
        <v>64</v>
      </c>
      <c r="EQ45" s="412">
        <v>67</v>
      </c>
      <c r="ER45" s="412">
        <v>23</v>
      </c>
      <c r="ES45" s="412">
        <v>8</v>
      </c>
      <c r="ET45" s="412">
        <v>4</v>
      </c>
      <c r="EU45" s="412">
        <v>2</v>
      </c>
      <c r="EV45" s="412">
        <v>1</v>
      </c>
      <c r="EW45" s="412">
        <v>1198</v>
      </c>
      <c r="EX45" s="412">
        <v>0</v>
      </c>
      <c r="EY45" s="412">
        <v>0</v>
      </c>
      <c r="EZ45" s="412">
        <v>0</v>
      </c>
      <c r="FA45" s="412">
        <v>0</v>
      </c>
      <c r="FB45" s="412">
        <v>0</v>
      </c>
      <c r="FC45" s="412">
        <v>0</v>
      </c>
      <c r="FD45" s="412">
        <v>0</v>
      </c>
      <c r="FE45" s="412">
        <v>0</v>
      </c>
      <c r="FF45" s="412">
        <v>0</v>
      </c>
      <c r="FG45" s="412">
        <v>92</v>
      </c>
      <c r="FH45" s="412">
        <v>10</v>
      </c>
      <c r="FI45" s="412">
        <v>7</v>
      </c>
      <c r="FJ45" s="412">
        <v>3</v>
      </c>
      <c r="FK45" s="412">
        <v>3</v>
      </c>
      <c r="FL45" s="412">
        <v>2</v>
      </c>
      <c r="FM45" s="412">
        <v>0</v>
      </c>
      <c r="FN45" s="412">
        <v>0</v>
      </c>
      <c r="FO45" s="412">
        <v>117</v>
      </c>
      <c r="FP45" s="412">
        <v>937</v>
      </c>
      <c r="FQ45" s="412">
        <v>54</v>
      </c>
      <c r="FR45" s="412">
        <v>60</v>
      </c>
      <c r="FS45" s="412">
        <v>20</v>
      </c>
      <c r="FT45" s="412">
        <v>5</v>
      </c>
      <c r="FU45" s="412">
        <v>2</v>
      </c>
      <c r="FV45" s="412">
        <v>2</v>
      </c>
      <c r="FW45" s="412">
        <v>1</v>
      </c>
      <c r="FX45" s="412">
        <v>1081</v>
      </c>
      <c r="FY45" s="412">
        <v>33</v>
      </c>
      <c r="FZ45" s="412">
        <v>11953</v>
      </c>
      <c r="GA45" s="412">
        <v>3385</v>
      </c>
      <c r="GB45" s="412">
        <v>4415</v>
      </c>
      <c r="GC45" s="412">
        <v>2170</v>
      </c>
      <c r="GD45" s="412">
        <v>1032</v>
      </c>
      <c r="GE45" s="412">
        <v>252</v>
      </c>
      <c r="GF45" s="412">
        <v>96</v>
      </c>
      <c r="GG45" s="412">
        <v>7</v>
      </c>
      <c r="GH45" s="412">
        <v>23343</v>
      </c>
      <c r="GI45" s="412">
        <v>10</v>
      </c>
      <c r="GJ45" s="412">
        <v>12416</v>
      </c>
      <c r="GK45" s="412">
        <v>1732</v>
      </c>
      <c r="GL45" s="412">
        <v>1606</v>
      </c>
      <c r="GM45" s="412">
        <v>559</v>
      </c>
      <c r="GN45" s="412">
        <v>204</v>
      </c>
      <c r="GO45" s="412">
        <v>66</v>
      </c>
      <c r="GP45" s="412">
        <v>27</v>
      </c>
      <c r="GQ45" s="412">
        <v>3</v>
      </c>
      <c r="GR45" s="412">
        <v>16623</v>
      </c>
      <c r="GS45" s="412">
        <v>0</v>
      </c>
      <c r="GT45" s="412">
        <v>1</v>
      </c>
      <c r="GU45" s="412">
        <v>0</v>
      </c>
      <c r="GV45" s="412">
        <v>0</v>
      </c>
      <c r="GW45" s="412">
        <v>0</v>
      </c>
      <c r="GX45" s="412">
        <v>0</v>
      </c>
      <c r="GY45" s="412">
        <v>0</v>
      </c>
      <c r="GZ45" s="412">
        <v>0</v>
      </c>
      <c r="HA45" s="412">
        <v>0</v>
      </c>
      <c r="HB45" s="412">
        <v>1</v>
      </c>
      <c r="HC45" s="412">
        <v>40</v>
      </c>
      <c r="HD45" s="412">
        <v>21431.75</v>
      </c>
      <c r="HE45" s="412">
        <v>4681</v>
      </c>
      <c r="HF45" s="412">
        <v>5618.75</v>
      </c>
      <c r="HG45" s="412">
        <v>2587.75</v>
      </c>
      <c r="HH45" s="412">
        <v>1184.5</v>
      </c>
      <c r="HI45" s="412">
        <v>296.75</v>
      </c>
      <c r="HJ45" s="412">
        <v>113.75</v>
      </c>
      <c r="HK45" s="412">
        <v>9.5</v>
      </c>
      <c r="HL45" s="412">
        <v>35963.75</v>
      </c>
      <c r="HM45" s="412">
        <v>22.2</v>
      </c>
      <c r="HN45" s="412">
        <v>14287.8</v>
      </c>
      <c r="HO45" s="412">
        <v>3640.8</v>
      </c>
      <c r="HP45" s="412">
        <v>4994.3999999999996</v>
      </c>
      <c r="HQ45" s="412">
        <v>2587.8000000000002</v>
      </c>
      <c r="HR45" s="412">
        <v>1447.7</v>
      </c>
      <c r="HS45" s="412">
        <v>428.6</v>
      </c>
      <c r="HT45" s="412">
        <v>189.6</v>
      </c>
      <c r="HU45" s="412">
        <v>19</v>
      </c>
      <c r="HV45" s="412">
        <v>27617.899999999994</v>
      </c>
      <c r="HW45" s="412">
        <v>0</v>
      </c>
      <c r="HX45" s="412">
        <v>27617.9</v>
      </c>
      <c r="HY45" s="412">
        <v>40</v>
      </c>
      <c r="HZ45" s="412">
        <v>21431.75</v>
      </c>
      <c r="IA45" s="412">
        <v>4681</v>
      </c>
      <c r="IB45" s="412">
        <v>5618.75</v>
      </c>
      <c r="IC45" s="412">
        <v>2587.75</v>
      </c>
      <c r="ID45" s="412">
        <v>1184.5</v>
      </c>
      <c r="IE45" s="412">
        <v>296.75</v>
      </c>
      <c r="IF45" s="412">
        <v>113.75</v>
      </c>
      <c r="IG45" s="412">
        <v>9.5</v>
      </c>
      <c r="IH45" s="412">
        <v>35963.75</v>
      </c>
      <c r="II45" s="412">
        <v>9.2799999999999994</v>
      </c>
      <c r="IJ45" s="412">
        <v>6196.5</v>
      </c>
      <c r="IK45" s="412">
        <v>495.78</v>
      </c>
      <c r="IL45" s="412">
        <v>366.12</v>
      </c>
      <c r="IM45" s="412">
        <v>87.42</v>
      </c>
      <c r="IN45" s="412">
        <v>31.09</v>
      </c>
      <c r="IO45" s="412">
        <v>7.15</v>
      </c>
      <c r="IP45" s="412">
        <v>0</v>
      </c>
      <c r="IQ45" s="412">
        <v>0</v>
      </c>
      <c r="IR45" s="412">
        <v>7193.3399999999992</v>
      </c>
      <c r="IS45" s="412">
        <v>30.72</v>
      </c>
      <c r="IT45" s="412">
        <v>15235.25</v>
      </c>
      <c r="IU45" s="412">
        <v>4185.22</v>
      </c>
      <c r="IV45" s="412">
        <v>5252.63</v>
      </c>
      <c r="IW45" s="412">
        <v>2500.33</v>
      </c>
      <c r="IX45" s="412">
        <v>1153.4100000000001</v>
      </c>
      <c r="IY45" s="412">
        <v>289.60000000000002</v>
      </c>
      <c r="IZ45" s="412">
        <v>113.75</v>
      </c>
      <c r="JA45" s="412">
        <v>9.5</v>
      </c>
      <c r="JB45" s="412">
        <v>28770.41</v>
      </c>
      <c r="JC45" s="412">
        <v>17.100000000000001</v>
      </c>
      <c r="JD45" s="412">
        <v>10156.799999999999</v>
      </c>
      <c r="JE45" s="412">
        <v>3255.2</v>
      </c>
      <c r="JF45" s="412">
        <v>4669</v>
      </c>
      <c r="JG45" s="412">
        <v>2500.3000000000002</v>
      </c>
      <c r="JH45" s="412">
        <v>1409.7</v>
      </c>
      <c r="JI45" s="412">
        <v>418.3</v>
      </c>
      <c r="JJ45" s="412">
        <v>189.6</v>
      </c>
      <c r="JK45" s="412">
        <v>19</v>
      </c>
      <c r="JL45" s="412">
        <v>22634.999999999996</v>
      </c>
      <c r="JM45" s="412">
        <v>0</v>
      </c>
      <c r="JN45" s="412">
        <v>22635</v>
      </c>
      <c r="JO45" s="286"/>
      <c r="JP45" s="143">
        <f t="shared" si="5"/>
        <v>0</v>
      </c>
    </row>
    <row r="46" spans="1:276" x14ac:dyDescent="0.2">
      <c r="A46" s="150" t="s">
        <v>219</v>
      </c>
      <c r="B46" s="151" t="s">
        <v>282</v>
      </c>
      <c r="C46" s="152" t="s">
        <v>278</v>
      </c>
      <c r="D46" s="415" t="s">
        <v>218</v>
      </c>
      <c r="E46" s="412">
        <v>30038</v>
      </c>
      <c r="F46" s="412">
        <v>18167</v>
      </c>
      <c r="G46" s="412">
        <v>17069</v>
      </c>
      <c r="H46" s="412">
        <v>8877</v>
      </c>
      <c r="I46" s="412">
        <v>5300</v>
      </c>
      <c r="J46" s="412">
        <v>1797</v>
      </c>
      <c r="K46" s="412">
        <v>1256</v>
      </c>
      <c r="L46" s="412">
        <v>180</v>
      </c>
      <c r="M46" s="412">
        <v>82684</v>
      </c>
      <c r="N46" s="412">
        <v>499</v>
      </c>
      <c r="O46" s="412">
        <v>206</v>
      </c>
      <c r="P46" s="412">
        <v>184</v>
      </c>
      <c r="Q46" s="412">
        <v>91</v>
      </c>
      <c r="R46" s="412">
        <v>37</v>
      </c>
      <c r="S46" s="412">
        <v>15</v>
      </c>
      <c r="T46" s="412">
        <v>10</v>
      </c>
      <c r="U46" s="412">
        <v>0</v>
      </c>
      <c r="V46" s="412">
        <v>1042</v>
      </c>
      <c r="W46" s="412">
        <v>0</v>
      </c>
      <c r="X46" s="412">
        <v>0</v>
      </c>
      <c r="Y46" s="412">
        <v>0</v>
      </c>
      <c r="Z46" s="412">
        <v>0</v>
      </c>
      <c r="AA46" s="412">
        <v>0</v>
      </c>
      <c r="AB46" s="412">
        <v>0</v>
      </c>
      <c r="AC46" s="412">
        <v>0</v>
      </c>
      <c r="AD46" s="412">
        <v>0</v>
      </c>
      <c r="AE46" s="412">
        <v>0</v>
      </c>
      <c r="AF46" s="412">
        <v>29539</v>
      </c>
      <c r="AG46" s="412">
        <v>17961</v>
      </c>
      <c r="AH46" s="412">
        <v>16885</v>
      </c>
      <c r="AI46" s="412">
        <v>8786</v>
      </c>
      <c r="AJ46" s="412">
        <v>5263</v>
      </c>
      <c r="AK46" s="412">
        <v>1782</v>
      </c>
      <c r="AL46" s="412">
        <v>1246</v>
      </c>
      <c r="AM46" s="412">
        <v>180</v>
      </c>
      <c r="AN46" s="412">
        <v>81642</v>
      </c>
      <c r="AO46" s="412">
        <v>45</v>
      </c>
      <c r="AP46" s="412">
        <v>57</v>
      </c>
      <c r="AQ46" s="412">
        <v>74</v>
      </c>
      <c r="AR46" s="412">
        <v>61</v>
      </c>
      <c r="AS46" s="412">
        <v>47</v>
      </c>
      <c r="AT46" s="412">
        <v>18</v>
      </c>
      <c r="AU46" s="412">
        <v>27</v>
      </c>
      <c r="AV46" s="412">
        <v>20</v>
      </c>
      <c r="AW46" s="412">
        <v>349</v>
      </c>
      <c r="AX46" s="412">
        <v>45</v>
      </c>
      <c r="AY46" s="412">
        <v>57</v>
      </c>
      <c r="AZ46" s="412">
        <v>74</v>
      </c>
      <c r="BA46" s="412">
        <v>61</v>
      </c>
      <c r="BB46" s="412">
        <v>47</v>
      </c>
      <c r="BC46" s="412">
        <v>18</v>
      </c>
      <c r="BD46" s="412">
        <v>27</v>
      </c>
      <c r="BE46" s="412">
        <v>20</v>
      </c>
      <c r="BF46" s="412">
        <v>0</v>
      </c>
      <c r="BG46" s="412">
        <v>349</v>
      </c>
      <c r="BH46" s="412">
        <v>45</v>
      </c>
      <c r="BI46" s="412">
        <v>29551</v>
      </c>
      <c r="BJ46" s="412">
        <v>17978</v>
      </c>
      <c r="BK46" s="412">
        <v>16872</v>
      </c>
      <c r="BL46" s="412">
        <v>8772</v>
      </c>
      <c r="BM46" s="412">
        <v>5234</v>
      </c>
      <c r="BN46" s="412">
        <v>1791</v>
      </c>
      <c r="BO46" s="412">
        <v>1239</v>
      </c>
      <c r="BP46" s="412">
        <v>160</v>
      </c>
      <c r="BQ46" s="412">
        <v>81642</v>
      </c>
      <c r="BR46" s="412">
        <v>8</v>
      </c>
      <c r="BS46" s="412">
        <v>15368</v>
      </c>
      <c r="BT46" s="412">
        <v>6303</v>
      </c>
      <c r="BU46" s="412">
        <v>4608</v>
      </c>
      <c r="BV46" s="412">
        <v>1960</v>
      </c>
      <c r="BW46" s="412">
        <v>800</v>
      </c>
      <c r="BX46" s="412">
        <v>274</v>
      </c>
      <c r="BY46" s="412">
        <v>141</v>
      </c>
      <c r="BZ46" s="412">
        <v>13</v>
      </c>
      <c r="CA46" s="412">
        <v>29475</v>
      </c>
      <c r="CB46" s="412">
        <v>2</v>
      </c>
      <c r="CC46" s="412">
        <v>232</v>
      </c>
      <c r="CD46" s="412">
        <v>194</v>
      </c>
      <c r="CE46" s="412">
        <v>138</v>
      </c>
      <c r="CF46" s="412">
        <v>71</v>
      </c>
      <c r="CG46" s="412">
        <v>40</v>
      </c>
      <c r="CH46" s="412">
        <v>13</v>
      </c>
      <c r="CI46" s="412">
        <v>10</v>
      </c>
      <c r="CJ46" s="412">
        <v>0</v>
      </c>
      <c r="CK46" s="412">
        <v>700</v>
      </c>
      <c r="CL46" s="412">
        <v>0</v>
      </c>
      <c r="CM46" s="412">
        <v>17</v>
      </c>
      <c r="CN46" s="412">
        <v>11</v>
      </c>
      <c r="CO46" s="412">
        <v>28</v>
      </c>
      <c r="CP46" s="412">
        <v>14</v>
      </c>
      <c r="CQ46" s="412">
        <v>11</v>
      </c>
      <c r="CR46" s="412">
        <v>15</v>
      </c>
      <c r="CS46" s="412">
        <v>24</v>
      </c>
      <c r="CT46" s="412">
        <v>5</v>
      </c>
      <c r="CU46" s="412">
        <v>125</v>
      </c>
      <c r="CV46" s="412">
        <v>148</v>
      </c>
      <c r="CW46" s="412">
        <v>92</v>
      </c>
      <c r="CX46" s="412">
        <v>58</v>
      </c>
      <c r="CY46" s="412">
        <v>27</v>
      </c>
      <c r="CZ46" s="412">
        <v>14</v>
      </c>
      <c r="DA46" s="412">
        <v>10</v>
      </c>
      <c r="DB46" s="412">
        <v>7</v>
      </c>
      <c r="DC46" s="412">
        <v>1</v>
      </c>
      <c r="DD46" s="412">
        <v>357</v>
      </c>
      <c r="DE46" s="412">
        <v>0</v>
      </c>
      <c r="DF46" s="412">
        <v>0</v>
      </c>
      <c r="DG46" s="412">
        <v>0</v>
      </c>
      <c r="DH46" s="412">
        <v>0</v>
      </c>
      <c r="DI46" s="412">
        <v>0</v>
      </c>
      <c r="DJ46" s="412">
        <v>0</v>
      </c>
      <c r="DK46" s="412">
        <v>0</v>
      </c>
      <c r="DL46" s="412">
        <v>0</v>
      </c>
      <c r="DM46" s="412">
        <v>0</v>
      </c>
      <c r="DN46" s="412">
        <v>833</v>
      </c>
      <c r="DO46" s="412">
        <v>399</v>
      </c>
      <c r="DP46" s="412">
        <v>271</v>
      </c>
      <c r="DQ46" s="412">
        <v>109</v>
      </c>
      <c r="DR46" s="412">
        <v>62</v>
      </c>
      <c r="DS46" s="412">
        <v>23</v>
      </c>
      <c r="DT46" s="412">
        <v>27</v>
      </c>
      <c r="DU46" s="412">
        <v>5</v>
      </c>
      <c r="DV46" s="412">
        <v>1729</v>
      </c>
      <c r="DW46" s="412">
        <v>150</v>
      </c>
      <c r="DX46" s="412">
        <v>66</v>
      </c>
      <c r="DY46" s="412">
        <v>39</v>
      </c>
      <c r="DZ46" s="412">
        <v>10</v>
      </c>
      <c r="EA46" s="412">
        <v>13</v>
      </c>
      <c r="EB46" s="412">
        <v>11</v>
      </c>
      <c r="EC46" s="412">
        <v>5</v>
      </c>
      <c r="ED46" s="412">
        <v>5</v>
      </c>
      <c r="EE46" s="412">
        <v>299</v>
      </c>
      <c r="EF46" s="412">
        <v>983</v>
      </c>
      <c r="EG46" s="412">
        <v>465</v>
      </c>
      <c r="EH46" s="412">
        <v>310</v>
      </c>
      <c r="EI46" s="412">
        <v>119</v>
      </c>
      <c r="EJ46" s="412">
        <v>75</v>
      </c>
      <c r="EK46" s="412">
        <v>34</v>
      </c>
      <c r="EL46" s="412">
        <v>32</v>
      </c>
      <c r="EM46" s="412">
        <v>10</v>
      </c>
      <c r="EN46" s="412">
        <v>2028</v>
      </c>
      <c r="EO46" s="412">
        <v>458</v>
      </c>
      <c r="EP46" s="412">
        <v>240</v>
      </c>
      <c r="EQ46" s="412">
        <v>186</v>
      </c>
      <c r="ER46" s="412">
        <v>64</v>
      </c>
      <c r="ES46" s="412">
        <v>42</v>
      </c>
      <c r="ET46" s="412">
        <v>25</v>
      </c>
      <c r="EU46" s="412">
        <v>22</v>
      </c>
      <c r="EV46" s="412">
        <v>10</v>
      </c>
      <c r="EW46" s="412">
        <v>1047</v>
      </c>
      <c r="EX46" s="412">
        <v>0</v>
      </c>
      <c r="EY46" s="412">
        <v>0</v>
      </c>
      <c r="EZ46" s="412">
        <v>0</v>
      </c>
      <c r="FA46" s="412">
        <v>0</v>
      </c>
      <c r="FB46" s="412">
        <v>0</v>
      </c>
      <c r="FC46" s="412">
        <v>0</v>
      </c>
      <c r="FD46" s="412">
        <v>0</v>
      </c>
      <c r="FE46" s="412">
        <v>0</v>
      </c>
      <c r="FF46" s="412">
        <v>0</v>
      </c>
      <c r="FG46" s="412">
        <v>45</v>
      </c>
      <c r="FH46" s="412">
        <v>30</v>
      </c>
      <c r="FI46" s="412">
        <v>29</v>
      </c>
      <c r="FJ46" s="412">
        <v>12</v>
      </c>
      <c r="FK46" s="412">
        <v>10</v>
      </c>
      <c r="FL46" s="412">
        <v>6</v>
      </c>
      <c r="FM46" s="412">
        <v>5</v>
      </c>
      <c r="FN46" s="412">
        <v>3</v>
      </c>
      <c r="FO46" s="412">
        <v>140</v>
      </c>
      <c r="FP46" s="412">
        <v>413</v>
      </c>
      <c r="FQ46" s="412">
        <v>210</v>
      </c>
      <c r="FR46" s="412">
        <v>157</v>
      </c>
      <c r="FS46" s="412">
        <v>52</v>
      </c>
      <c r="FT46" s="412">
        <v>32</v>
      </c>
      <c r="FU46" s="412">
        <v>19</v>
      </c>
      <c r="FV46" s="412">
        <v>17</v>
      </c>
      <c r="FW46" s="412">
        <v>7</v>
      </c>
      <c r="FX46" s="412">
        <v>907</v>
      </c>
      <c r="FY46" s="412">
        <v>35</v>
      </c>
      <c r="FZ46" s="412">
        <v>12803</v>
      </c>
      <c r="GA46" s="412">
        <v>10913</v>
      </c>
      <c r="GB46" s="412">
        <v>11730</v>
      </c>
      <c r="GC46" s="412">
        <v>6581</v>
      </c>
      <c r="GD46" s="412">
        <v>4294</v>
      </c>
      <c r="GE46" s="412">
        <v>1445</v>
      </c>
      <c r="GF46" s="412">
        <v>1025</v>
      </c>
      <c r="GG46" s="412">
        <v>131</v>
      </c>
      <c r="GH46" s="412">
        <v>48957</v>
      </c>
      <c r="GI46" s="412">
        <v>10</v>
      </c>
      <c r="GJ46" s="412">
        <v>16748</v>
      </c>
      <c r="GK46" s="412">
        <v>7065</v>
      </c>
      <c r="GL46" s="412">
        <v>5142</v>
      </c>
      <c r="GM46" s="412">
        <v>2191</v>
      </c>
      <c r="GN46" s="412">
        <v>940</v>
      </c>
      <c r="GO46" s="412">
        <v>346</v>
      </c>
      <c r="GP46" s="412">
        <v>214</v>
      </c>
      <c r="GQ46" s="412">
        <v>29</v>
      </c>
      <c r="GR46" s="412">
        <v>32685</v>
      </c>
      <c r="GS46" s="412">
        <v>0</v>
      </c>
      <c r="GT46" s="412">
        <v>0.5</v>
      </c>
      <c r="GU46" s="412">
        <v>0</v>
      </c>
      <c r="GV46" s="412">
        <v>0</v>
      </c>
      <c r="GW46" s="412">
        <v>0</v>
      </c>
      <c r="GX46" s="412">
        <v>0</v>
      </c>
      <c r="GY46" s="412">
        <v>0</v>
      </c>
      <c r="GZ46" s="412">
        <v>0</v>
      </c>
      <c r="HA46" s="412">
        <v>0</v>
      </c>
      <c r="HB46" s="412">
        <v>0.5</v>
      </c>
      <c r="HC46" s="412">
        <v>42.5</v>
      </c>
      <c r="HD46" s="412">
        <v>25356.75</v>
      </c>
      <c r="HE46" s="412">
        <v>16198.5</v>
      </c>
      <c r="HF46" s="412">
        <v>15581</v>
      </c>
      <c r="HG46" s="412">
        <v>8216</v>
      </c>
      <c r="HH46" s="412">
        <v>4998</v>
      </c>
      <c r="HI46" s="412">
        <v>1705.5</v>
      </c>
      <c r="HJ46" s="412">
        <v>1180.75</v>
      </c>
      <c r="HK46" s="412">
        <v>154.5</v>
      </c>
      <c r="HL46" s="412">
        <v>73433.5</v>
      </c>
      <c r="HM46" s="412">
        <v>23.6</v>
      </c>
      <c r="HN46" s="412">
        <v>16904.5</v>
      </c>
      <c r="HO46" s="412">
        <v>12598.8</v>
      </c>
      <c r="HP46" s="412">
        <v>13849.8</v>
      </c>
      <c r="HQ46" s="412">
        <v>8216</v>
      </c>
      <c r="HR46" s="412">
        <v>6108.7</v>
      </c>
      <c r="HS46" s="412">
        <v>2463.5</v>
      </c>
      <c r="HT46" s="412">
        <v>1967.9</v>
      </c>
      <c r="HU46" s="412">
        <v>309</v>
      </c>
      <c r="HV46" s="412">
        <v>62441.799999999996</v>
      </c>
      <c r="HW46" s="412">
        <v>1.8</v>
      </c>
      <c r="HX46" s="412">
        <v>62443.6</v>
      </c>
      <c r="HY46" s="412">
        <v>42.5</v>
      </c>
      <c r="HZ46" s="412">
        <v>25356.75</v>
      </c>
      <c r="IA46" s="412">
        <v>16198.5</v>
      </c>
      <c r="IB46" s="412">
        <v>15581</v>
      </c>
      <c r="IC46" s="412">
        <v>8216</v>
      </c>
      <c r="ID46" s="412">
        <v>4998</v>
      </c>
      <c r="IE46" s="412">
        <v>1705.5</v>
      </c>
      <c r="IF46" s="412">
        <v>1180.75</v>
      </c>
      <c r="IG46" s="412">
        <v>154.5</v>
      </c>
      <c r="IH46" s="412">
        <v>73433.5</v>
      </c>
      <c r="II46" s="412">
        <v>11.78</v>
      </c>
      <c r="IJ46" s="412">
        <v>8048.83</v>
      </c>
      <c r="IK46" s="412">
        <v>2166.5300000000002</v>
      </c>
      <c r="IL46" s="412">
        <v>1143.76</v>
      </c>
      <c r="IM46" s="412">
        <v>320.07</v>
      </c>
      <c r="IN46" s="412">
        <v>116.06</v>
      </c>
      <c r="IO46" s="412">
        <v>27.08</v>
      </c>
      <c r="IP46" s="412">
        <v>11.99</v>
      </c>
      <c r="IQ46" s="412">
        <v>0.28999999999999998</v>
      </c>
      <c r="IR46" s="412">
        <v>11846.39</v>
      </c>
      <c r="IS46" s="412">
        <v>30.72</v>
      </c>
      <c r="IT46" s="412">
        <v>17307.919999999998</v>
      </c>
      <c r="IU46" s="412">
        <v>14031.97</v>
      </c>
      <c r="IV46" s="412">
        <v>14437.24</v>
      </c>
      <c r="IW46" s="412">
        <v>7895.93</v>
      </c>
      <c r="IX46" s="412">
        <v>4881.9399999999996</v>
      </c>
      <c r="IY46" s="412">
        <v>1678.42</v>
      </c>
      <c r="IZ46" s="412">
        <v>1168.76</v>
      </c>
      <c r="JA46" s="412">
        <v>154.21</v>
      </c>
      <c r="JB46" s="412">
        <v>61587.11</v>
      </c>
      <c r="JC46" s="412">
        <v>17.100000000000001</v>
      </c>
      <c r="JD46" s="412">
        <v>11538.6</v>
      </c>
      <c r="JE46" s="412">
        <v>10913.8</v>
      </c>
      <c r="JF46" s="412">
        <v>12833.1</v>
      </c>
      <c r="JG46" s="412">
        <v>7895.9</v>
      </c>
      <c r="JH46" s="412">
        <v>5966.8</v>
      </c>
      <c r="JI46" s="412">
        <v>2424.4</v>
      </c>
      <c r="JJ46" s="412">
        <v>1947.9</v>
      </c>
      <c r="JK46" s="412">
        <v>308.39999999999998</v>
      </c>
      <c r="JL46" s="412">
        <v>53846.000000000007</v>
      </c>
      <c r="JM46" s="412">
        <v>1.8</v>
      </c>
      <c r="JN46" s="412">
        <v>53847.8</v>
      </c>
      <c r="JO46" s="286"/>
      <c r="JP46" s="143">
        <f t="shared" si="5"/>
        <v>0</v>
      </c>
    </row>
    <row r="47" spans="1:276" x14ac:dyDescent="0.2">
      <c r="A47" s="150" t="s">
        <v>221</v>
      </c>
      <c r="B47" s="151" t="s">
        <v>282</v>
      </c>
      <c r="C47" s="152" t="s">
        <v>283</v>
      </c>
      <c r="D47" s="415" t="s">
        <v>220</v>
      </c>
      <c r="E47" s="412">
        <v>44270</v>
      </c>
      <c r="F47" s="412">
        <v>18002</v>
      </c>
      <c r="G47" s="412">
        <v>15200</v>
      </c>
      <c r="H47" s="412">
        <v>7190</v>
      </c>
      <c r="I47" s="412">
        <v>5285</v>
      </c>
      <c r="J47" s="412">
        <v>2780</v>
      </c>
      <c r="K47" s="412">
        <v>1280</v>
      </c>
      <c r="L47" s="412">
        <v>52</v>
      </c>
      <c r="M47" s="412">
        <v>94059</v>
      </c>
      <c r="N47" s="412">
        <v>648</v>
      </c>
      <c r="O47" s="412">
        <v>193</v>
      </c>
      <c r="P47" s="412">
        <v>116</v>
      </c>
      <c r="Q47" s="412">
        <v>54</v>
      </c>
      <c r="R47" s="412">
        <v>33</v>
      </c>
      <c r="S47" s="412">
        <v>25</v>
      </c>
      <c r="T47" s="412">
        <v>4</v>
      </c>
      <c r="U47" s="412">
        <v>1</v>
      </c>
      <c r="V47" s="412">
        <v>1074</v>
      </c>
      <c r="W47" s="412">
        <v>3</v>
      </c>
      <c r="X47" s="412">
        <v>0</v>
      </c>
      <c r="Y47" s="412">
        <v>2</v>
      </c>
      <c r="Z47" s="412">
        <v>0</v>
      </c>
      <c r="AA47" s="412">
        <v>0</v>
      </c>
      <c r="AB47" s="412">
        <v>1</v>
      </c>
      <c r="AC47" s="412">
        <v>0</v>
      </c>
      <c r="AD47" s="412">
        <v>0</v>
      </c>
      <c r="AE47" s="412">
        <v>6</v>
      </c>
      <c r="AF47" s="412">
        <v>43619</v>
      </c>
      <c r="AG47" s="412">
        <v>17809</v>
      </c>
      <c r="AH47" s="412">
        <v>15082</v>
      </c>
      <c r="AI47" s="412">
        <v>7136</v>
      </c>
      <c r="AJ47" s="412">
        <v>5252</v>
      </c>
      <c r="AK47" s="412">
        <v>2754</v>
      </c>
      <c r="AL47" s="412">
        <v>1276</v>
      </c>
      <c r="AM47" s="412">
        <v>51</v>
      </c>
      <c r="AN47" s="412">
        <v>92979</v>
      </c>
      <c r="AO47" s="412">
        <v>51</v>
      </c>
      <c r="AP47" s="412">
        <v>49</v>
      </c>
      <c r="AQ47" s="412">
        <v>77</v>
      </c>
      <c r="AR47" s="412">
        <v>39</v>
      </c>
      <c r="AS47" s="412">
        <v>36</v>
      </c>
      <c r="AT47" s="412">
        <v>22</v>
      </c>
      <c r="AU47" s="412">
        <v>26</v>
      </c>
      <c r="AV47" s="412">
        <v>16</v>
      </c>
      <c r="AW47" s="412">
        <v>316</v>
      </c>
      <c r="AX47" s="412">
        <v>51</v>
      </c>
      <c r="AY47" s="412">
        <v>49</v>
      </c>
      <c r="AZ47" s="412">
        <v>77</v>
      </c>
      <c r="BA47" s="412">
        <v>39</v>
      </c>
      <c r="BB47" s="412">
        <v>36</v>
      </c>
      <c r="BC47" s="412">
        <v>22</v>
      </c>
      <c r="BD47" s="412">
        <v>26</v>
      </c>
      <c r="BE47" s="412">
        <v>16</v>
      </c>
      <c r="BF47" s="412">
        <v>0</v>
      </c>
      <c r="BG47" s="412">
        <v>316</v>
      </c>
      <c r="BH47" s="412">
        <v>51</v>
      </c>
      <c r="BI47" s="412">
        <v>43617</v>
      </c>
      <c r="BJ47" s="412">
        <v>17837</v>
      </c>
      <c r="BK47" s="412">
        <v>15044</v>
      </c>
      <c r="BL47" s="412">
        <v>7133</v>
      </c>
      <c r="BM47" s="412">
        <v>5238</v>
      </c>
      <c r="BN47" s="412">
        <v>2758</v>
      </c>
      <c r="BO47" s="412">
        <v>1266</v>
      </c>
      <c r="BP47" s="412">
        <v>35</v>
      </c>
      <c r="BQ47" s="412">
        <v>92979</v>
      </c>
      <c r="BR47" s="412">
        <v>8</v>
      </c>
      <c r="BS47" s="412">
        <v>21034</v>
      </c>
      <c r="BT47" s="412">
        <v>6107</v>
      </c>
      <c r="BU47" s="412">
        <v>3974</v>
      </c>
      <c r="BV47" s="412">
        <v>1412</v>
      </c>
      <c r="BW47" s="412">
        <v>825</v>
      </c>
      <c r="BX47" s="412">
        <v>357</v>
      </c>
      <c r="BY47" s="412">
        <v>122</v>
      </c>
      <c r="BZ47" s="412">
        <v>4</v>
      </c>
      <c r="CA47" s="412">
        <v>33843</v>
      </c>
      <c r="CB47" s="412">
        <v>1</v>
      </c>
      <c r="CC47" s="412">
        <v>351</v>
      </c>
      <c r="CD47" s="412">
        <v>192</v>
      </c>
      <c r="CE47" s="412">
        <v>184</v>
      </c>
      <c r="CF47" s="412">
        <v>79</v>
      </c>
      <c r="CG47" s="412">
        <v>46</v>
      </c>
      <c r="CH47" s="412">
        <v>26</v>
      </c>
      <c r="CI47" s="412">
        <v>4</v>
      </c>
      <c r="CJ47" s="412">
        <v>0</v>
      </c>
      <c r="CK47" s="412">
        <v>883</v>
      </c>
      <c r="CL47" s="412">
        <v>0</v>
      </c>
      <c r="CM47" s="412">
        <v>42</v>
      </c>
      <c r="CN47" s="412">
        <v>14</v>
      </c>
      <c r="CO47" s="412">
        <v>21</v>
      </c>
      <c r="CP47" s="412">
        <v>15</v>
      </c>
      <c r="CQ47" s="412">
        <v>16</v>
      </c>
      <c r="CR47" s="412">
        <v>14</v>
      </c>
      <c r="CS47" s="412">
        <v>25</v>
      </c>
      <c r="CT47" s="412">
        <v>20</v>
      </c>
      <c r="CU47" s="412">
        <v>167</v>
      </c>
      <c r="CV47" s="412">
        <v>226</v>
      </c>
      <c r="CW47" s="412">
        <v>101</v>
      </c>
      <c r="CX47" s="412">
        <v>63</v>
      </c>
      <c r="CY47" s="412">
        <v>32</v>
      </c>
      <c r="CZ47" s="412">
        <v>20</v>
      </c>
      <c r="DA47" s="412">
        <v>10</v>
      </c>
      <c r="DB47" s="412">
        <v>10</v>
      </c>
      <c r="DC47" s="412">
        <v>1</v>
      </c>
      <c r="DD47" s="412">
        <v>463</v>
      </c>
      <c r="DE47" s="412">
        <v>1532</v>
      </c>
      <c r="DF47" s="412">
        <v>346</v>
      </c>
      <c r="DG47" s="412">
        <v>185</v>
      </c>
      <c r="DH47" s="412">
        <v>78</v>
      </c>
      <c r="DI47" s="412">
        <v>67</v>
      </c>
      <c r="DJ47" s="412">
        <v>30</v>
      </c>
      <c r="DK47" s="412">
        <v>12</v>
      </c>
      <c r="DL47" s="412">
        <v>0</v>
      </c>
      <c r="DM47" s="412">
        <v>2250</v>
      </c>
      <c r="DN47" s="412">
        <v>247</v>
      </c>
      <c r="DO47" s="412">
        <v>61</v>
      </c>
      <c r="DP47" s="412">
        <v>33</v>
      </c>
      <c r="DQ47" s="412">
        <v>9</v>
      </c>
      <c r="DR47" s="412">
        <v>9</v>
      </c>
      <c r="DS47" s="412">
        <v>3</v>
      </c>
      <c r="DT47" s="412">
        <v>0</v>
      </c>
      <c r="DU47" s="412">
        <v>0</v>
      </c>
      <c r="DV47" s="412">
        <v>362</v>
      </c>
      <c r="DW47" s="412">
        <v>375</v>
      </c>
      <c r="DX47" s="412">
        <v>76</v>
      </c>
      <c r="DY47" s="412">
        <v>30</v>
      </c>
      <c r="DZ47" s="412">
        <v>28</v>
      </c>
      <c r="EA47" s="412">
        <v>23</v>
      </c>
      <c r="EB47" s="412">
        <v>9</v>
      </c>
      <c r="EC47" s="412">
        <v>1</v>
      </c>
      <c r="ED47" s="412">
        <v>1</v>
      </c>
      <c r="EE47" s="412">
        <v>543</v>
      </c>
      <c r="EF47" s="412">
        <v>2154</v>
      </c>
      <c r="EG47" s="412">
        <v>483</v>
      </c>
      <c r="EH47" s="412">
        <v>248</v>
      </c>
      <c r="EI47" s="412">
        <v>115</v>
      </c>
      <c r="EJ47" s="412">
        <v>99</v>
      </c>
      <c r="EK47" s="412">
        <v>42</v>
      </c>
      <c r="EL47" s="412">
        <v>13</v>
      </c>
      <c r="EM47" s="412">
        <v>1</v>
      </c>
      <c r="EN47" s="412">
        <v>3155</v>
      </c>
      <c r="EO47" s="412">
        <v>1124</v>
      </c>
      <c r="EP47" s="412">
        <v>233</v>
      </c>
      <c r="EQ47" s="412">
        <v>127</v>
      </c>
      <c r="ER47" s="412">
        <v>66</v>
      </c>
      <c r="ES47" s="412">
        <v>65</v>
      </c>
      <c r="ET47" s="412">
        <v>27</v>
      </c>
      <c r="EU47" s="412">
        <v>11</v>
      </c>
      <c r="EV47" s="412">
        <v>1</v>
      </c>
      <c r="EW47" s="412">
        <v>1654</v>
      </c>
      <c r="EX47" s="412">
        <v>0</v>
      </c>
      <c r="EY47" s="412">
        <v>0</v>
      </c>
      <c r="EZ47" s="412">
        <v>0</v>
      </c>
      <c r="FA47" s="412">
        <v>0</v>
      </c>
      <c r="FB47" s="412">
        <v>0</v>
      </c>
      <c r="FC47" s="412">
        <v>0</v>
      </c>
      <c r="FD47" s="412">
        <v>0</v>
      </c>
      <c r="FE47" s="412">
        <v>0</v>
      </c>
      <c r="FF47" s="412">
        <v>0</v>
      </c>
      <c r="FG47" s="412">
        <v>0</v>
      </c>
      <c r="FH47" s="412">
        <v>0</v>
      </c>
      <c r="FI47" s="412">
        <v>0</v>
      </c>
      <c r="FJ47" s="412">
        <v>0</v>
      </c>
      <c r="FK47" s="412">
        <v>0</v>
      </c>
      <c r="FL47" s="412">
        <v>0</v>
      </c>
      <c r="FM47" s="412">
        <v>0</v>
      </c>
      <c r="FN47" s="412">
        <v>0</v>
      </c>
      <c r="FO47" s="412">
        <v>0</v>
      </c>
      <c r="FP47" s="412">
        <v>1124</v>
      </c>
      <c r="FQ47" s="412">
        <v>233</v>
      </c>
      <c r="FR47" s="412">
        <v>127</v>
      </c>
      <c r="FS47" s="412">
        <v>66</v>
      </c>
      <c r="FT47" s="412">
        <v>65</v>
      </c>
      <c r="FU47" s="412">
        <v>27</v>
      </c>
      <c r="FV47" s="412">
        <v>11</v>
      </c>
      <c r="FW47" s="412">
        <v>1</v>
      </c>
      <c r="FX47" s="412">
        <v>1654</v>
      </c>
      <c r="FY47" s="412">
        <v>42</v>
      </c>
      <c r="FZ47" s="412">
        <v>21561</v>
      </c>
      <c r="GA47" s="412">
        <v>11385</v>
      </c>
      <c r="GB47" s="412">
        <v>10801</v>
      </c>
      <c r="GC47" s="412">
        <v>5588</v>
      </c>
      <c r="GD47" s="412">
        <v>4319</v>
      </c>
      <c r="GE47" s="412">
        <v>2348</v>
      </c>
      <c r="GF47" s="412">
        <v>1114</v>
      </c>
      <c r="GG47" s="412">
        <v>10</v>
      </c>
      <c r="GH47" s="412">
        <v>57168</v>
      </c>
      <c r="GI47" s="412">
        <v>9</v>
      </c>
      <c r="GJ47" s="412">
        <v>22056</v>
      </c>
      <c r="GK47" s="412">
        <v>6452</v>
      </c>
      <c r="GL47" s="412">
        <v>4243</v>
      </c>
      <c r="GM47" s="412">
        <v>1545</v>
      </c>
      <c r="GN47" s="412">
        <v>919</v>
      </c>
      <c r="GO47" s="412">
        <v>410</v>
      </c>
      <c r="GP47" s="412">
        <v>152</v>
      </c>
      <c r="GQ47" s="412">
        <v>25</v>
      </c>
      <c r="GR47" s="412">
        <v>35811</v>
      </c>
      <c r="GS47" s="412">
        <v>0</v>
      </c>
      <c r="GT47" s="412">
        <v>1.5</v>
      </c>
      <c r="GU47" s="412">
        <v>0</v>
      </c>
      <c r="GV47" s="412">
        <v>0</v>
      </c>
      <c r="GW47" s="412">
        <v>0</v>
      </c>
      <c r="GX47" s="412">
        <v>0</v>
      </c>
      <c r="GY47" s="412">
        <v>0</v>
      </c>
      <c r="GZ47" s="412">
        <v>0</v>
      </c>
      <c r="HA47" s="412">
        <v>0</v>
      </c>
      <c r="HB47" s="412">
        <v>1.5</v>
      </c>
      <c r="HC47" s="412">
        <v>48.75</v>
      </c>
      <c r="HD47" s="412">
        <v>38185.25</v>
      </c>
      <c r="HE47" s="412">
        <v>16231.25</v>
      </c>
      <c r="HF47" s="412">
        <v>13975.5</v>
      </c>
      <c r="HG47" s="412">
        <v>6756.75</v>
      </c>
      <c r="HH47" s="412">
        <v>5014.75</v>
      </c>
      <c r="HI47" s="412">
        <v>2656.25</v>
      </c>
      <c r="HJ47" s="412">
        <v>1222.5</v>
      </c>
      <c r="HK47" s="412">
        <v>24.5</v>
      </c>
      <c r="HL47" s="412">
        <v>84115.5</v>
      </c>
      <c r="HM47" s="412">
        <v>27.1</v>
      </c>
      <c r="HN47" s="412">
        <v>25456.799999999999</v>
      </c>
      <c r="HO47" s="412">
        <v>12624.3</v>
      </c>
      <c r="HP47" s="412">
        <v>12422.7</v>
      </c>
      <c r="HQ47" s="412">
        <v>6756.8</v>
      </c>
      <c r="HR47" s="412">
        <v>6129.1</v>
      </c>
      <c r="HS47" s="412">
        <v>3836.8</v>
      </c>
      <c r="HT47" s="412">
        <v>2037.5</v>
      </c>
      <c r="HU47" s="412">
        <v>49</v>
      </c>
      <c r="HV47" s="412">
        <v>69340.099999999991</v>
      </c>
      <c r="HW47" s="412">
        <v>0</v>
      </c>
      <c r="HX47" s="412">
        <v>69340.100000000006</v>
      </c>
      <c r="HY47" s="412">
        <v>48.75</v>
      </c>
      <c r="HZ47" s="412">
        <v>38185.25</v>
      </c>
      <c r="IA47" s="412">
        <v>16231.25</v>
      </c>
      <c r="IB47" s="412">
        <v>13975.5</v>
      </c>
      <c r="IC47" s="412">
        <v>6756.75</v>
      </c>
      <c r="ID47" s="412">
        <v>5014.75</v>
      </c>
      <c r="IE47" s="412">
        <v>2656.25</v>
      </c>
      <c r="IF47" s="412">
        <v>1222.5</v>
      </c>
      <c r="IG47" s="412">
        <v>24.5</v>
      </c>
      <c r="IH47" s="412">
        <v>84115.5</v>
      </c>
      <c r="II47" s="412">
        <v>9.5399999999999991</v>
      </c>
      <c r="IJ47" s="412">
        <v>9290.43</v>
      </c>
      <c r="IK47" s="412">
        <v>1690.98</v>
      </c>
      <c r="IL47" s="412">
        <v>815.9</v>
      </c>
      <c r="IM47" s="412">
        <v>210.18</v>
      </c>
      <c r="IN47" s="412">
        <v>94.61</v>
      </c>
      <c r="IO47" s="412">
        <v>35.380000000000003</v>
      </c>
      <c r="IP47" s="412">
        <v>9.67</v>
      </c>
      <c r="IQ47" s="412">
        <v>0</v>
      </c>
      <c r="IR47" s="412">
        <v>12156.69</v>
      </c>
      <c r="IS47" s="412">
        <v>39.21</v>
      </c>
      <c r="IT47" s="412">
        <v>28894.82</v>
      </c>
      <c r="IU47" s="412">
        <v>14540.27</v>
      </c>
      <c r="IV47" s="412">
        <v>13159.6</v>
      </c>
      <c r="IW47" s="412">
        <v>6546.57</v>
      </c>
      <c r="IX47" s="412">
        <v>4920.1400000000003</v>
      </c>
      <c r="IY47" s="412">
        <v>2620.87</v>
      </c>
      <c r="IZ47" s="412">
        <v>1212.83</v>
      </c>
      <c r="JA47" s="412">
        <v>24.5</v>
      </c>
      <c r="JB47" s="412">
        <v>71958.81</v>
      </c>
      <c r="JC47" s="412">
        <v>21.8</v>
      </c>
      <c r="JD47" s="412">
        <v>19263.2</v>
      </c>
      <c r="JE47" s="412">
        <v>11309.1</v>
      </c>
      <c r="JF47" s="412">
        <v>11697.4</v>
      </c>
      <c r="JG47" s="412">
        <v>6546.6</v>
      </c>
      <c r="JH47" s="412">
        <v>6013.5</v>
      </c>
      <c r="JI47" s="412">
        <v>3785.7</v>
      </c>
      <c r="JJ47" s="412">
        <v>2021.4</v>
      </c>
      <c r="JK47" s="412">
        <v>49</v>
      </c>
      <c r="JL47" s="412">
        <v>60707.7</v>
      </c>
      <c r="JM47" s="412">
        <v>0</v>
      </c>
      <c r="JN47" s="412">
        <v>60707.7</v>
      </c>
      <c r="JO47" s="286"/>
      <c r="JP47" s="143">
        <f t="shared" si="5"/>
        <v>0</v>
      </c>
    </row>
    <row r="48" spans="1:276" x14ac:dyDescent="0.2">
      <c r="A48" s="150" t="s">
        <v>223</v>
      </c>
      <c r="B48" s="151" t="s">
        <v>276</v>
      </c>
      <c r="C48" s="152" t="s">
        <v>69</v>
      </c>
      <c r="D48" s="415" t="s">
        <v>222</v>
      </c>
      <c r="E48" s="412">
        <v>3440</v>
      </c>
      <c r="F48" s="412">
        <v>9842</v>
      </c>
      <c r="G48" s="412">
        <v>18644</v>
      </c>
      <c r="H48" s="412">
        <v>9356</v>
      </c>
      <c r="I48" s="412">
        <v>5335</v>
      </c>
      <c r="J48" s="412">
        <v>3430</v>
      </c>
      <c r="K48" s="412">
        <v>2947</v>
      </c>
      <c r="L48" s="412">
        <v>462</v>
      </c>
      <c r="M48" s="412">
        <v>53456</v>
      </c>
      <c r="N48" s="412">
        <v>275</v>
      </c>
      <c r="O48" s="412">
        <v>446</v>
      </c>
      <c r="P48" s="412">
        <v>710</v>
      </c>
      <c r="Q48" s="412">
        <v>562</v>
      </c>
      <c r="R48" s="412">
        <v>371</v>
      </c>
      <c r="S48" s="412">
        <v>216</v>
      </c>
      <c r="T48" s="412">
        <v>351</v>
      </c>
      <c r="U48" s="412">
        <v>164</v>
      </c>
      <c r="V48" s="412">
        <v>3095</v>
      </c>
      <c r="W48" s="412">
        <v>0</v>
      </c>
      <c r="X48" s="412">
        <v>0</v>
      </c>
      <c r="Y48" s="412">
        <v>0</v>
      </c>
      <c r="Z48" s="412">
        <v>0</v>
      </c>
      <c r="AA48" s="412">
        <v>0</v>
      </c>
      <c r="AB48" s="412">
        <v>0</v>
      </c>
      <c r="AC48" s="412">
        <v>0</v>
      </c>
      <c r="AD48" s="412">
        <v>0</v>
      </c>
      <c r="AE48" s="412">
        <v>0</v>
      </c>
      <c r="AF48" s="412">
        <v>3165</v>
      </c>
      <c r="AG48" s="412">
        <v>9396</v>
      </c>
      <c r="AH48" s="412">
        <v>17934</v>
      </c>
      <c r="AI48" s="412">
        <v>8794</v>
      </c>
      <c r="AJ48" s="412">
        <v>4964</v>
      </c>
      <c r="AK48" s="412">
        <v>3214</v>
      </c>
      <c r="AL48" s="412">
        <v>2596</v>
      </c>
      <c r="AM48" s="412">
        <v>298</v>
      </c>
      <c r="AN48" s="412">
        <v>50361</v>
      </c>
      <c r="AO48" s="412">
        <v>1</v>
      </c>
      <c r="AP48" s="412">
        <v>13</v>
      </c>
      <c r="AQ48" s="412">
        <v>44</v>
      </c>
      <c r="AR48" s="412">
        <v>27</v>
      </c>
      <c r="AS48" s="412">
        <v>19</v>
      </c>
      <c r="AT48" s="412">
        <v>8</v>
      </c>
      <c r="AU48" s="412">
        <v>11</v>
      </c>
      <c r="AV48" s="412">
        <v>2</v>
      </c>
      <c r="AW48" s="412">
        <v>125</v>
      </c>
      <c r="AX48" s="412">
        <v>1</v>
      </c>
      <c r="AY48" s="412">
        <v>13</v>
      </c>
      <c r="AZ48" s="412">
        <v>44</v>
      </c>
      <c r="BA48" s="412">
        <v>27</v>
      </c>
      <c r="BB48" s="412">
        <v>19</v>
      </c>
      <c r="BC48" s="412">
        <v>8</v>
      </c>
      <c r="BD48" s="412">
        <v>11</v>
      </c>
      <c r="BE48" s="412">
        <v>2</v>
      </c>
      <c r="BF48" s="412">
        <v>0</v>
      </c>
      <c r="BG48" s="412">
        <v>125</v>
      </c>
      <c r="BH48" s="412">
        <v>1</v>
      </c>
      <c r="BI48" s="412">
        <v>3177</v>
      </c>
      <c r="BJ48" s="412">
        <v>9427</v>
      </c>
      <c r="BK48" s="412">
        <v>17917</v>
      </c>
      <c r="BL48" s="412">
        <v>8786</v>
      </c>
      <c r="BM48" s="412">
        <v>4953</v>
      </c>
      <c r="BN48" s="412">
        <v>3217</v>
      </c>
      <c r="BO48" s="412">
        <v>2587</v>
      </c>
      <c r="BP48" s="412">
        <v>296</v>
      </c>
      <c r="BQ48" s="412">
        <v>50361</v>
      </c>
      <c r="BR48" s="412">
        <v>1</v>
      </c>
      <c r="BS48" s="412">
        <v>1665</v>
      </c>
      <c r="BT48" s="412">
        <v>4709</v>
      </c>
      <c r="BU48" s="412">
        <v>5084</v>
      </c>
      <c r="BV48" s="412">
        <v>2134</v>
      </c>
      <c r="BW48" s="412">
        <v>1101</v>
      </c>
      <c r="BX48" s="412">
        <v>594</v>
      </c>
      <c r="BY48" s="412">
        <v>389</v>
      </c>
      <c r="BZ48" s="412">
        <v>18</v>
      </c>
      <c r="CA48" s="412">
        <v>15695</v>
      </c>
      <c r="CB48" s="412">
        <v>0</v>
      </c>
      <c r="CC48" s="412">
        <v>23</v>
      </c>
      <c r="CD48" s="412">
        <v>149</v>
      </c>
      <c r="CE48" s="412">
        <v>320</v>
      </c>
      <c r="CF48" s="412">
        <v>156</v>
      </c>
      <c r="CG48" s="412">
        <v>47</v>
      </c>
      <c r="CH48" s="412">
        <v>28</v>
      </c>
      <c r="CI48" s="412">
        <v>15</v>
      </c>
      <c r="CJ48" s="412">
        <v>0</v>
      </c>
      <c r="CK48" s="412">
        <v>738</v>
      </c>
      <c r="CL48" s="412">
        <v>0</v>
      </c>
      <c r="CM48" s="412">
        <v>1</v>
      </c>
      <c r="CN48" s="412">
        <v>11</v>
      </c>
      <c r="CO48" s="412">
        <v>4</v>
      </c>
      <c r="CP48" s="412">
        <v>10</v>
      </c>
      <c r="CQ48" s="412">
        <v>3</v>
      </c>
      <c r="CR48" s="412">
        <v>7</v>
      </c>
      <c r="CS48" s="412">
        <v>11</v>
      </c>
      <c r="CT48" s="412">
        <v>17</v>
      </c>
      <c r="CU48" s="412">
        <v>64</v>
      </c>
      <c r="CV48" s="412">
        <v>553</v>
      </c>
      <c r="CW48" s="412">
        <v>261</v>
      </c>
      <c r="CX48" s="412">
        <v>393</v>
      </c>
      <c r="CY48" s="412">
        <v>307</v>
      </c>
      <c r="CZ48" s="412">
        <v>139</v>
      </c>
      <c r="DA48" s="412">
        <v>73</v>
      </c>
      <c r="DB48" s="412">
        <v>50</v>
      </c>
      <c r="DC48" s="412">
        <v>4</v>
      </c>
      <c r="DD48" s="412">
        <v>1780</v>
      </c>
      <c r="DE48" s="412">
        <v>33</v>
      </c>
      <c r="DF48" s="412">
        <v>136</v>
      </c>
      <c r="DG48" s="412">
        <v>231</v>
      </c>
      <c r="DH48" s="412">
        <v>142</v>
      </c>
      <c r="DI48" s="412">
        <v>68</v>
      </c>
      <c r="DJ48" s="412">
        <v>44</v>
      </c>
      <c r="DK48" s="412">
        <v>54</v>
      </c>
      <c r="DL48" s="412">
        <v>18</v>
      </c>
      <c r="DM48" s="412">
        <v>726</v>
      </c>
      <c r="DN48" s="412">
        <v>16</v>
      </c>
      <c r="DO48" s="412">
        <v>40</v>
      </c>
      <c r="DP48" s="412">
        <v>71</v>
      </c>
      <c r="DQ48" s="412">
        <v>38</v>
      </c>
      <c r="DR48" s="412">
        <v>19</v>
      </c>
      <c r="DS48" s="412">
        <v>18</v>
      </c>
      <c r="DT48" s="412">
        <v>15</v>
      </c>
      <c r="DU48" s="412">
        <v>0</v>
      </c>
      <c r="DV48" s="412">
        <v>217</v>
      </c>
      <c r="DW48" s="412">
        <v>0</v>
      </c>
      <c r="DX48" s="412">
        <v>7</v>
      </c>
      <c r="DY48" s="412">
        <v>22</v>
      </c>
      <c r="DZ48" s="412">
        <v>6</v>
      </c>
      <c r="EA48" s="412">
        <v>5</v>
      </c>
      <c r="EB48" s="412">
        <v>6</v>
      </c>
      <c r="EC48" s="412">
        <v>1</v>
      </c>
      <c r="ED48" s="412">
        <v>1</v>
      </c>
      <c r="EE48" s="412">
        <v>48</v>
      </c>
      <c r="EF48" s="412">
        <v>49</v>
      </c>
      <c r="EG48" s="412">
        <v>183</v>
      </c>
      <c r="EH48" s="412">
        <v>324</v>
      </c>
      <c r="EI48" s="412">
        <v>186</v>
      </c>
      <c r="EJ48" s="412">
        <v>92</v>
      </c>
      <c r="EK48" s="412">
        <v>68</v>
      </c>
      <c r="EL48" s="412">
        <v>70</v>
      </c>
      <c r="EM48" s="412">
        <v>19</v>
      </c>
      <c r="EN48" s="412">
        <v>991</v>
      </c>
      <c r="EO48" s="412">
        <v>11</v>
      </c>
      <c r="EP48" s="412">
        <v>40</v>
      </c>
      <c r="EQ48" s="412">
        <v>80</v>
      </c>
      <c r="ER48" s="412">
        <v>57</v>
      </c>
      <c r="ES48" s="412">
        <v>27</v>
      </c>
      <c r="ET48" s="412">
        <v>22</v>
      </c>
      <c r="EU48" s="412">
        <v>31</v>
      </c>
      <c r="EV48" s="412">
        <v>9</v>
      </c>
      <c r="EW48" s="412">
        <v>277</v>
      </c>
      <c r="EX48" s="412">
        <v>0</v>
      </c>
      <c r="EY48" s="412">
        <v>0</v>
      </c>
      <c r="EZ48" s="412">
        <v>0</v>
      </c>
      <c r="FA48" s="412">
        <v>0</v>
      </c>
      <c r="FB48" s="412">
        <v>0</v>
      </c>
      <c r="FC48" s="412">
        <v>0</v>
      </c>
      <c r="FD48" s="412">
        <v>0</v>
      </c>
      <c r="FE48" s="412">
        <v>0</v>
      </c>
      <c r="FF48" s="412">
        <v>0</v>
      </c>
      <c r="FG48" s="412">
        <v>0</v>
      </c>
      <c r="FH48" s="412">
        <v>0</v>
      </c>
      <c r="FI48" s="412">
        <v>7</v>
      </c>
      <c r="FJ48" s="412">
        <v>7</v>
      </c>
      <c r="FK48" s="412">
        <v>4</v>
      </c>
      <c r="FL48" s="412">
        <v>7</v>
      </c>
      <c r="FM48" s="412">
        <v>7</v>
      </c>
      <c r="FN48" s="412">
        <v>0</v>
      </c>
      <c r="FO48" s="412">
        <v>32</v>
      </c>
      <c r="FP48" s="412">
        <v>11</v>
      </c>
      <c r="FQ48" s="412">
        <v>40</v>
      </c>
      <c r="FR48" s="412">
        <v>73</v>
      </c>
      <c r="FS48" s="412">
        <v>50</v>
      </c>
      <c r="FT48" s="412">
        <v>23</v>
      </c>
      <c r="FU48" s="412">
        <v>15</v>
      </c>
      <c r="FV48" s="412">
        <v>24</v>
      </c>
      <c r="FW48" s="412">
        <v>9</v>
      </c>
      <c r="FX48" s="412">
        <v>245</v>
      </c>
      <c r="FY48" s="412">
        <v>0</v>
      </c>
      <c r="FZ48" s="412">
        <v>1472</v>
      </c>
      <c r="GA48" s="412">
        <v>4511</v>
      </c>
      <c r="GB48" s="412">
        <v>12416</v>
      </c>
      <c r="GC48" s="412">
        <v>6442</v>
      </c>
      <c r="GD48" s="412">
        <v>3778</v>
      </c>
      <c r="GE48" s="412">
        <v>2564</v>
      </c>
      <c r="GF48" s="412">
        <v>2156</v>
      </c>
      <c r="GG48" s="412">
        <v>260</v>
      </c>
      <c r="GH48" s="412">
        <v>33599</v>
      </c>
      <c r="GI48" s="412">
        <v>1</v>
      </c>
      <c r="GJ48" s="412">
        <v>1705</v>
      </c>
      <c r="GK48" s="412">
        <v>4916</v>
      </c>
      <c r="GL48" s="412">
        <v>5501</v>
      </c>
      <c r="GM48" s="412">
        <v>2344</v>
      </c>
      <c r="GN48" s="412">
        <v>1175</v>
      </c>
      <c r="GO48" s="412">
        <v>653</v>
      </c>
      <c r="GP48" s="412">
        <v>431</v>
      </c>
      <c r="GQ48" s="412">
        <v>36</v>
      </c>
      <c r="GR48" s="412">
        <v>16762</v>
      </c>
      <c r="GS48" s="412">
        <v>0</v>
      </c>
      <c r="GT48" s="412">
        <v>0</v>
      </c>
      <c r="GU48" s="412">
        <v>0</v>
      </c>
      <c r="GV48" s="412">
        <v>0</v>
      </c>
      <c r="GW48" s="412">
        <v>0</v>
      </c>
      <c r="GX48" s="412">
        <v>0</v>
      </c>
      <c r="GY48" s="412">
        <v>0</v>
      </c>
      <c r="GZ48" s="412">
        <v>0</v>
      </c>
      <c r="HA48" s="412">
        <v>0</v>
      </c>
      <c r="HB48" s="412">
        <v>0</v>
      </c>
      <c r="HC48" s="412">
        <v>0.75</v>
      </c>
      <c r="HD48" s="412">
        <v>2738.5</v>
      </c>
      <c r="HE48" s="412">
        <v>8170.5</v>
      </c>
      <c r="HF48" s="412">
        <v>16504</v>
      </c>
      <c r="HG48" s="412">
        <v>8173.5</v>
      </c>
      <c r="HH48" s="412">
        <v>4648</v>
      </c>
      <c r="HI48" s="412">
        <v>3043</v>
      </c>
      <c r="HJ48" s="412">
        <v>2466</v>
      </c>
      <c r="HK48" s="412">
        <v>283.5</v>
      </c>
      <c r="HL48" s="412">
        <v>46027.75</v>
      </c>
      <c r="HM48" s="412">
        <v>0.4</v>
      </c>
      <c r="HN48" s="412">
        <v>1825.7</v>
      </c>
      <c r="HO48" s="412">
        <v>6354.8</v>
      </c>
      <c r="HP48" s="412">
        <v>14670.2</v>
      </c>
      <c r="HQ48" s="412">
        <v>8173.5</v>
      </c>
      <c r="HR48" s="412">
        <v>5680.9</v>
      </c>
      <c r="HS48" s="412">
        <v>4395.3999999999996</v>
      </c>
      <c r="HT48" s="412">
        <v>4110</v>
      </c>
      <c r="HU48" s="412">
        <v>567</v>
      </c>
      <c r="HV48" s="412">
        <v>45777.9</v>
      </c>
      <c r="HW48" s="412">
        <v>1</v>
      </c>
      <c r="HX48" s="412">
        <v>45778.9</v>
      </c>
      <c r="HY48" s="412">
        <v>0.75</v>
      </c>
      <c r="HZ48" s="412">
        <v>2738.5</v>
      </c>
      <c r="IA48" s="412">
        <v>8170.5</v>
      </c>
      <c r="IB48" s="412">
        <v>16504</v>
      </c>
      <c r="IC48" s="412">
        <v>8173.5</v>
      </c>
      <c r="ID48" s="412">
        <v>4648</v>
      </c>
      <c r="IE48" s="412">
        <v>3043</v>
      </c>
      <c r="IF48" s="412">
        <v>2466</v>
      </c>
      <c r="IG48" s="412">
        <v>283.5</v>
      </c>
      <c r="IH48" s="412">
        <v>46027.75</v>
      </c>
      <c r="II48" s="412">
        <v>0.75</v>
      </c>
      <c r="IJ48" s="412">
        <v>552.54</v>
      </c>
      <c r="IK48" s="412">
        <v>1812.28</v>
      </c>
      <c r="IL48" s="412">
        <v>1833.93</v>
      </c>
      <c r="IM48" s="412">
        <v>354.27</v>
      </c>
      <c r="IN48" s="412">
        <v>126</v>
      </c>
      <c r="IO48" s="412">
        <v>35.42</v>
      </c>
      <c r="IP48" s="412">
        <v>5.25</v>
      </c>
      <c r="IQ48" s="412">
        <v>0</v>
      </c>
      <c r="IR48" s="412">
        <v>4720.4400000000005</v>
      </c>
      <c r="IS48" s="412">
        <v>0</v>
      </c>
      <c r="IT48" s="412">
        <v>2185.96</v>
      </c>
      <c r="IU48" s="412">
        <v>6358.22</v>
      </c>
      <c r="IV48" s="412">
        <v>14670.07</v>
      </c>
      <c r="IW48" s="412">
        <v>7819.23</v>
      </c>
      <c r="IX48" s="412">
        <v>4522</v>
      </c>
      <c r="IY48" s="412">
        <v>3007.58</v>
      </c>
      <c r="IZ48" s="412">
        <v>2460.75</v>
      </c>
      <c r="JA48" s="412">
        <v>283.5</v>
      </c>
      <c r="JB48" s="412">
        <v>41307.31</v>
      </c>
      <c r="JC48" s="412">
        <v>0</v>
      </c>
      <c r="JD48" s="412">
        <v>1457.3</v>
      </c>
      <c r="JE48" s="412">
        <v>4945.3</v>
      </c>
      <c r="JF48" s="412">
        <v>13040.1</v>
      </c>
      <c r="JG48" s="412">
        <v>7819.2</v>
      </c>
      <c r="JH48" s="412">
        <v>5526.9</v>
      </c>
      <c r="JI48" s="412">
        <v>4344.3</v>
      </c>
      <c r="JJ48" s="412">
        <v>4101.3</v>
      </c>
      <c r="JK48" s="412">
        <v>567</v>
      </c>
      <c r="JL48" s="412">
        <v>41801.400000000009</v>
      </c>
      <c r="JM48" s="412">
        <v>1</v>
      </c>
      <c r="JN48" s="412">
        <v>41802.400000000001</v>
      </c>
      <c r="JO48" s="286"/>
      <c r="JP48" s="143">
        <f t="shared" si="5"/>
        <v>0</v>
      </c>
    </row>
    <row r="49" spans="1:276" x14ac:dyDescent="0.2">
      <c r="A49" s="150" t="s">
        <v>225</v>
      </c>
      <c r="B49" s="151" t="s">
        <v>292</v>
      </c>
      <c r="C49" s="152" t="s">
        <v>128</v>
      </c>
      <c r="D49" s="415" t="s">
        <v>224</v>
      </c>
      <c r="E49" s="412">
        <v>3673</v>
      </c>
      <c r="F49" s="412">
        <v>11940</v>
      </c>
      <c r="G49" s="412">
        <v>20139</v>
      </c>
      <c r="H49" s="412">
        <v>25463</v>
      </c>
      <c r="I49" s="412">
        <v>17758</v>
      </c>
      <c r="J49" s="412">
        <v>11127</v>
      </c>
      <c r="K49" s="412">
        <v>12135</v>
      </c>
      <c r="L49" s="412">
        <v>4495</v>
      </c>
      <c r="M49" s="412">
        <v>106730</v>
      </c>
      <c r="N49" s="412">
        <v>144</v>
      </c>
      <c r="O49" s="412">
        <v>546</v>
      </c>
      <c r="P49" s="412">
        <v>785</v>
      </c>
      <c r="Q49" s="412">
        <v>1183</v>
      </c>
      <c r="R49" s="412">
        <v>764</v>
      </c>
      <c r="S49" s="412">
        <v>449</v>
      </c>
      <c r="T49" s="412">
        <v>453</v>
      </c>
      <c r="U49" s="412">
        <v>102</v>
      </c>
      <c r="V49" s="412">
        <v>4426</v>
      </c>
      <c r="W49" s="412">
        <v>15</v>
      </c>
      <c r="X49" s="412">
        <v>32</v>
      </c>
      <c r="Y49" s="412">
        <v>7</v>
      </c>
      <c r="Z49" s="412">
        <v>11</v>
      </c>
      <c r="AA49" s="412">
        <v>9</v>
      </c>
      <c r="AB49" s="412">
        <v>4</v>
      </c>
      <c r="AC49" s="412">
        <v>3</v>
      </c>
      <c r="AD49" s="412">
        <v>3</v>
      </c>
      <c r="AE49" s="412">
        <v>84</v>
      </c>
      <c r="AF49" s="412">
        <v>3514</v>
      </c>
      <c r="AG49" s="412">
        <v>11362</v>
      </c>
      <c r="AH49" s="412">
        <v>19347</v>
      </c>
      <c r="AI49" s="412">
        <v>24269</v>
      </c>
      <c r="AJ49" s="412">
        <v>16985</v>
      </c>
      <c r="AK49" s="412">
        <v>10674</v>
      </c>
      <c r="AL49" s="412">
        <v>11679</v>
      </c>
      <c r="AM49" s="412">
        <v>4390</v>
      </c>
      <c r="AN49" s="412">
        <v>102220</v>
      </c>
      <c r="AO49" s="412">
        <v>0</v>
      </c>
      <c r="AP49" s="412">
        <v>12</v>
      </c>
      <c r="AQ49" s="412">
        <v>38</v>
      </c>
      <c r="AR49" s="412">
        <v>48</v>
      </c>
      <c r="AS49" s="412">
        <v>45</v>
      </c>
      <c r="AT49" s="412">
        <v>62</v>
      </c>
      <c r="AU49" s="412">
        <v>56</v>
      </c>
      <c r="AV49" s="412">
        <v>22</v>
      </c>
      <c r="AW49" s="412">
        <v>283</v>
      </c>
      <c r="AX49" s="412">
        <v>0</v>
      </c>
      <c r="AY49" s="412">
        <v>12</v>
      </c>
      <c r="AZ49" s="412">
        <v>38</v>
      </c>
      <c r="BA49" s="412">
        <v>48</v>
      </c>
      <c r="BB49" s="412">
        <v>45</v>
      </c>
      <c r="BC49" s="412">
        <v>62</v>
      </c>
      <c r="BD49" s="412">
        <v>56</v>
      </c>
      <c r="BE49" s="412">
        <v>22</v>
      </c>
      <c r="BF49" s="412">
        <v>0</v>
      </c>
      <c r="BG49" s="412">
        <v>283</v>
      </c>
      <c r="BH49" s="412">
        <v>0</v>
      </c>
      <c r="BI49" s="412">
        <v>3526</v>
      </c>
      <c r="BJ49" s="412">
        <v>11388</v>
      </c>
      <c r="BK49" s="412">
        <v>19357</v>
      </c>
      <c r="BL49" s="412">
        <v>24266</v>
      </c>
      <c r="BM49" s="412">
        <v>17002</v>
      </c>
      <c r="BN49" s="412">
        <v>10668</v>
      </c>
      <c r="BO49" s="412">
        <v>11645</v>
      </c>
      <c r="BP49" s="412">
        <v>4368</v>
      </c>
      <c r="BQ49" s="412">
        <v>102220</v>
      </c>
      <c r="BR49" s="412">
        <v>0</v>
      </c>
      <c r="BS49" s="412">
        <v>2052</v>
      </c>
      <c r="BT49" s="412">
        <v>5963</v>
      </c>
      <c r="BU49" s="412">
        <v>9252</v>
      </c>
      <c r="BV49" s="412">
        <v>8996</v>
      </c>
      <c r="BW49" s="412">
        <v>5169</v>
      </c>
      <c r="BX49" s="412">
        <v>2680</v>
      </c>
      <c r="BY49" s="412">
        <v>2302</v>
      </c>
      <c r="BZ49" s="412">
        <v>453</v>
      </c>
      <c r="CA49" s="412">
        <v>36867</v>
      </c>
      <c r="CB49" s="412">
        <v>0</v>
      </c>
      <c r="CC49" s="412">
        <v>20</v>
      </c>
      <c r="CD49" s="412">
        <v>152</v>
      </c>
      <c r="CE49" s="412">
        <v>390</v>
      </c>
      <c r="CF49" s="412">
        <v>517</v>
      </c>
      <c r="CG49" s="412">
        <v>317</v>
      </c>
      <c r="CH49" s="412">
        <v>168</v>
      </c>
      <c r="CI49" s="412">
        <v>111</v>
      </c>
      <c r="CJ49" s="412">
        <v>20</v>
      </c>
      <c r="CK49" s="412">
        <v>1695</v>
      </c>
      <c r="CL49" s="412">
        <v>0</v>
      </c>
      <c r="CM49" s="412">
        <v>0</v>
      </c>
      <c r="CN49" s="412">
        <v>5</v>
      </c>
      <c r="CO49" s="412">
        <v>2</v>
      </c>
      <c r="CP49" s="412">
        <v>19</v>
      </c>
      <c r="CQ49" s="412">
        <v>20</v>
      </c>
      <c r="CR49" s="412">
        <v>19</v>
      </c>
      <c r="CS49" s="412">
        <v>20</v>
      </c>
      <c r="CT49" s="412">
        <v>29</v>
      </c>
      <c r="CU49" s="412">
        <v>114</v>
      </c>
      <c r="CV49" s="412">
        <v>471</v>
      </c>
      <c r="CW49" s="412">
        <v>1137</v>
      </c>
      <c r="CX49" s="412">
        <v>857</v>
      </c>
      <c r="CY49" s="412">
        <v>1234</v>
      </c>
      <c r="CZ49" s="412">
        <v>1016</v>
      </c>
      <c r="DA49" s="412">
        <v>657</v>
      </c>
      <c r="DB49" s="412">
        <v>551</v>
      </c>
      <c r="DC49" s="412">
        <v>155</v>
      </c>
      <c r="DD49" s="412">
        <v>6078</v>
      </c>
      <c r="DE49" s="412">
        <v>45</v>
      </c>
      <c r="DF49" s="412">
        <v>176</v>
      </c>
      <c r="DG49" s="412">
        <v>269</v>
      </c>
      <c r="DH49" s="412">
        <v>339</v>
      </c>
      <c r="DI49" s="412">
        <v>266</v>
      </c>
      <c r="DJ49" s="412">
        <v>199</v>
      </c>
      <c r="DK49" s="412">
        <v>204</v>
      </c>
      <c r="DL49" s="412">
        <v>109</v>
      </c>
      <c r="DM49" s="412">
        <v>1607</v>
      </c>
      <c r="DN49" s="412">
        <v>11</v>
      </c>
      <c r="DO49" s="412">
        <v>66</v>
      </c>
      <c r="DP49" s="412">
        <v>50</v>
      </c>
      <c r="DQ49" s="412">
        <v>80</v>
      </c>
      <c r="DR49" s="412">
        <v>99</v>
      </c>
      <c r="DS49" s="412">
        <v>82</v>
      </c>
      <c r="DT49" s="412">
        <v>71</v>
      </c>
      <c r="DU49" s="412">
        <v>46</v>
      </c>
      <c r="DV49" s="412">
        <v>505</v>
      </c>
      <c r="DW49" s="412">
        <v>22</v>
      </c>
      <c r="DX49" s="412">
        <v>40</v>
      </c>
      <c r="DY49" s="412">
        <v>41</v>
      </c>
      <c r="DZ49" s="412">
        <v>45</v>
      </c>
      <c r="EA49" s="412">
        <v>25</v>
      </c>
      <c r="EB49" s="412">
        <v>22</v>
      </c>
      <c r="EC49" s="412">
        <v>40</v>
      </c>
      <c r="ED49" s="412">
        <v>14</v>
      </c>
      <c r="EE49" s="412">
        <v>249</v>
      </c>
      <c r="EF49" s="412">
        <v>78</v>
      </c>
      <c r="EG49" s="412">
        <v>282</v>
      </c>
      <c r="EH49" s="412">
        <v>360</v>
      </c>
      <c r="EI49" s="412">
        <v>464</v>
      </c>
      <c r="EJ49" s="412">
        <v>390</v>
      </c>
      <c r="EK49" s="412">
        <v>303</v>
      </c>
      <c r="EL49" s="412">
        <v>315</v>
      </c>
      <c r="EM49" s="412">
        <v>169</v>
      </c>
      <c r="EN49" s="412">
        <v>2361</v>
      </c>
      <c r="EO49" s="412">
        <v>61</v>
      </c>
      <c r="EP49" s="412">
        <v>167</v>
      </c>
      <c r="EQ49" s="412">
        <v>201</v>
      </c>
      <c r="ER49" s="412">
        <v>282</v>
      </c>
      <c r="ES49" s="412">
        <v>246</v>
      </c>
      <c r="ET49" s="412">
        <v>197</v>
      </c>
      <c r="EU49" s="412">
        <v>199</v>
      </c>
      <c r="EV49" s="412">
        <v>115</v>
      </c>
      <c r="EW49" s="412">
        <v>1468</v>
      </c>
      <c r="EX49" s="412">
        <v>0</v>
      </c>
      <c r="EY49" s="412">
        <v>0</v>
      </c>
      <c r="EZ49" s="412">
        <v>0</v>
      </c>
      <c r="FA49" s="412">
        <v>0</v>
      </c>
      <c r="FB49" s="412">
        <v>0</v>
      </c>
      <c r="FC49" s="412">
        <v>0</v>
      </c>
      <c r="FD49" s="412">
        <v>0</v>
      </c>
      <c r="FE49" s="412">
        <v>0</v>
      </c>
      <c r="FF49" s="412">
        <v>0</v>
      </c>
      <c r="FG49" s="412">
        <v>8</v>
      </c>
      <c r="FH49" s="412">
        <v>37</v>
      </c>
      <c r="FI49" s="412">
        <v>24</v>
      </c>
      <c r="FJ49" s="412">
        <v>49</v>
      </c>
      <c r="FK49" s="412">
        <v>71</v>
      </c>
      <c r="FL49" s="412">
        <v>61</v>
      </c>
      <c r="FM49" s="412">
        <v>47</v>
      </c>
      <c r="FN49" s="412">
        <v>33</v>
      </c>
      <c r="FO49" s="412">
        <v>330</v>
      </c>
      <c r="FP49" s="412">
        <v>53</v>
      </c>
      <c r="FQ49" s="412">
        <v>130</v>
      </c>
      <c r="FR49" s="412">
        <v>177</v>
      </c>
      <c r="FS49" s="412">
        <v>233</v>
      </c>
      <c r="FT49" s="412">
        <v>175</v>
      </c>
      <c r="FU49" s="412">
        <v>136</v>
      </c>
      <c r="FV49" s="412">
        <v>152</v>
      </c>
      <c r="FW49" s="412">
        <v>82</v>
      </c>
      <c r="FX49" s="412">
        <v>1138</v>
      </c>
      <c r="FY49" s="412">
        <v>0</v>
      </c>
      <c r="FZ49" s="412">
        <v>1421</v>
      </c>
      <c r="GA49" s="412">
        <v>5162</v>
      </c>
      <c r="GB49" s="412">
        <v>9621</v>
      </c>
      <c r="GC49" s="412">
        <v>14609</v>
      </c>
      <c r="GD49" s="412">
        <v>11372</v>
      </c>
      <c r="GE49" s="412">
        <v>7696</v>
      </c>
      <c r="GF49" s="412">
        <v>9101</v>
      </c>
      <c r="GG49" s="412">
        <v>3805</v>
      </c>
      <c r="GH49" s="412">
        <v>62787</v>
      </c>
      <c r="GI49" s="412">
        <v>0</v>
      </c>
      <c r="GJ49" s="412">
        <v>2105</v>
      </c>
      <c r="GK49" s="412">
        <v>6226</v>
      </c>
      <c r="GL49" s="412">
        <v>9736</v>
      </c>
      <c r="GM49" s="412">
        <v>9657</v>
      </c>
      <c r="GN49" s="412">
        <v>5630</v>
      </c>
      <c r="GO49" s="412">
        <v>2972</v>
      </c>
      <c r="GP49" s="412">
        <v>2544</v>
      </c>
      <c r="GQ49" s="412">
        <v>563</v>
      </c>
      <c r="GR49" s="412">
        <v>39433</v>
      </c>
      <c r="GS49" s="412">
        <v>0</v>
      </c>
      <c r="GT49" s="412">
        <v>0</v>
      </c>
      <c r="GU49" s="412">
        <v>0</v>
      </c>
      <c r="GV49" s="412">
        <v>0</v>
      </c>
      <c r="GW49" s="412">
        <v>0</v>
      </c>
      <c r="GX49" s="412">
        <v>0</v>
      </c>
      <c r="GY49" s="412">
        <v>0</v>
      </c>
      <c r="GZ49" s="412">
        <v>0</v>
      </c>
      <c r="HA49" s="412">
        <v>0</v>
      </c>
      <c r="HB49" s="412">
        <v>0</v>
      </c>
      <c r="HC49" s="412">
        <v>0</v>
      </c>
      <c r="HD49" s="412">
        <v>3015.5</v>
      </c>
      <c r="HE49" s="412">
        <v>9852.75</v>
      </c>
      <c r="HF49" s="412">
        <v>16939.5</v>
      </c>
      <c r="HG49" s="412">
        <v>21863.5</v>
      </c>
      <c r="HH49" s="412">
        <v>15594</v>
      </c>
      <c r="HI49" s="412">
        <v>9929</v>
      </c>
      <c r="HJ49" s="412">
        <v>11025</v>
      </c>
      <c r="HK49" s="412">
        <v>4228.75</v>
      </c>
      <c r="HL49" s="412">
        <v>92448</v>
      </c>
      <c r="HM49" s="412">
        <v>0</v>
      </c>
      <c r="HN49" s="412">
        <v>2010.3</v>
      </c>
      <c r="HO49" s="412">
        <v>7663.3</v>
      </c>
      <c r="HP49" s="412">
        <v>15057.3</v>
      </c>
      <c r="HQ49" s="412">
        <v>21863.5</v>
      </c>
      <c r="HR49" s="412">
        <v>19059.3</v>
      </c>
      <c r="HS49" s="412">
        <v>14341.9</v>
      </c>
      <c r="HT49" s="412">
        <v>18375</v>
      </c>
      <c r="HU49" s="412">
        <v>8457.5</v>
      </c>
      <c r="HV49" s="412">
        <v>106828.09999999999</v>
      </c>
      <c r="HW49" s="412">
        <v>20.5</v>
      </c>
      <c r="HX49" s="412">
        <v>106848.6</v>
      </c>
      <c r="HY49" s="412">
        <v>0</v>
      </c>
      <c r="HZ49" s="412">
        <v>3015.5</v>
      </c>
      <c r="IA49" s="412">
        <v>9852.75</v>
      </c>
      <c r="IB49" s="412">
        <v>16939.5</v>
      </c>
      <c r="IC49" s="412">
        <v>21863.5</v>
      </c>
      <c r="ID49" s="412">
        <v>15594</v>
      </c>
      <c r="IE49" s="412">
        <v>9929</v>
      </c>
      <c r="IF49" s="412">
        <v>11025</v>
      </c>
      <c r="IG49" s="412">
        <v>4228.75</v>
      </c>
      <c r="IH49" s="412">
        <v>92448</v>
      </c>
      <c r="II49" s="412">
        <v>0</v>
      </c>
      <c r="IJ49" s="412">
        <v>662.14</v>
      </c>
      <c r="IK49" s="412">
        <v>3216.75</v>
      </c>
      <c r="IL49" s="412">
        <v>4605.1099999999997</v>
      </c>
      <c r="IM49" s="412">
        <v>4764.68</v>
      </c>
      <c r="IN49" s="412">
        <v>2260.19</v>
      </c>
      <c r="IO49" s="412">
        <v>931.39</v>
      </c>
      <c r="IP49" s="412">
        <v>485.17</v>
      </c>
      <c r="IQ49" s="412">
        <v>47.2</v>
      </c>
      <c r="IR49" s="412">
        <v>16972.63</v>
      </c>
      <c r="IS49" s="412">
        <v>0</v>
      </c>
      <c r="IT49" s="412">
        <v>2353.36</v>
      </c>
      <c r="IU49" s="412">
        <v>6636</v>
      </c>
      <c r="IV49" s="412">
        <v>12334.39</v>
      </c>
      <c r="IW49" s="412">
        <v>17098.82</v>
      </c>
      <c r="IX49" s="412">
        <v>13333.81</v>
      </c>
      <c r="IY49" s="412">
        <v>8997.61</v>
      </c>
      <c r="IZ49" s="412">
        <v>10539.83</v>
      </c>
      <c r="JA49" s="412">
        <v>4181.55</v>
      </c>
      <c r="JB49" s="412">
        <v>75475.37</v>
      </c>
      <c r="JC49" s="412">
        <v>0</v>
      </c>
      <c r="JD49" s="412">
        <v>1568.9</v>
      </c>
      <c r="JE49" s="412">
        <v>5161.3</v>
      </c>
      <c r="JF49" s="412">
        <v>10963.9</v>
      </c>
      <c r="JG49" s="412">
        <v>17098.8</v>
      </c>
      <c r="JH49" s="412">
        <v>16296.9</v>
      </c>
      <c r="JI49" s="412">
        <v>12996.5</v>
      </c>
      <c r="JJ49" s="412">
        <v>17566.400000000001</v>
      </c>
      <c r="JK49" s="412">
        <v>8363.1</v>
      </c>
      <c r="JL49" s="412">
        <v>90015.8</v>
      </c>
      <c r="JM49" s="412">
        <v>20.5</v>
      </c>
      <c r="JN49" s="412">
        <v>90036.3</v>
      </c>
      <c r="JO49" s="286"/>
      <c r="JP49" s="143">
        <f t="shared" si="5"/>
        <v>0</v>
      </c>
    </row>
    <row r="50" spans="1:276" x14ac:dyDescent="0.2">
      <c r="A50" s="150" t="s">
        <v>227</v>
      </c>
      <c r="B50" s="151" t="s">
        <v>276</v>
      </c>
      <c r="C50" s="152" t="s">
        <v>286</v>
      </c>
      <c r="D50" s="415" t="s">
        <v>226</v>
      </c>
      <c r="E50" s="412">
        <v>13798</v>
      </c>
      <c r="F50" s="412">
        <v>13459</v>
      </c>
      <c r="G50" s="412">
        <v>7695</v>
      </c>
      <c r="H50" s="412">
        <v>4718</v>
      </c>
      <c r="I50" s="412">
        <v>1692</v>
      </c>
      <c r="J50" s="412">
        <v>582</v>
      </c>
      <c r="K50" s="412">
        <v>270</v>
      </c>
      <c r="L50" s="412">
        <v>17</v>
      </c>
      <c r="M50" s="412">
        <v>42231</v>
      </c>
      <c r="N50" s="412">
        <v>196</v>
      </c>
      <c r="O50" s="412">
        <v>129</v>
      </c>
      <c r="P50" s="412">
        <v>71</v>
      </c>
      <c r="Q50" s="412">
        <v>33</v>
      </c>
      <c r="R50" s="412">
        <v>8</v>
      </c>
      <c r="S50" s="412">
        <v>6</v>
      </c>
      <c r="T50" s="412">
        <v>2</v>
      </c>
      <c r="U50" s="412">
        <v>1</v>
      </c>
      <c r="V50" s="412">
        <v>446</v>
      </c>
      <c r="W50" s="412">
        <v>0</v>
      </c>
      <c r="X50" s="412">
        <v>0</v>
      </c>
      <c r="Y50" s="412">
        <v>0</v>
      </c>
      <c r="Z50" s="412">
        <v>0</v>
      </c>
      <c r="AA50" s="412">
        <v>0</v>
      </c>
      <c r="AB50" s="412">
        <v>0</v>
      </c>
      <c r="AC50" s="412">
        <v>0</v>
      </c>
      <c r="AD50" s="412">
        <v>0</v>
      </c>
      <c r="AE50" s="412">
        <v>0</v>
      </c>
      <c r="AF50" s="412">
        <v>13602</v>
      </c>
      <c r="AG50" s="412">
        <v>13330</v>
      </c>
      <c r="AH50" s="412">
        <v>7624</v>
      </c>
      <c r="AI50" s="412">
        <v>4685</v>
      </c>
      <c r="AJ50" s="412">
        <v>1684</v>
      </c>
      <c r="AK50" s="412">
        <v>576</v>
      </c>
      <c r="AL50" s="412">
        <v>268</v>
      </c>
      <c r="AM50" s="412">
        <v>16</v>
      </c>
      <c r="AN50" s="412">
        <v>41785</v>
      </c>
      <c r="AO50" s="412">
        <v>50</v>
      </c>
      <c r="AP50" s="412">
        <v>90</v>
      </c>
      <c r="AQ50" s="412">
        <v>69</v>
      </c>
      <c r="AR50" s="412">
        <v>40</v>
      </c>
      <c r="AS50" s="412">
        <v>13</v>
      </c>
      <c r="AT50" s="412">
        <v>4</v>
      </c>
      <c r="AU50" s="412">
        <v>14</v>
      </c>
      <c r="AV50" s="412">
        <v>6</v>
      </c>
      <c r="AW50" s="412">
        <v>286</v>
      </c>
      <c r="AX50" s="412">
        <v>50</v>
      </c>
      <c r="AY50" s="412">
        <v>90</v>
      </c>
      <c r="AZ50" s="412">
        <v>69</v>
      </c>
      <c r="BA50" s="412">
        <v>40</v>
      </c>
      <c r="BB50" s="412">
        <v>13</v>
      </c>
      <c r="BC50" s="412">
        <v>4</v>
      </c>
      <c r="BD50" s="412">
        <v>14</v>
      </c>
      <c r="BE50" s="412">
        <v>6</v>
      </c>
      <c r="BF50" s="412">
        <v>0</v>
      </c>
      <c r="BG50" s="412">
        <v>286</v>
      </c>
      <c r="BH50" s="412">
        <v>50</v>
      </c>
      <c r="BI50" s="412">
        <v>13642</v>
      </c>
      <c r="BJ50" s="412">
        <v>13309</v>
      </c>
      <c r="BK50" s="412">
        <v>7595</v>
      </c>
      <c r="BL50" s="412">
        <v>4658</v>
      </c>
      <c r="BM50" s="412">
        <v>1675</v>
      </c>
      <c r="BN50" s="412">
        <v>586</v>
      </c>
      <c r="BO50" s="412">
        <v>260</v>
      </c>
      <c r="BP50" s="412">
        <v>10</v>
      </c>
      <c r="BQ50" s="412">
        <v>41785</v>
      </c>
      <c r="BR50" s="412">
        <v>12</v>
      </c>
      <c r="BS50" s="412">
        <v>6038</v>
      </c>
      <c r="BT50" s="412">
        <v>4151</v>
      </c>
      <c r="BU50" s="412">
        <v>1747</v>
      </c>
      <c r="BV50" s="412">
        <v>692</v>
      </c>
      <c r="BW50" s="412">
        <v>261</v>
      </c>
      <c r="BX50" s="412">
        <v>75</v>
      </c>
      <c r="BY50" s="412">
        <v>26</v>
      </c>
      <c r="BZ50" s="412">
        <v>2</v>
      </c>
      <c r="CA50" s="412">
        <v>13004</v>
      </c>
      <c r="CB50" s="412">
        <v>2</v>
      </c>
      <c r="CC50" s="412">
        <v>145</v>
      </c>
      <c r="CD50" s="412">
        <v>174</v>
      </c>
      <c r="CE50" s="412">
        <v>89</v>
      </c>
      <c r="CF50" s="412">
        <v>54</v>
      </c>
      <c r="CG50" s="412">
        <v>16</v>
      </c>
      <c r="CH50" s="412">
        <v>7</v>
      </c>
      <c r="CI50" s="412">
        <v>2</v>
      </c>
      <c r="CJ50" s="412">
        <v>0</v>
      </c>
      <c r="CK50" s="412">
        <v>489</v>
      </c>
      <c r="CL50" s="412">
        <v>1</v>
      </c>
      <c r="CM50" s="412">
        <v>4</v>
      </c>
      <c r="CN50" s="412">
        <v>8</v>
      </c>
      <c r="CO50" s="412">
        <v>2</v>
      </c>
      <c r="CP50" s="412">
        <v>6</v>
      </c>
      <c r="CQ50" s="412">
        <v>3</v>
      </c>
      <c r="CR50" s="412">
        <v>7</v>
      </c>
      <c r="CS50" s="412">
        <v>6</v>
      </c>
      <c r="CT50" s="412">
        <v>2</v>
      </c>
      <c r="CU50" s="412">
        <v>39</v>
      </c>
      <c r="CV50" s="412">
        <v>27</v>
      </c>
      <c r="CW50" s="412">
        <v>25</v>
      </c>
      <c r="CX50" s="412">
        <v>11</v>
      </c>
      <c r="CY50" s="412">
        <v>7</v>
      </c>
      <c r="CZ50" s="412">
        <v>5</v>
      </c>
      <c r="DA50" s="412">
        <v>1</v>
      </c>
      <c r="DB50" s="412">
        <v>3</v>
      </c>
      <c r="DC50" s="412">
        <v>0</v>
      </c>
      <c r="DD50" s="412">
        <v>79</v>
      </c>
      <c r="DE50" s="412">
        <v>157</v>
      </c>
      <c r="DF50" s="412">
        <v>95</v>
      </c>
      <c r="DG50" s="412">
        <v>38</v>
      </c>
      <c r="DH50" s="412">
        <v>26</v>
      </c>
      <c r="DI50" s="412">
        <v>10</v>
      </c>
      <c r="DJ50" s="412">
        <v>3</v>
      </c>
      <c r="DK50" s="412">
        <v>3</v>
      </c>
      <c r="DL50" s="412">
        <v>0</v>
      </c>
      <c r="DM50" s="412">
        <v>332</v>
      </c>
      <c r="DN50" s="412">
        <v>185</v>
      </c>
      <c r="DO50" s="412">
        <v>93</v>
      </c>
      <c r="DP50" s="412">
        <v>42</v>
      </c>
      <c r="DQ50" s="412">
        <v>16</v>
      </c>
      <c r="DR50" s="412">
        <v>7</v>
      </c>
      <c r="DS50" s="412">
        <v>4</v>
      </c>
      <c r="DT50" s="412">
        <v>1</v>
      </c>
      <c r="DU50" s="412">
        <v>0</v>
      </c>
      <c r="DV50" s="412">
        <v>348</v>
      </c>
      <c r="DW50" s="412">
        <v>42</v>
      </c>
      <c r="DX50" s="412">
        <v>26</v>
      </c>
      <c r="DY50" s="412">
        <v>7</v>
      </c>
      <c r="DZ50" s="412">
        <v>3</v>
      </c>
      <c r="EA50" s="412">
        <v>2</v>
      </c>
      <c r="EB50" s="412">
        <v>3</v>
      </c>
      <c r="EC50" s="412">
        <v>0</v>
      </c>
      <c r="ED50" s="412">
        <v>0</v>
      </c>
      <c r="EE50" s="412">
        <v>83</v>
      </c>
      <c r="EF50" s="412">
        <v>384</v>
      </c>
      <c r="EG50" s="412">
        <v>214</v>
      </c>
      <c r="EH50" s="412">
        <v>87</v>
      </c>
      <c r="EI50" s="412">
        <v>45</v>
      </c>
      <c r="EJ50" s="412">
        <v>19</v>
      </c>
      <c r="EK50" s="412">
        <v>10</v>
      </c>
      <c r="EL50" s="412">
        <v>4</v>
      </c>
      <c r="EM50" s="412">
        <v>0</v>
      </c>
      <c r="EN50" s="412">
        <v>763</v>
      </c>
      <c r="EO50" s="412">
        <v>150</v>
      </c>
      <c r="EP50" s="412">
        <v>101</v>
      </c>
      <c r="EQ50" s="412">
        <v>45</v>
      </c>
      <c r="ER50" s="412">
        <v>22</v>
      </c>
      <c r="ES50" s="412">
        <v>10</v>
      </c>
      <c r="ET50" s="412">
        <v>5</v>
      </c>
      <c r="EU50" s="412">
        <v>2</v>
      </c>
      <c r="EV50" s="412">
        <v>0</v>
      </c>
      <c r="EW50" s="412">
        <v>335</v>
      </c>
      <c r="EX50" s="412">
        <v>0</v>
      </c>
      <c r="EY50" s="412">
        <v>0</v>
      </c>
      <c r="EZ50" s="412">
        <v>0</v>
      </c>
      <c r="FA50" s="412">
        <v>0</v>
      </c>
      <c r="FB50" s="412">
        <v>0</v>
      </c>
      <c r="FC50" s="412">
        <v>0</v>
      </c>
      <c r="FD50" s="412">
        <v>0</v>
      </c>
      <c r="FE50" s="412">
        <v>0</v>
      </c>
      <c r="FF50" s="412">
        <v>0</v>
      </c>
      <c r="FG50" s="412">
        <v>14</v>
      </c>
      <c r="FH50" s="412">
        <v>20</v>
      </c>
      <c r="FI50" s="412">
        <v>10</v>
      </c>
      <c r="FJ50" s="412">
        <v>4</v>
      </c>
      <c r="FK50" s="412">
        <v>1</v>
      </c>
      <c r="FL50" s="412">
        <v>0</v>
      </c>
      <c r="FM50" s="412">
        <v>1</v>
      </c>
      <c r="FN50" s="412">
        <v>0</v>
      </c>
      <c r="FO50" s="412">
        <v>50</v>
      </c>
      <c r="FP50" s="412">
        <v>136</v>
      </c>
      <c r="FQ50" s="412">
        <v>81</v>
      </c>
      <c r="FR50" s="412">
        <v>35</v>
      </c>
      <c r="FS50" s="412">
        <v>18</v>
      </c>
      <c r="FT50" s="412">
        <v>9</v>
      </c>
      <c r="FU50" s="412">
        <v>5</v>
      </c>
      <c r="FV50" s="412">
        <v>1</v>
      </c>
      <c r="FW50" s="412">
        <v>0</v>
      </c>
      <c r="FX50" s="412">
        <v>285</v>
      </c>
      <c r="FY50" s="412">
        <v>35</v>
      </c>
      <c r="FZ50" s="412">
        <v>7228</v>
      </c>
      <c r="GA50" s="412">
        <v>8857</v>
      </c>
      <c r="GB50" s="412">
        <v>5708</v>
      </c>
      <c r="GC50" s="412">
        <v>3887</v>
      </c>
      <c r="GD50" s="412">
        <v>1386</v>
      </c>
      <c r="GE50" s="412">
        <v>490</v>
      </c>
      <c r="GF50" s="412">
        <v>225</v>
      </c>
      <c r="GG50" s="412">
        <v>6</v>
      </c>
      <c r="GH50" s="412">
        <v>27822</v>
      </c>
      <c r="GI50" s="412">
        <v>15</v>
      </c>
      <c r="GJ50" s="412">
        <v>6414</v>
      </c>
      <c r="GK50" s="412">
        <v>4452</v>
      </c>
      <c r="GL50" s="412">
        <v>1887</v>
      </c>
      <c r="GM50" s="412">
        <v>771</v>
      </c>
      <c r="GN50" s="412">
        <v>289</v>
      </c>
      <c r="GO50" s="412">
        <v>96</v>
      </c>
      <c r="GP50" s="412">
        <v>35</v>
      </c>
      <c r="GQ50" s="412">
        <v>4</v>
      </c>
      <c r="GR50" s="412">
        <v>13963</v>
      </c>
      <c r="GS50" s="412">
        <v>0</v>
      </c>
      <c r="GT50" s="412">
        <v>0</v>
      </c>
      <c r="GU50" s="412">
        <v>0</v>
      </c>
      <c r="GV50" s="412">
        <v>0</v>
      </c>
      <c r="GW50" s="412">
        <v>0</v>
      </c>
      <c r="GX50" s="412">
        <v>0</v>
      </c>
      <c r="GY50" s="412">
        <v>0</v>
      </c>
      <c r="GZ50" s="412">
        <v>0</v>
      </c>
      <c r="HA50" s="412">
        <v>0</v>
      </c>
      <c r="HB50" s="412">
        <v>0</v>
      </c>
      <c r="HC50" s="412">
        <v>46</v>
      </c>
      <c r="HD50" s="412">
        <v>11930.25</v>
      </c>
      <c r="HE50" s="412">
        <v>12143.75</v>
      </c>
      <c r="HF50" s="412">
        <v>7096.5</v>
      </c>
      <c r="HG50" s="412">
        <v>4454</v>
      </c>
      <c r="HH50" s="412">
        <v>1598.25</v>
      </c>
      <c r="HI50" s="412">
        <v>559.5</v>
      </c>
      <c r="HJ50" s="412">
        <v>249</v>
      </c>
      <c r="HK50" s="412">
        <v>8.5</v>
      </c>
      <c r="HL50" s="412">
        <v>38085.75</v>
      </c>
      <c r="HM50" s="412">
        <v>25.6</v>
      </c>
      <c r="HN50" s="412">
        <v>7953.5</v>
      </c>
      <c r="HO50" s="412">
        <v>9445.1</v>
      </c>
      <c r="HP50" s="412">
        <v>6308</v>
      </c>
      <c r="HQ50" s="412">
        <v>4454</v>
      </c>
      <c r="HR50" s="412">
        <v>1953.4</v>
      </c>
      <c r="HS50" s="412">
        <v>808.2</v>
      </c>
      <c r="HT50" s="412">
        <v>415</v>
      </c>
      <c r="HU50" s="412">
        <v>17</v>
      </c>
      <c r="HV50" s="412">
        <v>31379.800000000003</v>
      </c>
      <c r="HW50" s="412">
        <v>0</v>
      </c>
      <c r="HX50" s="412">
        <v>31379.8</v>
      </c>
      <c r="HY50" s="412">
        <v>46</v>
      </c>
      <c r="HZ50" s="412">
        <v>11930.25</v>
      </c>
      <c r="IA50" s="412">
        <v>12143.75</v>
      </c>
      <c r="IB50" s="412">
        <v>7096.5</v>
      </c>
      <c r="IC50" s="412">
        <v>4454</v>
      </c>
      <c r="ID50" s="412">
        <v>1598.25</v>
      </c>
      <c r="IE50" s="412">
        <v>559.5</v>
      </c>
      <c r="IF50" s="412">
        <v>249</v>
      </c>
      <c r="IG50" s="412">
        <v>8.5</v>
      </c>
      <c r="IH50" s="412">
        <v>38085.75</v>
      </c>
      <c r="II50" s="412">
        <v>16.8</v>
      </c>
      <c r="IJ50" s="412">
        <v>3140</v>
      </c>
      <c r="IK50" s="412">
        <v>1496.3</v>
      </c>
      <c r="IL50" s="412">
        <v>452.7</v>
      </c>
      <c r="IM50" s="412">
        <v>124.8</v>
      </c>
      <c r="IN50" s="412">
        <v>21.1</v>
      </c>
      <c r="IO50" s="412">
        <v>5.0999999999999996</v>
      </c>
      <c r="IP50" s="412">
        <v>0.4</v>
      </c>
      <c r="IQ50" s="412">
        <v>0</v>
      </c>
      <c r="IR50" s="412">
        <v>5257.2000000000007</v>
      </c>
      <c r="IS50" s="412">
        <v>29.2</v>
      </c>
      <c r="IT50" s="412">
        <v>8790.25</v>
      </c>
      <c r="IU50" s="412">
        <v>10647.45</v>
      </c>
      <c r="IV50" s="412">
        <v>6643.8</v>
      </c>
      <c r="IW50" s="412">
        <v>4329.2</v>
      </c>
      <c r="IX50" s="412">
        <v>1577.15</v>
      </c>
      <c r="IY50" s="412">
        <v>554.4</v>
      </c>
      <c r="IZ50" s="412">
        <v>248.6</v>
      </c>
      <c r="JA50" s="412">
        <v>8.5</v>
      </c>
      <c r="JB50" s="412">
        <v>32828.550000000003</v>
      </c>
      <c r="JC50" s="412">
        <v>16.2</v>
      </c>
      <c r="JD50" s="412">
        <v>5860.2</v>
      </c>
      <c r="JE50" s="412">
        <v>8281.4</v>
      </c>
      <c r="JF50" s="412">
        <v>5905.6</v>
      </c>
      <c r="JG50" s="412">
        <v>4329.2</v>
      </c>
      <c r="JH50" s="412">
        <v>1927.6</v>
      </c>
      <c r="JI50" s="412">
        <v>800.8</v>
      </c>
      <c r="JJ50" s="412">
        <v>414.3</v>
      </c>
      <c r="JK50" s="412">
        <v>17</v>
      </c>
      <c r="JL50" s="412">
        <v>27552.3</v>
      </c>
      <c r="JM50" s="412">
        <v>0</v>
      </c>
      <c r="JN50" s="412">
        <v>27552.3</v>
      </c>
      <c r="JO50" s="286"/>
      <c r="JP50" s="143">
        <f t="shared" si="5"/>
        <v>0</v>
      </c>
    </row>
    <row r="51" spans="1:276" x14ac:dyDescent="0.2">
      <c r="A51" s="150" t="s">
        <v>229</v>
      </c>
      <c r="B51" s="151" t="s">
        <v>276</v>
      </c>
      <c r="C51" s="152" t="s">
        <v>277</v>
      </c>
      <c r="D51" s="415" t="s">
        <v>228</v>
      </c>
      <c r="E51" s="412">
        <v>6301</v>
      </c>
      <c r="F51" s="412">
        <v>13410</v>
      </c>
      <c r="G51" s="412">
        <v>20497</v>
      </c>
      <c r="H51" s="412">
        <v>12872</v>
      </c>
      <c r="I51" s="412">
        <v>7003</v>
      </c>
      <c r="J51" s="412">
        <v>3880</v>
      </c>
      <c r="K51" s="412">
        <v>2114</v>
      </c>
      <c r="L51" s="412">
        <v>109</v>
      </c>
      <c r="M51" s="412">
        <v>66186</v>
      </c>
      <c r="N51" s="412">
        <v>377</v>
      </c>
      <c r="O51" s="412">
        <v>1038</v>
      </c>
      <c r="P51" s="412">
        <v>2055</v>
      </c>
      <c r="Q51" s="412">
        <v>826</v>
      </c>
      <c r="R51" s="412">
        <v>316</v>
      </c>
      <c r="S51" s="412">
        <v>121</v>
      </c>
      <c r="T51" s="412">
        <v>48</v>
      </c>
      <c r="U51" s="412">
        <v>17</v>
      </c>
      <c r="V51" s="412">
        <v>4798</v>
      </c>
      <c r="W51" s="412">
        <v>4</v>
      </c>
      <c r="X51" s="412">
        <v>0</v>
      </c>
      <c r="Y51" s="412">
        <v>4</v>
      </c>
      <c r="Z51" s="412">
        <v>5</v>
      </c>
      <c r="AA51" s="412">
        <v>5</v>
      </c>
      <c r="AB51" s="412">
        <v>1</v>
      </c>
      <c r="AC51" s="412">
        <v>0</v>
      </c>
      <c r="AD51" s="412">
        <v>0</v>
      </c>
      <c r="AE51" s="412">
        <v>19</v>
      </c>
      <c r="AF51" s="412">
        <v>5920</v>
      </c>
      <c r="AG51" s="412">
        <v>12372</v>
      </c>
      <c r="AH51" s="412">
        <v>18438</v>
      </c>
      <c r="AI51" s="412">
        <v>12041</v>
      </c>
      <c r="AJ51" s="412">
        <v>6682</v>
      </c>
      <c r="AK51" s="412">
        <v>3758</v>
      </c>
      <c r="AL51" s="412">
        <v>2066</v>
      </c>
      <c r="AM51" s="412">
        <v>92</v>
      </c>
      <c r="AN51" s="412">
        <v>61369</v>
      </c>
      <c r="AO51" s="412">
        <v>8</v>
      </c>
      <c r="AP51" s="412">
        <v>42</v>
      </c>
      <c r="AQ51" s="412">
        <v>71</v>
      </c>
      <c r="AR51" s="412">
        <v>88</v>
      </c>
      <c r="AS51" s="412">
        <v>49</v>
      </c>
      <c r="AT51" s="412">
        <v>27</v>
      </c>
      <c r="AU51" s="412">
        <v>33</v>
      </c>
      <c r="AV51" s="412">
        <v>20</v>
      </c>
      <c r="AW51" s="412">
        <v>338</v>
      </c>
      <c r="AX51" s="412">
        <v>8</v>
      </c>
      <c r="AY51" s="412">
        <v>42</v>
      </c>
      <c r="AZ51" s="412">
        <v>71</v>
      </c>
      <c r="BA51" s="412">
        <v>88</v>
      </c>
      <c r="BB51" s="412">
        <v>49</v>
      </c>
      <c r="BC51" s="412">
        <v>27</v>
      </c>
      <c r="BD51" s="412">
        <v>33</v>
      </c>
      <c r="BE51" s="412">
        <v>20</v>
      </c>
      <c r="BF51" s="412">
        <v>0</v>
      </c>
      <c r="BG51" s="412">
        <v>338</v>
      </c>
      <c r="BH51" s="412">
        <v>8</v>
      </c>
      <c r="BI51" s="412">
        <v>5954</v>
      </c>
      <c r="BJ51" s="412">
        <v>12401</v>
      </c>
      <c r="BK51" s="412">
        <v>18455</v>
      </c>
      <c r="BL51" s="412">
        <v>12002</v>
      </c>
      <c r="BM51" s="412">
        <v>6660</v>
      </c>
      <c r="BN51" s="412">
        <v>3764</v>
      </c>
      <c r="BO51" s="412">
        <v>2053</v>
      </c>
      <c r="BP51" s="412">
        <v>72</v>
      </c>
      <c r="BQ51" s="412">
        <v>61369</v>
      </c>
      <c r="BR51" s="412">
        <v>5</v>
      </c>
      <c r="BS51" s="412">
        <v>3660</v>
      </c>
      <c r="BT51" s="412">
        <v>4997</v>
      </c>
      <c r="BU51" s="412">
        <v>5781</v>
      </c>
      <c r="BV51" s="412">
        <v>3090</v>
      </c>
      <c r="BW51" s="412">
        <v>1316</v>
      </c>
      <c r="BX51" s="412">
        <v>602</v>
      </c>
      <c r="BY51" s="412">
        <v>258</v>
      </c>
      <c r="BZ51" s="412">
        <v>4</v>
      </c>
      <c r="CA51" s="412">
        <v>19713</v>
      </c>
      <c r="CB51" s="412">
        <v>0</v>
      </c>
      <c r="CC51" s="412">
        <v>90</v>
      </c>
      <c r="CD51" s="412">
        <v>262</v>
      </c>
      <c r="CE51" s="412">
        <v>371</v>
      </c>
      <c r="CF51" s="412">
        <v>216</v>
      </c>
      <c r="CG51" s="412">
        <v>101</v>
      </c>
      <c r="CH51" s="412">
        <v>43</v>
      </c>
      <c r="CI51" s="412">
        <v>17</v>
      </c>
      <c r="CJ51" s="412">
        <v>0</v>
      </c>
      <c r="CK51" s="412">
        <v>1100</v>
      </c>
      <c r="CL51" s="412">
        <v>0</v>
      </c>
      <c r="CM51" s="412">
        <v>2</v>
      </c>
      <c r="CN51" s="412">
        <v>4</v>
      </c>
      <c r="CO51" s="412">
        <v>9</v>
      </c>
      <c r="CP51" s="412">
        <v>18</v>
      </c>
      <c r="CQ51" s="412">
        <v>12</v>
      </c>
      <c r="CR51" s="412">
        <v>24</v>
      </c>
      <c r="CS51" s="412">
        <v>35</v>
      </c>
      <c r="CT51" s="412">
        <v>7</v>
      </c>
      <c r="CU51" s="412">
        <v>111</v>
      </c>
      <c r="CV51" s="412">
        <v>132</v>
      </c>
      <c r="CW51" s="412">
        <v>257</v>
      </c>
      <c r="CX51" s="412">
        <v>295</v>
      </c>
      <c r="CY51" s="412">
        <v>199</v>
      </c>
      <c r="CZ51" s="412">
        <v>95</v>
      </c>
      <c r="DA51" s="412">
        <v>47</v>
      </c>
      <c r="DB51" s="412">
        <v>40</v>
      </c>
      <c r="DC51" s="412">
        <v>5</v>
      </c>
      <c r="DD51" s="412">
        <v>1070</v>
      </c>
      <c r="DE51" s="412">
        <v>155</v>
      </c>
      <c r="DF51" s="412">
        <v>227</v>
      </c>
      <c r="DG51" s="412">
        <v>224</v>
      </c>
      <c r="DH51" s="412">
        <v>144</v>
      </c>
      <c r="DI51" s="412">
        <v>61</v>
      </c>
      <c r="DJ51" s="412">
        <v>26</v>
      </c>
      <c r="DK51" s="412">
        <v>15</v>
      </c>
      <c r="DL51" s="412">
        <v>0</v>
      </c>
      <c r="DM51" s="412">
        <v>852</v>
      </c>
      <c r="DN51" s="412">
        <v>16</v>
      </c>
      <c r="DO51" s="412">
        <v>39</v>
      </c>
      <c r="DP51" s="412">
        <v>60</v>
      </c>
      <c r="DQ51" s="412">
        <v>30</v>
      </c>
      <c r="DR51" s="412">
        <v>18</v>
      </c>
      <c r="DS51" s="412">
        <v>14</v>
      </c>
      <c r="DT51" s="412">
        <v>6</v>
      </c>
      <c r="DU51" s="412">
        <v>0</v>
      </c>
      <c r="DV51" s="412">
        <v>183</v>
      </c>
      <c r="DW51" s="412">
        <v>22</v>
      </c>
      <c r="DX51" s="412">
        <v>15</v>
      </c>
      <c r="DY51" s="412">
        <v>26</v>
      </c>
      <c r="DZ51" s="412">
        <v>15</v>
      </c>
      <c r="EA51" s="412">
        <v>8</v>
      </c>
      <c r="EB51" s="412">
        <v>6</v>
      </c>
      <c r="EC51" s="412">
        <v>3</v>
      </c>
      <c r="ED51" s="412">
        <v>1</v>
      </c>
      <c r="EE51" s="412">
        <v>96</v>
      </c>
      <c r="EF51" s="412">
        <v>193</v>
      </c>
      <c r="EG51" s="412">
        <v>281</v>
      </c>
      <c r="EH51" s="412">
        <v>310</v>
      </c>
      <c r="EI51" s="412">
        <v>189</v>
      </c>
      <c r="EJ51" s="412">
        <v>87</v>
      </c>
      <c r="EK51" s="412">
        <v>46</v>
      </c>
      <c r="EL51" s="412">
        <v>24</v>
      </c>
      <c r="EM51" s="412">
        <v>1</v>
      </c>
      <c r="EN51" s="412">
        <v>1131</v>
      </c>
      <c r="EO51" s="412">
        <v>79</v>
      </c>
      <c r="EP51" s="412">
        <v>139</v>
      </c>
      <c r="EQ51" s="412">
        <v>132</v>
      </c>
      <c r="ER51" s="412">
        <v>72</v>
      </c>
      <c r="ES51" s="412">
        <v>39</v>
      </c>
      <c r="ET51" s="412">
        <v>25</v>
      </c>
      <c r="EU51" s="412">
        <v>12</v>
      </c>
      <c r="EV51" s="412">
        <v>1</v>
      </c>
      <c r="EW51" s="412">
        <v>499</v>
      </c>
      <c r="EX51" s="412">
        <v>0</v>
      </c>
      <c r="EY51" s="412">
        <v>0</v>
      </c>
      <c r="EZ51" s="412">
        <v>0</v>
      </c>
      <c r="FA51" s="412">
        <v>0</v>
      </c>
      <c r="FB51" s="412">
        <v>0</v>
      </c>
      <c r="FC51" s="412">
        <v>0</v>
      </c>
      <c r="FD51" s="412">
        <v>0</v>
      </c>
      <c r="FE51" s="412">
        <v>0</v>
      </c>
      <c r="FF51" s="412">
        <v>0</v>
      </c>
      <c r="FG51" s="412">
        <v>12</v>
      </c>
      <c r="FH51" s="412">
        <v>20</v>
      </c>
      <c r="FI51" s="412">
        <v>39</v>
      </c>
      <c r="FJ51" s="412">
        <v>16</v>
      </c>
      <c r="FK51" s="412">
        <v>8</v>
      </c>
      <c r="FL51" s="412">
        <v>6</v>
      </c>
      <c r="FM51" s="412">
        <v>2</v>
      </c>
      <c r="FN51" s="412">
        <v>0</v>
      </c>
      <c r="FO51" s="412">
        <v>103</v>
      </c>
      <c r="FP51" s="412">
        <v>67</v>
      </c>
      <c r="FQ51" s="412">
        <v>119</v>
      </c>
      <c r="FR51" s="412">
        <v>93</v>
      </c>
      <c r="FS51" s="412">
        <v>56</v>
      </c>
      <c r="FT51" s="412">
        <v>31</v>
      </c>
      <c r="FU51" s="412">
        <v>19</v>
      </c>
      <c r="FV51" s="412">
        <v>10</v>
      </c>
      <c r="FW51" s="412">
        <v>1</v>
      </c>
      <c r="FX51" s="412">
        <v>396</v>
      </c>
      <c r="FY51" s="412">
        <v>3</v>
      </c>
      <c r="FZ51" s="412">
        <v>2164</v>
      </c>
      <c r="GA51" s="412">
        <v>7082</v>
      </c>
      <c r="GB51" s="412">
        <v>12207</v>
      </c>
      <c r="GC51" s="412">
        <v>8632</v>
      </c>
      <c r="GD51" s="412">
        <v>5204</v>
      </c>
      <c r="GE51" s="412">
        <v>3074</v>
      </c>
      <c r="GF51" s="412">
        <v>1734</v>
      </c>
      <c r="GG51" s="412">
        <v>60</v>
      </c>
      <c r="GH51" s="412">
        <v>40160</v>
      </c>
      <c r="GI51" s="412">
        <v>5</v>
      </c>
      <c r="GJ51" s="412">
        <v>3790</v>
      </c>
      <c r="GK51" s="412">
        <v>5319</v>
      </c>
      <c r="GL51" s="412">
        <v>6248</v>
      </c>
      <c r="GM51" s="412">
        <v>3370</v>
      </c>
      <c r="GN51" s="412">
        <v>1456</v>
      </c>
      <c r="GO51" s="412">
        <v>690</v>
      </c>
      <c r="GP51" s="412">
        <v>319</v>
      </c>
      <c r="GQ51" s="412">
        <v>12</v>
      </c>
      <c r="GR51" s="412">
        <v>21209</v>
      </c>
      <c r="GS51" s="412">
        <v>0</v>
      </c>
      <c r="GT51" s="412">
        <v>4.8</v>
      </c>
      <c r="GU51" s="412">
        <v>0.5</v>
      </c>
      <c r="GV51" s="412">
        <v>0</v>
      </c>
      <c r="GW51" s="412">
        <v>0.5</v>
      </c>
      <c r="GX51" s="412">
        <v>0</v>
      </c>
      <c r="GY51" s="412">
        <v>0</v>
      </c>
      <c r="GZ51" s="412">
        <v>0</v>
      </c>
      <c r="HA51" s="412">
        <v>0</v>
      </c>
      <c r="HB51" s="412">
        <v>5.8</v>
      </c>
      <c r="HC51" s="412">
        <v>6.75</v>
      </c>
      <c r="HD51" s="412">
        <v>5005.7</v>
      </c>
      <c r="HE51" s="412">
        <v>11051.25</v>
      </c>
      <c r="HF51" s="412">
        <v>16865</v>
      </c>
      <c r="HG51" s="412">
        <v>11143</v>
      </c>
      <c r="HH51" s="412">
        <v>6285.25</v>
      </c>
      <c r="HI51" s="412">
        <v>3579.25</v>
      </c>
      <c r="HJ51" s="412">
        <v>1962.25</v>
      </c>
      <c r="HK51" s="412">
        <v>68</v>
      </c>
      <c r="HL51" s="412">
        <v>55966.45</v>
      </c>
      <c r="HM51" s="412">
        <v>3.8</v>
      </c>
      <c r="HN51" s="412">
        <v>3337.1</v>
      </c>
      <c r="HO51" s="412">
        <v>8595.4</v>
      </c>
      <c r="HP51" s="412">
        <v>14991.1</v>
      </c>
      <c r="HQ51" s="412">
        <v>11143</v>
      </c>
      <c r="HR51" s="412">
        <v>7682</v>
      </c>
      <c r="HS51" s="412">
        <v>5170</v>
      </c>
      <c r="HT51" s="412">
        <v>3270.4</v>
      </c>
      <c r="HU51" s="412">
        <v>136</v>
      </c>
      <c r="HV51" s="412">
        <v>54328.800000000003</v>
      </c>
      <c r="HW51" s="412">
        <v>133</v>
      </c>
      <c r="HX51" s="412">
        <v>54461.8</v>
      </c>
      <c r="HY51" s="412">
        <v>6.75</v>
      </c>
      <c r="HZ51" s="412">
        <v>5005.7</v>
      </c>
      <c r="IA51" s="412">
        <v>11051.25</v>
      </c>
      <c r="IB51" s="412">
        <v>16865</v>
      </c>
      <c r="IC51" s="412">
        <v>11143</v>
      </c>
      <c r="ID51" s="412">
        <v>6285.25</v>
      </c>
      <c r="IE51" s="412">
        <v>3579.25</v>
      </c>
      <c r="IF51" s="412">
        <v>1962.25</v>
      </c>
      <c r="IG51" s="412">
        <v>68</v>
      </c>
      <c r="IH51" s="412">
        <v>55966.45</v>
      </c>
      <c r="II51" s="412">
        <v>3.62</v>
      </c>
      <c r="IJ51" s="412">
        <v>1715.13</v>
      </c>
      <c r="IK51" s="412">
        <v>2639.9</v>
      </c>
      <c r="IL51" s="412">
        <v>2062.23</v>
      </c>
      <c r="IM51" s="412">
        <v>717.73</v>
      </c>
      <c r="IN51" s="412">
        <v>219.17</v>
      </c>
      <c r="IO51" s="412">
        <v>69.790000000000006</v>
      </c>
      <c r="IP51" s="412">
        <v>17.2</v>
      </c>
      <c r="IQ51" s="412">
        <v>0</v>
      </c>
      <c r="IR51" s="412">
        <v>7444.7699999999986</v>
      </c>
      <c r="IS51" s="412">
        <v>3.13</v>
      </c>
      <c r="IT51" s="412">
        <v>3290.5699999999997</v>
      </c>
      <c r="IU51" s="412">
        <v>8411.35</v>
      </c>
      <c r="IV51" s="412">
        <v>14802.77</v>
      </c>
      <c r="IW51" s="412">
        <v>10425.27</v>
      </c>
      <c r="IX51" s="412">
        <v>6066.08</v>
      </c>
      <c r="IY51" s="412">
        <v>3509.46</v>
      </c>
      <c r="IZ51" s="412">
        <v>1945.05</v>
      </c>
      <c r="JA51" s="412">
        <v>68</v>
      </c>
      <c r="JB51" s="412">
        <v>48521.68</v>
      </c>
      <c r="JC51" s="412">
        <v>1.7</v>
      </c>
      <c r="JD51" s="412">
        <v>2193.6999999999998</v>
      </c>
      <c r="JE51" s="412">
        <v>6542.2</v>
      </c>
      <c r="JF51" s="412">
        <v>13158</v>
      </c>
      <c r="JG51" s="412">
        <v>10425.299999999999</v>
      </c>
      <c r="JH51" s="412">
        <v>7414.1</v>
      </c>
      <c r="JI51" s="412">
        <v>5069.2</v>
      </c>
      <c r="JJ51" s="412">
        <v>3241.8</v>
      </c>
      <c r="JK51" s="412">
        <v>136</v>
      </c>
      <c r="JL51" s="412">
        <v>48182</v>
      </c>
      <c r="JM51" s="412">
        <v>133</v>
      </c>
      <c r="JN51" s="412">
        <v>48315</v>
      </c>
      <c r="JO51" s="286"/>
      <c r="JP51" s="143">
        <f t="shared" si="5"/>
        <v>0</v>
      </c>
    </row>
    <row r="52" spans="1:276" x14ac:dyDescent="0.2">
      <c r="A52" s="150" t="s">
        <v>231</v>
      </c>
      <c r="B52" s="151" t="s">
        <v>276</v>
      </c>
      <c r="C52" s="152" t="s">
        <v>278</v>
      </c>
      <c r="D52" s="415" t="s">
        <v>230</v>
      </c>
      <c r="E52" s="412">
        <v>22324</v>
      </c>
      <c r="F52" s="412">
        <v>11721</v>
      </c>
      <c r="G52" s="412">
        <v>7456</v>
      </c>
      <c r="H52" s="412">
        <v>5311</v>
      </c>
      <c r="I52" s="412">
        <v>2603</v>
      </c>
      <c r="J52" s="412">
        <v>1092</v>
      </c>
      <c r="K52" s="412">
        <v>354</v>
      </c>
      <c r="L52" s="412">
        <v>30</v>
      </c>
      <c r="M52" s="412">
        <v>50891</v>
      </c>
      <c r="N52" s="412">
        <v>514</v>
      </c>
      <c r="O52" s="412">
        <v>213</v>
      </c>
      <c r="P52" s="412">
        <v>126</v>
      </c>
      <c r="Q52" s="412">
        <v>108</v>
      </c>
      <c r="R52" s="412">
        <v>49</v>
      </c>
      <c r="S52" s="412">
        <v>8</v>
      </c>
      <c r="T52" s="412">
        <v>5</v>
      </c>
      <c r="U52" s="412">
        <v>1</v>
      </c>
      <c r="V52" s="412">
        <v>1024</v>
      </c>
      <c r="W52" s="412">
        <v>3</v>
      </c>
      <c r="X52" s="412">
        <v>0</v>
      </c>
      <c r="Y52" s="412">
        <v>0</v>
      </c>
      <c r="Z52" s="412">
        <v>0</v>
      </c>
      <c r="AA52" s="412">
        <v>0</v>
      </c>
      <c r="AB52" s="412">
        <v>0</v>
      </c>
      <c r="AC52" s="412">
        <v>0</v>
      </c>
      <c r="AD52" s="412">
        <v>0</v>
      </c>
      <c r="AE52" s="412">
        <v>3</v>
      </c>
      <c r="AF52" s="412">
        <v>21807</v>
      </c>
      <c r="AG52" s="412">
        <v>11508</v>
      </c>
      <c r="AH52" s="412">
        <v>7330</v>
      </c>
      <c r="AI52" s="412">
        <v>5203</v>
      </c>
      <c r="AJ52" s="412">
        <v>2554</v>
      </c>
      <c r="AK52" s="412">
        <v>1084</v>
      </c>
      <c r="AL52" s="412">
        <v>349</v>
      </c>
      <c r="AM52" s="412">
        <v>29</v>
      </c>
      <c r="AN52" s="412">
        <v>49864</v>
      </c>
      <c r="AO52" s="412">
        <v>65</v>
      </c>
      <c r="AP52" s="412">
        <v>57</v>
      </c>
      <c r="AQ52" s="412">
        <v>45</v>
      </c>
      <c r="AR52" s="412">
        <v>40</v>
      </c>
      <c r="AS52" s="412">
        <v>19</v>
      </c>
      <c r="AT52" s="412">
        <v>12</v>
      </c>
      <c r="AU52" s="412">
        <v>6</v>
      </c>
      <c r="AV52" s="412">
        <v>8</v>
      </c>
      <c r="AW52" s="412">
        <v>252</v>
      </c>
      <c r="AX52" s="412">
        <v>65</v>
      </c>
      <c r="AY52" s="412">
        <v>57</v>
      </c>
      <c r="AZ52" s="412">
        <v>45</v>
      </c>
      <c r="BA52" s="412">
        <v>40</v>
      </c>
      <c r="BB52" s="412">
        <v>19</v>
      </c>
      <c r="BC52" s="412">
        <v>12</v>
      </c>
      <c r="BD52" s="412">
        <v>6</v>
      </c>
      <c r="BE52" s="412">
        <v>8</v>
      </c>
      <c r="BF52" s="412">
        <v>0</v>
      </c>
      <c r="BG52" s="412">
        <v>252</v>
      </c>
      <c r="BH52" s="412">
        <v>65</v>
      </c>
      <c r="BI52" s="412">
        <v>21799</v>
      </c>
      <c r="BJ52" s="412">
        <v>11496</v>
      </c>
      <c r="BK52" s="412">
        <v>7325</v>
      </c>
      <c r="BL52" s="412">
        <v>5182</v>
      </c>
      <c r="BM52" s="412">
        <v>2547</v>
      </c>
      <c r="BN52" s="412">
        <v>1078</v>
      </c>
      <c r="BO52" s="412">
        <v>351</v>
      </c>
      <c r="BP52" s="412">
        <v>21</v>
      </c>
      <c r="BQ52" s="412">
        <v>49864</v>
      </c>
      <c r="BR52" s="412">
        <v>13</v>
      </c>
      <c r="BS52" s="412">
        <v>10673</v>
      </c>
      <c r="BT52" s="412">
        <v>3892</v>
      </c>
      <c r="BU52" s="412">
        <v>2099</v>
      </c>
      <c r="BV52" s="412">
        <v>1139</v>
      </c>
      <c r="BW52" s="412">
        <v>425</v>
      </c>
      <c r="BX52" s="412">
        <v>166</v>
      </c>
      <c r="BY52" s="412">
        <v>41</v>
      </c>
      <c r="BZ52" s="412">
        <v>1</v>
      </c>
      <c r="CA52" s="412">
        <v>18449</v>
      </c>
      <c r="CB52" s="412">
        <v>1</v>
      </c>
      <c r="CC52" s="412">
        <v>191</v>
      </c>
      <c r="CD52" s="412">
        <v>101</v>
      </c>
      <c r="CE52" s="412">
        <v>48</v>
      </c>
      <c r="CF52" s="412">
        <v>33</v>
      </c>
      <c r="CG52" s="412">
        <v>14</v>
      </c>
      <c r="CH52" s="412">
        <v>3</v>
      </c>
      <c r="CI52" s="412">
        <v>2</v>
      </c>
      <c r="CJ52" s="412">
        <v>0</v>
      </c>
      <c r="CK52" s="412">
        <v>393</v>
      </c>
      <c r="CL52" s="412">
        <v>0</v>
      </c>
      <c r="CM52" s="412">
        <v>14</v>
      </c>
      <c r="CN52" s="412">
        <v>6</v>
      </c>
      <c r="CO52" s="412">
        <v>9</v>
      </c>
      <c r="CP52" s="412">
        <v>17</v>
      </c>
      <c r="CQ52" s="412">
        <v>8</v>
      </c>
      <c r="CR52" s="412">
        <v>7</v>
      </c>
      <c r="CS52" s="412">
        <v>11</v>
      </c>
      <c r="CT52" s="412">
        <v>3</v>
      </c>
      <c r="CU52" s="412">
        <v>75</v>
      </c>
      <c r="CV52" s="412">
        <v>218</v>
      </c>
      <c r="CW52" s="412">
        <v>133</v>
      </c>
      <c r="CX52" s="412">
        <v>77</v>
      </c>
      <c r="CY52" s="412">
        <v>48</v>
      </c>
      <c r="CZ52" s="412">
        <v>28</v>
      </c>
      <c r="DA52" s="412">
        <v>10</v>
      </c>
      <c r="DB52" s="412">
        <v>5</v>
      </c>
      <c r="DC52" s="412">
        <v>4</v>
      </c>
      <c r="DD52" s="412">
        <v>523</v>
      </c>
      <c r="DE52" s="412">
        <v>0</v>
      </c>
      <c r="DF52" s="412">
        <v>0</v>
      </c>
      <c r="DG52" s="412">
        <v>0</v>
      </c>
      <c r="DH52" s="412">
        <v>0</v>
      </c>
      <c r="DI52" s="412">
        <v>0</v>
      </c>
      <c r="DJ52" s="412">
        <v>0</v>
      </c>
      <c r="DK52" s="412">
        <v>0</v>
      </c>
      <c r="DL52" s="412">
        <v>0</v>
      </c>
      <c r="DM52" s="412">
        <v>0</v>
      </c>
      <c r="DN52" s="412">
        <v>449</v>
      </c>
      <c r="DO52" s="412">
        <v>234</v>
      </c>
      <c r="DP52" s="412">
        <v>118</v>
      </c>
      <c r="DQ52" s="412">
        <v>79</v>
      </c>
      <c r="DR52" s="412">
        <v>36</v>
      </c>
      <c r="DS52" s="412">
        <v>10</v>
      </c>
      <c r="DT52" s="412">
        <v>6</v>
      </c>
      <c r="DU52" s="412">
        <v>0</v>
      </c>
      <c r="DV52" s="412">
        <v>932</v>
      </c>
      <c r="DW52" s="412">
        <v>95</v>
      </c>
      <c r="DX52" s="412">
        <v>32</v>
      </c>
      <c r="DY52" s="412">
        <v>21</v>
      </c>
      <c r="DZ52" s="412">
        <v>23</v>
      </c>
      <c r="EA52" s="412">
        <v>7</v>
      </c>
      <c r="EB52" s="412">
        <v>4</v>
      </c>
      <c r="EC52" s="412">
        <v>4</v>
      </c>
      <c r="ED52" s="412">
        <v>2</v>
      </c>
      <c r="EE52" s="412">
        <v>188</v>
      </c>
      <c r="EF52" s="412">
        <v>544</v>
      </c>
      <c r="EG52" s="412">
        <v>266</v>
      </c>
      <c r="EH52" s="412">
        <v>139</v>
      </c>
      <c r="EI52" s="412">
        <v>102</v>
      </c>
      <c r="EJ52" s="412">
        <v>43</v>
      </c>
      <c r="EK52" s="412">
        <v>14</v>
      </c>
      <c r="EL52" s="412">
        <v>10</v>
      </c>
      <c r="EM52" s="412">
        <v>2</v>
      </c>
      <c r="EN52" s="412">
        <v>1120</v>
      </c>
      <c r="EO52" s="412">
        <v>329</v>
      </c>
      <c r="EP52" s="412">
        <v>140</v>
      </c>
      <c r="EQ52" s="412">
        <v>97</v>
      </c>
      <c r="ER52" s="412">
        <v>72</v>
      </c>
      <c r="ES52" s="412">
        <v>26</v>
      </c>
      <c r="ET52" s="412">
        <v>11</v>
      </c>
      <c r="EU52" s="412">
        <v>9</v>
      </c>
      <c r="EV52" s="412">
        <v>2</v>
      </c>
      <c r="EW52" s="412">
        <v>686</v>
      </c>
      <c r="EX52" s="412">
        <v>0</v>
      </c>
      <c r="EY52" s="412">
        <v>0</v>
      </c>
      <c r="EZ52" s="412">
        <v>0</v>
      </c>
      <c r="FA52" s="412">
        <v>0</v>
      </c>
      <c r="FB52" s="412">
        <v>0</v>
      </c>
      <c r="FC52" s="412">
        <v>0</v>
      </c>
      <c r="FD52" s="412">
        <v>0</v>
      </c>
      <c r="FE52" s="412">
        <v>0</v>
      </c>
      <c r="FF52" s="412">
        <v>0</v>
      </c>
      <c r="FG52" s="412">
        <v>27</v>
      </c>
      <c r="FH52" s="412">
        <v>22</v>
      </c>
      <c r="FI52" s="412">
        <v>17</v>
      </c>
      <c r="FJ52" s="412">
        <v>6</v>
      </c>
      <c r="FK52" s="412">
        <v>4</v>
      </c>
      <c r="FL52" s="412">
        <v>2</v>
      </c>
      <c r="FM52" s="412">
        <v>0</v>
      </c>
      <c r="FN52" s="412">
        <v>0</v>
      </c>
      <c r="FO52" s="412">
        <v>78</v>
      </c>
      <c r="FP52" s="412">
        <v>302</v>
      </c>
      <c r="FQ52" s="412">
        <v>118</v>
      </c>
      <c r="FR52" s="412">
        <v>80</v>
      </c>
      <c r="FS52" s="412">
        <v>66</v>
      </c>
      <c r="FT52" s="412">
        <v>22</v>
      </c>
      <c r="FU52" s="412">
        <v>9</v>
      </c>
      <c r="FV52" s="412">
        <v>9</v>
      </c>
      <c r="FW52" s="412">
        <v>2</v>
      </c>
      <c r="FX52" s="412">
        <v>608</v>
      </c>
      <c r="FY52" s="412">
        <v>51</v>
      </c>
      <c r="FZ52" s="412">
        <v>10159</v>
      </c>
      <c r="GA52" s="412">
        <v>7098</v>
      </c>
      <c r="GB52" s="412">
        <v>4953</v>
      </c>
      <c r="GC52" s="412">
        <v>3843</v>
      </c>
      <c r="GD52" s="412">
        <v>2029</v>
      </c>
      <c r="GE52" s="412">
        <v>878</v>
      </c>
      <c r="GF52" s="412">
        <v>282</v>
      </c>
      <c r="GG52" s="412">
        <v>11</v>
      </c>
      <c r="GH52" s="412">
        <v>29304</v>
      </c>
      <c r="GI52" s="412">
        <v>14</v>
      </c>
      <c r="GJ52" s="412">
        <v>11640</v>
      </c>
      <c r="GK52" s="412">
        <v>4398</v>
      </c>
      <c r="GL52" s="412">
        <v>2372</v>
      </c>
      <c r="GM52" s="412">
        <v>1339</v>
      </c>
      <c r="GN52" s="412">
        <v>518</v>
      </c>
      <c r="GO52" s="412">
        <v>200</v>
      </c>
      <c r="GP52" s="412">
        <v>69</v>
      </c>
      <c r="GQ52" s="412">
        <v>10</v>
      </c>
      <c r="GR52" s="412">
        <v>20560</v>
      </c>
      <c r="GS52" s="412">
        <v>0</v>
      </c>
      <c r="GT52" s="412">
        <v>6</v>
      </c>
      <c r="GU52" s="412">
        <v>0.5</v>
      </c>
      <c r="GV52" s="412">
        <v>0.5</v>
      </c>
      <c r="GW52" s="412">
        <v>0</v>
      </c>
      <c r="GX52" s="412">
        <v>0.5</v>
      </c>
      <c r="GY52" s="412">
        <v>0</v>
      </c>
      <c r="GZ52" s="412">
        <v>0</v>
      </c>
      <c r="HA52" s="412">
        <v>0</v>
      </c>
      <c r="HB52" s="412">
        <v>7.5</v>
      </c>
      <c r="HC52" s="412">
        <v>61.5</v>
      </c>
      <c r="HD52" s="412">
        <v>18908</v>
      </c>
      <c r="HE52" s="412">
        <v>10390.450000000001</v>
      </c>
      <c r="HF52" s="412">
        <v>6735.4</v>
      </c>
      <c r="HG52" s="412">
        <v>4855.8999999999996</v>
      </c>
      <c r="HH52" s="412">
        <v>2418.3000000000002</v>
      </c>
      <c r="HI52" s="412">
        <v>1029</v>
      </c>
      <c r="HJ52" s="412">
        <v>334.5</v>
      </c>
      <c r="HK52" s="412">
        <v>19.850000000000001</v>
      </c>
      <c r="HL52" s="412">
        <v>44752.9</v>
      </c>
      <c r="HM52" s="412">
        <v>34.200000000000003</v>
      </c>
      <c r="HN52" s="412">
        <v>12605.3</v>
      </c>
      <c r="HO52" s="412">
        <v>8081.5</v>
      </c>
      <c r="HP52" s="412">
        <v>5987</v>
      </c>
      <c r="HQ52" s="412">
        <v>4855.8999999999996</v>
      </c>
      <c r="HR52" s="412">
        <v>2955.7</v>
      </c>
      <c r="HS52" s="412">
        <v>1486.3</v>
      </c>
      <c r="HT52" s="412">
        <v>557.5</v>
      </c>
      <c r="HU52" s="412">
        <v>39.700000000000003</v>
      </c>
      <c r="HV52" s="412">
        <v>36603.1</v>
      </c>
      <c r="HW52" s="412">
        <v>24</v>
      </c>
      <c r="HX52" s="412">
        <v>36627.1</v>
      </c>
      <c r="HY52" s="412">
        <v>61.5</v>
      </c>
      <c r="HZ52" s="412">
        <v>18908</v>
      </c>
      <c r="IA52" s="412">
        <v>10390.450000000001</v>
      </c>
      <c r="IB52" s="412">
        <v>6735.4</v>
      </c>
      <c r="IC52" s="412">
        <v>4855.8999999999996</v>
      </c>
      <c r="ID52" s="412">
        <v>2418.3000000000002</v>
      </c>
      <c r="IE52" s="412">
        <v>1029</v>
      </c>
      <c r="IF52" s="412">
        <v>334.5</v>
      </c>
      <c r="IG52" s="412">
        <v>19.850000000000001</v>
      </c>
      <c r="IH52" s="412">
        <v>44752.9</v>
      </c>
      <c r="II52" s="412">
        <v>17.95</v>
      </c>
      <c r="IJ52" s="412">
        <v>4771.1000000000004</v>
      </c>
      <c r="IK52" s="412">
        <v>808.94</v>
      </c>
      <c r="IL52" s="412">
        <v>309.16000000000003</v>
      </c>
      <c r="IM52" s="412">
        <v>124.41</v>
      </c>
      <c r="IN52" s="412">
        <v>33.75</v>
      </c>
      <c r="IO52" s="412">
        <v>8.0500000000000007</v>
      </c>
      <c r="IP52" s="412">
        <v>6.08</v>
      </c>
      <c r="IQ52" s="412">
        <v>0</v>
      </c>
      <c r="IR52" s="412">
        <v>6079.44</v>
      </c>
      <c r="IS52" s="412">
        <v>43.55</v>
      </c>
      <c r="IT52" s="412">
        <v>14136.9</v>
      </c>
      <c r="IU52" s="412">
        <v>9581.51</v>
      </c>
      <c r="IV52" s="412">
        <v>6426.24</v>
      </c>
      <c r="IW52" s="412">
        <v>4731.49</v>
      </c>
      <c r="IX52" s="412">
        <v>2384.5500000000002</v>
      </c>
      <c r="IY52" s="412">
        <v>1020.95</v>
      </c>
      <c r="IZ52" s="412">
        <v>328.42</v>
      </c>
      <c r="JA52" s="412">
        <v>19.850000000000001</v>
      </c>
      <c r="JB52" s="412">
        <v>38673.459999999992</v>
      </c>
      <c r="JC52" s="412">
        <v>24.2</v>
      </c>
      <c r="JD52" s="412">
        <v>9424.6</v>
      </c>
      <c r="JE52" s="412">
        <v>7452.3</v>
      </c>
      <c r="JF52" s="412">
        <v>5712.2</v>
      </c>
      <c r="JG52" s="412">
        <v>4731.5</v>
      </c>
      <c r="JH52" s="412">
        <v>2914.5</v>
      </c>
      <c r="JI52" s="412">
        <v>1474.7</v>
      </c>
      <c r="JJ52" s="412">
        <v>547.4</v>
      </c>
      <c r="JK52" s="412">
        <v>39.700000000000003</v>
      </c>
      <c r="JL52" s="412">
        <v>32321.100000000006</v>
      </c>
      <c r="JM52" s="412">
        <v>24</v>
      </c>
      <c r="JN52" s="412">
        <v>32345.1</v>
      </c>
      <c r="JO52" s="286"/>
      <c r="JP52" s="143">
        <f t="shared" si="5"/>
        <v>0</v>
      </c>
    </row>
    <row r="53" spans="1:276" x14ac:dyDescent="0.2">
      <c r="A53" s="150" t="s">
        <v>233</v>
      </c>
      <c r="B53" s="151" t="s">
        <v>276</v>
      </c>
      <c r="C53" s="152" t="s">
        <v>69</v>
      </c>
      <c r="D53" s="415" t="s">
        <v>232</v>
      </c>
      <c r="E53" s="412">
        <v>2773</v>
      </c>
      <c r="F53" s="412">
        <v>6313</v>
      </c>
      <c r="G53" s="412">
        <v>13705</v>
      </c>
      <c r="H53" s="412">
        <v>8511</v>
      </c>
      <c r="I53" s="412">
        <v>4319</v>
      </c>
      <c r="J53" s="412">
        <v>1770</v>
      </c>
      <c r="K53" s="412">
        <v>622</v>
      </c>
      <c r="L53" s="412">
        <v>65</v>
      </c>
      <c r="M53" s="412">
        <v>38078</v>
      </c>
      <c r="N53" s="412">
        <v>100</v>
      </c>
      <c r="O53" s="412">
        <v>90</v>
      </c>
      <c r="P53" s="412">
        <v>137</v>
      </c>
      <c r="Q53" s="412">
        <v>88</v>
      </c>
      <c r="R53" s="412">
        <v>22</v>
      </c>
      <c r="S53" s="412">
        <v>10</v>
      </c>
      <c r="T53" s="412">
        <v>2</v>
      </c>
      <c r="U53" s="412">
        <v>0</v>
      </c>
      <c r="V53" s="412">
        <v>449</v>
      </c>
      <c r="W53" s="412">
        <v>0</v>
      </c>
      <c r="X53" s="412">
        <v>0</v>
      </c>
      <c r="Y53" s="412">
        <v>0</v>
      </c>
      <c r="Z53" s="412">
        <v>0</v>
      </c>
      <c r="AA53" s="412">
        <v>0</v>
      </c>
      <c r="AB53" s="412">
        <v>0</v>
      </c>
      <c r="AC53" s="412">
        <v>0</v>
      </c>
      <c r="AD53" s="412">
        <v>0</v>
      </c>
      <c r="AE53" s="412">
        <v>0</v>
      </c>
      <c r="AF53" s="412">
        <v>2673</v>
      </c>
      <c r="AG53" s="412">
        <v>6223</v>
      </c>
      <c r="AH53" s="412">
        <v>13568</v>
      </c>
      <c r="AI53" s="412">
        <v>8423</v>
      </c>
      <c r="AJ53" s="412">
        <v>4297</v>
      </c>
      <c r="AK53" s="412">
        <v>1760</v>
      </c>
      <c r="AL53" s="412">
        <v>620</v>
      </c>
      <c r="AM53" s="412">
        <v>65</v>
      </c>
      <c r="AN53" s="412">
        <v>37629</v>
      </c>
      <c r="AO53" s="412">
        <v>2</v>
      </c>
      <c r="AP53" s="412">
        <v>19</v>
      </c>
      <c r="AQ53" s="412">
        <v>98</v>
      </c>
      <c r="AR53" s="412">
        <v>67</v>
      </c>
      <c r="AS53" s="412">
        <v>36</v>
      </c>
      <c r="AT53" s="412">
        <v>18</v>
      </c>
      <c r="AU53" s="412">
        <v>4</v>
      </c>
      <c r="AV53" s="412">
        <v>7</v>
      </c>
      <c r="AW53" s="412">
        <v>251</v>
      </c>
      <c r="AX53" s="412">
        <v>2</v>
      </c>
      <c r="AY53" s="412">
        <v>19</v>
      </c>
      <c r="AZ53" s="412">
        <v>98</v>
      </c>
      <c r="BA53" s="412">
        <v>67</v>
      </c>
      <c r="BB53" s="412">
        <v>36</v>
      </c>
      <c r="BC53" s="412">
        <v>18</v>
      </c>
      <c r="BD53" s="412">
        <v>4</v>
      </c>
      <c r="BE53" s="412">
        <v>7</v>
      </c>
      <c r="BF53" s="412">
        <v>0</v>
      </c>
      <c r="BG53" s="412">
        <v>251</v>
      </c>
      <c r="BH53" s="412">
        <v>2</v>
      </c>
      <c r="BI53" s="412">
        <v>2690</v>
      </c>
      <c r="BJ53" s="412">
        <v>6302</v>
      </c>
      <c r="BK53" s="412">
        <v>13537</v>
      </c>
      <c r="BL53" s="412">
        <v>8392</v>
      </c>
      <c r="BM53" s="412">
        <v>4279</v>
      </c>
      <c r="BN53" s="412">
        <v>1746</v>
      </c>
      <c r="BO53" s="412">
        <v>623</v>
      </c>
      <c r="BP53" s="412">
        <v>58</v>
      </c>
      <c r="BQ53" s="412">
        <v>37629</v>
      </c>
      <c r="BR53" s="412">
        <v>0</v>
      </c>
      <c r="BS53" s="412">
        <v>1566</v>
      </c>
      <c r="BT53" s="412">
        <v>3012</v>
      </c>
      <c r="BU53" s="412">
        <v>3847</v>
      </c>
      <c r="BV53" s="412">
        <v>1721</v>
      </c>
      <c r="BW53" s="412">
        <v>633</v>
      </c>
      <c r="BX53" s="412">
        <v>195</v>
      </c>
      <c r="BY53" s="412">
        <v>48</v>
      </c>
      <c r="BZ53" s="412">
        <v>3</v>
      </c>
      <c r="CA53" s="412">
        <v>11025</v>
      </c>
      <c r="CB53" s="412">
        <v>0</v>
      </c>
      <c r="CC53" s="412">
        <v>21</v>
      </c>
      <c r="CD53" s="412">
        <v>72</v>
      </c>
      <c r="CE53" s="412">
        <v>161</v>
      </c>
      <c r="CF53" s="412">
        <v>108</v>
      </c>
      <c r="CG53" s="412">
        <v>46</v>
      </c>
      <c r="CH53" s="412">
        <v>10</v>
      </c>
      <c r="CI53" s="412">
        <v>2</v>
      </c>
      <c r="CJ53" s="412">
        <v>0</v>
      </c>
      <c r="CK53" s="412">
        <v>420</v>
      </c>
      <c r="CL53" s="412">
        <v>0</v>
      </c>
      <c r="CM53" s="412">
        <v>0</v>
      </c>
      <c r="CN53" s="412">
        <v>3</v>
      </c>
      <c r="CO53" s="412">
        <v>3</v>
      </c>
      <c r="CP53" s="412">
        <v>3</v>
      </c>
      <c r="CQ53" s="412">
        <v>7</v>
      </c>
      <c r="CR53" s="412">
        <v>4</v>
      </c>
      <c r="CS53" s="412">
        <v>9</v>
      </c>
      <c r="CT53" s="412">
        <v>2</v>
      </c>
      <c r="CU53" s="412">
        <v>31</v>
      </c>
      <c r="CV53" s="412">
        <v>45</v>
      </c>
      <c r="CW53" s="412">
        <v>8</v>
      </c>
      <c r="CX53" s="412">
        <v>12</v>
      </c>
      <c r="CY53" s="412">
        <v>4</v>
      </c>
      <c r="CZ53" s="412">
        <v>2</v>
      </c>
      <c r="DA53" s="412">
        <v>2</v>
      </c>
      <c r="DB53" s="412">
        <v>4</v>
      </c>
      <c r="DC53" s="412">
        <v>0</v>
      </c>
      <c r="DD53" s="412">
        <v>77</v>
      </c>
      <c r="DE53" s="412">
        <v>55</v>
      </c>
      <c r="DF53" s="412">
        <v>112</v>
      </c>
      <c r="DG53" s="412">
        <v>133</v>
      </c>
      <c r="DH53" s="412">
        <v>64</v>
      </c>
      <c r="DI53" s="412">
        <v>34</v>
      </c>
      <c r="DJ53" s="412">
        <v>13</v>
      </c>
      <c r="DK53" s="412">
        <v>11</v>
      </c>
      <c r="DL53" s="412">
        <v>1</v>
      </c>
      <c r="DM53" s="412">
        <v>423</v>
      </c>
      <c r="DN53" s="412">
        <v>12</v>
      </c>
      <c r="DO53" s="412">
        <v>16</v>
      </c>
      <c r="DP53" s="412">
        <v>18</v>
      </c>
      <c r="DQ53" s="412">
        <v>7</v>
      </c>
      <c r="DR53" s="412">
        <v>4</v>
      </c>
      <c r="DS53" s="412">
        <v>1</v>
      </c>
      <c r="DT53" s="412">
        <v>0</v>
      </c>
      <c r="DU53" s="412">
        <v>0</v>
      </c>
      <c r="DV53" s="412">
        <v>58</v>
      </c>
      <c r="DW53" s="412">
        <v>0</v>
      </c>
      <c r="DX53" s="412">
        <v>0</v>
      </c>
      <c r="DY53" s="412">
        <v>0</v>
      </c>
      <c r="DZ53" s="412">
        <v>0</v>
      </c>
      <c r="EA53" s="412">
        <v>0</v>
      </c>
      <c r="EB53" s="412">
        <v>0</v>
      </c>
      <c r="EC53" s="412">
        <v>0</v>
      </c>
      <c r="ED53" s="412">
        <v>0</v>
      </c>
      <c r="EE53" s="412">
        <v>0</v>
      </c>
      <c r="EF53" s="412">
        <v>67</v>
      </c>
      <c r="EG53" s="412">
        <v>128</v>
      </c>
      <c r="EH53" s="412">
        <v>151</v>
      </c>
      <c r="EI53" s="412">
        <v>71</v>
      </c>
      <c r="EJ53" s="412">
        <v>38</v>
      </c>
      <c r="EK53" s="412">
        <v>14</v>
      </c>
      <c r="EL53" s="412">
        <v>11</v>
      </c>
      <c r="EM53" s="412">
        <v>1</v>
      </c>
      <c r="EN53" s="412">
        <v>481</v>
      </c>
      <c r="EO53" s="412">
        <v>41</v>
      </c>
      <c r="EP53" s="412">
        <v>50</v>
      </c>
      <c r="EQ53" s="412">
        <v>71</v>
      </c>
      <c r="ER53" s="412">
        <v>30</v>
      </c>
      <c r="ES53" s="412">
        <v>18</v>
      </c>
      <c r="ET53" s="412">
        <v>6</v>
      </c>
      <c r="EU53" s="412">
        <v>9</v>
      </c>
      <c r="EV53" s="412">
        <v>0</v>
      </c>
      <c r="EW53" s="412">
        <v>225</v>
      </c>
      <c r="EX53" s="412">
        <v>0</v>
      </c>
      <c r="EY53" s="412">
        <v>0</v>
      </c>
      <c r="EZ53" s="412">
        <v>0</v>
      </c>
      <c r="FA53" s="412">
        <v>0</v>
      </c>
      <c r="FB53" s="412">
        <v>0</v>
      </c>
      <c r="FC53" s="412">
        <v>0</v>
      </c>
      <c r="FD53" s="412">
        <v>0</v>
      </c>
      <c r="FE53" s="412">
        <v>0</v>
      </c>
      <c r="FF53" s="412">
        <v>0</v>
      </c>
      <c r="FG53" s="412">
        <v>0</v>
      </c>
      <c r="FH53" s="412">
        <v>0</v>
      </c>
      <c r="FI53" s="412">
        <v>0</v>
      </c>
      <c r="FJ53" s="412">
        <v>0</v>
      </c>
      <c r="FK53" s="412">
        <v>0</v>
      </c>
      <c r="FL53" s="412">
        <v>0</v>
      </c>
      <c r="FM53" s="412">
        <v>0</v>
      </c>
      <c r="FN53" s="412">
        <v>0</v>
      </c>
      <c r="FO53" s="412">
        <v>0</v>
      </c>
      <c r="FP53" s="412">
        <v>41</v>
      </c>
      <c r="FQ53" s="412">
        <v>50</v>
      </c>
      <c r="FR53" s="412">
        <v>71</v>
      </c>
      <c r="FS53" s="412">
        <v>30</v>
      </c>
      <c r="FT53" s="412">
        <v>18</v>
      </c>
      <c r="FU53" s="412">
        <v>6</v>
      </c>
      <c r="FV53" s="412">
        <v>9</v>
      </c>
      <c r="FW53" s="412">
        <v>0</v>
      </c>
      <c r="FX53" s="412">
        <v>225</v>
      </c>
      <c r="FY53" s="412">
        <v>2</v>
      </c>
      <c r="FZ53" s="412">
        <v>1046</v>
      </c>
      <c r="GA53" s="412">
        <v>3191</v>
      </c>
      <c r="GB53" s="412">
        <v>9496</v>
      </c>
      <c r="GC53" s="412">
        <v>6549</v>
      </c>
      <c r="GD53" s="412">
        <v>3587</v>
      </c>
      <c r="GE53" s="412">
        <v>1534</v>
      </c>
      <c r="GF53" s="412">
        <v>560</v>
      </c>
      <c r="GG53" s="412">
        <v>53</v>
      </c>
      <c r="GH53" s="412">
        <v>26018</v>
      </c>
      <c r="GI53" s="412">
        <v>0</v>
      </c>
      <c r="GJ53" s="412">
        <v>1644</v>
      </c>
      <c r="GK53" s="412">
        <v>3111</v>
      </c>
      <c r="GL53" s="412">
        <v>4041</v>
      </c>
      <c r="GM53" s="412">
        <v>1843</v>
      </c>
      <c r="GN53" s="412">
        <v>692</v>
      </c>
      <c r="GO53" s="412">
        <v>212</v>
      </c>
      <c r="GP53" s="412">
        <v>63</v>
      </c>
      <c r="GQ53" s="412">
        <v>5</v>
      </c>
      <c r="GR53" s="412">
        <v>11611</v>
      </c>
      <c r="GS53" s="412">
        <v>0</v>
      </c>
      <c r="GT53" s="412">
        <v>3.3</v>
      </c>
      <c r="GU53" s="412">
        <v>0</v>
      </c>
      <c r="GV53" s="412">
        <v>0</v>
      </c>
      <c r="GW53" s="412">
        <v>0.4</v>
      </c>
      <c r="GX53" s="412">
        <v>0</v>
      </c>
      <c r="GY53" s="412">
        <v>0</v>
      </c>
      <c r="GZ53" s="412">
        <v>0</v>
      </c>
      <c r="HA53" s="412">
        <v>0</v>
      </c>
      <c r="HB53" s="412">
        <v>3.6999999999999997</v>
      </c>
      <c r="HC53" s="412">
        <v>2</v>
      </c>
      <c r="HD53" s="412">
        <v>2257.9499999999998</v>
      </c>
      <c r="HE53" s="412">
        <v>5512.3</v>
      </c>
      <c r="HF53" s="412">
        <v>12513.1</v>
      </c>
      <c r="HG53" s="412">
        <v>7925.4500000000007</v>
      </c>
      <c r="HH53" s="412">
        <v>4101.55</v>
      </c>
      <c r="HI53" s="412">
        <v>1691.55</v>
      </c>
      <c r="HJ53" s="412">
        <v>605.6</v>
      </c>
      <c r="HK53" s="412">
        <v>56.25</v>
      </c>
      <c r="HL53" s="412">
        <v>34665.75</v>
      </c>
      <c r="HM53" s="412">
        <v>1.1000000000000001</v>
      </c>
      <c r="HN53" s="412">
        <v>1505.3</v>
      </c>
      <c r="HO53" s="412">
        <v>4287.3</v>
      </c>
      <c r="HP53" s="412">
        <v>11122.8</v>
      </c>
      <c r="HQ53" s="412">
        <v>7925.5</v>
      </c>
      <c r="HR53" s="412">
        <v>5013</v>
      </c>
      <c r="HS53" s="412">
        <v>2443.4</v>
      </c>
      <c r="HT53" s="412">
        <v>1009.3</v>
      </c>
      <c r="HU53" s="412">
        <v>112.5</v>
      </c>
      <c r="HV53" s="412">
        <v>33420.200000000004</v>
      </c>
      <c r="HW53" s="412">
        <v>0</v>
      </c>
      <c r="HX53" s="412">
        <v>33420.199999999997</v>
      </c>
      <c r="HY53" s="412">
        <v>2</v>
      </c>
      <c r="HZ53" s="412">
        <v>2257.9499999999998</v>
      </c>
      <c r="IA53" s="412">
        <v>5512.3</v>
      </c>
      <c r="IB53" s="412">
        <v>12513.1</v>
      </c>
      <c r="IC53" s="412">
        <v>7925.4500000000007</v>
      </c>
      <c r="ID53" s="412">
        <v>4101.55</v>
      </c>
      <c r="IE53" s="412">
        <v>1691.55</v>
      </c>
      <c r="IF53" s="412">
        <v>605.6</v>
      </c>
      <c r="IG53" s="412">
        <v>56.25</v>
      </c>
      <c r="IH53" s="412">
        <v>34665.75</v>
      </c>
      <c r="II53" s="412">
        <v>0</v>
      </c>
      <c r="IJ53" s="412">
        <v>733.05</v>
      </c>
      <c r="IK53" s="412">
        <v>1173.8599999999999</v>
      </c>
      <c r="IL53" s="412">
        <v>1410.26</v>
      </c>
      <c r="IM53" s="412">
        <v>409.78</v>
      </c>
      <c r="IN53" s="412">
        <v>120.66</v>
      </c>
      <c r="IO53" s="412">
        <v>27.63</v>
      </c>
      <c r="IP53" s="412">
        <v>2.99</v>
      </c>
      <c r="IQ53" s="412">
        <v>0</v>
      </c>
      <c r="IR53" s="412">
        <v>3878.2299999999996</v>
      </c>
      <c r="IS53" s="412">
        <v>2</v>
      </c>
      <c r="IT53" s="412">
        <v>1524.8999999999999</v>
      </c>
      <c r="IU53" s="412">
        <v>4338.4400000000005</v>
      </c>
      <c r="IV53" s="412">
        <v>11102.84</v>
      </c>
      <c r="IW53" s="412">
        <v>7515.670000000001</v>
      </c>
      <c r="IX53" s="412">
        <v>3980.8900000000003</v>
      </c>
      <c r="IY53" s="412">
        <v>1663.9199999999998</v>
      </c>
      <c r="IZ53" s="412">
        <v>602.61</v>
      </c>
      <c r="JA53" s="412">
        <v>56.25</v>
      </c>
      <c r="JB53" s="412">
        <v>30787.52</v>
      </c>
      <c r="JC53" s="412">
        <v>1.1000000000000001</v>
      </c>
      <c r="JD53" s="412">
        <v>1016.6</v>
      </c>
      <c r="JE53" s="412">
        <v>3374.3</v>
      </c>
      <c r="JF53" s="412">
        <v>9869.2000000000007</v>
      </c>
      <c r="JG53" s="412">
        <v>7515.7</v>
      </c>
      <c r="JH53" s="412">
        <v>4865.5</v>
      </c>
      <c r="JI53" s="412">
        <v>2403.4</v>
      </c>
      <c r="JJ53" s="412">
        <v>1004.4</v>
      </c>
      <c r="JK53" s="412">
        <v>112.5</v>
      </c>
      <c r="JL53" s="412">
        <v>30162.700000000004</v>
      </c>
      <c r="JM53" s="412">
        <v>0</v>
      </c>
      <c r="JN53" s="412">
        <v>30162.7</v>
      </c>
      <c r="JO53" s="286"/>
      <c r="JP53" s="143">
        <f t="shared" si="5"/>
        <v>0</v>
      </c>
    </row>
    <row r="54" spans="1:276" x14ac:dyDescent="0.2">
      <c r="A54" s="150" t="s">
        <v>98</v>
      </c>
      <c r="B54" s="151" t="s">
        <v>284</v>
      </c>
      <c r="C54" s="152" t="s">
        <v>69</v>
      </c>
      <c r="D54" s="415" t="s">
        <v>97</v>
      </c>
      <c r="E54" s="412">
        <v>9661</v>
      </c>
      <c r="F54" s="412">
        <v>22882</v>
      </c>
      <c r="G54" s="412">
        <v>32176</v>
      </c>
      <c r="H54" s="412">
        <v>21615</v>
      </c>
      <c r="I54" s="412">
        <v>14794</v>
      </c>
      <c r="J54" s="412">
        <v>7956</v>
      </c>
      <c r="K54" s="412">
        <v>4657</v>
      </c>
      <c r="L54" s="412">
        <v>352</v>
      </c>
      <c r="M54" s="412">
        <v>114093</v>
      </c>
      <c r="N54" s="412">
        <v>448</v>
      </c>
      <c r="O54" s="412">
        <v>335</v>
      </c>
      <c r="P54" s="412">
        <v>715</v>
      </c>
      <c r="Q54" s="412">
        <v>337</v>
      </c>
      <c r="R54" s="412">
        <v>131</v>
      </c>
      <c r="S54" s="412">
        <v>69</v>
      </c>
      <c r="T54" s="412">
        <v>28</v>
      </c>
      <c r="U54" s="412">
        <v>8</v>
      </c>
      <c r="V54" s="412">
        <v>2071</v>
      </c>
      <c r="W54" s="412">
        <v>0</v>
      </c>
      <c r="X54" s="412">
        <v>0</v>
      </c>
      <c r="Y54" s="412">
        <v>0</v>
      </c>
      <c r="Z54" s="412">
        <v>0</v>
      </c>
      <c r="AA54" s="412">
        <v>0</v>
      </c>
      <c r="AB54" s="412">
        <v>0</v>
      </c>
      <c r="AC54" s="412">
        <v>0</v>
      </c>
      <c r="AD54" s="412">
        <v>0</v>
      </c>
      <c r="AE54" s="412">
        <v>0</v>
      </c>
      <c r="AF54" s="412">
        <v>9213</v>
      </c>
      <c r="AG54" s="412">
        <v>22547</v>
      </c>
      <c r="AH54" s="412">
        <v>31461</v>
      </c>
      <c r="AI54" s="412">
        <v>21278</v>
      </c>
      <c r="AJ54" s="412">
        <v>14663</v>
      </c>
      <c r="AK54" s="412">
        <v>7887</v>
      </c>
      <c r="AL54" s="412">
        <v>4629</v>
      </c>
      <c r="AM54" s="412">
        <v>344</v>
      </c>
      <c r="AN54" s="412">
        <v>112022</v>
      </c>
      <c r="AO54" s="412">
        <v>21</v>
      </c>
      <c r="AP54" s="412">
        <v>53</v>
      </c>
      <c r="AQ54" s="412">
        <v>120</v>
      </c>
      <c r="AR54" s="412">
        <v>113</v>
      </c>
      <c r="AS54" s="412">
        <v>98</v>
      </c>
      <c r="AT54" s="412">
        <v>61</v>
      </c>
      <c r="AU54" s="412">
        <v>36</v>
      </c>
      <c r="AV54" s="412">
        <v>23</v>
      </c>
      <c r="AW54" s="412">
        <v>525</v>
      </c>
      <c r="AX54" s="412">
        <v>21</v>
      </c>
      <c r="AY54" s="412">
        <v>53</v>
      </c>
      <c r="AZ54" s="412">
        <v>120</v>
      </c>
      <c r="BA54" s="412">
        <v>113</v>
      </c>
      <c r="BB54" s="412">
        <v>98</v>
      </c>
      <c r="BC54" s="412">
        <v>61</v>
      </c>
      <c r="BD54" s="412">
        <v>36</v>
      </c>
      <c r="BE54" s="412">
        <v>23</v>
      </c>
      <c r="BF54" s="412">
        <v>0</v>
      </c>
      <c r="BG54" s="412">
        <v>525</v>
      </c>
      <c r="BH54" s="412">
        <v>21</v>
      </c>
      <c r="BI54" s="412">
        <v>9245</v>
      </c>
      <c r="BJ54" s="412">
        <v>22614</v>
      </c>
      <c r="BK54" s="412">
        <v>31454</v>
      </c>
      <c r="BL54" s="412">
        <v>21263</v>
      </c>
      <c r="BM54" s="412">
        <v>14626</v>
      </c>
      <c r="BN54" s="412">
        <v>7862</v>
      </c>
      <c r="BO54" s="412">
        <v>4616</v>
      </c>
      <c r="BP54" s="412">
        <v>321</v>
      </c>
      <c r="BQ54" s="412">
        <v>112022</v>
      </c>
      <c r="BR54" s="412">
        <v>5</v>
      </c>
      <c r="BS54" s="412">
        <v>5876</v>
      </c>
      <c r="BT54" s="412">
        <v>9801</v>
      </c>
      <c r="BU54" s="412">
        <v>9436</v>
      </c>
      <c r="BV54" s="412">
        <v>4714</v>
      </c>
      <c r="BW54" s="412">
        <v>2357</v>
      </c>
      <c r="BX54" s="412">
        <v>1013</v>
      </c>
      <c r="BY54" s="412">
        <v>504</v>
      </c>
      <c r="BZ54" s="412">
        <v>36</v>
      </c>
      <c r="CA54" s="412">
        <v>33742</v>
      </c>
      <c r="CB54" s="412">
        <v>0</v>
      </c>
      <c r="CC54" s="412">
        <v>46</v>
      </c>
      <c r="CD54" s="412">
        <v>228</v>
      </c>
      <c r="CE54" s="412">
        <v>326</v>
      </c>
      <c r="CF54" s="412">
        <v>198</v>
      </c>
      <c r="CG54" s="412">
        <v>121</v>
      </c>
      <c r="CH54" s="412">
        <v>47</v>
      </c>
      <c r="CI54" s="412">
        <v>23</v>
      </c>
      <c r="CJ54" s="412">
        <v>0</v>
      </c>
      <c r="CK54" s="412">
        <v>989</v>
      </c>
      <c r="CL54" s="412">
        <v>0</v>
      </c>
      <c r="CM54" s="412">
        <v>12</v>
      </c>
      <c r="CN54" s="412">
        <v>17</v>
      </c>
      <c r="CO54" s="412">
        <v>6</v>
      </c>
      <c r="CP54" s="412">
        <v>3</v>
      </c>
      <c r="CQ54" s="412">
        <v>5</v>
      </c>
      <c r="CR54" s="412">
        <v>11</v>
      </c>
      <c r="CS54" s="412">
        <v>36</v>
      </c>
      <c r="CT54" s="412">
        <v>3</v>
      </c>
      <c r="CU54" s="412">
        <v>93</v>
      </c>
      <c r="CV54" s="412">
        <v>49</v>
      </c>
      <c r="CW54" s="412">
        <v>59</v>
      </c>
      <c r="CX54" s="412">
        <v>73</v>
      </c>
      <c r="CY54" s="412">
        <v>41</v>
      </c>
      <c r="CZ54" s="412">
        <v>26</v>
      </c>
      <c r="DA54" s="412">
        <v>18</v>
      </c>
      <c r="DB54" s="412">
        <v>18</v>
      </c>
      <c r="DC54" s="412">
        <v>4</v>
      </c>
      <c r="DD54" s="412">
        <v>288</v>
      </c>
      <c r="DE54" s="412">
        <v>249</v>
      </c>
      <c r="DF54" s="412">
        <v>404</v>
      </c>
      <c r="DG54" s="412">
        <v>319</v>
      </c>
      <c r="DH54" s="412">
        <v>189</v>
      </c>
      <c r="DI54" s="412">
        <v>104</v>
      </c>
      <c r="DJ54" s="412">
        <v>51</v>
      </c>
      <c r="DK54" s="412">
        <v>42</v>
      </c>
      <c r="DL54" s="412">
        <v>8</v>
      </c>
      <c r="DM54" s="412">
        <v>1366</v>
      </c>
      <c r="DN54" s="412">
        <v>0</v>
      </c>
      <c r="DO54" s="412">
        <v>0</v>
      </c>
      <c r="DP54" s="412">
        <v>0</v>
      </c>
      <c r="DQ54" s="412">
        <v>0</v>
      </c>
      <c r="DR54" s="412">
        <v>0</v>
      </c>
      <c r="DS54" s="412">
        <v>0</v>
      </c>
      <c r="DT54" s="412">
        <v>0</v>
      </c>
      <c r="DU54" s="412">
        <v>0</v>
      </c>
      <c r="DV54" s="412">
        <v>0</v>
      </c>
      <c r="DW54" s="412">
        <v>63</v>
      </c>
      <c r="DX54" s="412">
        <v>44</v>
      </c>
      <c r="DY54" s="412">
        <v>26</v>
      </c>
      <c r="DZ54" s="412">
        <v>20</v>
      </c>
      <c r="EA54" s="412">
        <v>17</v>
      </c>
      <c r="EB54" s="412">
        <v>12</v>
      </c>
      <c r="EC54" s="412">
        <v>11</v>
      </c>
      <c r="ED54" s="412">
        <v>0</v>
      </c>
      <c r="EE54" s="412">
        <v>193</v>
      </c>
      <c r="EF54" s="412">
        <v>312</v>
      </c>
      <c r="EG54" s="412">
        <v>448</v>
      </c>
      <c r="EH54" s="412">
        <v>345</v>
      </c>
      <c r="EI54" s="412">
        <v>209</v>
      </c>
      <c r="EJ54" s="412">
        <v>121</v>
      </c>
      <c r="EK54" s="412">
        <v>63</v>
      </c>
      <c r="EL54" s="412">
        <v>53</v>
      </c>
      <c r="EM54" s="412">
        <v>8</v>
      </c>
      <c r="EN54" s="412">
        <v>1559</v>
      </c>
      <c r="EO54" s="412">
        <v>153</v>
      </c>
      <c r="EP54" s="412">
        <v>154</v>
      </c>
      <c r="EQ54" s="412">
        <v>132</v>
      </c>
      <c r="ER54" s="412">
        <v>101</v>
      </c>
      <c r="ES54" s="412">
        <v>58</v>
      </c>
      <c r="ET54" s="412">
        <v>36</v>
      </c>
      <c r="EU54" s="412">
        <v>35</v>
      </c>
      <c r="EV54" s="412">
        <v>8</v>
      </c>
      <c r="EW54" s="412">
        <v>677</v>
      </c>
      <c r="EX54" s="412">
        <v>0</v>
      </c>
      <c r="EY54" s="412">
        <v>0</v>
      </c>
      <c r="EZ54" s="412">
        <v>0</v>
      </c>
      <c r="FA54" s="412">
        <v>0</v>
      </c>
      <c r="FB54" s="412">
        <v>0</v>
      </c>
      <c r="FC54" s="412">
        <v>0</v>
      </c>
      <c r="FD54" s="412">
        <v>0</v>
      </c>
      <c r="FE54" s="412">
        <v>0</v>
      </c>
      <c r="FF54" s="412">
        <v>0</v>
      </c>
      <c r="FG54" s="412">
        <v>0</v>
      </c>
      <c r="FH54" s="412">
        <v>0</v>
      </c>
      <c r="FI54" s="412">
        <v>0</v>
      </c>
      <c r="FJ54" s="412">
        <v>0</v>
      </c>
      <c r="FK54" s="412">
        <v>0</v>
      </c>
      <c r="FL54" s="412">
        <v>0</v>
      </c>
      <c r="FM54" s="412">
        <v>0</v>
      </c>
      <c r="FN54" s="412">
        <v>0</v>
      </c>
      <c r="FO54" s="412">
        <v>0</v>
      </c>
      <c r="FP54" s="412">
        <v>153</v>
      </c>
      <c r="FQ54" s="412">
        <v>154</v>
      </c>
      <c r="FR54" s="412">
        <v>132</v>
      </c>
      <c r="FS54" s="412">
        <v>101</v>
      </c>
      <c r="FT54" s="412">
        <v>58</v>
      </c>
      <c r="FU54" s="412">
        <v>36</v>
      </c>
      <c r="FV54" s="412">
        <v>35</v>
      </c>
      <c r="FW54" s="412">
        <v>8</v>
      </c>
      <c r="FX54" s="412">
        <v>677</v>
      </c>
      <c r="FY54" s="412">
        <v>16</v>
      </c>
      <c r="FZ54" s="412">
        <v>3247</v>
      </c>
      <c r="GA54" s="412">
        <v>12523</v>
      </c>
      <c r="GB54" s="412">
        <v>21659</v>
      </c>
      <c r="GC54" s="412">
        <v>16327</v>
      </c>
      <c r="GD54" s="412">
        <v>12126</v>
      </c>
      <c r="GE54" s="412">
        <v>6779</v>
      </c>
      <c r="GF54" s="412">
        <v>4041</v>
      </c>
      <c r="GG54" s="412">
        <v>282</v>
      </c>
      <c r="GH54" s="412">
        <v>77000</v>
      </c>
      <c r="GI54" s="412">
        <v>5</v>
      </c>
      <c r="GJ54" s="412">
        <v>5998</v>
      </c>
      <c r="GK54" s="412">
        <v>10091</v>
      </c>
      <c r="GL54" s="412">
        <v>9795</v>
      </c>
      <c r="GM54" s="412">
        <v>4936</v>
      </c>
      <c r="GN54" s="412">
        <v>2500</v>
      </c>
      <c r="GO54" s="412">
        <v>1083</v>
      </c>
      <c r="GP54" s="412">
        <v>575</v>
      </c>
      <c r="GQ54" s="412">
        <v>39</v>
      </c>
      <c r="GR54" s="412">
        <v>35022</v>
      </c>
      <c r="GS54" s="412">
        <v>0</v>
      </c>
      <c r="GT54" s="412">
        <v>20.88</v>
      </c>
      <c r="GU54" s="412">
        <v>1.5</v>
      </c>
      <c r="GV54" s="412">
        <v>1</v>
      </c>
      <c r="GW54" s="412">
        <v>0.38</v>
      </c>
      <c r="GX54" s="412">
        <v>0</v>
      </c>
      <c r="GY54" s="412">
        <v>0.5</v>
      </c>
      <c r="GZ54" s="412">
        <v>0</v>
      </c>
      <c r="HA54" s="412">
        <v>0</v>
      </c>
      <c r="HB54" s="412">
        <v>24.259999999999998</v>
      </c>
      <c r="HC54" s="412">
        <v>19.75</v>
      </c>
      <c r="HD54" s="412">
        <v>7768.62</v>
      </c>
      <c r="HE54" s="412">
        <v>20118.25</v>
      </c>
      <c r="HF54" s="412">
        <v>29022</v>
      </c>
      <c r="HG54" s="412">
        <v>20042.62</v>
      </c>
      <c r="HH54" s="412">
        <v>14012.5</v>
      </c>
      <c r="HI54" s="412">
        <v>7597</v>
      </c>
      <c r="HJ54" s="412">
        <v>4471.25</v>
      </c>
      <c r="HK54" s="412">
        <v>310.5</v>
      </c>
      <c r="HL54" s="412">
        <v>103362.48999999999</v>
      </c>
      <c r="HM54" s="412">
        <v>11</v>
      </c>
      <c r="HN54" s="412">
        <v>5179.1000000000004</v>
      </c>
      <c r="HO54" s="412">
        <v>15647.5</v>
      </c>
      <c r="HP54" s="412">
        <v>25797.3</v>
      </c>
      <c r="HQ54" s="412">
        <v>20042.599999999999</v>
      </c>
      <c r="HR54" s="412">
        <v>17126.400000000001</v>
      </c>
      <c r="HS54" s="412">
        <v>10973.4</v>
      </c>
      <c r="HT54" s="412">
        <v>7452.1</v>
      </c>
      <c r="HU54" s="412">
        <v>621</v>
      </c>
      <c r="HV54" s="412">
        <v>102850.4</v>
      </c>
      <c r="HW54" s="412">
        <v>563.9</v>
      </c>
      <c r="HX54" s="412">
        <v>103414.3</v>
      </c>
      <c r="HY54" s="412">
        <v>19.75</v>
      </c>
      <c r="HZ54" s="412">
        <v>7768.62</v>
      </c>
      <c r="IA54" s="412">
        <v>20118.25</v>
      </c>
      <c r="IB54" s="412">
        <v>29022</v>
      </c>
      <c r="IC54" s="412">
        <v>20042.62</v>
      </c>
      <c r="ID54" s="412">
        <v>14012.5</v>
      </c>
      <c r="IE54" s="412">
        <v>7597</v>
      </c>
      <c r="IF54" s="412">
        <v>4471.25</v>
      </c>
      <c r="IG54" s="412">
        <v>310.5</v>
      </c>
      <c r="IH54" s="412">
        <v>103362.48999999999</v>
      </c>
      <c r="II54" s="412">
        <v>5.46</v>
      </c>
      <c r="IJ54" s="412">
        <v>2342.67</v>
      </c>
      <c r="IK54" s="412">
        <v>3422.1</v>
      </c>
      <c r="IL54" s="412">
        <v>2880.2</v>
      </c>
      <c r="IM54" s="412">
        <v>782.9</v>
      </c>
      <c r="IN54" s="412">
        <v>265.61</v>
      </c>
      <c r="IO54" s="412">
        <v>88.21</v>
      </c>
      <c r="IP54" s="412">
        <v>19.8</v>
      </c>
      <c r="IQ54" s="412">
        <v>0</v>
      </c>
      <c r="IR54" s="412">
        <v>9806.9499999999989</v>
      </c>
      <c r="IS54" s="412">
        <v>14.29</v>
      </c>
      <c r="IT54" s="412">
        <v>5425.95</v>
      </c>
      <c r="IU54" s="412">
        <v>16696.150000000001</v>
      </c>
      <c r="IV54" s="412">
        <v>26141.8</v>
      </c>
      <c r="IW54" s="412">
        <v>19259.719999999998</v>
      </c>
      <c r="IX54" s="412">
        <v>13746.89</v>
      </c>
      <c r="IY54" s="412">
        <v>7508.79</v>
      </c>
      <c r="IZ54" s="412">
        <v>4451.45</v>
      </c>
      <c r="JA54" s="412">
        <v>310.5</v>
      </c>
      <c r="JB54" s="412">
        <v>93555.54</v>
      </c>
      <c r="JC54" s="412">
        <v>7.9</v>
      </c>
      <c r="JD54" s="412">
        <v>3617.3</v>
      </c>
      <c r="JE54" s="412">
        <v>12985.9</v>
      </c>
      <c r="JF54" s="412">
        <v>23237.200000000001</v>
      </c>
      <c r="JG54" s="412">
        <v>19259.7</v>
      </c>
      <c r="JH54" s="412">
        <v>16801.8</v>
      </c>
      <c r="JI54" s="412">
        <v>10846</v>
      </c>
      <c r="JJ54" s="412">
        <v>7419.1</v>
      </c>
      <c r="JK54" s="412">
        <v>621</v>
      </c>
      <c r="JL54" s="412">
        <v>94795.900000000009</v>
      </c>
      <c r="JM54" s="412">
        <v>563.9</v>
      </c>
      <c r="JN54" s="412">
        <v>95359.8</v>
      </c>
      <c r="JO54" s="286"/>
      <c r="JP54" s="143">
        <f t="shared" si="5"/>
        <v>0</v>
      </c>
    </row>
    <row r="55" spans="1:276" x14ac:dyDescent="0.2">
      <c r="A55" s="150" t="s">
        <v>235</v>
      </c>
      <c r="B55" s="151" t="s">
        <v>276</v>
      </c>
      <c r="C55" s="152" t="s">
        <v>279</v>
      </c>
      <c r="D55" s="415" t="s">
        <v>234</v>
      </c>
      <c r="E55" s="412">
        <v>12205</v>
      </c>
      <c r="F55" s="412">
        <v>20180</v>
      </c>
      <c r="G55" s="412">
        <v>17836</v>
      </c>
      <c r="H55" s="412">
        <v>10067</v>
      </c>
      <c r="I55" s="412">
        <v>6267</v>
      </c>
      <c r="J55" s="412">
        <v>3014</v>
      </c>
      <c r="K55" s="412">
        <v>1866</v>
      </c>
      <c r="L55" s="412">
        <v>203</v>
      </c>
      <c r="M55" s="412">
        <v>71638</v>
      </c>
      <c r="N55" s="412">
        <v>780</v>
      </c>
      <c r="O55" s="412">
        <v>671</v>
      </c>
      <c r="P55" s="412">
        <v>524</v>
      </c>
      <c r="Q55" s="412">
        <v>309</v>
      </c>
      <c r="R55" s="412">
        <v>83</v>
      </c>
      <c r="S55" s="412">
        <v>47</v>
      </c>
      <c r="T55" s="412">
        <v>27</v>
      </c>
      <c r="U55" s="412">
        <v>20</v>
      </c>
      <c r="V55" s="412">
        <v>2461</v>
      </c>
      <c r="W55" s="412">
        <v>0</v>
      </c>
      <c r="X55" s="412">
        <v>0</v>
      </c>
      <c r="Y55" s="412">
        <v>0</v>
      </c>
      <c r="Z55" s="412">
        <v>0</v>
      </c>
      <c r="AA55" s="412">
        <v>0</v>
      </c>
      <c r="AB55" s="412">
        <v>0</v>
      </c>
      <c r="AC55" s="412">
        <v>0</v>
      </c>
      <c r="AD55" s="412">
        <v>0</v>
      </c>
      <c r="AE55" s="412">
        <v>0</v>
      </c>
      <c r="AF55" s="412">
        <v>11425</v>
      </c>
      <c r="AG55" s="412">
        <v>19509</v>
      </c>
      <c r="AH55" s="412">
        <v>17312</v>
      </c>
      <c r="AI55" s="412">
        <v>9758</v>
      </c>
      <c r="AJ55" s="412">
        <v>6184</v>
      </c>
      <c r="AK55" s="412">
        <v>2967</v>
      </c>
      <c r="AL55" s="412">
        <v>1839</v>
      </c>
      <c r="AM55" s="412">
        <v>183</v>
      </c>
      <c r="AN55" s="412">
        <v>69177</v>
      </c>
      <c r="AO55" s="412">
        <v>21</v>
      </c>
      <c r="AP55" s="412">
        <v>94</v>
      </c>
      <c r="AQ55" s="412">
        <v>115</v>
      </c>
      <c r="AR55" s="412">
        <v>61</v>
      </c>
      <c r="AS55" s="412">
        <v>45</v>
      </c>
      <c r="AT55" s="412">
        <v>31</v>
      </c>
      <c r="AU55" s="412">
        <v>21</v>
      </c>
      <c r="AV55" s="412">
        <v>11</v>
      </c>
      <c r="AW55" s="412">
        <v>399</v>
      </c>
      <c r="AX55" s="412">
        <v>21</v>
      </c>
      <c r="AY55" s="412">
        <v>94</v>
      </c>
      <c r="AZ55" s="412">
        <v>115</v>
      </c>
      <c r="BA55" s="412">
        <v>61</v>
      </c>
      <c r="BB55" s="412">
        <v>45</v>
      </c>
      <c r="BC55" s="412">
        <v>31</v>
      </c>
      <c r="BD55" s="412">
        <v>21</v>
      </c>
      <c r="BE55" s="412">
        <v>11</v>
      </c>
      <c r="BF55" s="412">
        <v>0</v>
      </c>
      <c r="BG55" s="412">
        <v>399</v>
      </c>
      <c r="BH55" s="412">
        <v>21</v>
      </c>
      <c r="BI55" s="412">
        <v>11498</v>
      </c>
      <c r="BJ55" s="412">
        <v>19530</v>
      </c>
      <c r="BK55" s="412">
        <v>17258</v>
      </c>
      <c r="BL55" s="412">
        <v>9742</v>
      </c>
      <c r="BM55" s="412">
        <v>6170</v>
      </c>
      <c r="BN55" s="412">
        <v>2957</v>
      </c>
      <c r="BO55" s="412">
        <v>1829</v>
      </c>
      <c r="BP55" s="412">
        <v>172</v>
      </c>
      <c r="BQ55" s="412">
        <v>69177</v>
      </c>
      <c r="BR55" s="412">
        <v>10</v>
      </c>
      <c r="BS55" s="412">
        <v>5476</v>
      </c>
      <c r="BT55" s="412">
        <v>6220</v>
      </c>
      <c r="BU55" s="412">
        <v>4409</v>
      </c>
      <c r="BV55" s="412">
        <v>2012</v>
      </c>
      <c r="BW55" s="412">
        <v>944</v>
      </c>
      <c r="BX55" s="412">
        <v>439</v>
      </c>
      <c r="BY55" s="412">
        <v>204</v>
      </c>
      <c r="BZ55" s="412">
        <v>13</v>
      </c>
      <c r="CA55" s="412">
        <v>19727</v>
      </c>
      <c r="CB55" s="412">
        <v>0</v>
      </c>
      <c r="CC55" s="412">
        <v>169</v>
      </c>
      <c r="CD55" s="412">
        <v>327</v>
      </c>
      <c r="CE55" s="412">
        <v>215</v>
      </c>
      <c r="CF55" s="412">
        <v>129</v>
      </c>
      <c r="CG55" s="412">
        <v>69</v>
      </c>
      <c r="CH55" s="412">
        <v>27</v>
      </c>
      <c r="CI55" s="412">
        <v>7</v>
      </c>
      <c r="CJ55" s="412">
        <v>0</v>
      </c>
      <c r="CK55" s="412">
        <v>943</v>
      </c>
      <c r="CL55" s="412">
        <v>0</v>
      </c>
      <c r="CM55" s="412">
        <v>9</v>
      </c>
      <c r="CN55" s="412">
        <v>10</v>
      </c>
      <c r="CO55" s="412">
        <v>6</v>
      </c>
      <c r="CP55" s="412">
        <v>12</v>
      </c>
      <c r="CQ55" s="412">
        <v>14</v>
      </c>
      <c r="CR55" s="412">
        <v>21</v>
      </c>
      <c r="CS55" s="412">
        <v>15</v>
      </c>
      <c r="CT55" s="412">
        <v>6</v>
      </c>
      <c r="CU55" s="412">
        <v>93</v>
      </c>
      <c r="CV55" s="412">
        <v>132</v>
      </c>
      <c r="CW55" s="412">
        <v>151</v>
      </c>
      <c r="CX55" s="412">
        <v>69</v>
      </c>
      <c r="CY55" s="412">
        <v>62</v>
      </c>
      <c r="CZ55" s="412">
        <v>23</v>
      </c>
      <c r="DA55" s="412">
        <v>15</v>
      </c>
      <c r="DB55" s="412">
        <v>8</v>
      </c>
      <c r="DC55" s="412">
        <v>4</v>
      </c>
      <c r="DD55" s="412">
        <v>464</v>
      </c>
      <c r="DE55" s="412">
        <v>322</v>
      </c>
      <c r="DF55" s="412">
        <v>288</v>
      </c>
      <c r="DG55" s="412">
        <v>187</v>
      </c>
      <c r="DH55" s="412">
        <v>117</v>
      </c>
      <c r="DI55" s="412">
        <v>65</v>
      </c>
      <c r="DJ55" s="412">
        <v>33</v>
      </c>
      <c r="DK55" s="412">
        <v>26</v>
      </c>
      <c r="DL55" s="412">
        <v>1</v>
      </c>
      <c r="DM55" s="412">
        <v>1039</v>
      </c>
      <c r="DN55" s="412">
        <v>44</v>
      </c>
      <c r="DO55" s="412">
        <v>48</v>
      </c>
      <c r="DP55" s="412">
        <v>47</v>
      </c>
      <c r="DQ55" s="412">
        <v>12</v>
      </c>
      <c r="DR55" s="412">
        <v>7</v>
      </c>
      <c r="DS55" s="412">
        <v>6</v>
      </c>
      <c r="DT55" s="412">
        <v>5</v>
      </c>
      <c r="DU55" s="412">
        <v>0</v>
      </c>
      <c r="DV55" s="412">
        <v>169</v>
      </c>
      <c r="DW55" s="412">
        <v>0</v>
      </c>
      <c r="DX55" s="412">
        <v>0</v>
      </c>
      <c r="DY55" s="412">
        <v>0</v>
      </c>
      <c r="DZ55" s="412">
        <v>0</v>
      </c>
      <c r="EA55" s="412">
        <v>0</v>
      </c>
      <c r="EB55" s="412">
        <v>0</v>
      </c>
      <c r="EC55" s="412">
        <v>0</v>
      </c>
      <c r="ED55" s="412">
        <v>0</v>
      </c>
      <c r="EE55" s="412">
        <v>0</v>
      </c>
      <c r="EF55" s="412">
        <v>366</v>
      </c>
      <c r="EG55" s="412">
        <v>336</v>
      </c>
      <c r="EH55" s="412">
        <v>234</v>
      </c>
      <c r="EI55" s="412">
        <v>129</v>
      </c>
      <c r="EJ55" s="412">
        <v>72</v>
      </c>
      <c r="EK55" s="412">
        <v>39</v>
      </c>
      <c r="EL55" s="412">
        <v>31</v>
      </c>
      <c r="EM55" s="412">
        <v>1</v>
      </c>
      <c r="EN55" s="412">
        <v>1208</v>
      </c>
      <c r="EO55" s="412">
        <v>198</v>
      </c>
      <c r="EP55" s="412">
        <v>168</v>
      </c>
      <c r="EQ55" s="412">
        <v>148</v>
      </c>
      <c r="ER55" s="412">
        <v>89</v>
      </c>
      <c r="ES55" s="412">
        <v>55</v>
      </c>
      <c r="ET55" s="412">
        <v>27</v>
      </c>
      <c r="EU55" s="412">
        <v>27</v>
      </c>
      <c r="EV55" s="412">
        <v>1</v>
      </c>
      <c r="EW55" s="412">
        <v>713</v>
      </c>
      <c r="EX55" s="412">
        <v>0</v>
      </c>
      <c r="EY55" s="412">
        <v>0</v>
      </c>
      <c r="EZ55" s="412">
        <v>0</v>
      </c>
      <c r="FA55" s="412">
        <v>0</v>
      </c>
      <c r="FB55" s="412">
        <v>0</v>
      </c>
      <c r="FC55" s="412">
        <v>0</v>
      </c>
      <c r="FD55" s="412">
        <v>0</v>
      </c>
      <c r="FE55" s="412">
        <v>0</v>
      </c>
      <c r="FF55" s="412">
        <v>0</v>
      </c>
      <c r="FG55" s="412">
        <v>14</v>
      </c>
      <c r="FH55" s="412">
        <v>13</v>
      </c>
      <c r="FI55" s="412">
        <v>25</v>
      </c>
      <c r="FJ55" s="412">
        <v>2</v>
      </c>
      <c r="FK55" s="412">
        <v>4</v>
      </c>
      <c r="FL55" s="412">
        <v>4</v>
      </c>
      <c r="FM55" s="412">
        <v>5</v>
      </c>
      <c r="FN55" s="412">
        <v>0</v>
      </c>
      <c r="FO55" s="412">
        <v>67</v>
      </c>
      <c r="FP55" s="412">
        <v>184</v>
      </c>
      <c r="FQ55" s="412">
        <v>155</v>
      </c>
      <c r="FR55" s="412">
        <v>123</v>
      </c>
      <c r="FS55" s="412">
        <v>87</v>
      </c>
      <c r="FT55" s="412">
        <v>51</v>
      </c>
      <c r="FU55" s="412">
        <v>23</v>
      </c>
      <c r="FV55" s="412">
        <v>22</v>
      </c>
      <c r="FW55" s="412">
        <v>1</v>
      </c>
      <c r="FX55" s="412">
        <v>646</v>
      </c>
      <c r="FY55" s="412">
        <v>11</v>
      </c>
      <c r="FZ55" s="412">
        <v>5798</v>
      </c>
      <c r="GA55" s="412">
        <v>12923</v>
      </c>
      <c r="GB55" s="412">
        <v>12580</v>
      </c>
      <c r="GC55" s="412">
        <v>7576</v>
      </c>
      <c r="GD55" s="412">
        <v>5135</v>
      </c>
      <c r="GE55" s="412">
        <v>2464</v>
      </c>
      <c r="GF55" s="412">
        <v>1598</v>
      </c>
      <c r="GG55" s="412">
        <v>153</v>
      </c>
      <c r="GH55" s="412">
        <v>48238</v>
      </c>
      <c r="GI55" s="412">
        <v>10</v>
      </c>
      <c r="GJ55" s="412">
        <v>5700</v>
      </c>
      <c r="GK55" s="412">
        <v>6607</v>
      </c>
      <c r="GL55" s="412">
        <v>4678</v>
      </c>
      <c r="GM55" s="412">
        <v>2166</v>
      </c>
      <c r="GN55" s="412">
        <v>1035</v>
      </c>
      <c r="GO55" s="412">
        <v>493</v>
      </c>
      <c r="GP55" s="412">
        <v>231</v>
      </c>
      <c r="GQ55" s="412">
        <v>19</v>
      </c>
      <c r="GR55" s="412">
        <v>20939</v>
      </c>
      <c r="GS55" s="412">
        <v>0</v>
      </c>
      <c r="GT55" s="412">
        <v>0.38</v>
      </c>
      <c r="GU55" s="412">
        <v>0</v>
      </c>
      <c r="GV55" s="412">
        <v>0</v>
      </c>
      <c r="GW55" s="412">
        <v>0</v>
      </c>
      <c r="GX55" s="412">
        <v>0</v>
      </c>
      <c r="GY55" s="412">
        <v>0</v>
      </c>
      <c r="GZ55" s="412">
        <v>0</v>
      </c>
      <c r="HA55" s="412">
        <v>0</v>
      </c>
      <c r="HB55" s="412">
        <v>0.38</v>
      </c>
      <c r="HC55" s="412">
        <v>18.5</v>
      </c>
      <c r="HD55" s="412">
        <v>10046.370000000001</v>
      </c>
      <c r="HE55" s="412">
        <v>17848.75</v>
      </c>
      <c r="HF55" s="412">
        <v>16067.5</v>
      </c>
      <c r="HG55" s="412">
        <v>9191.25</v>
      </c>
      <c r="HH55" s="412">
        <v>5904.25</v>
      </c>
      <c r="HI55" s="412">
        <v>2826</v>
      </c>
      <c r="HJ55" s="412">
        <v>1766.25</v>
      </c>
      <c r="HK55" s="412">
        <v>165.75</v>
      </c>
      <c r="HL55" s="412">
        <v>63834.62</v>
      </c>
      <c r="HM55" s="412">
        <v>10.3</v>
      </c>
      <c r="HN55" s="412">
        <v>6697.6</v>
      </c>
      <c r="HO55" s="412">
        <v>13882.4</v>
      </c>
      <c r="HP55" s="412">
        <v>14282.2</v>
      </c>
      <c r="HQ55" s="412">
        <v>9191.2999999999993</v>
      </c>
      <c r="HR55" s="412">
        <v>7216.3</v>
      </c>
      <c r="HS55" s="412">
        <v>4082</v>
      </c>
      <c r="HT55" s="412">
        <v>2943.8</v>
      </c>
      <c r="HU55" s="412">
        <v>331.5</v>
      </c>
      <c r="HV55" s="412">
        <v>58637.400000000009</v>
      </c>
      <c r="HW55" s="412">
        <v>24.1</v>
      </c>
      <c r="HX55" s="412">
        <v>58661.5</v>
      </c>
      <c r="HY55" s="412">
        <v>18.5</v>
      </c>
      <c r="HZ55" s="412">
        <v>10046.370000000001</v>
      </c>
      <c r="IA55" s="412">
        <v>17848.75</v>
      </c>
      <c r="IB55" s="412">
        <v>16067.5</v>
      </c>
      <c r="IC55" s="412">
        <v>9191.25</v>
      </c>
      <c r="ID55" s="412">
        <v>5904.25</v>
      </c>
      <c r="IE55" s="412">
        <v>2826</v>
      </c>
      <c r="IF55" s="412">
        <v>1766.25</v>
      </c>
      <c r="IG55" s="412">
        <v>165.75</v>
      </c>
      <c r="IH55" s="412">
        <v>63834.62</v>
      </c>
      <c r="II55" s="412">
        <v>7.14</v>
      </c>
      <c r="IJ55" s="412">
        <v>2607.83</v>
      </c>
      <c r="IK55" s="412">
        <v>2350.4</v>
      </c>
      <c r="IL55" s="412">
        <v>1009.66</v>
      </c>
      <c r="IM55" s="412">
        <v>311.86</v>
      </c>
      <c r="IN55" s="412">
        <v>86.51</v>
      </c>
      <c r="IO55" s="412">
        <v>30.73</v>
      </c>
      <c r="IP55" s="412">
        <v>10.85</v>
      </c>
      <c r="IQ55" s="412">
        <v>0</v>
      </c>
      <c r="IR55" s="412">
        <v>6414.98</v>
      </c>
      <c r="IS55" s="412">
        <v>11.36</v>
      </c>
      <c r="IT55" s="412">
        <v>7438.5400000000009</v>
      </c>
      <c r="IU55" s="412">
        <v>15498.35</v>
      </c>
      <c r="IV55" s="412">
        <v>15057.84</v>
      </c>
      <c r="IW55" s="412">
        <v>8879.39</v>
      </c>
      <c r="IX55" s="412">
        <v>5817.74</v>
      </c>
      <c r="IY55" s="412">
        <v>2795.27</v>
      </c>
      <c r="IZ55" s="412">
        <v>1755.4</v>
      </c>
      <c r="JA55" s="412">
        <v>165.75</v>
      </c>
      <c r="JB55" s="412">
        <v>57419.639999999992</v>
      </c>
      <c r="JC55" s="412">
        <v>6.3</v>
      </c>
      <c r="JD55" s="412">
        <v>4959</v>
      </c>
      <c r="JE55" s="412">
        <v>12054.3</v>
      </c>
      <c r="JF55" s="412">
        <v>13384.7</v>
      </c>
      <c r="JG55" s="412">
        <v>8879.4</v>
      </c>
      <c r="JH55" s="412">
        <v>7110.6</v>
      </c>
      <c r="JI55" s="412">
        <v>4037.6</v>
      </c>
      <c r="JJ55" s="412">
        <v>2925.7</v>
      </c>
      <c r="JK55" s="412">
        <v>331.5</v>
      </c>
      <c r="JL55" s="412">
        <v>53689.099999999991</v>
      </c>
      <c r="JM55" s="412">
        <v>24.1</v>
      </c>
      <c r="JN55" s="412">
        <v>53713.2</v>
      </c>
      <c r="JO55" s="286"/>
      <c r="JP55" s="143">
        <f t="shared" si="5"/>
        <v>0</v>
      </c>
    </row>
    <row r="56" spans="1:276" x14ac:dyDescent="0.2">
      <c r="A56" s="150" t="s">
        <v>237</v>
      </c>
      <c r="B56" s="151" t="s">
        <v>276</v>
      </c>
      <c r="C56" s="152" t="s">
        <v>69</v>
      </c>
      <c r="D56" s="415" t="s">
        <v>236</v>
      </c>
      <c r="E56" s="412">
        <v>4473</v>
      </c>
      <c r="F56" s="412">
        <v>9888</v>
      </c>
      <c r="G56" s="412">
        <v>22214</v>
      </c>
      <c r="H56" s="412">
        <v>16329</v>
      </c>
      <c r="I56" s="412">
        <v>10072</v>
      </c>
      <c r="J56" s="412">
        <v>5461</v>
      </c>
      <c r="K56" s="412">
        <v>3704</v>
      </c>
      <c r="L56" s="412">
        <v>359</v>
      </c>
      <c r="M56" s="412">
        <v>72500</v>
      </c>
      <c r="N56" s="412">
        <v>228</v>
      </c>
      <c r="O56" s="412">
        <v>201</v>
      </c>
      <c r="P56" s="412">
        <v>205</v>
      </c>
      <c r="Q56" s="412">
        <v>132</v>
      </c>
      <c r="R56" s="412">
        <v>59</v>
      </c>
      <c r="S56" s="412">
        <v>35</v>
      </c>
      <c r="T56" s="412">
        <v>15</v>
      </c>
      <c r="U56" s="412">
        <v>6</v>
      </c>
      <c r="V56" s="412">
        <v>881</v>
      </c>
      <c r="W56" s="412">
        <v>0</v>
      </c>
      <c r="X56" s="412">
        <v>1</v>
      </c>
      <c r="Y56" s="412">
        <v>1</v>
      </c>
      <c r="Z56" s="412">
        <v>0</v>
      </c>
      <c r="AA56" s="412">
        <v>0</v>
      </c>
      <c r="AB56" s="412">
        <v>1</v>
      </c>
      <c r="AC56" s="412">
        <v>2</v>
      </c>
      <c r="AD56" s="412">
        <v>0</v>
      </c>
      <c r="AE56" s="412">
        <v>5</v>
      </c>
      <c r="AF56" s="412">
        <v>4245</v>
      </c>
      <c r="AG56" s="412">
        <v>9686</v>
      </c>
      <c r="AH56" s="412">
        <v>22008</v>
      </c>
      <c r="AI56" s="412">
        <v>16197</v>
      </c>
      <c r="AJ56" s="412">
        <v>10013</v>
      </c>
      <c r="AK56" s="412">
        <v>5425</v>
      </c>
      <c r="AL56" s="412">
        <v>3687</v>
      </c>
      <c r="AM56" s="412">
        <v>353</v>
      </c>
      <c r="AN56" s="412">
        <v>71614</v>
      </c>
      <c r="AO56" s="412">
        <v>12</v>
      </c>
      <c r="AP56" s="412">
        <v>22</v>
      </c>
      <c r="AQ56" s="412">
        <v>97</v>
      </c>
      <c r="AR56" s="412">
        <v>89</v>
      </c>
      <c r="AS56" s="412">
        <v>69</v>
      </c>
      <c r="AT56" s="412">
        <v>36</v>
      </c>
      <c r="AU56" s="412">
        <v>40</v>
      </c>
      <c r="AV56" s="412">
        <v>19</v>
      </c>
      <c r="AW56" s="412">
        <v>384</v>
      </c>
      <c r="AX56" s="412">
        <v>12</v>
      </c>
      <c r="AY56" s="412">
        <v>22</v>
      </c>
      <c r="AZ56" s="412">
        <v>97</v>
      </c>
      <c r="BA56" s="412">
        <v>89</v>
      </c>
      <c r="BB56" s="412">
        <v>69</v>
      </c>
      <c r="BC56" s="412">
        <v>36</v>
      </c>
      <c r="BD56" s="412">
        <v>40</v>
      </c>
      <c r="BE56" s="412">
        <v>19</v>
      </c>
      <c r="BF56" s="412">
        <v>0</v>
      </c>
      <c r="BG56" s="412">
        <v>384</v>
      </c>
      <c r="BH56" s="412">
        <v>12</v>
      </c>
      <c r="BI56" s="412">
        <v>4255</v>
      </c>
      <c r="BJ56" s="412">
        <v>9761</v>
      </c>
      <c r="BK56" s="412">
        <v>22000</v>
      </c>
      <c r="BL56" s="412">
        <v>16177</v>
      </c>
      <c r="BM56" s="412">
        <v>9980</v>
      </c>
      <c r="BN56" s="412">
        <v>5429</v>
      </c>
      <c r="BO56" s="412">
        <v>3666</v>
      </c>
      <c r="BP56" s="412">
        <v>334</v>
      </c>
      <c r="BQ56" s="412">
        <v>71614</v>
      </c>
      <c r="BR56" s="412">
        <v>9</v>
      </c>
      <c r="BS56" s="412">
        <v>2754</v>
      </c>
      <c r="BT56" s="412">
        <v>5449</v>
      </c>
      <c r="BU56" s="412">
        <v>6801</v>
      </c>
      <c r="BV56" s="412">
        <v>3762</v>
      </c>
      <c r="BW56" s="412">
        <v>1731</v>
      </c>
      <c r="BX56" s="412">
        <v>717</v>
      </c>
      <c r="BY56" s="412">
        <v>412</v>
      </c>
      <c r="BZ56" s="412">
        <v>25</v>
      </c>
      <c r="CA56" s="412">
        <v>21660</v>
      </c>
      <c r="CB56" s="412">
        <v>1</v>
      </c>
      <c r="CC56" s="412">
        <v>22</v>
      </c>
      <c r="CD56" s="412">
        <v>83</v>
      </c>
      <c r="CE56" s="412">
        <v>213</v>
      </c>
      <c r="CF56" s="412">
        <v>156</v>
      </c>
      <c r="CG56" s="412">
        <v>88</v>
      </c>
      <c r="CH56" s="412">
        <v>48</v>
      </c>
      <c r="CI56" s="412">
        <v>13</v>
      </c>
      <c r="CJ56" s="412">
        <v>3</v>
      </c>
      <c r="CK56" s="412">
        <v>627</v>
      </c>
      <c r="CL56" s="412">
        <v>0</v>
      </c>
      <c r="CM56" s="412">
        <v>6</v>
      </c>
      <c r="CN56" s="412">
        <v>3</v>
      </c>
      <c r="CO56" s="412">
        <v>14</v>
      </c>
      <c r="CP56" s="412">
        <v>14</v>
      </c>
      <c r="CQ56" s="412">
        <v>8</v>
      </c>
      <c r="CR56" s="412">
        <v>11</v>
      </c>
      <c r="CS56" s="412">
        <v>16</v>
      </c>
      <c r="CT56" s="412">
        <v>2</v>
      </c>
      <c r="CU56" s="412">
        <v>74</v>
      </c>
      <c r="CV56" s="412">
        <v>21</v>
      </c>
      <c r="CW56" s="412">
        <v>61</v>
      </c>
      <c r="CX56" s="412">
        <v>55</v>
      </c>
      <c r="CY56" s="412">
        <v>62</v>
      </c>
      <c r="CZ56" s="412">
        <v>24</v>
      </c>
      <c r="DA56" s="412">
        <v>17</v>
      </c>
      <c r="DB56" s="412">
        <v>14</v>
      </c>
      <c r="DC56" s="412">
        <v>6</v>
      </c>
      <c r="DD56" s="412">
        <v>260</v>
      </c>
      <c r="DE56" s="412">
        <v>33</v>
      </c>
      <c r="DF56" s="412">
        <v>107</v>
      </c>
      <c r="DG56" s="412">
        <v>133</v>
      </c>
      <c r="DH56" s="412">
        <v>58</v>
      </c>
      <c r="DI56" s="412">
        <v>47</v>
      </c>
      <c r="DJ56" s="412">
        <v>24</v>
      </c>
      <c r="DK56" s="412">
        <v>21</v>
      </c>
      <c r="DL56" s="412">
        <v>3</v>
      </c>
      <c r="DM56" s="412">
        <v>426</v>
      </c>
      <c r="DN56" s="412">
        <v>24</v>
      </c>
      <c r="DO56" s="412">
        <v>96</v>
      </c>
      <c r="DP56" s="412">
        <v>135</v>
      </c>
      <c r="DQ56" s="412">
        <v>67</v>
      </c>
      <c r="DR56" s="412">
        <v>41</v>
      </c>
      <c r="DS56" s="412">
        <v>11</v>
      </c>
      <c r="DT56" s="412">
        <v>12</v>
      </c>
      <c r="DU56" s="412">
        <v>2</v>
      </c>
      <c r="DV56" s="412">
        <v>388</v>
      </c>
      <c r="DW56" s="412">
        <v>19</v>
      </c>
      <c r="DX56" s="412">
        <v>21</v>
      </c>
      <c r="DY56" s="412">
        <v>21</v>
      </c>
      <c r="DZ56" s="412">
        <v>23</v>
      </c>
      <c r="EA56" s="412">
        <v>11</v>
      </c>
      <c r="EB56" s="412">
        <v>3</v>
      </c>
      <c r="EC56" s="412">
        <v>7</v>
      </c>
      <c r="ED56" s="412">
        <v>1</v>
      </c>
      <c r="EE56" s="412">
        <v>106</v>
      </c>
      <c r="EF56" s="412">
        <v>76</v>
      </c>
      <c r="EG56" s="412">
        <v>224</v>
      </c>
      <c r="EH56" s="412">
        <v>289</v>
      </c>
      <c r="EI56" s="412">
        <v>148</v>
      </c>
      <c r="EJ56" s="412">
        <v>99</v>
      </c>
      <c r="EK56" s="412">
        <v>38</v>
      </c>
      <c r="EL56" s="412">
        <v>40</v>
      </c>
      <c r="EM56" s="412">
        <v>6</v>
      </c>
      <c r="EN56" s="412">
        <v>920</v>
      </c>
      <c r="EO56" s="412">
        <v>36</v>
      </c>
      <c r="EP56" s="412">
        <v>86</v>
      </c>
      <c r="EQ56" s="412">
        <v>100</v>
      </c>
      <c r="ER56" s="412">
        <v>55</v>
      </c>
      <c r="ES56" s="412">
        <v>42</v>
      </c>
      <c r="ET56" s="412">
        <v>15</v>
      </c>
      <c r="EU56" s="412">
        <v>20</v>
      </c>
      <c r="EV56" s="412">
        <v>2</v>
      </c>
      <c r="EW56" s="412">
        <v>356</v>
      </c>
      <c r="EX56" s="412">
        <v>0</v>
      </c>
      <c r="EY56" s="412">
        <v>0</v>
      </c>
      <c r="EZ56" s="412">
        <v>0</v>
      </c>
      <c r="FA56" s="412">
        <v>0</v>
      </c>
      <c r="FB56" s="412">
        <v>0</v>
      </c>
      <c r="FC56" s="412">
        <v>0</v>
      </c>
      <c r="FD56" s="412">
        <v>0</v>
      </c>
      <c r="FE56" s="412">
        <v>0</v>
      </c>
      <c r="FF56" s="412">
        <v>0</v>
      </c>
      <c r="FG56" s="412">
        <v>0</v>
      </c>
      <c r="FH56" s="412">
        <v>0</v>
      </c>
      <c r="FI56" s="412">
        <v>0</v>
      </c>
      <c r="FJ56" s="412">
        <v>0</v>
      </c>
      <c r="FK56" s="412">
        <v>0</v>
      </c>
      <c r="FL56" s="412">
        <v>0</v>
      </c>
      <c r="FM56" s="412">
        <v>0</v>
      </c>
      <c r="FN56" s="412">
        <v>0</v>
      </c>
      <c r="FO56" s="412">
        <v>0</v>
      </c>
      <c r="FP56" s="412">
        <v>36</v>
      </c>
      <c r="FQ56" s="412">
        <v>86</v>
      </c>
      <c r="FR56" s="412">
        <v>100</v>
      </c>
      <c r="FS56" s="412">
        <v>55</v>
      </c>
      <c r="FT56" s="412">
        <v>42</v>
      </c>
      <c r="FU56" s="412">
        <v>15</v>
      </c>
      <c r="FV56" s="412">
        <v>20</v>
      </c>
      <c r="FW56" s="412">
        <v>2</v>
      </c>
      <c r="FX56" s="412">
        <v>356</v>
      </c>
      <c r="FY56" s="412">
        <v>2</v>
      </c>
      <c r="FZ56" s="412">
        <v>1409</v>
      </c>
      <c r="GA56" s="412">
        <v>4048</v>
      </c>
      <c r="GB56" s="412">
        <v>14761</v>
      </c>
      <c r="GC56" s="412">
        <v>12093</v>
      </c>
      <c r="GD56" s="412">
        <v>8077</v>
      </c>
      <c r="GE56" s="412">
        <v>4622</v>
      </c>
      <c r="GF56" s="412">
        <v>3192</v>
      </c>
      <c r="GG56" s="412">
        <v>295</v>
      </c>
      <c r="GH56" s="412">
        <v>48499</v>
      </c>
      <c r="GI56" s="412">
        <v>10</v>
      </c>
      <c r="GJ56" s="412">
        <v>2846</v>
      </c>
      <c r="GK56" s="412">
        <v>5713</v>
      </c>
      <c r="GL56" s="412">
        <v>7239</v>
      </c>
      <c r="GM56" s="412">
        <v>4084</v>
      </c>
      <c r="GN56" s="412">
        <v>1903</v>
      </c>
      <c r="GO56" s="412">
        <v>807</v>
      </c>
      <c r="GP56" s="412">
        <v>474</v>
      </c>
      <c r="GQ56" s="412">
        <v>39</v>
      </c>
      <c r="GR56" s="412">
        <v>23115</v>
      </c>
      <c r="GS56" s="412">
        <v>0</v>
      </c>
      <c r="GT56" s="412">
        <v>0.75</v>
      </c>
      <c r="GU56" s="412">
        <v>0</v>
      </c>
      <c r="GV56" s="412">
        <v>0</v>
      </c>
      <c r="GW56" s="412">
        <v>0</v>
      </c>
      <c r="GX56" s="412">
        <v>0</v>
      </c>
      <c r="GY56" s="412">
        <v>0</v>
      </c>
      <c r="GZ56" s="412">
        <v>0</v>
      </c>
      <c r="HA56" s="412">
        <v>0</v>
      </c>
      <c r="HB56" s="412">
        <v>0.75</v>
      </c>
      <c r="HC56" s="412">
        <v>9.5</v>
      </c>
      <c r="HD56" s="412">
        <v>3540.65</v>
      </c>
      <c r="HE56" s="412">
        <v>8283.7000000000007</v>
      </c>
      <c r="HF56" s="412">
        <v>20109.5</v>
      </c>
      <c r="HG56" s="412">
        <v>15128.8</v>
      </c>
      <c r="HH56" s="412">
        <v>9483.35</v>
      </c>
      <c r="HI56" s="412">
        <v>5221.05</v>
      </c>
      <c r="HJ56" s="412">
        <v>3541.85</v>
      </c>
      <c r="HK56" s="412">
        <v>323.89999999999998</v>
      </c>
      <c r="HL56" s="412">
        <v>65642.299999999988</v>
      </c>
      <c r="HM56" s="412">
        <v>5.3</v>
      </c>
      <c r="HN56" s="412">
        <v>2360.4</v>
      </c>
      <c r="HO56" s="412">
        <v>6442.9</v>
      </c>
      <c r="HP56" s="412">
        <v>17875.099999999999</v>
      </c>
      <c r="HQ56" s="412">
        <v>15128.8</v>
      </c>
      <c r="HR56" s="412">
        <v>11590.8</v>
      </c>
      <c r="HS56" s="412">
        <v>7541.5</v>
      </c>
      <c r="HT56" s="412">
        <v>5903.1</v>
      </c>
      <c r="HU56" s="412">
        <v>647.79999999999995</v>
      </c>
      <c r="HV56" s="412">
        <v>67495.700000000012</v>
      </c>
      <c r="HW56" s="412">
        <v>0</v>
      </c>
      <c r="HX56" s="412">
        <v>67495.7</v>
      </c>
      <c r="HY56" s="412">
        <v>9.5</v>
      </c>
      <c r="HZ56" s="412">
        <v>3540.65</v>
      </c>
      <c r="IA56" s="412">
        <v>8283.7000000000007</v>
      </c>
      <c r="IB56" s="412">
        <v>20109.5</v>
      </c>
      <c r="IC56" s="412">
        <v>15128.8</v>
      </c>
      <c r="ID56" s="412">
        <v>9483.35</v>
      </c>
      <c r="IE56" s="412">
        <v>5221.05</v>
      </c>
      <c r="IF56" s="412">
        <v>3541.85</v>
      </c>
      <c r="IG56" s="412">
        <v>323.89999999999998</v>
      </c>
      <c r="IH56" s="412">
        <v>65642.299999999988</v>
      </c>
      <c r="II56" s="412">
        <v>3.95</v>
      </c>
      <c r="IJ56" s="412">
        <v>1131.04</v>
      </c>
      <c r="IK56" s="412">
        <v>1654.6</v>
      </c>
      <c r="IL56" s="412">
        <v>1702.97</v>
      </c>
      <c r="IM56" s="412">
        <v>556.92999999999995</v>
      </c>
      <c r="IN56" s="412">
        <v>173.32</v>
      </c>
      <c r="IO56" s="412">
        <v>45.66</v>
      </c>
      <c r="IP56" s="412">
        <v>11.29</v>
      </c>
      <c r="IQ56" s="412">
        <v>0.48</v>
      </c>
      <c r="IR56" s="412">
        <v>5280.24</v>
      </c>
      <c r="IS56" s="412">
        <v>5.55</v>
      </c>
      <c r="IT56" s="412">
        <v>2409.61</v>
      </c>
      <c r="IU56" s="412">
        <v>6629.1</v>
      </c>
      <c r="IV56" s="412">
        <v>18406.53</v>
      </c>
      <c r="IW56" s="412">
        <v>14571.869999999999</v>
      </c>
      <c r="IX56" s="412">
        <v>9310.0300000000007</v>
      </c>
      <c r="IY56" s="412">
        <v>5175.3900000000003</v>
      </c>
      <c r="IZ56" s="412">
        <v>3530.56</v>
      </c>
      <c r="JA56" s="412">
        <v>323.41999999999996</v>
      </c>
      <c r="JB56" s="412">
        <v>60362.06</v>
      </c>
      <c r="JC56" s="412">
        <v>3.1</v>
      </c>
      <c r="JD56" s="412">
        <v>1606.4</v>
      </c>
      <c r="JE56" s="412">
        <v>5156</v>
      </c>
      <c r="JF56" s="412">
        <v>16361.4</v>
      </c>
      <c r="JG56" s="412">
        <v>14571.9</v>
      </c>
      <c r="JH56" s="412">
        <v>11378.9</v>
      </c>
      <c r="JI56" s="412">
        <v>7475.6</v>
      </c>
      <c r="JJ56" s="412">
        <v>5884.3</v>
      </c>
      <c r="JK56" s="412">
        <v>646.79999999999995</v>
      </c>
      <c r="JL56" s="412">
        <v>63084.400000000009</v>
      </c>
      <c r="JM56" s="412">
        <v>0</v>
      </c>
      <c r="JN56" s="412">
        <v>63084.4</v>
      </c>
      <c r="JO56" s="286"/>
      <c r="JP56" s="143">
        <f t="shared" si="5"/>
        <v>0</v>
      </c>
    </row>
    <row r="57" spans="1:276" x14ac:dyDescent="0.2">
      <c r="A57" s="150" t="s">
        <v>239</v>
      </c>
      <c r="B57" s="151" t="s">
        <v>276</v>
      </c>
      <c r="C57" s="152" t="s">
        <v>285</v>
      </c>
      <c r="D57" s="415" t="s">
        <v>238</v>
      </c>
      <c r="E57" s="412">
        <v>9493</v>
      </c>
      <c r="F57" s="412">
        <v>13044</v>
      </c>
      <c r="G57" s="412">
        <v>13671</v>
      </c>
      <c r="H57" s="412">
        <v>8804</v>
      </c>
      <c r="I57" s="412">
        <v>4884</v>
      </c>
      <c r="J57" s="412">
        <v>2539</v>
      </c>
      <c r="K57" s="412">
        <v>1982</v>
      </c>
      <c r="L57" s="412">
        <v>101</v>
      </c>
      <c r="M57" s="412">
        <v>54518</v>
      </c>
      <c r="N57" s="412">
        <v>205</v>
      </c>
      <c r="O57" s="412">
        <v>478</v>
      </c>
      <c r="P57" s="412">
        <v>279</v>
      </c>
      <c r="Q57" s="412">
        <v>141</v>
      </c>
      <c r="R57" s="412">
        <v>98</v>
      </c>
      <c r="S57" s="412">
        <v>60</v>
      </c>
      <c r="T57" s="412">
        <v>50</v>
      </c>
      <c r="U57" s="412">
        <v>12</v>
      </c>
      <c r="V57" s="412">
        <v>1323</v>
      </c>
      <c r="W57" s="412">
        <v>0</v>
      </c>
      <c r="X57" s="412">
        <v>0</v>
      </c>
      <c r="Y57" s="412">
        <v>0</v>
      </c>
      <c r="Z57" s="412">
        <v>0</v>
      </c>
      <c r="AA57" s="412">
        <v>0</v>
      </c>
      <c r="AB57" s="412">
        <v>0</v>
      </c>
      <c r="AC57" s="412">
        <v>0</v>
      </c>
      <c r="AD57" s="412">
        <v>0</v>
      </c>
      <c r="AE57" s="412">
        <v>0</v>
      </c>
      <c r="AF57" s="412">
        <v>9288</v>
      </c>
      <c r="AG57" s="412">
        <v>12566</v>
      </c>
      <c r="AH57" s="412">
        <v>13392</v>
      </c>
      <c r="AI57" s="412">
        <v>8663</v>
      </c>
      <c r="AJ57" s="412">
        <v>4786</v>
      </c>
      <c r="AK57" s="412">
        <v>2479</v>
      </c>
      <c r="AL57" s="412">
        <v>1932</v>
      </c>
      <c r="AM57" s="412">
        <v>89</v>
      </c>
      <c r="AN57" s="412">
        <v>53195</v>
      </c>
      <c r="AO57" s="412">
        <v>5</v>
      </c>
      <c r="AP57" s="412">
        <v>39</v>
      </c>
      <c r="AQ57" s="412">
        <v>50</v>
      </c>
      <c r="AR57" s="412">
        <v>39</v>
      </c>
      <c r="AS57" s="412">
        <v>31</v>
      </c>
      <c r="AT57" s="412">
        <v>20</v>
      </c>
      <c r="AU57" s="412">
        <v>27</v>
      </c>
      <c r="AV57" s="412">
        <v>5</v>
      </c>
      <c r="AW57" s="412">
        <v>216</v>
      </c>
      <c r="AX57" s="412">
        <v>5</v>
      </c>
      <c r="AY57" s="412">
        <v>39</v>
      </c>
      <c r="AZ57" s="412">
        <v>50</v>
      </c>
      <c r="BA57" s="412">
        <v>39</v>
      </c>
      <c r="BB57" s="412">
        <v>31</v>
      </c>
      <c r="BC57" s="412">
        <v>20</v>
      </c>
      <c r="BD57" s="412">
        <v>27</v>
      </c>
      <c r="BE57" s="412">
        <v>5</v>
      </c>
      <c r="BF57" s="412">
        <v>0</v>
      </c>
      <c r="BG57" s="412">
        <v>216</v>
      </c>
      <c r="BH57" s="412">
        <v>5</v>
      </c>
      <c r="BI57" s="412">
        <v>9322</v>
      </c>
      <c r="BJ57" s="412">
        <v>12577</v>
      </c>
      <c r="BK57" s="412">
        <v>13381</v>
      </c>
      <c r="BL57" s="412">
        <v>8655</v>
      </c>
      <c r="BM57" s="412">
        <v>4775</v>
      </c>
      <c r="BN57" s="412">
        <v>2486</v>
      </c>
      <c r="BO57" s="412">
        <v>1910</v>
      </c>
      <c r="BP57" s="412">
        <v>84</v>
      </c>
      <c r="BQ57" s="412">
        <v>53195</v>
      </c>
      <c r="BR57" s="412">
        <v>3</v>
      </c>
      <c r="BS57" s="412">
        <v>5659</v>
      </c>
      <c r="BT57" s="412">
        <v>5179</v>
      </c>
      <c r="BU57" s="412">
        <v>4569</v>
      </c>
      <c r="BV57" s="412">
        <v>2344</v>
      </c>
      <c r="BW57" s="412">
        <v>1070</v>
      </c>
      <c r="BX57" s="412">
        <v>432</v>
      </c>
      <c r="BY57" s="412">
        <v>275</v>
      </c>
      <c r="BZ57" s="412">
        <v>8</v>
      </c>
      <c r="CA57" s="412">
        <v>19539</v>
      </c>
      <c r="CB57" s="412">
        <v>0</v>
      </c>
      <c r="CC57" s="412">
        <v>82</v>
      </c>
      <c r="CD57" s="412">
        <v>186</v>
      </c>
      <c r="CE57" s="412">
        <v>163</v>
      </c>
      <c r="CF57" s="412">
        <v>82</v>
      </c>
      <c r="CG57" s="412">
        <v>49</v>
      </c>
      <c r="CH57" s="412">
        <v>20</v>
      </c>
      <c r="CI57" s="412">
        <v>18</v>
      </c>
      <c r="CJ57" s="412">
        <v>0</v>
      </c>
      <c r="CK57" s="412">
        <v>600</v>
      </c>
      <c r="CL57" s="412">
        <v>0</v>
      </c>
      <c r="CM57" s="412">
        <v>4</v>
      </c>
      <c r="CN57" s="412">
        <v>3</v>
      </c>
      <c r="CO57" s="412">
        <v>8</v>
      </c>
      <c r="CP57" s="412">
        <v>7</v>
      </c>
      <c r="CQ57" s="412">
        <v>10</v>
      </c>
      <c r="CR57" s="412">
        <v>11</v>
      </c>
      <c r="CS57" s="412">
        <v>12</v>
      </c>
      <c r="CT57" s="412">
        <v>0</v>
      </c>
      <c r="CU57" s="412">
        <v>55</v>
      </c>
      <c r="CV57" s="412">
        <v>196</v>
      </c>
      <c r="CW57" s="412">
        <v>221</v>
      </c>
      <c r="CX57" s="412">
        <v>145</v>
      </c>
      <c r="CY57" s="412">
        <v>100</v>
      </c>
      <c r="CZ57" s="412">
        <v>71</v>
      </c>
      <c r="DA57" s="412">
        <v>35</v>
      </c>
      <c r="DB57" s="412">
        <v>30</v>
      </c>
      <c r="DC57" s="412">
        <v>4</v>
      </c>
      <c r="DD57" s="412">
        <v>802</v>
      </c>
      <c r="DE57" s="412">
        <v>141</v>
      </c>
      <c r="DF57" s="412">
        <v>114</v>
      </c>
      <c r="DG57" s="412">
        <v>62</v>
      </c>
      <c r="DH57" s="412">
        <v>39</v>
      </c>
      <c r="DI57" s="412">
        <v>9</v>
      </c>
      <c r="DJ57" s="412">
        <v>13</v>
      </c>
      <c r="DK57" s="412">
        <v>8</v>
      </c>
      <c r="DL57" s="412">
        <v>0</v>
      </c>
      <c r="DM57" s="412">
        <v>386</v>
      </c>
      <c r="DN57" s="412">
        <v>242</v>
      </c>
      <c r="DO57" s="412">
        <v>220</v>
      </c>
      <c r="DP57" s="412">
        <v>192</v>
      </c>
      <c r="DQ57" s="412">
        <v>121</v>
      </c>
      <c r="DR57" s="412">
        <v>95</v>
      </c>
      <c r="DS57" s="412">
        <v>18</v>
      </c>
      <c r="DT57" s="412">
        <v>23</v>
      </c>
      <c r="DU57" s="412">
        <v>2</v>
      </c>
      <c r="DV57" s="412">
        <v>913</v>
      </c>
      <c r="DW57" s="412">
        <v>0</v>
      </c>
      <c r="DX57" s="412">
        <v>0</v>
      </c>
      <c r="DY57" s="412">
        <v>0</v>
      </c>
      <c r="DZ57" s="412">
        <v>0</v>
      </c>
      <c r="EA57" s="412">
        <v>0</v>
      </c>
      <c r="EB57" s="412">
        <v>0</v>
      </c>
      <c r="EC57" s="412">
        <v>0</v>
      </c>
      <c r="ED57" s="412">
        <v>0</v>
      </c>
      <c r="EE57" s="412">
        <v>0</v>
      </c>
      <c r="EF57" s="412">
        <v>383</v>
      </c>
      <c r="EG57" s="412">
        <v>334</v>
      </c>
      <c r="EH57" s="412">
        <v>254</v>
      </c>
      <c r="EI57" s="412">
        <v>160</v>
      </c>
      <c r="EJ57" s="412">
        <v>104</v>
      </c>
      <c r="EK57" s="412">
        <v>31</v>
      </c>
      <c r="EL57" s="412">
        <v>31</v>
      </c>
      <c r="EM57" s="412">
        <v>2</v>
      </c>
      <c r="EN57" s="412">
        <v>1299</v>
      </c>
      <c r="EO57" s="412">
        <v>163</v>
      </c>
      <c r="EP57" s="412">
        <v>130</v>
      </c>
      <c r="EQ57" s="412">
        <v>81</v>
      </c>
      <c r="ER57" s="412">
        <v>51</v>
      </c>
      <c r="ES57" s="412">
        <v>19</v>
      </c>
      <c r="ET57" s="412">
        <v>16</v>
      </c>
      <c r="EU57" s="412">
        <v>15</v>
      </c>
      <c r="EV57" s="412">
        <v>1</v>
      </c>
      <c r="EW57" s="412">
        <v>476</v>
      </c>
      <c r="EX57" s="412">
        <v>0</v>
      </c>
      <c r="EY57" s="412">
        <v>0</v>
      </c>
      <c r="EZ57" s="412">
        <v>0</v>
      </c>
      <c r="FA57" s="412">
        <v>0</v>
      </c>
      <c r="FB57" s="412">
        <v>0</v>
      </c>
      <c r="FC57" s="412">
        <v>0</v>
      </c>
      <c r="FD57" s="412">
        <v>0</v>
      </c>
      <c r="FE57" s="412">
        <v>0</v>
      </c>
      <c r="FF57" s="412">
        <v>0</v>
      </c>
      <c r="FG57" s="412">
        <v>21</v>
      </c>
      <c r="FH57" s="412">
        <v>17</v>
      </c>
      <c r="FI57" s="412">
        <v>18</v>
      </c>
      <c r="FJ57" s="412">
        <v>12</v>
      </c>
      <c r="FK57" s="412">
        <v>9</v>
      </c>
      <c r="FL57" s="412">
        <v>3</v>
      </c>
      <c r="FM57" s="412">
        <v>7</v>
      </c>
      <c r="FN57" s="412">
        <v>1</v>
      </c>
      <c r="FO57" s="412">
        <v>88</v>
      </c>
      <c r="FP57" s="412">
        <v>142</v>
      </c>
      <c r="FQ57" s="412">
        <v>113</v>
      </c>
      <c r="FR57" s="412">
        <v>63</v>
      </c>
      <c r="FS57" s="412">
        <v>39</v>
      </c>
      <c r="FT57" s="412">
        <v>10</v>
      </c>
      <c r="FU57" s="412">
        <v>13</v>
      </c>
      <c r="FV57" s="412">
        <v>8</v>
      </c>
      <c r="FW57" s="412">
        <v>0</v>
      </c>
      <c r="FX57" s="412">
        <v>388</v>
      </c>
      <c r="FY57" s="412">
        <v>2</v>
      </c>
      <c r="FZ57" s="412">
        <v>3332</v>
      </c>
      <c r="GA57" s="412">
        <v>6988</v>
      </c>
      <c r="GB57" s="412">
        <v>8447</v>
      </c>
      <c r="GC57" s="412">
        <v>6101</v>
      </c>
      <c r="GD57" s="412">
        <v>3551</v>
      </c>
      <c r="GE57" s="412">
        <v>2005</v>
      </c>
      <c r="GF57" s="412">
        <v>1582</v>
      </c>
      <c r="GG57" s="412">
        <v>74</v>
      </c>
      <c r="GH57" s="412">
        <v>32082</v>
      </c>
      <c r="GI57" s="412">
        <v>3</v>
      </c>
      <c r="GJ57" s="412">
        <v>5990</v>
      </c>
      <c r="GK57" s="412">
        <v>5589</v>
      </c>
      <c r="GL57" s="412">
        <v>4934</v>
      </c>
      <c r="GM57" s="412">
        <v>2554</v>
      </c>
      <c r="GN57" s="412">
        <v>1224</v>
      </c>
      <c r="GO57" s="412">
        <v>481</v>
      </c>
      <c r="GP57" s="412">
        <v>328</v>
      </c>
      <c r="GQ57" s="412">
        <v>10</v>
      </c>
      <c r="GR57" s="412">
        <v>21113</v>
      </c>
      <c r="GS57" s="412">
        <v>0</v>
      </c>
      <c r="GT57" s="412">
        <v>4.88</v>
      </c>
      <c r="GU57" s="412">
        <v>0.38</v>
      </c>
      <c r="GV57" s="412">
        <v>0</v>
      </c>
      <c r="GW57" s="412">
        <v>0</v>
      </c>
      <c r="GX57" s="412">
        <v>0</v>
      </c>
      <c r="GY57" s="412">
        <v>0</v>
      </c>
      <c r="GZ57" s="412">
        <v>0</v>
      </c>
      <c r="HA57" s="412">
        <v>0</v>
      </c>
      <c r="HB57" s="412">
        <v>5.26</v>
      </c>
      <c r="HC57" s="412">
        <v>4.25</v>
      </c>
      <c r="HD57" s="412">
        <v>7817.87</v>
      </c>
      <c r="HE57" s="412">
        <v>11178.37</v>
      </c>
      <c r="HF57" s="412">
        <v>12145</v>
      </c>
      <c r="HG57" s="412">
        <v>8014.75</v>
      </c>
      <c r="HH57" s="412">
        <v>4466.5</v>
      </c>
      <c r="HI57" s="412">
        <v>2363</v>
      </c>
      <c r="HJ57" s="412">
        <v>1825</v>
      </c>
      <c r="HK57" s="412">
        <v>81.5</v>
      </c>
      <c r="HL57" s="412">
        <v>47896.240000000005</v>
      </c>
      <c r="HM57" s="412">
        <v>2.4</v>
      </c>
      <c r="HN57" s="412">
        <v>5211.8999999999996</v>
      </c>
      <c r="HO57" s="412">
        <v>8694.2999999999993</v>
      </c>
      <c r="HP57" s="412">
        <v>10795.6</v>
      </c>
      <c r="HQ57" s="412">
        <v>8014.8</v>
      </c>
      <c r="HR57" s="412">
        <v>5459.1</v>
      </c>
      <c r="HS57" s="412">
        <v>3413.2</v>
      </c>
      <c r="HT57" s="412">
        <v>3041.7</v>
      </c>
      <c r="HU57" s="412">
        <v>163</v>
      </c>
      <c r="HV57" s="412">
        <v>44795.999999999993</v>
      </c>
      <c r="HW57" s="412">
        <v>0</v>
      </c>
      <c r="HX57" s="412">
        <v>44796</v>
      </c>
      <c r="HY57" s="412">
        <v>4.25</v>
      </c>
      <c r="HZ57" s="412">
        <v>7817.87</v>
      </c>
      <c r="IA57" s="412">
        <v>11178.37</v>
      </c>
      <c r="IB57" s="412">
        <v>12145</v>
      </c>
      <c r="IC57" s="412">
        <v>8014.75</v>
      </c>
      <c r="ID57" s="412">
        <v>4466.5</v>
      </c>
      <c r="IE57" s="412">
        <v>2363</v>
      </c>
      <c r="IF57" s="412">
        <v>1825</v>
      </c>
      <c r="IG57" s="412">
        <v>81.5</v>
      </c>
      <c r="IH57" s="412">
        <v>47896.240000000005</v>
      </c>
      <c r="II57" s="412">
        <v>2.5</v>
      </c>
      <c r="IJ57" s="412">
        <v>2018.6</v>
      </c>
      <c r="IK57" s="412">
        <v>1833.8</v>
      </c>
      <c r="IL57" s="412">
        <v>960.7</v>
      </c>
      <c r="IM57" s="412">
        <v>229.1</v>
      </c>
      <c r="IN57" s="412">
        <v>58.9</v>
      </c>
      <c r="IO57" s="412">
        <v>19.600000000000001</v>
      </c>
      <c r="IP57" s="412">
        <v>6.9</v>
      </c>
      <c r="IQ57" s="412">
        <v>0</v>
      </c>
      <c r="IR57" s="412">
        <v>5130.0999999999995</v>
      </c>
      <c r="IS57" s="412">
        <v>1.75</v>
      </c>
      <c r="IT57" s="412">
        <v>5799.27</v>
      </c>
      <c r="IU57" s="412">
        <v>9344.5700000000015</v>
      </c>
      <c r="IV57" s="412">
        <v>11184.3</v>
      </c>
      <c r="IW57" s="412">
        <v>7785.65</v>
      </c>
      <c r="IX57" s="412">
        <v>4407.6000000000004</v>
      </c>
      <c r="IY57" s="412">
        <v>2343.4</v>
      </c>
      <c r="IZ57" s="412">
        <v>1818.1</v>
      </c>
      <c r="JA57" s="412">
        <v>81.5</v>
      </c>
      <c r="JB57" s="412">
        <v>42766.14</v>
      </c>
      <c r="JC57" s="412">
        <v>1</v>
      </c>
      <c r="JD57" s="412">
        <v>3866.2</v>
      </c>
      <c r="JE57" s="412">
        <v>7268</v>
      </c>
      <c r="JF57" s="412">
        <v>9941.6</v>
      </c>
      <c r="JG57" s="412">
        <v>7785.7</v>
      </c>
      <c r="JH57" s="412">
        <v>5387.1</v>
      </c>
      <c r="JI57" s="412">
        <v>3384.9</v>
      </c>
      <c r="JJ57" s="412">
        <v>3030.2</v>
      </c>
      <c r="JK57" s="412">
        <v>163</v>
      </c>
      <c r="JL57" s="412">
        <v>40827.700000000004</v>
      </c>
      <c r="JM57" s="412">
        <v>0</v>
      </c>
      <c r="JN57" s="412">
        <v>40827.699999999997</v>
      </c>
      <c r="JO57" s="286"/>
      <c r="JP57" s="143">
        <f t="shared" si="5"/>
        <v>0</v>
      </c>
    </row>
    <row r="58" spans="1:276" x14ac:dyDescent="0.2">
      <c r="A58" s="150" t="s">
        <v>241</v>
      </c>
      <c r="B58" s="151" t="s">
        <v>276</v>
      </c>
      <c r="C58" s="152" t="s">
        <v>277</v>
      </c>
      <c r="D58" s="415" t="s">
        <v>240</v>
      </c>
      <c r="E58" s="412">
        <v>5418</v>
      </c>
      <c r="F58" s="412">
        <v>15180</v>
      </c>
      <c r="G58" s="412">
        <v>16610</v>
      </c>
      <c r="H58" s="412">
        <v>10643</v>
      </c>
      <c r="I58" s="412">
        <v>7305</v>
      </c>
      <c r="J58" s="412">
        <v>3401</v>
      </c>
      <c r="K58" s="412">
        <v>2406</v>
      </c>
      <c r="L58" s="412">
        <v>243</v>
      </c>
      <c r="M58" s="412">
        <v>61206</v>
      </c>
      <c r="N58" s="412">
        <v>188</v>
      </c>
      <c r="O58" s="412">
        <v>380</v>
      </c>
      <c r="P58" s="412">
        <v>212</v>
      </c>
      <c r="Q58" s="412">
        <v>343</v>
      </c>
      <c r="R58" s="412">
        <v>75</v>
      </c>
      <c r="S58" s="412">
        <v>45</v>
      </c>
      <c r="T58" s="412">
        <v>23</v>
      </c>
      <c r="U58" s="412">
        <v>4</v>
      </c>
      <c r="V58" s="412">
        <v>1270</v>
      </c>
      <c r="W58" s="412">
        <v>0</v>
      </c>
      <c r="X58" s="412">
        <v>0</v>
      </c>
      <c r="Y58" s="412">
        <v>0</v>
      </c>
      <c r="Z58" s="412">
        <v>0</v>
      </c>
      <c r="AA58" s="412">
        <v>0</v>
      </c>
      <c r="AB58" s="412">
        <v>0</v>
      </c>
      <c r="AC58" s="412">
        <v>0</v>
      </c>
      <c r="AD58" s="412">
        <v>0</v>
      </c>
      <c r="AE58" s="412">
        <v>0</v>
      </c>
      <c r="AF58" s="412">
        <v>5230</v>
      </c>
      <c r="AG58" s="412">
        <v>14800</v>
      </c>
      <c r="AH58" s="412">
        <v>16398</v>
      </c>
      <c r="AI58" s="412">
        <v>10300</v>
      </c>
      <c r="AJ58" s="412">
        <v>7230</v>
      </c>
      <c r="AK58" s="412">
        <v>3356</v>
      </c>
      <c r="AL58" s="412">
        <v>2383</v>
      </c>
      <c r="AM58" s="412">
        <v>239</v>
      </c>
      <c r="AN58" s="412">
        <v>59936</v>
      </c>
      <c r="AO58" s="412">
        <v>2</v>
      </c>
      <c r="AP58" s="412">
        <v>35</v>
      </c>
      <c r="AQ58" s="412">
        <v>65</v>
      </c>
      <c r="AR58" s="412">
        <v>43</v>
      </c>
      <c r="AS58" s="412">
        <v>40</v>
      </c>
      <c r="AT58" s="412">
        <v>15</v>
      </c>
      <c r="AU58" s="412">
        <v>11</v>
      </c>
      <c r="AV58" s="412">
        <v>13</v>
      </c>
      <c r="AW58" s="412">
        <v>224</v>
      </c>
      <c r="AX58" s="412">
        <v>2</v>
      </c>
      <c r="AY58" s="412">
        <v>35</v>
      </c>
      <c r="AZ58" s="412">
        <v>65</v>
      </c>
      <c r="BA58" s="412">
        <v>43</v>
      </c>
      <c r="BB58" s="412">
        <v>40</v>
      </c>
      <c r="BC58" s="412">
        <v>15</v>
      </c>
      <c r="BD58" s="412">
        <v>11</v>
      </c>
      <c r="BE58" s="412">
        <v>13</v>
      </c>
      <c r="BF58" s="412">
        <v>0</v>
      </c>
      <c r="BG58" s="412">
        <v>224</v>
      </c>
      <c r="BH58" s="412">
        <v>2</v>
      </c>
      <c r="BI58" s="412">
        <v>5263</v>
      </c>
      <c r="BJ58" s="412">
        <v>14830</v>
      </c>
      <c r="BK58" s="412">
        <v>16376</v>
      </c>
      <c r="BL58" s="412">
        <v>10297</v>
      </c>
      <c r="BM58" s="412">
        <v>7205</v>
      </c>
      <c r="BN58" s="412">
        <v>3352</v>
      </c>
      <c r="BO58" s="412">
        <v>2385</v>
      </c>
      <c r="BP58" s="412">
        <v>226</v>
      </c>
      <c r="BQ58" s="412">
        <v>59936</v>
      </c>
      <c r="BR58" s="412">
        <v>2</v>
      </c>
      <c r="BS58" s="412">
        <v>2834</v>
      </c>
      <c r="BT58" s="412">
        <v>5576</v>
      </c>
      <c r="BU58" s="412">
        <v>4684</v>
      </c>
      <c r="BV58" s="412">
        <v>2416</v>
      </c>
      <c r="BW58" s="412">
        <v>1212</v>
      </c>
      <c r="BX58" s="412">
        <v>499</v>
      </c>
      <c r="BY58" s="412">
        <v>267</v>
      </c>
      <c r="BZ58" s="412">
        <v>17</v>
      </c>
      <c r="CA58" s="412">
        <v>17507</v>
      </c>
      <c r="CB58" s="412">
        <v>0</v>
      </c>
      <c r="CC58" s="412">
        <v>25</v>
      </c>
      <c r="CD58" s="412">
        <v>107</v>
      </c>
      <c r="CE58" s="412">
        <v>135</v>
      </c>
      <c r="CF58" s="412">
        <v>60</v>
      </c>
      <c r="CG58" s="412">
        <v>42</v>
      </c>
      <c r="CH58" s="412">
        <v>18</v>
      </c>
      <c r="CI58" s="412">
        <v>13</v>
      </c>
      <c r="CJ58" s="412">
        <v>2</v>
      </c>
      <c r="CK58" s="412">
        <v>402</v>
      </c>
      <c r="CL58" s="412">
        <v>0</v>
      </c>
      <c r="CM58" s="412">
        <v>23</v>
      </c>
      <c r="CN58" s="412">
        <v>17</v>
      </c>
      <c r="CO58" s="412">
        <v>8</v>
      </c>
      <c r="CP58" s="412">
        <v>7</v>
      </c>
      <c r="CQ58" s="412">
        <v>8</v>
      </c>
      <c r="CR58" s="412">
        <v>6</v>
      </c>
      <c r="CS58" s="412">
        <v>19</v>
      </c>
      <c r="CT58" s="412">
        <v>12</v>
      </c>
      <c r="CU58" s="412">
        <v>100</v>
      </c>
      <c r="CV58" s="412">
        <v>55</v>
      </c>
      <c r="CW58" s="412">
        <v>84</v>
      </c>
      <c r="CX58" s="412">
        <v>78</v>
      </c>
      <c r="CY58" s="412">
        <v>84</v>
      </c>
      <c r="CZ58" s="412">
        <v>52</v>
      </c>
      <c r="DA58" s="412">
        <v>38</v>
      </c>
      <c r="DB58" s="412">
        <v>51</v>
      </c>
      <c r="DC58" s="412">
        <v>16</v>
      </c>
      <c r="DD58" s="412">
        <v>458</v>
      </c>
      <c r="DE58" s="412">
        <v>83</v>
      </c>
      <c r="DF58" s="412">
        <v>92</v>
      </c>
      <c r="DG58" s="412">
        <v>47</v>
      </c>
      <c r="DH58" s="412">
        <v>47</v>
      </c>
      <c r="DI58" s="412">
        <v>42</v>
      </c>
      <c r="DJ58" s="412">
        <v>10</v>
      </c>
      <c r="DK58" s="412">
        <v>22</v>
      </c>
      <c r="DL58" s="412">
        <v>6</v>
      </c>
      <c r="DM58" s="412">
        <v>349</v>
      </c>
      <c r="DN58" s="412">
        <v>90</v>
      </c>
      <c r="DO58" s="412">
        <v>148</v>
      </c>
      <c r="DP58" s="412">
        <v>128</v>
      </c>
      <c r="DQ58" s="412">
        <v>68</v>
      </c>
      <c r="DR58" s="412">
        <v>44</v>
      </c>
      <c r="DS58" s="412">
        <v>28</v>
      </c>
      <c r="DT58" s="412">
        <v>17</v>
      </c>
      <c r="DU58" s="412">
        <v>2</v>
      </c>
      <c r="DV58" s="412">
        <v>525</v>
      </c>
      <c r="DW58" s="412">
        <v>0</v>
      </c>
      <c r="DX58" s="412">
        <v>0</v>
      </c>
      <c r="DY58" s="412">
        <v>0</v>
      </c>
      <c r="DZ58" s="412">
        <v>0</v>
      </c>
      <c r="EA58" s="412">
        <v>0</v>
      </c>
      <c r="EB58" s="412">
        <v>0</v>
      </c>
      <c r="EC58" s="412">
        <v>0</v>
      </c>
      <c r="ED58" s="412">
        <v>0</v>
      </c>
      <c r="EE58" s="412">
        <v>0</v>
      </c>
      <c r="EF58" s="412">
        <v>173</v>
      </c>
      <c r="EG58" s="412">
        <v>240</v>
      </c>
      <c r="EH58" s="412">
        <v>175</v>
      </c>
      <c r="EI58" s="412">
        <v>115</v>
      </c>
      <c r="EJ58" s="412">
        <v>86</v>
      </c>
      <c r="EK58" s="412">
        <v>38</v>
      </c>
      <c r="EL58" s="412">
        <v>39</v>
      </c>
      <c r="EM58" s="412">
        <v>8</v>
      </c>
      <c r="EN58" s="412">
        <v>874</v>
      </c>
      <c r="EO58" s="412">
        <v>83</v>
      </c>
      <c r="EP58" s="412">
        <v>92</v>
      </c>
      <c r="EQ58" s="412">
        <v>47</v>
      </c>
      <c r="ER58" s="412">
        <v>47</v>
      </c>
      <c r="ES58" s="412">
        <v>42</v>
      </c>
      <c r="ET58" s="412">
        <v>10</v>
      </c>
      <c r="EU58" s="412">
        <v>22</v>
      </c>
      <c r="EV58" s="412">
        <v>6</v>
      </c>
      <c r="EW58" s="412">
        <v>349</v>
      </c>
      <c r="EX58" s="412">
        <v>0</v>
      </c>
      <c r="EY58" s="412">
        <v>0</v>
      </c>
      <c r="EZ58" s="412">
        <v>0</v>
      </c>
      <c r="FA58" s="412">
        <v>0</v>
      </c>
      <c r="FB58" s="412">
        <v>0</v>
      </c>
      <c r="FC58" s="412">
        <v>0</v>
      </c>
      <c r="FD58" s="412">
        <v>0</v>
      </c>
      <c r="FE58" s="412">
        <v>0</v>
      </c>
      <c r="FF58" s="412">
        <v>0</v>
      </c>
      <c r="FG58" s="412">
        <v>3</v>
      </c>
      <c r="FH58" s="412">
        <v>8</v>
      </c>
      <c r="FI58" s="412">
        <v>13</v>
      </c>
      <c r="FJ58" s="412">
        <v>12</v>
      </c>
      <c r="FK58" s="412">
        <v>6</v>
      </c>
      <c r="FL58" s="412">
        <v>8</v>
      </c>
      <c r="FM58" s="412">
        <v>2</v>
      </c>
      <c r="FN58" s="412">
        <v>2</v>
      </c>
      <c r="FO58" s="412">
        <v>54</v>
      </c>
      <c r="FP58" s="412">
        <v>80</v>
      </c>
      <c r="FQ58" s="412">
        <v>84</v>
      </c>
      <c r="FR58" s="412">
        <v>34</v>
      </c>
      <c r="FS58" s="412">
        <v>35</v>
      </c>
      <c r="FT58" s="412">
        <v>36</v>
      </c>
      <c r="FU58" s="412">
        <v>2</v>
      </c>
      <c r="FV58" s="412">
        <v>20</v>
      </c>
      <c r="FW58" s="412">
        <v>4</v>
      </c>
      <c r="FX58" s="412">
        <v>295</v>
      </c>
      <c r="FY58" s="412">
        <v>0</v>
      </c>
      <c r="FZ58" s="412">
        <v>2236</v>
      </c>
      <c r="GA58" s="412">
        <v>8898</v>
      </c>
      <c r="GB58" s="412">
        <v>11343</v>
      </c>
      <c r="GC58" s="412">
        <v>7662</v>
      </c>
      <c r="GD58" s="412">
        <v>5847</v>
      </c>
      <c r="GE58" s="412">
        <v>2763</v>
      </c>
      <c r="GF58" s="412">
        <v>2018</v>
      </c>
      <c r="GG58" s="412">
        <v>177</v>
      </c>
      <c r="GH58" s="412">
        <v>40944</v>
      </c>
      <c r="GI58" s="412">
        <v>2</v>
      </c>
      <c r="GJ58" s="412">
        <v>3027</v>
      </c>
      <c r="GK58" s="412">
        <v>5932</v>
      </c>
      <c r="GL58" s="412">
        <v>5033</v>
      </c>
      <c r="GM58" s="412">
        <v>2635</v>
      </c>
      <c r="GN58" s="412">
        <v>1358</v>
      </c>
      <c r="GO58" s="412">
        <v>589</v>
      </c>
      <c r="GP58" s="412">
        <v>367</v>
      </c>
      <c r="GQ58" s="412">
        <v>49</v>
      </c>
      <c r="GR58" s="412">
        <v>18992</v>
      </c>
      <c r="GS58" s="412">
        <v>0</v>
      </c>
      <c r="GT58" s="412">
        <v>35.333333333333336</v>
      </c>
      <c r="GU58" s="412">
        <v>3.8888888888888888</v>
      </c>
      <c r="GV58" s="412">
        <v>6.2222222222222223</v>
      </c>
      <c r="GW58" s="412">
        <v>2</v>
      </c>
      <c r="GX58" s="412">
        <v>2.4444444444444446</v>
      </c>
      <c r="GY58" s="412">
        <v>0</v>
      </c>
      <c r="GZ58" s="412">
        <v>0</v>
      </c>
      <c r="HA58" s="412">
        <v>0</v>
      </c>
      <c r="HB58" s="412">
        <v>49.888888888888886</v>
      </c>
      <c r="HC58" s="412">
        <v>1.5</v>
      </c>
      <c r="HD58" s="412">
        <v>4450.666666666667</v>
      </c>
      <c r="HE58" s="412">
        <v>13315.861111111111</v>
      </c>
      <c r="HF58" s="412">
        <v>15086.777777777777</v>
      </c>
      <c r="HG58" s="412">
        <v>9610.5</v>
      </c>
      <c r="HH58" s="412">
        <v>6846.5555555555557</v>
      </c>
      <c r="HI58" s="412">
        <v>3191.75</v>
      </c>
      <c r="HJ58" s="412">
        <v>2275.25</v>
      </c>
      <c r="HK58" s="412">
        <v>206.25</v>
      </c>
      <c r="HL58" s="412">
        <v>54985.111111111109</v>
      </c>
      <c r="HM58" s="412">
        <v>0.8</v>
      </c>
      <c r="HN58" s="412">
        <v>2967.1</v>
      </c>
      <c r="HO58" s="412">
        <v>10356.799999999999</v>
      </c>
      <c r="HP58" s="412">
        <v>13410.5</v>
      </c>
      <c r="HQ58" s="412">
        <v>9610.5</v>
      </c>
      <c r="HR58" s="412">
        <v>8368</v>
      </c>
      <c r="HS58" s="412">
        <v>4610.3</v>
      </c>
      <c r="HT58" s="412">
        <v>3792.1</v>
      </c>
      <c r="HU58" s="412">
        <v>412.5</v>
      </c>
      <c r="HV58" s="412">
        <v>53528.6</v>
      </c>
      <c r="HW58" s="412">
        <v>246.1</v>
      </c>
      <c r="HX58" s="412">
        <v>53774.7</v>
      </c>
      <c r="HY58" s="412">
        <v>1.5</v>
      </c>
      <c r="HZ58" s="412">
        <v>4450.666666666667</v>
      </c>
      <c r="IA58" s="412">
        <v>13315.861111111111</v>
      </c>
      <c r="IB58" s="412">
        <v>15086.777777777777</v>
      </c>
      <c r="IC58" s="412">
        <v>9610.5</v>
      </c>
      <c r="ID58" s="412">
        <v>6846.5555555555557</v>
      </c>
      <c r="IE58" s="412">
        <v>3191.75</v>
      </c>
      <c r="IF58" s="412">
        <v>2275.25</v>
      </c>
      <c r="IG58" s="412">
        <v>206.25</v>
      </c>
      <c r="IH58" s="412">
        <v>54985.111111111109</v>
      </c>
      <c r="II58" s="412">
        <v>1.32</v>
      </c>
      <c r="IJ58" s="412">
        <v>1183.29</v>
      </c>
      <c r="IK58" s="412">
        <v>2235.6999999999998</v>
      </c>
      <c r="IL58" s="412">
        <v>1274.02</v>
      </c>
      <c r="IM58" s="412">
        <v>401.49</v>
      </c>
      <c r="IN58" s="412">
        <v>130.16</v>
      </c>
      <c r="IO58" s="412">
        <v>21.83</v>
      </c>
      <c r="IP58" s="412">
        <v>9.43</v>
      </c>
      <c r="IQ58" s="412">
        <v>0.51</v>
      </c>
      <c r="IR58" s="412">
        <v>5257.75</v>
      </c>
      <c r="IS58" s="412">
        <v>0.17999999999999994</v>
      </c>
      <c r="IT58" s="412">
        <v>3267.376666666667</v>
      </c>
      <c r="IU58" s="412">
        <v>11080.161111111112</v>
      </c>
      <c r="IV58" s="412">
        <v>13812.757777777777</v>
      </c>
      <c r="IW58" s="412">
        <v>9209.01</v>
      </c>
      <c r="IX58" s="412">
        <v>6716.3955555555558</v>
      </c>
      <c r="IY58" s="412">
        <v>3169.92</v>
      </c>
      <c r="IZ58" s="412">
        <v>2265.8200000000002</v>
      </c>
      <c r="JA58" s="412">
        <v>205.74</v>
      </c>
      <c r="JB58" s="412">
        <v>49727.361111111109</v>
      </c>
      <c r="JC58" s="412">
        <v>0.1</v>
      </c>
      <c r="JD58" s="412">
        <v>2178.3000000000002</v>
      </c>
      <c r="JE58" s="412">
        <v>8617.9</v>
      </c>
      <c r="JF58" s="412">
        <v>12278</v>
      </c>
      <c r="JG58" s="412">
        <v>9209</v>
      </c>
      <c r="JH58" s="412">
        <v>8208.9</v>
      </c>
      <c r="JI58" s="412">
        <v>4578.8</v>
      </c>
      <c r="JJ58" s="412">
        <v>3776.4</v>
      </c>
      <c r="JK58" s="412">
        <v>411.5</v>
      </c>
      <c r="JL58" s="412">
        <v>49258.9</v>
      </c>
      <c r="JM58" s="412">
        <v>246.1</v>
      </c>
      <c r="JN58" s="412">
        <v>49505</v>
      </c>
      <c r="JO58" s="286"/>
      <c r="JP58" s="143">
        <f t="shared" si="5"/>
        <v>0</v>
      </c>
    </row>
    <row r="59" spans="1:276" x14ac:dyDescent="0.2">
      <c r="A59" s="150" t="s">
        <v>100</v>
      </c>
      <c r="B59" s="151" t="s">
        <v>284</v>
      </c>
      <c r="C59" s="152" t="s">
        <v>278</v>
      </c>
      <c r="D59" s="415" t="s">
        <v>99</v>
      </c>
      <c r="E59" s="412">
        <v>29891</v>
      </c>
      <c r="F59" s="412">
        <v>35186</v>
      </c>
      <c r="G59" s="412">
        <v>33267</v>
      </c>
      <c r="H59" s="412">
        <v>24802</v>
      </c>
      <c r="I59" s="412">
        <v>19208</v>
      </c>
      <c r="J59" s="412">
        <v>13161</v>
      </c>
      <c r="K59" s="412">
        <v>11893</v>
      </c>
      <c r="L59" s="412">
        <v>1781</v>
      </c>
      <c r="M59" s="412">
        <v>169189</v>
      </c>
      <c r="N59" s="412">
        <v>909</v>
      </c>
      <c r="O59" s="412">
        <v>475</v>
      </c>
      <c r="P59" s="412">
        <v>325</v>
      </c>
      <c r="Q59" s="412">
        <v>233</v>
      </c>
      <c r="R59" s="412">
        <v>122</v>
      </c>
      <c r="S59" s="412">
        <v>78</v>
      </c>
      <c r="T59" s="412">
        <v>69</v>
      </c>
      <c r="U59" s="412">
        <v>15</v>
      </c>
      <c r="V59" s="412">
        <v>2226</v>
      </c>
      <c r="W59" s="412">
        <v>0</v>
      </c>
      <c r="X59" s="412">
        <v>0</v>
      </c>
      <c r="Y59" s="412">
        <v>0</v>
      </c>
      <c r="Z59" s="412">
        <v>0</v>
      </c>
      <c r="AA59" s="412">
        <v>0</v>
      </c>
      <c r="AB59" s="412">
        <v>0</v>
      </c>
      <c r="AC59" s="412">
        <v>0</v>
      </c>
      <c r="AD59" s="412">
        <v>0</v>
      </c>
      <c r="AE59" s="412">
        <v>0</v>
      </c>
      <c r="AF59" s="412">
        <v>28982</v>
      </c>
      <c r="AG59" s="412">
        <v>34711</v>
      </c>
      <c r="AH59" s="412">
        <v>32942</v>
      </c>
      <c r="AI59" s="412">
        <v>24569</v>
      </c>
      <c r="AJ59" s="412">
        <v>19086</v>
      </c>
      <c r="AK59" s="412">
        <v>13083</v>
      </c>
      <c r="AL59" s="412">
        <v>11824</v>
      </c>
      <c r="AM59" s="412">
        <v>1766</v>
      </c>
      <c r="AN59" s="412">
        <v>166963</v>
      </c>
      <c r="AO59" s="412">
        <v>84</v>
      </c>
      <c r="AP59" s="412">
        <v>157</v>
      </c>
      <c r="AQ59" s="412">
        <v>187</v>
      </c>
      <c r="AR59" s="412">
        <v>174</v>
      </c>
      <c r="AS59" s="412">
        <v>184</v>
      </c>
      <c r="AT59" s="412">
        <v>104</v>
      </c>
      <c r="AU59" s="412">
        <v>111</v>
      </c>
      <c r="AV59" s="412">
        <v>69</v>
      </c>
      <c r="AW59" s="412">
        <v>1070</v>
      </c>
      <c r="AX59" s="412">
        <v>84</v>
      </c>
      <c r="AY59" s="412">
        <v>157</v>
      </c>
      <c r="AZ59" s="412">
        <v>187</v>
      </c>
      <c r="BA59" s="412">
        <v>174</v>
      </c>
      <c r="BB59" s="412">
        <v>184</v>
      </c>
      <c r="BC59" s="412">
        <v>104</v>
      </c>
      <c r="BD59" s="412">
        <v>111</v>
      </c>
      <c r="BE59" s="412">
        <v>69</v>
      </c>
      <c r="BF59" s="412">
        <v>0</v>
      </c>
      <c r="BG59" s="412">
        <v>1070</v>
      </c>
      <c r="BH59" s="412">
        <v>84</v>
      </c>
      <c r="BI59" s="412">
        <v>29055</v>
      </c>
      <c r="BJ59" s="412">
        <v>34741</v>
      </c>
      <c r="BK59" s="412">
        <v>32929</v>
      </c>
      <c r="BL59" s="412">
        <v>24579</v>
      </c>
      <c r="BM59" s="412">
        <v>19006</v>
      </c>
      <c r="BN59" s="412">
        <v>13090</v>
      </c>
      <c r="BO59" s="412">
        <v>11782</v>
      </c>
      <c r="BP59" s="412">
        <v>1697</v>
      </c>
      <c r="BQ59" s="412">
        <v>166963</v>
      </c>
      <c r="BR59" s="412">
        <v>30</v>
      </c>
      <c r="BS59" s="412">
        <v>14642</v>
      </c>
      <c r="BT59" s="412">
        <v>13931</v>
      </c>
      <c r="BU59" s="412">
        <v>10665</v>
      </c>
      <c r="BV59" s="412">
        <v>6603</v>
      </c>
      <c r="BW59" s="412">
        <v>3994</v>
      </c>
      <c r="BX59" s="412">
        <v>2192</v>
      </c>
      <c r="BY59" s="412">
        <v>1547</v>
      </c>
      <c r="BZ59" s="412">
        <v>154</v>
      </c>
      <c r="CA59" s="412">
        <v>53758</v>
      </c>
      <c r="CB59" s="412">
        <v>0</v>
      </c>
      <c r="CC59" s="412">
        <v>198</v>
      </c>
      <c r="CD59" s="412">
        <v>244</v>
      </c>
      <c r="CE59" s="412">
        <v>235</v>
      </c>
      <c r="CF59" s="412">
        <v>163</v>
      </c>
      <c r="CG59" s="412">
        <v>116</v>
      </c>
      <c r="CH59" s="412">
        <v>72</v>
      </c>
      <c r="CI59" s="412">
        <v>46</v>
      </c>
      <c r="CJ59" s="412">
        <v>3</v>
      </c>
      <c r="CK59" s="412">
        <v>1077</v>
      </c>
      <c r="CL59" s="412">
        <v>1</v>
      </c>
      <c r="CM59" s="412">
        <v>18</v>
      </c>
      <c r="CN59" s="412">
        <v>27</v>
      </c>
      <c r="CO59" s="412">
        <v>32</v>
      </c>
      <c r="CP59" s="412">
        <v>46</v>
      </c>
      <c r="CQ59" s="412">
        <v>30</v>
      </c>
      <c r="CR59" s="412">
        <v>34</v>
      </c>
      <c r="CS59" s="412">
        <v>63</v>
      </c>
      <c r="CT59" s="412">
        <v>9</v>
      </c>
      <c r="CU59" s="412">
        <v>260</v>
      </c>
      <c r="CV59" s="412">
        <v>279</v>
      </c>
      <c r="CW59" s="412">
        <v>219</v>
      </c>
      <c r="CX59" s="412">
        <v>199</v>
      </c>
      <c r="CY59" s="412">
        <v>154</v>
      </c>
      <c r="CZ59" s="412">
        <v>101</v>
      </c>
      <c r="DA59" s="412">
        <v>65</v>
      </c>
      <c r="DB59" s="412">
        <v>73</v>
      </c>
      <c r="DC59" s="412">
        <v>36</v>
      </c>
      <c r="DD59" s="412">
        <v>1126</v>
      </c>
      <c r="DE59" s="412">
        <v>648</v>
      </c>
      <c r="DF59" s="412">
        <v>529</v>
      </c>
      <c r="DG59" s="412">
        <v>417</v>
      </c>
      <c r="DH59" s="412">
        <v>256</v>
      </c>
      <c r="DI59" s="412">
        <v>176</v>
      </c>
      <c r="DJ59" s="412">
        <v>121</v>
      </c>
      <c r="DK59" s="412">
        <v>133</v>
      </c>
      <c r="DL59" s="412">
        <v>36</v>
      </c>
      <c r="DM59" s="412">
        <v>2316</v>
      </c>
      <c r="DN59" s="412">
        <v>0</v>
      </c>
      <c r="DO59" s="412">
        <v>0</v>
      </c>
      <c r="DP59" s="412">
        <v>0</v>
      </c>
      <c r="DQ59" s="412">
        <v>0</v>
      </c>
      <c r="DR59" s="412">
        <v>0</v>
      </c>
      <c r="DS59" s="412">
        <v>0</v>
      </c>
      <c r="DT59" s="412">
        <v>0</v>
      </c>
      <c r="DU59" s="412">
        <v>0</v>
      </c>
      <c r="DV59" s="412">
        <v>0</v>
      </c>
      <c r="DW59" s="412">
        <v>178</v>
      </c>
      <c r="DX59" s="412">
        <v>122</v>
      </c>
      <c r="DY59" s="412">
        <v>88</v>
      </c>
      <c r="DZ59" s="412">
        <v>64</v>
      </c>
      <c r="EA59" s="412">
        <v>51</v>
      </c>
      <c r="EB59" s="412">
        <v>31</v>
      </c>
      <c r="EC59" s="412">
        <v>43</v>
      </c>
      <c r="ED59" s="412">
        <v>22</v>
      </c>
      <c r="EE59" s="412">
        <v>599</v>
      </c>
      <c r="EF59" s="412">
        <v>826</v>
      </c>
      <c r="EG59" s="412">
        <v>651</v>
      </c>
      <c r="EH59" s="412">
        <v>505</v>
      </c>
      <c r="EI59" s="412">
        <v>320</v>
      </c>
      <c r="EJ59" s="412">
        <v>227</v>
      </c>
      <c r="EK59" s="412">
        <v>152</v>
      </c>
      <c r="EL59" s="412">
        <v>176</v>
      </c>
      <c r="EM59" s="412">
        <v>58</v>
      </c>
      <c r="EN59" s="412">
        <v>2915</v>
      </c>
      <c r="EO59" s="412">
        <v>422</v>
      </c>
      <c r="EP59" s="412">
        <v>321</v>
      </c>
      <c r="EQ59" s="412">
        <v>266</v>
      </c>
      <c r="ER59" s="412">
        <v>168</v>
      </c>
      <c r="ES59" s="412">
        <v>138</v>
      </c>
      <c r="ET59" s="412">
        <v>85</v>
      </c>
      <c r="EU59" s="412">
        <v>113</v>
      </c>
      <c r="EV59" s="412">
        <v>44</v>
      </c>
      <c r="EW59" s="412">
        <v>1557</v>
      </c>
      <c r="EX59" s="412">
        <v>0</v>
      </c>
      <c r="EY59" s="412">
        <v>0</v>
      </c>
      <c r="EZ59" s="412">
        <v>0</v>
      </c>
      <c r="FA59" s="412">
        <v>0</v>
      </c>
      <c r="FB59" s="412">
        <v>0</v>
      </c>
      <c r="FC59" s="412">
        <v>0</v>
      </c>
      <c r="FD59" s="412">
        <v>0</v>
      </c>
      <c r="FE59" s="412">
        <v>0</v>
      </c>
      <c r="FF59" s="412">
        <v>0</v>
      </c>
      <c r="FG59" s="412">
        <v>4</v>
      </c>
      <c r="FH59" s="412">
        <v>1</v>
      </c>
      <c r="FI59" s="412">
        <v>4</v>
      </c>
      <c r="FJ59" s="412">
        <v>2</v>
      </c>
      <c r="FK59" s="412">
        <v>0</v>
      </c>
      <c r="FL59" s="412">
        <v>2</v>
      </c>
      <c r="FM59" s="412">
        <v>3</v>
      </c>
      <c r="FN59" s="412">
        <v>1</v>
      </c>
      <c r="FO59" s="412">
        <v>17</v>
      </c>
      <c r="FP59" s="412">
        <v>418</v>
      </c>
      <c r="FQ59" s="412">
        <v>320</v>
      </c>
      <c r="FR59" s="412">
        <v>262</v>
      </c>
      <c r="FS59" s="412">
        <v>166</v>
      </c>
      <c r="FT59" s="412">
        <v>138</v>
      </c>
      <c r="FU59" s="412">
        <v>83</v>
      </c>
      <c r="FV59" s="412">
        <v>110</v>
      </c>
      <c r="FW59" s="412">
        <v>43</v>
      </c>
      <c r="FX59" s="412">
        <v>1540</v>
      </c>
      <c r="FY59" s="412">
        <v>53</v>
      </c>
      <c r="FZ59" s="412">
        <v>14019</v>
      </c>
      <c r="GA59" s="412">
        <v>20417</v>
      </c>
      <c r="GB59" s="412">
        <v>21909</v>
      </c>
      <c r="GC59" s="412">
        <v>17703</v>
      </c>
      <c r="GD59" s="412">
        <v>14815</v>
      </c>
      <c r="GE59" s="412">
        <v>10761</v>
      </c>
      <c r="GF59" s="412">
        <v>10083</v>
      </c>
      <c r="GG59" s="412">
        <v>1509</v>
      </c>
      <c r="GH59" s="412">
        <v>111269</v>
      </c>
      <c r="GI59" s="412">
        <v>31</v>
      </c>
      <c r="GJ59" s="412">
        <v>15036</v>
      </c>
      <c r="GK59" s="412">
        <v>14324</v>
      </c>
      <c r="GL59" s="412">
        <v>11020</v>
      </c>
      <c r="GM59" s="412">
        <v>6876</v>
      </c>
      <c r="GN59" s="412">
        <v>4191</v>
      </c>
      <c r="GO59" s="412">
        <v>2329</v>
      </c>
      <c r="GP59" s="412">
        <v>1699</v>
      </c>
      <c r="GQ59" s="412">
        <v>188</v>
      </c>
      <c r="GR59" s="412">
        <v>55694</v>
      </c>
      <c r="GS59" s="412">
        <v>0</v>
      </c>
      <c r="GT59" s="412">
        <v>4.5</v>
      </c>
      <c r="GU59" s="412">
        <v>0.5</v>
      </c>
      <c r="GV59" s="412">
        <v>0.5</v>
      </c>
      <c r="GW59" s="412">
        <v>0</v>
      </c>
      <c r="GX59" s="412">
        <v>0</v>
      </c>
      <c r="GY59" s="412">
        <v>0.5</v>
      </c>
      <c r="GZ59" s="412">
        <v>0</v>
      </c>
      <c r="HA59" s="412">
        <v>0</v>
      </c>
      <c r="HB59" s="412">
        <v>6</v>
      </c>
      <c r="HC59" s="412">
        <v>76</v>
      </c>
      <c r="HD59" s="412">
        <v>25420.5</v>
      </c>
      <c r="HE59" s="412">
        <v>31244.25</v>
      </c>
      <c r="HF59" s="412">
        <v>30231.5</v>
      </c>
      <c r="HG59" s="412">
        <v>22896.5</v>
      </c>
      <c r="HH59" s="412">
        <v>17989</v>
      </c>
      <c r="HI59" s="412">
        <v>12522</v>
      </c>
      <c r="HJ59" s="412">
        <v>11373.75</v>
      </c>
      <c r="HK59" s="412">
        <v>1664.25</v>
      </c>
      <c r="HL59" s="412">
        <v>153417.75</v>
      </c>
      <c r="HM59" s="412">
        <v>42.2</v>
      </c>
      <c r="HN59" s="412">
        <v>16947</v>
      </c>
      <c r="HO59" s="412">
        <v>24301.1</v>
      </c>
      <c r="HP59" s="412">
        <v>26872.400000000001</v>
      </c>
      <c r="HQ59" s="412">
        <v>22896.5</v>
      </c>
      <c r="HR59" s="412">
        <v>21986.6</v>
      </c>
      <c r="HS59" s="412">
        <v>18087.3</v>
      </c>
      <c r="HT59" s="412">
        <v>18956.3</v>
      </c>
      <c r="HU59" s="412">
        <v>3328.5</v>
      </c>
      <c r="HV59" s="412">
        <v>153417.9</v>
      </c>
      <c r="HW59" s="412">
        <v>0</v>
      </c>
      <c r="HX59" s="412">
        <v>153417.9</v>
      </c>
      <c r="HY59" s="412">
        <v>76</v>
      </c>
      <c r="HZ59" s="412">
        <v>25420.5</v>
      </c>
      <c r="IA59" s="412">
        <v>31244.25</v>
      </c>
      <c r="IB59" s="412">
        <v>30231.5</v>
      </c>
      <c r="IC59" s="412">
        <v>22896.5</v>
      </c>
      <c r="ID59" s="412">
        <v>17989</v>
      </c>
      <c r="IE59" s="412">
        <v>12522</v>
      </c>
      <c r="IF59" s="412">
        <v>11373.75</v>
      </c>
      <c r="IG59" s="412">
        <v>1664.25</v>
      </c>
      <c r="IH59" s="412">
        <v>153417.75</v>
      </c>
      <c r="II59" s="412">
        <v>31.33</v>
      </c>
      <c r="IJ59" s="412">
        <v>6055</v>
      </c>
      <c r="IK59" s="412">
        <v>4413.63</v>
      </c>
      <c r="IL59" s="412">
        <v>2112.09</v>
      </c>
      <c r="IM59" s="412">
        <v>864.92</v>
      </c>
      <c r="IN59" s="412">
        <v>377.36</v>
      </c>
      <c r="IO59" s="412">
        <v>132.21</v>
      </c>
      <c r="IP59" s="412">
        <v>93.47</v>
      </c>
      <c r="IQ59" s="412">
        <v>5.17</v>
      </c>
      <c r="IR59" s="412">
        <v>14085.179999999998</v>
      </c>
      <c r="IS59" s="412">
        <v>44.67</v>
      </c>
      <c r="IT59" s="412">
        <v>19365.5</v>
      </c>
      <c r="IU59" s="412">
        <v>26830.62</v>
      </c>
      <c r="IV59" s="412">
        <v>28119.41</v>
      </c>
      <c r="IW59" s="412">
        <v>22031.58</v>
      </c>
      <c r="IX59" s="412">
        <v>17611.64</v>
      </c>
      <c r="IY59" s="412">
        <v>12389.79</v>
      </c>
      <c r="IZ59" s="412">
        <v>11280.28</v>
      </c>
      <c r="JA59" s="412">
        <v>1659.08</v>
      </c>
      <c r="JB59" s="412">
        <v>139332.56999999998</v>
      </c>
      <c r="JC59" s="412">
        <v>24.8</v>
      </c>
      <c r="JD59" s="412">
        <v>12910.3</v>
      </c>
      <c r="JE59" s="412">
        <v>20868.3</v>
      </c>
      <c r="JF59" s="412">
        <v>24995</v>
      </c>
      <c r="JG59" s="412">
        <v>22031.599999999999</v>
      </c>
      <c r="JH59" s="412">
        <v>21525.3</v>
      </c>
      <c r="JI59" s="412">
        <v>17896.400000000001</v>
      </c>
      <c r="JJ59" s="412">
        <v>18800.5</v>
      </c>
      <c r="JK59" s="412">
        <v>3318.2</v>
      </c>
      <c r="JL59" s="412">
        <v>142370.40000000002</v>
      </c>
      <c r="JM59" s="412">
        <v>0</v>
      </c>
      <c r="JN59" s="412">
        <v>142370.4</v>
      </c>
      <c r="JO59" s="286"/>
      <c r="JP59" s="143">
        <f t="shared" si="5"/>
        <v>0</v>
      </c>
    </row>
    <row r="60" spans="1:276" x14ac:dyDescent="0.2">
      <c r="A60" s="150" t="s">
        <v>102</v>
      </c>
      <c r="B60" s="151" t="s">
        <v>284</v>
      </c>
      <c r="C60" s="152" t="s">
        <v>278</v>
      </c>
      <c r="D60" s="415" t="s">
        <v>101</v>
      </c>
      <c r="E60" s="412">
        <v>32970</v>
      </c>
      <c r="F60" s="412">
        <v>35887</v>
      </c>
      <c r="G60" s="412">
        <v>30000</v>
      </c>
      <c r="H60" s="412">
        <v>20396</v>
      </c>
      <c r="I60" s="412">
        <v>15337</v>
      </c>
      <c r="J60" s="412">
        <v>9191</v>
      </c>
      <c r="K60" s="412">
        <v>7304</v>
      </c>
      <c r="L60" s="412">
        <v>572</v>
      </c>
      <c r="M60" s="412">
        <v>151657</v>
      </c>
      <c r="N60" s="412">
        <v>779</v>
      </c>
      <c r="O60" s="412">
        <v>973</v>
      </c>
      <c r="P60" s="412">
        <v>603</v>
      </c>
      <c r="Q60" s="412">
        <v>302</v>
      </c>
      <c r="R60" s="412">
        <v>164</v>
      </c>
      <c r="S60" s="412">
        <v>81</v>
      </c>
      <c r="T60" s="412">
        <v>45</v>
      </c>
      <c r="U60" s="412">
        <v>9</v>
      </c>
      <c r="V60" s="412">
        <v>2956</v>
      </c>
      <c r="W60" s="412">
        <v>4</v>
      </c>
      <c r="X60" s="412">
        <v>0</v>
      </c>
      <c r="Y60" s="412">
        <v>0</v>
      </c>
      <c r="Z60" s="412">
        <v>1</v>
      </c>
      <c r="AA60" s="412">
        <v>2</v>
      </c>
      <c r="AB60" s="412">
        <v>2</v>
      </c>
      <c r="AC60" s="412">
        <v>0</v>
      </c>
      <c r="AD60" s="412">
        <v>0</v>
      </c>
      <c r="AE60" s="412">
        <v>9</v>
      </c>
      <c r="AF60" s="412">
        <v>32187</v>
      </c>
      <c r="AG60" s="412">
        <v>34914</v>
      </c>
      <c r="AH60" s="412">
        <v>29397</v>
      </c>
      <c r="AI60" s="412">
        <v>20093</v>
      </c>
      <c r="AJ60" s="412">
        <v>15171</v>
      </c>
      <c r="AK60" s="412">
        <v>9108</v>
      </c>
      <c r="AL60" s="412">
        <v>7259</v>
      </c>
      <c r="AM60" s="412">
        <v>563</v>
      </c>
      <c r="AN60" s="412">
        <v>148692</v>
      </c>
      <c r="AO60" s="412">
        <v>87</v>
      </c>
      <c r="AP60" s="412">
        <v>177</v>
      </c>
      <c r="AQ60" s="412">
        <v>182</v>
      </c>
      <c r="AR60" s="412">
        <v>161</v>
      </c>
      <c r="AS60" s="412">
        <v>116</v>
      </c>
      <c r="AT60" s="412">
        <v>89</v>
      </c>
      <c r="AU60" s="412">
        <v>69</v>
      </c>
      <c r="AV60" s="412">
        <v>46</v>
      </c>
      <c r="AW60" s="412">
        <v>927</v>
      </c>
      <c r="AX60" s="412">
        <v>87</v>
      </c>
      <c r="AY60" s="412">
        <v>177</v>
      </c>
      <c r="AZ60" s="412">
        <v>182</v>
      </c>
      <c r="BA60" s="412">
        <v>161</v>
      </c>
      <c r="BB60" s="412">
        <v>116</v>
      </c>
      <c r="BC60" s="412">
        <v>89</v>
      </c>
      <c r="BD60" s="412">
        <v>69</v>
      </c>
      <c r="BE60" s="412">
        <v>46</v>
      </c>
      <c r="BF60" s="412">
        <v>0</v>
      </c>
      <c r="BG60" s="412">
        <v>927</v>
      </c>
      <c r="BH60" s="412">
        <v>87</v>
      </c>
      <c r="BI60" s="412">
        <v>32277</v>
      </c>
      <c r="BJ60" s="412">
        <v>34919</v>
      </c>
      <c r="BK60" s="412">
        <v>29376</v>
      </c>
      <c r="BL60" s="412">
        <v>20048</v>
      </c>
      <c r="BM60" s="412">
        <v>15144</v>
      </c>
      <c r="BN60" s="412">
        <v>9088</v>
      </c>
      <c r="BO60" s="412">
        <v>7236</v>
      </c>
      <c r="BP60" s="412">
        <v>517</v>
      </c>
      <c r="BQ60" s="412">
        <v>148692</v>
      </c>
      <c r="BR60" s="412">
        <v>24</v>
      </c>
      <c r="BS60" s="412">
        <v>16417</v>
      </c>
      <c r="BT60" s="412">
        <v>12852</v>
      </c>
      <c r="BU60" s="412">
        <v>9115</v>
      </c>
      <c r="BV60" s="412">
        <v>5070</v>
      </c>
      <c r="BW60" s="412">
        <v>3066</v>
      </c>
      <c r="BX60" s="412">
        <v>1492</v>
      </c>
      <c r="BY60" s="412">
        <v>1001</v>
      </c>
      <c r="BZ60" s="412">
        <v>65</v>
      </c>
      <c r="CA60" s="412">
        <v>49102</v>
      </c>
      <c r="CB60" s="412">
        <v>2</v>
      </c>
      <c r="CC60" s="412">
        <v>214</v>
      </c>
      <c r="CD60" s="412">
        <v>272</v>
      </c>
      <c r="CE60" s="412">
        <v>254</v>
      </c>
      <c r="CF60" s="412">
        <v>137</v>
      </c>
      <c r="CG60" s="412">
        <v>98</v>
      </c>
      <c r="CH60" s="412">
        <v>55</v>
      </c>
      <c r="CI60" s="412">
        <v>36</v>
      </c>
      <c r="CJ60" s="412">
        <v>2</v>
      </c>
      <c r="CK60" s="412">
        <v>1070</v>
      </c>
      <c r="CL60" s="412">
        <v>0</v>
      </c>
      <c r="CM60" s="412">
        <v>21</v>
      </c>
      <c r="CN60" s="412">
        <v>28</v>
      </c>
      <c r="CO60" s="412">
        <v>24</v>
      </c>
      <c r="CP60" s="412">
        <v>33</v>
      </c>
      <c r="CQ60" s="412">
        <v>29</v>
      </c>
      <c r="CR60" s="412">
        <v>21</v>
      </c>
      <c r="CS60" s="412">
        <v>48</v>
      </c>
      <c r="CT60" s="412">
        <v>6</v>
      </c>
      <c r="CU60" s="412">
        <v>210</v>
      </c>
      <c r="CV60" s="412">
        <v>143</v>
      </c>
      <c r="CW60" s="412">
        <v>217</v>
      </c>
      <c r="CX60" s="412">
        <v>207</v>
      </c>
      <c r="CY60" s="412">
        <v>143</v>
      </c>
      <c r="CZ60" s="412">
        <v>108</v>
      </c>
      <c r="DA60" s="412">
        <v>59</v>
      </c>
      <c r="DB60" s="412">
        <v>43</v>
      </c>
      <c r="DC60" s="412">
        <v>7</v>
      </c>
      <c r="DD60" s="412">
        <v>927</v>
      </c>
      <c r="DE60" s="412">
        <v>0</v>
      </c>
      <c r="DF60" s="412">
        <v>0</v>
      </c>
      <c r="DG60" s="412">
        <v>0</v>
      </c>
      <c r="DH60" s="412">
        <v>0</v>
      </c>
      <c r="DI60" s="412">
        <v>0</v>
      </c>
      <c r="DJ60" s="412">
        <v>0</v>
      </c>
      <c r="DK60" s="412">
        <v>0</v>
      </c>
      <c r="DL60" s="412">
        <v>0</v>
      </c>
      <c r="DM60" s="412">
        <v>0</v>
      </c>
      <c r="DN60" s="412">
        <v>701</v>
      </c>
      <c r="DO60" s="412">
        <v>728</v>
      </c>
      <c r="DP60" s="412">
        <v>528</v>
      </c>
      <c r="DQ60" s="412">
        <v>306</v>
      </c>
      <c r="DR60" s="412">
        <v>238</v>
      </c>
      <c r="DS60" s="412">
        <v>139</v>
      </c>
      <c r="DT60" s="412">
        <v>100</v>
      </c>
      <c r="DU60" s="412">
        <v>6</v>
      </c>
      <c r="DV60" s="412">
        <v>2746</v>
      </c>
      <c r="DW60" s="412">
        <v>136</v>
      </c>
      <c r="DX60" s="412">
        <v>111</v>
      </c>
      <c r="DY60" s="412">
        <v>81</v>
      </c>
      <c r="DZ60" s="412">
        <v>41</v>
      </c>
      <c r="EA60" s="412">
        <v>48</v>
      </c>
      <c r="EB60" s="412">
        <v>34</v>
      </c>
      <c r="EC60" s="412">
        <v>30</v>
      </c>
      <c r="ED60" s="412">
        <v>7</v>
      </c>
      <c r="EE60" s="412">
        <v>488</v>
      </c>
      <c r="EF60" s="412">
        <v>837</v>
      </c>
      <c r="EG60" s="412">
        <v>839</v>
      </c>
      <c r="EH60" s="412">
        <v>609</v>
      </c>
      <c r="EI60" s="412">
        <v>347</v>
      </c>
      <c r="EJ60" s="412">
        <v>286</v>
      </c>
      <c r="EK60" s="412">
        <v>173</v>
      </c>
      <c r="EL60" s="412">
        <v>130</v>
      </c>
      <c r="EM60" s="412">
        <v>13</v>
      </c>
      <c r="EN60" s="412">
        <v>3234</v>
      </c>
      <c r="EO60" s="412">
        <v>440</v>
      </c>
      <c r="EP60" s="412">
        <v>418</v>
      </c>
      <c r="EQ60" s="412">
        <v>361</v>
      </c>
      <c r="ER60" s="412">
        <v>216</v>
      </c>
      <c r="ES60" s="412">
        <v>175</v>
      </c>
      <c r="ET60" s="412">
        <v>119</v>
      </c>
      <c r="EU60" s="412">
        <v>93</v>
      </c>
      <c r="EV60" s="412">
        <v>10</v>
      </c>
      <c r="EW60" s="412">
        <v>1832</v>
      </c>
      <c r="EX60" s="412">
        <v>0</v>
      </c>
      <c r="EY60" s="412">
        <v>0</v>
      </c>
      <c r="EZ60" s="412">
        <v>0</v>
      </c>
      <c r="FA60" s="412">
        <v>0</v>
      </c>
      <c r="FB60" s="412">
        <v>0</v>
      </c>
      <c r="FC60" s="412">
        <v>0</v>
      </c>
      <c r="FD60" s="412">
        <v>0</v>
      </c>
      <c r="FE60" s="412">
        <v>0</v>
      </c>
      <c r="FF60" s="412">
        <v>0</v>
      </c>
      <c r="FG60" s="412">
        <v>2</v>
      </c>
      <c r="FH60" s="412">
        <v>9</v>
      </c>
      <c r="FI60" s="412">
        <v>5</v>
      </c>
      <c r="FJ60" s="412">
        <v>1</v>
      </c>
      <c r="FK60" s="412">
        <v>5</v>
      </c>
      <c r="FL60" s="412">
        <v>3</v>
      </c>
      <c r="FM60" s="412">
        <v>1</v>
      </c>
      <c r="FN60" s="412">
        <v>0</v>
      </c>
      <c r="FO60" s="412">
        <v>26</v>
      </c>
      <c r="FP60" s="412">
        <v>438</v>
      </c>
      <c r="FQ60" s="412">
        <v>409</v>
      </c>
      <c r="FR60" s="412">
        <v>356</v>
      </c>
      <c r="FS60" s="412">
        <v>215</v>
      </c>
      <c r="FT60" s="412">
        <v>170</v>
      </c>
      <c r="FU60" s="412">
        <v>116</v>
      </c>
      <c r="FV60" s="412">
        <v>92</v>
      </c>
      <c r="FW60" s="412">
        <v>10</v>
      </c>
      <c r="FX60" s="412">
        <v>1806</v>
      </c>
      <c r="FY60" s="412">
        <v>61</v>
      </c>
      <c r="FZ60" s="412">
        <v>14787</v>
      </c>
      <c r="GA60" s="412">
        <v>20927</v>
      </c>
      <c r="GB60" s="412">
        <v>19373</v>
      </c>
      <c r="GC60" s="412">
        <v>14461</v>
      </c>
      <c r="GD60" s="412">
        <v>11663</v>
      </c>
      <c r="GE60" s="412">
        <v>7347</v>
      </c>
      <c r="GF60" s="412">
        <v>6021</v>
      </c>
      <c r="GG60" s="412">
        <v>431</v>
      </c>
      <c r="GH60" s="412">
        <v>95071</v>
      </c>
      <c r="GI60" s="412">
        <v>26</v>
      </c>
      <c r="GJ60" s="412">
        <v>17490</v>
      </c>
      <c r="GK60" s="412">
        <v>13992</v>
      </c>
      <c r="GL60" s="412">
        <v>10003</v>
      </c>
      <c r="GM60" s="412">
        <v>5587</v>
      </c>
      <c r="GN60" s="412">
        <v>3481</v>
      </c>
      <c r="GO60" s="412">
        <v>1741</v>
      </c>
      <c r="GP60" s="412">
        <v>1215</v>
      </c>
      <c r="GQ60" s="412">
        <v>86</v>
      </c>
      <c r="GR60" s="412">
        <v>53621</v>
      </c>
      <c r="GS60" s="412">
        <v>0</v>
      </c>
      <c r="GT60" s="412">
        <v>0.9</v>
      </c>
      <c r="GU60" s="412">
        <v>0</v>
      </c>
      <c r="GV60" s="412">
        <v>0</v>
      </c>
      <c r="GW60" s="412">
        <v>0.5</v>
      </c>
      <c r="GX60" s="412">
        <v>0</v>
      </c>
      <c r="GY60" s="412">
        <v>0</v>
      </c>
      <c r="GZ60" s="412">
        <v>0</v>
      </c>
      <c r="HA60" s="412">
        <v>0</v>
      </c>
      <c r="HB60" s="412">
        <v>1.4</v>
      </c>
      <c r="HC60" s="412">
        <v>80.5</v>
      </c>
      <c r="HD60" s="412">
        <v>27965.599999999999</v>
      </c>
      <c r="HE60" s="412">
        <v>31477.5</v>
      </c>
      <c r="HF60" s="412">
        <v>26924.5</v>
      </c>
      <c r="HG60" s="412">
        <v>18667.25</v>
      </c>
      <c r="HH60" s="412">
        <v>14299</v>
      </c>
      <c r="HI60" s="412">
        <v>8670</v>
      </c>
      <c r="HJ60" s="412">
        <v>6942</v>
      </c>
      <c r="HK60" s="412">
        <v>499.25</v>
      </c>
      <c r="HL60" s="412">
        <v>135525.6</v>
      </c>
      <c r="HM60" s="412">
        <v>44.7</v>
      </c>
      <c r="HN60" s="412">
        <v>18643.7</v>
      </c>
      <c r="HO60" s="412">
        <v>24482.5</v>
      </c>
      <c r="HP60" s="412">
        <v>23932.9</v>
      </c>
      <c r="HQ60" s="412">
        <v>18667.3</v>
      </c>
      <c r="HR60" s="412">
        <v>17476.599999999999</v>
      </c>
      <c r="HS60" s="412">
        <v>12523.3</v>
      </c>
      <c r="HT60" s="412">
        <v>11570</v>
      </c>
      <c r="HU60" s="412">
        <v>998.5</v>
      </c>
      <c r="HV60" s="412">
        <v>128339.50000000001</v>
      </c>
      <c r="HW60" s="412">
        <v>144.1</v>
      </c>
      <c r="HX60" s="412">
        <v>128483.6</v>
      </c>
      <c r="HY60" s="412">
        <v>80.5</v>
      </c>
      <c r="HZ60" s="412">
        <v>27965.599999999999</v>
      </c>
      <c r="IA60" s="412">
        <v>31477.5</v>
      </c>
      <c r="IB60" s="412">
        <v>26924.5</v>
      </c>
      <c r="IC60" s="412">
        <v>18667.25</v>
      </c>
      <c r="ID60" s="412">
        <v>14299</v>
      </c>
      <c r="IE60" s="412">
        <v>8670</v>
      </c>
      <c r="IF60" s="412">
        <v>6942</v>
      </c>
      <c r="IG60" s="412">
        <v>499.25</v>
      </c>
      <c r="IH60" s="412">
        <v>135525.6</v>
      </c>
      <c r="II60" s="412">
        <v>19.52</v>
      </c>
      <c r="IJ60" s="412">
        <v>8344</v>
      </c>
      <c r="IK60" s="412">
        <v>4420.57</v>
      </c>
      <c r="IL60" s="412">
        <v>1778.88</v>
      </c>
      <c r="IM60" s="412">
        <v>670.75</v>
      </c>
      <c r="IN60" s="412">
        <v>270.85000000000002</v>
      </c>
      <c r="IO60" s="412">
        <v>81.709999999999994</v>
      </c>
      <c r="IP60" s="412">
        <v>44.18</v>
      </c>
      <c r="IQ60" s="412">
        <v>0</v>
      </c>
      <c r="IR60" s="412">
        <v>15630.460000000001</v>
      </c>
      <c r="IS60" s="412">
        <v>60.980000000000004</v>
      </c>
      <c r="IT60" s="412">
        <v>19621.599999999999</v>
      </c>
      <c r="IU60" s="412">
        <v>27056.93</v>
      </c>
      <c r="IV60" s="412">
        <v>25145.62</v>
      </c>
      <c r="IW60" s="412">
        <v>17996.5</v>
      </c>
      <c r="IX60" s="412">
        <v>14028.15</v>
      </c>
      <c r="IY60" s="412">
        <v>8588.2900000000009</v>
      </c>
      <c r="IZ60" s="412">
        <v>6897.82</v>
      </c>
      <c r="JA60" s="412">
        <v>499.25</v>
      </c>
      <c r="JB60" s="412">
        <v>119895.13999999998</v>
      </c>
      <c r="JC60" s="412">
        <v>33.9</v>
      </c>
      <c r="JD60" s="412">
        <v>13081.1</v>
      </c>
      <c r="JE60" s="412">
        <v>21044.3</v>
      </c>
      <c r="JF60" s="412">
        <v>22351.7</v>
      </c>
      <c r="JG60" s="412">
        <v>17996.5</v>
      </c>
      <c r="JH60" s="412">
        <v>17145.5</v>
      </c>
      <c r="JI60" s="412">
        <v>12405.3</v>
      </c>
      <c r="JJ60" s="412">
        <v>11496.4</v>
      </c>
      <c r="JK60" s="412">
        <v>998.5</v>
      </c>
      <c r="JL60" s="412">
        <v>116553.2</v>
      </c>
      <c r="JM60" s="412">
        <v>144.1</v>
      </c>
      <c r="JN60" s="412">
        <v>116697.3</v>
      </c>
      <c r="JO60" s="286"/>
      <c r="JP60" s="143">
        <f t="shared" si="5"/>
        <v>0</v>
      </c>
    </row>
    <row r="61" spans="1:276" x14ac:dyDescent="0.2">
      <c r="A61" s="150" t="s">
        <v>243</v>
      </c>
      <c r="B61" s="151" t="s">
        <v>276</v>
      </c>
      <c r="C61" s="152" t="s">
        <v>279</v>
      </c>
      <c r="D61" s="415" t="s">
        <v>242</v>
      </c>
      <c r="E61" s="412">
        <v>26597</v>
      </c>
      <c r="F61" s="412">
        <v>10102</v>
      </c>
      <c r="G61" s="412">
        <v>6162</v>
      </c>
      <c r="H61" s="412">
        <v>3680</v>
      </c>
      <c r="I61" s="412">
        <v>1766</v>
      </c>
      <c r="J61" s="412">
        <v>518</v>
      </c>
      <c r="K61" s="412">
        <v>215</v>
      </c>
      <c r="L61" s="412">
        <v>24</v>
      </c>
      <c r="M61" s="412">
        <v>49064</v>
      </c>
      <c r="N61" s="412">
        <v>291</v>
      </c>
      <c r="O61" s="412">
        <v>85</v>
      </c>
      <c r="P61" s="412">
        <v>68</v>
      </c>
      <c r="Q61" s="412">
        <v>34</v>
      </c>
      <c r="R61" s="412">
        <v>10</v>
      </c>
      <c r="S61" s="412">
        <v>6</v>
      </c>
      <c r="T61" s="412">
        <v>1</v>
      </c>
      <c r="U61" s="412">
        <v>0</v>
      </c>
      <c r="V61" s="412">
        <v>495</v>
      </c>
      <c r="W61" s="412">
        <v>0</v>
      </c>
      <c r="X61" s="412">
        <v>0</v>
      </c>
      <c r="Y61" s="412">
        <v>0</v>
      </c>
      <c r="Z61" s="412">
        <v>0</v>
      </c>
      <c r="AA61" s="412">
        <v>0</v>
      </c>
      <c r="AB61" s="412">
        <v>0</v>
      </c>
      <c r="AC61" s="412">
        <v>0</v>
      </c>
      <c r="AD61" s="412">
        <v>0</v>
      </c>
      <c r="AE61" s="412">
        <v>0</v>
      </c>
      <c r="AF61" s="412">
        <v>26306</v>
      </c>
      <c r="AG61" s="412">
        <v>10017</v>
      </c>
      <c r="AH61" s="412">
        <v>6094</v>
      </c>
      <c r="AI61" s="412">
        <v>3646</v>
      </c>
      <c r="AJ61" s="412">
        <v>1756</v>
      </c>
      <c r="AK61" s="412">
        <v>512</v>
      </c>
      <c r="AL61" s="412">
        <v>214</v>
      </c>
      <c r="AM61" s="412">
        <v>24</v>
      </c>
      <c r="AN61" s="412">
        <v>48569</v>
      </c>
      <c r="AO61" s="412">
        <v>40</v>
      </c>
      <c r="AP61" s="412">
        <v>44</v>
      </c>
      <c r="AQ61" s="412">
        <v>42</v>
      </c>
      <c r="AR61" s="412">
        <v>22</v>
      </c>
      <c r="AS61" s="412">
        <v>11</v>
      </c>
      <c r="AT61" s="412">
        <v>3</v>
      </c>
      <c r="AU61" s="412">
        <v>17</v>
      </c>
      <c r="AV61" s="412">
        <v>11</v>
      </c>
      <c r="AW61" s="412">
        <v>190</v>
      </c>
      <c r="AX61" s="412">
        <v>40</v>
      </c>
      <c r="AY61" s="412">
        <v>44</v>
      </c>
      <c r="AZ61" s="412">
        <v>42</v>
      </c>
      <c r="BA61" s="412">
        <v>22</v>
      </c>
      <c r="BB61" s="412">
        <v>11</v>
      </c>
      <c r="BC61" s="412">
        <v>3</v>
      </c>
      <c r="BD61" s="412">
        <v>17</v>
      </c>
      <c r="BE61" s="412">
        <v>11</v>
      </c>
      <c r="BF61" s="412">
        <v>0</v>
      </c>
      <c r="BG61" s="412">
        <v>190</v>
      </c>
      <c r="BH61" s="412">
        <v>40</v>
      </c>
      <c r="BI61" s="412">
        <v>26310</v>
      </c>
      <c r="BJ61" s="412">
        <v>10015</v>
      </c>
      <c r="BK61" s="412">
        <v>6074</v>
      </c>
      <c r="BL61" s="412">
        <v>3635</v>
      </c>
      <c r="BM61" s="412">
        <v>1748</v>
      </c>
      <c r="BN61" s="412">
        <v>526</v>
      </c>
      <c r="BO61" s="412">
        <v>208</v>
      </c>
      <c r="BP61" s="412">
        <v>13</v>
      </c>
      <c r="BQ61" s="412">
        <v>48569</v>
      </c>
      <c r="BR61" s="412">
        <v>9</v>
      </c>
      <c r="BS61" s="412">
        <v>12428</v>
      </c>
      <c r="BT61" s="412">
        <v>3316</v>
      </c>
      <c r="BU61" s="412">
        <v>1650</v>
      </c>
      <c r="BV61" s="412">
        <v>735</v>
      </c>
      <c r="BW61" s="412">
        <v>264</v>
      </c>
      <c r="BX61" s="412">
        <v>79</v>
      </c>
      <c r="BY61" s="412">
        <v>28</v>
      </c>
      <c r="BZ61" s="412">
        <v>0</v>
      </c>
      <c r="CA61" s="412">
        <v>18509</v>
      </c>
      <c r="CB61" s="412">
        <v>1</v>
      </c>
      <c r="CC61" s="412">
        <v>199</v>
      </c>
      <c r="CD61" s="412">
        <v>104</v>
      </c>
      <c r="CE61" s="412">
        <v>60</v>
      </c>
      <c r="CF61" s="412">
        <v>28</v>
      </c>
      <c r="CG61" s="412">
        <v>16</v>
      </c>
      <c r="CH61" s="412">
        <v>1</v>
      </c>
      <c r="CI61" s="412">
        <v>1</v>
      </c>
      <c r="CJ61" s="412">
        <v>0</v>
      </c>
      <c r="CK61" s="412">
        <v>410</v>
      </c>
      <c r="CL61" s="412">
        <v>0</v>
      </c>
      <c r="CM61" s="412">
        <v>8</v>
      </c>
      <c r="CN61" s="412">
        <v>11</v>
      </c>
      <c r="CO61" s="412">
        <v>8</v>
      </c>
      <c r="CP61" s="412">
        <v>4</v>
      </c>
      <c r="CQ61" s="412">
        <v>3</v>
      </c>
      <c r="CR61" s="412">
        <v>13</v>
      </c>
      <c r="CS61" s="412">
        <v>13</v>
      </c>
      <c r="CT61" s="412">
        <v>4</v>
      </c>
      <c r="CU61" s="412">
        <v>64</v>
      </c>
      <c r="CV61" s="412">
        <v>76</v>
      </c>
      <c r="CW61" s="412">
        <v>45</v>
      </c>
      <c r="CX61" s="412">
        <v>26</v>
      </c>
      <c r="CY61" s="412">
        <v>10</v>
      </c>
      <c r="CZ61" s="412">
        <v>3</v>
      </c>
      <c r="DA61" s="412">
        <v>0</v>
      </c>
      <c r="DB61" s="412">
        <v>0</v>
      </c>
      <c r="DC61" s="412">
        <v>0</v>
      </c>
      <c r="DD61" s="412">
        <v>160</v>
      </c>
      <c r="DE61" s="412">
        <v>385</v>
      </c>
      <c r="DF61" s="412">
        <v>83</v>
      </c>
      <c r="DG61" s="412">
        <v>53</v>
      </c>
      <c r="DH61" s="412">
        <v>14</v>
      </c>
      <c r="DI61" s="412">
        <v>12</v>
      </c>
      <c r="DJ61" s="412">
        <v>0</v>
      </c>
      <c r="DK61" s="412">
        <v>0</v>
      </c>
      <c r="DL61" s="412">
        <v>0</v>
      </c>
      <c r="DM61" s="412">
        <v>547</v>
      </c>
      <c r="DN61" s="412">
        <v>352</v>
      </c>
      <c r="DO61" s="412">
        <v>68</v>
      </c>
      <c r="DP61" s="412">
        <v>38</v>
      </c>
      <c r="DQ61" s="412">
        <v>14</v>
      </c>
      <c r="DR61" s="412">
        <v>7</v>
      </c>
      <c r="DS61" s="412">
        <v>2</v>
      </c>
      <c r="DT61" s="412">
        <v>2</v>
      </c>
      <c r="DU61" s="412">
        <v>0</v>
      </c>
      <c r="DV61" s="412">
        <v>483</v>
      </c>
      <c r="DW61" s="412">
        <v>126</v>
      </c>
      <c r="DX61" s="412">
        <v>29</v>
      </c>
      <c r="DY61" s="412">
        <v>12</v>
      </c>
      <c r="DZ61" s="412">
        <v>2</v>
      </c>
      <c r="EA61" s="412">
        <v>2</v>
      </c>
      <c r="EB61" s="412">
        <v>2</v>
      </c>
      <c r="EC61" s="412">
        <v>0</v>
      </c>
      <c r="ED61" s="412">
        <v>1</v>
      </c>
      <c r="EE61" s="412">
        <v>174</v>
      </c>
      <c r="EF61" s="412">
        <v>863</v>
      </c>
      <c r="EG61" s="412">
        <v>180</v>
      </c>
      <c r="EH61" s="412">
        <v>103</v>
      </c>
      <c r="EI61" s="412">
        <v>30</v>
      </c>
      <c r="EJ61" s="412">
        <v>21</v>
      </c>
      <c r="EK61" s="412">
        <v>4</v>
      </c>
      <c r="EL61" s="412">
        <v>2</v>
      </c>
      <c r="EM61" s="412">
        <v>1</v>
      </c>
      <c r="EN61" s="412">
        <v>1204</v>
      </c>
      <c r="EO61" s="412">
        <v>385</v>
      </c>
      <c r="EP61" s="412">
        <v>88</v>
      </c>
      <c r="EQ61" s="412">
        <v>52</v>
      </c>
      <c r="ER61" s="412">
        <v>11</v>
      </c>
      <c r="ES61" s="412">
        <v>12</v>
      </c>
      <c r="ET61" s="412">
        <v>2</v>
      </c>
      <c r="EU61" s="412">
        <v>1</v>
      </c>
      <c r="EV61" s="412">
        <v>1</v>
      </c>
      <c r="EW61" s="412">
        <v>552</v>
      </c>
      <c r="EX61" s="412">
        <v>0</v>
      </c>
      <c r="EY61" s="412">
        <v>0</v>
      </c>
      <c r="EZ61" s="412">
        <v>0</v>
      </c>
      <c r="FA61" s="412">
        <v>0</v>
      </c>
      <c r="FB61" s="412">
        <v>0</v>
      </c>
      <c r="FC61" s="412">
        <v>0</v>
      </c>
      <c r="FD61" s="412">
        <v>0</v>
      </c>
      <c r="FE61" s="412">
        <v>0</v>
      </c>
      <c r="FF61" s="412">
        <v>0</v>
      </c>
      <c r="FG61" s="412">
        <v>26</v>
      </c>
      <c r="FH61" s="412">
        <v>9</v>
      </c>
      <c r="FI61" s="412">
        <v>6</v>
      </c>
      <c r="FJ61" s="412">
        <v>3</v>
      </c>
      <c r="FK61" s="412">
        <v>2</v>
      </c>
      <c r="FL61" s="412">
        <v>0</v>
      </c>
      <c r="FM61" s="412">
        <v>1</v>
      </c>
      <c r="FN61" s="412">
        <v>0</v>
      </c>
      <c r="FO61" s="412">
        <v>47</v>
      </c>
      <c r="FP61" s="412">
        <v>359</v>
      </c>
      <c r="FQ61" s="412">
        <v>79</v>
      </c>
      <c r="FR61" s="412">
        <v>46</v>
      </c>
      <c r="FS61" s="412">
        <v>8</v>
      </c>
      <c r="FT61" s="412">
        <v>10</v>
      </c>
      <c r="FU61" s="412">
        <v>2</v>
      </c>
      <c r="FV61" s="412">
        <v>0</v>
      </c>
      <c r="FW61" s="412">
        <v>1</v>
      </c>
      <c r="FX61" s="412">
        <v>505</v>
      </c>
      <c r="FY61" s="412">
        <v>30</v>
      </c>
      <c r="FZ61" s="412">
        <v>13195</v>
      </c>
      <c r="GA61" s="412">
        <v>6486</v>
      </c>
      <c r="GB61" s="412">
        <v>4306</v>
      </c>
      <c r="GC61" s="412">
        <v>2852</v>
      </c>
      <c r="GD61" s="412">
        <v>1456</v>
      </c>
      <c r="GE61" s="412">
        <v>429</v>
      </c>
      <c r="GF61" s="412">
        <v>164</v>
      </c>
      <c r="GG61" s="412">
        <v>8</v>
      </c>
      <c r="GH61" s="412">
        <v>28926</v>
      </c>
      <c r="GI61" s="412">
        <v>10</v>
      </c>
      <c r="GJ61" s="412">
        <v>13115</v>
      </c>
      <c r="GK61" s="412">
        <v>3529</v>
      </c>
      <c r="GL61" s="412">
        <v>1768</v>
      </c>
      <c r="GM61" s="412">
        <v>783</v>
      </c>
      <c r="GN61" s="412">
        <v>292</v>
      </c>
      <c r="GO61" s="412">
        <v>97</v>
      </c>
      <c r="GP61" s="412">
        <v>44</v>
      </c>
      <c r="GQ61" s="412">
        <v>5</v>
      </c>
      <c r="GR61" s="412">
        <v>19643</v>
      </c>
      <c r="GS61" s="412">
        <v>0</v>
      </c>
      <c r="GT61" s="412">
        <v>0.5</v>
      </c>
      <c r="GU61" s="412">
        <v>0</v>
      </c>
      <c r="GV61" s="412">
        <v>0</v>
      </c>
      <c r="GW61" s="412">
        <v>0</v>
      </c>
      <c r="GX61" s="412">
        <v>0</v>
      </c>
      <c r="GY61" s="412">
        <v>0</v>
      </c>
      <c r="GZ61" s="412">
        <v>0</v>
      </c>
      <c r="HA61" s="412">
        <v>0</v>
      </c>
      <c r="HB61" s="412">
        <v>0.5</v>
      </c>
      <c r="HC61" s="412">
        <v>37.5</v>
      </c>
      <c r="HD61" s="412">
        <v>22858.75</v>
      </c>
      <c r="HE61" s="412">
        <v>9100.5</v>
      </c>
      <c r="HF61" s="412">
        <v>5610.5</v>
      </c>
      <c r="HG61" s="412">
        <v>3429.25</v>
      </c>
      <c r="HH61" s="412">
        <v>1670.5</v>
      </c>
      <c r="HI61" s="412">
        <v>498.5</v>
      </c>
      <c r="HJ61" s="412">
        <v>192.25</v>
      </c>
      <c r="HK61" s="412">
        <v>11.5</v>
      </c>
      <c r="HL61" s="412">
        <v>43409.25</v>
      </c>
      <c r="HM61" s="412">
        <v>20.8</v>
      </c>
      <c r="HN61" s="412">
        <v>15239.2</v>
      </c>
      <c r="HO61" s="412">
        <v>7078.2</v>
      </c>
      <c r="HP61" s="412">
        <v>4987.1000000000004</v>
      </c>
      <c r="HQ61" s="412">
        <v>3429.3</v>
      </c>
      <c r="HR61" s="412">
        <v>2041.7</v>
      </c>
      <c r="HS61" s="412">
        <v>720.1</v>
      </c>
      <c r="HT61" s="412">
        <v>320.39999999999998</v>
      </c>
      <c r="HU61" s="412">
        <v>23</v>
      </c>
      <c r="HV61" s="412">
        <v>33859.800000000003</v>
      </c>
      <c r="HW61" s="412">
        <v>0</v>
      </c>
      <c r="HX61" s="412">
        <v>33859.800000000003</v>
      </c>
      <c r="HY61" s="412">
        <v>37.5</v>
      </c>
      <c r="HZ61" s="412">
        <v>22858.75</v>
      </c>
      <c r="IA61" s="412">
        <v>9100.5</v>
      </c>
      <c r="IB61" s="412">
        <v>5610.5</v>
      </c>
      <c r="IC61" s="412">
        <v>3429.25</v>
      </c>
      <c r="ID61" s="412">
        <v>1670.5</v>
      </c>
      <c r="IE61" s="412">
        <v>498.5</v>
      </c>
      <c r="IF61" s="412">
        <v>192.25</v>
      </c>
      <c r="IG61" s="412">
        <v>11.5</v>
      </c>
      <c r="IH61" s="412">
        <v>43409.25</v>
      </c>
      <c r="II61" s="412">
        <v>8.73</v>
      </c>
      <c r="IJ61" s="412">
        <v>6299.15</v>
      </c>
      <c r="IK61" s="412">
        <v>870.08</v>
      </c>
      <c r="IL61" s="412">
        <v>294.54000000000002</v>
      </c>
      <c r="IM61" s="412">
        <v>92.53</v>
      </c>
      <c r="IN61" s="412">
        <v>23.25</v>
      </c>
      <c r="IO61" s="412">
        <v>5.14</v>
      </c>
      <c r="IP61" s="412">
        <v>0</v>
      </c>
      <c r="IQ61" s="412">
        <v>0</v>
      </c>
      <c r="IR61" s="412">
        <v>7593.4199999999992</v>
      </c>
      <c r="IS61" s="412">
        <v>28.77</v>
      </c>
      <c r="IT61" s="412">
        <v>16559.599999999999</v>
      </c>
      <c r="IU61" s="412">
        <v>8230.42</v>
      </c>
      <c r="IV61" s="412">
        <v>5315.96</v>
      </c>
      <c r="IW61" s="412">
        <v>3336.72</v>
      </c>
      <c r="IX61" s="412">
        <v>1647.25</v>
      </c>
      <c r="IY61" s="412">
        <v>493.36</v>
      </c>
      <c r="IZ61" s="412">
        <v>192.25</v>
      </c>
      <c r="JA61" s="412">
        <v>11.5</v>
      </c>
      <c r="JB61" s="412">
        <v>35815.83</v>
      </c>
      <c r="JC61" s="412">
        <v>16</v>
      </c>
      <c r="JD61" s="412">
        <v>11039.7</v>
      </c>
      <c r="JE61" s="412">
        <v>6401.4</v>
      </c>
      <c r="JF61" s="412">
        <v>4725.3</v>
      </c>
      <c r="JG61" s="412">
        <v>3336.7</v>
      </c>
      <c r="JH61" s="412">
        <v>2013.3</v>
      </c>
      <c r="JI61" s="412">
        <v>712.6</v>
      </c>
      <c r="JJ61" s="412">
        <v>320.39999999999998</v>
      </c>
      <c r="JK61" s="412">
        <v>23</v>
      </c>
      <c r="JL61" s="412">
        <v>28588.399999999998</v>
      </c>
      <c r="JM61" s="412">
        <v>0</v>
      </c>
      <c r="JN61" s="412">
        <v>28588.400000000001</v>
      </c>
      <c r="JO61" s="286"/>
      <c r="JP61" s="143">
        <f t="shared" si="5"/>
        <v>0</v>
      </c>
    </row>
    <row r="62" spans="1:276" x14ac:dyDescent="0.2">
      <c r="A62" s="150" t="s">
        <v>245</v>
      </c>
      <c r="B62" s="151" t="s">
        <v>276</v>
      </c>
      <c r="C62" s="152" t="s">
        <v>277</v>
      </c>
      <c r="D62" s="415" t="s">
        <v>244</v>
      </c>
      <c r="E62" s="412">
        <v>3235</v>
      </c>
      <c r="F62" s="412">
        <v>5820</v>
      </c>
      <c r="G62" s="412">
        <v>14034</v>
      </c>
      <c r="H62" s="412">
        <v>11579</v>
      </c>
      <c r="I62" s="412">
        <v>8440</v>
      </c>
      <c r="J62" s="412">
        <v>5807</v>
      </c>
      <c r="K62" s="412">
        <v>5691</v>
      </c>
      <c r="L62" s="412">
        <v>1249</v>
      </c>
      <c r="M62" s="412">
        <v>55855</v>
      </c>
      <c r="N62" s="412">
        <v>228</v>
      </c>
      <c r="O62" s="412">
        <v>216</v>
      </c>
      <c r="P62" s="412">
        <v>409</v>
      </c>
      <c r="Q62" s="412">
        <v>243</v>
      </c>
      <c r="R62" s="412">
        <v>185</v>
      </c>
      <c r="S62" s="412">
        <v>72</v>
      </c>
      <c r="T62" s="412">
        <v>52</v>
      </c>
      <c r="U62" s="412">
        <v>13</v>
      </c>
      <c r="V62" s="412">
        <v>1418</v>
      </c>
      <c r="W62" s="412">
        <v>1</v>
      </c>
      <c r="X62" s="412">
        <v>0</v>
      </c>
      <c r="Y62" s="412">
        <v>1</v>
      </c>
      <c r="Z62" s="412">
        <v>0</v>
      </c>
      <c r="AA62" s="412">
        <v>0</v>
      </c>
      <c r="AB62" s="412">
        <v>0</v>
      </c>
      <c r="AC62" s="412">
        <v>0</v>
      </c>
      <c r="AD62" s="412">
        <v>0</v>
      </c>
      <c r="AE62" s="412">
        <v>2</v>
      </c>
      <c r="AF62" s="412">
        <v>3006</v>
      </c>
      <c r="AG62" s="412">
        <v>5604</v>
      </c>
      <c r="AH62" s="412">
        <v>13624</v>
      </c>
      <c r="AI62" s="412">
        <v>11336</v>
      </c>
      <c r="AJ62" s="412">
        <v>8255</v>
      </c>
      <c r="AK62" s="412">
        <v>5735</v>
      </c>
      <c r="AL62" s="412">
        <v>5639</v>
      </c>
      <c r="AM62" s="412">
        <v>1236</v>
      </c>
      <c r="AN62" s="412">
        <v>54435</v>
      </c>
      <c r="AO62" s="412">
        <v>3</v>
      </c>
      <c r="AP62" s="412">
        <v>16</v>
      </c>
      <c r="AQ62" s="412">
        <v>60</v>
      </c>
      <c r="AR62" s="412">
        <v>78</v>
      </c>
      <c r="AS62" s="412">
        <v>65</v>
      </c>
      <c r="AT62" s="412">
        <v>48</v>
      </c>
      <c r="AU62" s="412">
        <v>47</v>
      </c>
      <c r="AV62" s="412">
        <v>26</v>
      </c>
      <c r="AW62" s="412">
        <v>343</v>
      </c>
      <c r="AX62" s="412">
        <v>3</v>
      </c>
      <c r="AY62" s="412">
        <v>16</v>
      </c>
      <c r="AZ62" s="412">
        <v>60</v>
      </c>
      <c r="BA62" s="412">
        <v>78</v>
      </c>
      <c r="BB62" s="412">
        <v>65</v>
      </c>
      <c r="BC62" s="412">
        <v>48</v>
      </c>
      <c r="BD62" s="412">
        <v>47</v>
      </c>
      <c r="BE62" s="412">
        <v>26</v>
      </c>
      <c r="BF62" s="412">
        <v>0</v>
      </c>
      <c r="BG62" s="412">
        <v>343</v>
      </c>
      <c r="BH62" s="412">
        <v>3</v>
      </c>
      <c r="BI62" s="412">
        <v>3019</v>
      </c>
      <c r="BJ62" s="412">
        <v>5648</v>
      </c>
      <c r="BK62" s="412">
        <v>13642</v>
      </c>
      <c r="BL62" s="412">
        <v>11323</v>
      </c>
      <c r="BM62" s="412">
        <v>8238</v>
      </c>
      <c r="BN62" s="412">
        <v>5734</v>
      </c>
      <c r="BO62" s="412">
        <v>5618</v>
      </c>
      <c r="BP62" s="412">
        <v>1210</v>
      </c>
      <c r="BQ62" s="412">
        <v>54435</v>
      </c>
      <c r="BR62" s="412">
        <v>1</v>
      </c>
      <c r="BS62" s="412">
        <v>1477</v>
      </c>
      <c r="BT62" s="412">
        <v>3176</v>
      </c>
      <c r="BU62" s="412">
        <v>4557</v>
      </c>
      <c r="BV62" s="412">
        <v>3408</v>
      </c>
      <c r="BW62" s="412">
        <v>2131</v>
      </c>
      <c r="BX62" s="412">
        <v>1211</v>
      </c>
      <c r="BY62" s="412">
        <v>900</v>
      </c>
      <c r="BZ62" s="412">
        <v>105</v>
      </c>
      <c r="CA62" s="412">
        <v>16966</v>
      </c>
      <c r="CB62" s="412">
        <v>0</v>
      </c>
      <c r="CC62" s="412">
        <v>8</v>
      </c>
      <c r="CD62" s="412">
        <v>53</v>
      </c>
      <c r="CE62" s="412">
        <v>189</v>
      </c>
      <c r="CF62" s="412">
        <v>130</v>
      </c>
      <c r="CG62" s="412">
        <v>85</v>
      </c>
      <c r="CH62" s="412">
        <v>45</v>
      </c>
      <c r="CI62" s="412">
        <v>34</v>
      </c>
      <c r="CJ62" s="412">
        <v>3</v>
      </c>
      <c r="CK62" s="412">
        <v>547</v>
      </c>
      <c r="CL62" s="412">
        <v>0</v>
      </c>
      <c r="CM62" s="412">
        <v>3</v>
      </c>
      <c r="CN62" s="412">
        <v>2</v>
      </c>
      <c r="CO62" s="412">
        <v>10</v>
      </c>
      <c r="CP62" s="412">
        <v>9</v>
      </c>
      <c r="CQ62" s="412">
        <v>6</v>
      </c>
      <c r="CR62" s="412">
        <v>11</v>
      </c>
      <c r="CS62" s="412">
        <v>33</v>
      </c>
      <c r="CT62" s="412">
        <v>5</v>
      </c>
      <c r="CU62" s="412">
        <v>79</v>
      </c>
      <c r="CV62" s="412">
        <v>711</v>
      </c>
      <c r="CW62" s="412">
        <v>210</v>
      </c>
      <c r="CX62" s="412">
        <v>489</v>
      </c>
      <c r="CY62" s="412">
        <v>484</v>
      </c>
      <c r="CZ62" s="412">
        <v>451</v>
      </c>
      <c r="DA62" s="412">
        <v>355</v>
      </c>
      <c r="DB62" s="412">
        <v>472</v>
      </c>
      <c r="DC62" s="412">
        <v>174</v>
      </c>
      <c r="DD62" s="412">
        <v>3346</v>
      </c>
      <c r="DE62" s="412">
        <v>32</v>
      </c>
      <c r="DF62" s="412">
        <v>56</v>
      </c>
      <c r="DG62" s="412">
        <v>98</v>
      </c>
      <c r="DH62" s="412">
        <v>65</v>
      </c>
      <c r="DI62" s="412">
        <v>51</v>
      </c>
      <c r="DJ62" s="412">
        <v>27</v>
      </c>
      <c r="DK62" s="412">
        <v>22</v>
      </c>
      <c r="DL62" s="412">
        <v>17</v>
      </c>
      <c r="DM62" s="412">
        <v>368</v>
      </c>
      <c r="DN62" s="412">
        <v>5</v>
      </c>
      <c r="DO62" s="412">
        <v>9</v>
      </c>
      <c r="DP62" s="412">
        <v>8</v>
      </c>
      <c r="DQ62" s="412">
        <v>8</v>
      </c>
      <c r="DR62" s="412">
        <v>11</v>
      </c>
      <c r="DS62" s="412">
        <v>11</v>
      </c>
      <c r="DT62" s="412">
        <v>11</v>
      </c>
      <c r="DU62" s="412">
        <v>4</v>
      </c>
      <c r="DV62" s="412">
        <v>67</v>
      </c>
      <c r="DW62" s="412">
        <v>14</v>
      </c>
      <c r="DX62" s="412">
        <v>23</v>
      </c>
      <c r="DY62" s="412">
        <v>18</v>
      </c>
      <c r="DZ62" s="412">
        <v>21</v>
      </c>
      <c r="EA62" s="412">
        <v>6</v>
      </c>
      <c r="EB62" s="412">
        <v>3</v>
      </c>
      <c r="EC62" s="412">
        <v>9</v>
      </c>
      <c r="ED62" s="412">
        <v>5</v>
      </c>
      <c r="EE62" s="412">
        <v>99</v>
      </c>
      <c r="EF62" s="412">
        <v>51</v>
      </c>
      <c r="EG62" s="412">
        <v>88</v>
      </c>
      <c r="EH62" s="412">
        <v>124</v>
      </c>
      <c r="EI62" s="412">
        <v>94</v>
      </c>
      <c r="EJ62" s="412">
        <v>68</v>
      </c>
      <c r="EK62" s="412">
        <v>41</v>
      </c>
      <c r="EL62" s="412">
        <v>42</v>
      </c>
      <c r="EM62" s="412">
        <v>26</v>
      </c>
      <c r="EN62" s="412">
        <v>534</v>
      </c>
      <c r="EO62" s="412">
        <v>33</v>
      </c>
      <c r="EP62" s="412">
        <v>40</v>
      </c>
      <c r="EQ62" s="412">
        <v>38</v>
      </c>
      <c r="ER62" s="412">
        <v>44</v>
      </c>
      <c r="ES62" s="412">
        <v>29</v>
      </c>
      <c r="ET62" s="412">
        <v>19</v>
      </c>
      <c r="EU62" s="412">
        <v>19</v>
      </c>
      <c r="EV62" s="412">
        <v>13</v>
      </c>
      <c r="EW62" s="412">
        <v>235</v>
      </c>
      <c r="EX62" s="412">
        <v>0</v>
      </c>
      <c r="EY62" s="412">
        <v>0</v>
      </c>
      <c r="EZ62" s="412">
        <v>0</v>
      </c>
      <c r="FA62" s="412">
        <v>0</v>
      </c>
      <c r="FB62" s="412">
        <v>0</v>
      </c>
      <c r="FC62" s="412">
        <v>0</v>
      </c>
      <c r="FD62" s="412">
        <v>0</v>
      </c>
      <c r="FE62" s="412">
        <v>0</v>
      </c>
      <c r="FF62" s="412">
        <v>0</v>
      </c>
      <c r="FG62" s="412">
        <v>3</v>
      </c>
      <c r="FH62" s="412">
        <v>5</v>
      </c>
      <c r="FI62" s="412">
        <v>7</v>
      </c>
      <c r="FJ62" s="412">
        <v>4</v>
      </c>
      <c r="FK62" s="412">
        <v>7</v>
      </c>
      <c r="FL62" s="412">
        <v>7</v>
      </c>
      <c r="FM62" s="412">
        <v>7</v>
      </c>
      <c r="FN62" s="412">
        <v>3</v>
      </c>
      <c r="FO62" s="412">
        <v>43</v>
      </c>
      <c r="FP62" s="412">
        <v>30</v>
      </c>
      <c r="FQ62" s="412">
        <v>35</v>
      </c>
      <c r="FR62" s="412">
        <v>31</v>
      </c>
      <c r="FS62" s="412">
        <v>40</v>
      </c>
      <c r="FT62" s="412">
        <v>22</v>
      </c>
      <c r="FU62" s="412">
        <v>12</v>
      </c>
      <c r="FV62" s="412">
        <v>12</v>
      </c>
      <c r="FW62" s="412">
        <v>10</v>
      </c>
      <c r="FX62" s="412">
        <v>192</v>
      </c>
      <c r="FY62" s="412">
        <v>2</v>
      </c>
      <c r="FZ62" s="412">
        <v>1512</v>
      </c>
      <c r="GA62" s="412">
        <v>2385</v>
      </c>
      <c r="GB62" s="412">
        <v>8860</v>
      </c>
      <c r="GC62" s="412">
        <v>7747</v>
      </c>
      <c r="GD62" s="412">
        <v>5999</v>
      </c>
      <c r="GE62" s="412">
        <v>4453</v>
      </c>
      <c r="GF62" s="412">
        <v>4631</v>
      </c>
      <c r="GG62" s="412">
        <v>1088</v>
      </c>
      <c r="GH62" s="412">
        <v>36677</v>
      </c>
      <c r="GI62" s="412">
        <v>1</v>
      </c>
      <c r="GJ62" s="412">
        <v>1507</v>
      </c>
      <c r="GK62" s="412">
        <v>3263</v>
      </c>
      <c r="GL62" s="412">
        <v>4782</v>
      </c>
      <c r="GM62" s="412">
        <v>3576</v>
      </c>
      <c r="GN62" s="412">
        <v>2239</v>
      </c>
      <c r="GO62" s="412">
        <v>1281</v>
      </c>
      <c r="GP62" s="412">
        <v>987</v>
      </c>
      <c r="GQ62" s="412">
        <v>122</v>
      </c>
      <c r="GR62" s="412">
        <v>17758</v>
      </c>
      <c r="GS62" s="412">
        <v>0</v>
      </c>
      <c r="GT62" s="412">
        <v>8.67</v>
      </c>
      <c r="GU62" s="412">
        <v>0.78</v>
      </c>
      <c r="GV62" s="412">
        <v>0.89</v>
      </c>
      <c r="GW62" s="412">
        <v>0</v>
      </c>
      <c r="GX62" s="412">
        <v>0</v>
      </c>
      <c r="GY62" s="412">
        <v>0</v>
      </c>
      <c r="GZ62" s="412">
        <v>0</v>
      </c>
      <c r="HA62" s="412">
        <v>0</v>
      </c>
      <c r="HB62" s="412">
        <v>10.34</v>
      </c>
      <c r="HC62" s="412">
        <v>2.75</v>
      </c>
      <c r="HD62" s="412">
        <v>2639.58</v>
      </c>
      <c r="HE62" s="412">
        <v>4841.47</v>
      </c>
      <c r="HF62" s="412">
        <v>12450.61</v>
      </c>
      <c r="HG62" s="412">
        <v>10436.5</v>
      </c>
      <c r="HH62" s="412">
        <v>7673</v>
      </c>
      <c r="HI62" s="412">
        <v>5405</v>
      </c>
      <c r="HJ62" s="412">
        <v>5361.5</v>
      </c>
      <c r="HK62" s="412">
        <v>1179</v>
      </c>
      <c r="HL62" s="412">
        <v>49989.41</v>
      </c>
      <c r="HM62" s="412">
        <v>1.5</v>
      </c>
      <c r="HN62" s="412">
        <v>1759.7</v>
      </c>
      <c r="HO62" s="412">
        <v>3765.6</v>
      </c>
      <c r="HP62" s="412">
        <v>11067.2</v>
      </c>
      <c r="HQ62" s="412">
        <v>10436.5</v>
      </c>
      <c r="HR62" s="412">
        <v>9378.1</v>
      </c>
      <c r="HS62" s="412">
        <v>7807.2</v>
      </c>
      <c r="HT62" s="412">
        <v>8935.7999999999993</v>
      </c>
      <c r="HU62" s="412">
        <v>2358</v>
      </c>
      <c r="HV62" s="412">
        <v>55509.599999999991</v>
      </c>
      <c r="HW62" s="412">
        <v>263.89999999999998</v>
      </c>
      <c r="HX62" s="412">
        <v>55773.5</v>
      </c>
      <c r="HY62" s="412">
        <v>2.75</v>
      </c>
      <c r="HZ62" s="412">
        <v>2639.58</v>
      </c>
      <c r="IA62" s="412">
        <v>4841.47</v>
      </c>
      <c r="IB62" s="412">
        <v>12450.61</v>
      </c>
      <c r="IC62" s="412">
        <v>10436.5</v>
      </c>
      <c r="ID62" s="412">
        <v>7673</v>
      </c>
      <c r="IE62" s="412">
        <v>5405</v>
      </c>
      <c r="IF62" s="412">
        <v>5361.5</v>
      </c>
      <c r="IG62" s="412">
        <v>1179</v>
      </c>
      <c r="IH62" s="412">
        <v>49989.41</v>
      </c>
      <c r="II62" s="412">
        <v>0.75</v>
      </c>
      <c r="IJ62" s="412">
        <v>628.05999999999995</v>
      </c>
      <c r="IK62" s="412">
        <v>1432.73</v>
      </c>
      <c r="IL62" s="412">
        <v>1959.61</v>
      </c>
      <c r="IM62" s="412">
        <v>789.08</v>
      </c>
      <c r="IN62" s="412">
        <v>243.05</v>
      </c>
      <c r="IO62" s="412">
        <v>86.99</v>
      </c>
      <c r="IP62" s="412">
        <v>22.96</v>
      </c>
      <c r="IQ62" s="412">
        <v>0.62</v>
      </c>
      <c r="IR62" s="412">
        <v>5163.8499999999995</v>
      </c>
      <c r="IS62" s="412">
        <v>2</v>
      </c>
      <c r="IT62" s="412">
        <v>2011.52</v>
      </c>
      <c r="IU62" s="412">
        <v>3408.7400000000002</v>
      </c>
      <c r="IV62" s="412">
        <v>10491</v>
      </c>
      <c r="IW62" s="412">
        <v>9647.42</v>
      </c>
      <c r="IX62" s="412">
        <v>7429.95</v>
      </c>
      <c r="IY62" s="412">
        <v>5318.01</v>
      </c>
      <c r="IZ62" s="412">
        <v>5338.54</v>
      </c>
      <c r="JA62" s="412">
        <v>1178.3800000000001</v>
      </c>
      <c r="JB62" s="412">
        <v>44825.56</v>
      </c>
      <c r="JC62" s="412">
        <v>1.1000000000000001</v>
      </c>
      <c r="JD62" s="412">
        <v>1341</v>
      </c>
      <c r="JE62" s="412">
        <v>2651.2</v>
      </c>
      <c r="JF62" s="412">
        <v>9325.2999999999993</v>
      </c>
      <c r="JG62" s="412">
        <v>9647.4</v>
      </c>
      <c r="JH62" s="412">
        <v>9081.1</v>
      </c>
      <c r="JI62" s="412">
        <v>7681.6</v>
      </c>
      <c r="JJ62" s="412">
        <v>8897.6</v>
      </c>
      <c r="JK62" s="412">
        <v>2356.8000000000002</v>
      </c>
      <c r="JL62" s="412">
        <v>50983.1</v>
      </c>
      <c r="JM62" s="412">
        <v>263.89999999999998</v>
      </c>
      <c r="JN62" s="412">
        <v>51247</v>
      </c>
      <c r="JO62" s="286"/>
      <c r="JP62" s="143">
        <f t="shared" si="5"/>
        <v>0</v>
      </c>
    </row>
    <row r="63" spans="1:276" x14ac:dyDescent="0.2">
      <c r="A63" s="150" t="s">
        <v>247</v>
      </c>
      <c r="B63" s="151" t="s">
        <v>276</v>
      </c>
      <c r="C63" s="152" t="s">
        <v>277</v>
      </c>
      <c r="D63" s="415" t="s">
        <v>246</v>
      </c>
      <c r="E63" s="412">
        <v>714</v>
      </c>
      <c r="F63" s="412">
        <v>2054</v>
      </c>
      <c r="G63" s="412">
        <v>5521</v>
      </c>
      <c r="H63" s="412">
        <v>6673</v>
      </c>
      <c r="I63" s="412">
        <v>6594</v>
      </c>
      <c r="J63" s="412">
        <v>6596</v>
      </c>
      <c r="K63" s="412">
        <v>8976</v>
      </c>
      <c r="L63" s="412">
        <v>1896</v>
      </c>
      <c r="M63" s="412">
        <v>39024</v>
      </c>
      <c r="N63" s="412">
        <v>75</v>
      </c>
      <c r="O63" s="412">
        <v>45</v>
      </c>
      <c r="P63" s="412">
        <v>66</v>
      </c>
      <c r="Q63" s="412">
        <v>54</v>
      </c>
      <c r="R63" s="412">
        <v>57</v>
      </c>
      <c r="S63" s="412">
        <v>52</v>
      </c>
      <c r="T63" s="412">
        <v>65</v>
      </c>
      <c r="U63" s="412">
        <v>11</v>
      </c>
      <c r="V63" s="412">
        <v>425</v>
      </c>
      <c r="W63" s="412">
        <v>0</v>
      </c>
      <c r="X63" s="412">
        <v>0</v>
      </c>
      <c r="Y63" s="412">
        <v>0</v>
      </c>
      <c r="Z63" s="412">
        <v>0</v>
      </c>
      <c r="AA63" s="412">
        <v>0</v>
      </c>
      <c r="AB63" s="412">
        <v>0</v>
      </c>
      <c r="AC63" s="412">
        <v>0</v>
      </c>
      <c r="AD63" s="412">
        <v>0</v>
      </c>
      <c r="AE63" s="412">
        <v>0</v>
      </c>
      <c r="AF63" s="412">
        <v>639</v>
      </c>
      <c r="AG63" s="412">
        <v>2009</v>
      </c>
      <c r="AH63" s="412">
        <v>5455</v>
      </c>
      <c r="AI63" s="412">
        <v>6619</v>
      </c>
      <c r="AJ63" s="412">
        <v>6537</v>
      </c>
      <c r="AK63" s="412">
        <v>6544</v>
      </c>
      <c r="AL63" s="412">
        <v>8911</v>
      </c>
      <c r="AM63" s="412">
        <v>1885</v>
      </c>
      <c r="AN63" s="412">
        <v>38599</v>
      </c>
      <c r="AO63" s="412">
        <v>0</v>
      </c>
      <c r="AP63" s="412">
        <v>5</v>
      </c>
      <c r="AQ63" s="412">
        <v>20</v>
      </c>
      <c r="AR63" s="412">
        <v>38</v>
      </c>
      <c r="AS63" s="412">
        <v>30</v>
      </c>
      <c r="AT63" s="412">
        <v>44</v>
      </c>
      <c r="AU63" s="412">
        <v>50</v>
      </c>
      <c r="AV63" s="412">
        <v>23</v>
      </c>
      <c r="AW63" s="412">
        <v>210</v>
      </c>
      <c r="AX63" s="412">
        <v>0</v>
      </c>
      <c r="AY63" s="412">
        <v>5</v>
      </c>
      <c r="AZ63" s="412">
        <v>20</v>
      </c>
      <c r="BA63" s="412">
        <v>38</v>
      </c>
      <c r="BB63" s="412">
        <v>30</v>
      </c>
      <c r="BC63" s="412">
        <v>44</v>
      </c>
      <c r="BD63" s="412">
        <v>50</v>
      </c>
      <c r="BE63" s="412">
        <v>23</v>
      </c>
      <c r="BF63" s="412">
        <v>0</v>
      </c>
      <c r="BG63" s="412">
        <v>210</v>
      </c>
      <c r="BH63" s="412">
        <v>0</v>
      </c>
      <c r="BI63" s="412">
        <v>644</v>
      </c>
      <c r="BJ63" s="412">
        <v>2024</v>
      </c>
      <c r="BK63" s="412">
        <v>5473</v>
      </c>
      <c r="BL63" s="412">
        <v>6611</v>
      </c>
      <c r="BM63" s="412">
        <v>6551</v>
      </c>
      <c r="BN63" s="412">
        <v>6550</v>
      </c>
      <c r="BO63" s="412">
        <v>8884</v>
      </c>
      <c r="BP63" s="412">
        <v>1862</v>
      </c>
      <c r="BQ63" s="412">
        <v>38599</v>
      </c>
      <c r="BR63" s="412">
        <v>0</v>
      </c>
      <c r="BS63" s="412">
        <v>314</v>
      </c>
      <c r="BT63" s="412">
        <v>1237</v>
      </c>
      <c r="BU63" s="412">
        <v>2262</v>
      </c>
      <c r="BV63" s="412">
        <v>2139</v>
      </c>
      <c r="BW63" s="412">
        <v>1737</v>
      </c>
      <c r="BX63" s="412">
        <v>1413</v>
      </c>
      <c r="BY63" s="412">
        <v>1271</v>
      </c>
      <c r="BZ63" s="412">
        <v>162</v>
      </c>
      <c r="CA63" s="412">
        <v>10535</v>
      </c>
      <c r="CB63" s="412">
        <v>0</v>
      </c>
      <c r="CC63" s="412">
        <v>2</v>
      </c>
      <c r="CD63" s="412">
        <v>13</v>
      </c>
      <c r="CE63" s="412">
        <v>52</v>
      </c>
      <c r="CF63" s="412">
        <v>58</v>
      </c>
      <c r="CG63" s="412">
        <v>56</v>
      </c>
      <c r="CH63" s="412">
        <v>55</v>
      </c>
      <c r="CI63" s="412">
        <v>45</v>
      </c>
      <c r="CJ63" s="412">
        <v>5</v>
      </c>
      <c r="CK63" s="412">
        <v>286</v>
      </c>
      <c r="CL63" s="412">
        <v>0</v>
      </c>
      <c r="CM63" s="412">
        <v>1</v>
      </c>
      <c r="CN63" s="412">
        <v>4</v>
      </c>
      <c r="CO63" s="412">
        <v>2</v>
      </c>
      <c r="CP63" s="412">
        <v>3</v>
      </c>
      <c r="CQ63" s="412">
        <v>7</v>
      </c>
      <c r="CR63" s="412">
        <v>5</v>
      </c>
      <c r="CS63" s="412">
        <v>15</v>
      </c>
      <c r="CT63" s="412">
        <v>5</v>
      </c>
      <c r="CU63" s="412">
        <v>42</v>
      </c>
      <c r="CV63" s="412">
        <v>41</v>
      </c>
      <c r="CW63" s="412">
        <v>13</v>
      </c>
      <c r="CX63" s="412">
        <v>26</v>
      </c>
      <c r="CY63" s="412">
        <v>34</v>
      </c>
      <c r="CZ63" s="412">
        <v>28</v>
      </c>
      <c r="DA63" s="412">
        <v>29</v>
      </c>
      <c r="DB63" s="412">
        <v>23</v>
      </c>
      <c r="DC63" s="412">
        <v>16</v>
      </c>
      <c r="DD63" s="412">
        <v>210</v>
      </c>
      <c r="DE63" s="412">
        <v>33</v>
      </c>
      <c r="DF63" s="412">
        <v>25</v>
      </c>
      <c r="DG63" s="412">
        <v>70</v>
      </c>
      <c r="DH63" s="412">
        <v>80</v>
      </c>
      <c r="DI63" s="412">
        <v>69</v>
      </c>
      <c r="DJ63" s="412">
        <v>78</v>
      </c>
      <c r="DK63" s="412">
        <v>88</v>
      </c>
      <c r="DL63" s="412">
        <v>41</v>
      </c>
      <c r="DM63" s="412">
        <v>484</v>
      </c>
      <c r="DN63" s="412">
        <v>12</v>
      </c>
      <c r="DO63" s="412">
        <v>20</v>
      </c>
      <c r="DP63" s="412">
        <v>63</v>
      </c>
      <c r="DQ63" s="412">
        <v>46</v>
      </c>
      <c r="DR63" s="412">
        <v>42</v>
      </c>
      <c r="DS63" s="412">
        <v>36</v>
      </c>
      <c r="DT63" s="412">
        <v>54</v>
      </c>
      <c r="DU63" s="412">
        <v>14</v>
      </c>
      <c r="DV63" s="412">
        <v>287</v>
      </c>
      <c r="DW63" s="412">
        <v>0</v>
      </c>
      <c r="DX63" s="412">
        <v>0</v>
      </c>
      <c r="DY63" s="412">
        <v>0</v>
      </c>
      <c r="DZ63" s="412">
        <v>0</v>
      </c>
      <c r="EA63" s="412">
        <v>0</v>
      </c>
      <c r="EB63" s="412">
        <v>0</v>
      </c>
      <c r="EC63" s="412">
        <v>0</v>
      </c>
      <c r="ED63" s="412">
        <v>0</v>
      </c>
      <c r="EE63" s="412">
        <v>0</v>
      </c>
      <c r="EF63" s="412">
        <v>45</v>
      </c>
      <c r="EG63" s="412">
        <v>45</v>
      </c>
      <c r="EH63" s="412">
        <v>133</v>
      </c>
      <c r="EI63" s="412">
        <v>126</v>
      </c>
      <c r="EJ63" s="412">
        <v>111</v>
      </c>
      <c r="EK63" s="412">
        <v>114</v>
      </c>
      <c r="EL63" s="412">
        <v>142</v>
      </c>
      <c r="EM63" s="412">
        <v>55</v>
      </c>
      <c r="EN63" s="412">
        <v>771</v>
      </c>
      <c r="EO63" s="412">
        <v>29</v>
      </c>
      <c r="EP63" s="412">
        <v>18</v>
      </c>
      <c r="EQ63" s="412">
        <v>53</v>
      </c>
      <c r="ER63" s="412">
        <v>60</v>
      </c>
      <c r="ES63" s="412">
        <v>57</v>
      </c>
      <c r="ET63" s="412">
        <v>69</v>
      </c>
      <c r="EU63" s="412">
        <v>76</v>
      </c>
      <c r="EV63" s="412">
        <v>36</v>
      </c>
      <c r="EW63" s="412">
        <v>398</v>
      </c>
      <c r="EX63" s="412">
        <v>0</v>
      </c>
      <c r="EY63" s="412">
        <v>0</v>
      </c>
      <c r="EZ63" s="412">
        <v>0</v>
      </c>
      <c r="FA63" s="412">
        <v>0</v>
      </c>
      <c r="FB63" s="412">
        <v>0</v>
      </c>
      <c r="FC63" s="412">
        <v>0</v>
      </c>
      <c r="FD63" s="412">
        <v>0</v>
      </c>
      <c r="FE63" s="412">
        <v>0</v>
      </c>
      <c r="FF63" s="412">
        <v>0</v>
      </c>
      <c r="FG63" s="412">
        <v>0</v>
      </c>
      <c r="FH63" s="412">
        <v>0</v>
      </c>
      <c r="FI63" s="412">
        <v>1</v>
      </c>
      <c r="FJ63" s="412">
        <v>1</v>
      </c>
      <c r="FK63" s="412">
        <v>0</v>
      </c>
      <c r="FL63" s="412">
        <v>2</v>
      </c>
      <c r="FM63" s="412">
        <v>0</v>
      </c>
      <c r="FN63" s="412">
        <v>0</v>
      </c>
      <c r="FO63" s="412">
        <v>4</v>
      </c>
      <c r="FP63" s="412">
        <v>29</v>
      </c>
      <c r="FQ63" s="412">
        <v>18</v>
      </c>
      <c r="FR63" s="412">
        <v>52</v>
      </c>
      <c r="FS63" s="412">
        <v>59</v>
      </c>
      <c r="FT63" s="412">
        <v>57</v>
      </c>
      <c r="FU63" s="412">
        <v>67</v>
      </c>
      <c r="FV63" s="412">
        <v>76</v>
      </c>
      <c r="FW63" s="412">
        <v>36</v>
      </c>
      <c r="FX63" s="412">
        <v>394</v>
      </c>
      <c r="FY63" s="412">
        <v>0</v>
      </c>
      <c r="FZ63" s="412">
        <v>310</v>
      </c>
      <c r="GA63" s="412">
        <v>750</v>
      </c>
      <c r="GB63" s="412">
        <v>3094</v>
      </c>
      <c r="GC63" s="412">
        <v>4365</v>
      </c>
      <c r="GD63" s="412">
        <v>4709</v>
      </c>
      <c r="GE63" s="412">
        <v>5041</v>
      </c>
      <c r="GF63" s="412">
        <v>7499</v>
      </c>
      <c r="GG63" s="412">
        <v>1676</v>
      </c>
      <c r="GH63" s="412">
        <v>27444</v>
      </c>
      <c r="GI63" s="412">
        <v>0</v>
      </c>
      <c r="GJ63" s="412">
        <v>334</v>
      </c>
      <c r="GK63" s="412">
        <v>1274</v>
      </c>
      <c r="GL63" s="412">
        <v>2379</v>
      </c>
      <c r="GM63" s="412">
        <v>2246</v>
      </c>
      <c r="GN63" s="412">
        <v>1842</v>
      </c>
      <c r="GO63" s="412">
        <v>1509</v>
      </c>
      <c r="GP63" s="412">
        <v>1385</v>
      </c>
      <c r="GQ63" s="412">
        <v>186</v>
      </c>
      <c r="GR63" s="412">
        <v>11155</v>
      </c>
      <c r="GS63" s="412">
        <v>0</v>
      </c>
      <c r="GT63" s="412">
        <v>9.8000000000000007</v>
      </c>
      <c r="GU63" s="412">
        <v>0.4</v>
      </c>
      <c r="GV63" s="412">
        <v>0</v>
      </c>
      <c r="GW63" s="412">
        <v>0</v>
      </c>
      <c r="GX63" s="412">
        <v>0.4</v>
      </c>
      <c r="GY63" s="412">
        <v>0</v>
      </c>
      <c r="GZ63" s="412">
        <v>0</v>
      </c>
      <c r="HA63" s="412">
        <v>0</v>
      </c>
      <c r="HB63" s="412">
        <v>10.600000000000001</v>
      </c>
      <c r="HC63" s="412">
        <v>0</v>
      </c>
      <c r="HD63" s="412">
        <v>540.20000000000005</v>
      </c>
      <c r="HE63" s="412">
        <v>1689.1</v>
      </c>
      <c r="HF63" s="412">
        <v>4830.5</v>
      </c>
      <c r="HG63" s="412">
        <v>6014.25</v>
      </c>
      <c r="HH63" s="412">
        <v>6056.85</v>
      </c>
      <c r="HI63" s="412">
        <v>6144.5</v>
      </c>
      <c r="HJ63" s="412">
        <v>8493.5</v>
      </c>
      <c r="HK63" s="412">
        <v>1803.75</v>
      </c>
      <c r="HL63" s="412">
        <v>35572.65</v>
      </c>
      <c r="HM63" s="412">
        <v>0</v>
      </c>
      <c r="HN63" s="412">
        <v>360.1</v>
      </c>
      <c r="HO63" s="412">
        <v>1313.7</v>
      </c>
      <c r="HP63" s="412">
        <v>4293.8</v>
      </c>
      <c r="HQ63" s="412">
        <v>6014.3</v>
      </c>
      <c r="HR63" s="412">
        <v>7402.8</v>
      </c>
      <c r="HS63" s="412">
        <v>8875.4</v>
      </c>
      <c r="HT63" s="412">
        <v>14155.8</v>
      </c>
      <c r="HU63" s="412">
        <v>3607.5</v>
      </c>
      <c r="HV63" s="412">
        <v>46023.399999999994</v>
      </c>
      <c r="HW63" s="412">
        <v>0</v>
      </c>
      <c r="HX63" s="412">
        <v>46023.4</v>
      </c>
      <c r="HY63" s="412">
        <v>0</v>
      </c>
      <c r="HZ63" s="412">
        <v>540.20000000000005</v>
      </c>
      <c r="IA63" s="412">
        <v>1689.1</v>
      </c>
      <c r="IB63" s="412">
        <v>4830.5</v>
      </c>
      <c r="IC63" s="412">
        <v>6014.25</v>
      </c>
      <c r="ID63" s="412">
        <v>6056.85</v>
      </c>
      <c r="IE63" s="412">
        <v>6144.5</v>
      </c>
      <c r="IF63" s="412">
        <v>8493.5</v>
      </c>
      <c r="IG63" s="412">
        <v>1803.75</v>
      </c>
      <c r="IH63" s="412">
        <v>35572.65</v>
      </c>
      <c r="II63" s="412">
        <v>0</v>
      </c>
      <c r="IJ63" s="412">
        <v>84.49</v>
      </c>
      <c r="IK63" s="412">
        <v>534.67999999999995</v>
      </c>
      <c r="IL63" s="412">
        <v>891.12</v>
      </c>
      <c r="IM63" s="412">
        <v>612.33000000000004</v>
      </c>
      <c r="IN63" s="412">
        <v>171.75</v>
      </c>
      <c r="IO63" s="412">
        <v>78.959999999999994</v>
      </c>
      <c r="IP63" s="412">
        <v>39.71</v>
      </c>
      <c r="IQ63" s="412">
        <v>0.98</v>
      </c>
      <c r="IR63" s="412">
        <v>2414.02</v>
      </c>
      <c r="IS63" s="412">
        <v>0</v>
      </c>
      <c r="IT63" s="412">
        <v>455.71000000000004</v>
      </c>
      <c r="IU63" s="412">
        <v>1154.42</v>
      </c>
      <c r="IV63" s="412">
        <v>3939.38</v>
      </c>
      <c r="IW63" s="412">
        <v>5401.92</v>
      </c>
      <c r="IX63" s="412">
        <v>5885.1</v>
      </c>
      <c r="IY63" s="412">
        <v>6065.54</v>
      </c>
      <c r="IZ63" s="412">
        <v>8453.7900000000009</v>
      </c>
      <c r="JA63" s="412">
        <v>1802.77</v>
      </c>
      <c r="JB63" s="412">
        <v>33158.629999999997</v>
      </c>
      <c r="JC63" s="412">
        <v>0</v>
      </c>
      <c r="JD63" s="412">
        <v>303.8</v>
      </c>
      <c r="JE63" s="412">
        <v>897.9</v>
      </c>
      <c r="JF63" s="412">
        <v>3501.7</v>
      </c>
      <c r="JG63" s="412">
        <v>5401.9</v>
      </c>
      <c r="JH63" s="412">
        <v>7192.9</v>
      </c>
      <c r="JI63" s="412">
        <v>8761.2999999999993</v>
      </c>
      <c r="JJ63" s="412">
        <v>14089.7</v>
      </c>
      <c r="JK63" s="412">
        <v>3605.5</v>
      </c>
      <c r="JL63" s="412">
        <v>43754.7</v>
      </c>
      <c r="JM63" s="412">
        <v>0</v>
      </c>
      <c r="JN63" s="412">
        <v>43754.7</v>
      </c>
      <c r="JO63" s="286"/>
      <c r="JP63" s="143">
        <f t="shared" si="5"/>
        <v>0</v>
      </c>
    </row>
    <row r="64" spans="1:276" x14ac:dyDescent="0.2">
      <c r="A64" s="150" t="s">
        <v>249</v>
      </c>
      <c r="B64" s="151" t="s">
        <v>276</v>
      </c>
      <c r="C64" s="152" t="s">
        <v>278</v>
      </c>
      <c r="D64" s="415" t="s">
        <v>248</v>
      </c>
      <c r="E64" s="412">
        <v>14682</v>
      </c>
      <c r="F64" s="412">
        <v>11127</v>
      </c>
      <c r="G64" s="412">
        <v>9256</v>
      </c>
      <c r="H64" s="412">
        <v>6517</v>
      </c>
      <c r="I64" s="412">
        <v>4616</v>
      </c>
      <c r="J64" s="412">
        <v>2003</v>
      </c>
      <c r="K64" s="412">
        <v>864</v>
      </c>
      <c r="L64" s="412">
        <v>65</v>
      </c>
      <c r="M64" s="412">
        <v>49130</v>
      </c>
      <c r="N64" s="412">
        <v>266</v>
      </c>
      <c r="O64" s="412">
        <v>143</v>
      </c>
      <c r="P64" s="412">
        <v>125</v>
      </c>
      <c r="Q64" s="412">
        <v>73</v>
      </c>
      <c r="R64" s="412">
        <v>39</v>
      </c>
      <c r="S64" s="412">
        <v>13</v>
      </c>
      <c r="T64" s="412">
        <v>5</v>
      </c>
      <c r="U64" s="412">
        <v>0</v>
      </c>
      <c r="V64" s="412">
        <v>664</v>
      </c>
      <c r="W64" s="412">
        <v>1</v>
      </c>
      <c r="X64" s="412">
        <v>0</v>
      </c>
      <c r="Y64" s="412">
        <v>0</v>
      </c>
      <c r="Z64" s="412">
        <v>0</v>
      </c>
      <c r="AA64" s="412">
        <v>0</v>
      </c>
      <c r="AB64" s="412">
        <v>0</v>
      </c>
      <c r="AC64" s="412">
        <v>0</v>
      </c>
      <c r="AD64" s="412">
        <v>0</v>
      </c>
      <c r="AE64" s="412">
        <v>1</v>
      </c>
      <c r="AF64" s="412">
        <v>14415</v>
      </c>
      <c r="AG64" s="412">
        <v>10984</v>
      </c>
      <c r="AH64" s="412">
        <v>9131</v>
      </c>
      <c r="AI64" s="412">
        <v>6444</v>
      </c>
      <c r="AJ64" s="412">
        <v>4577</v>
      </c>
      <c r="AK64" s="412">
        <v>1990</v>
      </c>
      <c r="AL64" s="412">
        <v>859</v>
      </c>
      <c r="AM64" s="412">
        <v>65</v>
      </c>
      <c r="AN64" s="412">
        <v>48465</v>
      </c>
      <c r="AO64" s="412">
        <v>16</v>
      </c>
      <c r="AP64" s="412">
        <v>34</v>
      </c>
      <c r="AQ64" s="412">
        <v>57</v>
      </c>
      <c r="AR64" s="412">
        <v>45</v>
      </c>
      <c r="AS64" s="412">
        <v>48</v>
      </c>
      <c r="AT64" s="412">
        <v>19</v>
      </c>
      <c r="AU64" s="412">
        <v>12</v>
      </c>
      <c r="AV64" s="412">
        <v>14</v>
      </c>
      <c r="AW64" s="412">
        <v>245</v>
      </c>
      <c r="AX64" s="412">
        <v>16</v>
      </c>
      <c r="AY64" s="412">
        <v>34</v>
      </c>
      <c r="AZ64" s="412">
        <v>57</v>
      </c>
      <c r="BA64" s="412">
        <v>45</v>
      </c>
      <c r="BB64" s="412">
        <v>48</v>
      </c>
      <c r="BC64" s="412">
        <v>19</v>
      </c>
      <c r="BD64" s="412">
        <v>12</v>
      </c>
      <c r="BE64" s="412">
        <v>14</v>
      </c>
      <c r="BF64" s="412">
        <v>0</v>
      </c>
      <c r="BG64" s="412">
        <v>245</v>
      </c>
      <c r="BH64" s="412">
        <v>16</v>
      </c>
      <c r="BI64" s="412">
        <v>14433</v>
      </c>
      <c r="BJ64" s="412">
        <v>11007</v>
      </c>
      <c r="BK64" s="412">
        <v>9119</v>
      </c>
      <c r="BL64" s="412">
        <v>6447</v>
      </c>
      <c r="BM64" s="412">
        <v>4548</v>
      </c>
      <c r="BN64" s="412">
        <v>1983</v>
      </c>
      <c r="BO64" s="412">
        <v>861</v>
      </c>
      <c r="BP64" s="412">
        <v>51</v>
      </c>
      <c r="BQ64" s="412">
        <v>48465</v>
      </c>
      <c r="BR64" s="412">
        <v>2</v>
      </c>
      <c r="BS64" s="412">
        <v>7183</v>
      </c>
      <c r="BT64" s="412">
        <v>3887</v>
      </c>
      <c r="BU64" s="412">
        <v>2447</v>
      </c>
      <c r="BV64" s="412">
        <v>1291</v>
      </c>
      <c r="BW64" s="412">
        <v>677</v>
      </c>
      <c r="BX64" s="412">
        <v>250</v>
      </c>
      <c r="BY64" s="412">
        <v>107</v>
      </c>
      <c r="BZ64" s="412">
        <v>2</v>
      </c>
      <c r="CA64" s="412">
        <v>15846</v>
      </c>
      <c r="CB64" s="412">
        <v>2</v>
      </c>
      <c r="CC64" s="412">
        <v>132</v>
      </c>
      <c r="CD64" s="412">
        <v>117</v>
      </c>
      <c r="CE64" s="412">
        <v>82</v>
      </c>
      <c r="CF64" s="412">
        <v>66</v>
      </c>
      <c r="CG64" s="412">
        <v>32</v>
      </c>
      <c r="CH64" s="412">
        <v>8</v>
      </c>
      <c r="CI64" s="412">
        <v>1</v>
      </c>
      <c r="CJ64" s="412">
        <v>0</v>
      </c>
      <c r="CK64" s="412">
        <v>440</v>
      </c>
      <c r="CL64" s="412">
        <v>0</v>
      </c>
      <c r="CM64" s="412">
        <v>4</v>
      </c>
      <c r="CN64" s="412">
        <v>4</v>
      </c>
      <c r="CO64" s="412">
        <v>2</v>
      </c>
      <c r="CP64" s="412">
        <v>6</v>
      </c>
      <c r="CQ64" s="412">
        <v>5</v>
      </c>
      <c r="CR64" s="412">
        <v>8</v>
      </c>
      <c r="CS64" s="412">
        <v>13</v>
      </c>
      <c r="CT64" s="412">
        <v>3</v>
      </c>
      <c r="CU64" s="412">
        <v>45</v>
      </c>
      <c r="CV64" s="412">
        <v>30</v>
      </c>
      <c r="CW64" s="412">
        <v>34</v>
      </c>
      <c r="CX64" s="412">
        <v>25</v>
      </c>
      <c r="CY64" s="412">
        <v>22</v>
      </c>
      <c r="CZ64" s="412">
        <v>11</v>
      </c>
      <c r="DA64" s="412">
        <v>9</v>
      </c>
      <c r="DB64" s="412">
        <v>6</v>
      </c>
      <c r="DC64" s="412">
        <v>2</v>
      </c>
      <c r="DD64" s="412">
        <v>139</v>
      </c>
      <c r="DE64" s="412">
        <v>0</v>
      </c>
      <c r="DF64" s="412">
        <v>0</v>
      </c>
      <c r="DG64" s="412">
        <v>0</v>
      </c>
      <c r="DH64" s="412">
        <v>0</v>
      </c>
      <c r="DI64" s="412">
        <v>0</v>
      </c>
      <c r="DJ64" s="412">
        <v>0</v>
      </c>
      <c r="DK64" s="412">
        <v>0</v>
      </c>
      <c r="DL64" s="412">
        <v>0</v>
      </c>
      <c r="DM64" s="412">
        <v>0</v>
      </c>
      <c r="DN64" s="412">
        <v>375</v>
      </c>
      <c r="DO64" s="412">
        <v>226</v>
      </c>
      <c r="DP64" s="412">
        <v>118</v>
      </c>
      <c r="DQ64" s="412">
        <v>74</v>
      </c>
      <c r="DR64" s="412">
        <v>69</v>
      </c>
      <c r="DS64" s="412">
        <v>29</v>
      </c>
      <c r="DT64" s="412">
        <v>12</v>
      </c>
      <c r="DU64" s="412">
        <v>3</v>
      </c>
      <c r="DV64" s="412">
        <v>906</v>
      </c>
      <c r="DW64" s="412">
        <v>65</v>
      </c>
      <c r="DX64" s="412">
        <v>36</v>
      </c>
      <c r="DY64" s="412">
        <v>30</v>
      </c>
      <c r="DZ64" s="412">
        <v>29</v>
      </c>
      <c r="EA64" s="412">
        <v>11</v>
      </c>
      <c r="EB64" s="412">
        <v>3</v>
      </c>
      <c r="EC64" s="412">
        <v>4</v>
      </c>
      <c r="ED64" s="412">
        <v>2</v>
      </c>
      <c r="EE64" s="412">
        <v>180</v>
      </c>
      <c r="EF64" s="412">
        <v>440</v>
      </c>
      <c r="EG64" s="412">
        <v>262</v>
      </c>
      <c r="EH64" s="412">
        <v>148</v>
      </c>
      <c r="EI64" s="412">
        <v>103</v>
      </c>
      <c r="EJ64" s="412">
        <v>80</v>
      </c>
      <c r="EK64" s="412">
        <v>32</v>
      </c>
      <c r="EL64" s="412">
        <v>16</v>
      </c>
      <c r="EM64" s="412">
        <v>5</v>
      </c>
      <c r="EN64" s="412">
        <v>1086</v>
      </c>
      <c r="EO64" s="412">
        <v>228</v>
      </c>
      <c r="EP64" s="412">
        <v>133</v>
      </c>
      <c r="EQ64" s="412">
        <v>76</v>
      </c>
      <c r="ER64" s="412">
        <v>58</v>
      </c>
      <c r="ES64" s="412">
        <v>34</v>
      </c>
      <c r="ET64" s="412">
        <v>17</v>
      </c>
      <c r="EU64" s="412">
        <v>9</v>
      </c>
      <c r="EV64" s="412">
        <v>4</v>
      </c>
      <c r="EW64" s="412">
        <v>559</v>
      </c>
      <c r="EX64" s="412">
        <v>0</v>
      </c>
      <c r="EY64" s="412">
        <v>0</v>
      </c>
      <c r="EZ64" s="412">
        <v>0</v>
      </c>
      <c r="FA64" s="412">
        <v>0</v>
      </c>
      <c r="FB64" s="412">
        <v>0</v>
      </c>
      <c r="FC64" s="412">
        <v>0</v>
      </c>
      <c r="FD64" s="412">
        <v>0</v>
      </c>
      <c r="FE64" s="412">
        <v>0</v>
      </c>
      <c r="FF64" s="412">
        <v>0</v>
      </c>
      <c r="FG64" s="412">
        <v>22</v>
      </c>
      <c r="FH64" s="412">
        <v>12</v>
      </c>
      <c r="FI64" s="412">
        <v>3</v>
      </c>
      <c r="FJ64" s="412">
        <v>2</v>
      </c>
      <c r="FK64" s="412">
        <v>3</v>
      </c>
      <c r="FL64" s="412">
        <v>3</v>
      </c>
      <c r="FM64" s="412">
        <v>1</v>
      </c>
      <c r="FN64" s="412">
        <v>2</v>
      </c>
      <c r="FO64" s="412">
        <v>48</v>
      </c>
      <c r="FP64" s="412">
        <v>206</v>
      </c>
      <c r="FQ64" s="412">
        <v>121</v>
      </c>
      <c r="FR64" s="412">
        <v>73</v>
      </c>
      <c r="FS64" s="412">
        <v>56</v>
      </c>
      <c r="FT64" s="412">
        <v>31</v>
      </c>
      <c r="FU64" s="412">
        <v>14</v>
      </c>
      <c r="FV64" s="412">
        <v>8</v>
      </c>
      <c r="FW64" s="412">
        <v>2</v>
      </c>
      <c r="FX64" s="412">
        <v>511</v>
      </c>
      <c r="FY64" s="412">
        <v>12</v>
      </c>
      <c r="FZ64" s="412">
        <v>6674</v>
      </c>
      <c r="GA64" s="412">
        <v>6737</v>
      </c>
      <c r="GB64" s="412">
        <v>6440</v>
      </c>
      <c r="GC64" s="412">
        <v>4980</v>
      </c>
      <c r="GD64" s="412">
        <v>3753</v>
      </c>
      <c r="GE64" s="412">
        <v>1684</v>
      </c>
      <c r="GF64" s="412">
        <v>724</v>
      </c>
      <c r="GG64" s="412">
        <v>41</v>
      </c>
      <c r="GH64" s="412">
        <v>31045</v>
      </c>
      <c r="GI64" s="412">
        <v>4</v>
      </c>
      <c r="GJ64" s="412">
        <v>7759</v>
      </c>
      <c r="GK64" s="412">
        <v>4270</v>
      </c>
      <c r="GL64" s="412">
        <v>2679</v>
      </c>
      <c r="GM64" s="412">
        <v>1467</v>
      </c>
      <c r="GN64" s="412">
        <v>795</v>
      </c>
      <c r="GO64" s="412">
        <v>299</v>
      </c>
      <c r="GP64" s="412">
        <v>137</v>
      </c>
      <c r="GQ64" s="412">
        <v>10</v>
      </c>
      <c r="GR64" s="412">
        <v>17420</v>
      </c>
      <c r="GS64" s="412">
        <v>0</v>
      </c>
      <c r="GT64" s="412">
        <v>3.5</v>
      </c>
      <c r="GU64" s="412">
        <v>0.5</v>
      </c>
      <c r="GV64" s="412">
        <v>0</v>
      </c>
      <c r="GW64" s="412">
        <v>0</v>
      </c>
      <c r="GX64" s="412">
        <v>0</v>
      </c>
      <c r="GY64" s="412">
        <v>0</v>
      </c>
      <c r="GZ64" s="412">
        <v>0</v>
      </c>
      <c r="HA64" s="412">
        <v>0</v>
      </c>
      <c r="HB64" s="412">
        <v>4</v>
      </c>
      <c r="HC64" s="412">
        <v>15</v>
      </c>
      <c r="HD64" s="412">
        <v>12454.75</v>
      </c>
      <c r="HE64" s="412">
        <v>9918</v>
      </c>
      <c r="HF64" s="412">
        <v>8442.25</v>
      </c>
      <c r="HG64" s="412">
        <v>6080</v>
      </c>
      <c r="HH64" s="412">
        <v>4340.5</v>
      </c>
      <c r="HI64" s="412">
        <v>1903</v>
      </c>
      <c r="HJ64" s="412">
        <v>823.25</v>
      </c>
      <c r="HK64" s="412">
        <v>48</v>
      </c>
      <c r="HL64" s="412">
        <v>44024.75</v>
      </c>
      <c r="HM64" s="412">
        <v>8.3000000000000007</v>
      </c>
      <c r="HN64" s="412">
        <v>8303.2000000000007</v>
      </c>
      <c r="HO64" s="412">
        <v>7714</v>
      </c>
      <c r="HP64" s="412">
        <v>7504.2</v>
      </c>
      <c r="HQ64" s="412">
        <v>6080</v>
      </c>
      <c r="HR64" s="412">
        <v>5305.1</v>
      </c>
      <c r="HS64" s="412">
        <v>2748.8</v>
      </c>
      <c r="HT64" s="412">
        <v>1372.1</v>
      </c>
      <c r="HU64" s="412">
        <v>96</v>
      </c>
      <c r="HV64" s="412">
        <v>39131.700000000004</v>
      </c>
      <c r="HW64" s="412">
        <v>0</v>
      </c>
      <c r="HX64" s="412">
        <v>39131.699999999997</v>
      </c>
      <c r="HY64" s="412">
        <v>15</v>
      </c>
      <c r="HZ64" s="412">
        <v>12454.75</v>
      </c>
      <c r="IA64" s="412">
        <v>9918</v>
      </c>
      <c r="IB64" s="412">
        <v>8442.25</v>
      </c>
      <c r="IC64" s="412">
        <v>6080</v>
      </c>
      <c r="ID64" s="412">
        <v>4340.5</v>
      </c>
      <c r="IE64" s="412">
        <v>1903</v>
      </c>
      <c r="IF64" s="412">
        <v>823.25</v>
      </c>
      <c r="IG64" s="412">
        <v>48</v>
      </c>
      <c r="IH64" s="412">
        <v>44024.75</v>
      </c>
      <c r="II64" s="412">
        <v>3.8</v>
      </c>
      <c r="IJ64" s="412">
        <v>3356.3</v>
      </c>
      <c r="IK64" s="412">
        <v>1061.8</v>
      </c>
      <c r="IL64" s="412">
        <v>521.5</v>
      </c>
      <c r="IM64" s="412">
        <v>194.3</v>
      </c>
      <c r="IN64" s="412">
        <v>59</v>
      </c>
      <c r="IO64" s="412">
        <v>19.600000000000001</v>
      </c>
      <c r="IP64" s="412">
        <v>8.9</v>
      </c>
      <c r="IQ64" s="412">
        <v>0</v>
      </c>
      <c r="IR64" s="412">
        <v>5225.2000000000007</v>
      </c>
      <c r="IS64" s="412">
        <v>11.2</v>
      </c>
      <c r="IT64" s="412">
        <v>9098.4500000000007</v>
      </c>
      <c r="IU64" s="412">
        <v>8856.2000000000007</v>
      </c>
      <c r="IV64" s="412">
        <v>7920.75</v>
      </c>
      <c r="IW64" s="412">
        <v>5885.7</v>
      </c>
      <c r="IX64" s="412">
        <v>4281.5</v>
      </c>
      <c r="IY64" s="412">
        <v>1883.4</v>
      </c>
      <c r="IZ64" s="412">
        <v>814.35</v>
      </c>
      <c r="JA64" s="412">
        <v>48</v>
      </c>
      <c r="JB64" s="412">
        <v>38799.550000000003</v>
      </c>
      <c r="JC64" s="412">
        <v>6.2</v>
      </c>
      <c r="JD64" s="412">
        <v>6065.6</v>
      </c>
      <c r="JE64" s="412">
        <v>6888.2</v>
      </c>
      <c r="JF64" s="412">
        <v>7040.7</v>
      </c>
      <c r="JG64" s="412">
        <v>5885.7</v>
      </c>
      <c r="JH64" s="412">
        <v>5232.8999999999996</v>
      </c>
      <c r="JI64" s="412">
        <v>2720.5</v>
      </c>
      <c r="JJ64" s="412">
        <v>1357.3</v>
      </c>
      <c r="JK64" s="412">
        <v>96</v>
      </c>
      <c r="JL64" s="412">
        <v>35293.100000000006</v>
      </c>
      <c r="JM64" s="412">
        <v>0</v>
      </c>
      <c r="JN64" s="412">
        <v>35293.1</v>
      </c>
      <c r="JO64" s="286"/>
      <c r="JP64" s="143">
        <f t="shared" si="5"/>
        <v>0</v>
      </c>
    </row>
    <row r="65" spans="1:276" x14ac:dyDescent="0.2">
      <c r="A65" s="150" t="s">
        <v>251</v>
      </c>
      <c r="B65" s="151" t="s">
        <v>276</v>
      </c>
      <c r="C65" s="152" t="s">
        <v>285</v>
      </c>
      <c r="D65" s="415" t="s">
        <v>250</v>
      </c>
      <c r="E65" s="412">
        <v>1742</v>
      </c>
      <c r="F65" s="412">
        <v>2281</v>
      </c>
      <c r="G65" s="412">
        <v>6127</v>
      </c>
      <c r="H65" s="412">
        <v>6132</v>
      </c>
      <c r="I65" s="412">
        <v>5046</v>
      </c>
      <c r="J65" s="412">
        <v>1571</v>
      </c>
      <c r="K65" s="412">
        <v>762</v>
      </c>
      <c r="L65" s="412">
        <v>40</v>
      </c>
      <c r="M65" s="412">
        <v>23701</v>
      </c>
      <c r="N65" s="412">
        <v>54</v>
      </c>
      <c r="O65" s="412">
        <v>16</v>
      </c>
      <c r="P65" s="412">
        <v>93</v>
      </c>
      <c r="Q65" s="412">
        <v>77</v>
      </c>
      <c r="R65" s="412">
        <v>57</v>
      </c>
      <c r="S65" s="412">
        <v>10</v>
      </c>
      <c r="T65" s="412">
        <v>6</v>
      </c>
      <c r="U65" s="412">
        <v>0</v>
      </c>
      <c r="V65" s="412">
        <v>313</v>
      </c>
      <c r="W65" s="412">
        <v>3</v>
      </c>
      <c r="X65" s="412">
        <v>0</v>
      </c>
      <c r="Y65" s="412">
        <v>0</v>
      </c>
      <c r="Z65" s="412">
        <v>0</v>
      </c>
      <c r="AA65" s="412">
        <v>1</v>
      </c>
      <c r="AB65" s="412">
        <v>0</v>
      </c>
      <c r="AC65" s="412">
        <v>0</v>
      </c>
      <c r="AD65" s="412">
        <v>0</v>
      </c>
      <c r="AE65" s="412">
        <v>4</v>
      </c>
      <c r="AF65" s="412">
        <v>1685</v>
      </c>
      <c r="AG65" s="412">
        <v>2265</v>
      </c>
      <c r="AH65" s="412">
        <v>6034</v>
      </c>
      <c r="AI65" s="412">
        <v>6055</v>
      </c>
      <c r="AJ65" s="412">
        <v>4988</v>
      </c>
      <c r="AK65" s="412">
        <v>1561</v>
      </c>
      <c r="AL65" s="412">
        <v>756</v>
      </c>
      <c r="AM65" s="412">
        <v>40</v>
      </c>
      <c r="AN65" s="412">
        <v>23384</v>
      </c>
      <c r="AO65" s="412">
        <v>2</v>
      </c>
      <c r="AP65" s="412">
        <v>7</v>
      </c>
      <c r="AQ65" s="412">
        <v>27</v>
      </c>
      <c r="AR65" s="412">
        <v>27</v>
      </c>
      <c r="AS65" s="412">
        <v>35</v>
      </c>
      <c r="AT65" s="412">
        <v>20</v>
      </c>
      <c r="AU65" s="412">
        <v>7</v>
      </c>
      <c r="AV65" s="412">
        <v>6</v>
      </c>
      <c r="AW65" s="412">
        <v>131</v>
      </c>
      <c r="AX65" s="412">
        <v>2</v>
      </c>
      <c r="AY65" s="412">
        <v>7</v>
      </c>
      <c r="AZ65" s="412">
        <v>27</v>
      </c>
      <c r="BA65" s="412">
        <v>27</v>
      </c>
      <c r="BB65" s="412">
        <v>35</v>
      </c>
      <c r="BC65" s="412">
        <v>20</v>
      </c>
      <c r="BD65" s="412">
        <v>7</v>
      </c>
      <c r="BE65" s="412">
        <v>6</v>
      </c>
      <c r="BF65" s="412">
        <v>0</v>
      </c>
      <c r="BG65" s="412">
        <v>131</v>
      </c>
      <c r="BH65" s="412">
        <v>2</v>
      </c>
      <c r="BI65" s="412">
        <v>1690</v>
      </c>
      <c r="BJ65" s="412">
        <v>2285</v>
      </c>
      <c r="BK65" s="412">
        <v>6034</v>
      </c>
      <c r="BL65" s="412">
        <v>6063</v>
      </c>
      <c r="BM65" s="412">
        <v>4973</v>
      </c>
      <c r="BN65" s="412">
        <v>1548</v>
      </c>
      <c r="BO65" s="412">
        <v>755</v>
      </c>
      <c r="BP65" s="412">
        <v>34</v>
      </c>
      <c r="BQ65" s="412">
        <v>23384</v>
      </c>
      <c r="BR65" s="412">
        <v>0</v>
      </c>
      <c r="BS65" s="412">
        <v>996</v>
      </c>
      <c r="BT65" s="412">
        <v>1257</v>
      </c>
      <c r="BU65" s="412">
        <v>2172</v>
      </c>
      <c r="BV65" s="412">
        <v>1839</v>
      </c>
      <c r="BW65" s="412">
        <v>1188</v>
      </c>
      <c r="BX65" s="412">
        <v>244</v>
      </c>
      <c r="BY65" s="412">
        <v>107</v>
      </c>
      <c r="BZ65" s="412">
        <v>3</v>
      </c>
      <c r="CA65" s="412">
        <v>7806</v>
      </c>
      <c r="CB65" s="412">
        <v>0</v>
      </c>
      <c r="CC65" s="412">
        <v>12</v>
      </c>
      <c r="CD65" s="412">
        <v>25</v>
      </c>
      <c r="CE65" s="412">
        <v>48</v>
      </c>
      <c r="CF65" s="412">
        <v>70</v>
      </c>
      <c r="CG65" s="412">
        <v>52</v>
      </c>
      <c r="CH65" s="412">
        <v>15</v>
      </c>
      <c r="CI65" s="412">
        <v>6</v>
      </c>
      <c r="CJ65" s="412">
        <v>1</v>
      </c>
      <c r="CK65" s="412">
        <v>229</v>
      </c>
      <c r="CL65" s="412">
        <v>0</v>
      </c>
      <c r="CM65" s="412">
        <v>1</v>
      </c>
      <c r="CN65" s="412">
        <v>0</v>
      </c>
      <c r="CO65" s="412">
        <v>2</v>
      </c>
      <c r="CP65" s="412">
        <v>13</v>
      </c>
      <c r="CQ65" s="412">
        <v>8</v>
      </c>
      <c r="CR65" s="412">
        <v>3</v>
      </c>
      <c r="CS65" s="412">
        <v>9</v>
      </c>
      <c r="CT65" s="412">
        <v>1</v>
      </c>
      <c r="CU65" s="412">
        <v>37</v>
      </c>
      <c r="CV65" s="412">
        <v>89</v>
      </c>
      <c r="CW65" s="412">
        <v>29</v>
      </c>
      <c r="CX65" s="412">
        <v>140</v>
      </c>
      <c r="CY65" s="412">
        <v>215</v>
      </c>
      <c r="CZ65" s="412">
        <v>141</v>
      </c>
      <c r="DA65" s="412">
        <v>76</v>
      </c>
      <c r="DB65" s="412">
        <v>77</v>
      </c>
      <c r="DC65" s="412">
        <v>2</v>
      </c>
      <c r="DD65" s="412">
        <v>769</v>
      </c>
      <c r="DE65" s="412">
        <v>31</v>
      </c>
      <c r="DF65" s="412">
        <v>34</v>
      </c>
      <c r="DG65" s="412">
        <v>70</v>
      </c>
      <c r="DH65" s="412">
        <v>64</v>
      </c>
      <c r="DI65" s="412">
        <v>49</v>
      </c>
      <c r="DJ65" s="412">
        <v>17</v>
      </c>
      <c r="DK65" s="412">
        <v>8</v>
      </c>
      <c r="DL65" s="412">
        <v>0</v>
      </c>
      <c r="DM65" s="412">
        <v>273</v>
      </c>
      <c r="DN65" s="412">
        <v>3</v>
      </c>
      <c r="DO65" s="412">
        <v>7</v>
      </c>
      <c r="DP65" s="412">
        <v>11</v>
      </c>
      <c r="DQ65" s="412">
        <v>8</v>
      </c>
      <c r="DR65" s="412">
        <v>12</v>
      </c>
      <c r="DS65" s="412">
        <v>6</v>
      </c>
      <c r="DT65" s="412">
        <v>2</v>
      </c>
      <c r="DU65" s="412">
        <v>1</v>
      </c>
      <c r="DV65" s="412">
        <v>50</v>
      </c>
      <c r="DW65" s="412">
        <v>34</v>
      </c>
      <c r="DX65" s="412">
        <v>15</v>
      </c>
      <c r="DY65" s="412">
        <v>8</v>
      </c>
      <c r="DZ65" s="412">
        <v>5</v>
      </c>
      <c r="EA65" s="412">
        <v>2</v>
      </c>
      <c r="EB65" s="412">
        <v>2</v>
      </c>
      <c r="EC65" s="412">
        <v>0</v>
      </c>
      <c r="ED65" s="412">
        <v>0</v>
      </c>
      <c r="EE65" s="412">
        <v>66</v>
      </c>
      <c r="EF65" s="412">
        <v>68</v>
      </c>
      <c r="EG65" s="412">
        <v>56</v>
      </c>
      <c r="EH65" s="412">
        <v>89</v>
      </c>
      <c r="EI65" s="412">
        <v>77</v>
      </c>
      <c r="EJ65" s="412">
        <v>63</v>
      </c>
      <c r="EK65" s="412">
        <v>25</v>
      </c>
      <c r="EL65" s="412">
        <v>10</v>
      </c>
      <c r="EM65" s="412">
        <v>1</v>
      </c>
      <c r="EN65" s="412">
        <v>389</v>
      </c>
      <c r="EO65" s="412">
        <v>58</v>
      </c>
      <c r="EP65" s="412">
        <v>24</v>
      </c>
      <c r="EQ65" s="412">
        <v>49</v>
      </c>
      <c r="ER65" s="412">
        <v>39</v>
      </c>
      <c r="ES65" s="412">
        <v>28</v>
      </c>
      <c r="ET65" s="412">
        <v>11</v>
      </c>
      <c r="EU65" s="412">
        <v>3</v>
      </c>
      <c r="EV65" s="412">
        <v>1</v>
      </c>
      <c r="EW65" s="412">
        <v>213</v>
      </c>
      <c r="EX65" s="412">
        <v>0</v>
      </c>
      <c r="EY65" s="412">
        <v>0</v>
      </c>
      <c r="EZ65" s="412">
        <v>0</v>
      </c>
      <c r="FA65" s="412">
        <v>0</v>
      </c>
      <c r="FB65" s="412">
        <v>0</v>
      </c>
      <c r="FC65" s="412">
        <v>0</v>
      </c>
      <c r="FD65" s="412">
        <v>0</v>
      </c>
      <c r="FE65" s="412">
        <v>0</v>
      </c>
      <c r="FF65" s="412">
        <v>0</v>
      </c>
      <c r="FG65" s="412">
        <v>1</v>
      </c>
      <c r="FH65" s="412">
        <v>0</v>
      </c>
      <c r="FI65" s="412">
        <v>0</v>
      </c>
      <c r="FJ65" s="412">
        <v>5</v>
      </c>
      <c r="FK65" s="412">
        <v>6</v>
      </c>
      <c r="FL65" s="412">
        <v>1</v>
      </c>
      <c r="FM65" s="412">
        <v>0</v>
      </c>
      <c r="FN65" s="412">
        <v>1</v>
      </c>
      <c r="FO65" s="412">
        <v>14</v>
      </c>
      <c r="FP65" s="412">
        <v>57</v>
      </c>
      <c r="FQ65" s="412">
        <v>24</v>
      </c>
      <c r="FR65" s="412">
        <v>49</v>
      </c>
      <c r="FS65" s="412">
        <v>34</v>
      </c>
      <c r="FT65" s="412">
        <v>22</v>
      </c>
      <c r="FU65" s="412">
        <v>10</v>
      </c>
      <c r="FV65" s="412">
        <v>3</v>
      </c>
      <c r="FW65" s="412">
        <v>0</v>
      </c>
      <c r="FX65" s="412">
        <v>199</v>
      </c>
      <c r="FY65" s="412">
        <v>2</v>
      </c>
      <c r="FZ65" s="412">
        <v>570</v>
      </c>
      <c r="GA65" s="412">
        <v>979</v>
      </c>
      <c r="GB65" s="412">
        <v>3791</v>
      </c>
      <c r="GC65" s="412">
        <v>4125</v>
      </c>
      <c r="GD65" s="412">
        <v>3709</v>
      </c>
      <c r="GE65" s="412">
        <v>1277</v>
      </c>
      <c r="GF65" s="412">
        <v>630</v>
      </c>
      <c r="GG65" s="412">
        <v>28</v>
      </c>
      <c r="GH65" s="412">
        <v>15111</v>
      </c>
      <c r="GI65" s="412">
        <v>0</v>
      </c>
      <c r="GJ65" s="412">
        <v>1120</v>
      </c>
      <c r="GK65" s="412">
        <v>1306</v>
      </c>
      <c r="GL65" s="412">
        <v>2243</v>
      </c>
      <c r="GM65" s="412">
        <v>1938</v>
      </c>
      <c r="GN65" s="412">
        <v>1264</v>
      </c>
      <c r="GO65" s="412">
        <v>271</v>
      </c>
      <c r="GP65" s="412">
        <v>125</v>
      </c>
      <c r="GQ65" s="412">
        <v>6</v>
      </c>
      <c r="GR65" s="412">
        <v>8273</v>
      </c>
      <c r="GS65" s="412">
        <v>0.5</v>
      </c>
      <c r="GT65" s="412">
        <v>3.75</v>
      </c>
      <c r="GU65" s="412">
        <v>0</v>
      </c>
      <c r="GV65" s="412">
        <v>0</v>
      </c>
      <c r="GW65" s="412">
        <v>0</v>
      </c>
      <c r="GX65" s="412">
        <v>0</v>
      </c>
      <c r="GY65" s="412">
        <v>0</v>
      </c>
      <c r="GZ65" s="412">
        <v>0</v>
      </c>
      <c r="HA65" s="412">
        <v>0</v>
      </c>
      <c r="HB65" s="412">
        <v>4.25</v>
      </c>
      <c r="HC65" s="412">
        <v>1.5</v>
      </c>
      <c r="HD65" s="412">
        <v>1411.25</v>
      </c>
      <c r="HE65" s="412">
        <v>1965</v>
      </c>
      <c r="HF65" s="412">
        <v>5470</v>
      </c>
      <c r="HG65" s="412">
        <v>5575.75</v>
      </c>
      <c r="HH65" s="412">
        <v>4652</v>
      </c>
      <c r="HI65" s="412">
        <v>1477.25</v>
      </c>
      <c r="HJ65" s="412">
        <v>720.25</v>
      </c>
      <c r="HK65" s="412">
        <v>32</v>
      </c>
      <c r="HL65" s="412">
        <v>21305</v>
      </c>
      <c r="HM65" s="412">
        <v>0.8</v>
      </c>
      <c r="HN65" s="412">
        <v>940.8</v>
      </c>
      <c r="HO65" s="412">
        <v>1528.3</v>
      </c>
      <c r="HP65" s="412">
        <v>4862.2</v>
      </c>
      <c r="HQ65" s="412">
        <v>5575.8</v>
      </c>
      <c r="HR65" s="412">
        <v>5685.8</v>
      </c>
      <c r="HS65" s="412">
        <v>2133.8000000000002</v>
      </c>
      <c r="HT65" s="412">
        <v>1200.4000000000001</v>
      </c>
      <c r="HU65" s="412">
        <v>64</v>
      </c>
      <c r="HV65" s="412">
        <v>21991.9</v>
      </c>
      <c r="HW65" s="412">
        <v>0</v>
      </c>
      <c r="HX65" s="412">
        <v>21991.9</v>
      </c>
      <c r="HY65" s="412">
        <v>1.5</v>
      </c>
      <c r="HZ65" s="412">
        <v>1411.25</v>
      </c>
      <c r="IA65" s="412">
        <v>1965</v>
      </c>
      <c r="IB65" s="412">
        <v>5470</v>
      </c>
      <c r="IC65" s="412">
        <v>5575.75</v>
      </c>
      <c r="ID65" s="412">
        <v>4652</v>
      </c>
      <c r="IE65" s="412">
        <v>1477.25</v>
      </c>
      <c r="IF65" s="412">
        <v>720.25</v>
      </c>
      <c r="IG65" s="412">
        <v>32</v>
      </c>
      <c r="IH65" s="412">
        <v>21305</v>
      </c>
      <c r="II65" s="412">
        <v>0</v>
      </c>
      <c r="IJ65" s="412">
        <v>472.05</v>
      </c>
      <c r="IK65" s="412">
        <v>573.91</v>
      </c>
      <c r="IL65" s="412">
        <v>929.97</v>
      </c>
      <c r="IM65" s="412">
        <v>406.27</v>
      </c>
      <c r="IN65" s="412">
        <v>172.1</v>
      </c>
      <c r="IO65" s="412">
        <v>21.1</v>
      </c>
      <c r="IP65" s="412">
        <v>4.55</v>
      </c>
      <c r="IQ65" s="412">
        <v>0</v>
      </c>
      <c r="IR65" s="412">
        <v>2579.9499999999998</v>
      </c>
      <c r="IS65" s="412">
        <v>1.5</v>
      </c>
      <c r="IT65" s="412">
        <v>939.2</v>
      </c>
      <c r="IU65" s="412">
        <v>1391.0900000000001</v>
      </c>
      <c r="IV65" s="412">
        <v>4540.03</v>
      </c>
      <c r="IW65" s="412">
        <v>5169.4799999999996</v>
      </c>
      <c r="IX65" s="412">
        <v>4479.8999999999996</v>
      </c>
      <c r="IY65" s="412">
        <v>1456.15</v>
      </c>
      <c r="IZ65" s="412">
        <v>715.7</v>
      </c>
      <c r="JA65" s="412">
        <v>32</v>
      </c>
      <c r="JB65" s="412">
        <v>18725.05</v>
      </c>
      <c r="JC65" s="412">
        <v>0.8</v>
      </c>
      <c r="JD65" s="412">
        <v>626.1</v>
      </c>
      <c r="JE65" s="412">
        <v>1082</v>
      </c>
      <c r="JF65" s="412">
        <v>4035.6</v>
      </c>
      <c r="JG65" s="412">
        <v>5169.5</v>
      </c>
      <c r="JH65" s="412">
        <v>5475.4</v>
      </c>
      <c r="JI65" s="412">
        <v>2103.3000000000002</v>
      </c>
      <c r="JJ65" s="412">
        <v>1192.8</v>
      </c>
      <c r="JK65" s="412">
        <v>64</v>
      </c>
      <c r="JL65" s="412">
        <v>19749.5</v>
      </c>
      <c r="JM65" s="412">
        <v>0</v>
      </c>
      <c r="JN65" s="412">
        <v>19749.5</v>
      </c>
      <c r="JO65" s="286"/>
      <c r="JP65" s="143">
        <f t="shared" si="5"/>
        <v>0</v>
      </c>
    </row>
    <row r="66" spans="1:276" x14ac:dyDescent="0.2">
      <c r="A66" s="150" t="s">
        <v>253</v>
      </c>
      <c r="B66" s="151" t="s">
        <v>292</v>
      </c>
      <c r="C66" s="152" t="s">
        <v>128</v>
      </c>
      <c r="D66" s="415" t="s">
        <v>252</v>
      </c>
      <c r="E66" s="412">
        <v>9</v>
      </c>
      <c r="F66" s="412">
        <v>302</v>
      </c>
      <c r="G66" s="412">
        <v>659</v>
      </c>
      <c r="H66" s="412">
        <v>857</v>
      </c>
      <c r="I66" s="412">
        <v>2685</v>
      </c>
      <c r="J66" s="412">
        <v>1115</v>
      </c>
      <c r="K66" s="412">
        <v>1049</v>
      </c>
      <c r="L66" s="412">
        <v>161</v>
      </c>
      <c r="M66" s="412">
        <v>6837</v>
      </c>
      <c r="N66" s="412">
        <v>0</v>
      </c>
      <c r="O66" s="412">
        <v>0</v>
      </c>
      <c r="P66" s="412">
        <v>13</v>
      </c>
      <c r="Q66" s="412">
        <v>10</v>
      </c>
      <c r="R66" s="412">
        <v>48</v>
      </c>
      <c r="S66" s="412">
        <v>35</v>
      </c>
      <c r="T66" s="412">
        <v>16</v>
      </c>
      <c r="U66" s="412">
        <v>0</v>
      </c>
      <c r="V66" s="412">
        <v>122</v>
      </c>
      <c r="W66" s="412">
        <v>0</v>
      </c>
      <c r="X66" s="412">
        <v>0</v>
      </c>
      <c r="Y66" s="412">
        <v>0</v>
      </c>
      <c r="Z66" s="412">
        <v>0</v>
      </c>
      <c r="AA66" s="412">
        <v>0</v>
      </c>
      <c r="AB66" s="412">
        <v>0</v>
      </c>
      <c r="AC66" s="412">
        <v>0</v>
      </c>
      <c r="AD66" s="412">
        <v>0</v>
      </c>
      <c r="AE66" s="412">
        <v>0</v>
      </c>
      <c r="AF66" s="412">
        <v>9</v>
      </c>
      <c r="AG66" s="412">
        <v>302</v>
      </c>
      <c r="AH66" s="412">
        <v>646</v>
      </c>
      <c r="AI66" s="412">
        <v>847</v>
      </c>
      <c r="AJ66" s="412">
        <v>2637</v>
      </c>
      <c r="AK66" s="412">
        <v>1080</v>
      </c>
      <c r="AL66" s="412">
        <v>1033</v>
      </c>
      <c r="AM66" s="412">
        <v>161</v>
      </c>
      <c r="AN66" s="412">
        <v>6715</v>
      </c>
      <c r="AO66" s="412">
        <v>0</v>
      </c>
      <c r="AP66" s="412">
        <v>1</v>
      </c>
      <c r="AQ66" s="412">
        <v>0</v>
      </c>
      <c r="AR66" s="412">
        <v>0</v>
      </c>
      <c r="AS66" s="412">
        <v>3</v>
      </c>
      <c r="AT66" s="412">
        <v>3</v>
      </c>
      <c r="AU66" s="412">
        <v>5</v>
      </c>
      <c r="AV66" s="412">
        <v>0</v>
      </c>
      <c r="AW66" s="412">
        <v>12</v>
      </c>
      <c r="AX66" s="412">
        <v>0</v>
      </c>
      <c r="AY66" s="412">
        <v>1</v>
      </c>
      <c r="AZ66" s="412">
        <v>0</v>
      </c>
      <c r="BA66" s="412">
        <v>0</v>
      </c>
      <c r="BB66" s="412">
        <v>3</v>
      </c>
      <c r="BC66" s="412">
        <v>3</v>
      </c>
      <c r="BD66" s="412">
        <v>5</v>
      </c>
      <c r="BE66" s="412">
        <v>0</v>
      </c>
      <c r="BF66" s="412">
        <v>0</v>
      </c>
      <c r="BG66" s="412">
        <v>12</v>
      </c>
      <c r="BH66" s="412">
        <v>0</v>
      </c>
      <c r="BI66" s="412">
        <v>10</v>
      </c>
      <c r="BJ66" s="412">
        <v>301</v>
      </c>
      <c r="BK66" s="412">
        <v>646</v>
      </c>
      <c r="BL66" s="412">
        <v>850</v>
      </c>
      <c r="BM66" s="412">
        <v>2637</v>
      </c>
      <c r="BN66" s="412">
        <v>1082</v>
      </c>
      <c r="BO66" s="412">
        <v>1028</v>
      </c>
      <c r="BP66" s="412">
        <v>161</v>
      </c>
      <c r="BQ66" s="412">
        <v>6715</v>
      </c>
      <c r="BR66" s="412">
        <v>0</v>
      </c>
      <c r="BS66" s="412">
        <v>8</v>
      </c>
      <c r="BT66" s="412">
        <v>147</v>
      </c>
      <c r="BU66" s="412">
        <v>335</v>
      </c>
      <c r="BV66" s="412">
        <v>246</v>
      </c>
      <c r="BW66" s="412">
        <v>676</v>
      </c>
      <c r="BX66" s="412">
        <v>195</v>
      </c>
      <c r="BY66" s="412">
        <v>159</v>
      </c>
      <c r="BZ66" s="412">
        <v>18</v>
      </c>
      <c r="CA66" s="412">
        <v>1784</v>
      </c>
      <c r="CB66" s="412">
        <v>0</v>
      </c>
      <c r="CC66" s="412">
        <v>0</v>
      </c>
      <c r="CD66" s="412">
        <v>2</v>
      </c>
      <c r="CE66" s="412">
        <v>5</v>
      </c>
      <c r="CF66" s="412">
        <v>7</v>
      </c>
      <c r="CG66" s="412">
        <v>14</v>
      </c>
      <c r="CH66" s="412">
        <v>2</v>
      </c>
      <c r="CI66" s="412">
        <v>7</v>
      </c>
      <c r="CJ66" s="412">
        <v>2</v>
      </c>
      <c r="CK66" s="412">
        <v>39</v>
      </c>
      <c r="CL66" s="412">
        <v>0</v>
      </c>
      <c r="CM66" s="412">
        <v>0</v>
      </c>
      <c r="CN66" s="412">
        <v>0</v>
      </c>
      <c r="CO66" s="412">
        <v>1</v>
      </c>
      <c r="CP66" s="412">
        <v>0</v>
      </c>
      <c r="CQ66" s="412">
        <v>0</v>
      </c>
      <c r="CR66" s="412">
        <v>0</v>
      </c>
      <c r="CS66" s="412">
        <v>0</v>
      </c>
      <c r="CT66" s="412">
        <v>0</v>
      </c>
      <c r="CU66" s="412">
        <v>1</v>
      </c>
      <c r="CV66" s="412">
        <v>0</v>
      </c>
      <c r="CW66" s="412">
        <v>18</v>
      </c>
      <c r="CX66" s="412">
        <v>74</v>
      </c>
      <c r="CY66" s="412">
        <v>291</v>
      </c>
      <c r="CZ66" s="412">
        <v>886</v>
      </c>
      <c r="DA66" s="412">
        <v>365</v>
      </c>
      <c r="DB66" s="412">
        <v>254</v>
      </c>
      <c r="DC66" s="412">
        <v>27</v>
      </c>
      <c r="DD66" s="412">
        <v>1915</v>
      </c>
      <c r="DE66" s="412">
        <v>1</v>
      </c>
      <c r="DF66" s="412">
        <v>0</v>
      </c>
      <c r="DG66" s="412">
        <v>5</v>
      </c>
      <c r="DH66" s="412">
        <v>8</v>
      </c>
      <c r="DI66" s="412">
        <v>17</v>
      </c>
      <c r="DJ66" s="412">
        <v>5</v>
      </c>
      <c r="DK66" s="412">
        <v>5</v>
      </c>
      <c r="DL66" s="412">
        <v>3</v>
      </c>
      <c r="DM66" s="412">
        <v>44</v>
      </c>
      <c r="DN66" s="412">
        <v>0</v>
      </c>
      <c r="DO66" s="412">
        <v>2</v>
      </c>
      <c r="DP66" s="412">
        <v>7</v>
      </c>
      <c r="DQ66" s="412">
        <v>2</v>
      </c>
      <c r="DR66" s="412">
        <v>13</v>
      </c>
      <c r="DS66" s="412">
        <v>1</v>
      </c>
      <c r="DT66" s="412">
        <v>8</v>
      </c>
      <c r="DU66" s="412">
        <v>1</v>
      </c>
      <c r="DV66" s="412">
        <v>34</v>
      </c>
      <c r="DW66" s="412">
        <v>0</v>
      </c>
      <c r="DX66" s="412">
        <v>0</v>
      </c>
      <c r="DY66" s="412">
        <v>0</v>
      </c>
      <c r="DZ66" s="412">
        <v>0</v>
      </c>
      <c r="EA66" s="412">
        <v>0</v>
      </c>
      <c r="EB66" s="412">
        <v>0</v>
      </c>
      <c r="EC66" s="412">
        <v>0</v>
      </c>
      <c r="ED66" s="412">
        <v>0</v>
      </c>
      <c r="EE66" s="412">
        <v>0</v>
      </c>
      <c r="EF66" s="412">
        <v>1</v>
      </c>
      <c r="EG66" s="412">
        <v>2</v>
      </c>
      <c r="EH66" s="412">
        <v>12</v>
      </c>
      <c r="EI66" s="412">
        <v>10</v>
      </c>
      <c r="EJ66" s="412">
        <v>30</v>
      </c>
      <c r="EK66" s="412">
        <v>6</v>
      </c>
      <c r="EL66" s="412">
        <v>13</v>
      </c>
      <c r="EM66" s="412">
        <v>4</v>
      </c>
      <c r="EN66" s="412">
        <v>78</v>
      </c>
      <c r="EO66" s="412">
        <v>1</v>
      </c>
      <c r="EP66" s="412">
        <v>0</v>
      </c>
      <c r="EQ66" s="412">
        <v>5</v>
      </c>
      <c r="ER66" s="412">
        <v>8</v>
      </c>
      <c r="ES66" s="412">
        <v>22</v>
      </c>
      <c r="ET66" s="412">
        <v>5</v>
      </c>
      <c r="EU66" s="412">
        <v>5</v>
      </c>
      <c r="EV66" s="412">
        <v>3</v>
      </c>
      <c r="EW66" s="412">
        <v>49</v>
      </c>
      <c r="EX66" s="412">
        <v>0</v>
      </c>
      <c r="EY66" s="412">
        <v>0</v>
      </c>
      <c r="EZ66" s="412">
        <v>0</v>
      </c>
      <c r="FA66" s="412">
        <v>0</v>
      </c>
      <c r="FB66" s="412">
        <v>0</v>
      </c>
      <c r="FC66" s="412">
        <v>0</v>
      </c>
      <c r="FD66" s="412">
        <v>0</v>
      </c>
      <c r="FE66" s="412">
        <v>0</v>
      </c>
      <c r="FF66" s="412">
        <v>0</v>
      </c>
      <c r="FG66" s="412">
        <v>0</v>
      </c>
      <c r="FH66" s="412">
        <v>0</v>
      </c>
      <c r="FI66" s="412">
        <v>0</v>
      </c>
      <c r="FJ66" s="412">
        <v>0</v>
      </c>
      <c r="FK66" s="412">
        <v>5</v>
      </c>
      <c r="FL66" s="412">
        <v>0</v>
      </c>
      <c r="FM66" s="412">
        <v>0</v>
      </c>
      <c r="FN66" s="412">
        <v>0</v>
      </c>
      <c r="FO66" s="412">
        <v>5</v>
      </c>
      <c r="FP66" s="412">
        <v>1</v>
      </c>
      <c r="FQ66" s="412">
        <v>0</v>
      </c>
      <c r="FR66" s="412">
        <v>5</v>
      </c>
      <c r="FS66" s="412">
        <v>8</v>
      </c>
      <c r="FT66" s="412">
        <v>17</v>
      </c>
      <c r="FU66" s="412">
        <v>5</v>
      </c>
      <c r="FV66" s="412">
        <v>5</v>
      </c>
      <c r="FW66" s="412">
        <v>3</v>
      </c>
      <c r="FX66" s="412">
        <v>44</v>
      </c>
      <c r="FY66" s="412">
        <v>0</v>
      </c>
      <c r="FZ66" s="412">
        <v>2</v>
      </c>
      <c r="GA66" s="412">
        <v>149</v>
      </c>
      <c r="GB66" s="412">
        <v>298</v>
      </c>
      <c r="GC66" s="412">
        <v>595</v>
      </c>
      <c r="GD66" s="412">
        <v>1934</v>
      </c>
      <c r="GE66" s="412">
        <v>883</v>
      </c>
      <c r="GF66" s="412">
        <v>854</v>
      </c>
      <c r="GG66" s="412">
        <v>140</v>
      </c>
      <c r="GH66" s="412">
        <v>4855</v>
      </c>
      <c r="GI66" s="412">
        <v>0</v>
      </c>
      <c r="GJ66" s="412">
        <v>8</v>
      </c>
      <c r="GK66" s="412">
        <v>152</v>
      </c>
      <c r="GL66" s="412">
        <v>348</v>
      </c>
      <c r="GM66" s="412">
        <v>255</v>
      </c>
      <c r="GN66" s="412">
        <v>703</v>
      </c>
      <c r="GO66" s="412">
        <v>199</v>
      </c>
      <c r="GP66" s="412">
        <v>174</v>
      </c>
      <c r="GQ66" s="412">
        <v>21</v>
      </c>
      <c r="GR66" s="412">
        <v>1860</v>
      </c>
      <c r="GS66" s="412">
        <v>0</v>
      </c>
      <c r="GT66" s="412">
        <v>0</v>
      </c>
      <c r="GU66" s="412">
        <v>0</v>
      </c>
      <c r="GV66" s="412">
        <v>0</v>
      </c>
      <c r="GW66" s="412">
        <v>0</v>
      </c>
      <c r="GX66" s="412">
        <v>0</v>
      </c>
      <c r="GY66" s="412">
        <v>0</v>
      </c>
      <c r="GZ66" s="412">
        <v>0</v>
      </c>
      <c r="HA66" s="412">
        <v>0</v>
      </c>
      <c r="HB66" s="412">
        <v>0</v>
      </c>
      <c r="HC66" s="412">
        <v>0</v>
      </c>
      <c r="HD66" s="412">
        <v>8</v>
      </c>
      <c r="HE66" s="412">
        <v>261.25</v>
      </c>
      <c r="HF66" s="412">
        <v>553.5</v>
      </c>
      <c r="HG66" s="412">
        <v>784.75</v>
      </c>
      <c r="HH66" s="412">
        <v>2451.5</v>
      </c>
      <c r="HI66" s="412">
        <v>1031.25</v>
      </c>
      <c r="HJ66" s="412">
        <v>978.5</v>
      </c>
      <c r="HK66" s="412">
        <v>155</v>
      </c>
      <c r="HL66" s="412">
        <v>6223.75</v>
      </c>
      <c r="HM66" s="412">
        <v>0</v>
      </c>
      <c r="HN66" s="412">
        <v>5.3</v>
      </c>
      <c r="HO66" s="412">
        <v>203.2</v>
      </c>
      <c r="HP66" s="412">
        <v>492</v>
      </c>
      <c r="HQ66" s="412">
        <v>784.8</v>
      </c>
      <c r="HR66" s="412">
        <v>2996.3</v>
      </c>
      <c r="HS66" s="412">
        <v>1489.6</v>
      </c>
      <c r="HT66" s="412">
        <v>1630.8</v>
      </c>
      <c r="HU66" s="412">
        <v>310</v>
      </c>
      <c r="HV66" s="412">
        <v>7912.0000000000009</v>
      </c>
      <c r="HW66" s="412">
        <v>0</v>
      </c>
      <c r="HX66" s="412">
        <v>7912</v>
      </c>
      <c r="HY66" s="412">
        <v>0</v>
      </c>
      <c r="HZ66" s="412">
        <v>8</v>
      </c>
      <c r="IA66" s="412">
        <v>261.25</v>
      </c>
      <c r="IB66" s="412">
        <v>553.5</v>
      </c>
      <c r="IC66" s="412">
        <v>784.75</v>
      </c>
      <c r="ID66" s="412">
        <v>2451.5</v>
      </c>
      <c r="IE66" s="412">
        <v>1031.25</v>
      </c>
      <c r="IF66" s="412">
        <v>978.5</v>
      </c>
      <c r="IG66" s="412">
        <v>155</v>
      </c>
      <c r="IH66" s="412">
        <v>6223.75</v>
      </c>
      <c r="II66" s="412">
        <v>0</v>
      </c>
      <c r="IJ66" s="412">
        <v>3.08</v>
      </c>
      <c r="IK66" s="412">
        <v>50.87</v>
      </c>
      <c r="IL66" s="412">
        <v>95.2</v>
      </c>
      <c r="IM66" s="412">
        <v>33.06</v>
      </c>
      <c r="IN66" s="412">
        <v>44.99</v>
      </c>
      <c r="IO66" s="412">
        <v>3.46</v>
      </c>
      <c r="IP66" s="412">
        <v>1.51</v>
      </c>
      <c r="IQ66" s="412">
        <v>0</v>
      </c>
      <c r="IR66" s="412">
        <v>232.17000000000002</v>
      </c>
      <c r="IS66" s="412">
        <v>0</v>
      </c>
      <c r="IT66" s="412">
        <v>4.92</v>
      </c>
      <c r="IU66" s="412">
        <v>210.38</v>
      </c>
      <c r="IV66" s="412">
        <v>458.3</v>
      </c>
      <c r="IW66" s="412">
        <v>751.69</v>
      </c>
      <c r="IX66" s="412">
        <v>2406.5100000000002</v>
      </c>
      <c r="IY66" s="412">
        <v>1027.79</v>
      </c>
      <c r="IZ66" s="412">
        <v>976.99</v>
      </c>
      <c r="JA66" s="412">
        <v>155</v>
      </c>
      <c r="JB66" s="412">
        <v>5991.58</v>
      </c>
      <c r="JC66" s="412">
        <v>0</v>
      </c>
      <c r="JD66" s="412">
        <v>3.3</v>
      </c>
      <c r="JE66" s="412">
        <v>163.6</v>
      </c>
      <c r="JF66" s="412">
        <v>407.4</v>
      </c>
      <c r="JG66" s="412">
        <v>751.7</v>
      </c>
      <c r="JH66" s="412">
        <v>2941.3</v>
      </c>
      <c r="JI66" s="412">
        <v>1484.6</v>
      </c>
      <c r="JJ66" s="412">
        <v>1628.3</v>
      </c>
      <c r="JK66" s="412">
        <v>310</v>
      </c>
      <c r="JL66" s="412">
        <v>7690.2</v>
      </c>
      <c r="JM66" s="412">
        <v>0</v>
      </c>
      <c r="JN66" s="412">
        <v>7690.2</v>
      </c>
      <c r="JO66" s="286"/>
      <c r="JP66" s="143">
        <f t="shared" si="5"/>
        <v>0</v>
      </c>
    </row>
    <row r="67" spans="1:276" x14ac:dyDescent="0.2">
      <c r="A67" s="150" t="s">
        <v>255</v>
      </c>
      <c r="B67" s="151" t="s">
        <v>276</v>
      </c>
      <c r="C67" s="152" t="s">
        <v>69</v>
      </c>
      <c r="D67" s="415" t="s">
        <v>254</v>
      </c>
      <c r="E67" s="412">
        <v>9150</v>
      </c>
      <c r="F67" s="412">
        <v>21440</v>
      </c>
      <c r="G67" s="412">
        <v>19837</v>
      </c>
      <c r="H67" s="412">
        <v>14048</v>
      </c>
      <c r="I67" s="412">
        <v>8125</v>
      </c>
      <c r="J67" s="412">
        <v>3778</v>
      </c>
      <c r="K67" s="412">
        <v>2305</v>
      </c>
      <c r="L67" s="412">
        <v>164</v>
      </c>
      <c r="M67" s="412">
        <v>78847</v>
      </c>
      <c r="N67" s="412">
        <v>683</v>
      </c>
      <c r="O67" s="412">
        <v>833</v>
      </c>
      <c r="P67" s="412">
        <v>785</v>
      </c>
      <c r="Q67" s="412">
        <v>509</v>
      </c>
      <c r="R67" s="412">
        <v>228</v>
      </c>
      <c r="S67" s="412">
        <v>37</v>
      </c>
      <c r="T67" s="412">
        <v>86</v>
      </c>
      <c r="U67" s="412">
        <v>13</v>
      </c>
      <c r="V67" s="412">
        <v>3174</v>
      </c>
      <c r="W67" s="412">
        <v>1</v>
      </c>
      <c r="X67" s="412">
        <v>1</v>
      </c>
      <c r="Y67" s="412">
        <v>0</v>
      </c>
      <c r="Z67" s="412">
        <v>0</v>
      </c>
      <c r="AA67" s="412">
        <v>0</v>
      </c>
      <c r="AB67" s="412">
        <v>0</v>
      </c>
      <c r="AC67" s="412">
        <v>0</v>
      </c>
      <c r="AD67" s="412">
        <v>0</v>
      </c>
      <c r="AE67" s="412">
        <v>2</v>
      </c>
      <c r="AF67" s="412">
        <v>8466</v>
      </c>
      <c r="AG67" s="412">
        <v>20606</v>
      </c>
      <c r="AH67" s="412">
        <v>19052</v>
      </c>
      <c r="AI67" s="412">
        <v>13539</v>
      </c>
      <c r="AJ67" s="412">
        <v>7897</v>
      </c>
      <c r="AK67" s="412">
        <v>3741</v>
      </c>
      <c r="AL67" s="412">
        <v>2219</v>
      </c>
      <c r="AM67" s="412">
        <v>151</v>
      </c>
      <c r="AN67" s="412">
        <v>75671</v>
      </c>
      <c r="AO67" s="412">
        <v>31</v>
      </c>
      <c r="AP67" s="412">
        <v>106</v>
      </c>
      <c r="AQ67" s="412">
        <v>151</v>
      </c>
      <c r="AR67" s="412">
        <v>182</v>
      </c>
      <c r="AS67" s="412">
        <v>90</v>
      </c>
      <c r="AT67" s="412">
        <v>51</v>
      </c>
      <c r="AU67" s="412">
        <v>40</v>
      </c>
      <c r="AV67" s="412">
        <v>17</v>
      </c>
      <c r="AW67" s="412">
        <v>668</v>
      </c>
      <c r="AX67" s="412">
        <v>31</v>
      </c>
      <c r="AY67" s="412">
        <v>106</v>
      </c>
      <c r="AZ67" s="412">
        <v>151</v>
      </c>
      <c r="BA67" s="412">
        <v>182</v>
      </c>
      <c r="BB67" s="412">
        <v>90</v>
      </c>
      <c r="BC67" s="412">
        <v>51</v>
      </c>
      <c r="BD67" s="412">
        <v>40</v>
      </c>
      <c r="BE67" s="412">
        <v>17</v>
      </c>
      <c r="BF67" s="412">
        <v>0</v>
      </c>
      <c r="BG67" s="412">
        <v>668</v>
      </c>
      <c r="BH67" s="412">
        <v>31</v>
      </c>
      <c r="BI67" s="412">
        <v>8541</v>
      </c>
      <c r="BJ67" s="412">
        <v>20651</v>
      </c>
      <c r="BK67" s="412">
        <v>19083</v>
      </c>
      <c r="BL67" s="412">
        <v>13447</v>
      </c>
      <c r="BM67" s="412">
        <v>7858</v>
      </c>
      <c r="BN67" s="412">
        <v>3730</v>
      </c>
      <c r="BO67" s="412">
        <v>2196</v>
      </c>
      <c r="BP67" s="412">
        <v>134</v>
      </c>
      <c r="BQ67" s="412">
        <v>75671</v>
      </c>
      <c r="BR67" s="412">
        <v>20</v>
      </c>
      <c r="BS67" s="412">
        <v>5509</v>
      </c>
      <c r="BT67" s="412">
        <v>8412</v>
      </c>
      <c r="BU67" s="412">
        <v>5645</v>
      </c>
      <c r="BV67" s="412">
        <v>3387</v>
      </c>
      <c r="BW67" s="412">
        <v>1372</v>
      </c>
      <c r="BX67" s="412">
        <v>560</v>
      </c>
      <c r="BY67" s="412">
        <v>267</v>
      </c>
      <c r="BZ67" s="412">
        <v>10</v>
      </c>
      <c r="CA67" s="412">
        <v>25182</v>
      </c>
      <c r="CB67" s="412">
        <v>0</v>
      </c>
      <c r="CC67" s="412">
        <v>49</v>
      </c>
      <c r="CD67" s="412">
        <v>220</v>
      </c>
      <c r="CE67" s="412">
        <v>185</v>
      </c>
      <c r="CF67" s="412">
        <v>114</v>
      </c>
      <c r="CG67" s="412">
        <v>67</v>
      </c>
      <c r="CH67" s="412">
        <v>28</v>
      </c>
      <c r="CI67" s="412">
        <v>10</v>
      </c>
      <c r="CJ67" s="412">
        <v>0</v>
      </c>
      <c r="CK67" s="412">
        <v>673</v>
      </c>
      <c r="CL67" s="412">
        <v>1</v>
      </c>
      <c r="CM67" s="412">
        <v>11</v>
      </c>
      <c r="CN67" s="412">
        <v>17</v>
      </c>
      <c r="CO67" s="412">
        <v>20</v>
      </c>
      <c r="CP67" s="412">
        <v>31</v>
      </c>
      <c r="CQ67" s="412">
        <v>28</v>
      </c>
      <c r="CR67" s="412">
        <v>35</v>
      </c>
      <c r="CS67" s="412">
        <v>33</v>
      </c>
      <c r="CT67" s="412">
        <v>4</v>
      </c>
      <c r="CU67" s="412">
        <v>180</v>
      </c>
      <c r="CV67" s="412">
        <v>46</v>
      </c>
      <c r="CW67" s="412">
        <v>98</v>
      </c>
      <c r="CX67" s="412">
        <v>116</v>
      </c>
      <c r="CY67" s="412">
        <v>73</v>
      </c>
      <c r="CZ67" s="412">
        <v>50</v>
      </c>
      <c r="DA67" s="412">
        <v>24</v>
      </c>
      <c r="DB67" s="412">
        <v>15</v>
      </c>
      <c r="DC67" s="412">
        <v>3</v>
      </c>
      <c r="DD67" s="412">
        <v>425</v>
      </c>
      <c r="DE67" s="412">
        <v>249</v>
      </c>
      <c r="DF67" s="412">
        <v>370</v>
      </c>
      <c r="DG67" s="412">
        <v>218</v>
      </c>
      <c r="DH67" s="412">
        <v>121</v>
      </c>
      <c r="DI67" s="412">
        <v>53</v>
      </c>
      <c r="DJ67" s="412">
        <v>36</v>
      </c>
      <c r="DK67" s="412">
        <v>21</v>
      </c>
      <c r="DL67" s="412">
        <v>2</v>
      </c>
      <c r="DM67" s="412">
        <v>1070</v>
      </c>
      <c r="DN67" s="412">
        <v>0</v>
      </c>
      <c r="DO67" s="412">
        <v>0</v>
      </c>
      <c r="DP67" s="412">
        <v>0</v>
      </c>
      <c r="DQ67" s="412">
        <v>0</v>
      </c>
      <c r="DR67" s="412">
        <v>0</v>
      </c>
      <c r="DS67" s="412">
        <v>0</v>
      </c>
      <c r="DT67" s="412">
        <v>0</v>
      </c>
      <c r="DU67" s="412">
        <v>0</v>
      </c>
      <c r="DV67" s="412">
        <v>0</v>
      </c>
      <c r="DW67" s="412">
        <v>43</v>
      </c>
      <c r="DX67" s="412">
        <v>45</v>
      </c>
      <c r="DY67" s="412">
        <v>33</v>
      </c>
      <c r="DZ67" s="412">
        <v>15</v>
      </c>
      <c r="EA67" s="412">
        <v>11</v>
      </c>
      <c r="EB67" s="412">
        <v>6</v>
      </c>
      <c r="EC67" s="412">
        <v>6</v>
      </c>
      <c r="ED67" s="412">
        <v>3</v>
      </c>
      <c r="EE67" s="412">
        <v>162</v>
      </c>
      <c r="EF67" s="412">
        <v>292</v>
      </c>
      <c r="EG67" s="412">
        <v>415</v>
      </c>
      <c r="EH67" s="412">
        <v>251</v>
      </c>
      <c r="EI67" s="412">
        <v>136</v>
      </c>
      <c r="EJ67" s="412">
        <v>64</v>
      </c>
      <c r="EK67" s="412">
        <v>42</v>
      </c>
      <c r="EL67" s="412">
        <v>27</v>
      </c>
      <c r="EM67" s="412">
        <v>5</v>
      </c>
      <c r="EN67" s="412">
        <v>1232</v>
      </c>
      <c r="EO67" s="412">
        <v>122</v>
      </c>
      <c r="EP67" s="412">
        <v>138</v>
      </c>
      <c r="EQ67" s="412">
        <v>96</v>
      </c>
      <c r="ER67" s="412">
        <v>61</v>
      </c>
      <c r="ES67" s="412">
        <v>29</v>
      </c>
      <c r="ET67" s="412">
        <v>20</v>
      </c>
      <c r="EU67" s="412">
        <v>16</v>
      </c>
      <c r="EV67" s="412">
        <v>5</v>
      </c>
      <c r="EW67" s="412">
        <v>487</v>
      </c>
      <c r="EX67" s="412">
        <v>0</v>
      </c>
      <c r="EY67" s="412">
        <v>0</v>
      </c>
      <c r="EZ67" s="412">
        <v>0</v>
      </c>
      <c r="FA67" s="412">
        <v>0</v>
      </c>
      <c r="FB67" s="412">
        <v>0</v>
      </c>
      <c r="FC67" s="412">
        <v>0</v>
      </c>
      <c r="FD67" s="412">
        <v>0</v>
      </c>
      <c r="FE67" s="412">
        <v>0</v>
      </c>
      <c r="FF67" s="412">
        <v>0</v>
      </c>
      <c r="FG67" s="412">
        <v>0</v>
      </c>
      <c r="FH67" s="412">
        <v>0</v>
      </c>
      <c r="FI67" s="412">
        <v>0</v>
      </c>
      <c r="FJ67" s="412">
        <v>0</v>
      </c>
      <c r="FK67" s="412">
        <v>0</v>
      </c>
      <c r="FL67" s="412">
        <v>0</v>
      </c>
      <c r="FM67" s="412">
        <v>0</v>
      </c>
      <c r="FN67" s="412">
        <v>0</v>
      </c>
      <c r="FO67" s="412">
        <v>0</v>
      </c>
      <c r="FP67" s="412">
        <v>122</v>
      </c>
      <c r="FQ67" s="412">
        <v>138</v>
      </c>
      <c r="FR67" s="412">
        <v>96</v>
      </c>
      <c r="FS67" s="412">
        <v>61</v>
      </c>
      <c r="FT67" s="412">
        <v>29</v>
      </c>
      <c r="FU67" s="412">
        <v>20</v>
      </c>
      <c r="FV67" s="412">
        <v>16</v>
      </c>
      <c r="FW67" s="412">
        <v>5</v>
      </c>
      <c r="FX67" s="412">
        <v>487</v>
      </c>
      <c r="FY67" s="412">
        <v>10</v>
      </c>
      <c r="FZ67" s="412">
        <v>2929</v>
      </c>
      <c r="GA67" s="412">
        <v>11955</v>
      </c>
      <c r="GB67" s="412">
        <v>13200</v>
      </c>
      <c r="GC67" s="412">
        <v>9900</v>
      </c>
      <c r="GD67" s="412">
        <v>6379</v>
      </c>
      <c r="GE67" s="412">
        <v>3101</v>
      </c>
      <c r="GF67" s="412">
        <v>1880</v>
      </c>
      <c r="GG67" s="412">
        <v>117</v>
      </c>
      <c r="GH67" s="412">
        <v>49471</v>
      </c>
      <c r="GI67" s="412">
        <v>21</v>
      </c>
      <c r="GJ67" s="412">
        <v>5612</v>
      </c>
      <c r="GK67" s="412">
        <v>8696</v>
      </c>
      <c r="GL67" s="412">
        <v>5883</v>
      </c>
      <c r="GM67" s="412">
        <v>3547</v>
      </c>
      <c r="GN67" s="412">
        <v>1479</v>
      </c>
      <c r="GO67" s="412">
        <v>629</v>
      </c>
      <c r="GP67" s="412">
        <v>316</v>
      </c>
      <c r="GQ67" s="412">
        <v>17</v>
      </c>
      <c r="GR67" s="412">
        <v>26200</v>
      </c>
      <c r="GS67" s="412">
        <v>0</v>
      </c>
      <c r="GT67" s="412">
        <v>10.9</v>
      </c>
      <c r="GU67" s="412">
        <v>0.4</v>
      </c>
      <c r="GV67" s="412">
        <v>0</v>
      </c>
      <c r="GW67" s="412">
        <v>0</v>
      </c>
      <c r="GX67" s="412">
        <v>0</v>
      </c>
      <c r="GY67" s="412">
        <v>0.5</v>
      </c>
      <c r="GZ67" s="412">
        <v>0</v>
      </c>
      <c r="HA67" s="412">
        <v>0</v>
      </c>
      <c r="HB67" s="412">
        <v>11.8</v>
      </c>
      <c r="HC67" s="412">
        <v>25.5</v>
      </c>
      <c r="HD67" s="412">
        <v>7156.6</v>
      </c>
      <c r="HE67" s="412">
        <v>18505.599999999999</v>
      </c>
      <c r="HF67" s="412">
        <v>17632</v>
      </c>
      <c r="HG67" s="412">
        <v>12563.75</v>
      </c>
      <c r="HH67" s="412">
        <v>7489.25</v>
      </c>
      <c r="HI67" s="412">
        <v>3568</v>
      </c>
      <c r="HJ67" s="412">
        <v>2113.25</v>
      </c>
      <c r="HK67" s="412">
        <v>131</v>
      </c>
      <c r="HL67" s="412">
        <v>69184.95</v>
      </c>
      <c r="HM67" s="412">
        <v>14.2</v>
      </c>
      <c r="HN67" s="412">
        <v>4771.1000000000004</v>
      </c>
      <c r="HO67" s="412">
        <v>14393.2</v>
      </c>
      <c r="HP67" s="412">
        <v>15672.9</v>
      </c>
      <c r="HQ67" s="412">
        <v>12563.8</v>
      </c>
      <c r="HR67" s="412">
        <v>9153.5</v>
      </c>
      <c r="HS67" s="412">
        <v>5153.8</v>
      </c>
      <c r="HT67" s="412">
        <v>3522.1</v>
      </c>
      <c r="HU67" s="412">
        <v>262</v>
      </c>
      <c r="HV67" s="412">
        <v>65506.6</v>
      </c>
      <c r="HW67" s="412">
        <v>756.5</v>
      </c>
      <c r="HX67" s="412">
        <v>66263.100000000006</v>
      </c>
      <c r="HY67" s="412">
        <v>25.5</v>
      </c>
      <c r="HZ67" s="412">
        <v>7156.6</v>
      </c>
      <c r="IA67" s="412">
        <v>18505.599999999999</v>
      </c>
      <c r="IB67" s="412">
        <v>17632</v>
      </c>
      <c r="IC67" s="412">
        <v>12563.75</v>
      </c>
      <c r="ID67" s="412">
        <v>7489.25</v>
      </c>
      <c r="IE67" s="412">
        <v>3568</v>
      </c>
      <c r="IF67" s="412">
        <v>2113.25</v>
      </c>
      <c r="IG67" s="412">
        <v>131</v>
      </c>
      <c r="IH67" s="412">
        <v>69184.95</v>
      </c>
      <c r="II67" s="412">
        <v>8.77</v>
      </c>
      <c r="IJ67" s="412">
        <v>2161.54</v>
      </c>
      <c r="IK67" s="412">
        <v>2468.9299999999998</v>
      </c>
      <c r="IL67" s="412">
        <v>1363.35</v>
      </c>
      <c r="IM67" s="412">
        <v>573.55999999999995</v>
      </c>
      <c r="IN67" s="412">
        <v>162.33000000000001</v>
      </c>
      <c r="IO67" s="412">
        <v>30.07</v>
      </c>
      <c r="IP67" s="412">
        <v>15.79</v>
      </c>
      <c r="IQ67" s="412">
        <v>0</v>
      </c>
      <c r="IR67" s="412">
        <v>6784.3399999999992</v>
      </c>
      <c r="IS67" s="412">
        <v>16.73</v>
      </c>
      <c r="IT67" s="412">
        <v>4995.0600000000004</v>
      </c>
      <c r="IU67" s="412">
        <v>16036.669999999998</v>
      </c>
      <c r="IV67" s="412">
        <v>16268.65</v>
      </c>
      <c r="IW67" s="412">
        <v>11990.19</v>
      </c>
      <c r="IX67" s="412">
        <v>7326.92</v>
      </c>
      <c r="IY67" s="412">
        <v>3537.93</v>
      </c>
      <c r="IZ67" s="412">
        <v>2097.46</v>
      </c>
      <c r="JA67" s="412">
        <v>131</v>
      </c>
      <c r="JB67" s="412">
        <v>62400.61</v>
      </c>
      <c r="JC67" s="412">
        <v>9.3000000000000007</v>
      </c>
      <c r="JD67" s="412">
        <v>3330</v>
      </c>
      <c r="JE67" s="412">
        <v>12473</v>
      </c>
      <c r="JF67" s="412">
        <v>14461</v>
      </c>
      <c r="JG67" s="412">
        <v>11990.2</v>
      </c>
      <c r="JH67" s="412">
        <v>8955.1</v>
      </c>
      <c r="JI67" s="412">
        <v>5110.3</v>
      </c>
      <c r="JJ67" s="412">
        <v>3495.8</v>
      </c>
      <c r="JK67" s="412">
        <v>262</v>
      </c>
      <c r="JL67" s="412">
        <v>60086.700000000004</v>
      </c>
      <c r="JM67" s="412">
        <v>756.5</v>
      </c>
      <c r="JN67" s="412">
        <v>60843.199999999997</v>
      </c>
      <c r="JO67" s="286"/>
      <c r="JP67" s="143">
        <f t="shared" si="5"/>
        <v>0</v>
      </c>
    </row>
    <row r="68" spans="1:276" x14ac:dyDescent="0.2">
      <c r="A68" s="150" t="s">
        <v>257</v>
      </c>
      <c r="B68" s="151" t="s">
        <v>276</v>
      </c>
      <c r="C68" s="152" t="s">
        <v>278</v>
      </c>
      <c r="D68" s="415" t="s">
        <v>256</v>
      </c>
      <c r="E68" s="412">
        <v>19245</v>
      </c>
      <c r="F68" s="412">
        <v>4562</v>
      </c>
      <c r="G68" s="412">
        <v>4074</v>
      </c>
      <c r="H68" s="412">
        <v>3070</v>
      </c>
      <c r="I68" s="412">
        <v>1808</v>
      </c>
      <c r="J68" s="412">
        <v>438</v>
      </c>
      <c r="K68" s="412">
        <v>89</v>
      </c>
      <c r="L68" s="412">
        <v>18</v>
      </c>
      <c r="M68" s="412">
        <v>33304</v>
      </c>
      <c r="N68" s="412">
        <v>461</v>
      </c>
      <c r="O68" s="412">
        <v>57</v>
      </c>
      <c r="P68" s="412">
        <v>52</v>
      </c>
      <c r="Q68" s="412">
        <v>33</v>
      </c>
      <c r="R68" s="412">
        <v>15</v>
      </c>
      <c r="S68" s="412">
        <v>6</v>
      </c>
      <c r="T68" s="412">
        <v>3</v>
      </c>
      <c r="U68" s="412">
        <v>1</v>
      </c>
      <c r="V68" s="412">
        <v>628</v>
      </c>
      <c r="W68" s="412">
        <v>1</v>
      </c>
      <c r="X68" s="412">
        <v>1</v>
      </c>
      <c r="Y68" s="412">
        <v>0</v>
      </c>
      <c r="Z68" s="412">
        <v>0</v>
      </c>
      <c r="AA68" s="412">
        <v>0</v>
      </c>
      <c r="AB68" s="412">
        <v>0</v>
      </c>
      <c r="AC68" s="412">
        <v>0</v>
      </c>
      <c r="AD68" s="412">
        <v>0</v>
      </c>
      <c r="AE68" s="412">
        <v>2</v>
      </c>
      <c r="AF68" s="412">
        <v>18783</v>
      </c>
      <c r="AG68" s="412">
        <v>4504</v>
      </c>
      <c r="AH68" s="412">
        <v>4022</v>
      </c>
      <c r="AI68" s="412">
        <v>3037</v>
      </c>
      <c r="AJ68" s="412">
        <v>1793</v>
      </c>
      <c r="AK68" s="412">
        <v>432</v>
      </c>
      <c r="AL68" s="412">
        <v>86</v>
      </c>
      <c r="AM68" s="412">
        <v>17</v>
      </c>
      <c r="AN68" s="412">
        <v>32674</v>
      </c>
      <c r="AO68" s="412">
        <v>92</v>
      </c>
      <c r="AP68" s="412">
        <v>30</v>
      </c>
      <c r="AQ68" s="412">
        <v>39</v>
      </c>
      <c r="AR68" s="412">
        <v>24</v>
      </c>
      <c r="AS68" s="412">
        <v>24</v>
      </c>
      <c r="AT68" s="412">
        <v>7</v>
      </c>
      <c r="AU68" s="412">
        <v>6</v>
      </c>
      <c r="AV68" s="412">
        <v>12</v>
      </c>
      <c r="AW68" s="412">
        <v>234</v>
      </c>
      <c r="AX68" s="412">
        <v>92</v>
      </c>
      <c r="AY68" s="412">
        <v>30</v>
      </c>
      <c r="AZ68" s="412">
        <v>39</v>
      </c>
      <c r="BA68" s="412">
        <v>24</v>
      </c>
      <c r="BB68" s="412">
        <v>24</v>
      </c>
      <c r="BC68" s="412">
        <v>7</v>
      </c>
      <c r="BD68" s="412">
        <v>6</v>
      </c>
      <c r="BE68" s="412">
        <v>12</v>
      </c>
      <c r="BF68" s="412">
        <v>0</v>
      </c>
      <c r="BG68" s="412">
        <v>234</v>
      </c>
      <c r="BH68" s="412">
        <v>92</v>
      </c>
      <c r="BI68" s="412">
        <v>18721</v>
      </c>
      <c r="BJ68" s="412">
        <v>4513</v>
      </c>
      <c r="BK68" s="412">
        <v>4007</v>
      </c>
      <c r="BL68" s="412">
        <v>3037</v>
      </c>
      <c r="BM68" s="412">
        <v>1776</v>
      </c>
      <c r="BN68" s="412">
        <v>431</v>
      </c>
      <c r="BO68" s="412">
        <v>92</v>
      </c>
      <c r="BP68" s="412">
        <v>5</v>
      </c>
      <c r="BQ68" s="412">
        <v>32674</v>
      </c>
      <c r="BR68" s="412">
        <v>15</v>
      </c>
      <c r="BS68" s="412">
        <v>7858</v>
      </c>
      <c r="BT68" s="412">
        <v>1406</v>
      </c>
      <c r="BU68" s="412">
        <v>986</v>
      </c>
      <c r="BV68" s="412">
        <v>565</v>
      </c>
      <c r="BW68" s="412">
        <v>245</v>
      </c>
      <c r="BX68" s="412">
        <v>57</v>
      </c>
      <c r="BY68" s="412">
        <v>12</v>
      </c>
      <c r="BZ68" s="412">
        <v>0</v>
      </c>
      <c r="CA68" s="412">
        <v>11144</v>
      </c>
      <c r="CB68" s="412">
        <v>6</v>
      </c>
      <c r="CC68" s="412">
        <v>139</v>
      </c>
      <c r="CD68" s="412">
        <v>29</v>
      </c>
      <c r="CE68" s="412">
        <v>31</v>
      </c>
      <c r="CF68" s="412">
        <v>16</v>
      </c>
      <c r="CG68" s="412">
        <v>10</v>
      </c>
      <c r="CH68" s="412">
        <v>2</v>
      </c>
      <c r="CI68" s="412">
        <v>0</v>
      </c>
      <c r="CJ68" s="412">
        <v>0</v>
      </c>
      <c r="CK68" s="412">
        <v>233</v>
      </c>
      <c r="CL68" s="412">
        <v>3</v>
      </c>
      <c r="CM68" s="412">
        <v>7</v>
      </c>
      <c r="CN68" s="412">
        <v>4</v>
      </c>
      <c r="CO68" s="412">
        <v>3</v>
      </c>
      <c r="CP68" s="412">
        <v>8</v>
      </c>
      <c r="CQ68" s="412">
        <v>1</v>
      </c>
      <c r="CR68" s="412">
        <v>6</v>
      </c>
      <c r="CS68" s="412">
        <v>12</v>
      </c>
      <c r="CT68" s="412">
        <v>0</v>
      </c>
      <c r="CU68" s="412">
        <v>44</v>
      </c>
      <c r="CV68" s="412">
        <v>476</v>
      </c>
      <c r="CW68" s="412">
        <v>140</v>
      </c>
      <c r="CX68" s="412">
        <v>125</v>
      </c>
      <c r="CY68" s="412">
        <v>87</v>
      </c>
      <c r="CZ68" s="412">
        <v>54</v>
      </c>
      <c r="DA68" s="412">
        <v>15</v>
      </c>
      <c r="DB68" s="412">
        <v>8</v>
      </c>
      <c r="DC68" s="412">
        <v>3</v>
      </c>
      <c r="DD68" s="412">
        <v>908</v>
      </c>
      <c r="DE68" s="412">
        <v>0</v>
      </c>
      <c r="DF68" s="412">
        <v>0</v>
      </c>
      <c r="DG68" s="412">
        <v>0</v>
      </c>
      <c r="DH68" s="412">
        <v>0</v>
      </c>
      <c r="DI68" s="412">
        <v>0</v>
      </c>
      <c r="DJ68" s="412">
        <v>0</v>
      </c>
      <c r="DK68" s="412">
        <v>0</v>
      </c>
      <c r="DL68" s="412">
        <v>0</v>
      </c>
      <c r="DM68" s="412">
        <v>0</v>
      </c>
      <c r="DN68" s="412">
        <v>530</v>
      </c>
      <c r="DO68" s="412">
        <v>99</v>
      </c>
      <c r="DP68" s="412">
        <v>57</v>
      </c>
      <c r="DQ68" s="412">
        <v>37</v>
      </c>
      <c r="DR68" s="412">
        <v>24</v>
      </c>
      <c r="DS68" s="412">
        <v>7</v>
      </c>
      <c r="DT68" s="412">
        <v>3</v>
      </c>
      <c r="DU68" s="412">
        <v>0</v>
      </c>
      <c r="DV68" s="412">
        <v>757</v>
      </c>
      <c r="DW68" s="412">
        <v>210</v>
      </c>
      <c r="DX68" s="412">
        <v>40</v>
      </c>
      <c r="DY68" s="412">
        <v>28</v>
      </c>
      <c r="DZ68" s="412">
        <v>18</v>
      </c>
      <c r="EA68" s="412">
        <v>9</v>
      </c>
      <c r="EB68" s="412">
        <v>0</v>
      </c>
      <c r="EC68" s="412">
        <v>1</v>
      </c>
      <c r="ED68" s="412">
        <v>0</v>
      </c>
      <c r="EE68" s="412">
        <v>306</v>
      </c>
      <c r="EF68" s="412">
        <v>740</v>
      </c>
      <c r="EG68" s="412">
        <v>139</v>
      </c>
      <c r="EH68" s="412">
        <v>85</v>
      </c>
      <c r="EI68" s="412">
        <v>55</v>
      </c>
      <c r="EJ68" s="412">
        <v>33</v>
      </c>
      <c r="EK68" s="412">
        <v>7</v>
      </c>
      <c r="EL68" s="412">
        <v>4</v>
      </c>
      <c r="EM68" s="412">
        <v>0</v>
      </c>
      <c r="EN68" s="412">
        <v>1063</v>
      </c>
      <c r="EO68" s="412">
        <v>552</v>
      </c>
      <c r="EP68" s="412">
        <v>100</v>
      </c>
      <c r="EQ68" s="412">
        <v>64</v>
      </c>
      <c r="ER68" s="412">
        <v>37</v>
      </c>
      <c r="ES68" s="412">
        <v>22</v>
      </c>
      <c r="ET68" s="412">
        <v>5</v>
      </c>
      <c r="EU68" s="412">
        <v>3</v>
      </c>
      <c r="EV68" s="412">
        <v>0</v>
      </c>
      <c r="EW68" s="412">
        <v>783</v>
      </c>
      <c r="EX68" s="412">
        <v>0</v>
      </c>
      <c r="EY68" s="412">
        <v>0</v>
      </c>
      <c r="EZ68" s="412">
        <v>0</v>
      </c>
      <c r="FA68" s="412">
        <v>0</v>
      </c>
      <c r="FB68" s="412">
        <v>0</v>
      </c>
      <c r="FC68" s="412">
        <v>0</v>
      </c>
      <c r="FD68" s="412">
        <v>0</v>
      </c>
      <c r="FE68" s="412">
        <v>0</v>
      </c>
      <c r="FF68" s="412">
        <v>0</v>
      </c>
      <c r="FG68" s="412">
        <v>49</v>
      </c>
      <c r="FH68" s="412">
        <v>22</v>
      </c>
      <c r="FI68" s="412">
        <v>15</v>
      </c>
      <c r="FJ68" s="412">
        <v>3</v>
      </c>
      <c r="FK68" s="412">
        <v>1</v>
      </c>
      <c r="FL68" s="412">
        <v>1</v>
      </c>
      <c r="FM68" s="412">
        <v>0</v>
      </c>
      <c r="FN68" s="412">
        <v>0</v>
      </c>
      <c r="FO68" s="412">
        <v>91</v>
      </c>
      <c r="FP68" s="412">
        <v>503</v>
      </c>
      <c r="FQ68" s="412">
        <v>78</v>
      </c>
      <c r="FR68" s="412">
        <v>49</v>
      </c>
      <c r="FS68" s="412">
        <v>34</v>
      </c>
      <c r="FT68" s="412">
        <v>21</v>
      </c>
      <c r="FU68" s="412">
        <v>4</v>
      </c>
      <c r="FV68" s="412">
        <v>3</v>
      </c>
      <c r="FW68" s="412">
        <v>0</v>
      </c>
      <c r="FX68" s="412">
        <v>692</v>
      </c>
      <c r="FY68" s="412">
        <v>68</v>
      </c>
      <c r="FZ68" s="412">
        <v>9973</v>
      </c>
      <c r="GA68" s="412">
        <v>2934</v>
      </c>
      <c r="GB68" s="412">
        <v>2899</v>
      </c>
      <c r="GC68" s="412">
        <v>2390</v>
      </c>
      <c r="GD68" s="412">
        <v>1485</v>
      </c>
      <c r="GE68" s="412">
        <v>359</v>
      </c>
      <c r="GF68" s="412">
        <v>64</v>
      </c>
      <c r="GG68" s="412">
        <v>4</v>
      </c>
      <c r="GH68" s="412">
        <v>20176</v>
      </c>
      <c r="GI68" s="412">
        <v>24</v>
      </c>
      <c r="GJ68" s="412">
        <v>8748</v>
      </c>
      <c r="GK68" s="412">
        <v>1579</v>
      </c>
      <c r="GL68" s="412">
        <v>1108</v>
      </c>
      <c r="GM68" s="412">
        <v>647</v>
      </c>
      <c r="GN68" s="412">
        <v>291</v>
      </c>
      <c r="GO68" s="412">
        <v>72</v>
      </c>
      <c r="GP68" s="412">
        <v>28</v>
      </c>
      <c r="GQ68" s="412">
        <v>1</v>
      </c>
      <c r="GR68" s="412">
        <v>12498</v>
      </c>
      <c r="GS68" s="412">
        <v>0</v>
      </c>
      <c r="GT68" s="412">
        <v>0.5</v>
      </c>
      <c r="GU68" s="412">
        <v>0</v>
      </c>
      <c r="GV68" s="412">
        <v>0.5</v>
      </c>
      <c r="GW68" s="412">
        <v>0</v>
      </c>
      <c r="GX68" s="412">
        <v>0</v>
      </c>
      <c r="GY68" s="412">
        <v>0</v>
      </c>
      <c r="GZ68" s="412">
        <v>0</v>
      </c>
      <c r="HA68" s="412">
        <v>0</v>
      </c>
      <c r="HB68" s="412">
        <v>1</v>
      </c>
      <c r="HC68" s="412">
        <v>85.25</v>
      </c>
      <c r="HD68" s="412">
        <v>16700.95</v>
      </c>
      <c r="HE68" s="412">
        <v>4144.25</v>
      </c>
      <c r="HF68" s="412">
        <v>3747.15</v>
      </c>
      <c r="HG68" s="412">
        <v>2887.15</v>
      </c>
      <c r="HH68" s="412">
        <v>1710.05</v>
      </c>
      <c r="HI68" s="412">
        <v>411.75</v>
      </c>
      <c r="HJ68" s="412">
        <v>82.8</v>
      </c>
      <c r="HK68" s="412">
        <v>4.5</v>
      </c>
      <c r="HL68" s="412">
        <v>29773.850000000002</v>
      </c>
      <c r="HM68" s="412">
        <v>47.4</v>
      </c>
      <c r="HN68" s="412">
        <v>11134</v>
      </c>
      <c r="HO68" s="412">
        <v>3223.3</v>
      </c>
      <c r="HP68" s="412">
        <v>3330.8</v>
      </c>
      <c r="HQ68" s="412">
        <v>2887.2</v>
      </c>
      <c r="HR68" s="412">
        <v>2090.1</v>
      </c>
      <c r="HS68" s="412">
        <v>594.79999999999995</v>
      </c>
      <c r="HT68" s="412">
        <v>138</v>
      </c>
      <c r="HU68" s="412">
        <v>9</v>
      </c>
      <c r="HV68" s="412">
        <v>23454.6</v>
      </c>
      <c r="HW68" s="412">
        <v>0</v>
      </c>
      <c r="HX68" s="412">
        <v>23454.6</v>
      </c>
      <c r="HY68" s="412">
        <v>85.25</v>
      </c>
      <c r="HZ68" s="412">
        <v>16700.95</v>
      </c>
      <c r="IA68" s="412">
        <v>4144.25</v>
      </c>
      <c r="IB68" s="412">
        <v>3747.15</v>
      </c>
      <c r="IC68" s="412">
        <v>2887.15</v>
      </c>
      <c r="ID68" s="412">
        <v>1710.05</v>
      </c>
      <c r="IE68" s="412">
        <v>411.75</v>
      </c>
      <c r="IF68" s="412">
        <v>82.8</v>
      </c>
      <c r="IG68" s="412">
        <v>4.5</v>
      </c>
      <c r="IH68" s="412">
        <v>29773.850000000002</v>
      </c>
      <c r="II68" s="412">
        <v>23.22</v>
      </c>
      <c r="IJ68" s="412">
        <v>3993.64</v>
      </c>
      <c r="IK68" s="412">
        <v>275.72000000000003</v>
      </c>
      <c r="IL68" s="412">
        <v>125.59</v>
      </c>
      <c r="IM68" s="412">
        <v>55.33</v>
      </c>
      <c r="IN68" s="412">
        <v>21.72</v>
      </c>
      <c r="IO68" s="412">
        <v>4.46</v>
      </c>
      <c r="IP68" s="412">
        <v>1.98</v>
      </c>
      <c r="IQ68" s="412">
        <v>0</v>
      </c>
      <c r="IR68" s="412">
        <v>4501.66</v>
      </c>
      <c r="IS68" s="412">
        <v>62.03</v>
      </c>
      <c r="IT68" s="412">
        <v>12707.310000000001</v>
      </c>
      <c r="IU68" s="412">
        <v>3868.5299999999997</v>
      </c>
      <c r="IV68" s="412">
        <v>3621.56</v>
      </c>
      <c r="IW68" s="412">
        <v>2831.82</v>
      </c>
      <c r="IX68" s="412">
        <v>1688.33</v>
      </c>
      <c r="IY68" s="412">
        <v>407.29</v>
      </c>
      <c r="IZ68" s="412">
        <v>80.819999999999993</v>
      </c>
      <c r="JA68" s="412">
        <v>4.5</v>
      </c>
      <c r="JB68" s="412">
        <v>25272.190000000002</v>
      </c>
      <c r="JC68" s="412">
        <v>34.5</v>
      </c>
      <c r="JD68" s="412">
        <v>8471.5</v>
      </c>
      <c r="JE68" s="412">
        <v>3008.9</v>
      </c>
      <c r="JF68" s="412">
        <v>3219.2</v>
      </c>
      <c r="JG68" s="412">
        <v>2831.8</v>
      </c>
      <c r="JH68" s="412">
        <v>2063.5</v>
      </c>
      <c r="JI68" s="412">
        <v>588.29999999999995</v>
      </c>
      <c r="JJ68" s="412">
        <v>134.69999999999999</v>
      </c>
      <c r="JK68" s="412">
        <v>9</v>
      </c>
      <c r="JL68" s="412">
        <v>20361.399999999998</v>
      </c>
      <c r="JM68" s="412">
        <v>0</v>
      </c>
      <c r="JN68" s="412">
        <v>20361.400000000001</v>
      </c>
      <c r="JO68" s="286"/>
      <c r="JP68" s="143">
        <f t="shared" si="5"/>
        <v>0</v>
      </c>
    </row>
    <row r="69" spans="1:276" x14ac:dyDescent="0.2">
      <c r="A69" s="150" t="s">
        <v>259</v>
      </c>
      <c r="B69" s="151" t="s">
        <v>276</v>
      </c>
      <c r="C69" s="152" t="s">
        <v>279</v>
      </c>
      <c r="D69" s="415" t="s">
        <v>258</v>
      </c>
      <c r="E69" s="412">
        <v>13756</v>
      </c>
      <c r="F69" s="412">
        <v>6212</v>
      </c>
      <c r="G69" s="412">
        <v>3713</v>
      </c>
      <c r="H69" s="412">
        <v>2676</v>
      </c>
      <c r="I69" s="412">
        <v>1342</v>
      </c>
      <c r="J69" s="412">
        <v>268</v>
      </c>
      <c r="K69" s="412">
        <v>148</v>
      </c>
      <c r="L69" s="412">
        <v>17</v>
      </c>
      <c r="M69" s="412">
        <v>28132</v>
      </c>
      <c r="N69" s="412">
        <v>138</v>
      </c>
      <c r="O69" s="412">
        <v>61</v>
      </c>
      <c r="P69" s="412">
        <v>18</v>
      </c>
      <c r="Q69" s="412">
        <v>21</v>
      </c>
      <c r="R69" s="412">
        <v>11</v>
      </c>
      <c r="S69" s="412">
        <v>3</v>
      </c>
      <c r="T69" s="412">
        <v>5</v>
      </c>
      <c r="U69" s="412">
        <v>2</v>
      </c>
      <c r="V69" s="412">
        <v>259</v>
      </c>
      <c r="W69" s="412">
        <v>0</v>
      </c>
      <c r="X69" s="412">
        <v>0</v>
      </c>
      <c r="Y69" s="412">
        <v>0</v>
      </c>
      <c r="Z69" s="412">
        <v>0</v>
      </c>
      <c r="AA69" s="412">
        <v>0</v>
      </c>
      <c r="AB69" s="412">
        <v>0</v>
      </c>
      <c r="AC69" s="412">
        <v>0</v>
      </c>
      <c r="AD69" s="412">
        <v>0</v>
      </c>
      <c r="AE69" s="412">
        <v>0</v>
      </c>
      <c r="AF69" s="412">
        <v>13618</v>
      </c>
      <c r="AG69" s="412">
        <v>6151</v>
      </c>
      <c r="AH69" s="412">
        <v>3695</v>
      </c>
      <c r="AI69" s="412">
        <v>2655</v>
      </c>
      <c r="AJ69" s="412">
        <v>1331</v>
      </c>
      <c r="AK69" s="412">
        <v>265</v>
      </c>
      <c r="AL69" s="412">
        <v>143</v>
      </c>
      <c r="AM69" s="412">
        <v>15</v>
      </c>
      <c r="AN69" s="412">
        <v>27873</v>
      </c>
      <c r="AO69" s="412">
        <v>37</v>
      </c>
      <c r="AP69" s="412">
        <v>42</v>
      </c>
      <c r="AQ69" s="412">
        <v>17</v>
      </c>
      <c r="AR69" s="412">
        <v>26</v>
      </c>
      <c r="AS69" s="412">
        <v>8</v>
      </c>
      <c r="AT69" s="412">
        <v>1</v>
      </c>
      <c r="AU69" s="412">
        <v>0</v>
      </c>
      <c r="AV69" s="412">
        <v>5</v>
      </c>
      <c r="AW69" s="412">
        <v>136</v>
      </c>
      <c r="AX69" s="412">
        <v>37</v>
      </c>
      <c r="AY69" s="412">
        <v>42</v>
      </c>
      <c r="AZ69" s="412">
        <v>17</v>
      </c>
      <c r="BA69" s="412">
        <v>26</v>
      </c>
      <c r="BB69" s="412">
        <v>8</v>
      </c>
      <c r="BC69" s="412">
        <v>1</v>
      </c>
      <c r="BD69" s="412">
        <v>0</v>
      </c>
      <c r="BE69" s="412">
        <v>5</v>
      </c>
      <c r="BF69" s="412">
        <v>0</v>
      </c>
      <c r="BG69" s="412">
        <v>136</v>
      </c>
      <c r="BH69" s="412">
        <v>37</v>
      </c>
      <c r="BI69" s="412">
        <v>13623</v>
      </c>
      <c r="BJ69" s="412">
        <v>6126</v>
      </c>
      <c r="BK69" s="412">
        <v>3704</v>
      </c>
      <c r="BL69" s="412">
        <v>2637</v>
      </c>
      <c r="BM69" s="412">
        <v>1324</v>
      </c>
      <c r="BN69" s="412">
        <v>264</v>
      </c>
      <c r="BO69" s="412">
        <v>148</v>
      </c>
      <c r="BP69" s="412">
        <v>10</v>
      </c>
      <c r="BQ69" s="412">
        <v>27873</v>
      </c>
      <c r="BR69" s="412">
        <v>6</v>
      </c>
      <c r="BS69" s="412">
        <v>5188</v>
      </c>
      <c r="BT69" s="412">
        <v>1990</v>
      </c>
      <c r="BU69" s="412">
        <v>823</v>
      </c>
      <c r="BV69" s="412">
        <v>413</v>
      </c>
      <c r="BW69" s="412">
        <v>162</v>
      </c>
      <c r="BX69" s="412">
        <v>35</v>
      </c>
      <c r="BY69" s="412">
        <v>16</v>
      </c>
      <c r="BZ69" s="412">
        <v>4</v>
      </c>
      <c r="CA69" s="412">
        <v>8637</v>
      </c>
      <c r="CB69" s="412">
        <v>0</v>
      </c>
      <c r="CC69" s="412">
        <v>80</v>
      </c>
      <c r="CD69" s="412">
        <v>38</v>
      </c>
      <c r="CE69" s="412">
        <v>21</v>
      </c>
      <c r="CF69" s="412">
        <v>14</v>
      </c>
      <c r="CG69" s="412">
        <v>10</v>
      </c>
      <c r="CH69" s="412">
        <v>1</v>
      </c>
      <c r="CI69" s="412">
        <v>1</v>
      </c>
      <c r="CJ69" s="412">
        <v>1</v>
      </c>
      <c r="CK69" s="412">
        <v>166</v>
      </c>
      <c r="CL69" s="412">
        <v>0</v>
      </c>
      <c r="CM69" s="412">
        <v>3</v>
      </c>
      <c r="CN69" s="412">
        <v>0</v>
      </c>
      <c r="CO69" s="412">
        <v>2</v>
      </c>
      <c r="CP69" s="412">
        <v>2</v>
      </c>
      <c r="CQ69" s="412">
        <v>2</v>
      </c>
      <c r="CR69" s="412">
        <v>0</v>
      </c>
      <c r="CS69" s="412">
        <v>6</v>
      </c>
      <c r="CT69" s="412">
        <v>0</v>
      </c>
      <c r="CU69" s="412">
        <v>15</v>
      </c>
      <c r="CV69" s="412">
        <v>4</v>
      </c>
      <c r="CW69" s="412">
        <v>3</v>
      </c>
      <c r="CX69" s="412">
        <v>3</v>
      </c>
      <c r="CY69" s="412">
        <v>2</v>
      </c>
      <c r="CZ69" s="412">
        <v>5</v>
      </c>
      <c r="DA69" s="412">
        <v>0</v>
      </c>
      <c r="DB69" s="412">
        <v>0</v>
      </c>
      <c r="DC69" s="412">
        <v>1</v>
      </c>
      <c r="DD69" s="412">
        <v>18</v>
      </c>
      <c r="DE69" s="412">
        <v>1</v>
      </c>
      <c r="DF69" s="412">
        <v>3</v>
      </c>
      <c r="DG69" s="412">
        <v>0</v>
      </c>
      <c r="DH69" s="412">
        <v>2</v>
      </c>
      <c r="DI69" s="412">
        <v>0</v>
      </c>
      <c r="DJ69" s="412">
        <v>0</v>
      </c>
      <c r="DK69" s="412">
        <v>0</v>
      </c>
      <c r="DL69" s="412">
        <v>0</v>
      </c>
      <c r="DM69" s="412">
        <v>6</v>
      </c>
      <c r="DN69" s="412">
        <v>0</v>
      </c>
      <c r="DO69" s="412">
        <v>0</v>
      </c>
      <c r="DP69" s="412">
        <v>0</v>
      </c>
      <c r="DQ69" s="412">
        <v>0</v>
      </c>
      <c r="DR69" s="412">
        <v>0</v>
      </c>
      <c r="DS69" s="412">
        <v>0</v>
      </c>
      <c r="DT69" s="412">
        <v>0</v>
      </c>
      <c r="DU69" s="412">
        <v>0</v>
      </c>
      <c r="DV69" s="412">
        <v>0</v>
      </c>
      <c r="DW69" s="412">
        <v>0</v>
      </c>
      <c r="DX69" s="412">
        <v>0</v>
      </c>
      <c r="DY69" s="412">
        <v>0</v>
      </c>
      <c r="DZ69" s="412">
        <v>0</v>
      </c>
      <c r="EA69" s="412">
        <v>0</v>
      </c>
      <c r="EB69" s="412">
        <v>0</v>
      </c>
      <c r="EC69" s="412">
        <v>0</v>
      </c>
      <c r="ED69" s="412">
        <v>0</v>
      </c>
      <c r="EE69" s="412">
        <v>0</v>
      </c>
      <c r="EF69" s="412">
        <v>1</v>
      </c>
      <c r="EG69" s="412">
        <v>3</v>
      </c>
      <c r="EH69" s="412">
        <v>0</v>
      </c>
      <c r="EI69" s="412">
        <v>2</v>
      </c>
      <c r="EJ69" s="412">
        <v>0</v>
      </c>
      <c r="EK69" s="412">
        <v>0</v>
      </c>
      <c r="EL69" s="412">
        <v>0</v>
      </c>
      <c r="EM69" s="412">
        <v>0</v>
      </c>
      <c r="EN69" s="412">
        <v>6</v>
      </c>
      <c r="EO69" s="412">
        <v>1</v>
      </c>
      <c r="EP69" s="412">
        <v>3</v>
      </c>
      <c r="EQ69" s="412">
        <v>0</v>
      </c>
      <c r="ER69" s="412">
        <v>2</v>
      </c>
      <c r="ES69" s="412">
        <v>0</v>
      </c>
      <c r="ET69" s="412">
        <v>0</v>
      </c>
      <c r="EU69" s="412">
        <v>0</v>
      </c>
      <c r="EV69" s="412">
        <v>0</v>
      </c>
      <c r="EW69" s="412">
        <v>6</v>
      </c>
      <c r="EX69" s="412">
        <v>0</v>
      </c>
      <c r="EY69" s="412">
        <v>0</v>
      </c>
      <c r="EZ69" s="412">
        <v>0</v>
      </c>
      <c r="FA69" s="412">
        <v>0</v>
      </c>
      <c r="FB69" s="412">
        <v>0</v>
      </c>
      <c r="FC69" s="412">
        <v>0</v>
      </c>
      <c r="FD69" s="412">
        <v>0</v>
      </c>
      <c r="FE69" s="412">
        <v>0</v>
      </c>
      <c r="FF69" s="412">
        <v>0</v>
      </c>
      <c r="FG69" s="412">
        <v>0</v>
      </c>
      <c r="FH69" s="412">
        <v>0</v>
      </c>
      <c r="FI69" s="412">
        <v>0</v>
      </c>
      <c r="FJ69" s="412">
        <v>0</v>
      </c>
      <c r="FK69" s="412">
        <v>0</v>
      </c>
      <c r="FL69" s="412">
        <v>0</v>
      </c>
      <c r="FM69" s="412">
        <v>0</v>
      </c>
      <c r="FN69" s="412">
        <v>0</v>
      </c>
      <c r="FO69" s="412">
        <v>0</v>
      </c>
      <c r="FP69" s="412">
        <v>1</v>
      </c>
      <c r="FQ69" s="412">
        <v>3</v>
      </c>
      <c r="FR69" s="412">
        <v>0</v>
      </c>
      <c r="FS69" s="412">
        <v>2</v>
      </c>
      <c r="FT69" s="412">
        <v>0</v>
      </c>
      <c r="FU69" s="412">
        <v>0</v>
      </c>
      <c r="FV69" s="412">
        <v>0</v>
      </c>
      <c r="FW69" s="412">
        <v>0</v>
      </c>
      <c r="FX69" s="412">
        <v>6</v>
      </c>
      <c r="FY69" s="412">
        <v>31</v>
      </c>
      <c r="FZ69" s="412">
        <v>8348</v>
      </c>
      <c r="GA69" s="412">
        <v>4095</v>
      </c>
      <c r="GB69" s="412">
        <v>2855</v>
      </c>
      <c r="GC69" s="412">
        <v>2206</v>
      </c>
      <c r="GD69" s="412">
        <v>1145</v>
      </c>
      <c r="GE69" s="412">
        <v>228</v>
      </c>
      <c r="GF69" s="412">
        <v>125</v>
      </c>
      <c r="GG69" s="412">
        <v>4</v>
      </c>
      <c r="GH69" s="412">
        <v>19037</v>
      </c>
      <c r="GI69" s="412">
        <v>6</v>
      </c>
      <c r="GJ69" s="412">
        <v>5275</v>
      </c>
      <c r="GK69" s="412">
        <v>2031</v>
      </c>
      <c r="GL69" s="412">
        <v>849</v>
      </c>
      <c r="GM69" s="412">
        <v>431</v>
      </c>
      <c r="GN69" s="412">
        <v>179</v>
      </c>
      <c r="GO69" s="412">
        <v>36</v>
      </c>
      <c r="GP69" s="412">
        <v>23</v>
      </c>
      <c r="GQ69" s="412">
        <v>6</v>
      </c>
      <c r="GR69" s="412">
        <v>8836</v>
      </c>
      <c r="GS69" s="412">
        <v>0</v>
      </c>
      <c r="GT69" s="412">
        <v>0</v>
      </c>
      <c r="GU69" s="412">
        <v>0</v>
      </c>
      <c r="GV69" s="412">
        <v>0</v>
      </c>
      <c r="GW69" s="412">
        <v>0</v>
      </c>
      <c r="GX69" s="412">
        <v>0</v>
      </c>
      <c r="GY69" s="412">
        <v>0</v>
      </c>
      <c r="GZ69" s="412">
        <v>0</v>
      </c>
      <c r="HA69" s="412">
        <v>0</v>
      </c>
      <c r="HB69" s="412">
        <v>0</v>
      </c>
      <c r="HC69" s="412">
        <v>35.5</v>
      </c>
      <c r="HD69" s="412">
        <v>12302.5</v>
      </c>
      <c r="HE69" s="412">
        <v>5617.5</v>
      </c>
      <c r="HF69" s="412">
        <v>3490.5</v>
      </c>
      <c r="HG69" s="412">
        <v>2528.25</v>
      </c>
      <c r="HH69" s="412">
        <v>1277.5</v>
      </c>
      <c r="HI69" s="412">
        <v>255</v>
      </c>
      <c r="HJ69" s="412">
        <v>140.75</v>
      </c>
      <c r="HK69" s="412">
        <v>8.25</v>
      </c>
      <c r="HL69" s="412">
        <v>25655.75</v>
      </c>
      <c r="HM69" s="412">
        <v>19.7</v>
      </c>
      <c r="HN69" s="412">
        <v>8201.7000000000007</v>
      </c>
      <c r="HO69" s="412">
        <v>4369.2</v>
      </c>
      <c r="HP69" s="412">
        <v>3102.7</v>
      </c>
      <c r="HQ69" s="412">
        <v>2528.3000000000002</v>
      </c>
      <c r="HR69" s="412">
        <v>1561.4</v>
      </c>
      <c r="HS69" s="412">
        <v>368.3</v>
      </c>
      <c r="HT69" s="412">
        <v>234.6</v>
      </c>
      <c r="HU69" s="412">
        <v>16.5</v>
      </c>
      <c r="HV69" s="412">
        <v>20402.400000000001</v>
      </c>
      <c r="HW69" s="412">
        <v>0</v>
      </c>
      <c r="HX69" s="412">
        <v>20402.400000000001</v>
      </c>
      <c r="HY69" s="412">
        <v>35.5</v>
      </c>
      <c r="HZ69" s="412">
        <v>12302.5</v>
      </c>
      <c r="IA69" s="412">
        <v>5617.5</v>
      </c>
      <c r="IB69" s="412">
        <v>3490.5</v>
      </c>
      <c r="IC69" s="412">
        <v>2528.25</v>
      </c>
      <c r="ID69" s="412">
        <v>1277.5</v>
      </c>
      <c r="IE69" s="412">
        <v>255</v>
      </c>
      <c r="IF69" s="412">
        <v>140.75</v>
      </c>
      <c r="IG69" s="412">
        <v>8.25</v>
      </c>
      <c r="IH69" s="412">
        <v>25655.75</v>
      </c>
      <c r="II69" s="412">
        <v>9.3000000000000007</v>
      </c>
      <c r="IJ69" s="412">
        <v>2723.24</v>
      </c>
      <c r="IK69" s="412">
        <v>678.72</v>
      </c>
      <c r="IL69" s="412">
        <v>211.32</v>
      </c>
      <c r="IM69" s="412">
        <v>63.63</v>
      </c>
      <c r="IN69" s="412">
        <v>22.71</v>
      </c>
      <c r="IO69" s="412">
        <v>2.33</v>
      </c>
      <c r="IP69" s="412">
        <v>2.31</v>
      </c>
      <c r="IQ69" s="412">
        <v>0</v>
      </c>
      <c r="IR69" s="412">
        <v>3713.5600000000004</v>
      </c>
      <c r="IS69" s="412">
        <v>26.2</v>
      </c>
      <c r="IT69" s="412">
        <v>9579.26</v>
      </c>
      <c r="IU69" s="412">
        <v>4938.78</v>
      </c>
      <c r="IV69" s="412">
        <v>3279.18</v>
      </c>
      <c r="IW69" s="412">
        <v>2464.62</v>
      </c>
      <c r="IX69" s="412">
        <v>1254.79</v>
      </c>
      <c r="IY69" s="412">
        <v>252.67</v>
      </c>
      <c r="IZ69" s="412">
        <v>138.44</v>
      </c>
      <c r="JA69" s="412">
        <v>8.25</v>
      </c>
      <c r="JB69" s="412">
        <v>21942.19</v>
      </c>
      <c r="JC69" s="412">
        <v>14.6</v>
      </c>
      <c r="JD69" s="412">
        <v>6386.2</v>
      </c>
      <c r="JE69" s="412">
        <v>3841.3</v>
      </c>
      <c r="JF69" s="412">
        <v>2914.8</v>
      </c>
      <c r="JG69" s="412">
        <v>2464.6</v>
      </c>
      <c r="JH69" s="412">
        <v>1533.6</v>
      </c>
      <c r="JI69" s="412">
        <v>365</v>
      </c>
      <c r="JJ69" s="412">
        <v>230.7</v>
      </c>
      <c r="JK69" s="412">
        <v>16.5</v>
      </c>
      <c r="JL69" s="412">
        <v>17767.300000000003</v>
      </c>
      <c r="JM69" s="412">
        <v>0</v>
      </c>
      <c r="JN69" s="412">
        <v>17767.3</v>
      </c>
      <c r="JO69" s="286"/>
      <c r="JP69" s="143">
        <f t="shared" si="5"/>
        <v>0</v>
      </c>
    </row>
    <row r="70" spans="1:276" x14ac:dyDescent="0.2">
      <c r="A70" s="150" t="s">
        <v>104</v>
      </c>
      <c r="B70" s="151" t="s">
        <v>284</v>
      </c>
      <c r="C70" s="152" t="s">
        <v>285</v>
      </c>
      <c r="D70" s="415" t="s">
        <v>103</v>
      </c>
      <c r="E70" s="412">
        <v>61876</v>
      </c>
      <c r="F70" s="412">
        <v>67689</v>
      </c>
      <c r="G70" s="412">
        <v>55956</v>
      </c>
      <c r="H70" s="412">
        <v>41219</v>
      </c>
      <c r="I70" s="412">
        <v>23889</v>
      </c>
      <c r="J70" s="412">
        <v>8532</v>
      </c>
      <c r="K70" s="412">
        <v>4012</v>
      </c>
      <c r="L70" s="412">
        <v>364</v>
      </c>
      <c r="M70" s="412">
        <v>263537</v>
      </c>
      <c r="N70" s="412">
        <v>2029</v>
      </c>
      <c r="O70" s="412">
        <v>1382</v>
      </c>
      <c r="P70" s="412">
        <v>926</v>
      </c>
      <c r="Q70" s="412">
        <v>513</v>
      </c>
      <c r="R70" s="412">
        <v>251</v>
      </c>
      <c r="S70" s="412">
        <v>87</v>
      </c>
      <c r="T70" s="412">
        <v>33</v>
      </c>
      <c r="U70" s="412">
        <v>11</v>
      </c>
      <c r="V70" s="412">
        <v>5232</v>
      </c>
      <c r="W70" s="412">
        <v>18</v>
      </c>
      <c r="X70" s="412">
        <v>6</v>
      </c>
      <c r="Y70" s="412">
        <v>5</v>
      </c>
      <c r="Z70" s="412">
        <v>1</v>
      </c>
      <c r="AA70" s="412">
        <v>1</v>
      </c>
      <c r="AB70" s="412">
        <v>0</v>
      </c>
      <c r="AC70" s="412">
        <v>2</v>
      </c>
      <c r="AD70" s="412">
        <v>0</v>
      </c>
      <c r="AE70" s="412">
        <v>33</v>
      </c>
      <c r="AF70" s="412">
        <v>59829</v>
      </c>
      <c r="AG70" s="412">
        <v>66301</v>
      </c>
      <c r="AH70" s="412">
        <v>55025</v>
      </c>
      <c r="AI70" s="412">
        <v>40705</v>
      </c>
      <c r="AJ70" s="412">
        <v>23637</v>
      </c>
      <c r="AK70" s="412">
        <v>8445</v>
      </c>
      <c r="AL70" s="412">
        <v>3977</v>
      </c>
      <c r="AM70" s="412">
        <v>353</v>
      </c>
      <c r="AN70" s="412">
        <v>258272</v>
      </c>
      <c r="AO70" s="412">
        <v>142</v>
      </c>
      <c r="AP70" s="412">
        <v>284</v>
      </c>
      <c r="AQ70" s="412">
        <v>323</v>
      </c>
      <c r="AR70" s="412">
        <v>332</v>
      </c>
      <c r="AS70" s="412">
        <v>202</v>
      </c>
      <c r="AT70" s="412">
        <v>81</v>
      </c>
      <c r="AU70" s="412">
        <v>85</v>
      </c>
      <c r="AV70" s="412">
        <v>44</v>
      </c>
      <c r="AW70" s="412">
        <v>1493</v>
      </c>
      <c r="AX70" s="412">
        <v>142</v>
      </c>
      <c r="AY70" s="412">
        <v>284</v>
      </c>
      <c r="AZ70" s="412">
        <v>323</v>
      </c>
      <c r="BA70" s="412">
        <v>332</v>
      </c>
      <c r="BB70" s="412">
        <v>202</v>
      </c>
      <c r="BC70" s="412">
        <v>81</v>
      </c>
      <c r="BD70" s="412">
        <v>85</v>
      </c>
      <c r="BE70" s="412">
        <v>44</v>
      </c>
      <c r="BF70" s="412">
        <v>0</v>
      </c>
      <c r="BG70" s="412">
        <v>1493</v>
      </c>
      <c r="BH70" s="412">
        <v>142</v>
      </c>
      <c r="BI70" s="412">
        <v>59971</v>
      </c>
      <c r="BJ70" s="412">
        <v>66340</v>
      </c>
      <c r="BK70" s="412">
        <v>55034</v>
      </c>
      <c r="BL70" s="412">
        <v>40575</v>
      </c>
      <c r="BM70" s="412">
        <v>23516</v>
      </c>
      <c r="BN70" s="412">
        <v>8449</v>
      </c>
      <c r="BO70" s="412">
        <v>3936</v>
      </c>
      <c r="BP70" s="412">
        <v>309</v>
      </c>
      <c r="BQ70" s="412">
        <v>258272</v>
      </c>
      <c r="BR70" s="412">
        <v>34</v>
      </c>
      <c r="BS70" s="412">
        <v>29280</v>
      </c>
      <c r="BT70" s="412">
        <v>22232</v>
      </c>
      <c r="BU70" s="412">
        <v>14904</v>
      </c>
      <c r="BV70" s="412">
        <v>8986</v>
      </c>
      <c r="BW70" s="412">
        <v>4088</v>
      </c>
      <c r="BX70" s="412">
        <v>1243</v>
      </c>
      <c r="BY70" s="412">
        <v>531</v>
      </c>
      <c r="BZ70" s="412">
        <v>22</v>
      </c>
      <c r="CA70" s="412">
        <v>81320</v>
      </c>
      <c r="CB70" s="412">
        <v>3</v>
      </c>
      <c r="CC70" s="412">
        <v>433</v>
      </c>
      <c r="CD70" s="412">
        <v>565</v>
      </c>
      <c r="CE70" s="412">
        <v>422</v>
      </c>
      <c r="CF70" s="412">
        <v>292</v>
      </c>
      <c r="CG70" s="412">
        <v>152</v>
      </c>
      <c r="CH70" s="412">
        <v>43</v>
      </c>
      <c r="CI70" s="412">
        <v>19</v>
      </c>
      <c r="CJ70" s="412">
        <v>2</v>
      </c>
      <c r="CK70" s="412">
        <v>1931</v>
      </c>
      <c r="CL70" s="412">
        <v>2</v>
      </c>
      <c r="CM70" s="412">
        <v>22</v>
      </c>
      <c r="CN70" s="412">
        <v>42</v>
      </c>
      <c r="CO70" s="412">
        <v>54</v>
      </c>
      <c r="CP70" s="412">
        <v>60</v>
      </c>
      <c r="CQ70" s="412">
        <v>44</v>
      </c>
      <c r="CR70" s="412">
        <v>83</v>
      </c>
      <c r="CS70" s="412">
        <v>75</v>
      </c>
      <c r="CT70" s="412">
        <v>3</v>
      </c>
      <c r="CU70" s="412">
        <v>385</v>
      </c>
      <c r="CV70" s="412">
        <v>2758</v>
      </c>
      <c r="CW70" s="412">
        <v>2594</v>
      </c>
      <c r="CX70" s="412">
        <v>2696</v>
      </c>
      <c r="CY70" s="412">
        <v>2395</v>
      </c>
      <c r="CZ70" s="412">
        <v>1838</v>
      </c>
      <c r="DA70" s="412">
        <v>897</v>
      </c>
      <c r="DB70" s="412">
        <v>711</v>
      </c>
      <c r="DC70" s="412">
        <v>92</v>
      </c>
      <c r="DD70" s="412">
        <v>13981</v>
      </c>
      <c r="DE70" s="412">
        <v>1507</v>
      </c>
      <c r="DF70" s="412">
        <v>1199</v>
      </c>
      <c r="DG70" s="412">
        <v>768</v>
      </c>
      <c r="DH70" s="412">
        <v>548</v>
      </c>
      <c r="DI70" s="412">
        <v>301</v>
      </c>
      <c r="DJ70" s="412">
        <v>128</v>
      </c>
      <c r="DK70" s="412">
        <v>64</v>
      </c>
      <c r="DL70" s="412">
        <v>7</v>
      </c>
      <c r="DM70" s="412">
        <v>4522</v>
      </c>
      <c r="DN70" s="412">
        <v>297</v>
      </c>
      <c r="DO70" s="412">
        <v>234</v>
      </c>
      <c r="DP70" s="412">
        <v>170</v>
      </c>
      <c r="DQ70" s="412">
        <v>122</v>
      </c>
      <c r="DR70" s="412">
        <v>76</v>
      </c>
      <c r="DS70" s="412">
        <v>17</v>
      </c>
      <c r="DT70" s="412">
        <v>12</v>
      </c>
      <c r="DU70" s="412">
        <v>0</v>
      </c>
      <c r="DV70" s="412">
        <v>928</v>
      </c>
      <c r="DW70" s="412">
        <v>365</v>
      </c>
      <c r="DX70" s="412">
        <v>182</v>
      </c>
      <c r="DY70" s="412">
        <v>148</v>
      </c>
      <c r="DZ70" s="412">
        <v>127</v>
      </c>
      <c r="EA70" s="412">
        <v>58</v>
      </c>
      <c r="EB70" s="412">
        <v>28</v>
      </c>
      <c r="EC70" s="412">
        <v>20</v>
      </c>
      <c r="ED70" s="412">
        <v>2</v>
      </c>
      <c r="EE70" s="412">
        <v>930</v>
      </c>
      <c r="EF70" s="412">
        <v>2169</v>
      </c>
      <c r="EG70" s="412">
        <v>1615</v>
      </c>
      <c r="EH70" s="412">
        <v>1086</v>
      </c>
      <c r="EI70" s="412">
        <v>797</v>
      </c>
      <c r="EJ70" s="412">
        <v>435</v>
      </c>
      <c r="EK70" s="412">
        <v>173</v>
      </c>
      <c r="EL70" s="412">
        <v>96</v>
      </c>
      <c r="EM70" s="412">
        <v>9</v>
      </c>
      <c r="EN70" s="412">
        <v>6380</v>
      </c>
      <c r="EO70" s="412">
        <v>1060</v>
      </c>
      <c r="EP70" s="412">
        <v>821</v>
      </c>
      <c r="EQ70" s="412">
        <v>619</v>
      </c>
      <c r="ER70" s="412">
        <v>514</v>
      </c>
      <c r="ES70" s="412">
        <v>292</v>
      </c>
      <c r="ET70" s="412">
        <v>110</v>
      </c>
      <c r="EU70" s="412">
        <v>75</v>
      </c>
      <c r="EV70" s="412">
        <v>7</v>
      </c>
      <c r="EW70" s="412">
        <v>3498</v>
      </c>
      <c r="EX70" s="412">
        <v>0</v>
      </c>
      <c r="EY70" s="412">
        <v>0</v>
      </c>
      <c r="EZ70" s="412">
        <v>0</v>
      </c>
      <c r="FA70" s="412">
        <v>0</v>
      </c>
      <c r="FB70" s="412">
        <v>0</v>
      </c>
      <c r="FC70" s="412">
        <v>0</v>
      </c>
      <c r="FD70" s="412">
        <v>0</v>
      </c>
      <c r="FE70" s="412">
        <v>0</v>
      </c>
      <c r="FF70" s="412">
        <v>0</v>
      </c>
      <c r="FG70" s="412">
        <v>71</v>
      </c>
      <c r="FH70" s="412">
        <v>69</v>
      </c>
      <c r="FI70" s="412">
        <v>72</v>
      </c>
      <c r="FJ70" s="412">
        <v>56</v>
      </c>
      <c r="FK70" s="412">
        <v>42</v>
      </c>
      <c r="FL70" s="412">
        <v>8</v>
      </c>
      <c r="FM70" s="412">
        <v>10</v>
      </c>
      <c r="FN70" s="412">
        <v>0</v>
      </c>
      <c r="FO70" s="412">
        <v>328</v>
      </c>
      <c r="FP70" s="412">
        <v>989</v>
      </c>
      <c r="FQ70" s="412">
        <v>752</v>
      </c>
      <c r="FR70" s="412">
        <v>547</v>
      </c>
      <c r="FS70" s="412">
        <v>458</v>
      </c>
      <c r="FT70" s="412">
        <v>250</v>
      </c>
      <c r="FU70" s="412">
        <v>102</v>
      </c>
      <c r="FV70" s="412">
        <v>65</v>
      </c>
      <c r="FW70" s="412">
        <v>7</v>
      </c>
      <c r="FX70" s="412">
        <v>3170</v>
      </c>
      <c r="FY70" s="412">
        <v>103</v>
      </c>
      <c r="FZ70" s="412">
        <v>29468</v>
      </c>
      <c r="GA70" s="412">
        <v>43068</v>
      </c>
      <c r="GB70" s="412">
        <v>39310</v>
      </c>
      <c r="GC70" s="412">
        <v>30977</v>
      </c>
      <c r="GD70" s="412">
        <v>19087</v>
      </c>
      <c r="GE70" s="412">
        <v>7032</v>
      </c>
      <c r="GF70" s="412">
        <v>3277</v>
      </c>
      <c r="GG70" s="412">
        <v>280</v>
      </c>
      <c r="GH70" s="412">
        <v>172602</v>
      </c>
      <c r="GI70" s="412">
        <v>39</v>
      </c>
      <c r="GJ70" s="412">
        <v>30503</v>
      </c>
      <c r="GK70" s="412">
        <v>23272</v>
      </c>
      <c r="GL70" s="412">
        <v>15724</v>
      </c>
      <c r="GM70" s="412">
        <v>9598</v>
      </c>
      <c r="GN70" s="412">
        <v>4429</v>
      </c>
      <c r="GO70" s="412">
        <v>1417</v>
      </c>
      <c r="GP70" s="412">
        <v>659</v>
      </c>
      <c r="GQ70" s="412">
        <v>29</v>
      </c>
      <c r="GR70" s="412">
        <v>85670</v>
      </c>
      <c r="GS70" s="412">
        <v>0.5</v>
      </c>
      <c r="GT70" s="412">
        <v>107.5</v>
      </c>
      <c r="GU70" s="412">
        <v>11.25</v>
      </c>
      <c r="GV70" s="412">
        <v>4.88</v>
      </c>
      <c r="GW70" s="412">
        <v>0.5</v>
      </c>
      <c r="GX70" s="412">
        <v>0</v>
      </c>
      <c r="GY70" s="412">
        <v>0</v>
      </c>
      <c r="GZ70" s="412">
        <v>0</v>
      </c>
      <c r="HA70" s="412">
        <v>0</v>
      </c>
      <c r="HB70" s="412">
        <v>124.63</v>
      </c>
      <c r="HC70" s="412">
        <v>131.25</v>
      </c>
      <c r="HD70" s="412">
        <v>52338.65</v>
      </c>
      <c r="HE70" s="412">
        <v>60534.400000000001</v>
      </c>
      <c r="HF70" s="412">
        <v>51139.020000000004</v>
      </c>
      <c r="HG70" s="412">
        <v>38224</v>
      </c>
      <c r="HH70" s="412">
        <v>22424.7</v>
      </c>
      <c r="HI70" s="412">
        <v>8089.6</v>
      </c>
      <c r="HJ70" s="412">
        <v>3767</v>
      </c>
      <c r="HK70" s="412">
        <v>302.5</v>
      </c>
      <c r="HL70" s="412">
        <v>236951.12000000002</v>
      </c>
      <c r="HM70" s="412">
        <v>72.900000000000006</v>
      </c>
      <c r="HN70" s="412">
        <v>34892.400000000001</v>
      </c>
      <c r="HO70" s="412">
        <v>47082.3</v>
      </c>
      <c r="HP70" s="412">
        <v>45456.9</v>
      </c>
      <c r="HQ70" s="412">
        <v>38224</v>
      </c>
      <c r="HR70" s="412">
        <v>27408</v>
      </c>
      <c r="HS70" s="412">
        <v>11685</v>
      </c>
      <c r="HT70" s="412">
        <v>6278.3</v>
      </c>
      <c r="HU70" s="412">
        <v>605</v>
      </c>
      <c r="HV70" s="412">
        <v>211704.8</v>
      </c>
      <c r="HW70" s="412">
        <v>474.7</v>
      </c>
      <c r="HX70" s="412">
        <v>212179.5</v>
      </c>
      <c r="HY70" s="412">
        <v>131.25</v>
      </c>
      <c r="HZ70" s="412">
        <v>52338.65</v>
      </c>
      <c r="IA70" s="412">
        <v>60534.400000000001</v>
      </c>
      <c r="IB70" s="412">
        <v>51139.020000000004</v>
      </c>
      <c r="IC70" s="412">
        <v>38224</v>
      </c>
      <c r="ID70" s="412">
        <v>22424.7</v>
      </c>
      <c r="IE70" s="412">
        <v>8089.6</v>
      </c>
      <c r="IF70" s="412">
        <v>3767</v>
      </c>
      <c r="IG70" s="412">
        <v>302.5</v>
      </c>
      <c r="IH70" s="412">
        <v>236951.12000000002</v>
      </c>
      <c r="II70" s="412">
        <v>45.37</v>
      </c>
      <c r="IJ70" s="412">
        <v>14377.37</v>
      </c>
      <c r="IK70" s="412">
        <v>9665.2999999999993</v>
      </c>
      <c r="IL70" s="412">
        <v>4512.68</v>
      </c>
      <c r="IM70" s="412">
        <v>1995.89</v>
      </c>
      <c r="IN70" s="412">
        <v>633.17999999999995</v>
      </c>
      <c r="IO70" s="412">
        <v>127.66</v>
      </c>
      <c r="IP70" s="412">
        <v>20.49</v>
      </c>
      <c r="IQ70" s="412">
        <v>1.44</v>
      </c>
      <c r="IR70" s="412">
        <v>31379.38</v>
      </c>
      <c r="IS70" s="412">
        <v>85.88</v>
      </c>
      <c r="IT70" s="412">
        <v>37961.279999999999</v>
      </c>
      <c r="IU70" s="412">
        <v>50869.100000000006</v>
      </c>
      <c r="IV70" s="412">
        <v>46626.340000000004</v>
      </c>
      <c r="IW70" s="412">
        <v>36228.11</v>
      </c>
      <c r="IX70" s="412">
        <v>21791.52</v>
      </c>
      <c r="IY70" s="412">
        <v>7961.9400000000005</v>
      </c>
      <c r="IZ70" s="412">
        <v>3746.51</v>
      </c>
      <c r="JA70" s="412">
        <v>301.06</v>
      </c>
      <c r="JB70" s="412">
        <v>205571.74000000002</v>
      </c>
      <c r="JC70" s="412">
        <v>47.7</v>
      </c>
      <c r="JD70" s="412">
        <v>25307.5</v>
      </c>
      <c r="JE70" s="412">
        <v>39564.9</v>
      </c>
      <c r="JF70" s="412">
        <v>41445.599999999999</v>
      </c>
      <c r="JG70" s="412">
        <v>36228.1</v>
      </c>
      <c r="JH70" s="412">
        <v>26634.1</v>
      </c>
      <c r="JI70" s="412">
        <v>11500.6</v>
      </c>
      <c r="JJ70" s="412">
        <v>6244.2</v>
      </c>
      <c r="JK70" s="412">
        <v>602.1</v>
      </c>
      <c r="JL70" s="412">
        <v>187574.80000000005</v>
      </c>
      <c r="JM70" s="412">
        <v>474.7</v>
      </c>
      <c r="JN70" s="412">
        <v>188049.5</v>
      </c>
      <c r="JO70" s="286"/>
      <c r="JP70" s="143">
        <f t="shared" ref="JP70:JP133" si="6">+JM70-HW70</f>
        <v>0</v>
      </c>
    </row>
    <row r="71" spans="1:276" x14ac:dyDescent="0.2">
      <c r="A71" s="150" t="s">
        <v>261</v>
      </c>
      <c r="B71" s="151" t="s">
        <v>276</v>
      </c>
      <c r="C71" s="152" t="s">
        <v>285</v>
      </c>
      <c r="D71" s="415" t="s">
        <v>260</v>
      </c>
      <c r="E71" s="412">
        <v>3459</v>
      </c>
      <c r="F71" s="412">
        <v>5028</v>
      </c>
      <c r="G71" s="412">
        <v>10457</v>
      </c>
      <c r="H71" s="412">
        <v>6957</v>
      </c>
      <c r="I71" s="412">
        <v>5977</v>
      </c>
      <c r="J71" s="412">
        <v>4472</v>
      </c>
      <c r="K71" s="412">
        <v>4306</v>
      </c>
      <c r="L71" s="412">
        <v>684</v>
      </c>
      <c r="M71" s="412">
        <v>41340</v>
      </c>
      <c r="N71" s="412">
        <v>109</v>
      </c>
      <c r="O71" s="412">
        <v>230</v>
      </c>
      <c r="P71" s="412">
        <v>213</v>
      </c>
      <c r="Q71" s="412">
        <v>88</v>
      </c>
      <c r="R71" s="412">
        <v>102</v>
      </c>
      <c r="S71" s="412">
        <v>40</v>
      </c>
      <c r="T71" s="412">
        <v>48</v>
      </c>
      <c r="U71" s="412">
        <v>12</v>
      </c>
      <c r="V71" s="412">
        <v>842</v>
      </c>
      <c r="W71" s="412">
        <v>0</v>
      </c>
      <c r="X71" s="412">
        <v>0</v>
      </c>
      <c r="Y71" s="412">
        <v>0</v>
      </c>
      <c r="Z71" s="412">
        <v>0</v>
      </c>
      <c r="AA71" s="412">
        <v>0</v>
      </c>
      <c r="AB71" s="412">
        <v>0</v>
      </c>
      <c r="AC71" s="412">
        <v>0</v>
      </c>
      <c r="AD71" s="412">
        <v>0</v>
      </c>
      <c r="AE71" s="412">
        <v>0</v>
      </c>
      <c r="AF71" s="412">
        <v>3350</v>
      </c>
      <c r="AG71" s="412">
        <v>4798</v>
      </c>
      <c r="AH71" s="412">
        <v>10244</v>
      </c>
      <c r="AI71" s="412">
        <v>6869</v>
      </c>
      <c r="AJ71" s="412">
        <v>5875</v>
      </c>
      <c r="AK71" s="412">
        <v>4432</v>
      </c>
      <c r="AL71" s="412">
        <v>4258</v>
      </c>
      <c r="AM71" s="412">
        <v>672</v>
      </c>
      <c r="AN71" s="412">
        <v>40498</v>
      </c>
      <c r="AO71" s="412">
        <v>4</v>
      </c>
      <c r="AP71" s="412">
        <v>20</v>
      </c>
      <c r="AQ71" s="412">
        <v>38</v>
      </c>
      <c r="AR71" s="412">
        <v>41</v>
      </c>
      <c r="AS71" s="412">
        <v>52</v>
      </c>
      <c r="AT71" s="412">
        <v>39</v>
      </c>
      <c r="AU71" s="412">
        <v>30</v>
      </c>
      <c r="AV71" s="412">
        <v>13</v>
      </c>
      <c r="AW71" s="412">
        <v>237</v>
      </c>
      <c r="AX71" s="412">
        <v>4</v>
      </c>
      <c r="AY71" s="412">
        <v>20</v>
      </c>
      <c r="AZ71" s="412">
        <v>38</v>
      </c>
      <c r="BA71" s="412">
        <v>41</v>
      </c>
      <c r="BB71" s="412">
        <v>52</v>
      </c>
      <c r="BC71" s="412">
        <v>39</v>
      </c>
      <c r="BD71" s="412">
        <v>30</v>
      </c>
      <c r="BE71" s="412">
        <v>13</v>
      </c>
      <c r="BF71" s="412">
        <v>0</v>
      </c>
      <c r="BG71" s="412">
        <v>237</v>
      </c>
      <c r="BH71" s="412">
        <v>4</v>
      </c>
      <c r="BI71" s="412">
        <v>3366</v>
      </c>
      <c r="BJ71" s="412">
        <v>4816</v>
      </c>
      <c r="BK71" s="412">
        <v>10247</v>
      </c>
      <c r="BL71" s="412">
        <v>6880</v>
      </c>
      <c r="BM71" s="412">
        <v>5862</v>
      </c>
      <c r="BN71" s="412">
        <v>4423</v>
      </c>
      <c r="BO71" s="412">
        <v>4241</v>
      </c>
      <c r="BP71" s="412">
        <v>659</v>
      </c>
      <c r="BQ71" s="412">
        <v>40498</v>
      </c>
      <c r="BR71" s="412">
        <v>2</v>
      </c>
      <c r="BS71" s="412">
        <v>1787</v>
      </c>
      <c r="BT71" s="412">
        <v>2042</v>
      </c>
      <c r="BU71" s="412">
        <v>3222</v>
      </c>
      <c r="BV71" s="412">
        <v>1935</v>
      </c>
      <c r="BW71" s="412">
        <v>1317</v>
      </c>
      <c r="BX71" s="412">
        <v>833</v>
      </c>
      <c r="BY71" s="412">
        <v>619</v>
      </c>
      <c r="BZ71" s="412">
        <v>64</v>
      </c>
      <c r="CA71" s="412">
        <v>11821</v>
      </c>
      <c r="CB71" s="412">
        <v>0</v>
      </c>
      <c r="CC71" s="412">
        <v>12</v>
      </c>
      <c r="CD71" s="412">
        <v>37</v>
      </c>
      <c r="CE71" s="412">
        <v>90</v>
      </c>
      <c r="CF71" s="412">
        <v>39</v>
      </c>
      <c r="CG71" s="412">
        <v>42</v>
      </c>
      <c r="CH71" s="412">
        <v>37</v>
      </c>
      <c r="CI71" s="412">
        <v>8</v>
      </c>
      <c r="CJ71" s="412">
        <v>2</v>
      </c>
      <c r="CK71" s="412">
        <v>267</v>
      </c>
      <c r="CL71" s="412">
        <v>0</v>
      </c>
      <c r="CM71" s="412">
        <v>3</v>
      </c>
      <c r="CN71" s="412">
        <v>1</v>
      </c>
      <c r="CO71" s="412">
        <v>3</v>
      </c>
      <c r="CP71" s="412">
        <v>3</v>
      </c>
      <c r="CQ71" s="412">
        <v>4</v>
      </c>
      <c r="CR71" s="412">
        <v>5</v>
      </c>
      <c r="CS71" s="412">
        <v>15</v>
      </c>
      <c r="CT71" s="412">
        <v>1</v>
      </c>
      <c r="CU71" s="412">
        <v>35</v>
      </c>
      <c r="CV71" s="412">
        <v>70</v>
      </c>
      <c r="CW71" s="412">
        <v>62</v>
      </c>
      <c r="CX71" s="412">
        <v>246</v>
      </c>
      <c r="CY71" s="412">
        <v>291</v>
      </c>
      <c r="CZ71" s="412">
        <v>315</v>
      </c>
      <c r="DA71" s="412">
        <v>202</v>
      </c>
      <c r="DB71" s="412">
        <v>282</v>
      </c>
      <c r="DC71" s="412">
        <v>72</v>
      </c>
      <c r="DD71" s="412">
        <v>1540</v>
      </c>
      <c r="DE71" s="412">
        <v>34</v>
      </c>
      <c r="DF71" s="412">
        <v>33</v>
      </c>
      <c r="DG71" s="412">
        <v>88</v>
      </c>
      <c r="DH71" s="412">
        <v>80</v>
      </c>
      <c r="DI71" s="412">
        <v>63</v>
      </c>
      <c r="DJ71" s="412">
        <v>47</v>
      </c>
      <c r="DK71" s="412">
        <v>38</v>
      </c>
      <c r="DL71" s="412">
        <v>10</v>
      </c>
      <c r="DM71" s="412">
        <v>393</v>
      </c>
      <c r="DN71" s="412">
        <v>11</v>
      </c>
      <c r="DO71" s="412">
        <v>22</v>
      </c>
      <c r="DP71" s="412">
        <v>56</v>
      </c>
      <c r="DQ71" s="412">
        <v>48</v>
      </c>
      <c r="DR71" s="412">
        <v>25</v>
      </c>
      <c r="DS71" s="412">
        <v>20</v>
      </c>
      <c r="DT71" s="412">
        <v>13</v>
      </c>
      <c r="DU71" s="412">
        <v>2</v>
      </c>
      <c r="DV71" s="412">
        <v>197</v>
      </c>
      <c r="DW71" s="412">
        <v>4</v>
      </c>
      <c r="DX71" s="412">
        <v>8</v>
      </c>
      <c r="DY71" s="412">
        <v>10</v>
      </c>
      <c r="DZ71" s="412">
        <v>15</v>
      </c>
      <c r="EA71" s="412">
        <v>4</v>
      </c>
      <c r="EB71" s="412">
        <v>4</v>
      </c>
      <c r="EC71" s="412">
        <v>7</v>
      </c>
      <c r="ED71" s="412">
        <v>3</v>
      </c>
      <c r="EE71" s="412">
        <v>55</v>
      </c>
      <c r="EF71" s="412">
        <v>49</v>
      </c>
      <c r="EG71" s="412">
        <v>63</v>
      </c>
      <c r="EH71" s="412">
        <v>154</v>
      </c>
      <c r="EI71" s="412">
        <v>143</v>
      </c>
      <c r="EJ71" s="412">
        <v>92</v>
      </c>
      <c r="EK71" s="412">
        <v>71</v>
      </c>
      <c r="EL71" s="412">
        <v>58</v>
      </c>
      <c r="EM71" s="412">
        <v>15</v>
      </c>
      <c r="EN71" s="412">
        <v>645</v>
      </c>
      <c r="EO71" s="412">
        <v>24</v>
      </c>
      <c r="EP71" s="412">
        <v>28</v>
      </c>
      <c r="EQ71" s="412">
        <v>59</v>
      </c>
      <c r="ER71" s="412">
        <v>60</v>
      </c>
      <c r="ES71" s="412">
        <v>47</v>
      </c>
      <c r="ET71" s="412">
        <v>30</v>
      </c>
      <c r="EU71" s="412">
        <v>34</v>
      </c>
      <c r="EV71" s="412">
        <v>9</v>
      </c>
      <c r="EW71" s="412">
        <v>291</v>
      </c>
      <c r="EX71" s="412">
        <v>0</v>
      </c>
      <c r="EY71" s="412">
        <v>0</v>
      </c>
      <c r="EZ71" s="412">
        <v>0</v>
      </c>
      <c r="FA71" s="412">
        <v>0</v>
      </c>
      <c r="FB71" s="412">
        <v>0</v>
      </c>
      <c r="FC71" s="412">
        <v>0</v>
      </c>
      <c r="FD71" s="412">
        <v>0</v>
      </c>
      <c r="FE71" s="412">
        <v>0</v>
      </c>
      <c r="FF71" s="412">
        <v>0</v>
      </c>
      <c r="FG71" s="412">
        <v>0</v>
      </c>
      <c r="FH71" s="412">
        <v>0</v>
      </c>
      <c r="FI71" s="412">
        <v>0</v>
      </c>
      <c r="FJ71" s="412">
        <v>0</v>
      </c>
      <c r="FK71" s="412">
        <v>0</v>
      </c>
      <c r="FL71" s="412">
        <v>0</v>
      </c>
      <c r="FM71" s="412">
        <v>0</v>
      </c>
      <c r="FN71" s="412">
        <v>0</v>
      </c>
      <c r="FO71" s="412">
        <v>0</v>
      </c>
      <c r="FP71" s="412">
        <v>24</v>
      </c>
      <c r="FQ71" s="412">
        <v>28</v>
      </c>
      <c r="FR71" s="412">
        <v>59</v>
      </c>
      <c r="FS71" s="412">
        <v>60</v>
      </c>
      <c r="FT71" s="412">
        <v>47</v>
      </c>
      <c r="FU71" s="412">
        <v>30</v>
      </c>
      <c r="FV71" s="412">
        <v>34</v>
      </c>
      <c r="FW71" s="412">
        <v>9</v>
      </c>
      <c r="FX71" s="412">
        <v>291</v>
      </c>
      <c r="FY71" s="412">
        <v>2</v>
      </c>
      <c r="FZ71" s="412">
        <v>1549</v>
      </c>
      <c r="GA71" s="412">
        <v>2706</v>
      </c>
      <c r="GB71" s="412">
        <v>6866</v>
      </c>
      <c r="GC71" s="412">
        <v>4840</v>
      </c>
      <c r="GD71" s="412">
        <v>4470</v>
      </c>
      <c r="GE71" s="412">
        <v>3524</v>
      </c>
      <c r="GF71" s="412">
        <v>3579</v>
      </c>
      <c r="GG71" s="412">
        <v>587</v>
      </c>
      <c r="GH71" s="412">
        <v>28123</v>
      </c>
      <c r="GI71" s="412">
        <v>2</v>
      </c>
      <c r="GJ71" s="412">
        <v>1817</v>
      </c>
      <c r="GK71" s="412">
        <v>2110</v>
      </c>
      <c r="GL71" s="412">
        <v>3381</v>
      </c>
      <c r="GM71" s="412">
        <v>2040</v>
      </c>
      <c r="GN71" s="412">
        <v>1392</v>
      </c>
      <c r="GO71" s="412">
        <v>899</v>
      </c>
      <c r="GP71" s="412">
        <v>662</v>
      </c>
      <c r="GQ71" s="412">
        <v>72</v>
      </c>
      <c r="GR71" s="412">
        <v>12375</v>
      </c>
      <c r="GS71" s="412">
        <v>0</v>
      </c>
      <c r="GT71" s="412">
        <v>11.3</v>
      </c>
      <c r="GU71" s="412">
        <v>2.8</v>
      </c>
      <c r="GV71" s="412">
        <v>3</v>
      </c>
      <c r="GW71" s="412">
        <v>0</v>
      </c>
      <c r="GX71" s="412">
        <v>2</v>
      </c>
      <c r="GY71" s="412">
        <v>0</v>
      </c>
      <c r="GZ71" s="412">
        <v>0</v>
      </c>
      <c r="HA71" s="412">
        <v>0</v>
      </c>
      <c r="HB71" s="412">
        <v>19.100000000000001</v>
      </c>
      <c r="HC71" s="412">
        <v>3.5</v>
      </c>
      <c r="HD71" s="412">
        <v>2895.95</v>
      </c>
      <c r="HE71" s="412">
        <v>4280.95</v>
      </c>
      <c r="HF71" s="412">
        <v>9386</v>
      </c>
      <c r="HG71" s="412">
        <v>6358</v>
      </c>
      <c r="HH71" s="412">
        <v>5502.75</v>
      </c>
      <c r="HI71" s="412">
        <v>4187.25</v>
      </c>
      <c r="HJ71" s="412">
        <v>4069.5</v>
      </c>
      <c r="HK71" s="412">
        <v>641.5</v>
      </c>
      <c r="HL71" s="412">
        <v>37325.4</v>
      </c>
      <c r="HM71" s="412">
        <v>1.9</v>
      </c>
      <c r="HN71" s="412">
        <v>1930.6</v>
      </c>
      <c r="HO71" s="412">
        <v>3329.6</v>
      </c>
      <c r="HP71" s="412">
        <v>8343.1</v>
      </c>
      <c r="HQ71" s="412">
        <v>6358</v>
      </c>
      <c r="HR71" s="412">
        <v>6725.6</v>
      </c>
      <c r="HS71" s="412">
        <v>6048.3</v>
      </c>
      <c r="HT71" s="412">
        <v>6782.5</v>
      </c>
      <c r="HU71" s="412">
        <v>1283</v>
      </c>
      <c r="HV71" s="412">
        <v>40802.600000000006</v>
      </c>
      <c r="HW71" s="412">
        <v>201.1</v>
      </c>
      <c r="HX71" s="412">
        <v>41003.699999999997</v>
      </c>
      <c r="HY71" s="412">
        <v>3.5</v>
      </c>
      <c r="HZ71" s="412">
        <v>2895.95</v>
      </c>
      <c r="IA71" s="412">
        <v>4280.95</v>
      </c>
      <c r="IB71" s="412">
        <v>9386</v>
      </c>
      <c r="IC71" s="412">
        <v>6358</v>
      </c>
      <c r="ID71" s="412">
        <v>5502.75</v>
      </c>
      <c r="IE71" s="412">
        <v>4187.25</v>
      </c>
      <c r="IF71" s="412">
        <v>4069.5</v>
      </c>
      <c r="IG71" s="412">
        <v>641.5</v>
      </c>
      <c r="IH71" s="412">
        <v>37325.4</v>
      </c>
      <c r="II71" s="412">
        <v>1.88</v>
      </c>
      <c r="IJ71" s="412">
        <v>708.68</v>
      </c>
      <c r="IK71" s="412">
        <v>861.98</v>
      </c>
      <c r="IL71" s="412">
        <v>1093.3399999999999</v>
      </c>
      <c r="IM71" s="412">
        <v>282.77</v>
      </c>
      <c r="IN71" s="412">
        <v>129.04</v>
      </c>
      <c r="IO71" s="412">
        <v>45.21</v>
      </c>
      <c r="IP71" s="412">
        <v>15.22</v>
      </c>
      <c r="IQ71" s="412">
        <v>0</v>
      </c>
      <c r="IR71" s="412">
        <v>3138.12</v>
      </c>
      <c r="IS71" s="412">
        <v>1.62</v>
      </c>
      <c r="IT71" s="412">
        <v>2187.27</v>
      </c>
      <c r="IU71" s="412">
        <v>3418.97</v>
      </c>
      <c r="IV71" s="412">
        <v>8292.66</v>
      </c>
      <c r="IW71" s="412">
        <v>6075.23</v>
      </c>
      <c r="IX71" s="412">
        <v>5373.71</v>
      </c>
      <c r="IY71" s="412">
        <v>4142.04</v>
      </c>
      <c r="IZ71" s="412">
        <v>4054.28</v>
      </c>
      <c r="JA71" s="412">
        <v>641.5</v>
      </c>
      <c r="JB71" s="412">
        <v>34187.279999999999</v>
      </c>
      <c r="JC71" s="412">
        <v>0.9</v>
      </c>
      <c r="JD71" s="412">
        <v>1458.2</v>
      </c>
      <c r="JE71" s="412">
        <v>2659.2</v>
      </c>
      <c r="JF71" s="412">
        <v>7371.3</v>
      </c>
      <c r="JG71" s="412">
        <v>6075.2</v>
      </c>
      <c r="JH71" s="412">
        <v>6567.9</v>
      </c>
      <c r="JI71" s="412">
        <v>5982.9</v>
      </c>
      <c r="JJ71" s="412">
        <v>6757.1</v>
      </c>
      <c r="JK71" s="412">
        <v>1283</v>
      </c>
      <c r="JL71" s="412">
        <v>38155.699999999997</v>
      </c>
      <c r="JM71" s="412">
        <v>201.1</v>
      </c>
      <c r="JN71" s="412">
        <v>38356.800000000003</v>
      </c>
      <c r="JO71" s="286"/>
      <c r="JP71" s="143">
        <f t="shared" si="6"/>
        <v>0</v>
      </c>
    </row>
    <row r="72" spans="1:276" x14ac:dyDescent="0.2">
      <c r="A72" s="150" t="s">
        <v>263</v>
      </c>
      <c r="B72" s="151" t="s">
        <v>282</v>
      </c>
      <c r="C72" s="152" t="s">
        <v>286</v>
      </c>
      <c r="D72" s="415" t="s">
        <v>262</v>
      </c>
      <c r="E72" s="412">
        <v>56887</v>
      </c>
      <c r="F72" s="412">
        <v>41279</v>
      </c>
      <c r="G72" s="412">
        <v>22898</v>
      </c>
      <c r="H72" s="412">
        <v>9083</v>
      </c>
      <c r="I72" s="412">
        <v>4554</v>
      </c>
      <c r="J72" s="412">
        <v>2328</v>
      </c>
      <c r="K72" s="412">
        <v>1391</v>
      </c>
      <c r="L72" s="412">
        <v>166</v>
      </c>
      <c r="M72" s="412">
        <v>138586</v>
      </c>
      <c r="N72" s="412">
        <v>2998</v>
      </c>
      <c r="O72" s="412">
        <v>1247</v>
      </c>
      <c r="P72" s="412">
        <v>771</v>
      </c>
      <c r="Q72" s="412">
        <v>267</v>
      </c>
      <c r="R72" s="412">
        <v>61</v>
      </c>
      <c r="S72" s="412">
        <v>52</v>
      </c>
      <c r="T72" s="412">
        <v>36</v>
      </c>
      <c r="U72" s="412">
        <v>55</v>
      </c>
      <c r="V72" s="412">
        <v>5487</v>
      </c>
      <c r="W72" s="412">
        <v>0</v>
      </c>
      <c r="X72" s="412">
        <v>0</v>
      </c>
      <c r="Y72" s="412">
        <v>0</v>
      </c>
      <c r="Z72" s="412">
        <v>0</v>
      </c>
      <c r="AA72" s="412">
        <v>0</v>
      </c>
      <c r="AB72" s="412">
        <v>0</v>
      </c>
      <c r="AC72" s="412">
        <v>0</v>
      </c>
      <c r="AD72" s="412">
        <v>0</v>
      </c>
      <c r="AE72" s="412">
        <v>0</v>
      </c>
      <c r="AF72" s="412">
        <v>53889</v>
      </c>
      <c r="AG72" s="412">
        <v>40032</v>
      </c>
      <c r="AH72" s="412">
        <v>22127</v>
      </c>
      <c r="AI72" s="412">
        <v>8816</v>
      </c>
      <c r="AJ72" s="412">
        <v>4493</v>
      </c>
      <c r="AK72" s="412">
        <v>2276</v>
      </c>
      <c r="AL72" s="412">
        <v>1355</v>
      </c>
      <c r="AM72" s="412">
        <v>111</v>
      </c>
      <c r="AN72" s="412">
        <v>133099</v>
      </c>
      <c r="AO72" s="412">
        <v>129</v>
      </c>
      <c r="AP72" s="412">
        <v>235</v>
      </c>
      <c r="AQ72" s="412">
        <v>167</v>
      </c>
      <c r="AR72" s="412">
        <v>82</v>
      </c>
      <c r="AS72" s="412">
        <v>46</v>
      </c>
      <c r="AT72" s="412">
        <v>32</v>
      </c>
      <c r="AU72" s="412">
        <v>34</v>
      </c>
      <c r="AV72" s="412">
        <v>18</v>
      </c>
      <c r="AW72" s="412">
        <v>743</v>
      </c>
      <c r="AX72" s="412">
        <v>129</v>
      </c>
      <c r="AY72" s="412">
        <v>235</v>
      </c>
      <c r="AZ72" s="412">
        <v>167</v>
      </c>
      <c r="BA72" s="412">
        <v>82</v>
      </c>
      <c r="BB72" s="412">
        <v>46</v>
      </c>
      <c r="BC72" s="412">
        <v>32</v>
      </c>
      <c r="BD72" s="412">
        <v>34</v>
      </c>
      <c r="BE72" s="412">
        <v>18</v>
      </c>
      <c r="BF72" s="412">
        <v>0</v>
      </c>
      <c r="BG72" s="412">
        <v>743</v>
      </c>
      <c r="BH72" s="412">
        <v>129</v>
      </c>
      <c r="BI72" s="412">
        <v>53995</v>
      </c>
      <c r="BJ72" s="412">
        <v>39964</v>
      </c>
      <c r="BK72" s="412">
        <v>22042</v>
      </c>
      <c r="BL72" s="412">
        <v>8780</v>
      </c>
      <c r="BM72" s="412">
        <v>4479</v>
      </c>
      <c r="BN72" s="412">
        <v>2278</v>
      </c>
      <c r="BO72" s="412">
        <v>1339</v>
      </c>
      <c r="BP72" s="412">
        <v>93</v>
      </c>
      <c r="BQ72" s="412">
        <v>133099</v>
      </c>
      <c r="BR72" s="412">
        <v>28</v>
      </c>
      <c r="BS72" s="412">
        <v>26877</v>
      </c>
      <c r="BT72" s="412">
        <v>13307</v>
      </c>
      <c r="BU72" s="412">
        <v>6141</v>
      </c>
      <c r="BV72" s="412">
        <v>2029</v>
      </c>
      <c r="BW72" s="412">
        <v>757</v>
      </c>
      <c r="BX72" s="412">
        <v>335</v>
      </c>
      <c r="BY72" s="412">
        <v>142</v>
      </c>
      <c r="BZ72" s="412">
        <v>5</v>
      </c>
      <c r="CA72" s="412">
        <v>49621</v>
      </c>
      <c r="CB72" s="412">
        <v>1</v>
      </c>
      <c r="CC72" s="412">
        <v>643</v>
      </c>
      <c r="CD72" s="412">
        <v>560</v>
      </c>
      <c r="CE72" s="412">
        <v>280</v>
      </c>
      <c r="CF72" s="412">
        <v>103</v>
      </c>
      <c r="CG72" s="412">
        <v>43</v>
      </c>
      <c r="CH72" s="412">
        <v>25</v>
      </c>
      <c r="CI72" s="412">
        <v>9</v>
      </c>
      <c r="CJ72" s="412">
        <v>0</v>
      </c>
      <c r="CK72" s="412">
        <v>1664</v>
      </c>
      <c r="CL72" s="412">
        <v>3</v>
      </c>
      <c r="CM72" s="412">
        <v>82</v>
      </c>
      <c r="CN72" s="412">
        <v>43</v>
      </c>
      <c r="CO72" s="412">
        <v>25</v>
      </c>
      <c r="CP72" s="412">
        <v>45</v>
      </c>
      <c r="CQ72" s="412">
        <v>25</v>
      </c>
      <c r="CR72" s="412">
        <v>22</v>
      </c>
      <c r="CS72" s="412">
        <v>25</v>
      </c>
      <c r="CT72" s="412">
        <v>14</v>
      </c>
      <c r="CU72" s="412">
        <v>284</v>
      </c>
      <c r="CV72" s="412">
        <v>601</v>
      </c>
      <c r="CW72" s="412">
        <v>311</v>
      </c>
      <c r="CX72" s="412">
        <v>144</v>
      </c>
      <c r="CY72" s="412">
        <v>58</v>
      </c>
      <c r="CZ72" s="412">
        <v>11</v>
      </c>
      <c r="DA72" s="412">
        <v>9</v>
      </c>
      <c r="DB72" s="412">
        <v>12</v>
      </c>
      <c r="DC72" s="412">
        <v>0</v>
      </c>
      <c r="DD72" s="412">
        <v>1146</v>
      </c>
      <c r="DE72" s="412">
        <v>828</v>
      </c>
      <c r="DF72" s="412">
        <v>472</v>
      </c>
      <c r="DG72" s="412">
        <v>196</v>
      </c>
      <c r="DH72" s="412">
        <v>62</v>
      </c>
      <c r="DI72" s="412">
        <v>27</v>
      </c>
      <c r="DJ72" s="412">
        <v>15</v>
      </c>
      <c r="DK72" s="412">
        <v>15</v>
      </c>
      <c r="DL72" s="412">
        <v>1</v>
      </c>
      <c r="DM72" s="412">
        <v>1616</v>
      </c>
      <c r="DN72" s="412">
        <v>29</v>
      </c>
      <c r="DO72" s="412">
        <v>23</v>
      </c>
      <c r="DP72" s="412">
        <v>9</v>
      </c>
      <c r="DQ72" s="412">
        <v>0</v>
      </c>
      <c r="DR72" s="412">
        <v>1</v>
      </c>
      <c r="DS72" s="412">
        <v>0</v>
      </c>
      <c r="DT72" s="412">
        <v>0</v>
      </c>
      <c r="DU72" s="412">
        <v>0</v>
      </c>
      <c r="DV72" s="412">
        <v>62</v>
      </c>
      <c r="DW72" s="412">
        <v>209</v>
      </c>
      <c r="DX72" s="412">
        <v>91</v>
      </c>
      <c r="DY72" s="412">
        <v>34</v>
      </c>
      <c r="DZ72" s="412">
        <v>21</v>
      </c>
      <c r="EA72" s="412">
        <v>8</v>
      </c>
      <c r="EB72" s="412">
        <v>3</v>
      </c>
      <c r="EC72" s="412">
        <v>2</v>
      </c>
      <c r="ED72" s="412">
        <v>1</v>
      </c>
      <c r="EE72" s="412">
        <v>369</v>
      </c>
      <c r="EF72" s="412">
        <v>1066</v>
      </c>
      <c r="EG72" s="412">
        <v>586</v>
      </c>
      <c r="EH72" s="412">
        <v>239</v>
      </c>
      <c r="EI72" s="412">
        <v>83</v>
      </c>
      <c r="EJ72" s="412">
        <v>36</v>
      </c>
      <c r="EK72" s="412">
        <v>18</v>
      </c>
      <c r="EL72" s="412">
        <v>17</v>
      </c>
      <c r="EM72" s="412">
        <v>2</v>
      </c>
      <c r="EN72" s="412">
        <v>2047</v>
      </c>
      <c r="EO72" s="412">
        <v>568</v>
      </c>
      <c r="EP72" s="412">
        <v>302</v>
      </c>
      <c r="EQ72" s="412">
        <v>121</v>
      </c>
      <c r="ER72" s="412">
        <v>55</v>
      </c>
      <c r="ES72" s="412">
        <v>17</v>
      </c>
      <c r="ET72" s="412">
        <v>8</v>
      </c>
      <c r="EU72" s="412">
        <v>10</v>
      </c>
      <c r="EV72" s="412">
        <v>2</v>
      </c>
      <c r="EW72" s="412">
        <v>1083</v>
      </c>
      <c r="EX72" s="412">
        <v>0</v>
      </c>
      <c r="EY72" s="412">
        <v>0</v>
      </c>
      <c r="EZ72" s="412">
        <v>0</v>
      </c>
      <c r="FA72" s="412">
        <v>0</v>
      </c>
      <c r="FB72" s="412">
        <v>0</v>
      </c>
      <c r="FC72" s="412">
        <v>0</v>
      </c>
      <c r="FD72" s="412">
        <v>0</v>
      </c>
      <c r="FE72" s="412">
        <v>0</v>
      </c>
      <c r="FF72" s="412">
        <v>0</v>
      </c>
      <c r="FG72" s="412">
        <v>1</v>
      </c>
      <c r="FH72" s="412">
        <v>1</v>
      </c>
      <c r="FI72" s="412">
        <v>1</v>
      </c>
      <c r="FJ72" s="412">
        <v>0</v>
      </c>
      <c r="FK72" s="412">
        <v>0</v>
      </c>
      <c r="FL72" s="412">
        <v>0</v>
      </c>
      <c r="FM72" s="412">
        <v>0</v>
      </c>
      <c r="FN72" s="412">
        <v>0</v>
      </c>
      <c r="FO72" s="412">
        <v>3</v>
      </c>
      <c r="FP72" s="412">
        <v>567</v>
      </c>
      <c r="FQ72" s="412">
        <v>301</v>
      </c>
      <c r="FR72" s="412">
        <v>120</v>
      </c>
      <c r="FS72" s="412">
        <v>55</v>
      </c>
      <c r="FT72" s="412">
        <v>17</v>
      </c>
      <c r="FU72" s="412">
        <v>8</v>
      </c>
      <c r="FV72" s="412">
        <v>10</v>
      </c>
      <c r="FW72" s="412">
        <v>2</v>
      </c>
      <c r="FX72" s="412">
        <v>1080</v>
      </c>
      <c r="FY72" s="412">
        <v>97</v>
      </c>
      <c r="FZ72" s="412">
        <v>26151</v>
      </c>
      <c r="GA72" s="412">
        <v>25938</v>
      </c>
      <c r="GB72" s="412">
        <v>15553</v>
      </c>
      <c r="GC72" s="412">
        <v>6582</v>
      </c>
      <c r="GD72" s="412">
        <v>3645</v>
      </c>
      <c r="GE72" s="412">
        <v>1893</v>
      </c>
      <c r="GF72" s="412">
        <v>1160</v>
      </c>
      <c r="GG72" s="412">
        <v>73</v>
      </c>
      <c r="GH72" s="412">
        <v>81092</v>
      </c>
      <c r="GI72" s="412">
        <v>32</v>
      </c>
      <c r="GJ72" s="412">
        <v>27844</v>
      </c>
      <c r="GK72" s="412">
        <v>14026</v>
      </c>
      <c r="GL72" s="412">
        <v>6489</v>
      </c>
      <c r="GM72" s="412">
        <v>2198</v>
      </c>
      <c r="GN72" s="412">
        <v>834</v>
      </c>
      <c r="GO72" s="412">
        <v>385</v>
      </c>
      <c r="GP72" s="412">
        <v>179</v>
      </c>
      <c r="GQ72" s="412">
        <v>20</v>
      </c>
      <c r="GR72" s="412">
        <v>52007</v>
      </c>
      <c r="GS72" s="412">
        <v>0</v>
      </c>
      <c r="GT72" s="412">
        <v>2</v>
      </c>
      <c r="GU72" s="412">
        <v>0.5</v>
      </c>
      <c r="GV72" s="412">
        <v>0</v>
      </c>
      <c r="GW72" s="412">
        <v>0</v>
      </c>
      <c r="GX72" s="412">
        <v>0</v>
      </c>
      <c r="GY72" s="412">
        <v>0</v>
      </c>
      <c r="GZ72" s="412">
        <v>0</v>
      </c>
      <c r="HA72" s="412">
        <v>0</v>
      </c>
      <c r="HB72" s="412">
        <v>2.5</v>
      </c>
      <c r="HC72" s="412">
        <v>120.25</v>
      </c>
      <c r="HD72" s="412">
        <v>47145.5</v>
      </c>
      <c r="HE72" s="412">
        <v>36496.75</v>
      </c>
      <c r="HF72" s="412">
        <v>20432.25</v>
      </c>
      <c r="HG72" s="412">
        <v>8235</v>
      </c>
      <c r="HH72" s="412">
        <v>4269.5</v>
      </c>
      <c r="HI72" s="412">
        <v>2178.5</v>
      </c>
      <c r="HJ72" s="412">
        <v>1289.6500000000001</v>
      </c>
      <c r="HK72" s="412">
        <v>85.25</v>
      </c>
      <c r="HL72" s="412">
        <v>120252.65</v>
      </c>
      <c r="HM72" s="412">
        <v>66.8</v>
      </c>
      <c r="HN72" s="412">
        <v>31430.3</v>
      </c>
      <c r="HO72" s="412">
        <v>28386.400000000001</v>
      </c>
      <c r="HP72" s="412">
        <v>18162</v>
      </c>
      <c r="HQ72" s="412">
        <v>8235</v>
      </c>
      <c r="HR72" s="412">
        <v>5218.3</v>
      </c>
      <c r="HS72" s="412">
        <v>3146.7</v>
      </c>
      <c r="HT72" s="412">
        <v>2149.4</v>
      </c>
      <c r="HU72" s="412">
        <v>170.5</v>
      </c>
      <c r="HV72" s="412">
        <v>96965.4</v>
      </c>
      <c r="HW72" s="412">
        <v>0</v>
      </c>
      <c r="HX72" s="412">
        <v>96965.4</v>
      </c>
      <c r="HY72" s="412">
        <v>120.25</v>
      </c>
      <c r="HZ72" s="412">
        <v>47145.5</v>
      </c>
      <c r="IA72" s="412">
        <v>36496.75</v>
      </c>
      <c r="IB72" s="412">
        <v>20432.25</v>
      </c>
      <c r="IC72" s="412">
        <v>8235</v>
      </c>
      <c r="ID72" s="412">
        <v>4269.5</v>
      </c>
      <c r="IE72" s="412">
        <v>2178.5</v>
      </c>
      <c r="IF72" s="412">
        <v>1289.6500000000001</v>
      </c>
      <c r="IG72" s="412">
        <v>85.25</v>
      </c>
      <c r="IH72" s="412">
        <v>120252.65</v>
      </c>
      <c r="II72" s="412">
        <v>26.38</v>
      </c>
      <c r="IJ72" s="412">
        <v>15917.49</v>
      </c>
      <c r="IK72" s="412">
        <v>5602.11</v>
      </c>
      <c r="IL72" s="412">
        <v>1885.96</v>
      </c>
      <c r="IM72" s="412">
        <v>445.24</v>
      </c>
      <c r="IN72" s="412">
        <v>132.72999999999999</v>
      </c>
      <c r="IO72" s="412">
        <v>46.27</v>
      </c>
      <c r="IP72" s="412">
        <v>14.13</v>
      </c>
      <c r="IQ72" s="412">
        <v>1</v>
      </c>
      <c r="IR72" s="412">
        <v>24071.31</v>
      </c>
      <c r="IS72" s="412">
        <v>93.87</v>
      </c>
      <c r="IT72" s="412">
        <v>31228.010000000002</v>
      </c>
      <c r="IU72" s="412">
        <v>30894.639999999999</v>
      </c>
      <c r="IV72" s="412">
        <v>18546.29</v>
      </c>
      <c r="IW72" s="412">
        <v>7789.76</v>
      </c>
      <c r="IX72" s="412">
        <v>4136.7700000000004</v>
      </c>
      <c r="IY72" s="412">
        <v>2132.23</v>
      </c>
      <c r="IZ72" s="412">
        <v>1275.52</v>
      </c>
      <c r="JA72" s="412">
        <v>84.25</v>
      </c>
      <c r="JB72" s="412">
        <v>96181.34</v>
      </c>
      <c r="JC72" s="412">
        <v>52.2</v>
      </c>
      <c r="JD72" s="412">
        <v>20818.7</v>
      </c>
      <c r="JE72" s="412">
        <v>24029.200000000001</v>
      </c>
      <c r="JF72" s="412">
        <v>16485.599999999999</v>
      </c>
      <c r="JG72" s="412">
        <v>7789.8</v>
      </c>
      <c r="JH72" s="412">
        <v>5056.1000000000004</v>
      </c>
      <c r="JI72" s="412">
        <v>3079.9</v>
      </c>
      <c r="JJ72" s="412">
        <v>2125.9</v>
      </c>
      <c r="JK72" s="412">
        <v>168.5</v>
      </c>
      <c r="JL72" s="412">
        <v>79605.899999999994</v>
      </c>
      <c r="JM72" s="412">
        <v>0</v>
      </c>
      <c r="JN72" s="412">
        <v>79605.899999999994</v>
      </c>
      <c r="JO72" s="286"/>
      <c r="JP72" s="143">
        <f t="shared" si="6"/>
        <v>0</v>
      </c>
    </row>
    <row r="73" spans="1:276" x14ac:dyDescent="0.2">
      <c r="A73" s="150" t="s">
        <v>265</v>
      </c>
      <c r="B73" s="151" t="s">
        <v>276</v>
      </c>
      <c r="C73" s="152" t="s">
        <v>283</v>
      </c>
      <c r="D73" s="415" t="s">
        <v>264</v>
      </c>
      <c r="E73" s="412">
        <v>4308</v>
      </c>
      <c r="F73" s="412">
        <v>6079</v>
      </c>
      <c r="G73" s="412">
        <v>5872</v>
      </c>
      <c r="H73" s="412">
        <v>4209</v>
      </c>
      <c r="I73" s="412">
        <v>3152</v>
      </c>
      <c r="J73" s="412">
        <v>1982</v>
      </c>
      <c r="K73" s="412">
        <v>1279</v>
      </c>
      <c r="L73" s="412">
        <v>108</v>
      </c>
      <c r="M73" s="412">
        <v>26989</v>
      </c>
      <c r="N73" s="412">
        <v>168</v>
      </c>
      <c r="O73" s="412">
        <v>68</v>
      </c>
      <c r="P73" s="412">
        <v>57</v>
      </c>
      <c r="Q73" s="412">
        <v>33</v>
      </c>
      <c r="R73" s="412">
        <v>27</v>
      </c>
      <c r="S73" s="412">
        <v>11</v>
      </c>
      <c r="T73" s="412">
        <v>12</v>
      </c>
      <c r="U73" s="412">
        <v>1</v>
      </c>
      <c r="V73" s="412">
        <v>377</v>
      </c>
      <c r="W73" s="412">
        <v>0</v>
      </c>
      <c r="X73" s="412">
        <v>0</v>
      </c>
      <c r="Y73" s="412">
        <v>0</v>
      </c>
      <c r="Z73" s="412">
        <v>0</v>
      </c>
      <c r="AA73" s="412">
        <v>0</v>
      </c>
      <c r="AB73" s="412">
        <v>0</v>
      </c>
      <c r="AC73" s="412">
        <v>0</v>
      </c>
      <c r="AD73" s="412">
        <v>0</v>
      </c>
      <c r="AE73" s="412">
        <v>0</v>
      </c>
      <c r="AF73" s="412">
        <v>4140</v>
      </c>
      <c r="AG73" s="412">
        <v>6011</v>
      </c>
      <c r="AH73" s="412">
        <v>5815</v>
      </c>
      <c r="AI73" s="412">
        <v>4176</v>
      </c>
      <c r="AJ73" s="412">
        <v>3125</v>
      </c>
      <c r="AK73" s="412">
        <v>1971</v>
      </c>
      <c r="AL73" s="412">
        <v>1267</v>
      </c>
      <c r="AM73" s="412">
        <v>107</v>
      </c>
      <c r="AN73" s="412">
        <v>26612</v>
      </c>
      <c r="AO73" s="412">
        <v>9</v>
      </c>
      <c r="AP73" s="412">
        <v>14</v>
      </c>
      <c r="AQ73" s="412">
        <v>25</v>
      </c>
      <c r="AR73" s="412">
        <v>24</v>
      </c>
      <c r="AS73" s="412">
        <v>14</v>
      </c>
      <c r="AT73" s="412">
        <v>9</v>
      </c>
      <c r="AU73" s="412">
        <v>15</v>
      </c>
      <c r="AV73" s="412">
        <v>11</v>
      </c>
      <c r="AW73" s="412">
        <v>121</v>
      </c>
      <c r="AX73" s="412">
        <v>9</v>
      </c>
      <c r="AY73" s="412">
        <v>14</v>
      </c>
      <c r="AZ73" s="412">
        <v>25</v>
      </c>
      <c r="BA73" s="412">
        <v>24</v>
      </c>
      <c r="BB73" s="412">
        <v>14</v>
      </c>
      <c r="BC73" s="412">
        <v>9</v>
      </c>
      <c r="BD73" s="412">
        <v>15</v>
      </c>
      <c r="BE73" s="412">
        <v>11</v>
      </c>
      <c r="BF73" s="412">
        <v>0</v>
      </c>
      <c r="BG73" s="412">
        <v>121</v>
      </c>
      <c r="BH73" s="412">
        <v>9</v>
      </c>
      <c r="BI73" s="412">
        <v>4145</v>
      </c>
      <c r="BJ73" s="412">
        <v>6022</v>
      </c>
      <c r="BK73" s="412">
        <v>5814</v>
      </c>
      <c r="BL73" s="412">
        <v>4166</v>
      </c>
      <c r="BM73" s="412">
        <v>3120</v>
      </c>
      <c r="BN73" s="412">
        <v>1977</v>
      </c>
      <c r="BO73" s="412">
        <v>1263</v>
      </c>
      <c r="BP73" s="412">
        <v>96</v>
      </c>
      <c r="BQ73" s="412">
        <v>26612</v>
      </c>
      <c r="BR73" s="412">
        <v>4</v>
      </c>
      <c r="BS73" s="412">
        <v>2204</v>
      </c>
      <c r="BT73" s="412">
        <v>2275</v>
      </c>
      <c r="BU73" s="412">
        <v>1718</v>
      </c>
      <c r="BV73" s="412">
        <v>1023</v>
      </c>
      <c r="BW73" s="412">
        <v>600</v>
      </c>
      <c r="BX73" s="412">
        <v>335</v>
      </c>
      <c r="BY73" s="412">
        <v>165</v>
      </c>
      <c r="BZ73" s="412">
        <v>9</v>
      </c>
      <c r="CA73" s="412">
        <v>8333</v>
      </c>
      <c r="CB73" s="412">
        <v>0</v>
      </c>
      <c r="CC73" s="412">
        <v>23</v>
      </c>
      <c r="CD73" s="412">
        <v>47</v>
      </c>
      <c r="CE73" s="412">
        <v>54</v>
      </c>
      <c r="CF73" s="412">
        <v>26</v>
      </c>
      <c r="CG73" s="412">
        <v>34</v>
      </c>
      <c r="CH73" s="412">
        <v>11</v>
      </c>
      <c r="CI73" s="412">
        <v>5</v>
      </c>
      <c r="CJ73" s="412">
        <v>1</v>
      </c>
      <c r="CK73" s="412">
        <v>201</v>
      </c>
      <c r="CL73" s="412">
        <v>0</v>
      </c>
      <c r="CM73" s="412">
        <v>0</v>
      </c>
      <c r="CN73" s="412">
        <v>5</v>
      </c>
      <c r="CO73" s="412">
        <v>18</v>
      </c>
      <c r="CP73" s="412">
        <v>9</v>
      </c>
      <c r="CQ73" s="412">
        <v>3</v>
      </c>
      <c r="CR73" s="412">
        <v>1</v>
      </c>
      <c r="CS73" s="412">
        <v>13</v>
      </c>
      <c r="CT73" s="412">
        <v>3</v>
      </c>
      <c r="CU73" s="412">
        <v>52</v>
      </c>
      <c r="CV73" s="412">
        <v>53</v>
      </c>
      <c r="CW73" s="412">
        <v>146</v>
      </c>
      <c r="CX73" s="412">
        <v>163</v>
      </c>
      <c r="CY73" s="412">
        <v>118</v>
      </c>
      <c r="CZ73" s="412">
        <v>93</v>
      </c>
      <c r="DA73" s="412">
        <v>34</v>
      </c>
      <c r="DB73" s="412">
        <v>25</v>
      </c>
      <c r="DC73" s="412">
        <v>2</v>
      </c>
      <c r="DD73" s="412">
        <v>634</v>
      </c>
      <c r="DE73" s="412">
        <v>86</v>
      </c>
      <c r="DF73" s="412">
        <v>110</v>
      </c>
      <c r="DG73" s="412">
        <v>82</v>
      </c>
      <c r="DH73" s="412">
        <v>54</v>
      </c>
      <c r="DI73" s="412">
        <v>46</v>
      </c>
      <c r="DJ73" s="412">
        <v>19</v>
      </c>
      <c r="DK73" s="412">
        <v>15</v>
      </c>
      <c r="DL73" s="412">
        <v>5</v>
      </c>
      <c r="DM73" s="412">
        <v>417</v>
      </c>
      <c r="DN73" s="412">
        <v>75</v>
      </c>
      <c r="DO73" s="412">
        <v>78</v>
      </c>
      <c r="DP73" s="412">
        <v>50</v>
      </c>
      <c r="DQ73" s="412">
        <v>31</v>
      </c>
      <c r="DR73" s="412">
        <v>20</v>
      </c>
      <c r="DS73" s="412">
        <v>10</v>
      </c>
      <c r="DT73" s="412">
        <v>3</v>
      </c>
      <c r="DU73" s="412">
        <v>0</v>
      </c>
      <c r="DV73" s="412">
        <v>267</v>
      </c>
      <c r="DW73" s="412">
        <v>10</v>
      </c>
      <c r="DX73" s="412">
        <v>30</v>
      </c>
      <c r="DY73" s="412">
        <v>17</v>
      </c>
      <c r="DZ73" s="412">
        <v>8</v>
      </c>
      <c r="EA73" s="412">
        <v>8</v>
      </c>
      <c r="EB73" s="412">
        <v>5</v>
      </c>
      <c r="EC73" s="412">
        <v>2</v>
      </c>
      <c r="ED73" s="412">
        <v>1</v>
      </c>
      <c r="EE73" s="412">
        <v>81</v>
      </c>
      <c r="EF73" s="412">
        <v>171</v>
      </c>
      <c r="EG73" s="412">
        <v>218</v>
      </c>
      <c r="EH73" s="412">
        <v>149</v>
      </c>
      <c r="EI73" s="412">
        <v>93</v>
      </c>
      <c r="EJ73" s="412">
        <v>74</v>
      </c>
      <c r="EK73" s="412">
        <v>34</v>
      </c>
      <c r="EL73" s="412">
        <v>20</v>
      </c>
      <c r="EM73" s="412">
        <v>6</v>
      </c>
      <c r="EN73" s="412">
        <v>765</v>
      </c>
      <c r="EO73" s="412">
        <v>55</v>
      </c>
      <c r="EP73" s="412">
        <v>101</v>
      </c>
      <c r="EQ73" s="412">
        <v>54</v>
      </c>
      <c r="ER73" s="412">
        <v>35</v>
      </c>
      <c r="ES73" s="412">
        <v>39</v>
      </c>
      <c r="ET73" s="412">
        <v>20</v>
      </c>
      <c r="EU73" s="412">
        <v>15</v>
      </c>
      <c r="EV73" s="412">
        <v>4</v>
      </c>
      <c r="EW73" s="412">
        <v>323</v>
      </c>
      <c r="EX73" s="412">
        <v>0</v>
      </c>
      <c r="EY73" s="412">
        <v>0</v>
      </c>
      <c r="EZ73" s="412">
        <v>0</v>
      </c>
      <c r="FA73" s="412">
        <v>0</v>
      </c>
      <c r="FB73" s="412">
        <v>0</v>
      </c>
      <c r="FC73" s="412">
        <v>0</v>
      </c>
      <c r="FD73" s="412">
        <v>0</v>
      </c>
      <c r="FE73" s="412">
        <v>0</v>
      </c>
      <c r="FF73" s="412">
        <v>0</v>
      </c>
      <c r="FG73" s="412">
        <v>0</v>
      </c>
      <c r="FH73" s="412">
        <v>1</v>
      </c>
      <c r="FI73" s="412">
        <v>1</v>
      </c>
      <c r="FJ73" s="412">
        <v>0</v>
      </c>
      <c r="FK73" s="412">
        <v>0</v>
      </c>
      <c r="FL73" s="412">
        <v>0</v>
      </c>
      <c r="FM73" s="412">
        <v>0</v>
      </c>
      <c r="FN73" s="412">
        <v>0</v>
      </c>
      <c r="FO73" s="412">
        <v>2</v>
      </c>
      <c r="FP73" s="412">
        <v>55</v>
      </c>
      <c r="FQ73" s="412">
        <v>100</v>
      </c>
      <c r="FR73" s="412">
        <v>53</v>
      </c>
      <c r="FS73" s="412">
        <v>35</v>
      </c>
      <c r="FT73" s="412">
        <v>39</v>
      </c>
      <c r="FU73" s="412">
        <v>20</v>
      </c>
      <c r="FV73" s="412">
        <v>15</v>
      </c>
      <c r="FW73" s="412">
        <v>4</v>
      </c>
      <c r="FX73" s="412">
        <v>321</v>
      </c>
      <c r="FY73" s="412">
        <v>5</v>
      </c>
      <c r="FZ73" s="412">
        <v>1833</v>
      </c>
      <c r="GA73" s="412">
        <v>3587</v>
      </c>
      <c r="GB73" s="412">
        <v>3957</v>
      </c>
      <c r="GC73" s="412">
        <v>3069</v>
      </c>
      <c r="GD73" s="412">
        <v>2455</v>
      </c>
      <c r="GE73" s="412">
        <v>1615</v>
      </c>
      <c r="GF73" s="412">
        <v>1075</v>
      </c>
      <c r="GG73" s="412">
        <v>82</v>
      </c>
      <c r="GH73" s="412">
        <v>17678</v>
      </c>
      <c r="GI73" s="412">
        <v>4</v>
      </c>
      <c r="GJ73" s="412">
        <v>2312</v>
      </c>
      <c r="GK73" s="412">
        <v>2435</v>
      </c>
      <c r="GL73" s="412">
        <v>1857</v>
      </c>
      <c r="GM73" s="412">
        <v>1097</v>
      </c>
      <c r="GN73" s="412">
        <v>665</v>
      </c>
      <c r="GO73" s="412">
        <v>362</v>
      </c>
      <c r="GP73" s="412">
        <v>188</v>
      </c>
      <c r="GQ73" s="412">
        <v>14</v>
      </c>
      <c r="GR73" s="412">
        <v>8934</v>
      </c>
      <c r="GS73" s="412">
        <v>0</v>
      </c>
      <c r="GT73" s="412">
        <v>0.9</v>
      </c>
      <c r="GU73" s="412">
        <v>0</v>
      </c>
      <c r="GV73" s="412">
        <v>0</v>
      </c>
      <c r="GW73" s="412">
        <v>0</v>
      </c>
      <c r="GX73" s="412">
        <v>0</v>
      </c>
      <c r="GY73" s="412">
        <v>0</v>
      </c>
      <c r="GZ73" s="412">
        <v>0</v>
      </c>
      <c r="HA73" s="412">
        <v>0</v>
      </c>
      <c r="HB73" s="412">
        <v>0.9</v>
      </c>
      <c r="HC73" s="412">
        <v>8</v>
      </c>
      <c r="HD73" s="412">
        <v>3517.35</v>
      </c>
      <c r="HE73" s="412">
        <v>5376</v>
      </c>
      <c r="HF73" s="412">
        <v>5320.5</v>
      </c>
      <c r="HG73" s="412">
        <v>3872.25</v>
      </c>
      <c r="HH73" s="412">
        <v>2944</v>
      </c>
      <c r="HI73" s="412">
        <v>1882.5</v>
      </c>
      <c r="HJ73" s="412">
        <v>1212</v>
      </c>
      <c r="HK73" s="412">
        <v>92</v>
      </c>
      <c r="HL73" s="412">
        <v>24224.6</v>
      </c>
      <c r="HM73" s="412">
        <v>4.4000000000000004</v>
      </c>
      <c r="HN73" s="412">
        <v>2344.9</v>
      </c>
      <c r="HO73" s="412">
        <v>4181.3</v>
      </c>
      <c r="HP73" s="412">
        <v>4729.3</v>
      </c>
      <c r="HQ73" s="412">
        <v>3872.3</v>
      </c>
      <c r="HR73" s="412">
        <v>3598.2</v>
      </c>
      <c r="HS73" s="412">
        <v>2719.2</v>
      </c>
      <c r="HT73" s="412">
        <v>2020</v>
      </c>
      <c r="HU73" s="412">
        <v>184</v>
      </c>
      <c r="HV73" s="412">
        <v>23653.600000000002</v>
      </c>
      <c r="HW73" s="412">
        <v>0</v>
      </c>
      <c r="HX73" s="412">
        <v>23653.599999999999</v>
      </c>
      <c r="HY73" s="412">
        <v>8</v>
      </c>
      <c r="HZ73" s="412">
        <v>3517.35</v>
      </c>
      <c r="IA73" s="412">
        <v>5376</v>
      </c>
      <c r="IB73" s="412">
        <v>5320.5</v>
      </c>
      <c r="IC73" s="412">
        <v>3872.25</v>
      </c>
      <c r="ID73" s="412">
        <v>2944</v>
      </c>
      <c r="IE73" s="412">
        <v>1882.5</v>
      </c>
      <c r="IF73" s="412">
        <v>1212</v>
      </c>
      <c r="IG73" s="412">
        <v>92</v>
      </c>
      <c r="IH73" s="412">
        <v>24224.6</v>
      </c>
      <c r="II73" s="412">
        <v>3.01</v>
      </c>
      <c r="IJ73" s="412">
        <v>790.94</v>
      </c>
      <c r="IK73" s="412">
        <v>644.05999999999995</v>
      </c>
      <c r="IL73" s="412">
        <v>314.27999999999997</v>
      </c>
      <c r="IM73" s="412">
        <v>101.02</v>
      </c>
      <c r="IN73" s="412">
        <v>59.27</v>
      </c>
      <c r="IO73" s="412">
        <v>16.510000000000002</v>
      </c>
      <c r="IP73" s="412">
        <v>7.43</v>
      </c>
      <c r="IQ73" s="412">
        <v>0</v>
      </c>
      <c r="IR73" s="412">
        <v>1936.52</v>
      </c>
      <c r="IS73" s="412">
        <v>4.99</v>
      </c>
      <c r="IT73" s="412">
        <v>2726.41</v>
      </c>
      <c r="IU73" s="412">
        <v>4731.9400000000005</v>
      </c>
      <c r="IV73" s="412">
        <v>5006.22</v>
      </c>
      <c r="IW73" s="412">
        <v>3771.23</v>
      </c>
      <c r="IX73" s="412">
        <v>2884.73</v>
      </c>
      <c r="IY73" s="412">
        <v>1865.99</v>
      </c>
      <c r="IZ73" s="412">
        <v>1204.57</v>
      </c>
      <c r="JA73" s="412">
        <v>92</v>
      </c>
      <c r="JB73" s="412">
        <v>22288.080000000002</v>
      </c>
      <c r="JC73" s="412">
        <v>2.8</v>
      </c>
      <c r="JD73" s="412">
        <v>1817.6</v>
      </c>
      <c r="JE73" s="412">
        <v>3680.4</v>
      </c>
      <c r="JF73" s="412">
        <v>4450</v>
      </c>
      <c r="JG73" s="412">
        <v>3771.2</v>
      </c>
      <c r="JH73" s="412">
        <v>3525.8</v>
      </c>
      <c r="JI73" s="412">
        <v>2695.3</v>
      </c>
      <c r="JJ73" s="412">
        <v>2007.6</v>
      </c>
      <c r="JK73" s="412">
        <v>184</v>
      </c>
      <c r="JL73" s="412">
        <v>22134.699999999997</v>
      </c>
      <c r="JM73" s="412">
        <v>0</v>
      </c>
      <c r="JN73" s="412">
        <v>22134.7</v>
      </c>
      <c r="JO73" s="286"/>
      <c r="JP73" s="143">
        <f t="shared" si="6"/>
        <v>0</v>
      </c>
    </row>
    <row r="74" spans="1:276" x14ac:dyDescent="0.2">
      <c r="A74" s="150" t="s">
        <v>267</v>
      </c>
      <c r="B74" s="151" t="s">
        <v>276</v>
      </c>
      <c r="C74" s="152" t="s">
        <v>277</v>
      </c>
      <c r="D74" s="415" t="s">
        <v>266</v>
      </c>
      <c r="E74" s="412">
        <v>868</v>
      </c>
      <c r="F74" s="412">
        <v>6718</v>
      </c>
      <c r="G74" s="412">
        <v>21096</v>
      </c>
      <c r="H74" s="412">
        <v>8418</v>
      </c>
      <c r="I74" s="412">
        <v>3748</v>
      </c>
      <c r="J74" s="412">
        <v>2187</v>
      </c>
      <c r="K74" s="412">
        <v>461</v>
      </c>
      <c r="L74" s="412">
        <v>9</v>
      </c>
      <c r="M74" s="412">
        <v>43505</v>
      </c>
      <c r="N74" s="412">
        <v>22</v>
      </c>
      <c r="O74" s="412">
        <v>69</v>
      </c>
      <c r="P74" s="412">
        <v>98</v>
      </c>
      <c r="Q74" s="412">
        <v>36</v>
      </c>
      <c r="R74" s="412">
        <v>15</v>
      </c>
      <c r="S74" s="412">
        <v>11</v>
      </c>
      <c r="T74" s="412">
        <v>5</v>
      </c>
      <c r="U74" s="412">
        <v>0</v>
      </c>
      <c r="V74" s="412">
        <v>256</v>
      </c>
      <c r="W74" s="412">
        <v>0</v>
      </c>
      <c r="X74" s="412">
        <v>0</v>
      </c>
      <c r="Y74" s="412">
        <v>0</v>
      </c>
      <c r="Z74" s="412">
        <v>0</v>
      </c>
      <c r="AA74" s="412">
        <v>0</v>
      </c>
      <c r="AB74" s="412">
        <v>0</v>
      </c>
      <c r="AC74" s="412">
        <v>1</v>
      </c>
      <c r="AD74" s="412">
        <v>0</v>
      </c>
      <c r="AE74" s="412">
        <v>1</v>
      </c>
      <c r="AF74" s="412">
        <v>846</v>
      </c>
      <c r="AG74" s="412">
        <v>6649</v>
      </c>
      <c r="AH74" s="412">
        <v>20998</v>
      </c>
      <c r="AI74" s="412">
        <v>8382</v>
      </c>
      <c r="AJ74" s="412">
        <v>3733</v>
      </c>
      <c r="AK74" s="412">
        <v>2176</v>
      </c>
      <c r="AL74" s="412">
        <v>455</v>
      </c>
      <c r="AM74" s="412">
        <v>9</v>
      </c>
      <c r="AN74" s="412">
        <v>43248</v>
      </c>
      <c r="AO74" s="412">
        <v>0</v>
      </c>
      <c r="AP74" s="412">
        <v>4</v>
      </c>
      <c r="AQ74" s="412">
        <v>68</v>
      </c>
      <c r="AR74" s="412">
        <v>34</v>
      </c>
      <c r="AS74" s="412">
        <v>32</v>
      </c>
      <c r="AT74" s="412">
        <v>13</v>
      </c>
      <c r="AU74" s="412">
        <v>7</v>
      </c>
      <c r="AV74" s="412">
        <v>3</v>
      </c>
      <c r="AW74" s="412">
        <v>161</v>
      </c>
      <c r="AX74" s="412">
        <v>0</v>
      </c>
      <c r="AY74" s="412">
        <v>4</v>
      </c>
      <c r="AZ74" s="412">
        <v>68</v>
      </c>
      <c r="BA74" s="412">
        <v>34</v>
      </c>
      <c r="BB74" s="412">
        <v>32</v>
      </c>
      <c r="BC74" s="412">
        <v>13</v>
      </c>
      <c r="BD74" s="412">
        <v>7</v>
      </c>
      <c r="BE74" s="412">
        <v>3</v>
      </c>
      <c r="BF74" s="412">
        <v>0</v>
      </c>
      <c r="BG74" s="412">
        <v>161</v>
      </c>
      <c r="BH74" s="412">
        <v>0</v>
      </c>
      <c r="BI74" s="412">
        <v>850</v>
      </c>
      <c r="BJ74" s="412">
        <v>6713</v>
      </c>
      <c r="BK74" s="412">
        <v>20964</v>
      </c>
      <c r="BL74" s="412">
        <v>8380</v>
      </c>
      <c r="BM74" s="412">
        <v>3714</v>
      </c>
      <c r="BN74" s="412">
        <v>2170</v>
      </c>
      <c r="BO74" s="412">
        <v>451</v>
      </c>
      <c r="BP74" s="412">
        <v>6</v>
      </c>
      <c r="BQ74" s="412">
        <v>43248</v>
      </c>
      <c r="BR74" s="412">
        <v>0</v>
      </c>
      <c r="BS74" s="412">
        <v>512</v>
      </c>
      <c r="BT74" s="412">
        <v>3859</v>
      </c>
      <c r="BU74" s="412">
        <v>5876</v>
      </c>
      <c r="BV74" s="412">
        <v>1836</v>
      </c>
      <c r="BW74" s="412">
        <v>651</v>
      </c>
      <c r="BX74" s="412">
        <v>313</v>
      </c>
      <c r="BY74" s="412">
        <v>61</v>
      </c>
      <c r="BZ74" s="412">
        <v>1</v>
      </c>
      <c r="CA74" s="412">
        <v>13109</v>
      </c>
      <c r="CB74" s="412">
        <v>0</v>
      </c>
      <c r="CC74" s="412">
        <v>4</v>
      </c>
      <c r="CD74" s="412">
        <v>29</v>
      </c>
      <c r="CE74" s="412">
        <v>179</v>
      </c>
      <c r="CF74" s="412">
        <v>75</v>
      </c>
      <c r="CG74" s="412">
        <v>29</v>
      </c>
      <c r="CH74" s="412">
        <v>21</v>
      </c>
      <c r="CI74" s="412">
        <v>1</v>
      </c>
      <c r="CJ74" s="412">
        <v>0</v>
      </c>
      <c r="CK74" s="412">
        <v>338</v>
      </c>
      <c r="CL74" s="412">
        <v>0</v>
      </c>
      <c r="CM74" s="412">
        <v>1</v>
      </c>
      <c r="CN74" s="412">
        <v>2</v>
      </c>
      <c r="CO74" s="412">
        <v>10</v>
      </c>
      <c r="CP74" s="412">
        <v>7</v>
      </c>
      <c r="CQ74" s="412">
        <v>7</v>
      </c>
      <c r="CR74" s="412">
        <v>6</v>
      </c>
      <c r="CS74" s="412">
        <v>8</v>
      </c>
      <c r="CT74" s="412">
        <v>2</v>
      </c>
      <c r="CU74" s="412">
        <v>43</v>
      </c>
      <c r="CV74" s="412">
        <v>18</v>
      </c>
      <c r="CW74" s="412">
        <v>46</v>
      </c>
      <c r="CX74" s="412">
        <v>164</v>
      </c>
      <c r="CY74" s="412">
        <v>60</v>
      </c>
      <c r="CZ74" s="412">
        <v>21</v>
      </c>
      <c r="DA74" s="412">
        <v>9</v>
      </c>
      <c r="DB74" s="412">
        <v>2</v>
      </c>
      <c r="DC74" s="412">
        <v>1</v>
      </c>
      <c r="DD74" s="412">
        <v>321</v>
      </c>
      <c r="DE74" s="412">
        <v>8</v>
      </c>
      <c r="DF74" s="412">
        <v>64</v>
      </c>
      <c r="DG74" s="412">
        <v>133</v>
      </c>
      <c r="DH74" s="412">
        <v>55</v>
      </c>
      <c r="DI74" s="412">
        <v>17</v>
      </c>
      <c r="DJ74" s="412">
        <v>14</v>
      </c>
      <c r="DK74" s="412">
        <v>3</v>
      </c>
      <c r="DL74" s="412">
        <v>0</v>
      </c>
      <c r="DM74" s="412">
        <v>294</v>
      </c>
      <c r="DN74" s="412">
        <v>3</v>
      </c>
      <c r="DO74" s="412">
        <v>13</v>
      </c>
      <c r="DP74" s="412">
        <v>17</v>
      </c>
      <c r="DQ74" s="412">
        <v>3</v>
      </c>
      <c r="DR74" s="412">
        <v>3</v>
      </c>
      <c r="DS74" s="412">
        <v>0</v>
      </c>
      <c r="DT74" s="412">
        <v>0</v>
      </c>
      <c r="DU74" s="412">
        <v>0</v>
      </c>
      <c r="DV74" s="412">
        <v>39</v>
      </c>
      <c r="DW74" s="412">
        <v>2</v>
      </c>
      <c r="DX74" s="412">
        <v>1</v>
      </c>
      <c r="DY74" s="412">
        <v>10</v>
      </c>
      <c r="DZ74" s="412">
        <v>1</v>
      </c>
      <c r="EA74" s="412">
        <v>1</v>
      </c>
      <c r="EB74" s="412">
        <v>1</v>
      </c>
      <c r="EC74" s="412">
        <v>0</v>
      </c>
      <c r="ED74" s="412">
        <v>1</v>
      </c>
      <c r="EE74" s="412">
        <v>17</v>
      </c>
      <c r="EF74" s="412">
        <v>13</v>
      </c>
      <c r="EG74" s="412">
        <v>78</v>
      </c>
      <c r="EH74" s="412">
        <v>160</v>
      </c>
      <c r="EI74" s="412">
        <v>59</v>
      </c>
      <c r="EJ74" s="412">
        <v>21</v>
      </c>
      <c r="EK74" s="412">
        <v>15</v>
      </c>
      <c r="EL74" s="412">
        <v>3</v>
      </c>
      <c r="EM74" s="412">
        <v>1</v>
      </c>
      <c r="EN74" s="412">
        <v>350</v>
      </c>
      <c r="EO74" s="412">
        <v>4</v>
      </c>
      <c r="EP74" s="412">
        <v>6</v>
      </c>
      <c r="EQ74" s="412">
        <v>15</v>
      </c>
      <c r="ER74" s="412">
        <v>9</v>
      </c>
      <c r="ES74" s="412">
        <v>3</v>
      </c>
      <c r="ET74" s="412">
        <v>3</v>
      </c>
      <c r="EU74" s="412">
        <v>1</v>
      </c>
      <c r="EV74" s="412">
        <v>0</v>
      </c>
      <c r="EW74" s="412">
        <v>41</v>
      </c>
      <c r="EX74" s="412">
        <v>0</v>
      </c>
      <c r="EY74" s="412">
        <v>0</v>
      </c>
      <c r="EZ74" s="412">
        <v>0</v>
      </c>
      <c r="FA74" s="412">
        <v>0</v>
      </c>
      <c r="FB74" s="412">
        <v>0</v>
      </c>
      <c r="FC74" s="412">
        <v>0</v>
      </c>
      <c r="FD74" s="412">
        <v>0</v>
      </c>
      <c r="FE74" s="412">
        <v>0</v>
      </c>
      <c r="FF74" s="412">
        <v>0</v>
      </c>
      <c r="FG74" s="412">
        <v>0</v>
      </c>
      <c r="FH74" s="412">
        <v>1</v>
      </c>
      <c r="FI74" s="412">
        <v>4</v>
      </c>
      <c r="FJ74" s="412">
        <v>1</v>
      </c>
      <c r="FK74" s="412">
        <v>1</v>
      </c>
      <c r="FL74" s="412">
        <v>2</v>
      </c>
      <c r="FM74" s="412">
        <v>0</v>
      </c>
      <c r="FN74" s="412">
        <v>0</v>
      </c>
      <c r="FO74" s="412">
        <v>9</v>
      </c>
      <c r="FP74" s="412">
        <v>4</v>
      </c>
      <c r="FQ74" s="412">
        <v>5</v>
      </c>
      <c r="FR74" s="412">
        <v>11</v>
      </c>
      <c r="FS74" s="412">
        <v>8</v>
      </c>
      <c r="FT74" s="412">
        <v>2</v>
      </c>
      <c r="FU74" s="412">
        <v>1</v>
      </c>
      <c r="FV74" s="412">
        <v>1</v>
      </c>
      <c r="FW74" s="412">
        <v>0</v>
      </c>
      <c r="FX74" s="412">
        <v>32</v>
      </c>
      <c r="FY74" s="412">
        <v>0</v>
      </c>
      <c r="FZ74" s="412">
        <v>328</v>
      </c>
      <c r="GA74" s="412">
        <v>2809</v>
      </c>
      <c r="GB74" s="412">
        <v>14872</v>
      </c>
      <c r="GC74" s="412">
        <v>6458</v>
      </c>
      <c r="GD74" s="412">
        <v>3023</v>
      </c>
      <c r="GE74" s="412">
        <v>1829</v>
      </c>
      <c r="GF74" s="412">
        <v>381</v>
      </c>
      <c r="GG74" s="412">
        <v>2</v>
      </c>
      <c r="GH74" s="412">
        <v>29702</v>
      </c>
      <c r="GI74" s="412">
        <v>0</v>
      </c>
      <c r="GJ74" s="412">
        <v>522</v>
      </c>
      <c r="GK74" s="412">
        <v>3904</v>
      </c>
      <c r="GL74" s="412">
        <v>6092</v>
      </c>
      <c r="GM74" s="412">
        <v>1922</v>
      </c>
      <c r="GN74" s="412">
        <v>691</v>
      </c>
      <c r="GO74" s="412">
        <v>341</v>
      </c>
      <c r="GP74" s="412">
        <v>70</v>
      </c>
      <c r="GQ74" s="412">
        <v>4</v>
      </c>
      <c r="GR74" s="412">
        <v>13546</v>
      </c>
      <c r="GS74" s="412">
        <v>0</v>
      </c>
      <c r="GT74" s="412">
        <v>1.4</v>
      </c>
      <c r="GU74" s="412">
        <v>0</v>
      </c>
      <c r="GV74" s="412">
        <v>0</v>
      </c>
      <c r="GW74" s="412">
        <v>0</v>
      </c>
      <c r="GX74" s="412">
        <v>0</v>
      </c>
      <c r="GY74" s="412">
        <v>0</v>
      </c>
      <c r="GZ74" s="412">
        <v>0</v>
      </c>
      <c r="HA74" s="412">
        <v>0</v>
      </c>
      <c r="HB74" s="412">
        <v>1.4</v>
      </c>
      <c r="HC74" s="412">
        <v>0</v>
      </c>
      <c r="HD74" s="412">
        <v>717.1</v>
      </c>
      <c r="HE74" s="412">
        <v>5728</v>
      </c>
      <c r="HF74" s="412">
        <v>19433.25</v>
      </c>
      <c r="HG74" s="412">
        <v>7896.25</v>
      </c>
      <c r="HH74" s="412">
        <v>3538.5</v>
      </c>
      <c r="HI74" s="412">
        <v>2084</v>
      </c>
      <c r="HJ74" s="412">
        <v>431.5</v>
      </c>
      <c r="HK74" s="412">
        <v>5.25</v>
      </c>
      <c r="HL74" s="412">
        <v>39833.85</v>
      </c>
      <c r="HM74" s="412">
        <v>0</v>
      </c>
      <c r="HN74" s="412">
        <v>478.1</v>
      </c>
      <c r="HO74" s="412">
        <v>4455.1000000000004</v>
      </c>
      <c r="HP74" s="412">
        <v>17274</v>
      </c>
      <c r="HQ74" s="412">
        <v>7896.3</v>
      </c>
      <c r="HR74" s="412">
        <v>4324.8</v>
      </c>
      <c r="HS74" s="412">
        <v>3010.2</v>
      </c>
      <c r="HT74" s="412">
        <v>719.2</v>
      </c>
      <c r="HU74" s="412">
        <v>10.5</v>
      </c>
      <c r="HV74" s="412">
        <v>38168.199999999997</v>
      </c>
      <c r="HW74" s="412">
        <v>0</v>
      </c>
      <c r="HX74" s="412">
        <v>38168.199999999997</v>
      </c>
      <c r="HY74" s="412">
        <v>0</v>
      </c>
      <c r="HZ74" s="412">
        <v>717.1</v>
      </c>
      <c r="IA74" s="412">
        <v>5728</v>
      </c>
      <c r="IB74" s="412">
        <v>19433.25</v>
      </c>
      <c r="IC74" s="412">
        <v>7896.25</v>
      </c>
      <c r="ID74" s="412">
        <v>3538.5</v>
      </c>
      <c r="IE74" s="412">
        <v>2084</v>
      </c>
      <c r="IF74" s="412">
        <v>431.5</v>
      </c>
      <c r="IG74" s="412">
        <v>5.25</v>
      </c>
      <c r="IH74" s="412">
        <v>39833.85</v>
      </c>
      <c r="II74" s="412">
        <v>0</v>
      </c>
      <c r="IJ74" s="412">
        <v>200.79</v>
      </c>
      <c r="IK74" s="412">
        <v>1745.81</v>
      </c>
      <c r="IL74" s="412">
        <v>3038.47</v>
      </c>
      <c r="IM74" s="412">
        <v>582.57000000000005</v>
      </c>
      <c r="IN74" s="412">
        <v>87.47</v>
      </c>
      <c r="IO74" s="412">
        <v>21.89</v>
      </c>
      <c r="IP74" s="412">
        <v>5.76</v>
      </c>
      <c r="IQ74" s="412">
        <v>0</v>
      </c>
      <c r="IR74" s="412">
        <v>5682.76</v>
      </c>
      <c r="IS74" s="412">
        <v>0</v>
      </c>
      <c r="IT74" s="412">
        <v>516.31000000000006</v>
      </c>
      <c r="IU74" s="412">
        <v>3982.19</v>
      </c>
      <c r="IV74" s="412">
        <v>16394.78</v>
      </c>
      <c r="IW74" s="412">
        <v>7313.68</v>
      </c>
      <c r="IX74" s="412">
        <v>3451.03</v>
      </c>
      <c r="IY74" s="412">
        <v>2062.11</v>
      </c>
      <c r="IZ74" s="412">
        <v>425.74</v>
      </c>
      <c r="JA74" s="412">
        <v>5.25</v>
      </c>
      <c r="JB74" s="412">
        <v>34151.089999999997</v>
      </c>
      <c r="JC74" s="412">
        <v>0</v>
      </c>
      <c r="JD74" s="412">
        <v>344.2</v>
      </c>
      <c r="JE74" s="412">
        <v>3097.3</v>
      </c>
      <c r="JF74" s="412">
        <v>14573.1</v>
      </c>
      <c r="JG74" s="412">
        <v>7313.7</v>
      </c>
      <c r="JH74" s="412">
        <v>4217.8999999999996</v>
      </c>
      <c r="JI74" s="412">
        <v>2978.6</v>
      </c>
      <c r="JJ74" s="412">
        <v>709.6</v>
      </c>
      <c r="JK74" s="412">
        <v>10.5</v>
      </c>
      <c r="JL74" s="412">
        <v>33244.899999999994</v>
      </c>
      <c r="JM74" s="412">
        <v>0</v>
      </c>
      <c r="JN74" s="412">
        <v>33244.9</v>
      </c>
      <c r="JO74" s="286"/>
      <c r="JP74" s="143">
        <f t="shared" si="6"/>
        <v>0</v>
      </c>
    </row>
    <row r="75" spans="1:276" x14ac:dyDescent="0.2">
      <c r="A75" s="150" t="s">
        <v>269</v>
      </c>
      <c r="B75" s="151" t="s">
        <v>280</v>
      </c>
      <c r="C75" s="152" t="s">
        <v>128</v>
      </c>
      <c r="D75" s="415" t="s">
        <v>268</v>
      </c>
      <c r="E75" s="412">
        <v>3206</v>
      </c>
      <c r="F75" s="412">
        <v>21835</v>
      </c>
      <c r="G75" s="412">
        <v>47319</v>
      </c>
      <c r="H75" s="412">
        <v>38112</v>
      </c>
      <c r="I75" s="412">
        <v>21701</v>
      </c>
      <c r="J75" s="412">
        <v>11461</v>
      </c>
      <c r="K75" s="412">
        <v>7415</v>
      </c>
      <c r="L75" s="412">
        <v>634</v>
      </c>
      <c r="M75" s="412">
        <v>151683</v>
      </c>
      <c r="N75" s="412">
        <v>73</v>
      </c>
      <c r="O75" s="412">
        <v>307</v>
      </c>
      <c r="P75" s="412">
        <v>553</v>
      </c>
      <c r="Q75" s="412">
        <v>316</v>
      </c>
      <c r="R75" s="412">
        <v>216</v>
      </c>
      <c r="S75" s="412">
        <v>95</v>
      </c>
      <c r="T75" s="412">
        <v>55</v>
      </c>
      <c r="U75" s="412">
        <v>15</v>
      </c>
      <c r="V75" s="412">
        <v>1630</v>
      </c>
      <c r="W75" s="412">
        <v>0</v>
      </c>
      <c r="X75" s="412">
        <v>0</v>
      </c>
      <c r="Y75" s="412">
        <v>0</v>
      </c>
      <c r="Z75" s="412">
        <v>0</v>
      </c>
      <c r="AA75" s="412">
        <v>0</v>
      </c>
      <c r="AB75" s="412">
        <v>0</v>
      </c>
      <c r="AC75" s="412">
        <v>0</v>
      </c>
      <c r="AD75" s="412">
        <v>0</v>
      </c>
      <c r="AE75" s="412">
        <v>0</v>
      </c>
      <c r="AF75" s="412">
        <v>3133</v>
      </c>
      <c r="AG75" s="412">
        <v>21528</v>
      </c>
      <c r="AH75" s="412">
        <v>46766</v>
      </c>
      <c r="AI75" s="412">
        <v>37796</v>
      </c>
      <c r="AJ75" s="412">
        <v>21485</v>
      </c>
      <c r="AK75" s="412">
        <v>11366</v>
      </c>
      <c r="AL75" s="412">
        <v>7360</v>
      </c>
      <c r="AM75" s="412">
        <v>619</v>
      </c>
      <c r="AN75" s="412">
        <v>150053</v>
      </c>
      <c r="AO75" s="412">
        <v>2</v>
      </c>
      <c r="AP75" s="412">
        <v>27</v>
      </c>
      <c r="AQ75" s="412">
        <v>116</v>
      </c>
      <c r="AR75" s="412">
        <v>194</v>
      </c>
      <c r="AS75" s="412">
        <v>193</v>
      </c>
      <c r="AT75" s="412">
        <v>133</v>
      </c>
      <c r="AU75" s="412">
        <v>108</v>
      </c>
      <c r="AV75" s="412">
        <v>24</v>
      </c>
      <c r="AW75" s="412">
        <v>797</v>
      </c>
      <c r="AX75" s="412">
        <v>2</v>
      </c>
      <c r="AY75" s="412">
        <v>27</v>
      </c>
      <c r="AZ75" s="412">
        <v>116</v>
      </c>
      <c r="BA75" s="412">
        <v>194</v>
      </c>
      <c r="BB75" s="412">
        <v>193</v>
      </c>
      <c r="BC75" s="412">
        <v>133</v>
      </c>
      <c r="BD75" s="412">
        <v>108</v>
      </c>
      <c r="BE75" s="412">
        <v>24</v>
      </c>
      <c r="BF75" s="412">
        <v>0</v>
      </c>
      <c r="BG75" s="412">
        <v>797</v>
      </c>
      <c r="BH75" s="412">
        <v>2</v>
      </c>
      <c r="BI75" s="412">
        <v>3158</v>
      </c>
      <c r="BJ75" s="412">
        <v>21617</v>
      </c>
      <c r="BK75" s="412">
        <v>46844</v>
      </c>
      <c r="BL75" s="412">
        <v>37795</v>
      </c>
      <c r="BM75" s="412">
        <v>21425</v>
      </c>
      <c r="BN75" s="412">
        <v>11341</v>
      </c>
      <c r="BO75" s="412">
        <v>7276</v>
      </c>
      <c r="BP75" s="412">
        <v>595</v>
      </c>
      <c r="BQ75" s="412">
        <v>150053</v>
      </c>
      <c r="BR75" s="412">
        <v>0</v>
      </c>
      <c r="BS75" s="412">
        <v>1826</v>
      </c>
      <c r="BT75" s="412">
        <v>12240</v>
      </c>
      <c r="BU75" s="412">
        <v>17958</v>
      </c>
      <c r="BV75" s="412">
        <v>9616</v>
      </c>
      <c r="BW75" s="412">
        <v>4420</v>
      </c>
      <c r="BX75" s="412">
        <v>1862</v>
      </c>
      <c r="BY75" s="412">
        <v>863</v>
      </c>
      <c r="BZ75" s="412">
        <v>48</v>
      </c>
      <c r="CA75" s="412">
        <v>48833</v>
      </c>
      <c r="CB75" s="412">
        <v>0</v>
      </c>
      <c r="CC75" s="412">
        <v>16</v>
      </c>
      <c r="CD75" s="412">
        <v>164</v>
      </c>
      <c r="CE75" s="412">
        <v>480</v>
      </c>
      <c r="CF75" s="412">
        <v>439</v>
      </c>
      <c r="CG75" s="412">
        <v>198</v>
      </c>
      <c r="CH75" s="412">
        <v>113</v>
      </c>
      <c r="CI75" s="412">
        <v>44</v>
      </c>
      <c r="CJ75" s="412">
        <v>3</v>
      </c>
      <c r="CK75" s="412">
        <v>1457</v>
      </c>
      <c r="CL75" s="412">
        <v>0</v>
      </c>
      <c r="CM75" s="412">
        <v>1</v>
      </c>
      <c r="CN75" s="412">
        <v>11</v>
      </c>
      <c r="CO75" s="412">
        <v>16</v>
      </c>
      <c r="CP75" s="412">
        <v>21</v>
      </c>
      <c r="CQ75" s="412">
        <v>17</v>
      </c>
      <c r="CR75" s="412">
        <v>33</v>
      </c>
      <c r="CS75" s="412">
        <v>50</v>
      </c>
      <c r="CT75" s="412">
        <v>19</v>
      </c>
      <c r="CU75" s="412">
        <v>168</v>
      </c>
      <c r="CV75" s="412">
        <v>18</v>
      </c>
      <c r="CW75" s="412">
        <v>84</v>
      </c>
      <c r="CX75" s="412">
        <v>211</v>
      </c>
      <c r="CY75" s="412">
        <v>81</v>
      </c>
      <c r="CZ75" s="412">
        <v>39</v>
      </c>
      <c r="DA75" s="412">
        <v>12</v>
      </c>
      <c r="DB75" s="412">
        <v>14</v>
      </c>
      <c r="DC75" s="412">
        <v>2</v>
      </c>
      <c r="DD75" s="412">
        <v>461</v>
      </c>
      <c r="DE75" s="412">
        <v>118</v>
      </c>
      <c r="DF75" s="412">
        <v>474</v>
      </c>
      <c r="DG75" s="412">
        <v>846</v>
      </c>
      <c r="DH75" s="412">
        <v>399</v>
      </c>
      <c r="DI75" s="412">
        <v>186</v>
      </c>
      <c r="DJ75" s="412">
        <v>79</v>
      </c>
      <c r="DK75" s="412">
        <v>53</v>
      </c>
      <c r="DL75" s="412">
        <v>8</v>
      </c>
      <c r="DM75" s="412">
        <v>2163</v>
      </c>
      <c r="DN75" s="412">
        <v>0</v>
      </c>
      <c r="DO75" s="412">
        <v>0</v>
      </c>
      <c r="DP75" s="412">
        <v>0</v>
      </c>
      <c r="DQ75" s="412">
        <v>0</v>
      </c>
      <c r="DR75" s="412">
        <v>0</v>
      </c>
      <c r="DS75" s="412">
        <v>0</v>
      </c>
      <c r="DT75" s="412">
        <v>0</v>
      </c>
      <c r="DU75" s="412">
        <v>0</v>
      </c>
      <c r="DV75" s="412">
        <v>0</v>
      </c>
      <c r="DW75" s="412">
        <v>14</v>
      </c>
      <c r="DX75" s="412">
        <v>62</v>
      </c>
      <c r="DY75" s="412">
        <v>81</v>
      </c>
      <c r="DZ75" s="412">
        <v>52</v>
      </c>
      <c r="EA75" s="412">
        <v>20</v>
      </c>
      <c r="EB75" s="412">
        <v>8</v>
      </c>
      <c r="EC75" s="412">
        <v>11</v>
      </c>
      <c r="ED75" s="412">
        <v>3</v>
      </c>
      <c r="EE75" s="412">
        <v>251</v>
      </c>
      <c r="EF75" s="412">
        <v>132</v>
      </c>
      <c r="EG75" s="412">
        <v>536</v>
      </c>
      <c r="EH75" s="412">
        <v>927</v>
      </c>
      <c r="EI75" s="412">
        <v>451</v>
      </c>
      <c r="EJ75" s="412">
        <v>206</v>
      </c>
      <c r="EK75" s="412">
        <v>87</v>
      </c>
      <c r="EL75" s="412">
        <v>64</v>
      </c>
      <c r="EM75" s="412">
        <v>11</v>
      </c>
      <c r="EN75" s="412">
        <v>2414</v>
      </c>
      <c r="EO75" s="412">
        <v>43</v>
      </c>
      <c r="EP75" s="412">
        <v>229</v>
      </c>
      <c r="EQ75" s="412">
        <v>385</v>
      </c>
      <c r="ER75" s="412">
        <v>196</v>
      </c>
      <c r="ES75" s="412">
        <v>93</v>
      </c>
      <c r="ET75" s="412">
        <v>45</v>
      </c>
      <c r="EU75" s="412">
        <v>34</v>
      </c>
      <c r="EV75" s="412">
        <v>6</v>
      </c>
      <c r="EW75" s="412">
        <v>1031</v>
      </c>
      <c r="EX75" s="412">
        <v>0</v>
      </c>
      <c r="EY75" s="412">
        <v>0</v>
      </c>
      <c r="EZ75" s="412">
        <v>0</v>
      </c>
      <c r="FA75" s="412">
        <v>0</v>
      </c>
      <c r="FB75" s="412">
        <v>0</v>
      </c>
      <c r="FC75" s="412">
        <v>0</v>
      </c>
      <c r="FD75" s="412">
        <v>0</v>
      </c>
      <c r="FE75" s="412">
        <v>0</v>
      </c>
      <c r="FF75" s="412">
        <v>0</v>
      </c>
      <c r="FG75" s="412">
        <v>0</v>
      </c>
      <c r="FH75" s="412">
        <v>1</v>
      </c>
      <c r="FI75" s="412">
        <v>1</v>
      </c>
      <c r="FJ75" s="412">
        <v>4</v>
      </c>
      <c r="FK75" s="412">
        <v>2</v>
      </c>
      <c r="FL75" s="412">
        <v>0</v>
      </c>
      <c r="FM75" s="412">
        <v>1</v>
      </c>
      <c r="FN75" s="412">
        <v>0</v>
      </c>
      <c r="FO75" s="412">
        <v>9</v>
      </c>
      <c r="FP75" s="412">
        <v>43</v>
      </c>
      <c r="FQ75" s="412">
        <v>228</v>
      </c>
      <c r="FR75" s="412">
        <v>384</v>
      </c>
      <c r="FS75" s="412">
        <v>192</v>
      </c>
      <c r="FT75" s="412">
        <v>91</v>
      </c>
      <c r="FU75" s="412">
        <v>45</v>
      </c>
      <c r="FV75" s="412">
        <v>33</v>
      </c>
      <c r="FW75" s="412">
        <v>6</v>
      </c>
      <c r="FX75" s="412">
        <v>1022</v>
      </c>
      <c r="FY75" s="412">
        <v>2</v>
      </c>
      <c r="FZ75" s="412">
        <v>1301</v>
      </c>
      <c r="GA75" s="412">
        <v>9140</v>
      </c>
      <c r="GB75" s="412">
        <v>28309</v>
      </c>
      <c r="GC75" s="412">
        <v>27667</v>
      </c>
      <c r="GD75" s="412">
        <v>16770</v>
      </c>
      <c r="GE75" s="412">
        <v>9325</v>
      </c>
      <c r="GF75" s="412">
        <v>6308</v>
      </c>
      <c r="GG75" s="412">
        <v>522</v>
      </c>
      <c r="GH75" s="412">
        <v>99344</v>
      </c>
      <c r="GI75" s="412">
        <v>0</v>
      </c>
      <c r="GJ75" s="412">
        <v>1857</v>
      </c>
      <c r="GK75" s="412">
        <v>12477</v>
      </c>
      <c r="GL75" s="412">
        <v>18535</v>
      </c>
      <c r="GM75" s="412">
        <v>10128</v>
      </c>
      <c r="GN75" s="412">
        <v>4655</v>
      </c>
      <c r="GO75" s="412">
        <v>2016</v>
      </c>
      <c r="GP75" s="412">
        <v>968</v>
      </c>
      <c r="GQ75" s="412">
        <v>73</v>
      </c>
      <c r="GR75" s="412">
        <v>50709</v>
      </c>
      <c r="GS75" s="412">
        <v>0</v>
      </c>
      <c r="GT75" s="412">
        <v>0.7</v>
      </c>
      <c r="GU75" s="412">
        <v>0</v>
      </c>
      <c r="GV75" s="412">
        <v>0</v>
      </c>
      <c r="GW75" s="412">
        <v>0</v>
      </c>
      <c r="GX75" s="412">
        <v>0</v>
      </c>
      <c r="GY75" s="412">
        <v>0</v>
      </c>
      <c r="GZ75" s="412">
        <v>0</v>
      </c>
      <c r="HA75" s="412">
        <v>0</v>
      </c>
      <c r="HB75" s="412">
        <v>0.7</v>
      </c>
      <c r="HC75" s="412">
        <v>2</v>
      </c>
      <c r="HD75" s="412">
        <v>2703.3</v>
      </c>
      <c r="HE75" s="412">
        <v>18541.5</v>
      </c>
      <c r="HF75" s="412">
        <v>42267</v>
      </c>
      <c r="HG75" s="412">
        <v>35296.75</v>
      </c>
      <c r="HH75" s="412">
        <v>20272</v>
      </c>
      <c r="HI75" s="412">
        <v>10834.75</v>
      </c>
      <c r="HJ75" s="412">
        <v>7029.75</v>
      </c>
      <c r="HK75" s="412">
        <v>574.25</v>
      </c>
      <c r="HL75" s="412">
        <v>137521.29999999999</v>
      </c>
      <c r="HM75" s="412">
        <v>1.1000000000000001</v>
      </c>
      <c r="HN75" s="412">
        <v>1802.2</v>
      </c>
      <c r="HO75" s="412">
        <v>14421.2</v>
      </c>
      <c r="HP75" s="412">
        <v>37570.699999999997</v>
      </c>
      <c r="HQ75" s="412">
        <v>35296.800000000003</v>
      </c>
      <c r="HR75" s="412">
        <v>24776.9</v>
      </c>
      <c r="HS75" s="412">
        <v>15650.2</v>
      </c>
      <c r="HT75" s="412">
        <v>11716.3</v>
      </c>
      <c r="HU75" s="412">
        <v>1148.5</v>
      </c>
      <c r="HV75" s="412">
        <v>142383.9</v>
      </c>
      <c r="HW75" s="412">
        <v>18.7</v>
      </c>
      <c r="HX75" s="412">
        <v>142402.6</v>
      </c>
      <c r="HY75" s="412">
        <v>2</v>
      </c>
      <c r="HZ75" s="412">
        <v>2703.3</v>
      </c>
      <c r="IA75" s="412">
        <v>18541.5</v>
      </c>
      <c r="IB75" s="412">
        <v>42267</v>
      </c>
      <c r="IC75" s="412">
        <v>35296.75</v>
      </c>
      <c r="ID75" s="412">
        <v>20272</v>
      </c>
      <c r="IE75" s="412">
        <v>10834.75</v>
      </c>
      <c r="IF75" s="412">
        <v>7029.75</v>
      </c>
      <c r="IG75" s="412">
        <v>574.25</v>
      </c>
      <c r="IH75" s="412">
        <v>137521.29999999999</v>
      </c>
      <c r="II75" s="412">
        <v>0</v>
      </c>
      <c r="IJ75" s="412">
        <v>852.9</v>
      </c>
      <c r="IK75" s="412">
        <v>5855.73</v>
      </c>
      <c r="IL75" s="412">
        <v>8799.32</v>
      </c>
      <c r="IM75" s="412">
        <v>5234.2</v>
      </c>
      <c r="IN75" s="412">
        <v>1502.61</v>
      </c>
      <c r="IO75" s="412">
        <v>381.94</v>
      </c>
      <c r="IP75" s="412">
        <v>118.48</v>
      </c>
      <c r="IQ75" s="412">
        <v>3.5</v>
      </c>
      <c r="IR75" s="412">
        <v>22748.679999999997</v>
      </c>
      <c r="IS75" s="412">
        <v>2</v>
      </c>
      <c r="IT75" s="412">
        <v>1850.4</v>
      </c>
      <c r="IU75" s="412">
        <v>12685.77</v>
      </c>
      <c r="IV75" s="412">
        <v>33467.68</v>
      </c>
      <c r="IW75" s="412">
        <v>30062.55</v>
      </c>
      <c r="IX75" s="412">
        <v>18769.39</v>
      </c>
      <c r="IY75" s="412">
        <v>10452.81</v>
      </c>
      <c r="IZ75" s="412">
        <v>6911.27</v>
      </c>
      <c r="JA75" s="412">
        <v>570.75</v>
      </c>
      <c r="JB75" s="412">
        <v>114772.62</v>
      </c>
      <c r="JC75" s="412">
        <v>1.1000000000000001</v>
      </c>
      <c r="JD75" s="412">
        <v>1233.5999999999999</v>
      </c>
      <c r="JE75" s="412">
        <v>9866.7000000000007</v>
      </c>
      <c r="JF75" s="412">
        <v>29749</v>
      </c>
      <c r="JG75" s="412">
        <v>30062.6</v>
      </c>
      <c r="JH75" s="412">
        <v>22940.400000000001</v>
      </c>
      <c r="JI75" s="412">
        <v>15098.5</v>
      </c>
      <c r="JJ75" s="412">
        <v>11518.8</v>
      </c>
      <c r="JK75" s="412">
        <v>1141.5</v>
      </c>
      <c r="JL75" s="412">
        <v>121612.2</v>
      </c>
      <c r="JM75" s="412">
        <v>18.7</v>
      </c>
      <c r="JN75" s="412">
        <v>121630.9</v>
      </c>
      <c r="JO75" s="286"/>
      <c r="JP75" s="143">
        <f t="shared" si="6"/>
        <v>0</v>
      </c>
    </row>
    <row r="76" spans="1:276" x14ac:dyDescent="0.2">
      <c r="A76" s="150" t="s">
        <v>272</v>
      </c>
      <c r="B76" s="151" t="s">
        <v>276</v>
      </c>
      <c r="C76" s="152" t="s">
        <v>69</v>
      </c>
      <c r="D76" s="415" t="s">
        <v>271</v>
      </c>
      <c r="E76" s="412">
        <v>1213</v>
      </c>
      <c r="F76" s="412">
        <v>7949</v>
      </c>
      <c r="G76" s="412">
        <v>18908</v>
      </c>
      <c r="H76" s="412">
        <v>14917</v>
      </c>
      <c r="I76" s="412">
        <v>8569</v>
      </c>
      <c r="J76" s="412">
        <v>5429</v>
      </c>
      <c r="K76" s="412">
        <v>4781</v>
      </c>
      <c r="L76" s="412">
        <v>741</v>
      </c>
      <c r="M76" s="412">
        <v>62507</v>
      </c>
      <c r="N76" s="412">
        <v>42</v>
      </c>
      <c r="O76" s="412">
        <v>126</v>
      </c>
      <c r="P76" s="412">
        <v>116</v>
      </c>
      <c r="Q76" s="412">
        <v>83</v>
      </c>
      <c r="R76" s="412">
        <v>57</v>
      </c>
      <c r="S76" s="412">
        <v>28</v>
      </c>
      <c r="T76" s="412">
        <v>24</v>
      </c>
      <c r="U76" s="412">
        <v>5</v>
      </c>
      <c r="V76" s="412">
        <v>481</v>
      </c>
      <c r="W76" s="412">
        <v>0</v>
      </c>
      <c r="X76" s="412">
        <v>0</v>
      </c>
      <c r="Y76" s="412">
        <v>0</v>
      </c>
      <c r="Z76" s="412">
        <v>0</v>
      </c>
      <c r="AA76" s="412">
        <v>0</v>
      </c>
      <c r="AB76" s="412">
        <v>0</v>
      </c>
      <c r="AC76" s="412">
        <v>0</v>
      </c>
      <c r="AD76" s="412">
        <v>0</v>
      </c>
      <c r="AE76" s="412">
        <v>0</v>
      </c>
      <c r="AF76" s="412">
        <v>1171</v>
      </c>
      <c r="AG76" s="412">
        <v>7823</v>
      </c>
      <c r="AH76" s="412">
        <v>18792</v>
      </c>
      <c r="AI76" s="412">
        <v>14834</v>
      </c>
      <c r="AJ76" s="412">
        <v>8512</v>
      </c>
      <c r="AK76" s="412">
        <v>5401</v>
      </c>
      <c r="AL76" s="412">
        <v>4757</v>
      </c>
      <c r="AM76" s="412">
        <v>736</v>
      </c>
      <c r="AN76" s="412">
        <v>62026</v>
      </c>
      <c r="AO76" s="412">
        <v>1</v>
      </c>
      <c r="AP76" s="412">
        <v>20</v>
      </c>
      <c r="AQ76" s="412">
        <v>66</v>
      </c>
      <c r="AR76" s="412">
        <v>78</v>
      </c>
      <c r="AS76" s="412">
        <v>55</v>
      </c>
      <c r="AT76" s="412">
        <v>31</v>
      </c>
      <c r="AU76" s="412">
        <v>29</v>
      </c>
      <c r="AV76" s="412">
        <v>19</v>
      </c>
      <c r="AW76" s="412">
        <v>299</v>
      </c>
      <c r="AX76" s="412">
        <v>1</v>
      </c>
      <c r="AY76" s="412">
        <v>20</v>
      </c>
      <c r="AZ76" s="412">
        <v>66</v>
      </c>
      <c r="BA76" s="412">
        <v>78</v>
      </c>
      <c r="BB76" s="412">
        <v>55</v>
      </c>
      <c r="BC76" s="412">
        <v>31</v>
      </c>
      <c r="BD76" s="412">
        <v>29</v>
      </c>
      <c r="BE76" s="412">
        <v>19</v>
      </c>
      <c r="BF76" s="412">
        <v>0</v>
      </c>
      <c r="BG76" s="412">
        <v>299</v>
      </c>
      <c r="BH76" s="412">
        <v>1</v>
      </c>
      <c r="BI76" s="412">
        <v>1190</v>
      </c>
      <c r="BJ76" s="412">
        <v>7869</v>
      </c>
      <c r="BK76" s="412">
        <v>18804</v>
      </c>
      <c r="BL76" s="412">
        <v>14811</v>
      </c>
      <c r="BM76" s="412">
        <v>8488</v>
      </c>
      <c r="BN76" s="412">
        <v>5399</v>
      </c>
      <c r="BO76" s="412">
        <v>4747</v>
      </c>
      <c r="BP76" s="412">
        <v>717</v>
      </c>
      <c r="BQ76" s="412">
        <v>62026</v>
      </c>
      <c r="BR76" s="412">
        <v>0</v>
      </c>
      <c r="BS76" s="412">
        <v>643</v>
      </c>
      <c r="BT76" s="412">
        <v>4857</v>
      </c>
      <c r="BU76" s="412">
        <v>6434</v>
      </c>
      <c r="BV76" s="412">
        <v>4097</v>
      </c>
      <c r="BW76" s="412">
        <v>1868</v>
      </c>
      <c r="BX76" s="412">
        <v>861</v>
      </c>
      <c r="BY76" s="412">
        <v>621</v>
      </c>
      <c r="BZ76" s="412">
        <v>54</v>
      </c>
      <c r="CA76" s="412">
        <v>19435</v>
      </c>
      <c r="CB76" s="412">
        <v>0</v>
      </c>
      <c r="CC76" s="412">
        <v>12</v>
      </c>
      <c r="CD76" s="412">
        <v>29</v>
      </c>
      <c r="CE76" s="412">
        <v>91</v>
      </c>
      <c r="CF76" s="412">
        <v>73</v>
      </c>
      <c r="CG76" s="412">
        <v>49</v>
      </c>
      <c r="CH76" s="412">
        <v>16</v>
      </c>
      <c r="CI76" s="412">
        <v>27</v>
      </c>
      <c r="CJ76" s="412">
        <v>1</v>
      </c>
      <c r="CK76" s="412">
        <v>298</v>
      </c>
      <c r="CL76" s="412">
        <v>0</v>
      </c>
      <c r="CM76" s="412">
        <v>1</v>
      </c>
      <c r="CN76" s="412">
        <v>4</v>
      </c>
      <c r="CO76" s="412">
        <v>10</v>
      </c>
      <c r="CP76" s="412">
        <v>10</v>
      </c>
      <c r="CQ76" s="412">
        <v>3</v>
      </c>
      <c r="CR76" s="412">
        <v>4</v>
      </c>
      <c r="CS76" s="412">
        <v>23</v>
      </c>
      <c r="CT76" s="412">
        <v>4</v>
      </c>
      <c r="CU76" s="412">
        <v>59</v>
      </c>
      <c r="CV76" s="412">
        <v>19</v>
      </c>
      <c r="CW76" s="412">
        <v>45</v>
      </c>
      <c r="CX76" s="412">
        <v>66</v>
      </c>
      <c r="CY76" s="412">
        <v>68</v>
      </c>
      <c r="CZ76" s="412">
        <v>38</v>
      </c>
      <c r="DA76" s="412">
        <v>26</v>
      </c>
      <c r="DB76" s="412">
        <v>14</v>
      </c>
      <c r="DC76" s="412">
        <v>6</v>
      </c>
      <c r="DD76" s="412">
        <v>282</v>
      </c>
      <c r="DE76" s="412">
        <v>17</v>
      </c>
      <c r="DF76" s="412">
        <v>57</v>
      </c>
      <c r="DG76" s="412">
        <v>91</v>
      </c>
      <c r="DH76" s="412">
        <v>74</v>
      </c>
      <c r="DI76" s="412">
        <v>43</v>
      </c>
      <c r="DJ76" s="412">
        <v>30</v>
      </c>
      <c r="DK76" s="412">
        <v>32</v>
      </c>
      <c r="DL76" s="412">
        <v>8</v>
      </c>
      <c r="DM76" s="412">
        <v>352</v>
      </c>
      <c r="DN76" s="412">
        <v>11</v>
      </c>
      <c r="DO76" s="412">
        <v>69</v>
      </c>
      <c r="DP76" s="412">
        <v>133</v>
      </c>
      <c r="DQ76" s="412">
        <v>64</v>
      </c>
      <c r="DR76" s="412">
        <v>27</v>
      </c>
      <c r="DS76" s="412">
        <v>18</v>
      </c>
      <c r="DT76" s="412">
        <v>17</v>
      </c>
      <c r="DU76" s="412">
        <v>2</v>
      </c>
      <c r="DV76" s="412">
        <v>341</v>
      </c>
      <c r="DW76" s="412">
        <v>6</v>
      </c>
      <c r="DX76" s="412">
        <v>14</v>
      </c>
      <c r="DY76" s="412">
        <v>15</v>
      </c>
      <c r="DZ76" s="412">
        <v>16</v>
      </c>
      <c r="EA76" s="412">
        <v>9</v>
      </c>
      <c r="EB76" s="412">
        <v>3</v>
      </c>
      <c r="EC76" s="412">
        <v>1</v>
      </c>
      <c r="ED76" s="412">
        <v>0</v>
      </c>
      <c r="EE76" s="412">
        <v>64</v>
      </c>
      <c r="EF76" s="412">
        <v>34</v>
      </c>
      <c r="EG76" s="412">
        <v>140</v>
      </c>
      <c r="EH76" s="412">
        <v>239</v>
      </c>
      <c r="EI76" s="412">
        <v>154</v>
      </c>
      <c r="EJ76" s="412">
        <v>79</v>
      </c>
      <c r="EK76" s="412">
        <v>51</v>
      </c>
      <c r="EL76" s="412">
        <v>50</v>
      </c>
      <c r="EM76" s="412">
        <v>10</v>
      </c>
      <c r="EN76" s="412">
        <v>757</v>
      </c>
      <c r="EO76" s="412">
        <v>15</v>
      </c>
      <c r="EP76" s="412">
        <v>47</v>
      </c>
      <c r="EQ76" s="412">
        <v>71</v>
      </c>
      <c r="ER76" s="412">
        <v>66</v>
      </c>
      <c r="ES76" s="412">
        <v>41</v>
      </c>
      <c r="ET76" s="412">
        <v>25</v>
      </c>
      <c r="EU76" s="412">
        <v>22</v>
      </c>
      <c r="EV76" s="412">
        <v>7</v>
      </c>
      <c r="EW76" s="412">
        <v>294</v>
      </c>
      <c r="EX76" s="412">
        <v>0</v>
      </c>
      <c r="EY76" s="412">
        <v>0</v>
      </c>
      <c r="EZ76" s="412">
        <v>0</v>
      </c>
      <c r="FA76" s="412">
        <v>0</v>
      </c>
      <c r="FB76" s="412">
        <v>0</v>
      </c>
      <c r="FC76" s="412">
        <v>0</v>
      </c>
      <c r="FD76" s="412">
        <v>0</v>
      </c>
      <c r="FE76" s="412">
        <v>0</v>
      </c>
      <c r="FF76" s="412">
        <v>0</v>
      </c>
      <c r="FG76" s="412">
        <v>0</v>
      </c>
      <c r="FH76" s="412">
        <v>4</v>
      </c>
      <c r="FI76" s="412">
        <v>5</v>
      </c>
      <c r="FJ76" s="412">
        <v>6</v>
      </c>
      <c r="FK76" s="412">
        <v>2</v>
      </c>
      <c r="FL76" s="412">
        <v>4</v>
      </c>
      <c r="FM76" s="412">
        <v>3</v>
      </c>
      <c r="FN76" s="412">
        <v>0</v>
      </c>
      <c r="FO76" s="412">
        <v>24</v>
      </c>
      <c r="FP76" s="412">
        <v>15</v>
      </c>
      <c r="FQ76" s="412">
        <v>43</v>
      </c>
      <c r="FR76" s="412">
        <v>66</v>
      </c>
      <c r="FS76" s="412">
        <v>60</v>
      </c>
      <c r="FT76" s="412">
        <v>39</v>
      </c>
      <c r="FU76" s="412">
        <v>21</v>
      </c>
      <c r="FV76" s="412">
        <v>19</v>
      </c>
      <c r="FW76" s="412">
        <v>7</v>
      </c>
      <c r="FX76" s="412">
        <v>270</v>
      </c>
      <c r="FY76" s="412">
        <v>1</v>
      </c>
      <c r="FZ76" s="412">
        <v>517</v>
      </c>
      <c r="GA76" s="412">
        <v>2896</v>
      </c>
      <c r="GB76" s="412">
        <v>12121</v>
      </c>
      <c r="GC76" s="412">
        <v>10551</v>
      </c>
      <c r="GD76" s="412">
        <v>6532</v>
      </c>
      <c r="GE76" s="412">
        <v>4497</v>
      </c>
      <c r="GF76" s="412">
        <v>4058</v>
      </c>
      <c r="GG76" s="412">
        <v>656</v>
      </c>
      <c r="GH76" s="412">
        <v>41829</v>
      </c>
      <c r="GI76" s="412">
        <v>0</v>
      </c>
      <c r="GJ76" s="412">
        <v>673</v>
      </c>
      <c r="GK76" s="412">
        <v>4973</v>
      </c>
      <c r="GL76" s="412">
        <v>6683</v>
      </c>
      <c r="GM76" s="412">
        <v>4260</v>
      </c>
      <c r="GN76" s="412">
        <v>1956</v>
      </c>
      <c r="GO76" s="412">
        <v>902</v>
      </c>
      <c r="GP76" s="412">
        <v>689</v>
      </c>
      <c r="GQ76" s="412">
        <v>61</v>
      </c>
      <c r="GR76" s="412">
        <v>20197</v>
      </c>
      <c r="GS76" s="412">
        <v>0</v>
      </c>
      <c r="GT76" s="412">
        <v>0</v>
      </c>
      <c r="GU76" s="412">
        <v>0</v>
      </c>
      <c r="GV76" s="412">
        <v>0</v>
      </c>
      <c r="GW76" s="412">
        <v>0</v>
      </c>
      <c r="GX76" s="412">
        <v>0</v>
      </c>
      <c r="GY76" s="412">
        <v>0</v>
      </c>
      <c r="GZ76" s="412">
        <v>0</v>
      </c>
      <c r="HA76" s="412">
        <v>0</v>
      </c>
      <c r="HB76" s="412">
        <v>0</v>
      </c>
      <c r="HC76" s="412">
        <v>1</v>
      </c>
      <c r="HD76" s="412">
        <v>1017.75</v>
      </c>
      <c r="HE76" s="412">
        <v>6583.5</v>
      </c>
      <c r="HF76" s="412">
        <v>17042.25</v>
      </c>
      <c r="HG76" s="412">
        <v>13707.5</v>
      </c>
      <c r="HH76" s="412">
        <v>7984.75</v>
      </c>
      <c r="HI76" s="412">
        <v>5161.25</v>
      </c>
      <c r="HJ76" s="412">
        <v>4557</v>
      </c>
      <c r="HK76" s="412">
        <v>699.25</v>
      </c>
      <c r="HL76" s="412">
        <v>56754.25</v>
      </c>
      <c r="HM76" s="412">
        <v>0.6</v>
      </c>
      <c r="HN76" s="412">
        <v>678.5</v>
      </c>
      <c r="HO76" s="412">
        <v>5120.5</v>
      </c>
      <c r="HP76" s="412">
        <v>15148.7</v>
      </c>
      <c r="HQ76" s="412">
        <v>13707.5</v>
      </c>
      <c r="HR76" s="412">
        <v>9759.1</v>
      </c>
      <c r="HS76" s="412">
        <v>7455.1</v>
      </c>
      <c r="HT76" s="412">
        <v>7595</v>
      </c>
      <c r="HU76" s="412">
        <v>1398.5</v>
      </c>
      <c r="HV76" s="412">
        <v>60863.5</v>
      </c>
      <c r="HW76" s="412">
        <v>0</v>
      </c>
      <c r="HX76" s="412">
        <v>60863.5</v>
      </c>
      <c r="HY76" s="412">
        <v>1</v>
      </c>
      <c r="HZ76" s="412">
        <v>1017.75</v>
      </c>
      <c r="IA76" s="412">
        <v>6583.5</v>
      </c>
      <c r="IB76" s="412">
        <v>17042.25</v>
      </c>
      <c r="IC76" s="412">
        <v>13707.5</v>
      </c>
      <c r="ID76" s="412">
        <v>7984.75</v>
      </c>
      <c r="IE76" s="412">
        <v>5161.25</v>
      </c>
      <c r="IF76" s="412">
        <v>4557</v>
      </c>
      <c r="IG76" s="412">
        <v>699.25</v>
      </c>
      <c r="IH76" s="412">
        <v>56754.25</v>
      </c>
      <c r="II76" s="412">
        <v>0</v>
      </c>
      <c r="IJ76" s="412">
        <v>246.93</v>
      </c>
      <c r="IK76" s="412">
        <v>1956.84</v>
      </c>
      <c r="IL76" s="412">
        <v>2466.9299999999998</v>
      </c>
      <c r="IM76" s="412">
        <v>1052.8399999999999</v>
      </c>
      <c r="IN76" s="412">
        <v>203.86</v>
      </c>
      <c r="IO76" s="412">
        <v>46.94</v>
      </c>
      <c r="IP76" s="412">
        <v>18.64</v>
      </c>
      <c r="IQ76" s="412">
        <v>1.29</v>
      </c>
      <c r="IR76" s="412">
        <v>5994.2699999999995</v>
      </c>
      <c r="IS76" s="412">
        <v>1</v>
      </c>
      <c r="IT76" s="412">
        <v>770.81999999999994</v>
      </c>
      <c r="IU76" s="412">
        <v>4626.66</v>
      </c>
      <c r="IV76" s="412">
        <v>14575.32</v>
      </c>
      <c r="IW76" s="412">
        <v>12654.66</v>
      </c>
      <c r="IX76" s="412">
        <v>7780.89</v>
      </c>
      <c r="IY76" s="412">
        <v>5114.3100000000004</v>
      </c>
      <c r="IZ76" s="412">
        <v>4538.3599999999997</v>
      </c>
      <c r="JA76" s="412">
        <v>697.96</v>
      </c>
      <c r="JB76" s="412">
        <v>50759.979999999996</v>
      </c>
      <c r="JC76" s="412">
        <v>0.6</v>
      </c>
      <c r="JD76" s="412">
        <v>513.9</v>
      </c>
      <c r="JE76" s="412">
        <v>3598.5</v>
      </c>
      <c r="JF76" s="412">
        <v>12955.8</v>
      </c>
      <c r="JG76" s="412">
        <v>12654.7</v>
      </c>
      <c r="JH76" s="412">
        <v>9510</v>
      </c>
      <c r="JI76" s="412">
        <v>7387.3</v>
      </c>
      <c r="JJ76" s="412">
        <v>7563.9</v>
      </c>
      <c r="JK76" s="412">
        <v>1395.9</v>
      </c>
      <c r="JL76" s="412">
        <v>55580.600000000006</v>
      </c>
      <c r="JM76" s="412">
        <v>0</v>
      </c>
      <c r="JN76" s="412">
        <v>55580.6</v>
      </c>
      <c r="JO76" s="286"/>
      <c r="JP76" s="143">
        <f t="shared" si="6"/>
        <v>0</v>
      </c>
    </row>
    <row r="77" spans="1:276" x14ac:dyDescent="0.2">
      <c r="A77" s="150" t="s">
        <v>395</v>
      </c>
      <c r="B77" s="151" t="s">
        <v>284</v>
      </c>
      <c r="C77" s="152" t="s">
        <v>293</v>
      </c>
      <c r="D77" s="415" t="s">
        <v>294</v>
      </c>
      <c r="E77" s="412">
        <v>22665</v>
      </c>
      <c r="F77" s="412">
        <v>10053</v>
      </c>
      <c r="G77" s="412">
        <v>7041</v>
      </c>
      <c r="H77" s="412">
        <v>5127</v>
      </c>
      <c r="I77" s="412">
        <v>2902</v>
      </c>
      <c r="J77" s="412">
        <v>1184</v>
      </c>
      <c r="K77" s="412">
        <v>535</v>
      </c>
      <c r="L77" s="412">
        <v>51</v>
      </c>
      <c r="M77" s="412">
        <v>49558</v>
      </c>
      <c r="N77" s="412">
        <v>325</v>
      </c>
      <c r="O77" s="412">
        <v>124</v>
      </c>
      <c r="P77" s="412">
        <v>140</v>
      </c>
      <c r="Q77" s="412">
        <v>82</v>
      </c>
      <c r="R77" s="412">
        <v>20</v>
      </c>
      <c r="S77" s="412">
        <v>9</v>
      </c>
      <c r="T77" s="412">
        <v>8</v>
      </c>
      <c r="U77" s="412">
        <v>0</v>
      </c>
      <c r="V77" s="412">
        <v>708</v>
      </c>
      <c r="W77" s="412">
        <v>0</v>
      </c>
      <c r="X77" s="412">
        <v>0</v>
      </c>
      <c r="Y77" s="412">
        <v>0</v>
      </c>
      <c r="Z77" s="412">
        <v>0</v>
      </c>
      <c r="AA77" s="412">
        <v>0</v>
      </c>
      <c r="AB77" s="412">
        <v>0</v>
      </c>
      <c r="AC77" s="412">
        <v>0</v>
      </c>
      <c r="AD77" s="412">
        <v>0</v>
      </c>
      <c r="AE77" s="412">
        <v>0</v>
      </c>
      <c r="AF77" s="412">
        <v>22340</v>
      </c>
      <c r="AG77" s="412">
        <v>9929</v>
      </c>
      <c r="AH77" s="412">
        <v>6901</v>
      </c>
      <c r="AI77" s="412">
        <v>5045</v>
      </c>
      <c r="AJ77" s="412">
        <v>2882</v>
      </c>
      <c r="AK77" s="412">
        <v>1175</v>
      </c>
      <c r="AL77" s="412">
        <v>527</v>
      </c>
      <c r="AM77" s="412">
        <v>51</v>
      </c>
      <c r="AN77" s="412">
        <v>48850</v>
      </c>
      <c r="AO77" s="412">
        <v>54</v>
      </c>
      <c r="AP77" s="412">
        <v>40</v>
      </c>
      <c r="AQ77" s="412">
        <v>33</v>
      </c>
      <c r="AR77" s="412">
        <v>34</v>
      </c>
      <c r="AS77" s="412">
        <v>22</v>
      </c>
      <c r="AT77" s="412">
        <v>11</v>
      </c>
      <c r="AU77" s="412">
        <v>8</v>
      </c>
      <c r="AV77" s="412">
        <v>20</v>
      </c>
      <c r="AW77" s="412">
        <v>222</v>
      </c>
      <c r="AX77" s="412">
        <v>54</v>
      </c>
      <c r="AY77" s="412">
        <v>40</v>
      </c>
      <c r="AZ77" s="412">
        <v>33</v>
      </c>
      <c r="BA77" s="412">
        <v>34</v>
      </c>
      <c r="BB77" s="412">
        <v>22</v>
      </c>
      <c r="BC77" s="412">
        <v>11</v>
      </c>
      <c r="BD77" s="412">
        <v>8</v>
      </c>
      <c r="BE77" s="412">
        <v>20</v>
      </c>
      <c r="BF77" s="412">
        <v>0</v>
      </c>
      <c r="BG77" s="412">
        <v>222</v>
      </c>
      <c r="BH77" s="412">
        <v>54</v>
      </c>
      <c r="BI77" s="412">
        <v>22326</v>
      </c>
      <c r="BJ77" s="412">
        <v>9922</v>
      </c>
      <c r="BK77" s="412">
        <v>6902</v>
      </c>
      <c r="BL77" s="412">
        <v>5033</v>
      </c>
      <c r="BM77" s="412">
        <v>2871</v>
      </c>
      <c r="BN77" s="412">
        <v>1172</v>
      </c>
      <c r="BO77" s="412">
        <v>539</v>
      </c>
      <c r="BP77" s="412">
        <v>31</v>
      </c>
      <c r="BQ77" s="412">
        <v>48850</v>
      </c>
      <c r="BR77" s="412">
        <v>16</v>
      </c>
      <c r="BS77" s="412">
        <v>10394</v>
      </c>
      <c r="BT77" s="412">
        <v>3156</v>
      </c>
      <c r="BU77" s="412">
        <v>1931</v>
      </c>
      <c r="BV77" s="412">
        <v>1058</v>
      </c>
      <c r="BW77" s="412">
        <v>477</v>
      </c>
      <c r="BX77" s="412">
        <v>157</v>
      </c>
      <c r="BY77" s="412">
        <v>72</v>
      </c>
      <c r="BZ77" s="412">
        <v>3</v>
      </c>
      <c r="CA77" s="412">
        <v>17264</v>
      </c>
      <c r="CB77" s="412">
        <v>5</v>
      </c>
      <c r="CC77" s="412">
        <v>178</v>
      </c>
      <c r="CD77" s="412">
        <v>90</v>
      </c>
      <c r="CE77" s="412">
        <v>68</v>
      </c>
      <c r="CF77" s="412">
        <v>47</v>
      </c>
      <c r="CG77" s="412">
        <v>23</v>
      </c>
      <c r="CH77" s="412">
        <v>9</v>
      </c>
      <c r="CI77" s="412">
        <v>3</v>
      </c>
      <c r="CJ77" s="412">
        <v>0</v>
      </c>
      <c r="CK77" s="412">
        <v>423</v>
      </c>
      <c r="CL77" s="412">
        <v>2</v>
      </c>
      <c r="CM77" s="412">
        <v>25</v>
      </c>
      <c r="CN77" s="412">
        <v>12</v>
      </c>
      <c r="CO77" s="412">
        <v>10</v>
      </c>
      <c r="CP77" s="412">
        <v>11</v>
      </c>
      <c r="CQ77" s="412">
        <v>9</v>
      </c>
      <c r="CR77" s="412">
        <v>4</v>
      </c>
      <c r="CS77" s="412">
        <v>28</v>
      </c>
      <c r="CT77" s="412">
        <v>4</v>
      </c>
      <c r="CU77" s="412">
        <v>105</v>
      </c>
      <c r="CV77" s="412">
        <v>79</v>
      </c>
      <c r="CW77" s="412">
        <v>34</v>
      </c>
      <c r="CX77" s="412">
        <v>37</v>
      </c>
      <c r="CY77" s="412">
        <v>27</v>
      </c>
      <c r="CZ77" s="412">
        <v>19</v>
      </c>
      <c r="DA77" s="412">
        <v>6</v>
      </c>
      <c r="DB77" s="412">
        <v>3</v>
      </c>
      <c r="DC77" s="412">
        <v>1</v>
      </c>
      <c r="DD77" s="412">
        <v>206</v>
      </c>
      <c r="DE77" s="412">
        <v>713</v>
      </c>
      <c r="DF77" s="412">
        <v>213</v>
      </c>
      <c r="DG77" s="412">
        <v>132</v>
      </c>
      <c r="DH77" s="412">
        <v>62</v>
      </c>
      <c r="DI77" s="412">
        <v>32</v>
      </c>
      <c r="DJ77" s="412">
        <v>12</v>
      </c>
      <c r="DK77" s="412">
        <v>10</v>
      </c>
      <c r="DL77" s="412">
        <v>0</v>
      </c>
      <c r="DM77" s="412">
        <v>1174</v>
      </c>
      <c r="DN77" s="412">
        <v>22</v>
      </c>
      <c r="DO77" s="412">
        <v>6</v>
      </c>
      <c r="DP77" s="412">
        <v>2</v>
      </c>
      <c r="DQ77" s="412">
        <v>1</v>
      </c>
      <c r="DR77" s="412">
        <v>1</v>
      </c>
      <c r="DS77" s="412">
        <v>1</v>
      </c>
      <c r="DT77" s="412">
        <v>0</v>
      </c>
      <c r="DU77" s="412">
        <v>0</v>
      </c>
      <c r="DV77" s="412">
        <v>33</v>
      </c>
      <c r="DW77" s="412">
        <v>82</v>
      </c>
      <c r="DX77" s="412">
        <v>32</v>
      </c>
      <c r="DY77" s="412">
        <v>14</v>
      </c>
      <c r="DZ77" s="412">
        <v>10</v>
      </c>
      <c r="EA77" s="412">
        <v>5</v>
      </c>
      <c r="EB77" s="412">
        <v>0</v>
      </c>
      <c r="EC77" s="412">
        <v>2</v>
      </c>
      <c r="ED77" s="412">
        <v>0</v>
      </c>
      <c r="EE77" s="412">
        <v>145</v>
      </c>
      <c r="EF77" s="412">
        <v>817</v>
      </c>
      <c r="EG77" s="412">
        <v>251</v>
      </c>
      <c r="EH77" s="412">
        <v>148</v>
      </c>
      <c r="EI77" s="412">
        <v>73</v>
      </c>
      <c r="EJ77" s="412">
        <v>38</v>
      </c>
      <c r="EK77" s="412">
        <v>13</v>
      </c>
      <c r="EL77" s="412">
        <v>12</v>
      </c>
      <c r="EM77" s="412">
        <v>0</v>
      </c>
      <c r="EN77" s="412">
        <v>1352</v>
      </c>
      <c r="EO77" s="412">
        <v>319</v>
      </c>
      <c r="EP77" s="412">
        <v>93</v>
      </c>
      <c r="EQ77" s="412">
        <v>66</v>
      </c>
      <c r="ER77" s="412">
        <v>34</v>
      </c>
      <c r="ES77" s="412">
        <v>17</v>
      </c>
      <c r="ET77" s="412">
        <v>5</v>
      </c>
      <c r="EU77" s="412">
        <v>7</v>
      </c>
      <c r="EV77" s="412">
        <v>0</v>
      </c>
      <c r="EW77" s="412">
        <v>541</v>
      </c>
      <c r="EX77" s="412">
        <v>0</v>
      </c>
      <c r="EY77" s="412">
        <v>0</v>
      </c>
      <c r="EZ77" s="412">
        <v>0</v>
      </c>
      <c r="FA77" s="412">
        <v>0</v>
      </c>
      <c r="FB77" s="412">
        <v>0</v>
      </c>
      <c r="FC77" s="412">
        <v>0</v>
      </c>
      <c r="FD77" s="412">
        <v>0</v>
      </c>
      <c r="FE77" s="412">
        <v>0</v>
      </c>
      <c r="FF77" s="412">
        <v>0</v>
      </c>
      <c r="FG77" s="412">
        <v>0</v>
      </c>
      <c r="FH77" s="412">
        <v>1</v>
      </c>
      <c r="FI77" s="412">
        <v>0</v>
      </c>
      <c r="FJ77" s="412">
        <v>0</v>
      </c>
      <c r="FK77" s="412">
        <v>0</v>
      </c>
      <c r="FL77" s="412">
        <v>0</v>
      </c>
      <c r="FM77" s="412">
        <v>0</v>
      </c>
      <c r="FN77" s="412">
        <v>0</v>
      </c>
      <c r="FO77" s="412">
        <v>1</v>
      </c>
      <c r="FP77" s="412">
        <v>319</v>
      </c>
      <c r="FQ77" s="412">
        <v>92</v>
      </c>
      <c r="FR77" s="412">
        <v>66</v>
      </c>
      <c r="FS77" s="412">
        <v>34</v>
      </c>
      <c r="FT77" s="412">
        <v>17</v>
      </c>
      <c r="FU77" s="412">
        <v>5</v>
      </c>
      <c r="FV77" s="412">
        <v>7</v>
      </c>
      <c r="FW77" s="412">
        <v>0</v>
      </c>
      <c r="FX77" s="412">
        <v>540</v>
      </c>
      <c r="FY77" s="412">
        <v>31</v>
      </c>
      <c r="FZ77" s="412">
        <v>11624</v>
      </c>
      <c r="GA77" s="412">
        <v>6625</v>
      </c>
      <c r="GB77" s="412">
        <v>4875</v>
      </c>
      <c r="GC77" s="412">
        <v>3906</v>
      </c>
      <c r="GD77" s="412">
        <v>2355</v>
      </c>
      <c r="GE77" s="412">
        <v>1000</v>
      </c>
      <c r="GF77" s="412">
        <v>434</v>
      </c>
      <c r="GG77" s="412">
        <v>24</v>
      </c>
      <c r="GH77" s="412">
        <v>30874</v>
      </c>
      <c r="GI77" s="412">
        <v>23</v>
      </c>
      <c r="GJ77" s="412">
        <v>10702</v>
      </c>
      <c r="GK77" s="412">
        <v>3297</v>
      </c>
      <c r="GL77" s="412">
        <v>2027</v>
      </c>
      <c r="GM77" s="412">
        <v>1127</v>
      </c>
      <c r="GN77" s="412">
        <v>516</v>
      </c>
      <c r="GO77" s="412">
        <v>172</v>
      </c>
      <c r="GP77" s="412">
        <v>105</v>
      </c>
      <c r="GQ77" s="412">
        <v>7</v>
      </c>
      <c r="GR77" s="412">
        <v>17976</v>
      </c>
      <c r="GS77" s="412">
        <v>0</v>
      </c>
      <c r="GT77" s="412">
        <v>0.4</v>
      </c>
      <c r="GU77" s="412">
        <v>0</v>
      </c>
      <c r="GV77" s="412">
        <v>0</v>
      </c>
      <c r="GW77" s="412">
        <v>0</v>
      </c>
      <c r="GX77" s="412">
        <v>0</v>
      </c>
      <c r="GY77" s="412">
        <v>0</v>
      </c>
      <c r="GZ77" s="412">
        <v>0</v>
      </c>
      <c r="HA77" s="412">
        <v>0</v>
      </c>
      <c r="HB77" s="412">
        <v>0.4</v>
      </c>
      <c r="HC77" s="412">
        <v>47.75</v>
      </c>
      <c r="HD77" s="412">
        <v>19688.599999999999</v>
      </c>
      <c r="HE77" s="412">
        <v>9114</v>
      </c>
      <c r="HF77" s="412">
        <v>6401.25</v>
      </c>
      <c r="HG77" s="412">
        <v>4755.25</v>
      </c>
      <c r="HH77" s="412">
        <v>2742.5</v>
      </c>
      <c r="HI77" s="412">
        <v>1127</v>
      </c>
      <c r="HJ77" s="412">
        <v>507.25</v>
      </c>
      <c r="HK77" s="412">
        <v>28.25</v>
      </c>
      <c r="HL77" s="412">
        <v>44411.85</v>
      </c>
      <c r="HM77" s="412">
        <v>26.5</v>
      </c>
      <c r="HN77" s="412">
        <v>13125.7</v>
      </c>
      <c r="HO77" s="412">
        <v>7088.7</v>
      </c>
      <c r="HP77" s="412">
        <v>5690</v>
      </c>
      <c r="HQ77" s="412">
        <v>4755.3</v>
      </c>
      <c r="HR77" s="412">
        <v>3351.9</v>
      </c>
      <c r="HS77" s="412">
        <v>1627.9</v>
      </c>
      <c r="HT77" s="412">
        <v>845.4</v>
      </c>
      <c r="HU77" s="412">
        <v>56.5</v>
      </c>
      <c r="HV77" s="412">
        <v>36567.9</v>
      </c>
      <c r="HW77" s="412">
        <v>101.1</v>
      </c>
      <c r="HX77" s="412">
        <v>36669</v>
      </c>
      <c r="HY77" s="412">
        <v>47.75</v>
      </c>
      <c r="HZ77" s="412">
        <v>19688.599999999999</v>
      </c>
      <c r="IA77" s="412">
        <v>9114</v>
      </c>
      <c r="IB77" s="412">
        <v>6401.25</v>
      </c>
      <c r="IC77" s="412">
        <v>4755.25</v>
      </c>
      <c r="ID77" s="412">
        <v>2742.5</v>
      </c>
      <c r="IE77" s="412">
        <v>1127</v>
      </c>
      <c r="IF77" s="412">
        <v>507.25</v>
      </c>
      <c r="IG77" s="412">
        <v>28.25</v>
      </c>
      <c r="IH77" s="412">
        <v>44411.85</v>
      </c>
      <c r="II77" s="412">
        <v>9.68</v>
      </c>
      <c r="IJ77" s="412">
        <v>5377.59</v>
      </c>
      <c r="IK77" s="412">
        <v>993.46</v>
      </c>
      <c r="IL77" s="412">
        <v>367.46</v>
      </c>
      <c r="IM77" s="412">
        <v>144.96</v>
      </c>
      <c r="IN77" s="412">
        <v>47.56</v>
      </c>
      <c r="IO77" s="412">
        <v>16.329999999999998</v>
      </c>
      <c r="IP77" s="412">
        <v>0.81</v>
      </c>
      <c r="IQ77" s="412">
        <v>0</v>
      </c>
      <c r="IR77" s="412">
        <v>6957.8500000000013</v>
      </c>
      <c r="IS77" s="412">
        <v>38.07</v>
      </c>
      <c r="IT77" s="412">
        <v>14311.009999999998</v>
      </c>
      <c r="IU77" s="412">
        <v>8120.54</v>
      </c>
      <c r="IV77" s="412">
        <v>6033.79</v>
      </c>
      <c r="IW77" s="412">
        <v>4610.29</v>
      </c>
      <c r="IX77" s="412">
        <v>2694.94</v>
      </c>
      <c r="IY77" s="412">
        <v>1110.67</v>
      </c>
      <c r="IZ77" s="412">
        <v>506.44</v>
      </c>
      <c r="JA77" s="412">
        <v>28.25</v>
      </c>
      <c r="JB77" s="412">
        <v>37454</v>
      </c>
      <c r="JC77" s="412">
        <v>21.2</v>
      </c>
      <c r="JD77" s="412">
        <v>9540.7000000000007</v>
      </c>
      <c r="JE77" s="412">
        <v>6316</v>
      </c>
      <c r="JF77" s="412">
        <v>5363.4</v>
      </c>
      <c r="JG77" s="412">
        <v>4610.3</v>
      </c>
      <c r="JH77" s="412">
        <v>3293.8</v>
      </c>
      <c r="JI77" s="412">
        <v>1604.3</v>
      </c>
      <c r="JJ77" s="412">
        <v>844.1</v>
      </c>
      <c r="JK77" s="412">
        <v>56.5</v>
      </c>
      <c r="JL77" s="412">
        <v>31650.3</v>
      </c>
      <c r="JM77" s="412">
        <v>101.1</v>
      </c>
      <c r="JN77" s="412">
        <v>31751.4</v>
      </c>
      <c r="JO77" s="286"/>
      <c r="JP77" s="143">
        <f t="shared" si="6"/>
        <v>0</v>
      </c>
    </row>
    <row r="78" spans="1:276" x14ac:dyDescent="0.2">
      <c r="A78" s="150" t="s">
        <v>397</v>
      </c>
      <c r="B78" s="151" t="s">
        <v>276</v>
      </c>
      <c r="C78" s="152" t="s">
        <v>277</v>
      </c>
      <c r="D78" s="415" t="s">
        <v>396</v>
      </c>
      <c r="E78" s="412">
        <v>1631</v>
      </c>
      <c r="F78" s="412">
        <v>6735</v>
      </c>
      <c r="G78" s="412">
        <v>14418</v>
      </c>
      <c r="H78" s="412">
        <v>10765</v>
      </c>
      <c r="I78" s="412">
        <v>5570</v>
      </c>
      <c r="J78" s="412">
        <v>2506</v>
      </c>
      <c r="K78" s="412">
        <v>1003</v>
      </c>
      <c r="L78" s="412">
        <v>57</v>
      </c>
      <c r="M78" s="412">
        <v>42685</v>
      </c>
      <c r="N78" s="412">
        <v>52</v>
      </c>
      <c r="O78" s="412">
        <v>74</v>
      </c>
      <c r="P78" s="412">
        <v>102</v>
      </c>
      <c r="Q78" s="412">
        <v>91</v>
      </c>
      <c r="R78" s="412">
        <v>43</v>
      </c>
      <c r="S78" s="412">
        <v>14</v>
      </c>
      <c r="T78" s="412">
        <v>4</v>
      </c>
      <c r="U78" s="412">
        <v>1</v>
      </c>
      <c r="V78" s="412">
        <v>381</v>
      </c>
      <c r="W78" s="412">
        <v>0</v>
      </c>
      <c r="X78" s="412">
        <v>0</v>
      </c>
      <c r="Y78" s="412">
        <v>0</v>
      </c>
      <c r="Z78" s="412">
        <v>0</v>
      </c>
      <c r="AA78" s="412">
        <v>1</v>
      </c>
      <c r="AB78" s="412">
        <v>0</v>
      </c>
      <c r="AC78" s="412">
        <v>0</v>
      </c>
      <c r="AD78" s="412">
        <v>0</v>
      </c>
      <c r="AE78" s="412">
        <v>1</v>
      </c>
      <c r="AF78" s="412">
        <v>1579</v>
      </c>
      <c r="AG78" s="412">
        <v>6661</v>
      </c>
      <c r="AH78" s="412">
        <v>14316</v>
      </c>
      <c r="AI78" s="412">
        <v>10674</v>
      </c>
      <c r="AJ78" s="412">
        <v>5526</v>
      </c>
      <c r="AK78" s="412">
        <v>2492</v>
      </c>
      <c r="AL78" s="412">
        <v>999</v>
      </c>
      <c r="AM78" s="412">
        <v>56</v>
      </c>
      <c r="AN78" s="412">
        <v>42303</v>
      </c>
      <c r="AO78" s="412">
        <v>1</v>
      </c>
      <c r="AP78" s="412">
        <v>23</v>
      </c>
      <c r="AQ78" s="412">
        <v>76</v>
      </c>
      <c r="AR78" s="412">
        <v>63</v>
      </c>
      <c r="AS78" s="412">
        <v>43</v>
      </c>
      <c r="AT78" s="412">
        <v>23</v>
      </c>
      <c r="AU78" s="412">
        <v>10</v>
      </c>
      <c r="AV78" s="412">
        <v>12</v>
      </c>
      <c r="AW78" s="412">
        <v>251</v>
      </c>
      <c r="AX78" s="412">
        <v>1</v>
      </c>
      <c r="AY78" s="412">
        <v>23</v>
      </c>
      <c r="AZ78" s="412">
        <v>76</v>
      </c>
      <c r="BA78" s="412">
        <v>63</v>
      </c>
      <c r="BB78" s="412">
        <v>43</v>
      </c>
      <c r="BC78" s="412">
        <v>23</v>
      </c>
      <c r="BD78" s="412">
        <v>10</v>
      </c>
      <c r="BE78" s="412">
        <v>12</v>
      </c>
      <c r="BF78" s="412">
        <v>0</v>
      </c>
      <c r="BG78" s="412">
        <v>251</v>
      </c>
      <c r="BH78" s="412">
        <v>1</v>
      </c>
      <c r="BI78" s="412">
        <v>1601</v>
      </c>
      <c r="BJ78" s="412">
        <v>6714</v>
      </c>
      <c r="BK78" s="412">
        <v>14303</v>
      </c>
      <c r="BL78" s="412">
        <v>10654</v>
      </c>
      <c r="BM78" s="412">
        <v>5506</v>
      </c>
      <c r="BN78" s="412">
        <v>2479</v>
      </c>
      <c r="BO78" s="412">
        <v>1001</v>
      </c>
      <c r="BP78" s="412">
        <v>44</v>
      </c>
      <c r="BQ78" s="412">
        <v>42303</v>
      </c>
      <c r="BR78" s="412">
        <v>1</v>
      </c>
      <c r="BS78" s="412">
        <v>989</v>
      </c>
      <c r="BT78" s="412">
        <v>3279</v>
      </c>
      <c r="BU78" s="412">
        <v>4566</v>
      </c>
      <c r="BV78" s="412">
        <v>2789</v>
      </c>
      <c r="BW78" s="412">
        <v>965</v>
      </c>
      <c r="BX78" s="412">
        <v>346</v>
      </c>
      <c r="BY78" s="412">
        <v>86</v>
      </c>
      <c r="BZ78" s="412">
        <v>1</v>
      </c>
      <c r="CA78" s="412">
        <v>13022</v>
      </c>
      <c r="CB78" s="412">
        <v>0</v>
      </c>
      <c r="CC78" s="412">
        <v>3</v>
      </c>
      <c r="CD78" s="412">
        <v>29</v>
      </c>
      <c r="CE78" s="412">
        <v>118</v>
      </c>
      <c r="CF78" s="412">
        <v>71</v>
      </c>
      <c r="CG78" s="412">
        <v>43</v>
      </c>
      <c r="CH78" s="412">
        <v>21</v>
      </c>
      <c r="CI78" s="412">
        <v>5</v>
      </c>
      <c r="CJ78" s="412">
        <v>0</v>
      </c>
      <c r="CK78" s="412">
        <v>290</v>
      </c>
      <c r="CL78" s="412">
        <v>0</v>
      </c>
      <c r="CM78" s="412">
        <v>0</v>
      </c>
      <c r="CN78" s="412">
        <v>3</v>
      </c>
      <c r="CO78" s="412">
        <v>5</v>
      </c>
      <c r="CP78" s="412">
        <v>4</v>
      </c>
      <c r="CQ78" s="412">
        <v>5</v>
      </c>
      <c r="CR78" s="412">
        <v>7</v>
      </c>
      <c r="CS78" s="412">
        <v>13</v>
      </c>
      <c r="CT78" s="412">
        <v>3</v>
      </c>
      <c r="CU78" s="412">
        <v>40</v>
      </c>
      <c r="CV78" s="412">
        <v>13</v>
      </c>
      <c r="CW78" s="412">
        <v>16</v>
      </c>
      <c r="CX78" s="412">
        <v>27</v>
      </c>
      <c r="CY78" s="412">
        <v>29</v>
      </c>
      <c r="CZ78" s="412">
        <v>15</v>
      </c>
      <c r="DA78" s="412">
        <v>9</v>
      </c>
      <c r="DB78" s="412">
        <v>7</v>
      </c>
      <c r="DC78" s="412">
        <v>0</v>
      </c>
      <c r="DD78" s="412">
        <v>116</v>
      </c>
      <c r="DE78" s="412">
        <v>23</v>
      </c>
      <c r="DF78" s="412">
        <v>67</v>
      </c>
      <c r="DG78" s="412">
        <v>83</v>
      </c>
      <c r="DH78" s="412">
        <v>52</v>
      </c>
      <c r="DI78" s="412">
        <v>26</v>
      </c>
      <c r="DJ78" s="412">
        <v>12</v>
      </c>
      <c r="DK78" s="412">
        <v>2</v>
      </c>
      <c r="DL78" s="412">
        <v>0</v>
      </c>
      <c r="DM78" s="412">
        <v>265</v>
      </c>
      <c r="DN78" s="412">
        <v>19</v>
      </c>
      <c r="DO78" s="412">
        <v>85</v>
      </c>
      <c r="DP78" s="412">
        <v>115</v>
      </c>
      <c r="DQ78" s="412">
        <v>87</v>
      </c>
      <c r="DR78" s="412">
        <v>55</v>
      </c>
      <c r="DS78" s="412">
        <v>11</v>
      </c>
      <c r="DT78" s="412">
        <v>2</v>
      </c>
      <c r="DU78" s="412">
        <v>0</v>
      </c>
      <c r="DV78" s="412">
        <v>374</v>
      </c>
      <c r="DW78" s="412">
        <v>9</v>
      </c>
      <c r="DX78" s="412">
        <v>9</v>
      </c>
      <c r="DY78" s="412">
        <v>9</v>
      </c>
      <c r="DZ78" s="412">
        <v>6</v>
      </c>
      <c r="EA78" s="412">
        <v>4</v>
      </c>
      <c r="EB78" s="412">
        <v>3</v>
      </c>
      <c r="EC78" s="412">
        <v>1</v>
      </c>
      <c r="ED78" s="412">
        <v>0</v>
      </c>
      <c r="EE78" s="412">
        <v>41</v>
      </c>
      <c r="EF78" s="412">
        <v>51</v>
      </c>
      <c r="EG78" s="412">
        <v>161</v>
      </c>
      <c r="EH78" s="412">
        <v>207</v>
      </c>
      <c r="EI78" s="412">
        <v>145</v>
      </c>
      <c r="EJ78" s="412">
        <v>85</v>
      </c>
      <c r="EK78" s="412">
        <v>26</v>
      </c>
      <c r="EL78" s="412">
        <v>5</v>
      </c>
      <c r="EM78" s="412">
        <v>0</v>
      </c>
      <c r="EN78" s="412">
        <v>680</v>
      </c>
      <c r="EO78" s="412">
        <v>27</v>
      </c>
      <c r="EP78" s="412">
        <v>55</v>
      </c>
      <c r="EQ78" s="412">
        <v>47</v>
      </c>
      <c r="ER78" s="412">
        <v>44</v>
      </c>
      <c r="ES78" s="412">
        <v>19</v>
      </c>
      <c r="ET78" s="412">
        <v>8</v>
      </c>
      <c r="EU78" s="412">
        <v>3</v>
      </c>
      <c r="EV78" s="412">
        <v>0</v>
      </c>
      <c r="EW78" s="412">
        <v>203</v>
      </c>
      <c r="EX78" s="412">
        <v>0</v>
      </c>
      <c r="EY78" s="412">
        <v>0</v>
      </c>
      <c r="EZ78" s="412">
        <v>0</v>
      </c>
      <c r="FA78" s="412">
        <v>0</v>
      </c>
      <c r="FB78" s="412">
        <v>0</v>
      </c>
      <c r="FC78" s="412">
        <v>0</v>
      </c>
      <c r="FD78" s="412">
        <v>0</v>
      </c>
      <c r="FE78" s="412">
        <v>0</v>
      </c>
      <c r="FF78" s="412">
        <v>0</v>
      </c>
      <c r="FG78" s="412">
        <v>1</v>
      </c>
      <c r="FH78" s="412">
        <v>6</v>
      </c>
      <c r="FI78" s="412">
        <v>8</v>
      </c>
      <c r="FJ78" s="412">
        <v>9</v>
      </c>
      <c r="FK78" s="412">
        <v>2</v>
      </c>
      <c r="FL78" s="412">
        <v>0</v>
      </c>
      <c r="FM78" s="412">
        <v>1</v>
      </c>
      <c r="FN78" s="412">
        <v>0</v>
      </c>
      <c r="FO78" s="412">
        <v>27</v>
      </c>
      <c r="FP78" s="412">
        <v>26</v>
      </c>
      <c r="FQ78" s="412">
        <v>49</v>
      </c>
      <c r="FR78" s="412">
        <v>39</v>
      </c>
      <c r="FS78" s="412">
        <v>35</v>
      </c>
      <c r="FT78" s="412">
        <v>17</v>
      </c>
      <c r="FU78" s="412">
        <v>8</v>
      </c>
      <c r="FV78" s="412">
        <v>2</v>
      </c>
      <c r="FW78" s="412">
        <v>0</v>
      </c>
      <c r="FX78" s="412">
        <v>176</v>
      </c>
      <c r="FY78" s="412">
        <v>0</v>
      </c>
      <c r="FZ78" s="412">
        <v>581</v>
      </c>
      <c r="GA78" s="412">
        <v>3308</v>
      </c>
      <c r="GB78" s="412">
        <v>9489</v>
      </c>
      <c r="GC78" s="412">
        <v>7697</v>
      </c>
      <c r="GD78" s="412">
        <v>4433</v>
      </c>
      <c r="GE78" s="412">
        <v>2091</v>
      </c>
      <c r="GF78" s="412">
        <v>892</v>
      </c>
      <c r="GG78" s="412">
        <v>40</v>
      </c>
      <c r="GH78" s="412">
        <v>28531</v>
      </c>
      <c r="GI78" s="412">
        <v>1</v>
      </c>
      <c r="GJ78" s="412">
        <v>1020</v>
      </c>
      <c r="GK78" s="412">
        <v>3406</v>
      </c>
      <c r="GL78" s="412">
        <v>4814</v>
      </c>
      <c r="GM78" s="412">
        <v>2957</v>
      </c>
      <c r="GN78" s="412">
        <v>1073</v>
      </c>
      <c r="GO78" s="412">
        <v>388</v>
      </c>
      <c r="GP78" s="412">
        <v>109</v>
      </c>
      <c r="GQ78" s="412">
        <v>4</v>
      </c>
      <c r="GR78" s="412">
        <v>13772</v>
      </c>
      <c r="GS78" s="412">
        <v>0</v>
      </c>
      <c r="GT78" s="412">
        <v>0.88</v>
      </c>
      <c r="GU78" s="412">
        <v>0</v>
      </c>
      <c r="GV78" s="412">
        <v>0</v>
      </c>
      <c r="GW78" s="412">
        <v>0</v>
      </c>
      <c r="GX78" s="412">
        <v>0</v>
      </c>
      <c r="GY78" s="412">
        <v>0</v>
      </c>
      <c r="GZ78" s="412">
        <v>0</v>
      </c>
      <c r="HA78" s="412">
        <v>0</v>
      </c>
      <c r="HB78" s="412">
        <v>0.88</v>
      </c>
      <c r="HC78" s="412">
        <v>0.75</v>
      </c>
      <c r="HD78" s="412">
        <v>1338.12</v>
      </c>
      <c r="HE78" s="412">
        <v>5806</v>
      </c>
      <c r="HF78" s="412">
        <v>13020.5</v>
      </c>
      <c r="HG78" s="412">
        <v>9854.5</v>
      </c>
      <c r="HH78" s="412">
        <v>5199</v>
      </c>
      <c r="HI78" s="412">
        <v>2374.25</v>
      </c>
      <c r="HJ78" s="412">
        <v>969.25</v>
      </c>
      <c r="HK78" s="412">
        <v>42.25</v>
      </c>
      <c r="HL78" s="412">
        <v>38604.619999999995</v>
      </c>
      <c r="HM78" s="412">
        <v>0.4</v>
      </c>
      <c r="HN78" s="412">
        <v>892.1</v>
      </c>
      <c r="HO78" s="412">
        <v>4515.8</v>
      </c>
      <c r="HP78" s="412">
        <v>11573.8</v>
      </c>
      <c r="HQ78" s="412">
        <v>9854.5</v>
      </c>
      <c r="HR78" s="412">
        <v>6354.3</v>
      </c>
      <c r="HS78" s="412">
        <v>3429.5</v>
      </c>
      <c r="HT78" s="412">
        <v>1615.4</v>
      </c>
      <c r="HU78" s="412">
        <v>84.5</v>
      </c>
      <c r="HV78" s="412">
        <v>38320.300000000003</v>
      </c>
      <c r="HW78" s="412">
        <v>0</v>
      </c>
      <c r="HX78" s="412">
        <v>38320.300000000003</v>
      </c>
      <c r="HY78" s="412">
        <v>0.75</v>
      </c>
      <c r="HZ78" s="412">
        <v>1338.12</v>
      </c>
      <c r="IA78" s="412">
        <v>5806</v>
      </c>
      <c r="IB78" s="412">
        <v>13020.5</v>
      </c>
      <c r="IC78" s="412">
        <v>9854.5</v>
      </c>
      <c r="ID78" s="412">
        <v>5199</v>
      </c>
      <c r="IE78" s="412">
        <v>2374.25</v>
      </c>
      <c r="IF78" s="412">
        <v>969.25</v>
      </c>
      <c r="IG78" s="412">
        <v>42.25</v>
      </c>
      <c r="IH78" s="412">
        <v>38604.619999999995</v>
      </c>
      <c r="II78" s="412">
        <v>0.75</v>
      </c>
      <c r="IJ78" s="412">
        <v>340.11</v>
      </c>
      <c r="IK78" s="412">
        <v>1264.99</v>
      </c>
      <c r="IL78" s="412">
        <v>1471.98</v>
      </c>
      <c r="IM78" s="412">
        <v>591.07000000000005</v>
      </c>
      <c r="IN78" s="412">
        <v>128.49</v>
      </c>
      <c r="IO78" s="412">
        <v>43.13</v>
      </c>
      <c r="IP78" s="412">
        <v>6.1</v>
      </c>
      <c r="IQ78" s="412">
        <v>0.33</v>
      </c>
      <c r="IR78" s="412">
        <v>3846.9500000000003</v>
      </c>
      <c r="IS78" s="412">
        <v>0</v>
      </c>
      <c r="IT78" s="412">
        <v>998.00999999999988</v>
      </c>
      <c r="IU78" s="412">
        <v>4541.01</v>
      </c>
      <c r="IV78" s="412">
        <v>11548.52</v>
      </c>
      <c r="IW78" s="412">
        <v>9263.43</v>
      </c>
      <c r="IX78" s="412">
        <v>5070.51</v>
      </c>
      <c r="IY78" s="412">
        <v>2331.12</v>
      </c>
      <c r="IZ78" s="412">
        <v>963.15</v>
      </c>
      <c r="JA78" s="412">
        <v>41.92</v>
      </c>
      <c r="JB78" s="412">
        <v>34757.670000000006</v>
      </c>
      <c r="JC78" s="412">
        <v>0</v>
      </c>
      <c r="JD78" s="412">
        <v>665.3</v>
      </c>
      <c r="JE78" s="412">
        <v>3531.9</v>
      </c>
      <c r="JF78" s="412">
        <v>10265.4</v>
      </c>
      <c r="JG78" s="412">
        <v>9263.4</v>
      </c>
      <c r="JH78" s="412">
        <v>6197.3</v>
      </c>
      <c r="JI78" s="412">
        <v>3367.2</v>
      </c>
      <c r="JJ78" s="412">
        <v>1605.3</v>
      </c>
      <c r="JK78" s="412">
        <v>83.8</v>
      </c>
      <c r="JL78" s="412">
        <v>34979.600000000006</v>
      </c>
      <c r="JM78" s="412">
        <v>0</v>
      </c>
      <c r="JN78" s="412">
        <v>34979.599999999999</v>
      </c>
      <c r="JO78" s="286"/>
      <c r="JP78" s="143">
        <f t="shared" si="6"/>
        <v>0</v>
      </c>
    </row>
    <row r="79" spans="1:276" x14ac:dyDescent="0.2">
      <c r="A79" s="150" t="s">
        <v>399</v>
      </c>
      <c r="B79" s="151" t="s">
        <v>276</v>
      </c>
      <c r="C79" s="152" t="s">
        <v>279</v>
      </c>
      <c r="D79" s="415" t="s">
        <v>398</v>
      </c>
      <c r="E79" s="412">
        <v>3698</v>
      </c>
      <c r="F79" s="412">
        <v>8316</v>
      </c>
      <c r="G79" s="412">
        <v>7531</v>
      </c>
      <c r="H79" s="412">
        <v>5157</v>
      </c>
      <c r="I79" s="412">
        <v>4189</v>
      </c>
      <c r="J79" s="412">
        <v>2620</v>
      </c>
      <c r="K79" s="412">
        <v>2163</v>
      </c>
      <c r="L79" s="412">
        <v>143</v>
      </c>
      <c r="M79" s="412">
        <v>33817</v>
      </c>
      <c r="N79" s="412">
        <v>83</v>
      </c>
      <c r="O79" s="412">
        <v>73</v>
      </c>
      <c r="P79" s="412">
        <v>54</v>
      </c>
      <c r="Q79" s="412">
        <v>42</v>
      </c>
      <c r="R79" s="412">
        <v>20</v>
      </c>
      <c r="S79" s="412">
        <v>16</v>
      </c>
      <c r="T79" s="412">
        <v>12</v>
      </c>
      <c r="U79" s="412">
        <v>3</v>
      </c>
      <c r="V79" s="412">
        <v>303</v>
      </c>
      <c r="W79" s="412">
        <v>1</v>
      </c>
      <c r="X79" s="412">
        <v>0</v>
      </c>
      <c r="Y79" s="412">
        <v>0</v>
      </c>
      <c r="Z79" s="412">
        <v>0</v>
      </c>
      <c r="AA79" s="412">
        <v>0</v>
      </c>
      <c r="AB79" s="412">
        <v>0</v>
      </c>
      <c r="AC79" s="412">
        <v>0</v>
      </c>
      <c r="AD79" s="412">
        <v>0</v>
      </c>
      <c r="AE79" s="412">
        <v>1</v>
      </c>
      <c r="AF79" s="412">
        <v>3614</v>
      </c>
      <c r="AG79" s="412">
        <v>8243</v>
      </c>
      <c r="AH79" s="412">
        <v>7477</v>
      </c>
      <c r="AI79" s="412">
        <v>5115</v>
      </c>
      <c r="AJ79" s="412">
        <v>4169</v>
      </c>
      <c r="AK79" s="412">
        <v>2604</v>
      </c>
      <c r="AL79" s="412">
        <v>2151</v>
      </c>
      <c r="AM79" s="412">
        <v>140</v>
      </c>
      <c r="AN79" s="412">
        <v>33513</v>
      </c>
      <c r="AO79" s="412">
        <v>0</v>
      </c>
      <c r="AP79" s="412">
        <v>36</v>
      </c>
      <c r="AQ79" s="412">
        <v>23</v>
      </c>
      <c r="AR79" s="412">
        <v>27</v>
      </c>
      <c r="AS79" s="412">
        <v>25</v>
      </c>
      <c r="AT79" s="412">
        <v>18</v>
      </c>
      <c r="AU79" s="412">
        <v>21</v>
      </c>
      <c r="AV79" s="412">
        <v>8</v>
      </c>
      <c r="AW79" s="412">
        <v>158</v>
      </c>
      <c r="AX79" s="412">
        <v>0</v>
      </c>
      <c r="AY79" s="412">
        <v>36</v>
      </c>
      <c r="AZ79" s="412">
        <v>23</v>
      </c>
      <c r="BA79" s="412">
        <v>27</v>
      </c>
      <c r="BB79" s="412">
        <v>25</v>
      </c>
      <c r="BC79" s="412">
        <v>18</v>
      </c>
      <c r="BD79" s="412">
        <v>21</v>
      </c>
      <c r="BE79" s="412">
        <v>8</v>
      </c>
      <c r="BF79" s="412">
        <v>0</v>
      </c>
      <c r="BG79" s="412">
        <v>158</v>
      </c>
      <c r="BH79" s="412">
        <v>0</v>
      </c>
      <c r="BI79" s="412">
        <v>3650</v>
      </c>
      <c r="BJ79" s="412">
        <v>8230</v>
      </c>
      <c r="BK79" s="412">
        <v>7481</v>
      </c>
      <c r="BL79" s="412">
        <v>5113</v>
      </c>
      <c r="BM79" s="412">
        <v>4162</v>
      </c>
      <c r="BN79" s="412">
        <v>2607</v>
      </c>
      <c r="BO79" s="412">
        <v>2138</v>
      </c>
      <c r="BP79" s="412">
        <v>132</v>
      </c>
      <c r="BQ79" s="412">
        <v>33513</v>
      </c>
      <c r="BR79" s="412">
        <v>0</v>
      </c>
      <c r="BS79" s="412">
        <v>1882</v>
      </c>
      <c r="BT79" s="412">
        <v>3141</v>
      </c>
      <c r="BU79" s="412">
        <v>2206</v>
      </c>
      <c r="BV79" s="412">
        <v>1072</v>
      </c>
      <c r="BW79" s="412">
        <v>648</v>
      </c>
      <c r="BX79" s="412">
        <v>345</v>
      </c>
      <c r="BY79" s="412">
        <v>273</v>
      </c>
      <c r="BZ79" s="412">
        <v>13</v>
      </c>
      <c r="CA79" s="412">
        <v>9580</v>
      </c>
      <c r="CB79" s="412">
        <v>0</v>
      </c>
      <c r="CC79" s="412">
        <v>20</v>
      </c>
      <c r="CD79" s="412">
        <v>49</v>
      </c>
      <c r="CE79" s="412">
        <v>42</v>
      </c>
      <c r="CF79" s="412">
        <v>27</v>
      </c>
      <c r="CG79" s="412">
        <v>19</v>
      </c>
      <c r="CH79" s="412">
        <v>19</v>
      </c>
      <c r="CI79" s="412">
        <v>3</v>
      </c>
      <c r="CJ79" s="412">
        <v>2</v>
      </c>
      <c r="CK79" s="412">
        <v>181</v>
      </c>
      <c r="CL79" s="412">
        <v>0</v>
      </c>
      <c r="CM79" s="412">
        <v>3</v>
      </c>
      <c r="CN79" s="412">
        <v>3</v>
      </c>
      <c r="CO79" s="412">
        <v>1</v>
      </c>
      <c r="CP79" s="412">
        <v>1</v>
      </c>
      <c r="CQ79" s="412">
        <v>2</v>
      </c>
      <c r="CR79" s="412">
        <v>5</v>
      </c>
      <c r="CS79" s="412">
        <v>9</v>
      </c>
      <c r="CT79" s="412">
        <v>2</v>
      </c>
      <c r="CU79" s="412">
        <v>26</v>
      </c>
      <c r="CV79" s="412">
        <v>16</v>
      </c>
      <c r="CW79" s="412">
        <v>20</v>
      </c>
      <c r="CX79" s="412">
        <v>28</v>
      </c>
      <c r="CY79" s="412">
        <v>57</v>
      </c>
      <c r="CZ79" s="412">
        <v>15</v>
      </c>
      <c r="DA79" s="412">
        <v>8</v>
      </c>
      <c r="DB79" s="412">
        <v>16</v>
      </c>
      <c r="DC79" s="412">
        <v>4</v>
      </c>
      <c r="DD79" s="412">
        <v>164</v>
      </c>
      <c r="DE79" s="412">
        <v>13</v>
      </c>
      <c r="DF79" s="412">
        <v>32</v>
      </c>
      <c r="DG79" s="412">
        <v>21</v>
      </c>
      <c r="DH79" s="412">
        <v>10</v>
      </c>
      <c r="DI79" s="412">
        <v>10</v>
      </c>
      <c r="DJ79" s="412">
        <v>2</v>
      </c>
      <c r="DK79" s="412">
        <v>7</v>
      </c>
      <c r="DL79" s="412">
        <v>0</v>
      </c>
      <c r="DM79" s="412">
        <v>95</v>
      </c>
      <c r="DN79" s="412">
        <v>0</v>
      </c>
      <c r="DO79" s="412">
        <v>0</v>
      </c>
      <c r="DP79" s="412">
        <v>0</v>
      </c>
      <c r="DQ79" s="412">
        <v>0</v>
      </c>
      <c r="DR79" s="412">
        <v>0</v>
      </c>
      <c r="DS79" s="412">
        <v>0</v>
      </c>
      <c r="DT79" s="412">
        <v>0</v>
      </c>
      <c r="DU79" s="412">
        <v>0</v>
      </c>
      <c r="DV79" s="412">
        <v>0</v>
      </c>
      <c r="DW79" s="412">
        <v>14</v>
      </c>
      <c r="DX79" s="412">
        <v>8</v>
      </c>
      <c r="DY79" s="412">
        <v>8</v>
      </c>
      <c r="DZ79" s="412">
        <v>11</v>
      </c>
      <c r="EA79" s="412">
        <v>3</v>
      </c>
      <c r="EB79" s="412">
        <v>6</v>
      </c>
      <c r="EC79" s="412">
        <v>3</v>
      </c>
      <c r="ED79" s="412">
        <v>0</v>
      </c>
      <c r="EE79" s="412">
        <v>53</v>
      </c>
      <c r="EF79" s="412">
        <v>27</v>
      </c>
      <c r="EG79" s="412">
        <v>40</v>
      </c>
      <c r="EH79" s="412">
        <v>29</v>
      </c>
      <c r="EI79" s="412">
        <v>21</v>
      </c>
      <c r="EJ79" s="412">
        <v>13</v>
      </c>
      <c r="EK79" s="412">
        <v>8</v>
      </c>
      <c r="EL79" s="412">
        <v>10</v>
      </c>
      <c r="EM79" s="412">
        <v>0</v>
      </c>
      <c r="EN79" s="412">
        <v>148</v>
      </c>
      <c r="EO79" s="412">
        <v>24</v>
      </c>
      <c r="EP79" s="412">
        <v>22</v>
      </c>
      <c r="EQ79" s="412">
        <v>19</v>
      </c>
      <c r="ER79" s="412">
        <v>18</v>
      </c>
      <c r="ES79" s="412">
        <v>10</v>
      </c>
      <c r="ET79" s="412">
        <v>8</v>
      </c>
      <c r="EU79" s="412">
        <v>9</v>
      </c>
      <c r="EV79" s="412">
        <v>0</v>
      </c>
      <c r="EW79" s="412">
        <v>110</v>
      </c>
      <c r="EX79" s="412">
        <v>0</v>
      </c>
      <c r="EY79" s="412">
        <v>0</v>
      </c>
      <c r="EZ79" s="412">
        <v>0</v>
      </c>
      <c r="FA79" s="412">
        <v>0</v>
      </c>
      <c r="FB79" s="412">
        <v>0</v>
      </c>
      <c r="FC79" s="412">
        <v>0</v>
      </c>
      <c r="FD79" s="412">
        <v>0</v>
      </c>
      <c r="FE79" s="412">
        <v>0</v>
      </c>
      <c r="FF79" s="412">
        <v>0</v>
      </c>
      <c r="FG79" s="412">
        <v>0</v>
      </c>
      <c r="FH79" s="412">
        <v>0</v>
      </c>
      <c r="FI79" s="412">
        <v>1</v>
      </c>
      <c r="FJ79" s="412">
        <v>0</v>
      </c>
      <c r="FK79" s="412">
        <v>0</v>
      </c>
      <c r="FL79" s="412">
        <v>0</v>
      </c>
      <c r="FM79" s="412">
        <v>0</v>
      </c>
      <c r="FN79" s="412">
        <v>0</v>
      </c>
      <c r="FO79" s="412">
        <v>1</v>
      </c>
      <c r="FP79" s="412">
        <v>24</v>
      </c>
      <c r="FQ79" s="412">
        <v>22</v>
      </c>
      <c r="FR79" s="412">
        <v>18</v>
      </c>
      <c r="FS79" s="412">
        <v>18</v>
      </c>
      <c r="FT79" s="412">
        <v>10</v>
      </c>
      <c r="FU79" s="412">
        <v>8</v>
      </c>
      <c r="FV79" s="412">
        <v>9</v>
      </c>
      <c r="FW79" s="412">
        <v>0</v>
      </c>
      <c r="FX79" s="412">
        <v>109</v>
      </c>
      <c r="FY79" s="412">
        <v>0</v>
      </c>
      <c r="FZ79" s="412">
        <v>1731</v>
      </c>
      <c r="GA79" s="412">
        <v>5028</v>
      </c>
      <c r="GB79" s="412">
        <v>5222</v>
      </c>
      <c r="GC79" s="412">
        <v>4002</v>
      </c>
      <c r="GD79" s="412">
        <v>3489</v>
      </c>
      <c r="GE79" s="412">
        <v>2232</v>
      </c>
      <c r="GF79" s="412">
        <v>1847</v>
      </c>
      <c r="GG79" s="412">
        <v>115</v>
      </c>
      <c r="GH79" s="412">
        <v>23666</v>
      </c>
      <c r="GI79" s="412">
        <v>0</v>
      </c>
      <c r="GJ79" s="412">
        <v>1919</v>
      </c>
      <c r="GK79" s="412">
        <v>3202</v>
      </c>
      <c r="GL79" s="412">
        <v>2259</v>
      </c>
      <c r="GM79" s="412">
        <v>1111</v>
      </c>
      <c r="GN79" s="412">
        <v>673</v>
      </c>
      <c r="GO79" s="412">
        <v>375</v>
      </c>
      <c r="GP79" s="412">
        <v>291</v>
      </c>
      <c r="GQ79" s="412">
        <v>17</v>
      </c>
      <c r="GR79" s="412">
        <v>9847</v>
      </c>
      <c r="GS79" s="412">
        <v>0</v>
      </c>
      <c r="GT79" s="412">
        <v>0</v>
      </c>
      <c r="GU79" s="412">
        <v>0.5</v>
      </c>
      <c r="GV79" s="412">
        <v>0</v>
      </c>
      <c r="GW79" s="412">
        <v>0</v>
      </c>
      <c r="GX79" s="412">
        <v>0</v>
      </c>
      <c r="GY79" s="412">
        <v>0</v>
      </c>
      <c r="GZ79" s="412">
        <v>0</v>
      </c>
      <c r="HA79" s="412">
        <v>0</v>
      </c>
      <c r="HB79" s="412">
        <v>0.5</v>
      </c>
      <c r="HC79" s="412">
        <v>0</v>
      </c>
      <c r="HD79" s="412">
        <v>3180</v>
      </c>
      <c r="HE79" s="412">
        <v>7434</v>
      </c>
      <c r="HF79" s="412">
        <v>6921.5</v>
      </c>
      <c r="HG79" s="412">
        <v>4843.25</v>
      </c>
      <c r="HH79" s="412">
        <v>3995.25</v>
      </c>
      <c r="HI79" s="412">
        <v>2516.5</v>
      </c>
      <c r="HJ79" s="412">
        <v>2064.5</v>
      </c>
      <c r="HK79" s="412">
        <v>127.25</v>
      </c>
      <c r="HL79" s="412">
        <v>31082.25</v>
      </c>
      <c r="HM79" s="412">
        <v>0</v>
      </c>
      <c r="HN79" s="412">
        <v>2120</v>
      </c>
      <c r="HO79" s="412">
        <v>5782</v>
      </c>
      <c r="HP79" s="412">
        <v>6152.4</v>
      </c>
      <c r="HQ79" s="412">
        <v>4843.3</v>
      </c>
      <c r="HR79" s="412">
        <v>4883.1000000000004</v>
      </c>
      <c r="HS79" s="412">
        <v>3634.9</v>
      </c>
      <c r="HT79" s="412">
        <v>3440.8</v>
      </c>
      <c r="HU79" s="412">
        <v>254.5</v>
      </c>
      <c r="HV79" s="412">
        <v>31111.000000000004</v>
      </c>
      <c r="HW79" s="412">
        <v>0</v>
      </c>
      <c r="HX79" s="412">
        <v>31111</v>
      </c>
      <c r="HY79" s="412">
        <v>0</v>
      </c>
      <c r="HZ79" s="412">
        <v>3180</v>
      </c>
      <c r="IA79" s="412">
        <v>7434</v>
      </c>
      <c r="IB79" s="412">
        <v>6921.5</v>
      </c>
      <c r="IC79" s="412">
        <v>4843.25</v>
      </c>
      <c r="ID79" s="412">
        <v>3995.25</v>
      </c>
      <c r="IE79" s="412">
        <v>2516.5</v>
      </c>
      <c r="IF79" s="412">
        <v>2064.5</v>
      </c>
      <c r="IG79" s="412">
        <v>127.25</v>
      </c>
      <c r="IH79" s="412">
        <v>31082.25</v>
      </c>
      <c r="II79" s="412">
        <v>0</v>
      </c>
      <c r="IJ79" s="412">
        <v>663.67</v>
      </c>
      <c r="IK79" s="412">
        <v>1130.03</v>
      </c>
      <c r="IL79" s="412">
        <v>467.66</v>
      </c>
      <c r="IM79" s="412">
        <v>119.83</v>
      </c>
      <c r="IN79" s="412">
        <v>52.27</v>
      </c>
      <c r="IO79" s="412">
        <v>21.67</v>
      </c>
      <c r="IP79" s="412">
        <v>10.32</v>
      </c>
      <c r="IQ79" s="412">
        <v>0</v>
      </c>
      <c r="IR79" s="412">
        <v>2465.4499999999998</v>
      </c>
      <c r="IS79" s="412">
        <v>0</v>
      </c>
      <c r="IT79" s="412">
        <v>2516.33</v>
      </c>
      <c r="IU79" s="412">
        <v>6303.97</v>
      </c>
      <c r="IV79" s="412">
        <v>6453.84</v>
      </c>
      <c r="IW79" s="412">
        <v>4723.42</v>
      </c>
      <c r="IX79" s="412">
        <v>3942.98</v>
      </c>
      <c r="IY79" s="412">
        <v>2494.83</v>
      </c>
      <c r="IZ79" s="412">
        <v>2054.1799999999998</v>
      </c>
      <c r="JA79" s="412">
        <v>127.25</v>
      </c>
      <c r="JB79" s="412">
        <v>28616.799999999996</v>
      </c>
      <c r="JC79" s="412">
        <v>0</v>
      </c>
      <c r="JD79" s="412">
        <v>1677.6</v>
      </c>
      <c r="JE79" s="412">
        <v>4903.1000000000004</v>
      </c>
      <c r="JF79" s="412">
        <v>5736.7</v>
      </c>
      <c r="JG79" s="412">
        <v>4723.3999999999996</v>
      </c>
      <c r="JH79" s="412">
        <v>4819.2</v>
      </c>
      <c r="JI79" s="412">
        <v>3603.6</v>
      </c>
      <c r="JJ79" s="412">
        <v>3423.6</v>
      </c>
      <c r="JK79" s="412">
        <v>254.5</v>
      </c>
      <c r="JL79" s="412">
        <v>29141.7</v>
      </c>
      <c r="JM79" s="412">
        <v>0</v>
      </c>
      <c r="JN79" s="412">
        <v>29141.7</v>
      </c>
      <c r="JO79" s="286"/>
      <c r="JP79" s="143">
        <f t="shared" si="6"/>
        <v>0</v>
      </c>
    </row>
    <row r="80" spans="1:276" x14ac:dyDescent="0.2">
      <c r="A80" s="150" t="s">
        <v>400</v>
      </c>
      <c r="B80" s="151" t="s">
        <v>284</v>
      </c>
      <c r="C80" s="152" t="s">
        <v>279</v>
      </c>
      <c r="D80" s="415" t="s">
        <v>295</v>
      </c>
      <c r="E80" s="412">
        <v>55978</v>
      </c>
      <c r="F80" s="412">
        <v>20741</v>
      </c>
      <c r="G80" s="412">
        <v>16195</v>
      </c>
      <c r="H80" s="412">
        <v>8255</v>
      </c>
      <c r="I80" s="412">
        <v>4258</v>
      </c>
      <c r="J80" s="412">
        <v>2224</v>
      </c>
      <c r="K80" s="412">
        <v>631</v>
      </c>
      <c r="L80" s="412">
        <v>46</v>
      </c>
      <c r="M80" s="412">
        <v>108328</v>
      </c>
      <c r="N80" s="412">
        <v>1353</v>
      </c>
      <c r="O80" s="412">
        <v>438</v>
      </c>
      <c r="P80" s="412">
        <v>294</v>
      </c>
      <c r="Q80" s="412">
        <v>97</v>
      </c>
      <c r="R80" s="412">
        <v>29</v>
      </c>
      <c r="S80" s="412">
        <v>14</v>
      </c>
      <c r="T80" s="412">
        <v>8</v>
      </c>
      <c r="U80" s="412">
        <v>14</v>
      </c>
      <c r="V80" s="412">
        <v>2247</v>
      </c>
      <c r="W80" s="412">
        <v>1</v>
      </c>
      <c r="X80" s="412">
        <v>0</v>
      </c>
      <c r="Y80" s="412">
        <v>0</v>
      </c>
      <c r="Z80" s="412">
        <v>0</v>
      </c>
      <c r="AA80" s="412">
        <v>0</v>
      </c>
      <c r="AB80" s="412">
        <v>0</v>
      </c>
      <c r="AC80" s="412">
        <v>0</v>
      </c>
      <c r="AD80" s="412">
        <v>0</v>
      </c>
      <c r="AE80" s="412">
        <v>1</v>
      </c>
      <c r="AF80" s="412">
        <v>54624</v>
      </c>
      <c r="AG80" s="412">
        <v>20303</v>
      </c>
      <c r="AH80" s="412">
        <v>15901</v>
      </c>
      <c r="AI80" s="412">
        <v>8158</v>
      </c>
      <c r="AJ80" s="412">
        <v>4229</v>
      </c>
      <c r="AK80" s="412">
        <v>2210</v>
      </c>
      <c r="AL80" s="412">
        <v>623</v>
      </c>
      <c r="AM80" s="412">
        <v>32</v>
      </c>
      <c r="AN80" s="412">
        <v>106080</v>
      </c>
      <c r="AO80" s="412">
        <v>142</v>
      </c>
      <c r="AP80" s="412">
        <v>104</v>
      </c>
      <c r="AQ80" s="412">
        <v>115</v>
      </c>
      <c r="AR80" s="412">
        <v>60</v>
      </c>
      <c r="AS80" s="412">
        <v>30</v>
      </c>
      <c r="AT80" s="412">
        <v>28</v>
      </c>
      <c r="AU80" s="412">
        <v>32</v>
      </c>
      <c r="AV80" s="412">
        <v>18</v>
      </c>
      <c r="AW80" s="412">
        <v>529</v>
      </c>
      <c r="AX80" s="412">
        <v>142</v>
      </c>
      <c r="AY80" s="412">
        <v>104</v>
      </c>
      <c r="AZ80" s="412">
        <v>115</v>
      </c>
      <c r="BA80" s="412">
        <v>60</v>
      </c>
      <c r="BB80" s="412">
        <v>30</v>
      </c>
      <c r="BC80" s="412">
        <v>28</v>
      </c>
      <c r="BD80" s="412">
        <v>32</v>
      </c>
      <c r="BE80" s="412">
        <v>18</v>
      </c>
      <c r="BF80" s="412">
        <v>0</v>
      </c>
      <c r="BG80" s="412">
        <v>529</v>
      </c>
      <c r="BH80" s="412">
        <v>142</v>
      </c>
      <c r="BI80" s="412">
        <v>54586</v>
      </c>
      <c r="BJ80" s="412">
        <v>20314</v>
      </c>
      <c r="BK80" s="412">
        <v>15846</v>
      </c>
      <c r="BL80" s="412">
        <v>8128</v>
      </c>
      <c r="BM80" s="412">
        <v>4227</v>
      </c>
      <c r="BN80" s="412">
        <v>2214</v>
      </c>
      <c r="BO80" s="412">
        <v>609</v>
      </c>
      <c r="BP80" s="412">
        <v>14</v>
      </c>
      <c r="BQ80" s="412">
        <v>106080</v>
      </c>
      <c r="BR80" s="412">
        <v>36</v>
      </c>
      <c r="BS80" s="412">
        <v>25233</v>
      </c>
      <c r="BT80" s="412">
        <v>6957</v>
      </c>
      <c r="BU80" s="412">
        <v>4596</v>
      </c>
      <c r="BV80" s="412">
        <v>1821</v>
      </c>
      <c r="BW80" s="412">
        <v>629</v>
      </c>
      <c r="BX80" s="412">
        <v>255</v>
      </c>
      <c r="BY80" s="412">
        <v>59</v>
      </c>
      <c r="BZ80" s="412">
        <v>0</v>
      </c>
      <c r="CA80" s="412">
        <v>39586</v>
      </c>
      <c r="CB80" s="412">
        <v>4</v>
      </c>
      <c r="CC80" s="412">
        <v>661</v>
      </c>
      <c r="CD80" s="412">
        <v>251</v>
      </c>
      <c r="CE80" s="412">
        <v>182</v>
      </c>
      <c r="CF80" s="412">
        <v>80</v>
      </c>
      <c r="CG80" s="412">
        <v>41</v>
      </c>
      <c r="CH80" s="412">
        <v>10</v>
      </c>
      <c r="CI80" s="412">
        <v>2</v>
      </c>
      <c r="CJ80" s="412">
        <v>0</v>
      </c>
      <c r="CK80" s="412">
        <v>1231</v>
      </c>
      <c r="CL80" s="412">
        <v>0</v>
      </c>
      <c r="CM80" s="412">
        <v>56</v>
      </c>
      <c r="CN80" s="412">
        <v>21</v>
      </c>
      <c r="CO80" s="412">
        <v>22</v>
      </c>
      <c r="CP80" s="412">
        <v>9</v>
      </c>
      <c r="CQ80" s="412">
        <v>4</v>
      </c>
      <c r="CR80" s="412">
        <v>32</v>
      </c>
      <c r="CS80" s="412">
        <v>29</v>
      </c>
      <c r="CT80" s="412">
        <v>7</v>
      </c>
      <c r="CU80" s="412">
        <v>180</v>
      </c>
      <c r="CV80" s="412">
        <v>48</v>
      </c>
      <c r="CW80" s="412">
        <v>38</v>
      </c>
      <c r="CX80" s="412">
        <v>31</v>
      </c>
      <c r="CY80" s="412">
        <v>16</v>
      </c>
      <c r="CZ80" s="412">
        <v>5</v>
      </c>
      <c r="DA80" s="412">
        <v>1</v>
      </c>
      <c r="DB80" s="412">
        <v>2</v>
      </c>
      <c r="DC80" s="412">
        <v>0</v>
      </c>
      <c r="DD80" s="412">
        <v>141</v>
      </c>
      <c r="DE80" s="412">
        <v>1112</v>
      </c>
      <c r="DF80" s="412">
        <v>299</v>
      </c>
      <c r="DG80" s="412">
        <v>212</v>
      </c>
      <c r="DH80" s="412">
        <v>68</v>
      </c>
      <c r="DI80" s="412">
        <v>21</v>
      </c>
      <c r="DJ80" s="412">
        <v>24</v>
      </c>
      <c r="DK80" s="412">
        <v>9</v>
      </c>
      <c r="DL80" s="412">
        <v>0</v>
      </c>
      <c r="DM80" s="412">
        <v>1745</v>
      </c>
      <c r="DN80" s="412">
        <v>97</v>
      </c>
      <c r="DO80" s="412">
        <v>24</v>
      </c>
      <c r="DP80" s="412">
        <v>8</v>
      </c>
      <c r="DQ80" s="412">
        <v>6</v>
      </c>
      <c r="DR80" s="412">
        <v>2</v>
      </c>
      <c r="DS80" s="412">
        <v>2</v>
      </c>
      <c r="DT80" s="412">
        <v>0</v>
      </c>
      <c r="DU80" s="412">
        <v>0</v>
      </c>
      <c r="DV80" s="412">
        <v>139</v>
      </c>
      <c r="DW80" s="412">
        <v>235</v>
      </c>
      <c r="DX80" s="412">
        <v>36</v>
      </c>
      <c r="DY80" s="412">
        <v>30</v>
      </c>
      <c r="DZ80" s="412">
        <v>9</v>
      </c>
      <c r="EA80" s="412">
        <v>9</v>
      </c>
      <c r="EB80" s="412">
        <v>1</v>
      </c>
      <c r="EC80" s="412">
        <v>3</v>
      </c>
      <c r="ED80" s="412">
        <v>0</v>
      </c>
      <c r="EE80" s="412">
        <v>323</v>
      </c>
      <c r="EF80" s="412">
        <v>1444</v>
      </c>
      <c r="EG80" s="412">
        <v>359</v>
      </c>
      <c r="EH80" s="412">
        <v>250</v>
      </c>
      <c r="EI80" s="412">
        <v>83</v>
      </c>
      <c r="EJ80" s="412">
        <v>32</v>
      </c>
      <c r="EK80" s="412">
        <v>27</v>
      </c>
      <c r="EL80" s="412">
        <v>12</v>
      </c>
      <c r="EM80" s="412">
        <v>0</v>
      </c>
      <c r="EN80" s="412">
        <v>2207</v>
      </c>
      <c r="EO80" s="412">
        <v>655</v>
      </c>
      <c r="EP80" s="412">
        <v>156</v>
      </c>
      <c r="EQ80" s="412">
        <v>122</v>
      </c>
      <c r="ER80" s="412">
        <v>35</v>
      </c>
      <c r="ES80" s="412">
        <v>20</v>
      </c>
      <c r="ET80" s="412">
        <v>18</v>
      </c>
      <c r="EU80" s="412">
        <v>10</v>
      </c>
      <c r="EV80" s="412">
        <v>0</v>
      </c>
      <c r="EW80" s="412">
        <v>1016</v>
      </c>
      <c r="EX80" s="412">
        <v>0</v>
      </c>
      <c r="EY80" s="412">
        <v>0</v>
      </c>
      <c r="EZ80" s="412">
        <v>0</v>
      </c>
      <c r="FA80" s="412">
        <v>0</v>
      </c>
      <c r="FB80" s="412">
        <v>0</v>
      </c>
      <c r="FC80" s="412">
        <v>0</v>
      </c>
      <c r="FD80" s="412">
        <v>0</v>
      </c>
      <c r="FE80" s="412">
        <v>0</v>
      </c>
      <c r="FF80" s="412">
        <v>0</v>
      </c>
      <c r="FG80" s="412">
        <v>1</v>
      </c>
      <c r="FH80" s="412">
        <v>4</v>
      </c>
      <c r="FI80" s="412">
        <v>1</v>
      </c>
      <c r="FJ80" s="412">
        <v>2</v>
      </c>
      <c r="FK80" s="412">
        <v>0</v>
      </c>
      <c r="FL80" s="412">
        <v>0</v>
      </c>
      <c r="FM80" s="412">
        <v>0</v>
      </c>
      <c r="FN80" s="412">
        <v>0</v>
      </c>
      <c r="FO80" s="412">
        <v>8</v>
      </c>
      <c r="FP80" s="412">
        <v>654</v>
      </c>
      <c r="FQ80" s="412">
        <v>152</v>
      </c>
      <c r="FR80" s="412">
        <v>121</v>
      </c>
      <c r="FS80" s="412">
        <v>33</v>
      </c>
      <c r="FT80" s="412">
        <v>20</v>
      </c>
      <c r="FU80" s="412">
        <v>18</v>
      </c>
      <c r="FV80" s="412">
        <v>10</v>
      </c>
      <c r="FW80" s="412">
        <v>0</v>
      </c>
      <c r="FX80" s="412">
        <v>1008</v>
      </c>
      <c r="FY80" s="412">
        <v>102</v>
      </c>
      <c r="FZ80" s="412">
        <v>28301</v>
      </c>
      <c r="GA80" s="412">
        <v>13020</v>
      </c>
      <c r="GB80" s="412">
        <v>11007</v>
      </c>
      <c r="GC80" s="412">
        <v>6202</v>
      </c>
      <c r="GD80" s="412">
        <v>3542</v>
      </c>
      <c r="GE80" s="412">
        <v>1914</v>
      </c>
      <c r="GF80" s="412">
        <v>516</v>
      </c>
      <c r="GG80" s="412">
        <v>7</v>
      </c>
      <c r="GH80" s="412">
        <v>64611</v>
      </c>
      <c r="GI80" s="412">
        <v>40</v>
      </c>
      <c r="GJ80" s="412">
        <v>26285</v>
      </c>
      <c r="GK80" s="412">
        <v>7294</v>
      </c>
      <c r="GL80" s="412">
        <v>4839</v>
      </c>
      <c r="GM80" s="412">
        <v>1926</v>
      </c>
      <c r="GN80" s="412">
        <v>685</v>
      </c>
      <c r="GO80" s="412">
        <v>300</v>
      </c>
      <c r="GP80" s="412">
        <v>93</v>
      </c>
      <c r="GQ80" s="412">
        <v>7</v>
      </c>
      <c r="GR80" s="412">
        <v>41469</v>
      </c>
      <c r="GS80" s="412">
        <v>0</v>
      </c>
      <c r="GT80" s="412">
        <v>1.38</v>
      </c>
      <c r="GU80" s="412">
        <v>0</v>
      </c>
      <c r="GV80" s="412">
        <v>0</v>
      </c>
      <c r="GW80" s="412">
        <v>0</v>
      </c>
      <c r="GX80" s="412">
        <v>0</v>
      </c>
      <c r="GY80" s="412">
        <v>0</v>
      </c>
      <c r="GZ80" s="412">
        <v>0</v>
      </c>
      <c r="HA80" s="412">
        <v>0</v>
      </c>
      <c r="HB80" s="412">
        <v>1.38</v>
      </c>
      <c r="HC80" s="412">
        <v>132</v>
      </c>
      <c r="HD80" s="412">
        <v>48102.12</v>
      </c>
      <c r="HE80" s="412">
        <v>18493</v>
      </c>
      <c r="HF80" s="412">
        <v>14647</v>
      </c>
      <c r="HG80" s="412">
        <v>7646.25</v>
      </c>
      <c r="HH80" s="412">
        <v>4060</v>
      </c>
      <c r="HI80" s="412">
        <v>2130.25</v>
      </c>
      <c r="HJ80" s="412">
        <v>580.75</v>
      </c>
      <c r="HK80" s="412">
        <v>10.5</v>
      </c>
      <c r="HL80" s="412">
        <v>95801.87</v>
      </c>
      <c r="HM80" s="412">
        <v>73.3</v>
      </c>
      <c r="HN80" s="412">
        <v>32068.1</v>
      </c>
      <c r="HO80" s="412">
        <v>14383.4</v>
      </c>
      <c r="HP80" s="412">
        <v>13019.6</v>
      </c>
      <c r="HQ80" s="412">
        <v>7646.3</v>
      </c>
      <c r="HR80" s="412">
        <v>4962.2</v>
      </c>
      <c r="HS80" s="412">
        <v>3077</v>
      </c>
      <c r="HT80" s="412">
        <v>967.9</v>
      </c>
      <c r="HU80" s="412">
        <v>21</v>
      </c>
      <c r="HV80" s="412">
        <v>76218.799999999988</v>
      </c>
      <c r="HW80" s="412">
        <v>0</v>
      </c>
      <c r="HX80" s="412">
        <v>76218.8</v>
      </c>
      <c r="HY80" s="412">
        <v>132</v>
      </c>
      <c r="HZ80" s="412">
        <v>48102.12</v>
      </c>
      <c r="IA80" s="412">
        <v>18493</v>
      </c>
      <c r="IB80" s="412">
        <v>14647</v>
      </c>
      <c r="IC80" s="412">
        <v>7646.25</v>
      </c>
      <c r="ID80" s="412">
        <v>4060</v>
      </c>
      <c r="IE80" s="412">
        <v>2130.25</v>
      </c>
      <c r="IF80" s="412">
        <v>580.75</v>
      </c>
      <c r="IG80" s="412">
        <v>10.5</v>
      </c>
      <c r="IH80" s="412">
        <v>95801.87</v>
      </c>
      <c r="II80" s="412">
        <v>46.1</v>
      </c>
      <c r="IJ80" s="412">
        <v>11369.15</v>
      </c>
      <c r="IK80" s="412">
        <v>1699.09</v>
      </c>
      <c r="IL80" s="412">
        <v>749.64</v>
      </c>
      <c r="IM80" s="412">
        <v>182.52</v>
      </c>
      <c r="IN80" s="412">
        <v>43.79</v>
      </c>
      <c r="IO80" s="412">
        <v>26.03</v>
      </c>
      <c r="IP80" s="412">
        <v>5.17</v>
      </c>
      <c r="IQ80" s="412">
        <v>0</v>
      </c>
      <c r="IR80" s="412">
        <v>14121.490000000002</v>
      </c>
      <c r="IS80" s="412">
        <v>85.9</v>
      </c>
      <c r="IT80" s="412">
        <v>36732.97</v>
      </c>
      <c r="IU80" s="412">
        <v>16793.91</v>
      </c>
      <c r="IV80" s="412">
        <v>13897.36</v>
      </c>
      <c r="IW80" s="412">
        <v>7463.73</v>
      </c>
      <c r="IX80" s="412">
        <v>4016.21</v>
      </c>
      <c r="IY80" s="412">
        <v>2104.2199999999998</v>
      </c>
      <c r="IZ80" s="412">
        <v>575.58000000000004</v>
      </c>
      <c r="JA80" s="412">
        <v>10.5</v>
      </c>
      <c r="JB80" s="412">
        <v>81680.38</v>
      </c>
      <c r="JC80" s="412">
        <v>47.7</v>
      </c>
      <c r="JD80" s="412">
        <v>24488.6</v>
      </c>
      <c r="JE80" s="412">
        <v>13061.9</v>
      </c>
      <c r="JF80" s="412">
        <v>12353.2</v>
      </c>
      <c r="JG80" s="412">
        <v>7463.7</v>
      </c>
      <c r="JH80" s="412">
        <v>4908.7</v>
      </c>
      <c r="JI80" s="412">
        <v>3039.4</v>
      </c>
      <c r="JJ80" s="412">
        <v>959.3</v>
      </c>
      <c r="JK80" s="412">
        <v>21</v>
      </c>
      <c r="JL80" s="412">
        <v>66343.499999999985</v>
      </c>
      <c r="JM80" s="412">
        <v>0</v>
      </c>
      <c r="JN80" s="412">
        <v>66343.5</v>
      </c>
      <c r="JO80" s="286"/>
      <c r="JP80" s="143">
        <f t="shared" si="6"/>
        <v>0</v>
      </c>
    </row>
    <row r="81" spans="1:276" x14ac:dyDescent="0.2">
      <c r="A81" s="150" t="s">
        <v>402</v>
      </c>
      <c r="B81" s="151" t="s">
        <v>276</v>
      </c>
      <c r="C81" s="152" t="s">
        <v>279</v>
      </c>
      <c r="D81" s="415" t="s">
        <v>401</v>
      </c>
      <c r="E81" s="412">
        <v>3493</v>
      </c>
      <c r="F81" s="412">
        <v>7208</v>
      </c>
      <c r="G81" s="412">
        <v>7339</v>
      </c>
      <c r="H81" s="412">
        <v>5530</v>
      </c>
      <c r="I81" s="412">
        <v>4771</v>
      </c>
      <c r="J81" s="412">
        <v>2933</v>
      </c>
      <c r="K81" s="412">
        <v>2062</v>
      </c>
      <c r="L81" s="412">
        <v>131</v>
      </c>
      <c r="M81" s="412">
        <v>33467</v>
      </c>
      <c r="N81" s="412">
        <v>136</v>
      </c>
      <c r="O81" s="412">
        <v>117</v>
      </c>
      <c r="P81" s="412">
        <v>97</v>
      </c>
      <c r="Q81" s="412">
        <v>82</v>
      </c>
      <c r="R81" s="412">
        <v>48</v>
      </c>
      <c r="S81" s="412">
        <v>29</v>
      </c>
      <c r="T81" s="412">
        <v>19</v>
      </c>
      <c r="U81" s="412">
        <v>3</v>
      </c>
      <c r="V81" s="412">
        <v>531</v>
      </c>
      <c r="W81" s="412">
        <v>1</v>
      </c>
      <c r="X81" s="412">
        <v>0</v>
      </c>
      <c r="Y81" s="412">
        <v>0</v>
      </c>
      <c r="Z81" s="412">
        <v>0</v>
      </c>
      <c r="AA81" s="412">
        <v>1</v>
      </c>
      <c r="AB81" s="412">
        <v>0</v>
      </c>
      <c r="AC81" s="412">
        <v>0</v>
      </c>
      <c r="AD81" s="412">
        <v>0</v>
      </c>
      <c r="AE81" s="412">
        <v>2</v>
      </c>
      <c r="AF81" s="412">
        <v>3356</v>
      </c>
      <c r="AG81" s="412">
        <v>7091</v>
      </c>
      <c r="AH81" s="412">
        <v>7242</v>
      </c>
      <c r="AI81" s="412">
        <v>5448</v>
      </c>
      <c r="AJ81" s="412">
        <v>4722</v>
      </c>
      <c r="AK81" s="412">
        <v>2904</v>
      </c>
      <c r="AL81" s="412">
        <v>2043</v>
      </c>
      <c r="AM81" s="412">
        <v>128</v>
      </c>
      <c r="AN81" s="412">
        <v>32934</v>
      </c>
      <c r="AO81" s="412">
        <v>5</v>
      </c>
      <c r="AP81" s="412">
        <v>24</v>
      </c>
      <c r="AQ81" s="412">
        <v>36</v>
      </c>
      <c r="AR81" s="412">
        <v>33</v>
      </c>
      <c r="AS81" s="412">
        <v>33</v>
      </c>
      <c r="AT81" s="412">
        <v>15</v>
      </c>
      <c r="AU81" s="412">
        <v>18</v>
      </c>
      <c r="AV81" s="412">
        <v>17</v>
      </c>
      <c r="AW81" s="412">
        <v>181</v>
      </c>
      <c r="AX81" s="412">
        <v>5</v>
      </c>
      <c r="AY81" s="412">
        <v>24</v>
      </c>
      <c r="AZ81" s="412">
        <v>36</v>
      </c>
      <c r="BA81" s="412">
        <v>33</v>
      </c>
      <c r="BB81" s="412">
        <v>33</v>
      </c>
      <c r="BC81" s="412">
        <v>15</v>
      </c>
      <c r="BD81" s="412">
        <v>18</v>
      </c>
      <c r="BE81" s="412">
        <v>17</v>
      </c>
      <c r="BF81" s="412">
        <v>0</v>
      </c>
      <c r="BG81" s="412">
        <v>181</v>
      </c>
      <c r="BH81" s="412">
        <v>5</v>
      </c>
      <c r="BI81" s="412">
        <v>3375</v>
      </c>
      <c r="BJ81" s="412">
        <v>7103</v>
      </c>
      <c r="BK81" s="412">
        <v>7239</v>
      </c>
      <c r="BL81" s="412">
        <v>5448</v>
      </c>
      <c r="BM81" s="412">
        <v>4704</v>
      </c>
      <c r="BN81" s="412">
        <v>2907</v>
      </c>
      <c r="BO81" s="412">
        <v>2042</v>
      </c>
      <c r="BP81" s="412">
        <v>111</v>
      </c>
      <c r="BQ81" s="412">
        <v>32934</v>
      </c>
      <c r="BR81" s="412">
        <v>1</v>
      </c>
      <c r="BS81" s="412">
        <v>1861</v>
      </c>
      <c r="BT81" s="412">
        <v>2748</v>
      </c>
      <c r="BU81" s="412">
        <v>2218</v>
      </c>
      <c r="BV81" s="412">
        <v>1394</v>
      </c>
      <c r="BW81" s="412">
        <v>979</v>
      </c>
      <c r="BX81" s="412">
        <v>512</v>
      </c>
      <c r="BY81" s="412">
        <v>298</v>
      </c>
      <c r="BZ81" s="412">
        <v>9</v>
      </c>
      <c r="CA81" s="412">
        <v>10020</v>
      </c>
      <c r="CB81" s="412">
        <v>0</v>
      </c>
      <c r="CC81" s="412">
        <v>10</v>
      </c>
      <c r="CD81" s="412">
        <v>39</v>
      </c>
      <c r="CE81" s="412">
        <v>44</v>
      </c>
      <c r="CF81" s="412">
        <v>25</v>
      </c>
      <c r="CG81" s="412">
        <v>18</v>
      </c>
      <c r="CH81" s="412">
        <v>13</v>
      </c>
      <c r="CI81" s="412">
        <v>9</v>
      </c>
      <c r="CJ81" s="412">
        <v>0</v>
      </c>
      <c r="CK81" s="412">
        <v>158</v>
      </c>
      <c r="CL81" s="412">
        <v>0</v>
      </c>
      <c r="CM81" s="412">
        <v>1</v>
      </c>
      <c r="CN81" s="412">
        <v>6</v>
      </c>
      <c r="CO81" s="412">
        <v>10</v>
      </c>
      <c r="CP81" s="412">
        <v>5</v>
      </c>
      <c r="CQ81" s="412">
        <v>3</v>
      </c>
      <c r="CR81" s="412">
        <v>7</v>
      </c>
      <c r="CS81" s="412">
        <v>20</v>
      </c>
      <c r="CT81" s="412">
        <v>2</v>
      </c>
      <c r="CU81" s="412">
        <v>54</v>
      </c>
      <c r="CV81" s="412">
        <v>102</v>
      </c>
      <c r="CW81" s="412">
        <v>210</v>
      </c>
      <c r="CX81" s="412">
        <v>288</v>
      </c>
      <c r="CY81" s="412">
        <v>161</v>
      </c>
      <c r="CZ81" s="412">
        <v>104</v>
      </c>
      <c r="DA81" s="412">
        <v>38</v>
      </c>
      <c r="DB81" s="412">
        <v>38</v>
      </c>
      <c r="DC81" s="412">
        <v>6</v>
      </c>
      <c r="DD81" s="412">
        <v>947</v>
      </c>
      <c r="DE81" s="412">
        <v>177</v>
      </c>
      <c r="DF81" s="412">
        <v>166</v>
      </c>
      <c r="DG81" s="412">
        <v>179</v>
      </c>
      <c r="DH81" s="412">
        <v>138</v>
      </c>
      <c r="DI81" s="412">
        <v>68</v>
      </c>
      <c r="DJ81" s="412">
        <v>37</v>
      </c>
      <c r="DK81" s="412">
        <v>28</v>
      </c>
      <c r="DL81" s="412">
        <v>6</v>
      </c>
      <c r="DM81" s="412">
        <v>799</v>
      </c>
      <c r="DN81" s="412">
        <v>56</v>
      </c>
      <c r="DO81" s="412">
        <v>89</v>
      </c>
      <c r="DP81" s="412">
        <v>89</v>
      </c>
      <c r="DQ81" s="412">
        <v>46</v>
      </c>
      <c r="DR81" s="412">
        <v>30</v>
      </c>
      <c r="DS81" s="412">
        <v>17</v>
      </c>
      <c r="DT81" s="412">
        <v>16</v>
      </c>
      <c r="DU81" s="412">
        <v>1</v>
      </c>
      <c r="DV81" s="412">
        <v>344</v>
      </c>
      <c r="DW81" s="412">
        <v>0</v>
      </c>
      <c r="DX81" s="412">
        <v>0</v>
      </c>
      <c r="DY81" s="412">
        <v>0</v>
      </c>
      <c r="DZ81" s="412">
        <v>0</v>
      </c>
      <c r="EA81" s="412">
        <v>0</v>
      </c>
      <c r="EB81" s="412">
        <v>0</v>
      </c>
      <c r="EC81" s="412">
        <v>0</v>
      </c>
      <c r="ED81" s="412">
        <v>0</v>
      </c>
      <c r="EE81" s="412">
        <v>0</v>
      </c>
      <c r="EF81" s="412">
        <v>233</v>
      </c>
      <c r="EG81" s="412">
        <v>255</v>
      </c>
      <c r="EH81" s="412">
        <v>268</v>
      </c>
      <c r="EI81" s="412">
        <v>184</v>
      </c>
      <c r="EJ81" s="412">
        <v>98</v>
      </c>
      <c r="EK81" s="412">
        <v>54</v>
      </c>
      <c r="EL81" s="412">
        <v>44</v>
      </c>
      <c r="EM81" s="412">
        <v>7</v>
      </c>
      <c r="EN81" s="412">
        <v>1143</v>
      </c>
      <c r="EO81" s="412">
        <v>144</v>
      </c>
      <c r="EP81" s="412">
        <v>154</v>
      </c>
      <c r="EQ81" s="412">
        <v>147</v>
      </c>
      <c r="ER81" s="412">
        <v>120</v>
      </c>
      <c r="ES81" s="412">
        <v>60</v>
      </c>
      <c r="ET81" s="412">
        <v>34</v>
      </c>
      <c r="EU81" s="412">
        <v>30</v>
      </c>
      <c r="EV81" s="412">
        <v>6</v>
      </c>
      <c r="EW81" s="412">
        <v>695</v>
      </c>
      <c r="EX81" s="412">
        <v>0</v>
      </c>
      <c r="EY81" s="412">
        <v>0</v>
      </c>
      <c r="EZ81" s="412">
        <v>0</v>
      </c>
      <c r="FA81" s="412">
        <v>0</v>
      </c>
      <c r="FB81" s="412">
        <v>0</v>
      </c>
      <c r="FC81" s="412">
        <v>0</v>
      </c>
      <c r="FD81" s="412">
        <v>0</v>
      </c>
      <c r="FE81" s="412">
        <v>0</v>
      </c>
      <c r="FF81" s="412">
        <v>0</v>
      </c>
      <c r="FG81" s="412">
        <v>3</v>
      </c>
      <c r="FH81" s="412">
        <v>16</v>
      </c>
      <c r="FI81" s="412">
        <v>9</v>
      </c>
      <c r="FJ81" s="412">
        <v>9</v>
      </c>
      <c r="FK81" s="412">
        <v>5</v>
      </c>
      <c r="FL81" s="412">
        <v>6</v>
      </c>
      <c r="FM81" s="412">
        <v>8</v>
      </c>
      <c r="FN81" s="412">
        <v>1</v>
      </c>
      <c r="FO81" s="412">
        <v>57</v>
      </c>
      <c r="FP81" s="412">
        <v>141</v>
      </c>
      <c r="FQ81" s="412">
        <v>138</v>
      </c>
      <c r="FR81" s="412">
        <v>138</v>
      </c>
      <c r="FS81" s="412">
        <v>111</v>
      </c>
      <c r="FT81" s="412">
        <v>55</v>
      </c>
      <c r="FU81" s="412">
        <v>28</v>
      </c>
      <c r="FV81" s="412">
        <v>22</v>
      </c>
      <c r="FW81" s="412">
        <v>5</v>
      </c>
      <c r="FX81" s="412">
        <v>638</v>
      </c>
      <c r="FY81" s="412">
        <v>4</v>
      </c>
      <c r="FZ81" s="412">
        <v>1440</v>
      </c>
      <c r="GA81" s="412">
        <v>4214</v>
      </c>
      <c r="GB81" s="412">
        <v>4875</v>
      </c>
      <c r="GC81" s="412">
        <v>3974</v>
      </c>
      <c r="GD81" s="412">
        <v>3672</v>
      </c>
      <c r="GE81" s="412">
        <v>2358</v>
      </c>
      <c r="GF81" s="412">
        <v>1699</v>
      </c>
      <c r="GG81" s="412">
        <v>99</v>
      </c>
      <c r="GH81" s="412">
        <v>22335</v>
      </c>
      <c r="GI81" s="412">
        <v>1</v>
      </c>
      <c r="GJ81" s="412">
        <v>1935</v>
      </c>
      <c r="GK81" s="412">
        <v>2889</v>
      </c>
      <c r="GL81" s="412">
        <v>2364</v>
      </c>
      <c r="GM81" s="412">
        <v>1474</v>
      </c>
      <c r="GN81" s="412">
        <v>1032</v>
      </c>
      <c r="GO81" s="412">
        <v>549</v>
      </c>
      <c r="GP81" s="412">
        <v>343</v>
      </c>
      <c r="GQ81" s="412">
        <v>12</v>
      </c>
      <c r="GR81" s="412">
        <v>10599</v>
      </c>
      <c r="GS81" s="412">
        <v>0</v>
      </c>
      <c r="GT81" s="412">
        <v>1.63</v>
      </c>
      <c r="GU81" s="412">
        <v>0.5</v>
      </c>
      <c r="GV81" s="412">
        <v>0</v>
      </c>
      <c r="GW81" s="412">
        <v>0</v>
      </c>
      <c r="GX81" s="412">
        <v>0</v>
      </c>
      <c r="GY81" s="412">
        <v>0</v>
      </c>
      <c r="GZ81" s="412">
        <v>0</v>
      </c>
      <c r="HA81" s="412">
        <v>0</v>
      </c>
      <c r="HB81" s="412">
        <v>2.13</v>
      </c>
      <c r="HC81" s="412">
        <v>4.75</v>
      </c>
      <c r="HD81" s="412">
        <v>2845.62</v>
      </c>
      <c r="HE81" s="412">
        <v>6310.25</v>
      </c>
      <c r="HF81" s="412">
        <v>6578</v>
      </c>
      <c r="HG81" s="412">
        <v>5042.75</v>
      </c>
      <c r="HH81" s="412">
        <v>4422.25</v>
      </c>
      <c r="HI81" s="412">
        <v>2755.25</v>
      </c>
      <c r="HJ81" s="412">
        <v>1939.25</v>
      </c>
      <c r="HK81" s="412">
        <v>106.75</v>
      </c>
      <c r="HL81" s="412">
        <v>30004.87</v>
      </c>
      <c r="HM81" s="412">
        <v>2.6</v>
      </c>
      <c r="HN81" s="412">
        <v>1897.1</v>
      </c>
      <c r="HO81" s="412">
        <v>4908</v>
      </c>
      <c r="HP81" s="412">
        <v>5847.1</v>
      </c>
      <c r="HQ81" s="412">
        <v>5042.8</v>
      </c>
      <c r="HR81" s="412">
        <v>5405</v>
      </c>
      <c r="HS81" s="412">
        <v>3979.8</v>
      </c>
      <c r="HT81" s="412">
        <v>3232.1</v>
      </c>
      <c r="HU81" s="412">
        <v>213.5</v>
      </c>
      <c r="HV81" s="412">
        <v>30527.999999999996</v>
      </c>
      <c r="HW81" s="412">
        <v>0</v>
      </c>
      <c r="HX81" s="412">
        <v>30528</v>
      </c>
      <c r="HY81" s="412">
        <v>4.75</v>
      </c>
      <c r="HZ81" s="412">
        <v>2845.62</v>
      </c>
      <c r="IA81" s="412">
        <v>6310.25</v>
      </c>
      <c r="IB81" s="412">
        <v>6578</v>
      </c>
      <c r="IC81" s="412">
        <v>5042.75</v>
      </c>
      <c r="ID81" s="412">
        <v>4422.25</v>
      </c>
      <c r="IE81" s="412">
        <v>2755.25</v>
      </c>
      <c r="IF81" s="412">
        <v>1939.25</v>
      </c>
      <c r="IG81" s="412">
        <v>106.75</v>
      </c>
      <c r="IH81" s="412">
        <v>30004.87</v>
      </c>
      <c r="II81" s="412">
        <v>0.9</v>
      </c>
      <c r="IJ81" s="412">
        <v>793.14</v>
      </c>
      <c r="IK81" s="412">
        <v>1031.1600000000001</v>
      </c>
      <c r="IL81" s="412">
        <v>499.75</v>
      </c>
      <c r="IM81" s="412">
        <v>167.1</v>
      </c>
      <c r="IN81" s="412">
        <v>106.9</v>
      </c>
      <c r="IO81" s="412">
        <v>35.950000000000003</v>
      </c>
      <c r="IP81" s="412">
        <v>14.3</v>
      </c>
      <c r="IQ81" s="412">
        <v>0</v>
      </c>
      <c r="IR81" s="412">
        <v>2649.2</v>
      </c>
      <c r="IS81" s="412">
        <v>3.85</v>
      </c>
      <c r="IT81" s="412">
        <v>2052.48</v>
      </c>
      <c r="IU81" s="412">
        <v>5279.09</v>
      </c>
      <c r="IV81" s="412">
        <v>6078.25</v>
      </c>
      <c r="IW81" s="412">
        <v>4875.6499999999996</v>
      </c>
      <c r="IX81" s="412">
        <v>4315.3500000000004</v>
      </c>
      <c r="IY81" s="412">
        <v>2719.3</v>
      </c>
      <c r="IZ81" s="412">
        <v>1924.95</v>
      </c>
      <c r="JA81" s="412">
        <v>106.75</v>
      </c>
      <c r="JB81" s="412">
        <v>27355.67</v>
      </c>
      <c r="JC81" s="412">
        <v>2.1</v>
      </c>
      <c r="JD81" s="412">
        <v>1368.3</v>
      </c>
      <c r="JE81" s="412">
        <v>4106</v>
      </c>
      <c r="JF81" s="412">
        <v>5402.9</v>
      </c>
      <c r="JG81" s="412">
        <v>4875.7</v>
      </c>
      <c r="JH81" s="412">
        <v>5274.3</v>
      </c>
      <c r="JI81" s="412">
        <v>3927.9</v>
      </c>
      <c r="JJ81" s="412">
        <v>3208.3</v>
      </c>
      <c r="JK81" s="412">
        <v>213.5</v>
      </c>
      <c r="JL81" s="412">
        <v>28379</v>
      </c>
      <c r="JM81" s="412">
        <v>0</v>
      </c>
      <c r="JN81" s="412">
        <v>28379</v>
      </c>
      <c r="JO81" s="286"/>
      <c r="JP81" s="143">
        <f t="shared" si="6"/>
        <v>0</v>
      </c>
    </row>
    <row r="82" spans="1:276" x14ac:dyDescent="0.2">
      <c r="A82" s="150" t="s">
        <v>404</v>
      </c>
      <c r="B82" s="151" t="s">
        <v>282</v>
      </c>
      <c r="C82" s="152" t="s">
        <v>283</v>
      </c>
      <c r="D82" s="415" t="s">
        <v>403</v>
      </c>
      <c r="E82" s="412">
        <v>79495</v>
      </c>
      <c r="F82" s="412">
        <v>23934</v>
      </c>
      <c r="G82" s="412">
        <v>14471</v>
      </c>
      <c r="H82" s="412">
        <v>8741</v>
      </c>
      <c r="I82" s="412">
        <v>4260</v>
      </c>
      <c r="J82" s="412">
        <v>1902</v>
      </c>
      <c r="K82" s="412">
        <v>840</v>
      </c>
      <c r="L82" s="412">
        <v>125</v>
      </c>
      <c r="M82" s="412">
        <v>133768</v>
      </c>
      <c r="N82" s="412">
        <v>954</v>
      </c>
      <c r="O82" s="412">
        <v>230</v>
      </c>
      <c r="P82" s="412">
        <v>159</v>
      </c>
      <c r="Q82" s="412">
        <v>58</v>
      </c>
      <c r="R82" s="412">
        <v>32</v>
      </c>
      <c r="S82" s="412">
        <v>11</v>
      </c>
      <c r="T82" s="412">
        <v>6</v>
      </c>
      <c r="U82" s="412">
        <v>13</v>
      </c>
      <c r="V82" s="412">
        <v>1463</v>
      </c>
      <c r="W82" s="412">
        <v>0</v>
      </c>
      <c r="X82" s="412">
        <v>0</v>
      </c>
      <c r="Y82" s="412">
        <v>0</v>
      </c>
      <c r="Z82" s="412">
        <v>0</v>
      </c>
      <c r="AA82" s="412">
        <v>0</v>
      </c>
      <c r="AB82" s="412">
        <v>0</v>
      </c>
      <c r="AC82" s="412">
        <v>0</v>
      </c>
      <c r="AD82" s="412">
        <v>0</v>
      </c>
      <c r="AE82" s="412">
        <v>0</v>
      </c>
      <c r="AF82" s="412">
        <v>78541</v>
      </c>
      <c r="AG82" s="412">
        <v>23704</v>
      </c>
      <c r="AH82" s="412">
        <v>14312</v>
      </c>
      <c r="AI82" s="412">
        <v>8683</v>
      </c>
      <c r="AJ82" s="412">
        <v>4228</v>
      </c>
      <c r="AK82" s="412">
        <v>1891</v>
      </c>
      <c r="AL82" s="412">
        <v>834</v>
      </c>
      <c r="AM82" s="412">
        <v>112</v>
      </c>
      <c r="AN82" s="412">
        <v>132305</v>
      </c>
      <c r="AO82" s="412">
        <v>263</v>
      </c>
      <c r="AP82" s="412">
        <v>115</v>
      </c>
      <c r="AQ82" s="412">
        <v>97</v>
      </c>
      <c r="AR82" s="412">
        <v>79</v>
      </c>
      <c r="AS82" s="412">
        <v>51</v>
      </c>
      <c r="AT82" s="412">
        <v>23</v>
      </c>
      <c r="AU82" s="412">
        <v>23</v>
      </c>
      <c r="AV82" s="412">
        <v>42</v>
      </c>
      <c r="AW82" s="412">
        <v>693</v>
      </c>
      <c r="AX82" s="412">
        <v>263</v>
      </c>
      <c r="AY82" s="412">
        <v>115</v>
      </c>
      <c r="AZ82" s="412">
        <v>97</v>
      </c>
      <c r="BA82" s="412">
        <v>79</v>
      </c>
      <c r="BB82" s="412">
        <v>51</v>
      </c>
      <c r="BC82" s="412">
        <v>23</v>
      </c>
      <c r="BD82" s="412">
        <v>23</v>
      </c>
      <c r="BE82" s="412">
        <v>42</v>
      </c>
      <c r="BF82" s="412">
        <v>0</v>
      </c>
      <c r="BG82" s="412">
        <v>693</v>
      </c>
      <c r="BH82" s="412">
        <v>263</v>
      </c>
      <c r="BI82" s="412">
        <v>78393</v>
      </c>
      <c r="BJ82" s="412">
        <v>23686</v>
      </c>
      <c r="BK82" s="412">
        <v>14294</v>
      </c>
      <c r="BL82" s="412">
        <v>8655</v>
      </c>
      <c r="BM82" s="412">
        <v>4200</v>
      </c>
      <c r="BN82" s="412">
        <v>1891</v>
      </c>
      <c r="BO82" s="412">
        <v>853</v>
      </c>
      <c r="BP82" s="412">
        <v>70</v>
      </c>
      <c r="BQ82" s="412">
        <v>132305</v>
      </c>
      <c r="BR82" s="412">
        <v>62</v>
      </c>
      <c r="BS82" s="412">
        <v>32389</v>
      </c>
      <c r="BT82" s="412">
        <v>7380</v>
      </c>
      <c r="BU82" s="412">
        <v>3791</v>
      </c>
      <c r="BV82" s="412">
        <v>1576</v>
      </c>
      <c r="BW82" s="412">
        <v>661</v>
      </c>
      <c r="BX82" s="412">
        <v>245</v>
      </c>
      <c r="BY82" s="412">
        <v>96</v>
      </c>
      <c r="BZ82" s="412">
        <v>7</v>
      </c>
      <c r="CA82" s="412">
        <v>46207</v>
      </c>
      <c r="CB82" s="412">
        <v>12</v>
      </c>
      <c r="CC82" s="412">
        <v>478</v>
      </c>
      <c r="CD82" s="412">
        <v>184</v>
      </c>
      <c r="CE82" s="412">
        <v>128</v>
      </c>
      <c r="CF82" s="412">
        <v>69</v>
      </c>
      <c r="CG82" s="412">
        <v>26</v>
      </c>
      <c r="CH82" s="412">
        <v>7</v>
      </c>
      <c r="CI82" s="412">
        <v>6</v>
      </c>
      <c r="CJ82" s="412">
        <v>0</v>
      </c>
      <c r="CK82" s="412">
        <v>910</v>
      </c>
      <c r="CL82" s="412">
        <v>8</v>
      </c>
      <c r="CM82" s="412">
        <v>128</v>
      </c>
      <c r="CN82" s="412">
        <v>48</v>
      </c>
      <c r="CO82" s="412">
        <v>58</v>
      </c>
      <c r="CP82" s="412">
        <v>50</v>
      </c>
      <c r="CQ82" s="412">
        <v>23</v>
      </c>
      <c r="CR82" s="412">
        <v>18</v>
      </c>
      <c r="CS82" s="412">
        <v>46</v>
      </c>
      <c r="CT82" s="412">
        <v>13</v>
      </c>
      <c r="CU82" s="412">
        <v>392</v>
      </c>
      <c r="CV82" s="412">
        <v>259</v>
      </c>
      <c r="CW82" s="412">
        <v>92</v>
      </c>
      <c r="CX82" s="412">
        <v>96</v>
      </c>
      <c r="CY82" s="412">
        <v>39</v>
      </c>
      <c r="CZ82" s="412">
        <v>15</v>
      </c>
      <c r="DA82" s="412">
        <v>8</v>
      </c>
      <c r="DB82" s="412">
        <v>7</v>
      </c>
      <c r="DC82" s="412">
        <v>3</v>
      </c>
      <c r="DD82" s="412">
        <v>519</v>
      </c>
      <c r="DE82" s="412">
        <v>2217</v>
      </c>
      <c r="DF82" s="412">
        <v>427</v>
      </c>
      <c r="DG82" s="412">
        <v>216</v>
      </c>
      <c r="DH82" s="412">
        <v>107</v>
      </c>
      <c r="DI82" s="412">
        <v>63</v>
      </c>
      <c r="DJ82" s="412">
        <v>32</v>
      </c>
      <c r="DK82" s="412">
        <v>12</v>
      </c>
      <c r="DL82" s="412">
        <v>3</v>
      </c>
      <c r="DM82" s="412">
        <v>3077</v>
      </c>
      <c r="DN82" s="412">
        <v>0</v>
      </c>
      <c r="DO82" s="412">
        <v>0</v>
      </c>
      <c r="DP82" s="412">
        <v>0</v>
      </c>
      <c r="DQ82" s="412">
        <v>0</v>
      </c>
      <c r="DR82" s="412">
        <v>0</v>
      </c>
      <c r="DS82" s="412">
        <v>0</v>
      </c>
      <c r="DT82" s="412">
        <v>0</v>
      </c>
      <c r="DU82" s="412">
        <v>0</v>
      </c>
      <c r="DV82" s="412">
        <v>0</v>
      </c>
      <c r="DW82" s="412">
        <v>427</v>
      </c>
      <c r="DX82" s="412">
        <v>50</v>
      </c>
      <c r="DY82" s="412">
        <v>36</v>
      </c>
      <c r="DZ82" s="412">
        <v>14</v>
      </c>
      <c r="EA82" s="412">
        <v>9</v>
      </c>
      <c r="EB82" s="412">
        <v>3</v>
      </c>
      <c r="EC82" s="412">
        <v>6</v>
      </c>
      <c r="ED82" s="412">
        <v>1</v>
      </c>
      <c r="EE82" s="412">
        <v>546</v>
      </c>
      <c r="EF82" s="412">
        <v>2644</v>
      </c>
      <c r="EG82" s="412">
        <v>477</v>
      </c>
      <c r="EH82" s="412">
        <v>252</v>
      </c>
      <c r="EI82" s="412">
        <v>121</v>
      </c>
      <c r="EJ82" s="412">
        <v>72</v>
      </c>
      <c r="EK82" s="412">
        <v>35</v>
      </c>
      <c r="EL82" s="412">
        <v>18</v>
      </c>
      <c r="EM82" s="412">
        <v>4</v>
      </c>
      <c r="EN82" s="412">
        <v>3623</v>
      </c>
      <c r="EO82" s="412">
        <v>1216</v>
      </c>
      <c r="EP82" s="412">
        <v>166</v>
      </c>
      <c r="EQ82" s="412">
        <v>105</v>
      </c>
      <c r="ER82" s="412">
        <v>52</v>
      </c>
      <c r="ES82" s="412">
        <v>33</v>
      </c>
      <c r="ET82" s="412">
        <v>14</v>
      </c>
      <c r="EU82" s="412">
        <v>11</v>
      </c>
      <c r="EV82" s="412">
        <v>4</v>
      </c>
      <c r="EW82" s="412">
        <v>1601</v>
      </c>
      <c r="EX82" s="412">
        <v>0</v>
      </c>
      <c r="EY82" s="412">
        <v>0</v>
      </c>
      <c r="EZ82" s="412">
        <v>0</v>
      </c>
      <c r="FA82" s="412">
        <v>0</v>
      </c>
      <c r="FB82" s="412">
        <v>0</v>
      </c>
      <c r="FC82" s="412">
        <v>0</v>
      </c>
      <c r="FD82" s="412">
        <v>0</v>
      </c>
      <c r="FE82" s="412">
        <v>0</v>
      </c>
      <c r="FF82" s="412">
        <v>0</v>
      </c>
      <c r="FG82" s="412">
        <v>0</v>
      </c>
      <c r="FH82" s="412">
        <v>0</v>
      </c>
      <c r="FI82" s="412">
        <v>0</v>
      </c>
      <c r="FJ82" s="412">
        <v>0</v>
      </c>
      <c r="FK82" s="412">
        <v>0</v>
      </c>
      <c r="FL82" s="412">
        <v>0</v>
      </c>
      <c r="FM82" s="412">
        <v>0</v>
      </c>
      <c r="FN82" s="412">
        <v>0</v>
      </c>
      <c r="FO82" s="412">
        <v>0</v>
      </c>
      <c r="FP82" s="412">
        <v>1216</v>
      </c>
      <c r="FQ82" s="412">
        <v>166</v>
      </c>
      <c r="FR82" s="412">
        <v>105</v>
      </c>
      <c r="FS82" s="412">
        <v>52</v>
      </c>
      <c r="FT82" s="412">
        <v>33</v>
      </c>
      <c r="FU82" s="412">
        <v>14</v>
      </c>
      <c r="FV82" s="412">
        <v>11</v>
      </c>
      <c r="FW82" s="412">
        <v>4</v>
      </c>
      <c r="FX82" s="412">
        <v>1601</v>
      </c>
      <c r="FY82" s="412">
        <v>181</v>
      </c>
      <c r="FZ82" s="412">
        <v>44919</v>
      </c>
      <c r="GA82" s="412">
        <v>16022</v>
      </c>
      <c r="GB82" s="412">
        <v>10281</v>
      </c>
      <c r="GC82" s="412">
        <v>6945</v>
      </c>
      <c r="GD82" s="412">
        <v>3481</v>
      </c>
      <c r="GE82" s="412">
        <v>1617</v>
      </c>
      <c r="GF82" s="412">
        <v>699</v>
      </c>
      <c r="GG82" s="412">
        <v>49</v>
      </c>
      <c r="GH82" s="412">
        <v>84194</v>
      </c>
      <c r="GI82" s="412">
        <v>82</v>
      </c>
      <c r="GJ82" s="412">
        <v>33474</v>
      </c>
      <c r="GK82" s="412">
        <v>7664</v>
      </c>
      <c r="GL82" s="412">
        <v>4013</v>
      </c>
      <c r="GM82" s="412">
        <v>1710</v>
      </c>
      <c r="GN82" s="412">
        <v>719</v>
      </c>
      <c r="GO82" s="412">
        <v>274</v>
      </c>
      <c r="GP82" s="412">
        <v>154</v>
      </c>
      <c r="GQ82" s="412">
        <v>21</v>
      </c>
      <c r="GR82" s="412">
        <v>48111</v>
      </c>
      <c r="GS82" s="412">
        <v>0</v>
      </c>
      <c r="GT82" s="412">
        <v>2.625</v>
      </c>
      <c r="GU82" s="412">
        <v>0</v>
      </c>
      <c r="GV82" s="412">
        <v>0</v>
      </c>
      <c r="GW82" s="412">
        <v>0</v>
      </c>
      <c r="GX82" s="412">
        <v>0</v>
      </c>
      <c r="GY82" s="412">
        <v>0</v>
      </c>
      <c r="GZ82" s="412">
        <v>0</v>
      </c>
      <c r="HA82" s="412">
        <v>0</v>
      </c>
      <c r="HB82" s="412">
        <v>2.625</v>
      </c>
      <c r="HC82" s="412">
        <v>240.5</v>
      </c>
      <c r="HD82" s="412">
        <v>70297.125</v>
      </c>
      <c r="HE82" s="412">
        <v>21795</v>
      </c>
      <c r="HF82" s="412">
        <v>13303.25</v>
      </c>
      <c r="HG82" s="412">
        <v>8225.25</v>
      </c>
      <c r="HH82" s="412">
        <v>4021.25</v>
      </c>
      <c r="HI82" s="412">
        <v>1820</v>
      </c>
      <c r="HJ82" s="412">
        <v>807.5</v>
      </c>
      <c r="HK82" s="412">
        <v>62.25</v>
      </c>
      <c r="HL82" s="412">
        <v>120572.125</v>
      </c>
      <c r="HM82" s="412">
        <v>133.6</v>
      </c>
      <c r="HN82" s="412">
        <v>46864.800000000003</v>
      </c>
      <c r="HO82" s="412">
        <v>16951.7</v>
      </c>
      <c r="HP82" s="412">
        <v>11825.1</v>
      </c>
      <c r="HQ82" s="412">
        <v>8225.2999999999993</v>
      </c>
      <c r="HR82" s="412">
        <v>4914.8999999999996</v>
      </c>
      <c r="HS82" s="412">
        <v>2628.9</v>
      </c>
      <c r="HT82" s="412">
        <v>1345.8</v>
      </c>
      <c r="HU82" s="412">
        <v>124.5</v>
      </c>
      <c r="HV82" s="412">
        <v>93014.6</v>
      </c>
      <c r="HW82" s="412">
        <v>0</v>
      </c>
      <c r="HX82" s="412">
        <v>93014.6</v>
      </c>
      <c r="HY82" s="412">
        <v>240.5</v>
      </c>
      <c r="HZ82" s="412">
        <v>70297.125</v>
      </c>
      <c r="IA82" s="412">
        <v>21795</v>
      </c>
      <c r="IB82" s="412">
        <v>13303.25</v>
      </c>
      <c r="IC82" s="412">
        <v>8225.25</v>
      </c>
      <c r="ID82" s="412">
        <v>4021.25</v>
      </c>
      <c r="IE82" s="412">
        <v>1820</v>
      </c>
      <c r="IF82" s="412">
        <v>807.5</v>
      </c>
      <c r="IG82" s="412">
        <v>62.25</v>
      </c>
      <c r="IH82" s="412">
        <v>120572.125</v>
      </c>
      <c r="II82" s="412">
        <v>62.36</v>
      </c>
      <c r="IJ82" s="412">
        <v>18026.060000000001</v>
      </c>
      <c r="IK82" s="412">
        <v>1737.37</v>
      </c>
      <c r="IL82" s="412">
        <v>706.1</v>
      </c>
      <c r="IM82" s="412">
        <v>191.3</v>
      </c>
      <c r="IN82" s="412">
        <v>75.2</v>
      </c>
      <c r="IO82" s="412">
        <v>26.22</v>
      </c>
      <c r="IP82" s="412">
        <v>5.87</v>
      </c>
      <c r="IQ82" s="412">
        <v>0</v>
      </c>
      <c r="IR82" s="412">
        <v>20830.48</v>
      </c>
      <c r="IS82" s="412">
        <v>178.14</v>
      </c>
      <c r="IT82" s="412">
        <v>52271.065000000002</v>
      </c>
      <c r="IU82" s="412">
        <v>20057.63</v>
      </c>
      <c r="IV82" s="412">
        <v>12597.15</v>
      </c>
      <c r="IW82" s="412">
        <v>8033.95</v>
      </c>
      <c r="IX82" s="412">
        <v>3946.05</v>
      </c>
      <c r="IY82" s="412">
        <v>1793.78</v>
      </c>
      <c r="IZ82" s="412">
        <v>801.63</v>
      </c>
      <c r="JA82" s="412">
        <v>62.25</v>
      </c>
      <c r="JB82" s="412">
        <v>99741.645000000004</v>
      </c>
      <c r="JC82" s="412">
        <v>99</v>
      </c>
      <c r="JD82" s="412">
        <v>34847.4</v>
      </c>
      <c r="JE82" s="412">
        <v>15600.4</v>
      </c>
      <c r="JF82" s="412">
        <v>11197.5</v>
      </c>
      <c r="JG82" s="412">
        <v>8034</v>
      </c>
      <c r="JH82" s="412">
        <v>4823</v>
      </c>
      <c r="JI82" s="412">
        <v>2591</v>
      </c>
      <c r="JJ82" s="412">
        <v>1336.1</v>
      </c>
      <c r="JK82" s="412">
        <v>124.5</v>
      </c>
      <c r="JL82" s="412">
        <v>78652.900000000009</v>
      </c>
      <c r="JM82" s="412">
        <v>0</v>
      </c>
      <c r="JN82" s="412">
        <v>78652.899999999994</v>
      </c>
      <c r="JO82" s="286"/>
      <c r="JP82" s="143">
        <f t="shared" si="6"/>
        <v>0</v>
      </c>
    </row>
    <row r="83" spans="1:276" x14ac:dyDescent="0.2">
      <c r="A83" s="150" t="s">
        <v>406</v>
      </c>
      <c r="B83" s="151" t="s">
        <v>276</v>
      </c>
      <c r="C83" s="152" t="s">
        <v>277</v>
      </c>
      <c r="D83" s="415" t="s">
        <v>405</v>
      </c>
      <c r="E83" s="412">
        <v>6888</v>
      </c>
      <c r="F83" s="412">
        <v>16184</v>
      </c>
      <c r="G83" s="412">
        <v>13397</v>
      </c>
      <c r="H83" s="412">
        <v>6790</v>
      </c>
      <c r="I83" s="412">
        <v>4145</v>
      </c>
      <c r="J83" s="412">
        <v>2242</v>
      </c>
      <c r="K83" s="412">
        <v>1396</v>
      </c>
      <c r="L83" s="412">
        <v>69</v>
      </c>
      <c r="M83" s="412">
        <v>51111</v>
      </c>
      <c r="N83" s="412">
        <v>144</v>
      </c>
      <c r="O83" s="412">
        <v>178</v>
      </c>
      <c r="P83" s="412">
        <v>315</v>
      </c>
      <c r="Q83" s="412">
        <v>75</v>
      </c>
      <c r="R83" s="412">
        <v>37</v>
      </c>
      <c r="S83" s="412">
        <v>25</v>
      </c>
      <c r="T83" s="412">
        <v>15</v>
      </c>
      <c r="U83" s="412">
        <v>3</v>
      </c>
      <c r="V83" s="412">
        <v>792</v>
      </c>
      <c r="W83" s="412">
        <v>3</v>
      </c>
      <c r="X83" s="412">
        <v>0</v>
      </c>
      <c r="Y83" s="412">
        <v>1</v>
      </c>
      <c r="Z83" s="412">
        <v>0</v>
      </c>
      <c r="AA83" s="412">
        <v>0</v>
      </c>
      <c r="AB83" s="412">
        <v>1</v>
      </c>
      <c r="AC83" s="412">
        <v>0</v>
      </c>
      <c r="AD83" s="412">
        <v>0</v>
      </c>
      <c r="AE83" s="412">
        <v>5</v>
      </c>
      <c r="AF83" s="412">
        <v>6741</v>
      </c>
      <c r="AG83" s="412">
        <v>16006</v>
      </c>
      <c r="AH83" s="412">
        <v>13081</v>
      </c>
      <c r="AI83" s="412">
        <v>6715</v>
      </c>
      <c r="AJ83" s="412">
        <v>4108</v>
      </c>
      <c r="AK83" s="412">
        <v>2216</v>
      </c>
      <c r="AL83" s="412">
        <v>1381</v>
      </c>
      <c r="AM83" s="412">
        <v>66</v>
      </c>
      <c r="AN83" s="412">
        <v>50314</v>
      </c>
      <c r="AO83" s="412">
        <v>7</v>
      </c>
      <c r="AP83" s="412">
        <v>61</v>
      </c>
      <c r="AQ83" s="412">
        <v>68</v>
      </c>
      <c r="AR83" s="412">
        <v>54</v>
      </c>
      <c r="AS83" s="412">
        <v>47</v>
      </c>
      <c r="AT83" s="412">
        <v>25</v>
      </c>
      <c r="AU83" s="412">
        <v>47</v>
      </c>
      <c r="AV83" s="412">
        <v>16</v>
      </c>
      <c r="AW83" s="412">
        <v>325</v>
      </c>
      <c r="AX83" s="412">
        <v>7</v>
      </c>
      <c r="AY83" s="412">
        <v>61</v>
      </c>
      <c r="AZ83" s="412">
        <v>68</v>
      </c>
      <c r="BA83" s="412">
        <v>54</v>
      </c>
      <c r="BB83" s="412">
        <v>47</v>
      </c>
      <c r="BC83" s="412">
        <v>25</v>
      </c>
      <c r="BD83" s="412">
        <v>47</v>
      </c>
      <c r="BE83" s="412">
        <v>16</v>
      </c>
      <c r="BF83" s="412">
        <v>0</v>
      </c>
      <c r="BG83" s="412">
        <v>325</v>
      </c>
      <c r="BH83" s="412">
        <v>7</v>
      </c>
      <c r="BI83" s="412">
        <v>6795</v>
      </c>
      <c r="BJ83" s="412">
        <v>16013</v>
      </c>
      <c r="BK83" s="412">
        <v>13067</v>
      </c>
      <c r="BL83" s="412">
        <v>6708</v>
      </c>
      <c r="BM83" s="412">
        <v>4086</v>
      </c>
      <c r="BN83" s="412">
        <v>2238</v>
      </c>
      <c r="BO83" s="412">
        <v>1350</v>
      </c>
      <c r="BP83" s="412">
        <v>50</v>
      </c>
      <c r="BQ83" s="412">
        <v>50314</v>
      </c>
      <c r="BR83" s="412">
        <v>5</v>
      </c>
      <c r="BS83" s="412">
        <v>4007</v>
      </c>
      <c r="BT83" s="412">
        <v>6166</v>
      </c>
      <c r="BU83" s="412">
        <v>4051</v>
      </c>
      <c r="BV83" s="412">
        <v>1750</v>
      </c>
      <c r="BW83" s="412">
        <v>861</v>
      </c>
      <c r="BX83" s="412">
        <v>347</v>
      </c>
      <c r="BY83" s="412">
        <v>205</v>
      </c>
      <c r="BZ83" s="412">
        <v>3</v>
      </c>
      <c r="CA83" s="412">
        <v>17395</v>
      </c>
      <c r="CB83" s="412">
        <v>0</v>
      </c>
      <c r="CC83" s="412">
        <v>36</v>
      </c>
      <c r="CD83" s="412">
        <v>167</v>
      </c>
      <c r="CE83" s="412">
        <v>145</v>
      </c>
      <c r="CF83" s="412">
        <v>58</v>
      </c>
      <c r="CG83" s="412">
        <v>46</v>
      </c>
      <c r="CH83" s="412">
        <v>17</v>
      </c>
      <c r="CI83" s="412">
        <v>10</v>
      </c>
      <c r="CJ83" s="412">
        <v>0</v>
      </c>
      <c r="CK83" s="412">
        <v>479</v>
      </c>
      <c r="CL83" s="412">
        <v>1</v>
      </c>
      <c r="CM83" s="412">
        <v>13</v>
      </c>
      <c r="CN83" s="412">
        <v>16</v>
      </c>
      <c r="CO83" s="412">
        <v>18</v>
      </c>
      <c r="CP83" s="412">
        <v>6</v>
      </c>
      <c r="CQ83" s="412">
        <v>15</v>
      </c>
      <c r="CR83" s="412">
        <v>35</v>
      </c>
      <c r="CS83" s="412">
        <v>28</v>
      </c>
      <c r="CT83" s="412">
        <v>3</v>
      </c>
      <c r="CU83" s="412">
        <v>135</v>
      </c>
      <c r="CV83" s="412">
        <v>241</v>
      </c>
      <c r="CW83" s="412">
        <v>222</v>
      </c>
      <c r="CX83" s="412">
        <v>232</v>
      </c>
      <c r="CY83" s="412">
        <v>180</v>
      </c>
      <c r="CZ83" s="412">
        <v>106</v>
      </c>
      <c r="DA83" s="412">
        <v>68</v>
      </c>
      <c r="DB83" s="412">
        <v>71</v>
      </c>
      <c r="DC83" s="412">
        <v>8</v>
      </c>
      <c r="DD83" s="412">
        <v>1128</v>
      </c>
      <c r="DE83" s="412">
        <v>301</v>
      </c>
      <c r="DF83" s="412">
        <v>329</v>
      </c>
      <c r="DG83" s="412">
        <v>203</v>
      </c>
      <c r="DH83" s="412">
        <v>83</v>
      </c>
      <c r="DI83" s="412">
        <v>40</v>
      </c>
      <c r="DJ83" s="412">
        <v>30</v>
      </c>
      <c r="DK83" s="412">
        <v>13</v>
      </c>
      <c r="DL83" s="412">
        <v>1</v>
      </c>
      <c r="DM83" s="412">
        <v>1000</v>
      </c>
      <c r="DN83" s="412">
        <v>21</v>
      </c>
      <c r="DO83" s="412">
        <v>52</v>
      </c>
      <c r="DP83" s="412">
        <v>41</v>
      </c>
      <c r="DQ83" s="412">
        <v>21</v>
      </c>
      <c r="DR83" s="412">
        <v>9</v>
      </c>
      <c r="DS83" s="412">
        <v>7</v>
      </c>
      <c r="DT83" s="412">
        <v>6</v>
      </c>
      <c r="DU83" s="412">
        <v>1</v>
      </c>
      <c r="DV83" s="412">
        <v>158</v>
      </c>
      <c r="DW83" s="412">
        <v>0</v>
      </c>
      <c r="DX83" s="412">
        <v>0</v>
      </c>
      <c r="DY83" s="412">
        <v>0</v>
      </c>
      <c r="DZ83" s="412">
        <v>0</v>
      </c>
      <c r="EA83" s="412">
        <v>0</v>
      </c>
      <c r="EB83" s="412">
        <v>0</v>
      </c>
      <c r="EC83" s="412">
        <v>0</v>
      </c>
      <c r="ED83" s="412">
        <v>0</v>
      </c>
      <c r="EE83" s="412">
        <v>0</v>
      </c>
      <c r="EF83" s="412">
        <v>322</v>
      </c>
      <c r="EG83" s="412">
        <v>381</v>
      </c>
      <c r="EH83" s="412">
        <v>244</v>
      </c>
      <c r="EI83" s="412">
        <v>104</v>
      </c>
      <c r="EJ83" s="412">
        <v>49</v>
      </c>
      <c r="EK83" s="412">
        <v>37</v>
      </c>
      <c r="EL83" s="412">
        <v>19</v>
      </c>
      <c r="EM83" s="412">
        <v>2</v>
      </c>
      <c r="EN83" s="412">
        <v>1158</v>
      </c>
      <c r="EO83" s="412">
        <v>158</v>
      </c>
      <c r="EP83" s="412">
        <v>169</v>
      </c>
      <c r="EQ83" s="412">
        <v>129</v>
      </c>
      <c r="ER83" s="412">
        <v>65</v>
      </c>
      <c r="ES83" s="412">
        <v>31</v>
      </c>
      <c r="ET83" s="412">
        <v>24</v>
      </c>
      <c r="EU83" s="412">
        <v>14</v>
      </c>
      <c r="EV83" s="412">
        <v>2</v>
      </c>
      <c r="EW83" s="412">
        <v>592</v>
      </c>
      <c r="EX83" s="412">
        <v>0</v>
      </c>
      <c r="EY83" s="412">
        <v>0</v>
      </c>
      <c r="EZ83" s="412">
        <v>0</v>
      </c>
      <c r="FA83" s="412">
        <v>0</v>
      </c>
      <c r="FB83" s="412">
        <v>0</v>
      </c>
      <c r="FC83" s="412">
        <v>0</v>
      </c>
      <c r="FD83" s="412">
        <v>0</v>
      </c>
      <c r="FE83" s="412">
        <v>0</v>
      </c>
      <c r="FF83" s="412">
        <v>0</v>
      </c>
      <c r="FG83" s="412">
        <v>16</v>
      </c>
      <c r="FH83" s="412">
        <v>38</v>
      </c>
      <c r="FI83" s="412">
        <v>31</v>
      </c>
      <c r="FJ83" s="412">
        <v>11</v>
      </c>
      <c r="FK83" s="412">
        <v>8</v>
      </c>
      <c r="FL83" s="412">
        <v>4</v>
      </c>
      <c r="FM83" s="412">
        <v>5</v>
      </c>
      <c r="FN83" s="412">
        <v>1</v>
      </c>
      <c r="FO83" s="412">
        <v>114</v>
      </c>
      <c r="FP83" s="412">
        <v>142</v>
      </c>
      <c r="FQ83" s="412">
        <v>131</v>
      </c>
      <c r="FR83" s="412">
        <v>98</v>
      </c>
      <c r="FS83" s="412">
        <v>54</v>
      </c>
      <c r="FT83" s="412">
        <v>23</v>
      </c>
      <c r="FU83" s="412">
        <v>20</v>
      </c>
      <c r="FV83" s="412">
        <v>9</v>
      </c>
      <c r="FW83" s="412">
        <v>1</v>
      </c>
      <c r="FX83" s="412">
        <v>478</v>
      </c>
      <c r="FY83" s="412">
        <v>1</v>
      </c>
      <c r="FZ83" s="412">
        <v>2718</v>
      </c>
      <c r="GA83" s="412">
        <v>9610</v>
      </c>
      <c r="GB83" s="412">
        <v>8811</v>
      </c>
      <c r="GC83" s="412">
        <v>4873</v>
      </c>
      <c r="GD83" s="412">
        <v>3154</v>
      </c>
      <c r="GE83" s="412">
        <v>1831</v>
      </c>
      <c r="GF83" s="412">
        <v>1100</v>
      </c>
      <c r="GG83" s="412">
        <v>43</v>
      </c>
      <c r="GH83" s="412">
        <v>32141</v>
      </c>
      <c r="GI83" s="412">
        <v>6</v>
      </c>
      <c r="GJ83" s="412">
        <v>4077</v>
      </c>
      <c r="GK83" s="412">
        <v>6403</v>
      </c>
      <c r="GL83" s="412">
        <v>4256</v>
      </c>
      <c r="GM83" s="412">
        <v>1835</v>
      </c>
      <c r="GN83" s="412">
        <v>932</v>
      </c>
      <c r="GO83" s="412">
        <v>407</v>
      </c>
      <c r="GP83" s="412">
        <v>250</v>
      </c>
      <c r="GQ83" s="412">
        <v>7</v>
      </c>
      <c r="GR83" s="412">
        <v>18173</v>
      </c>
      <c r="GS83" s="412">
        <v>0</v>
      </c>
      <c r="GT83" s="412">
        <v>2</v>
      </c>
      <c r="GU83" s="412">
        <v>0.5</v>
      </c>
      <c r="GV83" s="412">
        <v>0.5</v>
      </c>
      <c r="GW83" s="412">
        <v>0</v>
      </c>
      <c r="GX83" s="412">
        <v>0</v>
      </c>
      <c r="GY83" s="412">
        <v>0</v>
      </c>
      <c r="GZ83" s="412">
        <v>0</v>
      </c>
      <c r="HA83" s="412">
        <v>0</v>
      </c>
      <c r="HB83" s="412">
        <v>3</v>
      </c>
      <c r="HC83" s="412">
        <v>5.25</v>
      </c>
      <c r="HD83" s="412">
        <v>5754.75</v>
      </c>
      <c r="HE83" s="412">
        <v>14369.05</v>
      </c>
      <c r="HF83" s="412">
        <v>11967.4</v>
      </c>
      <c r="HG83" s="412">
        <v>6232</v>
      </c>
      <c r="HH83" s="412">
        <v>3842.65</v>
      </c>
      <c r="HI83" s="412">
        <v>2122.4</v>
      </c>
      <c r="HJ83" s="412">
        <v>1276.1500000000001</v>
      </c>
      <c r="HK83" s="412">
        <v>46.75</v>
      </c>
      <c r="HL83" s="412">
        <v>45616.4</v>
      </c>
      <c r="HM83" s="412">
        <v>2.9</v>
      </c>
      <c r="HN83" s="412">
        <v>3836.5</v>
      </c>
      <c r="HO83" s="412">
        <v>11175.9</v>
      </c>
      <c r="HP83" s="412">
        <v>10637.7</v>
      </c>
      <c r="HQ83" s="412">
        <v>6232</v>
      </c>
      <c r="HR83" s="412">
        <v>4696.6000000000004</v>
      </c>
      <c r="HS83" s="412">
        <v>3065.7</v>
      </c>
      <c r="HT83" s="412">
        <v>2126.9</v>
      </c>
      <c r="HU83" s="412">
        <v>93.5</v>
      </c>
      <c r="HV83" s="412">
        <v>41867.699999999997</v>
      </c>
      <c r="HW83" s="412">
        <v>189.8</v>
      </c>
      <c r="HX83" s="412">
        <v>42057.5</v>
      </c>
      <c r="HY83" s="412">
        <v>5.25</v>
      </c>
      <c r="HZ83" s="412">
        <v>5754.75</v>
      </c>
      <c r="IA83" s="412">
        <v>14369.05</v>
      </c>
      <c r="IB83" s="412">
        <v>11967.4</v>
      </c>
      <c r="IC83" s="412">
        <v>6232</v>
      </c>
      <c r="ID83" s="412">
        <v>3842.65</v>
      </c>
      <c r="IE83" s="412">
        <v>2122.4</v>
      </c>
      <c r="IF83" s="412">
        <v>1276.1500000000001</v>
      </c>
      <c r="IG83" s="412">
        <v>46.75</v>
      </c>
      <c r="IH83" s="412">
        <v>45616.4</v>
      </c>
      <c r="II83" s="412">
        <v>3.59</v>
      </c>
      <c r="IJ83" s="412">
        <v>2094.66</v>
      </c>
      <c r="IK83" s="412">
        <v>2984.76</v>
      </c>
      <c r="IL83" s="412">
        <v>1426.11</v>
      </c>
      <c r="IM83" s="412">
        <v>347.24</v>
      </c>
      <c r="IN83" s="412">
        <v>125.14</v>
      </c>
      <c r="IO83" s="412">
        <v>40.69</v>
      </c>
      <c r="IP83" s="412">
        <v>14.87</v>
      </c>
      <c r="IQ83" s="412">
        <v>0</v>
      </c>
      <c r="IR83" s="412">
        <v>7037.0599999999995</v>
      </c>
      <c r="IS83" s="412">
        <v>1.6600000000000001</v>
      </c>
      <c r="IT83" s="412">
        <v>3660.09</v>
      </c>
      <c r="IU83" s="412">
        <v>11384.289999999999</v>
      </c>
      <c r="IV83" s="412">
        <v>10541.289999999999</v>
      </c>
      <c r="IW83" s="412">
        <v>5884.76</v>
      </c>
      <c r="IX83" s="412">
        <v>3717.51</v>
      </c>
      <c r="IY83" s="412">
        <v>2081.71</v>
      </c>
      <c r="IZ83" s="412">
        <v>1261.2800000000002</v>
      </c>
      <c r="JA83" s="412">
        <v>46.75</v>
      </c>
      <c r="JB83" s="412">
        <v>38579.339999999997</v>
      </c>
      <c r="JC83" s="412">
        <v>0.9</v>
      </c>
      <c r="JD83" s="412">
        <v>2440.1</v>
      </c>
      <c r="JE83" s="412">
        <v>8854.4</v>
      </c>
      <c r="JF83" s="412">
        <v>9370</v>
      </c>
      <c r="JG83" s="412">
        <v>5884.8</v>
      </c>
      <c r="JH83" s="412">
        <v>4543.6000000000004</v>
      </c>
      <c r="JI83" s="412">
        <v>3006.9</v>
      </c>
      <c r="JJ83" s="412">
        <v>2102.1</v>
      </c>
      <c r="JK83" s="412">
        <v>93.5</v>
      </c>
      <c r="JL83" s="412">
        <v>36296.300000000003</v>
      </c>
      <c r="JM83" s="412">
        <v>189.8</v>
      </c>
      <c r="JN83" s="412">
        <v>36486.1</v>
      </c>
      <c r="JO83" s="286"/>
      <c r="JP83" s="143">
        <f t="shared" si="6"/>
        <v>0</v>
      </c>
    </row>
    <row r="84" spans="1:276" x14ac:dyDescent="0.2">
      <c r="A84" s="150" t="s">
        <v>408</v>
      </c>
      <c r="B84" s="151" t="s">
        <v>282</v>
      </c>
      <c r="C84" s="152" t="s">
        <v>286</v>
      </c>
      <c r="D84" s="415" t="s">
        <v>407</v>
      </c>
      <c r="E84" s="412">
        <v>42283</v>
      </c>
      <c r="F84" s="412">
        <v>38312</v>
      </c>
      <c r="G84" s="412">
        <v>29890</v>
      </c>
      <c r="H84" s="412">
        <v>15829</v>
      </c>
      <c r="I84" s="412">
        <v>6655</v>
      </c>
      <c r="J84" s="412">
        <v>2400</v>
      </c>
      <c r="K84" s="412">
        <v>961</v>
      </c>
      <c r="L84" s="412">
        <v>137</v>
      </c>
      <c r="M84" s="412">
        <v>136467</v>
      </c>
      <c r="N84" s="412">
        <v>480</v>
      </c>
      <c r="O84" s="412">
        <v>353</v>
      </c>
      <c r="P84" s="412">
        <v>308</v>
      </c>
      <c r="Q84" s="412">
        <v>140</v>
      </c>
      <c r="R84" s="412">
        <v>49</v>
      </c>
      <c r="S84" s="412">
        <v>19</v>
      </c>
      <c r="T84" s="412">
        <v>8</v>
      </c>
      <c r="U84" s="412">
        <v>0</v>
      </c>
      <c r="V84" s="412">
        <v>1357</v>
      </c>
      <c r="W84" s="412">
        <v>0</v>
      </c>
      <c r="X84" s="412">
        <v>0</v>
      </c>
      <c r="Y84" s="412">
        <v>0</v>
      </c>
      <c r="Z84" s="412">
        <v>0</v>
      </c>
      <c r="AA84" s="412">
        <v>0</v>
      </c>
      <c r="AB84" s="412">
        <v>0</v>
      </c>
      <c r="AC84" s="412">
        <v>0</v>
      </c>
      <c r="AD84" s="412">
        <v>0</v>
      </c>
      <c r="AE84" s="412">
        <v>0</v>
      </c>
      <c r="AF84" s="412">
        <v>41803</v>
      </c>
      <c r="AG84" s="412">
        <v>37959</v>
      </c>
      <c r="AH84" s="412">
        <v>29582</v>
      </c>
      <c r="AI84" s="412">
        <v>15689</v>
      </c>
      <c r="AJ84" s="412">
        <v>6606</v>
      </c>
      <c r="AK84" s="412">
        <v>2381</v>
      </c>
      <c r="AL84" s="412">
        <v>953</v>
      </c>
      <c r="AM84" s="412">
        <v>137</v>
      </c>
      <c r="AN84" s="412">
        <v>135110</v>
      </c>
      <c r="AO84" s="412">
        <v>117</v>
      </c>
      <c r="AP84" s="412">
        <v>221</v>
      </c>
      <c r="AQ84" s="412">
        <v>180</v>
      </c>
      <c r="AR84" s="412">
        <v>129</v>
      </c>
      <c r="AS84" s="412">
        <v>66</v>
      </c>
      <c r="AT84" s="412">
        <v>40</v>
      </c>
      <c r="AU84" s="412">
        <v>32</v>
      </c>
      <c r="AV84" s="412">
        <v>19</v>
      </c>
      <c r="AW84" s="412">
        <v>804</v>
      </c>
      <c r="AX84" s="412">
        <v>117</v>
      </c>
      <c r="AY84" s="412">
        <v>221</v>
      </c>
      <c r="AZ84" s="412">
        <v>180</v>
      </c>
      <c r="BA84" s="412">
        <v>129</v>
      </c>
      <c r="BB84" s="412">
        <v>66</v>
      </c>
      <c r="BC84" s="412">
        <v>40</v>
      </c>
      <c r="BD84" s="412">
        <v>32</v>
      </c>
      <c r="BE84" s="412">
        <v>19</v>
      </c>
      <c r="BF84" s="412">
        <v>0</v>
      </c>
      <c r="BG84" s="412">
        <v>804</v>
      </c>
      <c r="BH84" s="412">
        <v>117</v>
      </c>
      <c r="BI84" s="412">
        <v>41907</v>
      </c>
      <c r="BJ84" s="412">
        <v>37918</v>
      </c>
      <c r="BK84" s="412">
        <v>29531</v>
      </c>
      <c r="BL84" s="412">
        <v>15626</v>
      </c>
      <c r="BM84" s="412">
        <v>6580</v>
      </c>
      <c r="BN84" s="412">
        <v>2373</v>
      </c>
      <c r="BO84" s="412">
        <v>940</v>
      </c>
      <c r="BP84" s="412">
        <v>118</v>
      </c>
      <c r="BQ84" s="412">
        <v>135110</v>
      </c>
      <c r="BR84" s="412">
        <v>22</v>
      </c>
      <c r="BS84" s="412">
        <v>19631</v>
      </c>
      <c r="BT84" s="412">
        <v>12216</v>
      </c>
      <c r="BU84" s="412">
        <v>7690</v>
      </c>
      <c r="BV84" s="412">
        <v>3264</v>
      </c>
      <c r="BW84" s="412">
        <v>1056</v>
      </c>
      <c r="BX84" s="412">
        <v>388</v>
      </c>
      <c r="BY84" s="412">
        <v>124</v>
      </c>
      <c r="BZ84" s="412">
        <v>14</v>
      </c>
      <c r="CA84" s="412">
        <v>44405</v>
      </c>
      <c r="CB84" s="412">
        <v>4</v>
      </c>
      <c r="CC84" s="412">
        <v>275</v>
      </c>
      <c r="CD84" s="412">
        <v>323</v>
      </c>
      <c r="CE84" s="412">
        <v>211</v>
      </c>
      <c r="CF84" s="412">
        <v>110</v>
      </c>
      <c r="CG84" s="412">
        <v>31</v>
      </c>
      <c r="CH84" s="412">
        <v>16</v>
      </c>
      <c r="CI84" s="412">
        <v>6</v>
      </c>
      <c r="CJ84" s="412">
        <v>0</v>
      </c>
      <c r="CK84" s="412">
        <v>976</v>
      </c>
      <c r="CL84" s="412">
        <v>1</v>
      </c>
      <c r="CM84" s="412">
        <v>29</v>
      </c>
      <c r="CN84" s="412">
        <v>27</v>
      </c>
      <c r="CO84" s="412">
        <v>21</v>
      </c>
      <c r="CP84" s="412">
        <v>20</v>
      </c>
      <c r="CQ84" s="412">
        <v>20</v>
      </c>
      <c r="CR84" s="412">
        <v>25</v>
      </c>
      <c r="CS84" s="412">
        <v>31</v>
      </c>
      <c r="CT84" s="412">
        <v>7</v>
      </c>
      <c r="CU84" s="412">
        <v>181</v>
      </c>
      <c r="CV84" s="412">
        <v>131</v>
      </c>
      <c r="CW84" s="412">
        <v>83</v>
      </c>
      <c r="CX84" s="412">
        <v>76</v>
      </c>
      <c r="CY84" s="412">
        <v>47</v>
      </c>
      <c r="CZ84" s="412">
        <v>19</v>
      </c>
      <c r="DA84" s="412">
        <v>6</v>
      </c>
      <c r="DB84" s="412">
        <v>4</v>
      </c>
      <c r="DC84" s="412">
        <v>1</v>
      </c>
      <c r="DD84" s="412">
        <v>367</v>
      </c>
      <c r="DE84" s="412">
        <v>1352</v>
      </c>
      <c r="DF84" s="412">
        <v>534</v>
      </c>
      <c r="DG84" s="412">
        <v>338</v>
      </c>
      <c r="DH84" s="412">
        <v>132</v>
      </c>
      <c r="DI84" s="412">
        <v>54</v>
      </c>
      <c r="DJ84" s="412">
        <v>16</v>
      </c>
      <c r="DK84" s="412">
        <v>14</v>
      </c>
      <c r="DL84" s="412">
        <v>2</v>
      </c>
      <c r="DM84" s="412">
        <v>2442</v>
      </c>
      <c r="DN84" s="412">
        <v>5</v>
      </c>
      <c r="DO84" s="412">
        <v>3</v>
      </c>
      <c r="DP84" s="412">
        <v>2</v>
      </c>
      <c r="DQ84" s="412">
        <v>1</v>
      </c>
      <c r="DR84" s="412">
        <v>0</v>
      </c>
      <c r="DS84" s="412">
        <v>3</v>
      </c>
      <c r="DT84" s="412">
        <v>0</v>
      </c>
      <c r="DU84" s="412">
        <v>0</v>
      </c>
      <c r="DV84" s="412">
        <v>14</v>
      </c>
      <c r="DW84" s="412">
        <v>194</v>
      </c>
      <c r="DX84" s="412">
        <v>68</v>
      </c>
      <c r="DY84" s="412">
        <v>41</v>
      </c>
      <c r="DZ84" s="412">
        <v>24</v>
      </c>
      <c r="EA84" s="412">
        <v>2</v>
      </c>
      <c r="EB84" s="412">
        <v>3</v>
      </c>
      <c r="EC84" s="412">
        <v>4</v>
      </c>
      <c r="ED84" s="412">
        <v>2</v>
      </c>
      <c r="EE84" s="412">
        <v>338</v>
      </c>
      <c r="EF84" s="412">
        <v>1551</v>
      </c>
      <c r="EG84" s="412">
        <v>605</v>
      </c>
      <c r="EH84" s="412">
        <v>381</v>
      </c>
      <c r="EI84" s="412">
        <v>157</v>
      </c>
      <c r="EJ84" s="412">
        <v>56</v>
      </c>
      <c r="EK84" s="412">
        <v>22</v>
      </c>
      <c r="EL84" s="412">
        <v>18</v>
      </c>
      <c r="EM84" s="412">
        <v>4</v>
      </c>
      <c r="EN84" s="412">
        <v>2794</v>
      </c>
      <c r="EO84" s="412">
        <v>648</v>
      </c>
      <c r="EP84" s="412">
        <v>250</v>
      </c>
      <c r="EQ84" s="412">
        <v>186</v>
      </c>
      <c r="ER84" s="412">
        <v>75</v>
      </c>
      <c r="ES84" s="412">
        <v>23</v>
      </c>
      <c r="ET84" s="412">
        <v>9</v>
      </c>
      <c r="EU84" s="412">
        <v>9</v>
      </c>
      <c r="EV84" s="412">
        <v>4</v>
      </c>
      <c r="EW84" s="412">
        <v>1204</v>
      </c>
      <c r="EX84" s="412">
        <v>0</v>
      </c>
      <c r="EY84" s="412">
        <v>0</v>
      </c>
      <c r="EZ84" s="412">
        <v>0</v>
      </c>
      <c r="FA84" s="412">
        <v>0</v>
      </c>
      <c r="FB84" s="412">
        <v>0</v>
      </c>
      <c r="FC84" s="412">
        <v>0</v>
      </c>
      <c r="FD84" s="412">
        <v>0</v>
      </c>
      <c r="FE84" s="412">
        <v>0</v>
      </c>
      <c r="FF84" s="412">
        <v>0</v>
      </c>
      <c r="FG84" s="412">
        <v>0</v>
      </c>
      <c r="FH84" s="412">
        <v>0</v>
      </c>
      <c r="FI84" s="412">
        <v>0</v>
      </c>
      <c r="FJ84" s="412">
        <v>0</v>
      </c>
      <c r="FK84" s="412">
        <v>0</v>
      </c>
      <c r="FL84" s="412">
        <v>0</v>
      </c>
      <c r="FM84" s="412">
        <v>0</v>
      </c>
      <c r="FN84" s="412">
        <v>0</v>
      </c>
      <c r="FO84" s="412">
        <v>0</v>
      </c>
      <c r="FP84" s="412">
        <v>648</v>
      </c>
      <c r="FQ84" s="412">
        <v>250</v>
      </c>
      <c r="FR84" s="412">
        <v>186</v>
      </c>
      <c r="FS84" s="412">
        <v>75</v>
      </c>
      <c r="FT84" s="412">
        <v>23</v>
      </c>
      <c r="FU84" s="412">
        <v>9</v>
      </c>
      <c r="FV84" s="412">
        <v>9</v>
      </c>
      <c r="FW84" s="412">
        <v>4</v>
      </c>
      <c r="FX84" s="412">
        <v>1204</v>
      </c>
      <c r="FY84" s="412">
        <v>90</v>
      </c>
      <c r="FZ84" s="412">
        <v>21773</v>
      </c>
      <c r="GA84" s="412">
        <v>25281</v>
      </c>
      <c r="GB84" s="412">
        <v>21566</v>
      </c>
      <c r="GC84" s="412">
        <v>12207</v>
      </c>
      <c r="GD84" s="412">
        <v>5471</v>
      </c>
      <c r="GE84" s="412">
        <v>1938</v>
      </c>
      <c r="GF84" s="412">
        <v>775</v>
      </c>
      <c r="GG84" s="412">
        <v>95</v>
      </c>
      <c r="GH84" s="412">
        <v>89196</v>
      </c>
      <c r="GI84" s="412">
        <v>27</v>
      </c>
      <c r="GJ84" s="412">
        <v>20134</v>
      </c>
      <c r="GK84" s="412">
        <v>12637</v>
      </c>
      <c r="GL84" s="412">
        <v>7965</v>
      </c>
      <c r="GM84" s="412">
        <v>3419</v>
      </c>
      <c r="GN84" s="412">
        <v>1109</v>
      </c>
      <c r="GO84" s="412">
        <v>435</v>
      </c>
      <c r="GP84" s="412">
        <v>165</v>
      </c>
      <c r="GQ84" s="412">
        <v>23</v>
      </c>
      <c r="GR84" s="412">
        <v>45914</v>
      </c>
      <c r="GS84" s="412">
        <v>0</v>
      </c>
      <c r="GT84" s="412">
        <v>1.1000000000000001</v>
      </c>
      <c r="GU84" s="412">
        <v>0</v>
      </c>
      <c r="GV84" s="412">
        <v>0</v>
      </c>
      <c r="GW84" s="412">
        <v>0</v>
      </c>
      <c r="GX84" s="412">
        <v>0</v>
      </c>
      <c r="GY84" s="412">
        <v>0</v>
      </c>
      <c r="GZ84" s="412">
        <v>0</v>
      </c>
      <c r="HA84" s="412">
        <v>0</v>
      </c>
      <c r="HB84" s="412">
        <v>1.1000000000000001</v>
      </c>
      <c r="HC84" s="412">
        <v>110</v>
      </c>
      <c r="HD84" s="412">
        <v>37009.4</v>
      </c>
      <c r="HE84" s="412">
        <v>34802.25</v>
      </c>
      <c r="HF84" s="412">
        <v>27564.75</v>
      </c>
      <c r="HG84" s="412">
        <v>14784</v>
      </c>
      <c r="HH84" s="412">
        <v>6299.25</v>
      </c>
      <c r="HI84" s="412">
        <v>2259.5</v>
      </c>
      <c r="HJ84" s="412">
        <v>894</v>
      </c>
      <c r="HK84" s="412">
        <v>112</v>
      </c>
      <c r="HL84" s="412">
        <v>123835.15</v>
      </c>
      <c r="HM84" s="412">
        <v>61.1</v>
      </c>
      <c r="HN84" s="412">
        <v>24672.9</v>
      </c>
      <c r="HO84" s="412">
        <v>27068.400000000001</v>
      </c>
      <c r="HP84" s="412">
        <v>24502</v>
      </c>
      <c r="HQ84" s="412">
        <v>14784</v>
      </c>
      <c r="HR84" s="412">
        <v>7699.1</v>
      </c>
      <c r="HS84" s="412">
        <v>3263.7</v>
      </c>
      <c r="HT84" s="412">
        <v>1490</v>
      </c>
      <c r="HU84" s="412">
        <v>224</v>
      </c>
      <c r="HV84" s="412">
        <v>103765.2</v>
      </c>
      <c r="HW84" s="412">
        <v>0</v>
      </c>
      <c r="HX84" s="412">
        <v>103765.2</v>
      </c>
      <c r="HY84" s="412">
        <v>110</v>
      </c>
      <c r="HZ84" s="412">
        <v>37009.4</v>
      </c>
      <c r="IA84" s="412">
        <v>34802.25</v>
      </c>
      <c r="IB84" s="412">
        <v>27564.75</v>
      </c>
      <c r="IC84" s="412">
        <v>14784</v>
      </c>
      <c r="ID84" s="412">
        <v>6299.25</v>
      </c>
      <c r="IE84" s="412">
        <v>2259.5</v>
      </c>
      <c r="IF84" s="412">
        <v>894</v>
      </c>
      <c r="IG84" s="412">
        <v>112</v>
      </c>
      <c r="IH84" s="412">
        <v>123835.15</v>
      </c>
      <c r="II84" s="412">
        <v>24.59</v>
      </c>
      <c r="IJ84" s="412">
        <v>12312.34</v>
      </c>
      <c r="IK84" s="412">
        <v>5851.39</v>
      </c>
      <c r="IL84" s="412">
        <v>2396.14</v>
      </c>
      <c r="IM84" s="412">
        <v>644.78</v>
      </c>
      <c r="IN84" s="412">
        <v>134.06</v>
      </c>
      <c r="IO84" s="412">
        <v>35.22</v>
      </c>
      <c r="IP84" s="412">
        <v>11.55</v>
      </c>
      <c r="IQ84" s="412">
        <v>0</v>
      </c>
      <c r="IR84" s="412">
        <v>21410.07</v>
      </c>
      <c r="IS84" s="412">
        <v>85.41</v>
      </c>
      <c r="IT84" s="412">
        <v>24697.06</v>
      </c>
      <c r="IU84" s="412">
        <v>28950.86</v>
      </c>
      <c r="IV84" s="412">
        <v>25168.61</v>
      </c>
      <c r="IW84" s="412">
        <v>14139.22</v>
      </c>
      <c r="IX84" s="412">
        <v>6165.19</v>
      </c>
      <c r="IY84" s="412">
        <v>2224.2800000000002</v>
      </c>
      <c r="IZ84" s="412">
        <v>882.45</v>
      </c>
      <c r="JA84" s="412">
        <v>112</v>
      </c>
      <c r="JB84" s="412">
        <v>102425.08</v>
      </c>
      <c r="JC84" s="412">
        <v>47.5</v>
      </c>
      <c r="JD84" s="412">
        <v>16464.7</v>
      </c>
      <c r="JE84" s="412">
        <v>22517.3</v>
      </c>
      <c r="JF84" s="412">
        <v>22372.1</v>
      </c>
      <c r="JG84" s="412">
        <v>14139.2</v>
      </c>
      <c r="JH84" s="412">
        <v>7535.2</v>
      </c>
      <c r="JI84" s="412">
        <v>3212.8</v>
      </c>
      <c r="JJ84" s="412">
        <v>1470.8</v>
      </c>
      <c r="JK84" s="412">
        <v>224</v>
      </c>
      <c r="JL84" s="412">
        <v>87983.6</v>
      </c>
      <c r="JM84" s="412">
        <v>0</v>
      </c>
      <c r="JN84" s="412">
        <v>87983.6</v>
      </c>
      <c r="JO84" s="286"/>
      <c r="JP84" s="143">
        <f t="shared" si="6"/>
        <v>0</v>
      </c>
    </row>
    <row r="85" spans="1:276" x14ac:dyDescent="0.2">
      <c r="A85" s="150" t="s">
        <v>106</v>
      </c>
      <c r="B85" s="151" t="s">
        <v>284</v>
      </c>
      <c r="C85" s="152" t="s">
        <v>293</v>
      </c>
      <c r="D85" s="415" t="s">
        <v>105</v>
      </c>
      <c r="E85" s="412">
        <v>143526</v>
      </c>
      <c r="F85" s="412">
        <v>30849</v>
      </c>
      <c r="G85" s="412">
        <v>29273</v>
      </c>
      <c r="H85" s="412">
        <v>20168</v>
      </c>
      <c r="I85" s="412">
        <v>9827</v>
      </c>
      <c r="J85" s="412">
        <v>3819</v>
      </c>
      <c r="K85" s="412">
        <v>2078</v>
      </c>
      <c r="L85" s="412">
        <v>267</v>
      </c>
      <c r="M85" s="412">
        <v>239807</v>
      </c>
      <c r="N85" s="412">
        <v>2547</v>
      </c>
      <c r="O85" s="412">
        <v>613</v>
      </c>
      <c r="P85" s="412">
        <v>731</v>
      </c>
      <c r="Q85" s="412">
        <v>653</v>
      </c>
      <c r="R85" s="412">
        <v>235</v>
      </c>
      <c r="S85" s="412">
        <v>84</v>
      </c>
      <c r="T85" s="412">
        <v>65</v>
      </c>
      <c r="U85" s="412">
        <v>39</v>
      </c>
      <c r="V85" s="412">
        <v>4967</v>
      </c>
      <c r="W85" s="412">
        <v>0</v>
      </c>
      <c r="X85" s="412">
        <v>0</v>
      </c>
      <c r="Y85" s="412">
        <v>0</v>
      </c>
      <c r="Z85" s="412">
        <v>0</v>
      </c>
      <c r="AA85" s="412">
        <v>0</v>
      </c>
      <c r="AB85" s="412">
        <v>0</v>
      </c>
      <c r="AC85" s="412">
        <v>0</v>
      </c>
      <c r="AD85" s="412">
        <v>0</v>
      </c>
      <c r="AE85" s="412">
        <v>0</v>
      </c>
      <c r="AF85" s="412">
        <v>140979</v>
      </c>
      <c r="AG85" s="412">
        <v>30236</v>
      </c>
      <c r="AH85" s="412">
        <v>28542</v>
      </c>
      <c r="AI85" s="412">
        <v>19515</v>
      </c>
      <c r="AJ85" s="412">
        <v>9592</v>
      </c>
      <c r="AK85" s="412">
        <v>3735</v>
      </c>
      <c r="AL85" s="412">
        <v>2013</v>
      </c>
      <c r="AM85" s="412">
        <v>228</v>
      </c>
      <c r="AN85" s="412">
        <v>234840</v>
      </c>
      <c r="AO85" s="412">
        <v>402</v>
      </c>
      <c r="AP85" s="412">
        <v>156</v>
      </c>
      <c r="AQ85" s="412">
        <v>194</v>
      </c>
      <c r="AR85" s="412">
        <v>139</v>
      </c>
      <c r="AS85" s="412">
        <v>114</v>
      </c>
      <c r="AT85" s="412">
        <v>45</v>
      </c>
      <c r="AU85" s="412">
        <v>41</v>
      </c>
      <c r="AV85" s="412">
        <v>69</v>
      </c>
      <c r="AW85" s="412">
        <v>1160</v>
      </c>
      <c r="AX85" s="412">
        <v>402</v>
      </c>
      <c r="AY85" s="412">
        <v>156</v>
      </c>
      <c r="AZ85" s="412">
        <v>194</v>
      </c>
      <c r="BA85" s="412">
        <v>139</v>
      </c>
      <c r="BB85" s="412">
        <v>114</v>
      </c>
      <c r="BC85" s="412">
        <v>45</v>
      </c>
      <c r="BD85" s="412">
        <v>41</v>
      </c>
      <c r="BE85" s="412">
        <v>69</v>
      </c>
      <c r="BF85" s="412">
        <v>0</v>
      </c>
      <c r="BG85" s="412">
        <v>1160</v>
      </c>
      <c r="BH85" s="412">
        <v>402</v>
      </c>
      <c r="BI85" s="412">
        <v>140733</v>
      </c>
      <c r="BJ85" s="412">
        <v>30274</v>
      </c>
      <c r="BK85" s="412">
        <v>28487</v>
      </c>
      <c r="BL85" s="412">
        <v>19490</v>
      </c>
      <c r="BM85" s="412">
        <v>9523</v>
      </c>
      <c r="BN85" s="412">
        <v>3731</v>
      </c>
      <c r="BO85" s="412">
        <v>2041</v>
      </c>
      <c r="BP85" s="412">
        <v>159</v>
      </c>
      <c r="BQ85" s="412">
        <v>234840</v>
      </c>
      <c r="BR85" s="412">
        <v>81</v>
      </c>
      <c r="BS85" s="412">
        <v>62723</v>
      </c>
      <c r="BT85" s="412">
        <v>9871</v>
      </c>
      <c r="BU85" s="412">
        <v>7032</v>
      </c>
      <c r="BV85" s="412">
        <v>3580</v>
      </c>
      <c r="BW85" s="412">
        <v>1578</v>
      </c>
      <c r="BX85" s="412">
        <v>536</v>
      </c>
      <c r="BY85" s="412">
        <v>276</v>
      </c>
      <c r="BZ85" s="412">
        <v>12</v>
      </c>
      <c r="CA85" s="412">
        <v>85689</v>
      </c>
      <c r="CB85" s="412">
        <v>13</v>
      </c>
      <c r="CC85" s="412">
        <v>1006</v>
      </c>
      <c r="CD85" s="412">
        <v>284</v>
      </c>
      <c r="CE85" s="412">
        <v>241</v>
      </c>
      <c r="CF85" s="412">
        <v>159</v>
      </c>
      <c r="CG85" s="412">
        <v>65</v>
      </c>
      <c r="CH85" s="412">
        <v>29</v>
      </c>
      <c r="CI85" s="412">
        <v>7</v>
      </c>
      <c r="CJ85" s="412">
        <v>1</v>
      </c>
      <c r="CK85" s="412">
        <v>1805</v>
      </c>
      <c r="CL85" s="412">
        <v>8</v>
      </c>
      <c r="CM85" s="412">
        <v>118</v>
      </c>
      <c r="CN85" s="412">
        <v>40</v>
      </c>
      <c r="CO85" s="412">
        <v>46</v>
      </c>
      <c r="CP85" s="412">
        <v>33</v>
      </c>
      <c r="CQ85" s="412">
        <v>36</v>
      </c>
      <c r="CR85" s="412">
        <v>35</v>
      </c>
      <c r="CS85" s="412">
        <v>79</v>
      </c>
      <c r="CT85" s="412">
        <v>16</v>
      </c>
      <c r="CU85" s="412">
        <v>411</v>
      </c>
      <c r="CV85" s="412">
        <v>721</v>
      </c>
      <c r="CW85" s="412">
        <v>505</v>
      </c>
      <c r="CX85" s="412">
        <v>265</v>
      </c>
      <c r="CY85" s="412">
        <v>172</v>
      </c>
      <c r="CZ85" s="412">
        <v>97</v>
      </c>
      <c r="DA85" s="412">
        <v>54</v>
      </c>
      <c r="DB85" s="412">
        <v>30</v>
      </c>
      <c r="DC85" s="412">
        <v>12</v>
      </c>
      <c r="DD85" s="412">
        <v>1856</v>
      </c>
      <c r="DE85" s="412">
        <v>4662</v>
      </c>
      <c r="DF85" s="412">
        <v>777</v>
      </c>
      <c r="DG85" s="412">
        <v>518</v>
      </c>
      <c r="DH85" s="412">
        <v>317</v>
      </c>
      <c r="DI85" s="412">
        <v>157</v>
      </c>
      <c r="DJ85" s="412">
        <v>75</v>
      </c>
      <c r="DK85" s="412">
        <v>42</v>
      </c>
      <c r="DL85" s="412">
        <v>8</v>
      </c>
      <c r="DM85" s="412">
        <v>6556</v>
      </c>
      <c r="DN85" s="412">
        <v>0</v>
      </c>
      <c r="DO85" s="412">
        <v>0</v>
      </c>
      <c r="DP85" s="412">
        <v>0</v>
      </c>
      <c r="DQ85" s="412">
        <v>0</v>
      </c>
      <c r="DR85" s="412">
        <v>0</v>
      </c>
      <c r="DS85" s="412">
        <v>0</v>
      </c>
      <c r="DT85" s="412">
        <v>0</v>
      </c>
      <c r="DU85" s="412">
        <v>0</v>
      </c>
      <c r="DV85" s="412">
        <v>0</v>
      </c>
      <c r="DW85" s="412">
        <v>1270</v>
      </c>
      <c r="DX85" s="412">
        <v>126</v>
      </c>
      <c r="DY85" s="412">
        <v>87</v>
      </c>
      <c r="DZ85" s="412">
        <v>60</v>
      </c>
      <c r="EA85" s="412">
        <v>25</v>
      </c>
      <c r="EB85" s="412">
        <v>8</v>
      </c>
      <c r="EC85" s="412">
        <v>10</v>
      </c>
      <c r="ED85" s="412">
        <v>5</v>
      </c>
      <c r="EE85" s="412">
        <v>1591</v>
      </c>
      <c r="EF85" s="412">
        <v>5932</v>
      </c>
      <c r="EG85" s="412">
        <v>903</v>
      </c>
      <c r="EH85" s="412">
        <v>605</v>
      </c>
      <c r="EI85" s="412">
        <v>377</v>
      </c>
      <c r="EJ85" s="412">
        <v>182</v>
      </c>
      <c r="EK85" s="412">
        <v>83</v>
      </c>
      <c r="EL85" s="412">
        <v>52</v>
      </c>
      <c r="EM85" s="412">
        <v>13</v>
      </c>
      <c r="EN85" s="412">
        <v>8147</v>
      </c>
      <c r="EO85" s="412">
        <v>3624</v>
      </c>
      <c r="EP85" s="412">
        <v>477</v>
      </c>
      <c r="EQ85" s="412">
        <v>321</v>
      </c>
      <c r="ER85" s="412">
        <v>210</v>
      </c>
      <c r="ES85" s="412">
        <v>107</v>
      </c>
      <c r="ET85" s="412">
        <v>49</v>
      </c>
      <c r="EU85" s="412">
        <v>37</v>
      </c>
      <c r="EV85" s="412">
        <v>10</v>
      </c>
      <c r="EW85" s="412">
        <v>4835</v>
      </c>
      <c r="EX85" s="412">
        <v>0</v>
      </c>
      <c r="EY85" s="412">
        <v>0</v>
      </c>
      <c r="EZ85" s="412">
        <v>0</v>
      </c>
      <c r="FA85" s="412">
        <v>0</v>
      </c>
      <c r="FB85" s="412">
        <v>0</v>
      </c>
      <c r="FC85" s="412">
        <v>0</v>
      </c>
      <c r="FD85" s="412">
        <v>0</v>
      </c>
      <c r="FE85" s="412">
        <v>0</v>
      </c>
      <c r="FF85" s="412">
        <v>0</v>
      </c>
      <c r="FG85" s="412">
        <v>12</v>
      </c>
      <c r="FH85" s="412">
        <v>3</v>
      </c>
      <c r="FI85" s="412">
        <v>4</v>
      </c>
      <c r="FJ85" s="412">
        <v>5</v>
      </c>
      <c r="FK85" s="412">
        <v>1</v>
      </c>
      <c r="FL85" s="412">
        <v>2</v>
      </c>
      <c r="FM85" s="412">
        <v>0</v>
      </c>
      <c r="FN85" s="412">
        <v>0</v>
      </c>
      <c r="FO85" s="412">
        <v>27</v>
      </c>
      <c r="FP85" s="412">
        <v>3612</v>
      </c>
      <c r="FQ85" s="412">
        <v>474</v>
      </c>
      <c r="FR85" s="412">
        <v>317</v>
      </c>
      <c r="FS85" s="412">
        <v>205</v>
      </c>
      <c r="FT85" s="412">
        <v>106</v>
      </c>
      <c r="FU85" s="412">
        <v>47</v>
      </c>
      <c r="FV85" s="412">
        <v>37</v>
      </c>
      <c r="FW85" s="412">
        <v>10</v>
      </c>
      <c r="FX85" s="412">
        <v>4808</v>
      </c>
      <c r="FY85" s="412">
        <v>300</v>
      </c>
      <c r="FZ85" s="412">
        <v>75608</v>
      </c>
      <c r="GA85" s="412">
        <v>19946</v>
      </c>
      <c r="GB85" s="412">
        <v>21078</v>
      </c>
      <c r="GC85" s="412">
        <v>15655</v>
      </c>
      <c r="GD85" s="412">
        <v>7818</v>
      </c>
      <c r="GE85" s="412">
        <v>3121</v>
      </c>
      <c r="GF85" s="412">
        <v>1668</v>
      </c>
      <c r="GG85" s="412">
        <v>125</v>
      </c>
      <c r="GH85" s="412">
        <v>145319</v>
      </c>
      <c r="GI85" s="412">
        <v>102</v>
      </c>
      <c r="GJ85" s="412">
        <v>65125</v>
      </c>
      <c r="GK85" s="412">
        <v>10328</v>
      </c>
      <c r="GL85" s="412">
        <v>7409</v>
      </c>
      <c r="GM85" s="412">
        <v>3835</v>
      </c>
      <c r="GN85" s="412">
        <v>1705</v>
      </c>
      <c r="GO85" s="412">
        <v>610</v>
      </c>
      <c r="GP85" s="412">
        <v>373</v>
      </c>
      <c r="GQ85" s="412">
        <v>34</v>
      </c>
      <c r="GR85" s="412">
        <v>89521</v>
      </c>
      <c r="GS85" s="412">
        <v>0</v>
      </c>
      <c r="GT85" s="412">
        <v>1.8</v>
      </c>
      <c r="GU85" s="412">
        <v>0</v>
      </c>
      <c r="GV85" s="412">
        <v>1</v>
      </c>
      <c r="GW85" s="412">
        <v>0</v>
      </c>
      <c r="GX85" s="412">
        <v>0</v>
      </c>
      <c r="GY85" s="412">
        <v>0</v>
      </c>
      <c r="GZ85" s="412">
        <v>0</v>
      </c>
      <c r="HA85" s="412">
        <v>0</v>
      </c>
      <c r="HB85" s="412">
        <v>2.8</v>
      </c>
      <c r="HC85" s="412">
        <v>374.5</v>
      </c>
      <c r="HD85" s="412">
        <v>125370.95</v>
      </c>
      <c r="HE85" s="412">
        <v>27774.75</v>
      </c>
      <c r="HF85" s="412">
        <v>26686.75</v>
      </c>
      <c r="HG85" s="412">
        <v>18567.25</v>
      </c>
      <c r="HH85" s="412">
        <v>9106.25</v>
      </c>
      <c r="HI85" s="412">
        <v>3575.25</v>
      </c>
      <c r="HJ85" s="412">
        <v>1935.25</v>
      </c>
      <c r="HK85" s="412">
        <v>150.25</v>
      </c>
      <c r="HL85" s="412">
        <v>213541.2</v>
      </c>
      <c r="HM85" s="412">
        <v>208.1</v>
      </c>
      <c r="HN85" s="412">
        <v>83580.600000000006</v>
      </c>
      <c r="HO85" s="412">
        <v>21602.6</v>
      </c>
      <c r="HP85" s="412">
        <v>23721.599999999999</v>
      </c>
      <c r="HQ85" s="412">
        <v>18567.3</v>
      </c>
      <c r="HR85" s="412">
        <v>11129.9</v>
      </c>
      <c r="HS85" s="412">
        <v>5164.3</v>
      </c>
      <c r="HT85" s="412">
        <v>3225.4</v>
      </c>
      <c r="HU85" s="412">
        <v>300.5</v>
      </c>
      <c r="HV85" s="412">
        <v>167500.29999999999</v>
      </c>
      <c r="HW85" s="412">
        <v>0</v>
      </c>
      <c r="HX85" s="412">
        <v>167500.29999999999</v>
      </c>
      <c r="HY85" s="412">
        <v>374.5</v>
      </c>
      <c r="HZ85" s="412">
        <v>125370.95</v>
      </c>
      <c r="IA85" s="412">
        <v>27774.75</v>
      </c>
      <c r="IB85" s="412">
        <v>26686.75</v>
      </c>
      <c r="IC85" s="412">
        <v>18567.25</v>
      </c>
      <c r="ID85" s="412">
        <v>9106.25</v>
      </c>
      <c r="IE85" s="412">
        <v>3575.25</v>
      </c>
      <c r="IF85" s="412">
        <v>1935.25</v>
      </c>
      <c r="IG85" s="412">
        <v>150.25</v>
      </c>
      <c r="IH85" s="412">
        <v>213541.2</v>
      </c>
      <c r="II85" s="412">
        <v>117.89</v>
      </c>
      <c r="IJ85" s="412">
        <v>39434.400000000001</v>
      </c>
      <c r="IK85" s="412">
        <v>3045.84</v>
      </c>
      <c r="IL85" s="412">
        <v>1466.01</v>
      </c>
      <c r="IM85" s="412">
        <v>633.24</v>
      </c>
      <c r="IN85" s="412">
        <v>215.45</v>
      </c>
      <c r="IO85" s="412">
        <v>51.25</v>
      </c>
      <c r="IP85" s="412">
        <v>19.510000000000002</v>
      </c>
      <c r="IQ85" s="412">
        <v>0</v>
      </c>
      <c r="IR85" s="412">
        <v>44983.590000000004</v>
      </c>
      <c r="IS85" s="412">
        <v>256.61</v>
      </c>
      <c r="IT85" s="412">
        <v>85936.549999999988</v>
      </c>
      <c r="IU85" s="412">
        <v>24728.91</v>
      </c>
      <c r="IV85" s="412">
        <v>25220.74</v>
      </c>
      <c r="IW85" s="412">
        <v>17934.009999999998</v>
      </c>
      <c r="IX85" s="412">
        <v>8890.7999999999993</v>
      </c>
      <c r="IY85" s="412">
        <v>3524</v>
      </c>
      <c r="IZ85" s="412">
        <v>1915.74</v>
      </c>
      <c r="JA85" s="412">
        <v>150.25</v>
      </c>
      <c r="JB85" s="412">
        <v>168557.61</v>
      </c>
      <c r="JC85" s="412">
        <v>142.6</v>
      </c>
      <c r="JD85" s="412">
        <v>57291</v>
      </c>
      <c r="JE85" s="412">
        <v>19233.599999999999</v>
      </c>
      <c r="JF85" s="412">
        <v>22418.400000000001</v>
      </c>
      <c r="JG85" s="412">
        <v>17934</v>
      </c>
      <c r="JH85" s="412">
        <v>10866.5</v>
      </c>
      <c r="JI85" s="412">
        <v>5090.2</v>
      </c>
      <c r="JJ85" s="412">
        <v>3192.9</v>
      </c>
      <c r="JK85" s="412">
        <v>300.5</v>
      </c>
      <c r="JL85" s="412">
        <v>136469.70000000001</v>
      </c>
      <c r="JM85" s="412">
        <v>0</v>
      </c>
      <c r="JN85" s="412">
        <v>136469.70000000001</v>
      </c>
      <c r="JO85" s="286"/>
      <c r="JP85" s="143">
        <f t="shared" si="6"/>
        <v>0</v>
      </c>
    </row>
    <row r="86" spans="1:276" x14ac:dyDescent="0.2">
      <c r="A86" s="150" t="s">
        <v>410</v>
      </c>
      <c r="B86" s="151" t="s">
        <v>280</v>
      </c>
      <c r="C86" s="152" t="s">
        <v>128</v>
      </c>
      <c r="D86" s="415" t="s">
        <v>409</v>
      </c>
      <c r="E86" s="412">
        <v>4175</v>
      </c>
      <c r="F86" s="412">
        <v>13100</v>
      </c>
      <c r="G86" s="412">
        <v>31645</v>
      </c>
      <c r="H86" s="412">
        <v>43653</v>
      </c>
      <c r="I86" s="412">
        <v>22472</v>
      </c>
      <c r="J86" s="412">
        <v>9834</v>
      </c>
      <c r="K86" s="412">
        <v>6847</v>
      </c>
      <c r="L86" s="412">
        <v>959</v>
      </c>
      <c r="M86" s="412">
        <v>132685</v>
      </c>
      <c r="N86" s="412">
        <v>138</v>
      </c>
      <c r="O86" s="412">
        <v>706</v>
      </c>
      <c r="P86" s="412">
        <v>430</v>
      </c>
      <c r="Q86" s="412">
        <v>435</v>
      </c>
      <c r="R86" s="412">
        <v>315</v>
      </c>
      <c r="S86" s="412">
        <v>203</v>
      </c>
      <c r="T86" s="412">
        <v>107</v>
      </c>
      <c r="U86" s="412">
        <v>22</v>
      </c>
      <c r="V86" s="412">
        <v>2356</v>
      </c>
      <c r="W86" s="412">
        <v>0</v>
      </c>
      <c r="X86" s="412">
        <v>0</v>
      </c>
      <c r="Y86" s="412">
        <v>0</v>
      </c>
      <c r="Z86" s="412">
        <v>0</v>
      </c>
      <c r="AA86" s="412">
        <v>0</v>
      </c>
      <c r="AB86" s="412">
        <v>0</v>
      </c>
      <c r="AC86" s="412">
        <v>0</v>
      </c>
      <c r="AD86" s="412">
        <v>0</v>
      </c>
      <c r="AE86" s="412">
        <v>0</v>
      </c>
      <c r="AF86" s="412">
        <v>4037</v>
      </c>
      <c r="AG86" s="412">
        <v>12394</v>
      </c>
      <c r="AH86" s="412">
        <v>31215</v>
      </c>
      <c r="AI86" s="412">
        <v>43218</v>
      </c>
      <c r="AJ86" s="412">
        <v>22157</v>
      </c>
      <c r="AK86" s="412">
        <v>9631</v>
      </c>
      <c r="AL86" s="412">
        <v>6740</v>
      </c>
      <c r="AM86" s="412">
        <v>937</v>
      </c>
      <c r="AN86" s="412">
        <v>130329</v>
      </c>
      <c r="AO86" s="412">
        <v>3</v>
      </c>
      <c r="AP86" s="412">
        <v>8</v>
      </c>
      <c r="AQ86" s="412">
        <v>87</v>
      </c>
      <c r="AR86" s="412">
        <v>372</v>
      </c>
      <c r="AS86" s="412">
        <v>181</v>
      </c>
      <c r="AT86" s="412">
        <v>78</v>
      </c>
      <c r="AU86" s="412">
        <v>60</v>
      </c>
      <c r="AV86" s="412">
        <v>26</v>
      </c>
      <c r="AW86" s="412">
        <v>815</v>
      </c>
      <c r="AX86" s="412">
        <v>3</v>
      </c>
      <c r="AY86" s="412">
        <v>8</v>
      </c>
      <c r="AZ86" s="412">
        <v>87</v>
      </c>
      <c r="BA86" s="412">
        <v>372</v>
      </c>
      <c r="BB86" s="412">
        <v>181</v>
      </c>
      <c r="BC86" s="412">
        <v>78</v>
      </c>
      <c r="BD86" s="412">
        <v>60</v>
      </c>
      <c r="BE86" s="412">
        <v>26</v>
      </c>
      <c r="BF86" s="412">
        <v>0</v>
      </c>
      <c r="BG86" s="412">
        <v>815</v>
      </c>
      <c r="BH86" s="412">
        <v>3</v>
      </c>
      <c r="BI86" s="412">
        <v>4042</v>
      </c>
      <c r="BJ86" s="412">
        <v>12473</v>
      </c>
      <c r="BK86" s="412">
        <v>31500</v>
      </c>
      <c r="BL86" s="412">
        <v>43027</v>
      </c>
      <c r="BM86" s="412">
        <v>22054</v>
      </c>
      <c r="BN86" s="412">
        <v>9613</v>
      </c>
      <c r="BO86" s="412">
        <v>6706</v>
      </c>
      <c r="BP86" s="412">
        <v>911</v>
      </c>
      <c r="BQ86" s="412">
        <v>130329</v>
      </c>
      <c r="BR86" s="412">
        <v>1</v>
      </c>
      <c r="BS86" s="412">
        <v>1598</v>
      </c>
      <c r="BT86" s="412">
        <v>4133</v>
      </c>
      <c r="BU86" s="412">
        <v>9470</v>
      </c>
      <c r="BV86" s="412">
        <v>8569</v>
      </c>
      <c r="BW86" s="412">
        <v>4305</v>
      </c>
      <c r="BX86" s="412">
        <v>1502</v>
      </c>
      <c r="BY86" s="412">
        <v>722</v>
      </c>
      <c r="BZ86" s="412">
        <v>58</v>
      </c>
      <c r="CA86" s="412">
        <v>30358</v>
      </c>
      <c r="CB86" s="412">
        <v>0</v>
      </c>
      <c r="CC86" s="412">
        <v>16</v>
      </c>
      <c r="CD86" s="412">
        <v>82</v>
      </c>
      <c r="CE86" s="412">
        <v>252</v>
      </c>
      <c r="CF86" s="412">
        <v>382</v>
      </c>
      <c r="CG86" s="412">
        <v>214</v>
      </c>
      <c r="CH86" s="412">
        <v>69</v>
      </c>
      <c r="CI86" s="412">
        <v>69</v>
      </c>
      <c r="CJ86" s="412">
        <v>3</v>
      </c>
      <c r="CK86" s="412">
        <v>1087</v>
      </c>
      <c r="CL86" s="412">
        <v>0</v>
      </c>
      <c r="CM86" s="412">
        <v>3</v>
      </c>
      <c r="CN86" s="412">
        <v>2</v>
      </c>
      <c r="CO86" s="412">
        <v>11</v>
      </c>
      <c r="CP86" s="412">
        <v>18</v>
      </c>
      <c r="CQ86" s="412">
        <v>21</v>
      </c>
      <c r="CR86" s="412">
        <v>15</v>
      </c>
      <c r="CS86" s="412">
        <v>49</v>
      </c>
      <c r="CT86" s="412">
        <v>17</v>
      </c>
      <c r="CU86" s="412">
        <v>136</v>
      </c>
      <c r="CV86" s="412">
        <v>7</v>
      </c>
      <c r="CW86" s="412">
        <v>11</v>
      </c>
      <c r="CX86" s="412">
        <v>54</v>
      </c>
      <c r="CY86" s="412">
        <v>82</v>
      </c>
      <c r="CZ86" s="412">
        <v>62</v>
      </c>
      <c r="DA86" s="412">
        <v>33</v>
      </c>
      <c r="DB86" s="412">
        <v>14</v>
      </c>
      <c r="DC86" s="412">
        <v>0</v>
      </c>
      <c r="DD86" s="412">
        <v>263</v>
      </c>
      <c r="DE86" s="412">
        <v>108</v>
      </c>
      <c r="DF86" s="412">
        <v>407</v>
      </c>
      <c r="DG86" s="412">
        <v>585</v>
      </c>
      <c r="DH86" s="412">
        <v>518</v>
      </c>
      <c r="DI86" s="412">
        <v>333</v>
      </c>
      <c r="DJ86" s="412">
        <v>146</v>
      </c>
      <c r="DK86" s="412">
        <v>139</v>
      </c>
      <c r="DL86" s="412">
        <v>22</v>
      </c>
      <c r="DM86" s="412">
        <v>2258</v>
      </c>
      <c r="DN86" s="412">
        <v>0</v>
      </c>
      <c r="DO86" s="412">
        <v>2</v>
      </c>
      <c r="DP86" s="412">
        <v>7</v>
      </c>
      <c r="DQ86" s="412">
        <v>1</v>
      </c>
      <c r="DR86" s="412">
        <v>2</v>
      </c>
      <c r="DS86" s="412">
        <v>0</v>
      </c>
      <c r="DT86" s="412">
        <v>1</v>
      </c>
      <c r="DU86" s="412">
        <v>0</v>
      </c>
      <c r="DV86" s="412">
        <v>13</v>
      </c>
      <c r="DW86" s="412">
        <v>13</v>
      </c>
      <c r="DX86" s="412">
        <v>90</v>
      </c>
      <c r="DY86" s="412">
        <v>102</v>
      </c>
      <c r="DZ86" s="412">
        <v>62</v>
      </c>
      <c r="EA86" s="412">
        <v>38</v>
      </c>
      <c r="EB86" s="412">
        <v>16</v>
      </c>
      <c r="EC86" s="412">
        <v>8</v>
      </c>
      <c r="ED86" s="412">
        <v>5</v>
      </c>
      <c r="EE86" s="412">
        <v>334</v>
      </c>
      <c r="EF86" s="412">
        <v>121</v>
      </c>
      <c r="EG86" s="412">
        <v>499</v>
      </c>
      <c r="EH86" s="412">
        <v>694</v>
      </c>
      <c r="EI86" s="412">
        <v>581</v>
      </c>
      <c r="EJ86" s="412">
        <v>373</v>
      </c>
      <c r="EK86" s="412">
        <v>162</v>
      </c>
      <c r="EL86" s="412">
        <v>148</v>
      </c>
      <c r="EM86" s="412">
        <v>27</v>
      </c>
      <c r="EN86" s="412">
        <v>2605</v>
      </c>
      <c r="EO86" s="412">
        <v>33</v>
      </c>
      <c r="EP86" s="412">
        <v>185</v>
      </c>
      <c r="EQ86" s="412">
        <v>182</v>
      </c>
      <c r="ER86" s="412">
        <v>151</v>
      </c>
      <c r="ES86" s="412">
        <v>93</v>
      </c>
      <c r="ET86" s="412">
        <v>51</v>
      </c>
      <c r="EU86" s="412">
        <v>47</v>
      </c>
      <c r="EV86" s="412">
        <v>11</v>
      </c>
      <c r="EW86" s="412">
        <v>753</v>
      </c>
      <c r="EX86" s="412">
        <v>0</v>
      </c>
      <c r="EY86" s="412">
        <v>0</v>
      </c>
      <c r="EZ86" s="412">
        <v>0</v>
      </c>
      <c r="FA86" s="412">
        <v>1</v>
      </c>
      <c r="FB86" s="412">
        <v>0</v>
      </c>
      <c r="FC86" s="412">
        <v>0</v>
      </c>
      <c r="FD86" s="412">
        <v>0</v>
      </c>
      <c r="FE86" s="412">
        <v>0</v>
      </c>
      <c r="FF86" s="412">
        <v>1</v>
      </c>
      <c r="FG86" s="412">
        <v>0</v>
      </c>
      <c r="FH86" s="412">
        <v>40</v>
      </c>
      <c r="FI86" s="412">
        <v>45</v>
      </c>
      <c r="FJ86" s="412">
        <v>0</v>
      </c>
      <c r="FK86" s="412">
        <v>0</v>
      </c>
      <c r="FL86" s="412">
        <v>0</v>
      </c>
      <c r="FM86" s="412">
        <v>0</v>
      </c>
      <c r="FN86" s="412">
        <v>0</v>
      </c>
      <c r="FO86" s="412">
        <v>85</v>
      </c>
      <c r="FP86" s="412">
        <v>33</v>
      </c>
      <c r="FQ86" s="412">
        <v>145</v>
      </c>
      <c r="FR86" s="412">
        <v>137</v>
      </c>
      <c r="FS86" s="412">
        <v>150</v>
      </c>
      <c r="FT86" s="412">
        <v>93</v>
      </c>
      <c r="FU86" s="412">
        <v>51</v>
      </c>
      <c r="FV86" s="412">
        <v>47</v>
      </c>
      <c r="FW86" s="412">
        <v>11</v>
      </c>
      <c r="FX86" s="412">
        <v>667</v>
      </c>
      <c r="FY86" s="412">
        <v>2</v>
      </c>
      <c r="FZ86" s="412">
        <v>2412</v>
      </c>
      <c r="GA86" s="412">
        <v>8164</v>
      </c>
      <c r="GB86" s="412">
        <v>21658</v>
      </c>
      <c r="GC86" s="412">
        <v>33995</v>
      </c>
      <c r="GD86" s="412">
        <v>17474</v>
      </c>
      <c r="GE86" s="412">
        <v>8011</v>
      </c>
      <c r="GF86" s="412">
        <v>5857</v>
      </c>
      <c r="GG86" s="412">
        <v>828</v>
      </c>
      <c r="GH86" s="412">
        <v>98401</v>
      </c>
      <c r="GI86" s="412">
        <v>1</v>
      </c>
      <c r="GJ86" s="412">
        <v>1630</v>
      </c>
      <c r="GK86" s="412">
        <v>4309</v>
      </c>
      <c r="GL86" s="412">
        <v>9842</v>
      </c>
      <c r="GM86" s="412">
        <v>9032</v>
      </c>
      <c r="GN86" s="412">
        <v>4580</v>
      </c>
      <c r="GO86" s="412">
        <v>1602</v>
      </c>
      <c r="GP86" s="412">
        <v>849</v>
      </c>
      <c r="GQ86" s="412">
        <v>83</v>
      </c>
      <c r="GR86" s="412">
        <v>31928</v>
      </c>
      <c r="GS86" s="412">
        <v>0</v>
      </c>
      <c r="GT86" s="412">
        <v>18</v>
      </c>
      <c r="GU86" s="412">
        <v>0</v>
      </c>
      <c r="GV86" s="412">
        <v>0</v>
      </c>
      <c r="GW86" s="412">
        <v>0</v>
      </c>
      <c r="GX86" s="412">
        <v>0</v>
      </c>
      <c r="GY86" s="412">
        <v>0</v>
      </c>
      <c r="GZ86" s="412">
        <v>0</v>
      </c>
      <c r="HA86" s="412">
        <v>0</v>
      </c>
      <c r="HB86" s="412">
        <v>18</v>
      </c>
      <c r="HC86" s="412">
        <v>2.75</v>
      </c>
      <c r="HD86" s="412">
        <v>3625.5</v>
      </c>
      <c r="HE86" s="412">
        <v>11461.25</v>
      </c>
      <c r="HF86" s="412">
        <v>29108</v>
      </c>
      <c r="HG86" s="412">
        <v>40810.25</v>
      </c>
      <c r="HH86" s="412">
        <v>20930.75</v>
      </c>
      <c r="HI86" s="412">
        <v>9220.75</v>
      </c>
      <c r="HJ86" s="412">
        <v>6486.75</v>
      </c>
      <c r="HK86" s="412">
        <v>889.75</v>
      </c>
      <c r="HL86" s="412">
        <v>122535.75</v>
      </c>
      <c r="HM86" s="412">
        <v>1.5</v>
      </c>
      <c r="HN86" s="412">
        <v>2417</v>
      </c>
      <c r="HO86" s="412">
        <v>8914.2999999999993</v>
      </c>
      <c r="HP86" s="412">
        <v>25873.8</v>
      </c>
      <c r="HQ86" s="412">
        <v>40810.300000000003</v>
      </c>
      <c r="HR86" s="412">
        <v>25582</v>
      </c>
      <c r="HS86" s="412">
        <v>13318.9</v>
      </c>
      <c r="HT86" s="412">
        <v>10811.3</v>
      </c>
      <c r="HU86" s="412">
        <v>1779.5</v>
      </c>
      <c r="HV86" s="412">
        <v>129508.59999999999</v>
      </c>
      <c r="HW86" s="412">
        <v>0</v>
      </c>
      <c r="HX86" s="412">
        <v>129508.6</v>
      </c>
      <c r="HY86" s="412">
        <v>2.75</v>
      </c>
      <c r="HZ86" s="412">
        <v>3625.5</v>
      </c>
      <c r="IA86" s="412">
        <v>11461.25</v>
      </c>
      <c r="IB86" s="412">
        <v>29108</v>
      </c>
      <c r="IC86" s="412">
        <v>40810.25</v>
      </c>
      <c r="ID86" s="412">
        <v>20930.75</v>
      </c>
      <c r="IE86" s="412">
        <v>9220.75</v>
      </c>
      <c r="IF86" s="412">
        <v>6486.75</v>
      </c>
      <c r="IG86" s="412">
        <v>889.75</v>
      </c>
      <c r="IH86" s="412">
        <v>122535.75</v>
      </c>
      <c r="II86" s="412">
        <v>1.95</v>
      </c>
      <c r="IJ86" s="412">
        <v>1135.25</v>
      </c>
      <c r="IK86" s="412">
        <v>3587.36</v>
      </c>
      <c r="IL86" s="412">
        <v>6124</v>
      </c>
      <c r="IM86" s="412">
        <v>5423.83</v>
      </c>
      <c r="IN86" s="412">
        <v>1966.84</v>
      </c>
      <c r="IO86" s="412">
        <v>411.36</v>
      </c>
      <c r="IP86" s="412">
        <v>118.39</v>
      </c>
      <c r="IQ86" s="412">
        <v>8.98</v>
      </c>
      <c r="IR86" s="412">
        <v>18777.96</v>
      </c>
      <c r="IS86" s="412">
        <v>0.8</v>
      </c>
      <c r="IT86" s="412">
        <v>2490.25</v>
      </c>
      <c r="IU86" s="412">
        <v>7873.8899999999994</v>
      </c>
      <c r="IV86" s="412">
        <v>22984</v>
      </c>
      <c r="IW86" s="412">
        <v>35386.42</v>
      </c>
      <c r="IX86" s="412">
        <v>18963.91</v>
      </c>
      <c r="IY86" s="412">
        <v>8809.39</v>
      </c>
      <c r="IZ86" s="412">
        <v>6368.36</v>
      </c>
      <c r="JA86" s="412">
        <v>880.77</v>
      </c>
      <c r="JB86" s="412">
        <v>103757.79000000001</v>
      </c>
      <c r="JC86" s="412">
        <v>0.4</v>
      </c>
      <c r="JD86" s="412">
        <v>1660.2</v>
      </c>
      <c r="JE86" s="412">
        <v>6124.1</v>
      </c>
      <c r="JF86" s="412">
        <v>20430.2</v>
      </c>
      <c r="JG86" s="412">
        <v>35386.400000000001</v>
      </c>
      <c r="JH86" s="412">
        <v>23178.1</v>
      </c>
      <c r="JI86" s="412">
        <v>12724.7</v>
      </c>
      <c r="JJ86" s="412">
        <v>10613.9</v>
      </c>
      <c r="JK86" s="412">
        <v>1761.5</v>
      </c>
      <c r="JL86" s="412">
        <v>111879.49999999999</v>
      </c>
      <c r="JM86" s="412">
        <v>0</v>
      </c>
      <c r="JN86" s="412">
        <v>111879.5</v>
      </c>
      <c r="JO86" s="286"/>
      <c r="JP86" s="143">
        <f t="shared" si="6"/>
        <v>0</v>
      </c>
    </row>
    <row r="87" spans="1:276" x14ac:dyDescent="0.2">
      <c r="A87" s="150" t="s">
        <v>412</v>
      </c>
      <c r="B87" s="151" t="s">
        <v>276</v>
      </c>
      <c r="C87" s="152" t="s">
        <v>69</v>
      </c>
      <c r="D87" s="415" t="s">
        <v>411</v>
      </c>
      <c r="E87" s="412">
        <v>4517</v>
      </c>
      <c r="F87" s="412">
        <v>10904</v>
      </c>
      <c r="G87" s="412">
        <v>7520</v>
      </c>
      <c r="H87" s="412">
        <v>6702</v>
      </c>
      <c r="I87" s="412">
        <v>4404</v>
      </c>
      <c r="J87" s="412">
        <v>1980</v>
      </c>
      <c r="K87" s="412">
        <v>676</v>
      </c>
      <c r="L87" s="412">
        <v>80</v>
      </c>
      <c r="M87" s="412">
        <v>36783</v>
      </c>
      <c r="N87" s="412">
        <v>204</v>
      </c>
      <c r="O87" s="412">
        <v>136</v>
      </c>
      <c r="P87" s="412">
        <v>108</v>
      </c>
      <c r="Q87" s="412">
        <v>145</v>
      </c>
      <c r="R87" s="412">
        <v>132</v>
      </c>
      <c r="S87" s="412">
        <v>51</v>
      </c>
      <c r="T87" s="412">
        <v>17</v>
      </c>
      <c r="U87" s="412">
        <v>4</v>
      </c>
      <c r="V87" s="412">
        <v>797</v>
      </c>
      <c r="W87" s="412">
        <v>0</v>
      </c>
      <c r="X87" s="412">
        <v>0</v>
      </c>
      <c r="Y87" s="412">
        <v>0</v>
      </c>
      <c r="Z87" s="412">
        <v>0</v>
      </c>
      <c r="AA87" s="412">
        <v>0</v>
      </c>
      <c r="AB87" s="412">
        <v>1</v>
      </c>
      <c r="AC87" s="412">
        <v>0</v>
      </c>
      <c r="AD87" s="412">
        <v>0</v>
      </c>
      <c r="AE87" s="412">
        <v>1</v>
      </c>
      <c r="AF87" s="412">
        <v>4313</v>
      </c>
      <c r="AG87" s="412">
        <v>10768</v>
      </c>
      <c r="AH87" s="412">
        <v>7412</v>
      </c>
      <c r="AI87" s="412">
        <v>6557</v>
      </c>
      <c r="AJ87" s="412">
        <v>4272</v>
      </c>
      <c r="AK87" s="412">
        <v>1928</v>
      </c>
      <c r="AL87" s="412">
        <v>659</v>
      </c>
      <c r="AM87" s="412">
        <v>76</v>
      </c>
      <c r="AN87" s="412">
        <v>35985</v>
      </c>
      <c r="AO87" s="412">
        <v>9</v>
      </c>
      <c r="AP87" s="412">
        <v>44</v>
      </c>
      <c r="AQ87" s="412">
        <v>47</v>
      </c>
      <c r="AR87" s="412">
        <v>39</v>
      </c>
      <c r="AS87" s="412">
        <v>30</v>
      </c>
      <c r="AT87" s="412">
        <v>12</v>
      </c>
      <c r="AU87" s="412">
        <v>15</v>
      </c>
      <c r="AV87" s="412">
        <v>4</v>
      </c>
      <c r="AW87" s="412">
        <v>200</v>
      </c>
      <c r="AX87" s="412">
        <v>9</v>
      </c>
      <c r="AY87" s="412">
        <v>44</v>
      </c>
      <c r="AZ87" s="412">
        <v>47</v>
      </c>
      <c r="BA87" s="412">
        <v>39</v>
      </c>
      <c r="BB87" s="412">
        <v>30</v>
      </c>
      <c r="BC87" s="412">
        <v>12</v>
      </c>
      <c r="BD87" s="412">
        <v>15</v>
      </c>
      <c r="BE87" s="412">
        <v>4</v>
      </c>
      <c r="BF87" s="412">
        <v>0</v>
      </c>
      <c r="BG87" s="412">
        <v>200</v>
      </c>
      <c r="BH87" s="412">
        <v>9</v>
      </c>
      <c r="BI87" s="412">
        <v>4348</v>
      </c>
      <c r="BJ87" s="412">
        <v>10771</v>
      </c>
      <c r="BK87" s="412">
        <v>7404</v>
      </c>
      <c r="BL87" s="412">
        <v>6548</v>
      </c>
      <c r="BM87" s="412">
        <v>4254</v>
      </c>
      <c r="BN87" s="412">
        <v>1931</v>
      </c>
      <c r="BO87" s="412">
        <v>648</v>
      </c>
      <c r="BP87" s="412">
        <v>72</v>
      </c>
      <c r="BQ87" s="412">
        <v>35985</v>
      </c>
      <c r="BR87" s="412">
        <v>5</v>
      </c>
      <c r="BS87" s="412">
        <v>2377</v>
      </c>
      <c r="BT87" s="412">
        <v>3754</v>
      </c>
      <c r="BU87" s="412">
        <v>1901</v>
      </c>
      <c r="BV87" s="412">
        <v>1292</v>
      </c>
      <c r="BW87" s="412">
        <v>634</v>
      </c>
      <c r="BX87" s="412">
        <v>218</v>
      </c>
      <c r="BY87" s="412">
        <v>86</v>
      </c>
      <c r="BZ87" s="412">
        <v>6</v>
      </c>
      <c r="CA87" s="412">
        <v>10273</v>
      </c>
      <c r="CB87" s="412">
        <v>0</v>
      </c>
      <c r="CC87" s="412">
        <v>22</v>
      </c>
      <c r="CD87" s="412">
        <v>86</v>
      </c>
      <c r="CE87" s="412">
        <v>59</v>
      </c>
      <c r="CF87" s="412">
        <v>49</v>
      </c>
      <c r="CG87" s="412">
        <v>26</v>
      </c>
      <c r="CH87" s="412">
        <v>13</v>
      </c>
      <c r="CI87" s="412">
        <v>0</v>
      </c>
      <c r="CJ87" s="412">
        <v>0</v>
      </c>
      <c r="CK87" s="412">
        <v>255</v>
      </c>
      <c r="CL87" s="412">
        <v>0</v>
      </c>
      <c r="CM87" s="412">
        <v>2</v>
      </c>
      <c r="CN87" s="412">
        <v>4</v>
      </c>
      <c r="CO87" s="412">
        <v>3</v>
      </c>
      <c r="CP87" s="412">
        <v>3</v>
      </c>
      <c r="CQ87" s="412">
        <v>6</v>
      </c>
      <c r="CR87" s="412">
        <v>14</v>
      </c>
      <c r="CS87" s="412">
        <v>6</v>
      </c>
      <c r="CT87" s="412">
        <v>2</v>
      </c>
      <c r="CU87" s="412">
        <v>40</v>
      </c>
      <c r="CV87" s="412">
        <v>23</v>
      </c>
      <c r="CW87" s="412">
        <v>21</v>
      </c>
      <c r="CX87" s="412">
        <v>30</v>
      </c>
      <c r="CY87" s="412">
        <v>26</v>
      </c>
      <c r="CZ87" s="412">
        <v>15</v>
      </c>
      <c r="DA87" s="412">
        <v>20</v>
      </c>
      <c r="DB87" s="412">
        <v>6</v>
      </c>
      <c r="DC87" s="412">
        <v>7</v>
      </c>
      <c r="DD87" s="412">
        <v>148</v>
      </c>
      <c r="DE87" s="412">
        <v>73</v>
      </c>
      <c r="DF87" s="412">
        <v>112</v>
      </c>
      <c r="DG87" s="412">
        <v>77</v>
      </c>
      <c r="DH87" s="412">
        <v>57</v>
      </c>
      <c r="DI87" s="412">
        <v>33</v>
      </c>
      <c r="DJ87" s="412">
        <v>21</v>
      </c>
      <c r="DK87" s="412">
        <v>4</v>
      </c>
      <c r="DL87" s="412">
        <v>1</v>
      </c>
      <c r="DM87" s="412">
        <v>378</v>
      </c>
      <c r="DN87" s="412">
        <v>19</v>
      </c>
      <c r="DO87" s="412">
        <v>35</v>
      </c>
      <c r="DP87" s="412">
        <v>20</v>
      </c>
      <c r="DQ87" s="412">
        <v>9</v>
      </c>
      <c r="DR87" s="412">
        <v>4</v>
      </c>
      <c r="DS87" s="412">
        <v>7</v>
      </c>
      <c r="DT87" s="412">
        <v>2</v>
      </c>
      <c r="DU87" s="412">
        <v>0</v>
      </c>
      <c r="DV87" s="412">
        <v>96</v>
      </c>
      <c r="DW87" s="412">
        <v>13</v>
      </c>
      <c r="DX87" s="412">
        <v>24</v>
      </c>
      <c r="DY87" s="412">
        <v>14</v>
      </c>
      <c r="DZ87" s="412">
        <v>13</v>
      </c>
      <c r="EA87" s="412">
        <v>8</v>
      </c>
      <c r="EB87" s="412">
        <v>5</v>
      </c>
      <c r="EC87" s="412">
        <v>0</v>
      </c>
      <c r="ED87" s="412">
        <v>1</v>
      </c>
      <c r="EE87" s="412">
        <v>78</v>
      </c>
      <c r="EF87" s="412">
        <v>105</v>
      </c>
      <c r="EG87" s="412">
        <v>171</v>
      </c>
      <c r="EH87" s="412">
        <v>111</v>
      </c>
      <c r="EI87" s="412">
        <v>79</v>
      </c>
      <c r="EJ87" s="412">
        <v>45</v>
      </c>
      <c r="EK87" s="412">
        <v>33</v>
      </c>
      <c r="EL87" s="412">
        <v>6</v>
      </c>
      <c r="EM87" s="412">
        <v>2</v>
      </c>
      <c r="EN87" s="412">
        <v>552</v>
      </c>
      <c r="EO87" s="412">
        <v>51</v>
      </c>
      <c r="EP87" s="412">
        <v>73</v>
      </c>
      <c r="EQ87" s="412">
        <v>53</v>
      </c>
      <c r="ER87" s="412">
        <v>45</v>
      </c>
      <c r="ES87" s="412">
        <v>21</v>
      </c>
      <c r="ET87" s="412">
        <v>16</v>
      </c>
      <c r="EU87" s="412">
        <v>4</v>
      </c>
      <c r="EV87" s="412">
        <v>1</v>
      </c>
      <c r="EW87" s="412">
        <v>264</v>
      </c>
      <c r="EX87" s="412">
        <v>0</v>
      </c>
      <c r="EY87" s="412">
        <v>0</v>
      </c>
      <c r="EZ87" s="412">
        <v>0</v>
      </c>
      <c r="FA87" s="412">
        <v>0</v>
      </c>
      <c r="FB87" s="412">
        <v>0</v>
      </c>
      <c r="FC87" s="412">
        <v>0</v>
      </c>
      <c r="FD87" s="412">
        <v>0</v>
      </c>
      <c r="FE87" s="412">
        <v>0</v>
      </c>
      <c r="FF87" s="412">
        <v>0</v>
      </c>
      <c r="FG87" s="412">
        <v>0</v>
      </c>
      <c r="FH87" s="412">
        <v>3</v>
      </c>
      <c r="FI87" s="412">
        <v>4</v>
      </c>
      <c r="FJ87" s="412">
        <v>5</v>
      </c>
      <c r="FK87" s="412">
        <v>2</v>
      </c>
      <c r="FL87" s="412">
        <v>0</v>
      </c>
      <c r="FM87" s="412">
        <v>3</v>
      </c>
      <c r="FN87" s="412">
        <v>1</v>
      </c>
      <c r="FO87" s="412">
        <v>18</v>
      </c>
      <c r="FP87" s="412">
        <v>51</v>
      </c>
      <c r="FQ87" s="412">
        <v>70</v>
      </c>
      <c r="FR87" s="412">
        <v>49</v>
      </c>
      <c r="FS87" s="412">
        <v>40</v>
      </c>
      <c r="FT87" s="412">
        <v>19</v>
      </c>
      <c r="FU87" s="412">
        <v>16</v>
      </c>
      <c r="FV87" s="412">
        <v>1</v>
      </c>
      <c r="FW87" s="412">
        <v>0</v>
      </c>
      <c r="FX87" s="412">
        <v>246</v>
      </c>
      <c r="FY87" s="412">
        <v>4</v>
      </c>
      <c r="FZ87" s="412">
        <v>1912</v>
      </c>
      <c r="GA87" s="412">
        <v>6867</v>
      </c>
      <c r="GB87" s="412">
        <v>5407</v>
      </c>
      <c r="GC87" s="412">
        <v>5181</v>
      </c>
      <c r="GD87" s="412">
        <v>3575</v>
      </c>
      <c r="GE87" s="412">
        <v>1674</v>
      </c>
      <c r="GF87" s="412">
        <v>554</v>
      </c>
      <c r="GG87" s="412">
        <v>63</v>
      </c>
      <c r="GH87" s="412">
        <v>25237</v>
      </c>
      <c r="GI87" s="412">
        <v>5</v>
      </c>
      <c r="GJ87" s="412">
        <v>2436</v>
      </c>
      <c r="GK87" s="412">
        <v>3904</v>
      </c>
      <c r="GL87" s="412">
        <v>1997</v>
      </c>
      <c r="GM87" s="412">
        <v>1367</v>
      </c>
      <c r="GN87" s="412">
        <v>679</v>
      </c>
      <c r="GO87" s="412">
        <v>257</v>
      </c>
      <c r="GP87" s="412">
        <v>94</v>
      </c>
      <c r="GQ87" s="412">
        <v>9</v>
      </c>
      <c r="GR87" s="412">
        <v>10748</v>
      </c>
      <c r="GS87" s="412">
        <v>0</v>
      </c>
      <c r="GT87" s="412">
        <v>4</v>
      </c>
      <c r="GU87" s="412">
        <v>0.5</v>
      </c>
      <c r="GV87" s="412">
        <v>0.88</v>
      </c>
      <c r="GW87" s="412">
        <v>0</v>
      </c>
      <c r="GX87" s="412">
        <v>0</v>
      </c>
      <c r="GY87" s="412">
        <v>0</v>
      </c>
      <c r="GZ87" s="412">
        <v>0</v>
      </c>
      <c r="HA87" s="412">
        <v>0</v>
      </c>
      <c r="HB87" s="412">
        <v>5.38</v>
      </c>
      <c r="HC87" s="412">
        <v>7.75</v>
      </c>
      <c r="HD87" s="412">
        <v>3731.95</v>
      </c>
      <c r="HE87" s="412">
        <v>9788.6</v>
      </c>
      <c r="HF87" s="412">
        <v>6903.12</v>
      </c>
      <c r="HG87" s="412">
        <v>6210.95</v>
      </c>
      <c r="HH87" s="412">
        <v>4086.4</v>
      </c>
      <c r="HI87" s="412">
        <v>1864.45</v>
      </c>
      <c r="HJ87" s="412">
        <v>622.4</v>
      </c>
      <c r="HK87" s="412">
        <v>70</v>
      </c>
      <c r="HL87" s="412">
        <v>33285.620000000003</v>
      </c>
      <c r="HM87" s="412">
        <v>4.3</v>
      </c>
      <c r="HN87" s="412">
        <v>2488</v>
      </c>
      <c r="HO87" s="412">
        <v>7613.4</v>
      </c>
      <c r="HP87" s="412">
        <v>6136.1</v>
      </c>
      <c r="HQ87" s="412">
        <v>6211</v>
      </c>
      <c r="HR87" s="412">
        <v>4994.5</v>
      </c>
      <c r="HS87" s="412">
        <v>2693.1</v>
      </c>
      <c r="HT87" s="412">
        <v>1037.3</v>
      </c>
      <c r="HU87" s="412">
        <v>140</v>
      </c>
      <c r="HV87" s="412">
        <v>31317.7</v>
      </c>
      <c r="HW87" s="412">
        <v>0</v>
      </c>
      <c r="HX87" s="412">
        <v>31317.7</v>
      </c>
      <c r="HY87" s="412">
        <v>7.75</v>
      </c>
      <c r="HZ87" s="412">
        <v>3731.95</v>
      </c>
      <c r="IA87" s="412">
        <v>9788.6</v>
      </c>
      <c r="IB87" s="412">
        <v>6903.12</v>
      </c>
      <c r="IC87" s="412">
        <v>6210.95</v>
      </c>
      <c r="ID87" s="412">
        <v>4086.4</v>
      </c>
      <c r="IE87" s="412">
        <v>1864.45</v>
      </c>
      <c r="IF87" s="412">
        <v>622.4</v>
      </c>
      <c r="IG87" s="412">
        <v>70</v>
      </c>
      <c r="IH87" s="412">
        <v>33285.620000000003</v>
      </c>
      <c r="II87" s="412">
        <v>2.57</v>
      </c>
      <c r="IJ87" s="412">
        <v>930.36</v>
      </c>
      <c r="IK87" s="412">
        <v>1467.83</v>
      </c>
      <c r="IL87" s="412">
        <v>432.13</v>
      </c>
      <c r="IM87" s="412">
        <v>214.67</v>
      </c>
      <c r="IN87" s="412">
        <v>68.64</v>
      </c>
      <c r="IO87" s="412">
        <v>9.7899999999999991</v>
      </c>
      <c r="IP87" s="412">
        <v>2.3199999999999998</v>
      </c>
      <c r="IQ87" s="412">
        <v>0</v>
      </c>
      <c r="IR87" s="412">
        <v>3128.3100000000004</v>
      </c>
      <c r="IS87" s="412">
        <v>5.18</v>
      </c>
      <c r="IT87" s="412">
        <v>2801.5899999999997</v>
      </c>
      <c r="IU87" s="412">
        <v>8320.77</v>
      </c>
      <c r="IV87" s="412">
        <v>6470.99</v>
      </c>
      <c r="IW87" s="412">
        <v>5996.28</v>
      </c>
      <c r="IX87" s="412">
        <v>4017.76</v>
      </c>
      <c r="IY87" s="412">
        <v>1854.66</v>
      </c>
      <c r="IZ87" s="412">
        <v>620.07999999999993</v>
      </c>
      <c r="JA87" s="412">
        <v>70</v>
      </c>
      <c r="JB87" s="412">
        <v>30157.309999999998</v>
      </c>
      <c r="JC87" s="412">
        <v>2.9</v>
      </c>
      <c r="JD87" s="412">
        <v>1867.7</v>
      </c>
      <c r="JE87" s="412">
        <v>6471.7</v>
      </c>
      <c r="JF87" s="412">
        <v>5752</v>
      </c>
      <c r="JG87" s="412">
        <v>5996.3</v>
      </c>
      <c r="JH87" s="412">
        <v>4910.6000000000004</v>
      </c>
      <c r="JI87" s="412">
        <v>2679</v>
      </c>
      <c r="JJ87" s="412">
        <v>1033.5</v>
      </c>
      <c r="JK87" s="412">
        <v>140</v>
      </c>
      <c r="JL87" s="412">
        <v>28853.699999999997</v>
      </c>
      <c r="JM87" s="412">
        <v>0</v>
      </c>
      <c r="JN87" s="412">
        <v>28853.7</v>
      </c>
      <c r="JO87" s="286"/>
      <c r="JP87" s="143">
        <f t="shared" si="6"/>
        <v>0</v>
      </c>
    </row>
    <row r="88" spans="1:276" x14ac:dyDescent="0.2">
      <c r="A88" s="150" t="s">
        <v>414</v>
      </c>
      <c r="B88" s="151" t="s">
        <v>276</v>
      </c>
      <c r="C88" s="152" t="s">
        <v>285</v>
      </c>
      <c r="D88" s="415" t="s">
        <v>413</v>
      </c>
      <c r="E88" s="412">
        <v>6159</v>
      </c>
      <c r="F88" s="412">
        <v>13031</v>
      </c>
      <c r="G88" s="412">
        <v>15077</v>
      </c>
      <c r="H88" s="412">
        <v>12161</v>
      </c>
      <c r="I88" s="412">
        <v>10035</v>
      </c>
      <c r="J88" s="412">
        <v>6092</v>
      </c>
      <c r="K88" s="412">
        <v>3976</v>
      </c>
      <c r="L88" s="412">
        <v>198</v>
      </c>
      <c r="M88" s="412">
        <v>66729</v>
      </c>
      <c r="N88" s="412">
        <v>221</v>
      </c>
      <c r="O88" s="412">
        <v>294</v>
      </c>
      <c r="P88" s="412">
        <v>245</v>
      </c>
      <c r="Q88" s="412">
        <v>204</v>
      </c>
      <c r="R88" s="412">
        <v>132</v>
      </c>
      <c r="S88" s="412">
        <v>66</v>
      </c>
      <c r="T88" s="412">
        <v>42</v>
      </c>
      <c r="U88" s="412">
        <v>6</v>
      </c>
      <c r="V88" s="412">
        <v>1210</v>
      </c>
      <c r="W88" s="412">
        <v>4</v>
      </c>
      <c r="X88" s="412">
        <v>0</v>
      </c>
      <c r="Y88" s="412">
        <v>0</v>
      </c>
      <c r="Z88" s="412">
        <v>1</v>
      </c>
      <c r="AA88" s="412">
        <v>0</v>
      </c>
      <c r="AB88" s="412">
        <v>0</v>
      </c>
      <c r="AC88" s="412">
        <v>0</v>
      </c>
      <c r="AD88" s="412">
        <v>0</v>
      </c>
      <c r="AE88" s="412">
        <v>5</v>
      </c>
      <c r="AF88" s="412">
        <v>5934</v>
      </c>
      <c r="AG88" s="412">
        <v>12737</v>
      </c>
      <c r="AH88" s="412">
        <v>14832</v>
      </c>
      <c r="AI88" s="412">
        <v>11956</v>
      </c>
      <c r="AJ88" s="412">
        <v>9903</v>
      </c>
      <c r="AK88" s="412">
        <v>6026</v>
      </c>
      <c r="AL88" s="412">
        <v>3934</v>
      </c>
      <c r="AM88" s="412">
        <v>192</v>
      </c>
      <c r="AN88" s="412">
        <v>65514</v>
      </c>
      <c r="AO88" s="412">
        <v>20</v>
      </c>
      <c r="AP88" s="412">
        <v>49</v>
      </c>
      <c r="AQ88" s="412">
        <v>92</v>
      </c>
      <c r="AR88" s="412">
        <v>80</v>
      </c>
      <c r="AS88" s="412">
        <v>86</v>
      </c>
      <c r="AT88" s="412">
        <v>60</v>
      </c>
      <c r="AU88" s="412">
        <v>77</v>
      </c>
      <c r="AV88" s="412">
        <v>26</v>
      </c>
      <c r="AW88" s="412">
        <v>490</v>
      </c>
      <c r="AX88" s="412">
        <v>20</v>
      </c>
      <c r="AY88" s="412">
        <v>49</v>
      </c>
      <c r="AZ88" s="412">
        <v>92</v>
      </c>
      <c r="BA88" s="412">
        <v>80</v>
      </c>
      <c r="BB88" s="412">
        <v>86</v>
      </c>
      <c r="BC88" s="412">
        <v>60</v>
      </c>
      <c r="BD88" s="412">
        <v>77</v>
      </c>
      <c r="BE88" s="412">
        <v>26</v>
      </c>
      <c r="BF88" s="412">
        <v>0</v>
      </c>
      <c r="BG88" s="412">
        <v>490</v>
      </c>
      <c r="BH88" s="412">
        <v>20</v>
      </c>
      <c r="BI88" s="412">
        <v>5963</v>
      </c>
      <c r="BJ88" s="412">
        <v>12780</v>
      </c>
      <c r="BK88" s="412">
        <v>14820</v>
      </c>
      <c r="BL88" s="412">
        <v>11962</v>
      </c>
      <c r="BM88" s="412">
        <v>9877</v>
      </c>
      <c r="BN88" s="412">
        <v>6043</v>
      </c>
      <c r="BO88" s="412">
        <v>3883</v>
      </c>
      <c r="BP88" s="412">
        <v>166</v>
      </c>
      <c r="BQ88" s="412">
        <v>65514</v>
      </c>
      <c r="BR88" s="412">
        <v>9</v>
      </c>
      <c r="BS88" s="412">
        <v>3257</v>
      </c>
      <c r="BT88" s="412">
        <v>5198</v>
      </c>
      <c r="BU88" s="412">
        <v>4669</v>
      </c>
      <c r="BV88" s="412">
        <v>3527</v>
      </c>
      <c r="BW88" s="412">
        <v>2189</v>
      </c>
      <c r="BX88" s="412">
        <v>1171</v>
      </c>
      <c r="BY88" s="412">
        <v>637</v>
      </c>
      <c r="BZ88" s="412">
        <v>20</v>
      </c>
      <c r="CA88" s="412">
        <v>20677</v>
      </c>
      <c r="CB88" s="412">
        <v>1</v>
      </c>
      <c r="CC88" s="412">
        <v>43</v>
      </c>
      <c r="CD88" s="412">
        <v>111</v>
      </c>
      <c r="CE88" s="412">
        <v>125</v>
      </c>
      <c r="CF88" s="412">
        <v>87</v>
      </c>
      <c r="CG88" s="412">
        <v>87</v>
      </c>
      <c r="CH88" s="412">
        <v>45</v>
      </c>
      <c r="CI88" s="412">
        <v>22</v>
      </c>
      <c r="CJ88" s="412">
        <v>1</v>
      </c>
      <c r="CK88" s="412">
        <v>522</v>
      </c>
      <c r="CL88" s="412">
        <v>4</v>
      </c>
      <c r="CM88" s="412">
        <v>9</v>
      </c>
      <c r="CN88" s="412">
        <v>12</v>
      </c>
      <c r="CO88" s="412">
        <v>20</v>
      </c>
      <c r="CP88" s="412">
        <v>14</v>
      </c>
      <c r="CQ88" s="412">
        <v>24</v>
      </c>
      <c r="CR88" s="412">
        <v>39</v>
      </c>
      <c r="CS88" s="412">
        <v>34</v>
      </c>
      <c r="CT88" s="412">
        <v>3</v>
      </c>
      <c r="CU88" s="412">
        <v>159</v>
      </c>
      <c r="CV88" s="412">
        <v>286</v>
      </c>
      <c r="CW88" s="412">
        <v>384</v>
      </c>
      <c r="CX88" s="412">
        <v>555</v>
      </c>
      <c r="CY88" s="412">
        <v>561</v>
      </c>
      <c r="CZ88" s="412">
        <v>383</v>
      </c>
      <c r="DA88" s="412">
        <v>174</v>
      </c>
      <c r="DB88" s="412">
        <v>138</v>
      </c>
      <c r="DC88" s="412">
        <v>24</v>
      </c>
      <c r="DD88" s="412">
        <v>2505</v>
      </c>
      <c r="DE88" s="412">
        <v>126</v>
      </c>
      <c r="DF88" s="412">
        <v>168</v>
      </c>
      <c r="DG88" s="412">
        <v>134</v>
      </c>
      <c r="DH88" s="412">
        <v>94</v>
      </c>
      <c r="DI88" s="412">
        <v>65</v>
      </c>
      <c r="DJ88" s="412">
        <v>38</v>
      </c>
      <c r="DK88" s="412">
        <v>22</v>
      </c>
      <c r="DL88" s="412">
        <v>2</v>
      </c>
      <c r="DM88" s="412">
        <v>649</v>
      </c>
      <c r="DN88" s="412">
        <v>154</v>
      </c>
      <c r="DO88" s="412">
        <v>166</v>
      </c>
      <c r="DP88" s="412">
        <v>130</v>
      </c>
      <c r="DQ88" s="412">
        <v>102</v>
      </c>
      <c r="DR88" s="412">
        <v>70</v>
      </c>
      <c r="DS88" s="412">
        <v>43</v>
      </c>
      <c r="DT88" s="412">
        <v>22</v>
      </c>
      <c r="DU88" s="412">
        <v>0</v>
      </c>
      <c r="DV88" s="412">
        <v>687</v>
      </c>
      <c r="DW88" s="412">
        <v>19</v>
      </c>
      <c r="DX88" s="412">
        <v>28</v>
      </c>
      <c r="DY88" s="412">
        <v>18</v>
      </c>
      <c r="DZ88" s="412">
        <v>9</v>
      </c>
      <c r="EA88" s="412">
        <v>10</v>
      </c>
      <c r="EB88" s="412">
        <v>5</v>
      </c>
      <c r="EC88" s="412">
        <v>2</v>
      </c>
      <c r="ED88" s="412">
        <v>4</v>
      </c>
      <c r="EE88" s="412">
        <v>95</v>
      </c>
      <c r="EF88" s="412">
        <v>299</v>
      </c>
      <c r="EG88" s="412">
        <v>362</v>
      </c>
      <c r="EH88" s="412">
        <v>282</v>
      </c>
      <c r="EI88" s="412">
        <v>205</v>
      </c>
      <c r="EJ88" s="412">
        <v>145</v>
      </c>
      <c r="EK88" s="412">
        <v>86</v>
      </c>
      <c r="EL88" s="412">
        <v>46</v>
      </c>
      <c r="EM88" s="412">
        <v>6</v>
      </c>
      <c r="EN88" s="412">
        <v>1431</v>
      </c>
      <c r="EO88" s="412">
        <v>110</v>
      </c>
      <c r="EP88" s="412">
        <v>139</v>
      </c>
      <c r="EQ88" s="412">
        <v>131</v>
      </c>
      <c r="ER88" s="412">
        <v>84</v>
      </c>
      <c r="ES88" s="412">
        <v>70</v>
      </c>
      <c r="ET88" s="412">
        <v>42</v>
      </c>
      <c r="EU88" s="412">
        <v>22</v>
      </c>
      <c r="EV88" s="412">
        <v>6</v>
      </c>
      <c r="EW88" s="412">
        <v>604</v>
      </c>
      <c r="EX88" s="412">
        <v>0</v>
      </c>
      <c r="EY88" s="412">
        <v>0</v>
      </c>
      <c r="EZ88" s="412">
        <v>0</v>
      </c>
      <c r="FA88" s="412">
        <v>0</v>
      </c>
      <c r="FB88" s="412">
        <v>0</v>
      </c>
      <c r="FC88" s="412">
        <v>0</v>
      </c>
      <c r="FD88" s="412">
        <v>0</v>
      </c>
      <c r="FE88" s="412">
        <v>0</v>
      </c>
      <c r="FF88" s="412">
        <v>0</v>
      </c>
      <c r="FG88" s="412">
        <v>13</v>
      </c>
      <c r="FH88" s="412">
        <v>15</v>
      </c>
      <c r="FI88" s="412">
        <v>25</v>
      </c>
      <c r="FJ88" s="412">
        <v>19</v>
      </c>
      <c r="FK88" s="412">
        <v>15</v>
      </c>
      <c r="FL88" s="412">
        <v>13</v>
      </c>
      <c r="FM88" s="412">
        <v>6</v>
      </c>
      <c r="FN88" s="412">
        <v>0</v>
      </c>
      <c r="FO88" s="412">
        <v>106</v>
      </c>
      <c r="FP88" s="412">
        <v>97</v>
      </c>
      <c r="FQ88" s="412">
        <v>124</v>
      </c>
      <c r="FR88" s="412">
        <v>106</v>
      </c>
      <c r="FS88" s="412">
        <v>65</v>
      </c>
      <c r="FT88" s="412">
        <v>55</v>
      </c>
      <c r="FU88" s="412">
        <v>29</v>
      </c>
      <c r="FV88" s="412">
        <v>16</v>
      </c>
      <c r="FW88" s="412">
        <v>6</v>
      </c>
      <c r="FX88" s="412">
        <v>498</v>
      </c>
      <c r="FY88" s="412">
        <v>6</v>
      </c>
      <c r="FZ88" s="412">
        <v>2470</v>
      </c>
      <c r="GA88" s="412">
        <v>7261</v>
      </c>
      <c r="GB88" s="412">
        <v>9853</v>
      </c>
      <c r="GC88" s="412">
        <v>8218</v>
      </c>
      <c r="GD88" s="412">
        <v>7495</v>
      </c>
      <c r="GE88" s="412">
        <v>4739</v>
      </c>
      <c r="GF88" s="412">
        <v>3166</v>
      </c>
      <c r="GG88" s="412">
        <v>137</v>
      </c>
      <c r="GH88" s="412">
        <v>43345</v>
      </c>
      <c r="GI88" s="412">
        <v>14</v>
      </c>
      <c r="GJ88" s="412">
        <v>3493</v>
      </c>
      <c r="GK88" s="412">
        <v>5519</v>
      </c>
      <c r="GL88" s="412">
        <v>4967</v>
      </c>
      <c r="GM88" s="412">
        <v>3744</v>
      </c>
      <c r="GN88" s="412">
        <v>2382</v>
      </c>
      <c r="GO88" s="412">
        <v>1304</v>
      </c>
      <c r="GP88" s="412">
        <v>717</v>
      </c>
      <c r="GQ88" s="412">
        <v>29</v>
      </c>
      <c r="GR88" s="412">
        <v>22169</v>
      </c>
      <c r="GS88" s="412">
        <v>0</v>
      </c>
      <c r="GT88" s="412">
        <v>25.3</v>
      </c>
      <c r="GU88" s="412">
        <v>5.9</v>
      </c>
      <c r="GV88" s="412">
        <v>0.5</v>
      </c>
      <c r="GW88" s="412">
        <v>0.5</v>
      </c>
      <c r="GX88" s="412">
        <v>0</v>
      </c>
      <c r="GY88" s="412">
        <v>0.5</v>
      </c>
      <c r="GZ88" s="412">
        <v>0</v>
      </c>
      <c r="HA88" s="412">
        <v>0</v>
      </c>
      <c r="HB88" s="412">
        <v>32.700000000000003</v>
      </c>
      <c r="HC88" s="412">
        <v>15.5</v>
      </c>
      <c r="HD88" s="412">
        <v>4965.7</v>
      </c>
      <c r="HE88" s="412">
        <v>11296.35</v>
      </c>
      <c r="HF88" s="412">
        <v>13501</v>
      </c>
      <c r="HG88" s="412">
        <v>10962.5</v>
      </c>
      <c r="HH88" s="412">
        <v>9238.5</v>
      </c>
      <c r="HI88" s="412">
        <v>5685</v>
      </c>
      <c r="HJ88" s="412">
        <v>3685.25</v>
      </c>
      <c r="HK88" s="412">
        <v>160.75</v>
      </c>
      <c r="HL88" s="412">
        <v>59510.55</v>
      </c>
      <c r="HM88" s="412">
        <v>8.6</v>
      </c>
      <c r="HN88" s="412">
        <v>3310.5</v>
      </c>
      <c r="HO88" s="412">
        <v>8786.1</v>
      </c>
      <c r="HP88" s="412">
        <v>12000.9</v>
      </c>
      <c r="HQ88" s="412">
        <v>10962.5</v>
      </c>
      <c r="HR88" s="412">
        <v>11291.5</v>
      </c>
      <c r="HS88" s="412">
        <v>8211.7000000000007</v>
      </c>
      <c r="HT88" s="412">
        <v>6142.1</v>
      </c>
      <c r="HU88" s="412">
        <v>321.5</v>
      </c>
      <c r="HV88" s="412">
        <v>61035.4</v>
      </c>
      <c r="HW88" s="412">
        <v>149.4</v>
      </c>
      <c r="HX88" s="412">
        <v>61184.800000000003</v>
      </c>
      <c r="HY88" s="412">
        <v>15.5</v>
      </c>
      <c r="HZ88" s="412">
        <v>4965.7</v>
      </c>
      <c r="IA88" s="412">
        <v>11296.35</v>
      </c>
      <c r="IB88" s="412">
        <v>13501</v>
      </c>
      <c r="IC88" s="412">
        <v>10962.5</v>
      </c>
      <c r="ID88" s="412">
        <v>9238.5</v>
      </c>
      <c r="IE88" s="412">
        <v>5685</v>
      </c>
      <c r="IF88" s="412">
        <v>3685.25</v>
      </c>
      <c r="IG88" s="412">
        <v>160.75</v>
      </c>
      <c r="IH88" s="412">
        <v>59510.55</v>
      </c>
      <c r="II88" s="412">
        <v>2.5299999999999998</v>
      </c>
      <c r="IJ88" s="412">
        <v>1178.26</v>
      </c>
      <c r="IK88" s="412">
        <v>2014.14</v>
      </c>
      <c r="IL88" s="412">
        <v>1461.74</v>
      </c>
      <c r="IM88" s="412">
        <v>580.67999999999995</v>
      </c>
      <c r="IN88" s="412">
        <v>225</v>
      </c>
      <c r="IO88" s="412">
        <v>66.739999999999995</v>
      </c>
      <c r="IP88" s="412">
        <v>20.16</v>
      </c>
      <c r="IQ88" s="412">
        <v>0.13</v>
      </c>
      <c r="IR88" s="412">
        <v>5549.38</v>
      </c>
      <c r="IS88" s="412">
        <v>12.97</v>
      </c>
      <c r="IT88" s="412">
        <v>3787.4399999999996</v>
      </c>
      <c r="IU88" s="412">
        <v>9282.2100000000009</v>
      </c>
      <c r="IV88" s="412">
        <v>12039.26</v>
      </c>
      <c r="IW88" s="412">
        <v>10381.82</v>
      </c>
      <c r="IX88" s="412">
        <v>9013.5</v>
      </c>
      <c r="IY88" s="412">
        <v>5618.26</v>
      </c>
      <c r="IZ88" s="412">
        <v>3665.09</v>
      </c>
      <c r="JA88" s="412">
        <v>160.62</v>
      </c>
      <c r="JB88" s="412">
        <v>53961.170000000006</v>
      </c>
      <c r="JC88" s="412">
        <v>7.2</v>
      </c>
      <c r="JD88" s="412">
        <v>2525</v>
      </c>
      <c r="JE88" s="412">
        <v>7219.5</v>
      </c>
      <c r="JF88" s="412">
        <v>10701.6</v>
      </c>
      <c r="JG88" s="412">
        <v>10381.799999999999</v>
      </c>
      <c r="JH88" s="412">
        <v>11016.5</v>
      </c>
      <c r="JI88" s="412">
        <v>8115.3</v>
      </c>
      <c r="JJ88" s="412">
        <v>6108.5</v>
      </c>
      <c r="JK88" s="412">
        <v>321.2</v>
      </c>
      <c r="JL88" s="412">
        <v>56396.600000000006</v>
      </c>
      <c r="JM88" s="412">
        <v>149.4</v>
      </c>
      <c r="JN88" s="412">
        <v>56546</v>
      </c>
      <c r="JO88" s="286"/>
      <c r="JP88" s="143">
        <f t="shared" si="6"/>
        <v>0</v>
      </c>
    </row>
    <row r="89" spans="1:276" x14ac:dyDescent="0.2">
      <c r="A89" s="150" t="s">
        <v>416</v>
      </c>
      <c r="B89" s="151" t="s">
        <v>276</v>
      </c>
      <c r="C89" s="152" t="s">
        <v>285</v>
      </c>
      <c r="D89" s="415" t="s">
        <v>415</v>
      </c>
      <c r="E89" s="412">
        <v>2464</v>
      </c>
      <c r="F89" s="412">
        <v>3259</v>
      </c>
      <c r="G89" s="412">
        <v>7484</v>
      </c>
      <c r="H89" s="412">
        <v>9074</v>
      </c>
      <c r="I89" s="412">
        <v>9526</v>
      </c>
      <c r="J89" s="412">
        <v>5129</v>
      </c>
      <c r="K89" s="412">
        <v>2501</v>
      </c>
      <c r="L89" s="412">
        <v>172</v>
      </c>
      <c r="M89" s="412">
        <v>39609</v>
      </c>
      <c r="N89" s="412">
        <v>145</v>
      </c>
      <c r="O89" s="412">
        <v>89</v>
      </c>
      <c r="P89" s="412">
        <v>85</v>
      </c>
      <c r="Q89" s="412">
        <v>102</v>
      </c>
      <c r="R89" s="412">
        <v>74</v>
      </c>
      <c r="S89" s="412">
        <v>26</v>
      </c>
      <c r="T89" s="412">
        <v>20</v>
      </c>
      <c r="U89" s="412">
        <v>1</v>
      </c>
      <c r="V89" s="412">
        <v>542</v>
      </c>
      <c r="W89" s="412">
        <v>1</v>
      </c>
      <c r="X89" s="412">
        <v>0</v>
      </c>
      <c r="Y89" s="412">
        <v>0</v>
      </c>
      <c r="Z89" s="412">
        <v>4</v>
      </c>
      <c r="AA89" s="412">
        <v>0</v>
      </c>
      <c r="AB89" s="412">
        <v>0</v>
      </c>
      <c r="AC89" s="412">
        <v>1</v>
      </c>
      <c r="AD89" s="412">
        <v>0</v>
      </c>
      <c r="AE89" s="412">
        <v>6</v>
      </c>
      <c r="AF89" s="412">
        <v>2318</v>
      </c>
      <c r="AG89" s="412">
        <v>3170</v>
      </c>
      <c r="AH89" s="412">
        <v>7399</v>
      </c>
      <c r="AI89" s="412">
        <v>8968</v>
      </c>
      <c r="AJ89" s="412">
        <v>9452</v>
      </c>
      <c r="AK89" s="412">
        <v>5103</v>
      </c>
      <c r="AL89" s="412">
        <v>2480</v>
      </c>
      <c r="AM89" s="412">
        <v>171</v>
      </c>
      <c r="AN89" s="412">
        <v>39061</v>
      </c>
      <c r="AO89" s="412">
        <v>7</v>
      </c>
      <c r="AP89" s="412">
        <v>9</v>
      </c>
      <c r="AQ89" s="412">
        <v>29</v>
      </c>
      <c r="AR89" s="412">
        <v>52</v>
      </c>
      <c r="AS89" s="412">
        <v>106</v>
      </c>
      <c r="AT89" s="412">
        <v>54</v>
      </c>
      <c r="AU89" s="412">
        <v>34</v>
      </c>
      <c r="AV89" s="412">
        <v>11</v>
      </c>
      <c r="AW89" s="412">
        <v>302</v>
      </c>
      <c r="AX89" s="412">
        <v>7</v>
      </c>
      <c r="AY89" s="412">
        <v>9</v>
      </c>
      <c r="AZ89" s="412">
        <v>29</v>
      </c>
      <c r="BA89" s="412">
        <v>52</v>
      </c>
      <c r="BB89" s="412">
        <v>106</v>
      </c>
      <c r="BC89" s="412">
        <v>54</v>
      </c>
      <c r="BD89" s="412">
        <v>34</v>
      </c>
      <c r="BE89" s="412">
        <v>11</v>
      </c>
      <c r="BF89" s="412">
        <v>0</v>
      </c>
      <c r="BG89" s="412">
        <v>302</v>
      </c>
      <c r="BH89" s="412">
        <v>7</v>
      </c>
      <c r="BI89" s="412">
        <v>2320</v>
      </c>
      <c r="BJ89" s="412">
        <v>3190</v>
      </c>
      <c r="BK89" s="412">
        <v>7422</v>
      </c>
      <c r="BL89" s="412">
        <v>9022</v>
      </c>
      <c r="BM89" s="412">
        <v>9400</v>
      </c>
      <c r="BN89" s="412">
        <v>5083</v>
      </c>
      <c r="BO89" s="412">
        <v>2457</v>
      </c>
      <c r="BP89" s="412">
        <v>160</v>
      </c>
      <c r="BQ89" s="412">
        <v>39061</v>
      </c>
      <c r="BR89" s="412">
        <v>2</v>
      </c>
      <c r="BS89" s="412">
        <v>1311</v>
      </c>
      <c r="BT89" s="412">
        <v>1564</v>
      </c>
      <c r="BU89" s="412">
        <v>2404</v>
      </c>
      <c r="BV89" s="412">
        <v>2532</v>
      </c>
      <c r="BW89" s="412">
        <v>2006</v>
      </c>
      <c r="BX89" s="412">
        <v>791</v>
      </c>
      <c r="BY89" s="412">
        <v>316</v>
      </c>
      <c r="BZ89" s="412">
        <v>17</v>
      </c>
      <c r="CA89" s="412">
        <v>10943</v>
      </c>
      <c r="CB89" s="412">
        <v>0</v>
      </c>
      <c r="CC89" s="412">
        <v>12</v>
      </c>
      <c r="CD89" s="412">
        <v>17</v>
      </c>
      <c r="CE89" s="412">
        <v>82</v>
      </c>
      <c r="CF89" s="412">
        <v>104</v>
      </c>
      <c r="CG89" s="412">
        <v>84</v>
      </c>
      <c r="CH89" s="412">
        <v>39</v>
      </c>
      <c r="CI89" s="412">
        <v>18</v>
      </c>
      <c r="CJ89" s="412">
        <v>2</v>
      </c>
      <c r="CK89" s="412">
        <v>358</v>
      </c>
      <c r="CL89" s="412">
        <v>0</v>
      </c>
      <c r="CM89" s="412">
        <v>1</v>
      </c>
      <c r="CN89" s="412">
        <v>1</v>
      </c>
      <c r="CO89" s="412">
        <v>10</v>
      </c>
      <c r="CP89" s="412">
        <v>9</v>
      </c>
      <c r="CQ89" s="412">
        <v>11</v>
      </c>
      <c r="CR89" s="412">
        <v>17</v>
      </c>
      <c r="CS89" s="412">
        <v>17</v>
      </c>
      <c r="CT89" s="412">
        <v>3</v>
      </c>
      <c r="CU89" s="412">
        <v>69</v>
      </c>
      <c r="CV89" s="412">
        <v>34</v>
      </c>
      <c r="CW89" s="412">
        <v>16</v>
      </c>
      <c r="CX89" s="412">
        <v>54</v>
      </c>
      <c r="CY89" s="412">
        <v>68</v>
      </c>
      <c r="CZ89" s="412">
        <v>38</v>
      </c>
      <c r="DA89" s="412">
        <v>23</v>
      </c>
      <c r="DB89" s="412">
        <v>28</v>
      </c>
      <c r="DC89" s="412">
        <v>4</v>
      </c>
      <c r="DD89" s="412">
        <v>265</v>
      </c>
      <c r="DE89" s="412">
        <v>36</v>
      </c>
      <c r="DF89" s="412">
        <v>35</v>
      </c>
      <c r="DG89" s="412">
        <v>86</v>
      </c>
      <c r="DH89" s="412">
        <v>99</v>
      </c>
      <c r="DI89" s="412">
        <v>79</v>
      </c>
      <c r="DJ89" s="412">
        <v>38</v>
      </c>
      <c r="DK89" s="412">
        <v>18</v>
      </c>
      <c r="DL89" s="412">
        <v>4</v>
      </c>
      <c r="DM89" s="412">
        <v>395</v>
      </c>
      <c r="DN89" s="412">
        <v>8</v>
      </c>
      <c r="DO89" s="412">
        <v>10</v>
      </c>
      <c r="DP89" s="412">
        <v>19</v>
      </c>
      <c r="DQ89" s="412">
        <v>14</v>
      </c>
      <c r="DR89" s="412">
        <v>19</v>
      </c>
      <c r="DS89" s="412">
        <v>9</v>
      </c>
      <c r="DT89" s="412">
        <v>5</v>
      </c>
      <c r="DU89" s="412">
        <v>0</v>
      </c>
      <c r="DV89" s="412">
        <v>84</v>
      </c>
      <c r="DW89" s="412">
        <v>5</v>
      </c>
      <c r="DX89" s="412">
        <v>7</v>
      </c>
      <c r="DY89" s="412">
        <v>5</v>
      </c>
      <c r="DZ89" s="412">
        <v>7</v>
      </c>
      <c r="EA89" s="412">
        <v>5</v>
      </c>
      <c r="EB89" s="412">
        <v>5</v>
      </c>
      <c r="EC89" s="412">
        <v>2</v>
      </c>
      <c r="ED89" s="412">
        <v>0</v>
      </c>
      <c r="EE89" s="412">
        <v>36</v>
      </c>
      <c r="EF89" s="412">
        <v>49</v>
      </c>
      <c r="EG89" s="412">
        <v>52</v>
      </c>
      <c r="EH89" s="412">
        <v>110</v>
      </c>
      <c r="EI89" s="412">
        <v>120</v>
      </c>
      <c r="EJ89" s="412">
        <v>103</v>
      </c>
      <c r="EK89" s="412">
        <v>52</v>
      </c>
      <c r="EL89" s="412">
        <v>25</v>
      </c>
      <c r="EM89" s="412">
        <v>4</v>
      </c>
      <c r="EN89" s="412">
        <v>515</v>
      </c>
      <c r="EO89" s="412">
        <v>21</v>
      </c>
      <c r="EP89" s="412">
        <v>16</v>
      </c>
      <c r="EQ89" s="412">
        <v>29</v>
      </c>
      <c r="ER89" s="412">
        <v>49</v>
      </c>
      <c r="ES89" s="412">
        <v>44</v>
      </c>
      <c r="ET89" s="412">
        <v>29</v>
      </c>
      <c r="EU89" s="412">
        <v>9</v>
      </c>
      <c r="EV89" s="412">
        <v>1</v>
      </c>
      <c r="EW89" s="412">
        <v>198</v>
      </c>
      <c r="EX89" s="412">
        <v>0</v>
      </c>
      <c r="EY89" s="412">
        <v>0</v>
      </c>
      <c r="EZ89" s="412">
        <v>0</v>
      </c>
      <c r="FA89" s="412">
        <v>0</v>
      </c>
      <c r="FB89" s="412">
        <v>0</v>
      </c>
      <c r="FC89" s="412">
        <v>0</v>
      </c>
      <c r="FD89" s="412">
        <v>0</v>
      </c>
      <c r="FE89" s="412">
        <v>0</v>
      </c>
      <c r="FF89" s="412">
        <v>0</v>
      </c>
      <c r="FG89" s="412">
        <v>0</v>
      </c>
      <c r="FH89" s="412">
        <v>1</v>
      </c>
      <c r="FI89" s="412">
        <v>5</v>
      </c>
      <c r="FJ89" s="412">
        <v>8</v>
      </c>
      <c r="FK89" s="412">
        <v>11</v>
      </c>
      <c r="FL89" s="412">
        <v>4</v>
      </c>
      <c r="FM89" s="412">
        <v>1</v>
      </c>
      <c r="FN89" s="412">
        <v>0</v>
      </c>
      <c r="FO89" s="412">
        <v>30</v>
      </c>
      <c r="FP89" s="412">
        <v>21</v>
      </c>
      <c r="FQ89" s="412">
        <v>15</v>
      </c>
      <c r="FR89" s="412">
        <v>24</v>
      </c>
      <c r="FS89" s="412">
        <v>41</v>
      </c>
      <c r="FT89" s="412">
        <v>33</v>
      </c>
      <c r="FU89" s="412">
        <v>25</v>
      </c>
      <c r="FV89" s="412">
        <v>8</v>
      </c>
      <c r="FW89" s="412">
        <v>1</v>
      </c>
      <c r="FX89" s="412">
        <v>168</v>
      </c>
      <c r="FY89" s="412">
        <v>5</v>
      </c>
      <c r="FZ89" s="412">
        <v>961</v>
      </c>
      <c r="GA89" s="412">
        <v>1591</v>
      </c>
      <c r="GB89" s="412">
        <v>4902</v>
      </c>
      <c r="GC89" s="412">
        <v>6356</v>
      </c>
      <c r="GD89" s="412">
        <v>7274</v>
      </c>
      <c r="GE89" s="412">
        <v>4222</v>
      </c>
      <c r="GF89" s="412">
        <v>2099</v>
      </c>
      <c r="GG89" s="412">
        <v>138</v>
      </c>
      <c r="GH89" s="412">
        <v>27548</v>
      </c>
      <c r="GI89" s="412">
        <v>2</v>
      </c>
      <c r="GJ89" s="412">
        <v>1359</v>
      </c>
      <c r="GK89" s="412">
        <v>1599</v>
      </c>
      <c r="GL89" s="412">
        <v>2520</v>
      </c>
      <c r="GM89" s="412">
        <v>2666</v>
      </c>
      <c r="GN89" s="412">
        <v>2126</v>
      </c>
      <c r="GO89" s="412">
        <v>861</v>
      </c>
      <c r="GP89" s="412">
        <v>358</v>
      </c>
      <c r="GQ89" s="412">
        <v>22</v>
      </c>
      <c r="GR89" s="412">
        <v>11513</v>
      </c>
      <c r="GS89" s="412">
        <v>0</v>
      </c>
      <c r="GT89" s="412">
        <v>11.38</v>
      </c>
      <c r="GU89" s="412">
        <v>1.5</v>
      </c>
      <c r="GV89" s="412">
        <v>0</v>
      </c>
      <c r="GW89" s="412">
        <v>0</v>
      </c>
      <c r="GX89" s="412">
        <v>0</v>
      </c>
      <c r="GY89" s="412">
        <v>0</v>
      </c>
      <c r="GZ89" s="412">
        <v>0</v>
      </c>
      <c r="HA89" s="412">
        <v>0</v>
      </c>
      <c r="HB89" s="412">
        <v>12.88</v>
      </c>
      <c r="HC89" s="412">
        <v>6.5</v>
      </c>
      <c r="HD89" s="412">
        <v>1960.87</v>
      </c>
      <c r="HE89" s="412">
        <v>2787.25</v>
      </c>
      <c r="HF89" s="412">
        <v>6783.5</v>
      </c>
      <c r="HG89" s="412">
        <v>8352.5</v>
      </c>
      <c r="HH89" s="412">
        <v>8861.5</v>
      </c>
      <c r="HI89" s="412">
        <v>4864</v>
      </c>
      <c r="HJ89" s="412">
        <v>2362</v>
      </c>
      <c r="HK89" s="412">
        <v>153.75</v>
      </c>
      <c r="HL89" s="412">
        <v>36131.869999999995</v>
      </c>
      <c r="HM89" s="412">
        <v>3.6</v>
      </c>
      <c r="HN89" s="412">
        <v>1307.2</v>
      </c>
      <c r="HO89" s="412">
        <v>2167.9</v>
      </c>
      <c r="HP89" s="412">
        <v>6029.8</v>
      </c>
      <c r="HQ89" s="412">
        <v>8352.5</v>
      </c>
      <c r="HR89" s="412">
        <v>10830.7</v>
      </c>
      <c r="HS89" s="412">
        <v>7025.8</v>
      </c>
      <c r="HT89" s="412">
        <v>3936.7</v>
      </c>
      <c r="HU89" s="412">
        <v>307.5</v>
      </c>
      <c r="HV89" s="412">
        <v>39961.699999999997</v>
      </c>
      <c r="HW89" s="412">
        <v>50.32</v>
      </c>
      <c r="HX89" s="412">
        <v>40012</v>
      </c>
      <c r="HY89" s="412">
        <v>6.5</v>
      </c>
      <c r="HZ89" s="412">
        <v>1960.87</v>
      </c>
      <c r="IA89" s="412">
        <v>2787.25</v>
      </c>
      <c r="IB89" s="412">
        <v>6783.5</v>
      </c>
      <c r="IC89" s="412">
        <v>8352.5</v>
      </c>
      <c r="ID89" s="412">
        <v>8861.5</v>
      </c>
      <c r="IE89" s="412">
        <v>4864</v>
      </c>
      <c r="IF89" s="412">
        <v>2362</v>
      </c>
      <c r="IG89" s="412">
        <v>153.75</v>
      </c>
      <c r="IH89" s="412">
        <v>36131.869999999995</v>
      </c>
      <c r="II89" s="412">
        <v>1.28</v>
      </c>
      <c r="IJ89" s="412">
        <v>573.20000000000005</v>
      </c>
      <c r="IK89" s="412">
        <v>760.64</v>
      </c>
      <c r="IL89" s="412">
        <v>917.01</v>
      </c>
      <c r="IM89" s="412">
        <v>543.91999999999996</v>
      </c>
      <c r="IN89" s="412">
        <v>310.47000000000003</v>
      </c>
      <c r="IO89" s="412">
        <v>87.36</v>
      </c>
      <c r="IP89" s="412">
        <v>24.83</v>
      </c>
      <c r="IQ89" s="412">
        <v>0.71</v>
      </c>
      <c r="IR89" s="412">
        <v>3219.4200000000005</v>
      </c>
      <c r="IS89" s="412">
        <v>5.22</v>
      </c>
      <c r="IT89" s="412">
        <v>1387.6699999999998</v>
      </c>
      <c r="IU89" s="412">
        <v>2026.6100000000001</v>
      </c>
      <c r="IV89" s="412">
        <v>5866.49</v>
      </c>
      <c r="IW89" s="412">
        <v>7808.58</v>
      </c>
      <c r="IX89" s="412">
        <v>8551.0300000000007</v>
      </c>
      <c r="IY89" s="412">
        <v>4776.6400000000003</v>
      </c>
      <c r="IZ89" s="412">
        <v>2337.17</v>
      </c>
      <c r="JA89" s="412">
        <v>153.04</v>
      </c>
      <c r="JB89" s="412">
        <v>32912.449999999997</v>
      </c>
      <c r="JC89" s="412">
        <v>2.9</v>
      </c>
      <c r="JD89" s="412">
        <v>925.1</v>
      </c>
      <c r="JE89" s="412">
        <v>1576.3</v>
      </c>
      <c r="JF89" s="412">
        <v>5214.7</v>
      </c>
      <c r="JG89" s="412">
        <v>7808.6</v>
      </c>
      <c r="JH89" s="412">
        <v>10451.299999999999</v>
      </c>
      <c r="JI89" s="412">
        <v>6899.6</v>
      </c>
      <c r="JJ89" s="412">
        <v>3895.3</v>
      </c>
      <c r="JK89" s="412">
        <v>306.10000000000002</v>
      </c>
      <c r="JL89" s="412">
        <v>37079.9</v>
      </c>
      <c r="JM89" s="412">
        <v>50.32</v>
      </c>
      <c r="JN89" s="412">
        <v>37130.199999999997</v>
      </c>
      <c r="JO89" s="286"/>
      <c r="JP89" s="143">
        <f t="shared" si="6"/>
        <v>0</v>
      </c>
    </row>
    <row r="90" spans="1:276" x14ac:dyDescent="0.2">
      <c r="A90" s="150" t="s">
        <v>418</v>
      </c>
      <c r="B90" s="151" t="s">
        <v>276</v>
      </c>
      <c r="C90" s="152" t="s">
        <v>277</v>
      </c>
      <c r="D90" s="415" t="s">
        <v>417</v>
      </c>
      <c r="E90" s="412">
        <v>2860</v>
      </c>
      <c r="F90" s="412">
        <v>5557</v>
      </c>
      <c r="G90" s="412">
        <v>12148</v>
      </c>
      <c r="H90" s="412">
        <v>10452</v>
      </c>
      <c r="I90" s="412">
        <v>8567</v>
      </c>
      <c r="J90" s="412">
        <v>6079</v>
      </c>
      <c r="K90" s="412">
        <v>4590</v>
      </c>
      <c r="L90" s="412">
        <v>640</v>
      </c>
      <c r="M90" s="412">
        <v>50893</v>
      </c>
      <c r="N90" s="412">
        <v>465</v>
      </c>
      <c r="O90" s="412">
        <v>156</v>
      </c>
      <c r="P90" s="412">
        <v>200</v>
      </c>
      <c r="Q90" s="412">
        <v>169</v>
      </c>
      <c r="R90" s="412">
        <v>78</v>
      </c>
      <c r="S90" s="412">
        <v>54</v>
      </c>
      <c r="T90" s="412">
        <v>28</v>
      </c>
      <c r="U90" s="412">
        <v>14</v>
      </c>
      <c r="V90" s="412">
        <v>1164</v>
      </c>
      <c r="W90" s="412">
        <v>1</v>
      </c>
      <c r="X90" s="412">
        <v>0</v>
      </c>
      <c r="Y90" s="412">
        <v>1</v>
      </c>
      <c r="Z90" s="412">
        <v>2</v>
      </c>
      <c r="AA90" s="412">
        <v>0</v>
      </c>
      <c r="AB90" s="412">
        <v>2</v>
      </c>
      <c r="AC90" s="412">
        <v>1</v>
      </c>
      <c r="AD90" s="412">
        <v>0</v>
      </c>
      <c r="AE90" s="412">
        <v>7</v>
      </c>
      <c r="AF90" s="412">
        <v>2394</v>
      </c>
      <c r="AG90" s="412">
        <v>5401</v>
      </c>
      <c r="AH90" s="412">
        <v>11947</v>
      </c>
      <c r="AI90" s="412">
        <v>10281</v>
      </c>
      <c r="AJ90" s="412">
        <v>8489</v>
      </c>
      <c r="AK90" s="412">
        <v>6023</v>
      </c>
      <c r="AL90" s="412">
        <v>4561</v>
      </c>
      <c r="AM90" s="412">
        <v>626</v>
      </c>
      <c r="AN90" s="412">
        <v>49722</v>
      </c>
      <c r="AO90" s="412">
        <v>13</v>
      </c>
      <c r="AP90" s="412">
        <v>23</v>
      </c>
      <c r="AQ90" s="412">
        <v>59</v>
      </c>
      <c r="AR90" s="412">
        <v>67</v>
      </c>
      <c r="AS90" s="412">
        <v>91</v>
      </c>
      <c r="AT90" s="412">
        <v>83</v>
      </c>
      <c r="AU90" s="412">
        <v>54</v>
      </c>
      <c r="AV90" s="412">
        <v>19</v>
      </c>
      <c r="AW90" s="412">
        <v>409</v>
      </c>
      <c r="AX90" s="412">
        <v>13</v>
      </c>
      <c r="AY90" s="412">
        <v>23</v>
      </c>
      <c r="AZ90" s="412">
        <v>59</v>
      </c>
      <c r="BA90" s="412">
        <v>67</v>
      </c>
      <c r="BB90" s="412">
        <v>91</v>
      </c>
      <c r="BC90" s="412">
        <v>83</v>
      </c>
      <c r="BD90" s="412">
        <v>54</v>
      </c>
      <c r="BE90" s="412">
        <v>19</v>
      </c>
      <c r="BF90" s="412">
        <v>0</v>
      </c>
      <c r="BG90" s="412">
        <v>409</v>
      </c>
      <c r="BH90" s="412">
        <v>13</v>
      </c>
      <c r="BI90" s="412">
        <v>2404</v>
      </c>
      <c r="BJ90" s="412">
        <v>5437</v>
      </c>
      <c r="BK90" s="412">
        <v>11955</v>
      </c>
      <c r="BL90" s="412">
        <v>10305</v>
      </c>
      <c r="BM90" s="412">
        <v>8481</v>
      </c>
      <c r="BN90" s="412">
        <v>5994</v>
      </c>
      <c r="BO90" s="412">
        <v>4526</v>
      </c>
      <c r="BP90" s="412">
        <v>607</v>
      </c>
      <c r="BQ90" s="412">
        <v>49722</v>
      </c>
      <c r="BR90" s="412">
        <v>6</v>
      </c>
      <c r="BS90" s="412">
        <v>1422</v>
      </c>
      <c r="BT90" s="412">
        <v>2917</v>
      </c>
      <c r="BU90" s="412">
        <v>3866</v>
      </c>
      <c r="BV90" s="412">
        <v>2577</v>
      </c>
      <c r="BW90" s="412">
        <v>1678</v>
      </c>
      <c r="BX90" s="412">
        <v>918</v>
      </c>
      <c r="BY90" s="412">
        <v>556</v>
      </c>
      <c r="BZ90" s="412">
        <v>43</v>
      </c>
      <c r="CA90" s="412">
        <v>13983</v>
      </c>
      <c r="CB90" s="412">
        <v>1</v>
      </c>
      <c r="CC90" s="412">
        <v>7</v>
      </c>
      <c r="CD90" s="412">
        <v>43</v>
      </c>
      <c r="CE90" s="412">
        <v>107</v>
      </c>
      <c r="CF90" s="412">
        <v>112</v>
      </c>
      <c r="CG90" s="412">
        <v>76</v>
      </c>
      <c r="CH90" s="412">
        <v>50</v>
      </c>
      <c r="CI90" s="412">
        <v>37</v>
      </c>
      <c r="CJ90" s="412">
        <v>2</v>
      </c>
      <c r="CK90" s="412">
        <v>435</v>
      </c>
      <c r="CL90" s="412">
        <v>0</v>
      </c>
      <c r="CM90" s="412">
        <v>1</v>
      </c>
      <c r="CN90" s="412">
        <v>6</v>
      </c>
      <c r="CO90" s="412">
        <v>5</v>
      </c>
      <c r="CP90" s="412">
        <v>12</v>
      </c>
      <c r="CQ90" s="412">
        <v>22</v>
      </c>
      <c r="CR90" s="412">
        <v>22</v>
      </c>
      <c r="CS90" s="412">
        <v>22</v>
      </c>
      <c r="CT90" s="412">
        <v>7</v>
      </c>
      <c r="CU90" s="412">
        <v>97</v>
      </c>
      <c r="CV90" s="412">
        <v>78</v>
      </c>
      <c r="CW90" s="412">
        <v>29</v>
      </c>
      <c r="CX90" s="412">
        <v>58</v>
      </c>
      <c r="CY90" s="412">
        <v>58</v>
      </c>
      <c r="CZ90" s="412">
        <v>38</v>
      </c>
      <c r="DA90" s="412">
        <v>32</v>
      </c>
      <c r="DB90" s="412">
        <v>40</v>
      </c>
      <c r="DC90" s="412">
        <v>24</v>
      </c>
      <c r="DD90" s="412">
        <v>357</v>
      </c>
      <c r="DE90" s="412">
        <v>32</v>
      </c>
      <c r="DF90" s="412">
        <v>25</v>
      </c>
      <c r="DG90" s="412">
        <v>38</v>
      </c>
      <c r="DH90" s="412">
        <v>26</v>
      </c>
      <c r="DI90" s="412">
        <v>27</v>
      </c>
      <c r="DJ90" s="412">
        <v>16</v>
      </c>
      <c r="DK90" s="412">
        <v>18</v>
      </c>
      <c r="DL90" s="412">
        <v>1</v>
      </c>
      <c r="DM90" s="412">
        <v>183</v>
      </c>
      <c r="DN90" s="412">
        <v>55</v>
      </c>
      <c r="DO90" s="412">
        <v>80</v>
      </c>
      <c r="DP90" s="412">
        <v>109</v>
      </c>
      <c r="DQ90" s="412">
        <v>84</v>
      </c>
      <c r="DR90" s="412">
        <v>92</v>
      </c>
      <c r="DS90" s="412">
        <v>46</v>
      </c>
      <c r="DT90" s="412">
        <v>39</v>
      </c>
      <c r="DU90" s="412">
        <v>13</v>
      </c>
      <c r="DV90" s="412">
        <v>518</v>
      </c>
      <c r="DW90" s="412">
        <v>7</v>
      </c>
      <c r="DX90" s="412">
        <v>9</v>
      </c>
      <c r="DY90" s="412">
        <v>19</v>
      </c>
      <c r="DZ90" s="412">
        <v>12</v>
      </c>
      <c r="EA90" s="412">
        <v>16</v>
      </c>
      <c r="EB90" s="412">
        <v>3</v>
      </c>
      <c r="EC90" s="412">
        <v>7</v>
      </c>
      <c r="ED90" s="412">
        <v>1</v>
      </c>
      <c r="EE90" s="412">
        <v>74</v>
      </c>
      <c r="EF90" s="412">
        <v>94</v>
      </c>
      <c r="EG90" s="412">
        <v>114</v>
      </c>
      <c r="EH90" s="412">
        <v>166</v>
      </c>
      <c r="EI90" s="412">
        <v>122</v>
      </c>
      <c r="EJ90" s="412">
        <v>135</v>
      </c>
      <c r="EK90" s="412">
        <v>65</v>
      </c>
      <c r="EL90" s="412">
        <v>64</v>
      </c>
      <c r="EM90" s="412">
        <v>15</v>
      </c>
      <c r="EN90" s="412">
        <v>775</v>
      </c>
      <c r="EO90" s="412">
        <v>44</v>
      </c>
      <c r="EP90" s="412">
        <v>38</v>
      </c>
      <c r="EQ90" s="412">
        <v>68</v>
      </c>
      <c r="ER90" s="412">
        <v>51</v>
      </c>
      <c r="ES90" s="412">
        <v>60</v>
      </c>
      <c r="ET90" s="412">
        <v>24</v>
      </c>
      <c r="EU90" s="412">
        <v>31</v>
      </c>
      <c r="EV90" s="412">
        <v>5</v>
      </c>
      <c r="EW90" s="412">
        <v>321</v>
      </c>
      <c r="EX90" s="412">
        <v>0</v>
      </c>
      <c r="EY90" s="412">
        <v>0</v>
      </c>
      <c r="EZ90" s="412">
        <v>0</v>
      </c>
      <c r="FA90" s="412">
        <v>0</v>
      </c>
      <c r="FB90" s="412">
        <v>0</v>
      </c>
      <c r="FC90" s="412">
        <v>0</v>
      </c>
      <c r="FD90" s="412">
        <v>0</v>
      </c>
      <c r="FE90" s="412">
        <v>0</v>
      </c>
      <c r="FF90" s="412">
        <v>0</v>
      </c>
      <c r="FG90" s="412">
        <v>2</v>
      </c>
      <c r="FH90" s="412">
        <v>2</v>
      </c>
      <c r="FI90" s="412">
        <v>5</v>
      </c>
      <c r="FJ90" s="412">
        <v>7</v>
      </c>
      <c r="FK90" s="412">
        <v>7</v>
      </c>
      <c r="FL90" s="412">
        <v>4</v>
      </c>
      <c r="FM90" s="412">
        <v>1</v>
      </c>
      <c r="FN90" s="412">
        <v>3</v>
      </c>
      <c r="FO90" s="412">
        <v>31</v>
      </c>
      <c r="FP90" s="412">
        <v>42</v>
      </c>
      <c r="FQ90" s="412">
        <v>36</v>
      </c>
      <c r="FR90" s="412">
        <v>63</v>
      </c>
      <c r="FS90" s="412">
        <v>44</v>
      </c>
      <c r="FT90" s="412">
        <v>53</v>
      </c>
      <c r="FU90" s="412">
        <v>20</v>
      </c>
      <c r="FV90" s="412">
        <v>30</v>
      </c>
      <c r="FW90" s="412">
        <v>2</v>
      </c>
      <c r="FX90" s="412">
        <v>290</v>
      </c>
      <c r="FY90" s="412">
        <v>6</v>
      </c>
      <c r="FZ90" s="412">
        <v>908</v>
      </c>
      <c r="GA90" s="412">
        <v>2381</v>
      </c>
      <c r="GB90" s="412">
        <v>7848</v>
      </c>
      <c r="GC90" s="412">
        <v>7508</v>
      </c>
      <c r="GD90" s="412">
        <v>6594</v>
      </c>
      <c r="GE90" s="412">
        <v>4955</v>
      </c>
      <c r="GF90" s="412">
        <v>3864</v>
      </c>
      <c r="GG90" s="412">
        <v>541</v>
      </c>
      <c r="GH90" s="412">
        <v>34605</v>
      </c>
      <c r="GI90" s="412">
        <v>7</v>
      </c>
      <c r="GJ90" s="412">
        <v>1496</v>
      </c>
      <c r="GK90" s="412">
        <v>3056</v>
      </c>
      <c r="GL90" s="412">
        <v>4107</v>
      </c>
      <c r="GM90" s="412">
        <v>2797</v>
      </c>
      <c r="GN90" s="412">
        <v>1887</v>
      </c>
      <c r="GO90" s="412">
        <v>1039</v>
      </c>
      <c r="GP90" s="412">
        <v>662</v>
      </c>
      <c r="GQ90" s="412">
        <v>66</v>
      </c>
      <c r="GR90" s="412">
        <v>15117</v>
      </c>
      <c r="GS90" s="412">
        <v>0</v>
      </c>
      <c r="GT90" s="412">
        <v>16.25</v>
      </c>
      <c r="GU90" s="412">
        <v>1.5</v>
      </c>
      <c r="GV90" s="412">
        <v>0</v>
      </c>
      <c r="GW90" s="412">
        <v>0</v>
      </c>
      <c r="GX90" s="412">
        <v>0</v>
      </c>
      <c r="GY90" s="412">
        <v>0</v>
      </c>
      <c r="GZ90" s="412">
        <v>0</v>
      </c>
      <c r="HA90" s="412">
        <v>0</v>
      </c>
      <c r="HB90" s="412">
        <v>17.75</v>
      </c>
      <c r="HC90" s="412">
        <v>11.25</v>
      </c>
      <c r="HD90" s="412">
        <v>2004</v>
      </c>
      <c r="HE90" s="412">
        <v>4656.5</v>
      </c>
      <c r="HF90" s="412">
        <v>10913.75</v>
      </c>
      <c r="HG90" s="412">
        <v>9590.75</v>
      </c>
      <c r="HH90" s="412">
        <v>7992</v>
      </c>
      <c r="HI90" s="412">
        <v>5719.5</v>
      </c>
      <c r="HJ90" s="412">
        <v>4350.25</v>
      </c>
      <c r="HK90" s="412">
        <v>586.25</v>
      </c>
      <c r="HL90" s="412">
        <v>45824.25</v>
      </c>
      <c r="HM90" s="412">
        <v>6.3</v>
      </c>
      <c r="HN90" s="412">
        <v>1336</v>
      </c>
      <c r="HO90" s="412">
        <v>3621.7</v>
      </c>
      <c r="HP90" s="412">
        <v>9701.1</v>
      </c>
      <c r="HQ90" s="412">
        <v>9590.7999999999993</v>
      </c>
      <c r="HR90" s="412">
        <v>9768</v>
      </c>
      <c r="HS90" s="412">
        <v>8261.5</v>
      </c>
      <c r="HT90" s="412">
        <v>7250.4</v>
      </c>
      <c r="HU90" s="412">
        <v>1172.5</v>
      </c>
      <c r="HV90" s="412">
        <v>50708.3</v>
      </c>
      <c r="HW90" s="412">
        <v>325.2</v>
      </c>
      <c r="HX90" s="412">
        <v>51033.5</v>
      </c>
      <c r="HY90" s="412">
        <v>11.25</v>
      </c>
      <c r="HZ90" s="412">
        <v>2004</v>
      </c>
      <c r="IA90" s="412">
        <v>4656.5</v>
      </c>
      <c r="IB90" s="412">
        <v>10913.75</v>
      </c>
      <c r="IC90" s="412">
        <v>9590.75</v>
      </c>
      <c r="ID90" s="412">
        <v>7992</v>
      </c>
      <c r="IE90" s="412">
        <v>5719.5</v>
      </c>
      <c r="IF90" s="412">
        <v>4350.25</v>
      </c>
      <c r="IG90" s="412">
        <v>586.25</v>
      </c>
      <c r="IH90" s="412">
        <v>45824.25</v>
      </c>
      <c r="II90" s="412">
        <v>3.69</v>
      </c>
      <c r="IJ90" s="412">
        <v>494.92</v>
      </c>
      <c r="IK90" s="412">
        <v>975.81</v>
      </c>
      <c r="IL90" s="412">
        <v>1189.78</v>
      </c>
      <c r="IM90" s="412">
        <v>451.23</v>
      </c>
      <c r="IN90" s="412">
        <v>132.97999999999999</v>
      </c>
      <c r="IO90" s="412">
        <v>47.15</v>
      </c>
      <c r="IP90" s="412">
        <v>11.28</v>
      </c>
      <c r="IQ90" s="412">
        <v>0.52</v>
      </c>
      <c r="IR90" s="412">
        <v>3307.36</v>
      </c>
      <c r="IS90" s="412">
        <v>7.5600000000000005</v>
      </c>
      <c r="IT90" s="412">
        <v>1509.08</v>
      </c>
      <c r="IU90" s="412">
        <v>3680.69</v>
      </c>
      <c r="IV90" s="412">
        <v>9723.9699999999993</v>
      </c>
      <c r="IW90" s="412">
        <v>9139.52</v>
      </c>
      <c r="IX90" s="412">
        <v>7859.02</v>
      </c>
      <c r="IY90" s="412">
        <v>5672.35</v>
      </c>
      <c r="IZ90" s="412">
        <v>4338.97</v>
      </c>
      <c r="JA90" s="412">
        <v>585.73</v>
      </c>
      <c r="JB90" s="412">
        <v>42516.890000000007</v>
      </c>
      <c r="JC90" s="412">
        <v>4.2</v>
      </c>
      <c r="JD90" s="412">
        <v>1006.1</v>
      </c>
      <c r="JE90" s="412">
        <v>2862.8</v>
      </c>
      <c r="JF90" s="412">
        <v>8643.5</v>
      </c>
      <c r="JG90" s="412">
        <v>9139.5</v>
      </c>
      <c r="JH90" s="412">
        <v>9605.5</v>
      </c>
      <c r="JI90" s="412">
        <v>8193.4</v>
      </c>
      <c r="JJ90" s="412">
        <v>7231.6</v>
      </c>
      <c r="JK90" s="412">
        <v>1171.5</v>
      </c>
      <c r="JL90" s="412">
        <v>47858.1</v>
      </c>
      <c r="JM90" s="412">
        <v>325.2</v>
      </c>
      <c r="JN90" s="412">
        <v>48183.3</v>
      </c>
      <c r="JO90" s="286"/>
      <c r="JP90" s="143">
        <f t="shared" si="6"/>
        <v>0</v>
      </c>
    </row>
    <row r="91" spans="1:276" x14ac:dyDescent="0.2">
      <c r="A91" s="150" t="s">
        <v>420</v>
      </c>
      <c r="B91" s="151" t="s">
        <v>276</v>
      </c>
      <c r="C91" s="152" t="s">
        <v>69</v>
      </c>
      <c r="D91" s="415" t="s">
        <v>419</v>
      </c>
      <c r="E91" s="412">
        <v>840</v>
      </c>
      <c r="F91" s="412">
        <v>5844</v>
      </c>
      <c r="G91" s="412">
        <v>15005</v>
      </c>
      <c r="H91" s="412">
        <v>15064</v>
      </c>
      <c r="I91" s="412">
        <v>10514</v>
      </c>
      <c r="J91" s="412">
        <v>7126</v>
      </c>
      <c r="K91" s="412">
        <v>5238</v>
      </c>
      <c r="L91" s="412">
        <v>763</v>
      </c>
      <c r="M91" s="412">
        <v>60394</v>
      </c>
      <c r="N91" s="412">
        <v>109</v>
      </c>
      <c r="O91" s="412">
        <v>130</v>
      </c>
      <c r="P91" s="412">
        <v>143</v>
      </c>
      <c r="Q91" s="412">
        <v>101</v>
      </c>
      <c r="R91" s="412">
        <v>88</v>
      </c>
      <c r="S91" s="412">
        <v>40</v>
      </c>
      <c r="T91" s="412">
        <v>29</v>
      </c>
      <c r="U91" s="412">
        <v>8</v>
      </c>
      <c r="V91" s="412">
        <v>648</v>
      </c>
      <c r="W91" s="412">
        <v>2</v>
      </c>
      <c r="X91" s="412">
        <v>0</v>
      </c>
      <c r="Y91" s="412">
        <v>0</v>
      </c>
      <c r="Z91" s="412">
        <v>0</v>
      </c>
      <c r="AA91" s="412">
        <v>1</v>
      </c>
      <c r="AB91" s="412">
        <v>0</v>
      </c>
      <c r="AC91" s="412">
        <v>0</v>
      </c>
      <c r="AD91" s="412">
        <v>0</v>
      </c>
      <c r="AE91" s="412">
        <v>3</v>
      </c>
      <c r="AF91" s="412">
        <v>729</v>
      </c>
      <c r="AG91" s="412">
        <v>5714</v>
      </c>
      <c r="AH91" s="412">
        <v>14862</v>
      </c>
      <c r="AI91" s="412">
        <v>14963</v>
      </c>
      <c r="AJ91" s="412">
        <v>10425</v>
      </c>
      <c r="AK91" s="412">
        <v>7086</v>
      </c>
      <c r="AL91" s="412">
        <v>5209</v>
      </c>
      <c r="AM91" s="412">
        <v>755</v>
      </c>
      <c r="AN91" s="412">
        <v>59743</v>
      </c>
      <c r="AO91" s="412">
        <v>1</v>
      </c>
      <c r="AP91" s="412">
        <v>8</v>
      </c>
      <c r="AQ91" s="412">
        <v>23</v>
      </c>
      <c r="AR91" s="412">
        <v>48</v>
      </c>
      <c r="AS91" s="412">
        <v>54</v>
      </c>
      <c r="AT91" s="412">
        <v>39</v>
      </c>
      <c r="AU91" s="412">
        <v>32</v>
      </c>
      <c r="AV91" s="412">
        <v>18</v>
      </c>
      <c r="AW91" s="412">
        <v>223</v>
      </c>
      <c r="AX91" s="412">
        <v>1</v>
      </c>
      <c r="AY91" s="412">
        <v>8</v>
      </c>
      <c r="AZ91" s="412">
        <v>23</v>
      </c>
      <c r="BA91" s="412">
        <v>48</v>
      </c>
      <c r="BB91" s="412">
        <v>54</v>
      </c>
      <c r="BC91" s="412">
        <v>39</v>
      </c>
      <c r="BD91" s="412">
        <v>32</v>
      </c>
      <c r="BE91" s="412">
        <v>18</v>
      </c>
      <c r="BF91" s="412">
        <v>0</v>
      </c>
      <c r="BG91" s="412">
        <v>223</v>
      </c>
      <c r="BH91" s="412">
        <v>1</v>
      </c>
      <c r="BI91" s="412">
        <v>736</v>
      </c>
      <c r="BJ91" s="412">
        <v>5729</v>
      </c>
      <c r="BK91" s="412">
        <v>14887</v>
      </c>
      <c r="BL91" s="412">
        <v>14969</v>
      </c>
      <c r="BM91" s="412">
        <v>10410</v>
      </c>
      <c r="BN91" s="412">
        <v>7079</v>
      </c>
      <c r="BO91" s="412">
        <v>5195</v>
      </c>
      <c r="BP91" s="412">
        <v>737</v>
      </c>
      <c r="BQ91" s="412">
        <v>59743</v>
      </c>
      <c r="BR91" s="412">
        <v>1</v>
      </c>
      <c r="BS91" s="412">
        <v>408</v>
      </c>
      <c r="BT91" s="412">
        <v>3354</v>
      </c>
      <c r="BU91" s="412">
        <v>5878</v>
      </c>
      <c r="BV91" s="412">
        <v>4208</v>
      </c>
      <c r="BW91" s="412">
        <v>2018</v>
      </c>
      <c r="BX91" s="412">
        <v>1088</v>
      </c>
      <c r="BY91" s="412">
        <v>605</v>
      </c>
      <c r="BZ91" s="412">
        <v>64</v>
      </c>
      <c r="CA91" s="412">
        <v>17624</v>
      </c>
      <c r="CB91" s="412">
        <v>0</v>
      </c>
      <c r="CC91" s="412">
        <v>2</v>
      </c>
      <c r="CD91" s="412">
        <v>33</v>
      </c>
      <c r="CE91" s="412">
        <v>111</v>
      </c>
      <c r="CF91" s="412">
        <v>119</v>
      </c>
      <c r="CG91" s="412">
        <v>76</v>
      </c>
      <c r="CH91" s="412">
        <v>63</v>
      </c>
      <c r="CI91" s="412">
        <v>26</v>
      </c>
      <c r="CJ91" s="412">
        <v>5</v>
      </c>
      <c r="CK91" s="412">
        <v>435</v>
      </c>
      <c r="CL91" s="412">
        <v>0</v>
      </c>
      <c r="CM91" s="412">
        <v>0</v>
      </c>
      <c r="CN91" s="412">
        <v>1</v>
      </c>
      <c r="CO91" s="412">
        <v>19</v>
      </c>
      <c r="CP91" s="412">
        <v>7</v>
      </c>
      <c r="CQ91" s="412">
        <v>0</v>
      </c>
      <c r="CR91" s="412">
        <v>10</v>
      </c>
      <c r="CS91" s="412">
        <v>17</v>
      </c>
      <c r="CT91" s="412">
        <v>2</v>
      </c>
      <c r="CU91" s="412">
        <v>56</v>
      </c>
      <c r="CV91" s="412">
        <v>7</v>
      </c>
      <c r="CW91" s="412">
        <v>32</v>
      </c>
      <c r="CX91" s="412">
        <v>40</v>
      </c>
      <c r="CY91" s="412">
        <v>38</v>
      </c>
      <c r="CZ91" s="412">
        <v>19</v>
      </c>
      <c r="DA91" s="412">
        <v>14</v>
      </c>
      <c r="DB91" s="412">
        <v>22</v>
      </c>
      <c r="DC91" s="412">
        <v>9</v>
      </c>
      <c r="DD91" s="412">
        <v>181</v>
      </c>
      <c r="DE91" s="412">
        <v>35</v>
      </c>
      <c r="DF91" s="412">
        <v>90</v>
      </c>
      <c r="DG91" s="412">
        <v>78</v>
      </c>
      <c r="DH91" s="412">
        <v>62</v>
      </c>
      <c r="DI91" s="412">
        <v>45</v>
      </c>
      <c r="DJ91" s="412">
        <v>40</v>
      </c>
      <c r="DK91" s="412">
        <v>27</v>
      </c>
      <c r="DL91" s="412">
        <v>7</v>
      </c>
      <c r="DM91" s="412">
        <v>384</v>
      </c>
      <c r="DN91" s="412">
        <v>9</v>
      </c>
      <c r="DO91" s="412">
        <v>81</v>
      </c>
      <c r="DP91" s="412">
        <v>144</v>
      </c>
      <c r="DQ91" s="412">
        <v>107</v>
      </c>
      <c r="DR91" s="412">
        <v>65</v>
      </c>
      <c r="DS91" s="412">
        <v>45</v>
      </c>
      <c r="DT91" s="412">
        <v>39</v>
      </c>
      <c r="DU91" s="412">
        <v>6</v>
      </c>
      <c r="DV91" s="412">
        <v>496</v>
      </c>
      <c r="DW91" s="412">
        <v>0</v>
      </c>
      <c r="DX91" s="412">
        <v>0</v>
      </c>
      <c r="DY91" s="412">
        <v>0</v>
      </c>
      <c r="DZ91" s="412">
        <v>0</v>
      </c>
      <c r="EA91" s="412">
        <v>0</v>
      </c>
      <c r="EB91" s="412">
        <v>0</v>
      </c>
      <c r="EC91" s="412">
        <v>0</v>
      </c>
      <c r="ED91" s="412">
        <v>0</v>
      </c>
      <c r="EE91" s="412">
        <v>0</v>
      </c>
      <c r="EF91" s="412">
        <v>44</v>
      </c>
      <c r="EG91" s="412">
        <v>171</v>
      </c>
      <c r="EH91" s="412">
        <v>222</v>
      </c>
      <c r="EI91" s="412">
        <v>169</v>
      </c>
      <c r="EJ91" s="412">
        <v>110</v>
      </c>
      <c r="EK91" s="412">
        <v>85</v>
      </c>
      <c r="EL91" s="412">
        <v>66</v>
      </c>
      <c r="EM91" s="412">
        <v>13</v>
      </c>
      <c r="EN91" s="412">
        <v>880</v>
      </c>
      <c r="EO91" s="412">
        <v>36</v>
      </c>
      <c r="EP91" s="412">
        <v>96</v>
      </c>
      <c r="EQ91" s="412">
        <v>83</v>
      </c>
      <c r="ER91" s="412">
        <v>69</v>
      </c>
      <c r="ES91" s="412">
        <v>54</v>
      </c>
      <c r="ET91" s="412">
        <v>46</v>
      </c>
      <c r="EU91" s="412">
        <v>38</v>
      </c>
      <c r="EV91" s="412">
        <v>10</v>
      </c>
      <c r="EW91" s="412">
        <v>432</v>
      </c>
      <c r="EX91" s="412">
        <v>0</v>
      </c>
      <c r="EY91" s="412">
        <v>0</v>
      </c>
      <c r="EZ91" s="412">
        <v>0</v>
      </c>
      <c r="FA91" s="412">
        <v>0</v>
      </c>
      <c r="FB91" s="412">
        <v>0</v>
      </c>
      <c r="FC91" s="412">
        <v>0</v>
      </c>
      <c r="FD91" s="412">
        <v>0</v>
      </c>
      <c r="FE91" s="412">
        <v>0</v>
      </c>
      <c r="FF91" s="412">
        <v>0</v>
      </c>
      <c r="FG91" s="412">
        <v>0</v>
      </c>
      <c r="FH91" s="412">
        <v>2</v>
      </c>
      <c r="FI91" s="412">
        <v>4</v>
      </c>
      <c r="FJ91" s="412">
        <v>5</v>
      </c>
      <c r="FK91" s="412">
        <v>8</v>
      </c>
      <c r="FL91" s="412">
        <v>6</v>
      </c>
      <c r="FM91" s="412">
        <v>9</v>
      </c>
      <c r="FN91" s="412">
        <v>3</v>
      </c>
      <c r="FO91" s="412">
        <v>37</v>
      </c>
      <c r="FP91" s="412">
        <v>36</v>
      </c>
      <c r="FQ91" s="412">
        <v>94</v>
      </c>
      <c r="FR91" s="412">
        <v>79</v>
      </c>
      <c r="FS91" s="412">
        <v>64</v>
      </c>
      <c r="FT91" s="412">
        <v>46</v>
      </c>
      <c r="FU91" s="412">
        <v>40</v>
      </c>
      <c r="FV91" s="412">
        <v>29</v>
      </c>
      <c r="FW91" s="412">
        <v>7</v>
      </c>
      <c r="FX91" s="412">
        <v>395</v>
      </c>
      <c r="FY91" s="412">
        <v>0</v>
      </c>
      <c r="FZ91" s="412">
        <v>316</v>
      </c>
      <c r="GA91" s="412">
        <v>2258</v>
      </c>
      <c r="GB91" s="412">
        <v>8733</v>
      </c>
      <c r="GC91" s="412">
        <v>10527</v>
      </c>
      <c r="GD91" s="412">
        <v>8251</v>
      </c>
      <c r="GE91" s="412">
        <v>5873</v>
      </c>
      <c r="GF91" s="412">
        <v>4508</v>
      </c>
      <c r="GG91" s="412">
        <v>660</v>
      </c>
      <c r="GH91" s="412">
        <v>41126</v>
      </c>
      <c r="GI91" s="412">
        <v>1</v>
      </c>
      <c r="GJ91" s="412">
        <v>420</v>
      </c>
      <c r="GK91" s="412">
        <v>3471</v>
      </c>
      <c r="GL91" s="412">
        <v>6154</v>
      </c>
      <c r="GM91" s="412">
        <v>4442</v>
      </c>
      <c r="GN91" s="412">
        <v>2159</v>
      </c>
      <c r="GO91" s="412">
        <v>1206</v>
      </c>
      <c r="GP91" s="412">
        <v>687</v>
      </c>
      <c r="GQ91" s="412">
        <v>77</v>
      </c>
      <c r="GR91" s="412">
        <v>18617</v>
      </c>
      <c r="GS91" s="412">
        <v>0</v>
      </c>
      <c r="GT91" s="412">
        <v>1</v>
      </c>
      <c r="GU91" s="412">
        <v>0</v>
      </c>
      <c r="GV91" s="412">
        <v>1</v>
      </c>
      <c r="GW91" s="412">
        <v>0</v>
      </c>
      <c r="GX91" s="412">
        <v>0</v>
      </c>
      <c r="GY91" s="412">
        <v>1</v>
      </c>
      <c r="GZ91" s="412">
        <v>0</v>
      </c>
      <c r="HA91" s="412">
        <v>0</v>
      </c>
      <c r="HB91" s="412">
        <v>3</v>
      </c>
      <c r="HC91" s="412">
        <v>0.75</v>
      </c>
      <c r="HD91" s="412">
        <v>627.5</v>
      </c>
      <c r="HE91" s="412">
        <v>4840.25</v>
      </c>
      <c r="HF91" s="412">
        <v>13306.25</v>
      </c>
      <c r="HG91" s="412">
        <v>13829.75</v>
      </c>
      <c r="HH91" s="412">
        <v>9854</v>
      </c>
      <c r="HI91" s="412">
        <v>6762.75</v>
      </c>
      <c r="HJ91" s="412">
        <v>5009.25</v>
      </c>
      <c r="HK91" s="412">
        <v>715.75</v>
      </c>
      <c r="HL91" s="412">
        <v>54946.25</v>
      </c>
      <c r="HM91" s="412">
        <v>0.4</v>
      </c>
      <c r="HN91" s="412">
        <v>418.3</v>
      </c>
      <c r="HO91" s="412">
        <v>3764.6</v>
      </c>
      <c r="HP91" s="412">
        <v>11827.8</v>
      </c>
      <c r="HQ91" s="412">
        <v>13829.8</v>
      </c>
      <c r="HR91" s="412">
        <v>12043.8</v>
      </c>
      <c r="HS91" s="412">
        <v>9768.4</v>
      </c>
      <c r="HT91" s="412">
        <v>8348.7999999999993</v>
      </c>
      <c r="HU91" s="412">
        <v>1431.5</v>
      </c>
      <c r="HV91" s="412">
        <v>61433.399999999994</v>
      </c>
      <c r="HW91" s="412">
        <v>0</v>
      </c>
      <c r="HX91" s="412">
        <v>61433.4</v>
      </c>
      <c r="HY91" s="412">
        <v>0.75</v>
      </c>
      <c r="HZ91" s="412">
        <v>627.5</v>
      </c>
      <c r="IA91" s="412">
        <v>4840.25</v>
      </c>
      <c r="IB91" s="412">
        <v>13306.25</v>
      </c>
      <c r="IC91" s="412">
        <v>13829.75</v>
      </c>
      <c r="ID91" s="412">
        <v>9854</v>
      </c>
      <c r="IE91" s="412">
        <v>6762.75</v>
      </c>
      <c r="IF91" s="412">
        <v>5009.25</v>
      </c>
      <c r="IG91" s="412">
        <v>715.75</v>
      </c>
      <c r="IH91" s="412">
        <v>54946.25</v>
      </c>
      <c r="II91" s="412">
        <v>0.75</v>
      </c>
      <c r="IJ91" s="412">
        <v>135.31</v>
      </c>
      <c r="IK91" s="412">
        <v>1061.9000000000001</v>
      </c>
      <c r="IL91" s="412">
        <v>1799.16</v>
      </c>
      <c r="IM91" s="412">
        <v>919.94</v>
      </c>
      <c r="IN91" s="412">
        <v>219.39</v>
      </c>
      <c r="IO91" s="412">
        <v>82.1</v>
      </c>
      <c r="IP91" s="412">
        <v>28.31</v>
      </c>
      <c r="IQ91" s="412">
        <v>2.1</v>
      </c>
      <c r="IR91" s="412">
        <v>4248.9600000000009</v>
      </c>
      <c r="IS91" s="412">
        <v>0</v>
      </c>
      <c r="IT91" s="412">
        <v>492.19</v>
      </c>
      <c r="IU91" s="412">
        <v>3778.35</v>
      </c>
      <c r="IV91" s="412">
        <v>11507.09</v>
      </c>
      <c r="IW91" s="412">
        <v>12909.81</v>
      </c>
      <c r="IX91" s="412">
        <v>9634.61</v>
      </c>
      <c r="IY91" s="412">
        <v>6680.65</v>
      </c>
      <c r="IZ91" s="412">
        <v>4980.9399999999996</v>
      </c>
      <c r="JA91" s="412">
        <v>713.65</v>
      </c>
      <c r="JB91" s="412">
        <v>50697.290000000008</v>
      </c>
      <c r="JC91" s="412">
        <v>0</v>
      </c>
      <c r="JD91" s="412">
        <v>328.1</v>
      </c>
      <c r="JE91" s="412">
        <v>2938.7</v>
      </c>
      <c r="JF91" s="412">
        <v>10228.5</v>
      </c>
      <c r="JG91" s="412">
        <v>12909.8</v>
      </c>
      <c r="JH91" s="412">
        <v>11775.6</v>
      </c>
      <c r="JI91" s="412">
        <v>9649.7999999999993</v>
      </c>
      <c r="JJ91" s="412">
        <v>8301.6</v>
      </c>
      <c r="JK91" s="412">
        <v>1427.3</v>
      </c>
      <c r="JL91" s="412">
        <v>57559.4</v>
      </c>
      <c r="JM91" s="412">
        <v>0</v>
      </c>
      <c r="JN91" s="412">
        <v>57559.4</v>
      </c>
      <c r="JO91" s="286"/>
      <c r="JP91" s="143">
        <f t="shared" si="6"/>
        <v>0</v>
      </c>
    </row>
    <row r="92" spans="1:276" x14ac:dyDescent="0.2">
      <c r="A92" s="150" t="s">
        <v>422</v>
      </c>
      <c r="B92" s="151" t="s">
        <v>276</v>
      </c>
      <c r="C92" s="152" t="s">
        <v>279</v>
      </c>
      <c r="D92" s="415" t="s">
        <v>421</v>
      </c>
      <c r="E92" s="412">
        <v>26813</v>
      </c>
      <c r="F92" s="412">
        <v>13943</v>
      </c>
      <c r="G92" s="412">
        <v>15600</v>
      </c>
      <c r="H92" s="412">
        <v>6226</v>
      </c>
      <c r="I92" s="412">
        <v>3195</v>
      </c>
      <c r="J92" s="412">
        <v>1103</v>
      </c>
      <c r="K92" s="412">
        <v>524</v>
      </c>
      <c r="L92" s="412">
        <v>53</v>
      </c>
      <c r="M92" s="412">
        <v>67457</v>
      </c>
      <c r="N92" s="412">
        <v>933</v>
      </c>
      <c r="O92" s="412">
        <v>300</v>
      </c>
      <c r="P92" s="412">
        <v>192</v>
      </c>
      <c r="Q92" s="412">
        <v>54</v>
      </c>
      <c r="R92" s="412">
        <v>13</v>
      </c>
      <c r="S92" s="412">
        <v>11</v>
      </c>
      <c r="T92" s="412">
        <v>4</v>
      </c>
      <c r="U92" s="412">
        <v>3</v>
      </c>
      <c r="V92" s="412">
        <v>1510</v>
      </c>
      <c r="W92" s="412">
        <v>21</v>
      </c>
      <c r="X92" s="412">
        <v>1</v>
      </c>
      <c r="Y92" s="412">
        <v>3</v>
      </c>
      <c r="Z92" s="412">
        <v>0</v>
      </c>
      <c r="AA92" s="412">
        <v>0</v>
      </c>
      <c r="AB92" s="412">
        <v>0</v>
      </c>
      <c r="AC92" s="412">
        <v>0</v>
      </c>
      <c r="AD92" s="412">
        <v>0</v>
      </c>
      <c r="AE92" s="412">
        <v>25</v>
      </c>
      <c r="AF92" s="412">
        <v>25859</v>
      </c>
      <c r="AG92" s="412">
        <v>13642</v>
      </c>
      <c r="AH92" s="412">
        <v>15405</v>
      </c>
      <c r="AI92" s="412">
        <v>6172</v>
      </c>
      <c r="AJ92" s="412">
        <v>3182</v>
      </c>
      <c r="AK92" s="412">
        <v>1092</v>
      </c>
      <c r="AL92" s="412">
        <v>520</v>
      </c>
      <c r="AM92" s="412">
        <v>50</v>
      </c>
      <c r="AN92" s="412">
        <v>65922</v>
      </c>
      <c r="AO92" s="412">
        <v>66</v>
      </c>
      <c r="AP92" s="412">
        <v>66</v>
      </c>
      <c r="AQ92" s="412">
        <v>149</v>
      </c>
      <c r="AR92" s="412">
        <v>69</v>
      </c>
      <c r="AS92" s="412">
        <v>42</v>
      </c>
      <c r="AT92" s="412">
        <v>14</v>
      </c>
      <c r="AU92" s="412">
        <v>35</v>
      </c>
      <c r="AV92" s="412">
        <v>12</v>
      </c>
      <c r="AW92" s="412">
        <v>453</v>
      </c>
      <c r="AX92" s="412">
        <v>66</v>
      </c>
      <c r="AY92" s="412">
        <v>66</v>
      </c>
      <c r="AZ92" s="412">
        <v>149</v>
      </c>
      <c r="BA92" s="412">
        <v>69</v>
      </c>
      <c r="BB92" s="412">
        <v>42</v>
      </c>
      <c r="BC92" s="412">
        <v>14</v>
      </c>
      <c r="BD92" s="412">
        <v>35</v>
      </c>
      <c r="BE92" s="412">
        <v>12</v>
      </c>
      <c r="BF92" s="412">
        <v>0</v>
      </c>
      <c r="BG92" s="412">
        <v>453</v>
      </c>
      <c r="BH92" s="412">
        <v>66</v>
      </c>
      <c r="BI92" s="412">
        <v>25859</v>
      </c>
      <c r="BJ92" s="412">
        <v>13725</v>
      </c>
      <c r="BK92" s="412">
        <v>15325</v>
      </c>
      <c r="BL92" s="412">
        <v>6145</v>
      </c>
      <c r="BM92" s="412">
        <v>3154</v>
      </c>
      <c r="BN92" s="412">
        <v>1113</v>
      </c>
      <c r="BO92" s="412">
        <v>497</v>
      </c>
      <c r="BP92" s="412">
        <v>38</v>
      </c>
      <c r="BQ92" s="412">
        <v>65922</v>
      </c>
      <c r="BR92" s="412">
        <v>14</v>
      </c>
      <c r="BS92" s="412">
        <v>10837</v>
      </c>
      <c r="BT92" s="412">
        <v>4112</v>
      </c>
      <c r="BU92" s="412">
        <v>4075</v>
      </c>
      <c r="BV92" s="412">
        <v>1230</v>
      </c>
      <c r="BW92" s="412">
        <v>537</v>
      </c>
      <c r="BX92" s="412">
        <v>163</v>
      </c>
      <c r="BY92" s="412">
        <v>63</v>
      </c>
      <c r="BZ92" s="412">
        <v>3</v>
      </c>
      <c r="CA92" s="412">
        <v>21034</v>
      </c>
      <c r="CB92" s="412">
        <v>1</v>
      </c>
      <c r="CC92" s="412">
        <v>128</v>
      </c>
      <c r="CD92" s="412">
        <v>79</v>
      </c>
      <c r="CE92" s="412">
        <v>80</v>
      </c>
      <c r="CF92" s="412">
        <v>37</v>
      </c>
      <c r="CG92" s="412">
        <v>17</v>
      </c>
      <c r="CH92" s="412">
        <v>2</v>
      </c>
      <c r="CI92" s="412">
        <v>1</v>
      </c>
      <c r="CJ92" s="412">
        <v>0</v>
      </c>
      <c r="CK92" s="412">
        <v>345</v>
      </c>
      <c r="CL92" s="412">
        <v>2</v>
      </c>
      <c r="CM92" s="412">
        <v>10</v>
      </c>
      <c r="CN92" s="412">
        <v>7</v>
      </c>
      <c r="CO92" s="412">
        <v>20</v>
      </c>
      <c r="CP92" s="412">
        <v>6</v>
      </c>
      <c r="CQ92" s="412">
        <v>14</v>
      </c>
      <c r="CR92" s="412">
        <v>31</v>
      </c>
      <c r="CS92" s="412">
        <v>18</v>
      </c>
      <c r="CT92" s="412">
        <v>6</v>
      </c>
      <c r="CU92" s="412">
        <v>114</v>
      </c>
      <c r="CV92" s="412">
        <v>819</v>
      </c>
      <c r="CW92" s="412">
        <v>255</v>
      </c>
      <c r="CX92" s="412">
        <v>288</v>
      </c>
      <c r="CY92" s="412">
        <v>90</v>
      </c>
      <c r="CZ92" s="412">
        <v>38</v>
      </c>
      <c r="DA92" s="412">
        <v>20</v>
      </c>
      <c r="DB92" s="412">
        <v>10</v>
      </c>
      <c r="DC92" s="412">
        <v>2</v>
      </c>
      <c r="DD92" s="412">
        <v>1522</v>
      </c>
      <c r="DE92" s="412">
        <v>660</v>
      </c>
      <c r="DF92" s="412">
        <v>220</v>
      </c>
      <c r="DG92" s="412">
        <v>183</v>
      </c>
      <c r="DH92" s="412">
        <v>59</v>
      </c>
      <c r="DI92" s="412">
        <v>32</v>
      </c>
      <c r="DJ92" s="412">
        <v>13</v>
      </c>
      <c r="DK92" s="412">
        <v>7</v>
      </c>
      <c r="DL92" s="412">
        <v>2</v>
      </c>
      <c r="DM92" s="412">
        <v>1176</v>
      </c>
      <c r="DN92" s="412">
        <v>126</v>
      </c>
      <c r="DO92" s="412">
        <v>40</v>
      </c>
      <c r="DP92" s="412">
        <v>35</v>
      </c>
      <c r="DQ92" s="412">
        <v>12</v>
      </c>
      <c r="DR92" s="412">
        <v>5</v>
      </c>
      <c r="DS92" s="412">
        <v>2</v>
      </c>
      <c r="DT92" s="412">
        <v>0</v>
      </c>
      <c r="DU92" s="412">
        <v>0</v>
      </c>
      <c r="DV92" s="412">
        <v>220</v>
      </c>
      <c r="DW92" s="412">
        <v>147</v>
      </c>
      <c r="DX92" s="412">
        <v>59</v>
      </c>
      <c r="DY92" s="412">
        <v>60</v>
      </c>
      <c r="DZ92" s="412">
        <v>17</v>
      </c>
      <c r="EA92" s="412">
        <v>11</v>
      </c>
      <c r="EB92" s="412">
        <v>7</v>
      </c>
      <c r="EC92" s="412">
        <v>7</v>
      </c>
      <c r="ED92" s="412">
        <v>0</v>
      </c>
      <c r="EE92" s="412">
        <v>308</v>
      </c>
      <c r="EF92" s="412">
        <v>933</v>
      </c>
      <c r="EG92" s="412">
        <v>319</v>
      </c>
      <c r="EH92" s="412">
        <v>278</v>
      </c>
      <c r="EI92" s="412">
        <v>88</v>
      </c>
      <c r="EJ92" s="412">
        <v>48</v>
      </c>
      <c r="EK92" s="412">
        <v>22</v>
      </c>
      <c r="EL92" s="412">
        <v>14</v>
      </c>
      <c r="EM92" s="412">
        <v>2</v>
      </c>
      <c r="EN92" s="412">
        <v>1704</v>
      </c>
      <c r="EO92" s="412">
        <v>448</v>
      </c>
      <c r="EP92" s="412">
        <v>159</v>
      </c>
      <c r="EQ92" s="412">
        <v>159</v>
      </c>
      <c r="ER92" s="412">
        <v>56</v>
      </c>
      <c r="ES92" s="412">
        <v>24</v>
      </c>
      <c r="ET92" s="412">
        <v>15</v>
      </c>
      <c r="EU92" s="412">
        <v>12</v>
      </c>
      <c r="EV92" s="412">
        <v>2</v>
      </c>
      <c r="EW92" s="412">
        <v>875</v>
      </c>
      <c r="EX92" s="412">
        <v>0</v>
      </c>
      <c r="EY92" s="412">
        <v>0</v>
      </c>
      <c r="EZ92" s="412">
        <v>0</v>
      </c>
      <c r="FA92" s="412">
        <v>0</v>
      </c>
      <c r="FB92" s="412">
        <v>0</v>
      </c>
      <c r="FC92" s="412">
        <v>0</v>
      </c>
      <c r="FD92" s="412">
        <v>0</v>
      </c>
      <c r="FE92" s="412">
        <v>0</v>
      </c>
      <c r="FF92" s="412">
        <v>0</v>
      </c>
      <c r="FG92" s="412">
        <v>18</v>
      </c>
      <c r="FH92" s="412">
        <v>7</v>
      </c>
      <c r="FI92" s="412">
        <v>9</v>
      </c>
      <c r="FJ92" s="412">
        <v>4</v>
      </c>
      <c r="FK92" s="412">
        <v>1</v>
      </c>
      <c r="FL92" s="412">
        <v>1</v>
      </c>
      <c r="FM92" s="412">
        <v>0</v>
      </c>
      <c r="FN92" s="412">
        <v>0</v>
      </c>
      <c r="FO92" s="412">
        <v>40</v>
      </c>
      <c r="FP92" s="412">
        <v>430</v>
      </c>
      <c r="FQ92" s="412">
        <v>152</v>
      </c>
      <c r="FR92" s="412">
        <v>150</v>
      </c>
      <c r="FS92" s="412">
        <v>52</v>
      </c>
      <c r="FT92" s="412">
        <v>23</v>
      </c>
      <c r="FU92" s="412">
        <v>14</v>
      </c>
      <c r="FV92" s="412">
        <v>12</v>
      </c>
      <c r="FW92" s="412">
        <v>2</v>
      </c>
      <c r="FX92" s="412">
        <v>835</v>
      </c>
      <c r="FY92" s="412">
        <v>49</v>
      </c>
      <c r="FZ92" s="412">
        <v>13792</v>
      </c>
      <c r="GA92" s="412">
        <v>9173</v>
      </c>
      <c r="GB92" s="412">
        <v>10767</v>
      </c>
      <c r="GC92" s="412">
        <v>4753</v>
      </c>
      <c r="GD92" s="412">
        <v>2532</v>
      </c>
      <c r="GE92" s="412">
        <v>888</v>
      </c>
      <c r="GF92" s="412">
        <v>398</v>
      </c>
      <c r="GG92" s="412">
        <v>27</v>
      </c>
      <c r="GH92" s="412">
        <v>42379</v>
      </c>
      <c r="GI92" s="412">
        <v>17</v>
      </c>
      <c r="GJ92" s="412">
        <v>12067</v>
      </c>
      <c r="GK92" s="412">
        <v>4552</v>
      </c>
      <c r="GL92" s="412">
        <v>4558</v>
      </c>
      <c r="GM92" s="412">
        <v>1392</v>
      </c>
      <c r="GN92" s="412">
        <v>622</v>
      </c>
      <c r="GO92" s="412">
        <v>225</v>
      </c>
      <c r="GP92" s="412">
        <v>99</v>
      </c>
      <c r="GQ92" s="412">
        <v>11</v>
      </c>
      <c r="GR92" s="412">
        <v>23543</v>
      </c>
      <c r="GS92" s="412">
        <v>0</v>
      </c>
      <c r="GT92" s="412">
        <v>3.4</v>
      </c>
      <c r="GU92" s="412">
        <v>0</v>
      </c>
      <c r="GV92" s="412">
        <v>0</v>
      </c>
      <c r="GW92" s="412">
        <v>0</v>
      </c>
      <c r="GX92" s="412">
        <v>0</v>
      </c>
      <c r="GY92" s="412">
        <v>0</v>
      </c>
      <c r="GZ92" s="412">
        <v>0</v>
      </c>
      <c r="HA92" s="412">
        <v>0</v>
      </c>
      <c r="HB92" s="412">
        <v>3.4</v>
      </c>
      <c r="HC92" s="412">
        <v>61.25</v>
      </c>
      <c r="HD92" s="412">
        <v>22984.649999999998</v>
      </c>
      <c r="HE92" s="412">
        <v>12644.85</v>
      </c>
      <c r="HF92" s="412">
        <v>14248.35</v>
      </c>
      <c r="HG92" s="412">
        <v>5817.2</v>
      </c>
      <c r="HH92" s="412">
        <v>3007.05</v>
      </c>
      <c r="HI92" s="412">
        <v>1056.5</v>
      </c>
      <c r="HJ92" s="412">
        <v>474.5</v>
      </c>
      <c r="HK92" s="412">
        <v>34.049999999999997</v>
      </c>
      <c r="HL92" s="412">
        <v>60328.4</v>
      </c>
      <c r="HM92" s="412">
        <v>34</v>
      </c>
      <c r="HN92" s="412">
        <v>15323.1</v>
      </c>
      <c r="HO92" s="412">
        <v>9834.9</v>
      </c>
      <c r="HP92" s="412">
        <v>12665.2</v>
      </c>
      <c r="HQ92" s="412">
        <v>5817.2</v>
      </c>
      <c r="HR92" s="412">
        <v>3675.3</v>
      </c>
      <c r="HS92" s="412">
        <v>1526.1</v>
      </c>
      <c r="HT92" s="412">
        <v>790.8</v>
      </c>
      <c r="HU92" s="412">
        <v>68.099999999999994</v>
      </c>
      <c r="HV92" s="412">
        <v>49734.7</v>
      </c>
      <c r="HW92" s="412">
        <v>293.8</v>
      </c>
      <c r="HX92" s="412">
        <v>50028.5</v>
      </c>
      <c r="HY92" s="412">
        <v>61.25</v>
      </c>
      <c r="HZ92" s="412">
        <v>22984.649999999998</v>
      </c>
      <c r="IA92" s="412">
        <v>12644.85</v>
      </c>
      <c r="IB92" s="412">
        <v>14248.35</v>
      </c>
      <c r="IC92" s="412">
        <v>5817.2</v>
      </c>
      <c r="ID92" s="412">
        <v>3007.05</v>
      </c>
      <c r="IE92" s="412">
        <v>1056.5</v>
      </c>
      <c r="IF92" s="412">
        <v>474.5</v>
      </c>
      <c r="IG92" s="412">
        <v>34.049999999999997</v>
      </c>
      <c r="IH92" s="412">
        <v>60328.4</v>
      </c>
      <c r="II92" s="412">
        <v>13.94</v>
      </c>
      <c r="IJ92" s="412">
        <v>6101.75</v>
      </c>
      <c r="IK92" s="412">
        <v>1812.2</v>
      </c>
      <c r="IL92" s="412">
        <v>1339.91</v>
      </c>
      <c r="IM92" s="412">
        <v>277.14999999999998</v>
      </c>
      <c r="IN92" s="412">
        <v>91.03</v>
      </c>
      <c r="IO92" s="412">
        <v>11.31</v>
      </c>
      <c r="IP92" s="412">
        <v>3.16</v>
      </c>
      <c r="IQ92" s="412">
        <v>0</v>
      </c>
      <c r="IR92" s="412">
        <v>9650.4499999999989</v>
      </c>
      <c r="IS92" s="412">
        <v>47.31</v>
      </c>
      <c r="IT92" s="412">
        <v>16882.899999999998</v>
      </c>
      <c r="IU92" s="412">
        <v>10832.65</v>
      </c>
      <c r="IV92" s="412">
        <v>12908.44</v>
      </c>
      <c r="IW92" s="412">
        <v>5540.05</v>
      </c>
      <c r="IX92" s="412">
        <v>2916.02</v>
      </c>
      <c r="IY92" s="412">
        <v>1045.19</v>
      </c>
      <c r="IZ92" s="412">
        <v>471.34</v>
      </c>
      <c r="JA92" s="412">
        <v>34.049999999999997</v>
      </c>
      <c r="JB92" s="412">
        <v>50677.950000000004</v>
      </c>
      <c r="JC92" s="412">
        <v>26.3</v>
      </c>
      <c r="JD92" s="412">
        <v>11255.3</v>
      </c>
      <c r="JE92" s="412">
        <v>8425.4</v>
      </c>
      <c r="JF92" s="412">
        <v>11474.2</v>
      </c>
      <c r="JG92" s="412">
        <v>5540.1</v>
      </c>
      <c r="JH92" s="412">
        <v>3564</v>
      </c>
      <c r="JI92" s="412">
        <v>1509.7</v>
      </c>
      <c r="JJ92" s="412">
        <v>785.6</v>
      </c>
      <c r="JK92" s="412">
        <v>68.099999999999994</v>
      </c>
      <c r="JL92" s="412">
        <v>42648.7</v>
      </c>
      <c r="JM92" s="412">
        <v>293.8</v>
      </c>
      <c r="JN92" s="412">
        <v>42942.5</v>
      </c>
      <c r="JO92" s="286"/>
      <c r="JP92" s="143">
        <f t="shared" si="6"/>
        <v>0</v>
      </c>
    </row>
    <row r="93" spans="1:276" x14ac:dyDescent="0.2">
      <c r="A93" s="150" t="s">
        <v>424</v>
      </c>
      <c r="B93" s="151" t="s">
        <v>276</v>
      </c>
      <c r="C93" s="152" t="s">
        <v>279</v>
      </c>
      <c r="D93" s="415" t="s">
        <v>423</v>
      </c>
      <c r="E93" s="412">
        <v>9242</v>
      </c>
      <c r="F93" s="412">
        <v>10615</v>
      </c>
      <c r="G93" s="412">
        <v>6315</v>
      </c>
      <c r="H93" s="412">
        <v>4983</v>
      </c>
      <c r="I93" s="412">
        <v>3691</v>
      </c>
      <c r="J93" s="412">
        <v>2363</v>
      </c>
      <c r="K93" s="412">
        <v>1403</v>
      </c>
      <c r="L93" s="412">
        <v>136</v>
      </c>
      <c r="M93" s="412">
        <v>38748</v>
      </c>
      <c r="N93" s="412">
        <v>153</v>
      </c>
      <c r="O93" s="412">
        <v>90</v>
      </c>
      <c r="P93" s="412">
        <v>73</v>
      </c>
      <c r="Q93" s="412">
        <v>86</v>
      </c>
      <c r="R93" s="412">
        <v>61</v>
      </c>
      <c r="S93" s="412">
        <v>63</v>
      </c>
      <c r="T93" s="412">
        <v>36</v>
      </c>
      <c r="U93" s="412">
        <v>0</v>
      </c>
      <c r="V93" s="412">
        <v>562</v>
      </c>
      <c r="W93" s="412">
        <v>2</v>
      </c>
      <c r="X93" s="412">
        <v>1</v>
      </c>
      <c r="Y93" s="412">
        <v>3</v>
      </c>
      <c r="Z93" s="412">
        <v>0</v>
      </c>
      <c r="AA93" s="412">
        <v>0</v>
      </c>
      <c r="AB93" s="412">
        <v>0</v>
      </c>
      <c r="AC93" s="412">
        <v>0</v>
      </c>
      <c r="AD93" s="412">
        <v>0</v>
      </c>
      <c r="AE93" s="412">
        <v>6</v>
      </c>
      <c r="AF93" s="412">
        <v>9087</v>
      </c>
      <c r="AG93" s="412">
        <v>10524</v>
      </c>
      <c r="AH93" s="412">
        <v>6239</v>
      </c>
      <c r="AI93" s="412">
        <v>4897</v>
      </c>
      <c r="AJ93" s="412">
        <v>3630</v>
      </c>
      <c r="AK93" s="412">
        <v>2300</v>
      </c>
      <c r="AL93" s="412">
        <v>1367</v>
      </c>
      <c r="AM93" s="412">
        <v>136</v>
      </c>
      <c r="AN93" s="412">
        <v>38180</v>
      </c>
      <c r="AO93" s="412">
        <v>14</v>
      </c>
      <c r="AP93" s="412">
        <v>28</v>
      </c>
      <c r="AQ93" s="412">
        <v>29</v>
      </c>
      <c r="AR93" s="412">
        <v>17</v>
      </c>
      <c r="AS93" s="412">
        <v>32</v>
      </c>
      <c r="AT93" s="412">
        <v>18</v>
      </c>
      <c r="AU93" s="412">
        <v>15</v>
      </c>
      <c r="AV93" s="412">
        <v>7</v>
      </c>
      <c r="AW93" s="412">
        <v>160</v>
      </c>
      <c r="AX93" s="412">
        <v>14</v>
      </c>
      <c r="AY93" s="412">
        <v>28</v>
      </c>
      <c r="AZ93" s="412">
        <v>29</v>
      </c>
      <c r="BA93" s="412">
        <v>17</v>
      </c>
      <c r="BB93" s="412">
        <v>32</v>
      </c>
      <c r="BC93" s="412">
        <v>18</v>
      </c>
      <c r="BD93" s="412">
        <v>15</v>
      </c>
      <c r="BE93" s="412">
        <v>7</v>
      </c>
      <c r="BF93" s="412">
        <v>0</v>
      </c>
      <c r="BG93" s="412">
        <v>160</v>
      </c>
      <c r="BH93" s="412">
        <v>14</v>
      </c>
      <c r="BI93" s="412">
        <v>9101</v>
      </c>
      <c r="BJ93" s="412">
        <v>10525</v>
      </c>
      <c r="BK93" s="412">
        <v>6227</v>
      </c>
      <c r="BL93" s="412">
        <v>4912</v>
      </c>
      <c r="BM93" s="412">
        <v>3616</v>
      </c>
      <c r="BN93" s="412">
        <v>2297</v>
      </c>
      <c r="BO93" s="412">
        <v>1359</v>
      </c>
      <c r="BP93" s="412">
        <v>129</v>
      </c>
      <c r="BQ93" s="412">
        <v>38180</v>
      </c>
      <c r="BR93" s="412">
        <v>2</v>
      </c>
      <c r="BS93" s="412">
        <v>4198</v>
      </c>
      <c r="BT93" s="412">
        <v>3709</v>
      </c>
      <c r="BU93" s="412">
        <v>1669</v>
      </c>
      <c r="BV93" s="412">
        <v>933</v>
      </c>
      <c r="BW93" s="412">
        <v>503</v>
      </c>
      <c r="BX93" s="412">
        <v>280</v>
      </c>
      <c r="BY93" s="412">
        <v>152</v>
      </c>
      <c r="BZ93" s="412">
        <v>13</v>
      </c>
      <c r="CA93" s="412">
        <v>11459</v>
      </c>
      <c r="CB93" s="412">
        <v>0</v>
      </c>
      <c r="CC93" s="412">
        <v>39</v>
      </c>
      <c r="CD93" s="412">
        <v>49</v>
      </c>
      <c r="CE93" s="412">
        <v>35</v>
      </c>
      <c r="CF93" s="412">
        <v>24</v>
      </c>
      <c r="CG93" s="412">
        <v>15</v>
      </c>
      <c r="CH93" s="412">
        <v>3</v>
      </c>
      <c r="CI93" s="412">
        <v>4</v>
      </c>
      <c r="CJ93" s="412">
        <v>0</v>
      </c>
      <c r="CK93" s="412">
        <v>169</v>
      </c>
      <c r="CL93" s="412">
        <v>2</v>
      </c>
      <c r="CM93" s="412">
        <v>2</v>
      </c>
      <c r="CN93" s="412">
        <v>7</v>
      </c>
      <c r="CO93" s="412">
        <v>5</v>
      </c>
      <c r="CP93" s="412">
        <v>3</v>
      </c>
      <c r="CQ93" s="412">
        <v>11</v>
      </c>
      <c r="CR93" s="412">
        <v>12</v>
      </c>
      <c r="CS93" s="412">
        <v>7</v>
      </c>
      <c r="CT93" s="412">
        <v>0</v>
      </c>
      <c r="CU93" s="412">
        <v>49</v>
      </c>
      <c r="CV93" s="412">
        <v>43</v>
      </c>
      <c r="CW93" s="412">
        <v>46</v>
      </c>
      <c r="CX93" s="412">
        <v>33</v>
      </c>
      <c r="CY93" s="412">
        <v>21</v>
      </c>
      <c r="CZ93" s="412">
        <v>14</v>
      </c>
      <c r="DA93" s="412">
        <v>10</v>
      </c>
      <c r="DB93" s="412">
        <v>14</v>
      </c>
      <c r="DC93" s="412">
        <v>3</v>
      </c>
      <c r="DD93" s="412">
        <v>184</v>
      </c>
      <c r="DE93" s="412">
        <v>198</v>
      </c>
      <c r="DF93" s="412">
        <v>159</v>
      </c>
      <c r="DG93" s="412">
        <v>94</v>
      </c>
      <c r="DH93" s="412">
        <v>61</v>
      </c>
      <c r="DI93" s="412">
        <v>40</v>
      </c>
      <c r="DJ93" s="412">
        <v>30</v>
      </c>
      <c r="DK93" s="412">
        <v>17</v>
      </c>
      <c r="DL93" s="412">
        <v>3</v>
      </c>
      <c r="DM93" s="412">
        <v>602</v>
      </c>
      <c r="DN93" s="412">
        <v>0</v>
      </c>
      <c r="DO93" s="412">
        <v>0</v>
      </c>
      <c r="DP93" s="412">
        <v>0</v>
      </c>
      <c r="DQ93" s="412">
        <v>0</v>
      </c>
      <c r="DR93" s="412">
        <v>0</v>
      </c>
      <c r="DS93" s="412">
        <v>0</v>
      </c>
      <c r="DT93" s="412">
        <v>0</v>
      </c>
      <c r="DU93" s="412">
        <v>0</v>
      </c>
      <c r="DV93" s="412">
        <v>0</v>
      </c>
      <c r="DW93" s="412">
        <v>40</v>
      </c>
      <c r="DX93" s="412">
        <v>16</v>
      </c>
      <c r="DY93" s="412">
        <v>24</v>
      </c>
      <c r="DZ93" s="412">
        <v>11</v>
      </c>
      <c r="EA93" s="412">
        <v>5</v>
      </c>
      <c r="EB93" s="412">
        <v>2</v>
      </c>
      <c r="EC93" s="412">
        <v>5</v>
      </c>
      <c r="ED93" s="412">
        <v>0</v>
      </c>
      <c r="EE93" s="412">
        <v>103</v>
      </c>
      <c r="EF93" s="412">
        <v>238</v>
      </c>
      <c r="EG93" s="412">
        <v>175</v>
      </c>
      <c r="EH93" s="412">
        <v>118</v>
      </c>
      <c r="EI93" s="412">
        <v>72</v>
      </c>
      <c r="EJ93" s="412">
        <v>45</v>
      </c>
      <c r="EK93" s="412">
        <v>32</v>
      </c>
      <c r="EL93" s="412">
        <v>22</v>
      </c>
      <c r="EM93" s="412">
        <v>3</v>
      </c>
      <c r="EN93" s="412">
        <v>705</v>
      </c>
      <c r="EO93" s="412">
        <v>129</v>
      </c>
      <c r="EP93" s="412">
        <v>84</v>
      </c>
      <c r="EQ93" s="412">
        <v>76</v>
      </c>
      <c r="ER93" s="412">
        <v>42</v>
      </c>
      <c r="ES93" s="412">
        <v>27</v>
      </c>
      <c r="ET93" s="412">
        <v>18</v>
      </c>
      <c r="EU93" s="412">
        <v>14</v>
      </c>
      <c r="EV93" s="412">
        <v>0</v>
      </c>
      <c r="EW93" s="412">
        <v>390</v>
      </c>
      <c r="EX93" s="412">
        <v>0</v>
      </c>
      <c r="EY93" s="412">
        <v>0</v>
      </c>
      <c r="EZ93" s="412">
        <v>0</v>
      </c>
      <c r="FA93" s="412">
        <v>0</v>
      </c>
      <c r="FB93" s="412">
        <v>0</v>
      </c>
      <c r="FC93" s="412">
        <v>0</v>
      </c>
      <c r="FD93" s="412">
        <v>0</v>
      </c>
      <c r="FE93" s="412">
        <v>0</v>
      </c>
      <c r="FF93" s="412">
        <v>0</v>
      </c>
      <c r="FG93" s="412">
        <v>0</v>
      </c>
      <c r="FH93" s="412">
        <v>0</v>
      </c>
      <c r="FI93" s="412">
        <v>1</v>
      </c>
      <c r="FJ93" s="412">
        <v>0</v>
      </c>
      <c r="FK93" s="412">
        <v>0</v>
      </c>
      <c r="FL93" s="412">
        <v>0</v>
      </c>
      <c r="FM93" s="412">
        <v>0</v>
      </c>
      <c r="FN93" s="412">
        <v>0</v>
      </c>
      <c r="FO93" s="412">
        <v>1</v>
      </c>
      <c r="FP93" s="412">
        <v>129</v>
      </c>
      <c r="FQ93" s="412">
        <v>84</v>
      </c>
      <c r="FR93" s="412">
        <v>75</v>
      </c>
      <c r="FS93" s="412">
        <v>42</v>
      </c>
      <c r="FT93" s="412">
        <v>27</v>
      </c>
      <c r="FU93" s="412">
        <v>18</v>
      </c>
      <c r="FV93" s="412">
        <v>14</v>
      </c>
      <c r="FW93" s="412">
        <v>0</v>
      </c>
      <c r="FX93" s="412">
        <v>389</v>
      </c>
      <c r="FY93" s="412">
        <v>10</v>
      </c>
      <c r="FZ93" s="412">
        <v>4822</v>
      </c>
      <c r="GA93" s="412">
        <v>6741</v>
      </c>
      <c r="GB93" s="412">
        <v>4492</v>
      </c>
      <c r="GC93" s="412">
        <v>3941</v>
      </c>
      <c r="GD93" s="412">
        <v>3081</v>
      </c>
      <c r="GE93" s="412">
        <v>2000</v>
      </c>
      <c r="GF93" s="412">
        <v>1191</v>
      </c>
      <c r="GG93" s="412">
        <v>116</v>
      </c>
      <c r="GH93" s="412">
        <v>26394</v>
      </c>
      <c r="GI93" s="412">
        <v>4</v>
      </c>
      <c r="GJ93" s="412">
        <v>4279</v>
      </c>
      <c r="GK93" s="412">
        <v>3784</v>
      </c>
      <c r="GL93" s="412">
        <v>1735</v>
      </c>
      <c r="GM93" s="412">
        <v>971</v>
      </c>
      <c r="GN93" s="412">
        <v>535</v>
      </c>
      <c r="GO93" s="412">
        <v>297</v>
      </c>
      <c r="GP93" s="412">
        <v>168</v>
      </c>
      <c r="GQ93" s="412">
        <v>13</v>
      </c>
      <c r="GR93" s="412">
        <v>11786</v>
      </c>
      <c r="GS93" s="412">
        <v>0</v>
      </c>
      <c r="GT93" s="412">
        <v>2</v>
      </c>
      <c r="GU93" s="412">
        <v>0</v>
      </c>
      <c r="GV93" s="412">
        <v>0</v>
      </c>
      <c r="GW93" s="412">
        <v>0</v>
      </c>
      <c r="GX93" s="412">
        <v>0</v>
      </c>
      <c r="GY93" s="412">
        <v>0</v>
      </c>
      <c r="GZ93" s="412">
        <v>0</v>
      </c>
      <c r="HA93" s="412">
        <v>0</v>
      </c>
      <c r="HB93" s="412">
        <v>2</v>
      </c>
      <c r="HC93" s="412">
        <v>12.5</v>
      </c>
      <c r="HD93" s="412">
        <v>8058.75</v>
      </c>
      <c r="HE93" s="412">
        <v>9588.5</v>
      </c>
      <c r="HF93" s="412">
        <v>5809.5</v>
      </c>
      <c r="HG93" s="412">
        <v>4676.75</v>
      </c>
      <c r="HH93" s="412">
        <v>3483</v>
      </c>
      <c r="HI93" s="412">
        <v>2221.25</v>
      </c>
      <c r="HJ93" s="412">
        <v>1319</v>
      </c>
      <c r="HK93" s="412">
        <v>125.75</v>
      </c>
      <c r="HL93" s="412">
        <v>35295</v>
      </c>
      <c r="HM93" s="412">
        <v>6.9</v>
      </c>
      <c r="HN93" s="412">
        <v>5372.5</v>
      </c>
      <c r="HO93" s="412">
        <v>7457.7</v>
      </c>
      <c r="HP93" s="412">
        <v>5164</v>
      </c>
      <c r="HQ93" s="412">
        <v>4676.8</v>
      </c>
      <c r="HR93" s="412">
        <v>4257</v>
      </c>
      <c r="HS93" s="412">
        <v>3208.5</v>
      </c>
      <c r="HT93" s="412">
        <v>2198.3000000000002</v>
      </c>
      <c r="HU93" s="412">
        <v>251.5</v>
      </c>
      <c r="HV93" s="412">
        <v>32593.199999999997</v>
      </c>
      <c r="HW93" s="412">
        <v>0</v>
      </c>
      <c r="HX93" s="412">
        <v>32593.200000000001</v>
      </c>
      <c r="HY93" s="412">
        <v>12.5</v>
      </c>
      <c r="HZ93" s="412">
        <v>8058.75</v>
      </c>
      <c r="IA93" s="412">
        <v>9588.5</v>
      </c>
      <c r="IB93" s="412">
        <v>5809.5</v>
      </c>
      <c r="IC93" s="412">
        <v>4676.75</v>
      </c>
      <c r="ID93" s="412">
        <v>3483</v>
      </c>
      <c r="IE93" s="412">
        <v>2221.25</v>
      </c>
      <c r="IF93" s="412">
        <v>1319</v>
      </c>
      <c r="IG93" s="412">
        <v>125.75</v>
      </c>
      <c r="IH93" s="412">
        <v>35295</v>
      </c>
      <c r="II93" s="412">
        <v>2.1</v>
      </c>
      <c r="IJ93" s="412">
        <v>1672.7</v>
      </c>
      <c r="IK93" s="412">
        <v>1207.9000000000001</v>
      </c>
      <c r="IL93" s="412">
        <v>312.39999999999998</v>
      </c>
      <c r="IM93" s="412">
        <v>121.3</v>
      </c>
      <c r="IN93" s="412">
        <v>52.6</v>
      </c>
      <c r="IO93" s="412">
        <v>25.1</v>
      </c>
      <c r="IP93" s="412">
        <v>5.0999999999999996</v>
      </c>
      <c r="IQ93" s="412">
        <v>0</v>
      </c>
      <c r="IR93" s="412">
        <v>3399.2</v>
      </c>
      <c r="IS93" s="412">
        <v>10.4</v>
      </c>
      <c r="IT93" s="412">
        <v>6386.05</v>
      </c>
      <c r="IU93" s="412">
        <v>8380.6</v>
      </c>
      <c r="IV93" s="412">
        <v>5497.1</v>
      </c>
      <c r="IW93" s="412">
        <v>4555.45</v>
      </c>
      <c r="IX93" s="412">
        <v>3430.4</v>
      </c>
      <c r="IY93" s="412">
        <v>2196.15</v>
      </c>
      <c r="IZ93" s="412">
        <v>1313.9</v>
      </c>
      <c r="JA93" s="412">
        <v>125.75</v>
      </c>
      <c r="JB93" s="412">
        <v>31895.800000000007</v>
      </c>
      <c r="JC93" s="412">
        <v>5.8</v>
      </c>
      <c r="JD93" s="412">
        <v>4257.3999999999996</v>
      </c>
      <c r="JE93" s="412">
        <v>6518.2</v>
      </c>
      <c r="JF93" s="412">
        <v>4886.3</v>
      </c>
      <c r="JG93" s="412">
        <v>4555.5</v>
      </c>
      <c r="JH93" s="412">
        <v>4192.7</v>
      </c>
      <c r="JI93" s="412">
        <v>3172.2</v>
      </c>
      <c r="JJ93" s="412">
        <v>2189.8000000000002</v>
      </c>
      <c r="JK93" s="412">
        <v>251.5</v>
      </c>
      <c r="JL93" s="412">
        <v>30029.4</v>
      </c>
      <c r="JM93" s="412">
        <v>0</v>
      </c>
      <c r="JN93" s="412">
        <v>30029.4</v>
      </c>
      <c r="JO93" s="286"/>
      <c r="JP93" s="143">
        <f t="shared" si="6"/>
        <v>0</v>
      </c>
    </row>
    <row r="94" spans="1:276" x14ac:dyDescent="0.2">
      <c r="A94" s="150" t="s">
        <v>425</v>
      </c>
      <c r="B94" s="151" t="s">
        <v>284</v>
      </c>
      <c r="C94" s="152" t="s">
        <v>283</v>
      </c>
      <c r="D94" s="415" t="s">
        <v>296</v>
      </c>
      <c r="E94" s="412">
        <v>39781</v>
      </c>
      <c r="F94" s="412">
        <v>35665</v>
      </c>
      <c r="G94" s="412">
        <v>29683</v>
      </c>
      <c r="H94" s="412">
        <v>23199</v>
      </c>
      <c r="I94" s="412">
        <v>14630</v>
      </c>
      <c r="J94" s="412">
        <v>6479</v>
      </c>
      <c r="K94" s="412">
        <v>3001</v>
      </c>
      <c r="L94" s="412">
        <v>258</v>
      </c>
      <c r="M94" s="412">
        <v>152696</v>
      </c>
      <c r="N94" s="412">
        <v>534</v>
      </c>
      <c r="O94" s="412">
        <v>426</v>
      </c>
      <c r="P94" s="412">
        <v>345</v>
      </c>
      <c r="Q94" s="412">
        <v>163</v>
      </c>
      <c r="R94" s="412">
        <v>69</v>
      </c>
      <c r="S94" s="412">
        <v>35</v>
      </c>
      <c r="T94" s="412">
        <v>14</v>
      </c>
      <c r="U94" s="412">
        <v>12</v>
      </c>
      <c r="V94" s="412">
        <v>1598</v>
      </c>
      <c r="W94" s="412">
        <v>24</v>
      </c>
      <c r="X94" s="412">
        <v>6</v>
      </c>
      <c r="Y94" s="412">
        <v>1</v>
      </c>
      <c r="Z94" s="412">
        <v>5</v>
      </c>
      <c r="AA94" s="412">
        <v>0</v>
      </c>
      <c r="AB94" s="412">
        <v>5</v>
      </c>
      <c r="AC94" s="412">
        <v>0</v>
      </c>
      <c r="AD94" s="412">
        <v>1</v>
      </c>
      <c r="AE94" s="412">
        <v>42</v>
      </c>
      <c r="AF94" s="412">
        <v>39223</v>
      </c>
      <c r="AG94" s="412">
        <v>35233</v>
      </c>
      <c r="AH94" s="412">
        <v>29337</v>
      </c>
      <c r="AI94" s="412">
        <v>23031</v>
      </c>
      <c r="AJ94" s="412">
        <v>14561</v>
      </c>
      <c r="AK94" s="412">
        <v>6439</v>
      </c>
      <c r="AL94" s="412">
        <v>2987</v>
      </c>
      <c r="AM94" s="412">
        <v>245</v>
      </c>
      <c r="AN94" s="412">
        <v>151056</v>
      </c>
      <c r="AO94" s="412">
        <v>161</v>
      </c>
      <c r="AP94" s="412">
        <v>239</v>
      </c>
      <c r="AQ94" s="412">
        <v>227</v>
      </c>
      <c r="AR94" s="412">
        <v>217</v>
      </c>
      <c r="AS94" s="412">
        <v>160</v>
      </c>
      <c r="AT94" s="412">
        <v>71</v>
      </c>
      <c r="AU94" s="412">
        <v>69</v>
      </c>
      <c r="AV94" s="412">
        <v>34</v>
      </c>
      <c r="AW94" s="412">
        <v>1178</v>
      </c>
      <c r="AX94" s="412">
        <v>161</v>
      </c>
      <c r="AY94" s="412">
        <v>239</v>
      </c>
      <c r="AZ94" s="412">
        <v>227</v>
      </c>
      <c r="BA94" s="412">
        <v>217</v>
      </c>
      <c r="BB94" s="412">
        <v>160</v>
      </c>
      <c r="BC94" s="412">
        <v>71</v>
      </c>
      <c r="BD94" s="412">
        <v>69</v>
      </c>
      <c r="BE94" s="412">
        <v>34</v>
      </c>
      <c r="BF94" s="412">
        <v>0</v>
      </c>
      <c r="BG94" s="412">
        <v>1178</v>
      </c>
      <c r="BH94" s="412">
        <v>161</v>
      </c>
      <c r="BI94" s="412">
        <v>39301</v>
      </c>
      <c r="BJ94" s="412">
        <v>35221</v>
      </c>
      <c r="BK94" s="412">
        <v>29327</v>
      </c>
      <c r="BL94" s="412">
        <v>22974</v>
      </c>
      <c r="BM94" s="412">
        <v>14472</v>
      </c>
      <c r="BN94" s="412">
        <v>6437</v>
      </c>
      <c r="BO94" s="412">
        <v>2952</v>
      </c>
      <c r="BP94" s="412">
        <v>211</v>
      </c>
      <c r="BQ94" s="412">
        <v>151056</v>
      </c>
      <c r="BR94" s="412">
        <v>42</v>
      </c>
      <c r="BS94" s="412">
        <v>18089</v>
      </c>
      <c r="BT94" s="412">
        <v>12233</v>
      </c>
      <c r="BU94" s="412">
        <v>8431</v>
      </c>
      <c r="BV94" s="412">
        <v>4819</v>
      </c>
      <c r="BW94" s="412">
        <v>2358</v>
      </c>
      <c r="BX94" s="412">
        <v>871</v>
      </c>
      <c r="BY94" s="412">
        <v>396</v>
      </c>
      <c r="BZ94" s="412">
        <v>23</v>
      </c>
      <c r="CA94" s="412">
        <v>47262</v>
      </c>
      <c r="CB94" s="412">
        <v>5</v>
      </c>
      <c r="CC94" s="412">
        <v>217</v>
      </c>
      <c r="CD94" s="412">
        <v>261</v>
      </c>
      <c r="CE94" s="412">
        <v>217</v>
      </c>
      <c r="CF94" s="412">
        <v>148</v>
      </c>
      <c r="CG94" s="412">
        <v>88</v>
      </c>
      <c r="CH94" s="412">
        <v>26</v>
      </c>
      <c r="CI94" s="412">
        <v>15</v>
      </c>
      <c r="CJ94" s="412">
        <v>0</v>
      </c>
      <c r="CK94" s="412">
        <v>977</v>
      </c>
      <c r="CL94" s="412">
        <v>8</v>
      </c>
      <c r="CM94" s="412">
        <v>26</v>
      </c>
      <c r="CN94" s="412">
        <v>26</v>
      </c>
      <c r="CO94" s="412">
        <v>20</v>
      </c>
      <c r="CP94" s="412">
        <v>37</v>
      </c>
      <c r="CQ94" s="412">
        <v>26</v>
      </c>
      <c r="CR94" s="412">
        <v>49</v>
      </c>
      <c r="CS94" s="412">
        <v>50</v>
      </c>
      <c r="CT94" s="412">
        <v>12</v>
      </c>
      <c r="CU94" s="412">
        <v>254</v>
      </c>
      <c r="CV94" s="412">
        <v>653</v>
      </c>
      <c r="CW94" s="412">
        <v>448</v>
      </c>
      <c r="CX94" s="412">
        <v>357</v>
      </c>
      <c r="CY94" s="412">
        <v>208</v>
      </c>
      <c r="CZ94" s="412">
        <v>99</v>
      </c>
      <c r="DA94" s="412">
        <v>45</v>
      </c>
      <c r="DB94" s="412">
        <v>21</v>
      </c>
      <c r="DC94" s="412">
        <v>9</v>
      </c>
      <c r="DD94" s="412">
        <v>1840</v>
      </c>
      <c r="DE94" s="412">
        <v>825</v>
      </c>
      <c r="DF94" s="412">
        <v>432</v>
      </c>
      <c r="DG94" s="412">
        <v>241</v>
      </c>
      <c r="DH94" s="412">
        <v>166</v>
      </c>
      <c r="DI94" s="412">
        <v>94</v>
      </c>
      <c r="DJ94" s="412">
        <v>49</v>
      </c>
      <c r="DK94" s="412">
        <v>31</v>
      </c>
      <c r="DL94" s="412">
        <v>3</v>
      </c>
      <c r="DM94" s="412">
        <v>1841</v>
      </c>
      <c r="DN94" s="412">
        <v>592</v>
      </c>
      <c r="DO94" s="412">
        <v>318</v>
      </c>
      <c r="DP94" s="412">
        <v>190</v>
      </c>
      <c r="DQ94" s="412">
        <v>136</v>
      </c>
      <c r="DR94" s="412">
        <v>71</v>
      </c>
      <c r="DS94" s="412">
        <v>32</v>
      </c>
      <c r="DT94" s="412">
        <v>15</v>
      </c>
      <c r="DU94" s="412">
        <v>3</v>
      </c>
      <c r="DV94" s="412">
        <v>1357</v>
      </c>
      <c r="DW94" s="412">
        <v>257</v>
      </c>
      <c r="DX94" s="412">
        <v>121</v>
      </c>
      <c r="DY94" s="412">
        <v>62</v>
      </c>
      <c r="DZ94" s="412">
        <v>45</v>
      </c>
      <c r="EA94" s="412">
        <v>17</v>
      </c>
      <c r="EB94" s="412">
        <v>14</v>
      </c>
      <c r="EC94" s="412">
        <v>9</v>
      </c>
      <c r="ED94" s="412">
        <v>1</v>
      </c>
      <c r="EE94" s="412">
        <v>526</v>
      </c>
      <c r="EF94" s="412">
        <v>1674</v>
      </c>
      <c r="EG94" s="412">
        <v>871</v>
      </c>
      <c r="EH94" s="412">
        <v>493</v>
      </c>
      <c r="EI94" s="412">
        <v>347</v>
      </c>
      <c r="EJ94" s="412">
        <v>182</v>
      </c>
      <c r="EK94" s="412">
        <v>95</v>
      </c>
      <c r="EL94" s="412">
        <v>55</v>
      </c>
      <c r="EM94" s="412">
        <v>7</v>
      </c>
      <c r="EN94" s="412">
        <v>3724</v>
      </c>
      <c r="EO94" s="412">
        <v>778</v>
      </c>
      <c r="EP94" s="412">
        <v>390</v>
      </c>
      <c r="EQ94" s="412">
        <v>241</v>
      </c>
      <c r="ER94" s="412">
        <v>169</v>
      </c>
      <c r="ES94" s="412">
        <v>90</v>
      </c>
      <c r="ET94" s="412">
        <v>44</v>
      </c>
      <c r="EU94" s="412">
        <v>34</v>
      </c>
      <c r="EV94" s="412">
        <v>4</v>
      </c>
      <c r="EW94" s="412">
        <v>1750</v>
      </c>
      <c r="EX94" s="412">
        <v>8</v>
      </c>
      <c r="EY94" s="412">
        <v>10</v>
      </c>
      <c r="EZ94" s="412">
        <v>4</v>
      </c>
      <c r="FA94" s="412">
        <v>0</v>
      </c>
      <c r="FB94" s="412">
        <v>0</v>
      </c>
      <c r="FC94" s="412">
        <v>0</v>
      </c>
      <c r="FD94" s="412">
        <v>0</v>
      </c>
      <c r="FE94" s="412">
        <v>0</v>
      </c>
      <c r="FF94" s="412">
        <v>22</v>
      </c>
      <c r="FG94" s="412">
        <v>101</v>
      </c>
      <c r="FH94" s="412">
        <v>58</v>
      </c>
      <c r="FI94" s="412">
        <v>41</v>
      </c>
      <c r="FJ94" s="412">
        <v>37</v>
      </c>
      <c r="FK94" s="412">
        <v>23</v>
      </c>
      <c r="FL94" s="412">
        <v>5</v>
      </c>
      <c r="FM94" s="412">
        <v>2</v>
      </c>
      <c r="FN94" s="412">
        <v>0</v>
      </c>
      <c r="FO94" s="412">
        <v>267</v>
      </c>
      <c r="FP94" s="412">
        <v>669</v>
      </c>
      <c r="FQ94" s="412">
        <v>322</v>
      </c>
      <c r="FR94" s="412">
        <v>196</v>
      </c>
      <c r="FS94" s="412">
        <v>132</v>
      </c>
      <c r="FT94" s="412">
        <v>67</v>
      </c>
      <c r="FU94" s="412">
        <v>39</v>
      </c>
      <c r="FV94" s="412">
        <v>32</v>
      </c>
      <c r="FW94" s="412">
        <v>4</v>
      </c>
      <c r="FX94" s="412">
        <v>1461</v>
      </c>
      <c r="FY94" s="412">
        <v>106</v>
      </c>
      <c r="FZ94" s="412">
        <v>20114</v>
      </c>
      <c r="GA94" s="412">
        <v>22258</v>
      </c>
      <c r="GB94" s="412">
        <v>20402</v>
      </c>
      <c r="GC94" s="412">
        <v>17785</v>
      </c>
      <c r="GD94" s="412">
        <v>11906</v>
      </c>
      <c r="GE94" s="412">
        <v>5441</v>
      </c>
      <c r="GF94" s="412">
        <v>2467</v>
      </c>
      <c r="GG94" s="412">
        <v>172</v>
      </c>
      <c r="GH94" s="412">
        <v>100651</v>
      </c>
      <c r="GI94" s="412">
        <v>55</v>
      </c>
      <c r="GJ94" s="412">
        <v>19187</v>
      </c>
      <c r="GK94" s="412">
        <v>12963</v>
      </c>
      <c r="GL94" s="412">
        <v>8925</v>
      </c>
      <c r="GM94" s="412">
        <v>5189</v>
      </c>
      <c r="GN94" s="412">
        <v>2566</v>
      </c>
      <c r="GO94" s="412">
        <v>996</v>
      </c>
      <c r="GP94" s="412">
        <v>485</v>
      </c>
      <c r="GQ94" s="412">
        <v>39</v>
      </c>
      <c r="GR94" s="412">
        <v>50405</v>
      </c>
      <c r="GS94" s="412">
        <v>0</v>
      </c>
      <c r="GT94" s="412">
        <v>5.5</v>
      </c>
      <c r="GU94" s="412">
        <v>0</v>
      </c>
      <c r="GV94" s="412">
        <v>1</v>
      </c>
      <c r="GW94" s="412">
        <v>0</v>
      </c>
      <c r="GX94" s="412">
        <v>0</v>
      </c>
      <c r="GY94" s="412">
        <v>0</v>
      </c>
      <c r="GZ94" s="412">
        <v>0</v>
      </c>
      <c r="HA94" s="412">
        <v>0</v>
      </c>
      <c r="HB94" s="412">
        <v>6.5</v>
      </c>
      <c r="HC94" s="412">
        <v>145.25</v>
      </c>
      <c r="HD94" s="412">
        <v>34239.5</v>
      </c>
      <c r="HE94" s="412">
        <v>31825</v>
      </c>
      <c r="HF94" s="412">
        <v>26992.5</v>
      </c>
      <c r="HG94" s="412">
        <v>21598.25</v>
      </c>
      <c r="HH94" s="412">
        <v>13782</v>
      </c>
      <c r="HI94" s="412">
        <v>6161.25</v>
      </c>
      <c r="HJ94" s="412">
        <v>2813.75</v>
      </c>
      <c r="HK94" s="412">
        <v>196.75</v>
      </c>
      <c r="HL94" s="412">
        <v>137754.25</v>
      </c>
      <c r="HM94" s="412">
        <v>80.7</v>
      </c>
      <c r="HN94" s="412">
        <v>22826.3</v>
      </c>
      <c r="HO94" s="412">
        <v>24752.799999999999</v>
      </c>
      <c r="HP94" s="412">
        <v>23993.3</v>
      </c>
      <c r="HQ94" s="412">
        <v>21598.3</v>
      </c>
      <c r="HR94" s="412">
        <v>16844.7</v>
      </c>
      <c r="HS94" s="412">
        <v>8899.6</v>
      </c>
      <c r="HT94" s="412">
        <v>4689.6000000000004</v>
      </c>
      <c r="HU94" s="412">
        <v>393.5</v>
      </c>
      <c r="HV94" s="412">
        <v>124078.80000000002</v>
      </c>
      <c r="HW94" s="412">
        <v>96.5</v>
      </c>
      <c r="HX94" s="412">
        <v>124175.3</v>
      </c>
      <c r="HY94" s="412">
        <v>145.25</v>
      </c>
      <c r="HZ94" s="412">
        <v>34239.5</v>
      </c>
      <c r="IA94" s="412">
        <v>31825</v>
      </c>
      <c r="IB94" s="412">
        <v>26992.5</v>
      </c>
      <c r="IC94" s="412">
        <v>21598.25</v>
      </c>
      <c r="ID94" s="412">
        <v>13782</v>
      </c>
      <c r="IE94" s="412">
        <v>6161.25</v>
      </c>
      <c r="IF94" s="412">
        <v>2813.75</v>
      </c>
      <c r="IG94" s="412">
        <v>196.75</v>
      </c>
      <c r="IH94" s="412">
        <v>137754.25</v>
      </c>
      <c r="II94" s="412">
        <v>62.7</v>
      </c>
      <c r="IJ94" s="412">
        <v>8571.25</v>
      </c>
      <c r="IK94" s="412">
        <v>3749.62</v>
      </c>
      <c r="IL94" s="412">
        <v>1666.74</v>
      </c>
      <c r="IM94" s="412">
        <v>691.05</v>
      </c>
      <c r="IN94" s="412">
        <v>243.96</v>
      </c>
      <c r="IO94" s="412">
        <v>50.79</v>
      </c>
      <c r="IP94" s="412">
        <v>23.02</v>
      </c>
      <c r="IQ94" s="412">
        <v>0.21</v>
      </c>
      <c r="IR94" s="412">
        <v>15059.339999999998</v>
      </c>
      <c r="IS94" s="412">
        <v>82.55</v>
      </c>
      <c r="IT94" s="412">
        <v>25668.25</v>
      </c>
      <c r="IU94" s="412">
        <v>28075.38</v>
      </c>
      <c r="IV94" s="412">
        <v>25325.759999999998</v>
      </c>
      <c r="IW94" s="412">
        <v>20907.2</v>
      </c>
      <c r="IX94" s="412">
        <v>13538.04</v>
      </c>
      <c r="IY94" s="412">
        <v>6110.46</v>
      </c>
      <c r="IZ94" s="412">
        <v>2790.73</v>
      </c>
      <c r="JA94" s="412">
        <v>196.54</v>
      </c>
      <c r="JB94" s="412">
        <v>122694.90999999999</v>
      </c>
      <c r="JC94" s="412">
        <v>45.9</v>
      </c>
      <c r="JD94" s="412">
        <v>17112.2</v>
      </c>
      <c r="JE94" s="412">
        <v>21836.400000000001</v>
      </c>
      <c r="JF94" s="412">
        <v>22511.8</v>
      </c>
      <c r="JG94" s="412">
        <v>20907.2</v>
      </c>
      <c r="JH94" s="412">
        <v>16546.5</v>
      </c>
      <c r="JI94" s="412">
        <v>8826.2000000000007</v>
      </c>
      <c r="JJ94" s="412">
        <v>4651.2</v>
      </c>
      <c r="JK94" s="412">
        <v>393.1</v>
      </c>
      <c r="JL94" s="412">
        <v>112830.5</v>
      </c>
      <c r="JM94" s="412">
        <v>96.5</v>
      </c>
      <c r="JN94" s="412">
        <v>112927</v>
      </c>
      <c r="JO94" s="286"/>
      <c r="JP94" s="143">
        <f t="shared" si="6"/>
        <v>0</v>
      </c>
    </row>
    <row r="95" spans="1:276" x14ac:dyDescent="0.2">
      <c r="A95" s="150" t="s">
        <v>427</v>
      </c>
      <c r="B95" s="151" t="s">
        <v>276</v>
      </c>
      <c r="C95" s="152" t="s">
        <v>286</v>
      </c>
      <c r="D95" s="415" t="s">
        <v>426</v>
      </c>
      <c r="E95" s="412">
        <v>17659</v>
      </c>
      <c r="F95" s="412">
        <v>10918</v>
      </c>
      <c r="G95" s="412">
        <v>8190</v>
      </c>
      <c r="H95" s="412">
        <v>5670</v>
      </c>
      <c r="I95" s="412">
        <v>4061</v>
      </c>
      <c r="J95" s="412">
        <v>2143</v>
      </c>
      <c r="K95" s="412">
        <v>1105</v>
      </c>
      <c r="L95" s="412">
        <v>91</v>
      </c>
      <c r="M95" s="412">
        <v>49837</v>
      </c>
      <c r="N95" s="412">
        <v>223</v>
      </c>
      <c r="O95" s="412">
        <v>97</v>
      </c>
      <c r="P95" s="412">
        <v>75</v>
      </c>
      <c r="Q95" s="412">
        <v>33</v>
      </c>
      <c r="R95" s="412">
        <v>38</v>
      </c>
      <c r="S95" s="412">
        <v>17</v>
      </c>
      <c r="T95" s="412">
        <v>4</v>
      </c>
      <c r="U95" s="412">
        <v>2</v>
      </c>
      <c r="V95" s="412">
        <v>489</v>
      </c>
      <c r="W95" s="412">
        <v>1</v>
      </c>
      <c r="X95" s="412">
        <v>0</v>
      </c>
      <c r="Y95" s="412">
        <v>0</v>
      </c>
      <c r="Z95" s="412">
        <v>0</v>
      </c>
      <c r="AA95" s="412">
        <v>0</v>
      </c>
      <c r="AB95" s="412">
        <v>0</v>
      </c>
      <c r="AC95" s="412">
        <v>0</v>
      </c>
      <c r="AD95" s="412">
        <v>0</v>
      </c>
      <c r="AE95" s="412">
        <v>1</v>
      </c>
      <c r="AF95" s="412">
        <v>17435</v>
      </c>
      <c r="AG95" s="412">
        <v>10821</v>
      </c>
      <c r="AH95" s="412">
        <v>8115</v>
      </c>
      <c r="AI95" s="412">
        <v>5637</v>
      </c>
      <c r="AJ95" s="412">
        <v>4023</v>
      </c>
      <c r="AK95" s="412">
        <v>2126</v>
      </c>
      <c r="AL95" s="412">
        <v>1101</v>
      </c>
      <c r="AM95" s="412">
        <v>89</v>
      </c>
      <c r="AN95" s="412">
        <v>49347</v>
      </c>
      <c r="AO95" s="412">
        <v>50</v>
      </c>
      <c r="AP95" s="412">
        <v>79</v>
      </c>
      <c r="AQ95" s="412">
        <v>56</v>
      </c>
      <c r="AR95" s="412">
        <v>42</v>
      </c>
      <c r="AS95" s="412">
        <v>30</v>
      </c>
      <c r="AT95" s="412">
        <v>17</v>
      </c>
      <c r="AU95" s="412">
        <v>25</v>
      </c>
      <c r="AV95" s="412">
        <v>16</v>
      </c>
      <c r="AW95" s="412">
        <v>315</v>
      </c>
      <c r="AX95" s="412">
        <v>50</v>
      </c>
      <c r="AY95" s="412">
        <v>79</v>
      </c>
      <c r="AZ95" s="412">
        <v>56</v>
      </c>
      <c r="BA95" s="412">
        <v>42</v>
      </c>
      <c r="BB95" s="412">
        <v>30</v>
      </c>
      <c r="BC95" s="412">
        <v>17</v>
      </c>
      <c r="BD95" s="412">
        <v>25</v>
      </c>
      <c r="BE95" s="412">
        <v>16</v>
      </c>
      <c r="BF95" s="412">
        <v>0</v>
      </c>
      <c r="BG95" s="412">
        <v>315</v>
      </c>
      <c r="BH95" s="412">
        <v>50</v>
      </c>
      <c r="BI95" s="412">
        <v>17464</v>
      </c>
      <c r="BJ95" s="412">
        <v>10798</v>
      </c>
      <c r="BK95" s="412">
        <v>8101</v>
      </c>
      <c r="BL95" s="412">
        <v>5625</v>
      </c>
      <c r="BM95" s="412">
        <v>4010</v>
      </c>
      <c r="BN95" s="412">
        <v>2134</v>
      </c>
      <c r="BO95" s="412">
        <v>1092</v>
      </c>
      <c r="BP95" s="412">
        <v>73</v>
      </c>
      <c r="BQ95" s="412">
        <v>49347</v>
      </c>
      <c r="BR95" s="412">
        <v>9</v>
      </c>
      <c r="BS95" s="412">
        <v>7368</v>
      </c>
      <c r="BT95" s="412">
        <v>3643</v>
      </c>
      <c r="BU95" s="412">
        <v>2172</v>
      </c>
      <c r="BV95" s="412">
        <v>1086</v>
      </c>
      <c r="BW95" s="412">
        <v>666</v>
      </c>
      <c r="BX95" s="412">
        <v>304</v>
      </c>
      <c r="BY95" s="412">
        <v>104</v>
      </c>
      <c r="BZ95" s="412">
        <v>7</v>
      </c>
      <c r="CA95" s="412">
        <v>15359</v>
      </c>
      <c r="CB95" s="412">
        <v>1</v>
      </c>
      <c r="CC95" s="412">
        <v>166</v>
      </c>
      <c r="CD95" s="412">
        <v>127</v>
      </c>
      <c r="CE95" s="412">
        <v>99</v>
      </c>
      <c r="CF95" s="412">
        <v>57</v>
      </c>
      <c r="CG95" s="412">
        <v>37</v>
      </c>
      <c r="CH95" s="412">
        <v>15</v>
      </c>
      <c r="CI95" s="412">
        <v>7</v>
      </c>
      <c r="CJ95" s="412">
        <v>0</v>
      </c>
      <c r="CK95" s="412">
        <v>509</v>
      </c>
      <c r="CL95" s="412">
        <v>0</v>
      </c>
      <c r="CM95" s="412">
        <v>7</v>
      </c>
      <c r="CN95" s="412">
        <v>4</v>
      </c>
      <c r="CO95" s="412">
        <v>5</v>
      </c>
      <c r="CP95" s="412">
        <v>4</v>
      </c>
      <c r="CQ95" s="412">
        <v>2</v>
      </c>
      <c r="CR95" s="412">
        <v>16</v>
      </c>
      <c r="CS95" s="412">
        <v>17</v>
      </c>
      <c r="CT95" s="412">
        <v>0</v>
      </c>
      <c r="CU95" s="412">
        <v>55</v>
      </c>
      <c r="CV95" s="412">
        <v>71</v>
      </c>
      <c r="CW95" s="412">
        <v>40</v>
      </c>
      <c r="CX95" s="412">
        <v>33</v>
      </c>
      <c r="CY95" s="412">
        <v>15</v>
      </c>
      <c r="CZ95" s="412">
        <v>23</v>
      </c>
      <c r="DA95" s="412">
        <v>15</v>
      </c>
      <c r="DB95" s="412">
        <v>7</v>
      </c>
      <c r="DC95" s="412">
        <v>0</v>
      </c>
      <c r="DD95" s="412">
        <v>204</v>
      </c>
      <c r="DE95" s="412">
        <v>257</v>
      </c>
      <c r="DF95" s="412">
        <v>102</v>
      </c>
      <c r="DG95" s="412">
        <v>80</v>
      </c>
      <c r="DH95" s="412">
        <v>52</v>
      </c>
      <c r="DI95" s="412">
        <v>41</v>
      </c>
      <c r="DJ95" s="412">
        <v>13</v>
      </c>
      <c r="DK95" s="412">
        <v>22</v>
      </c>
      <c r="DL95" s="412">
        <v>3</v>
      </c>
      <c r="DM95" s="412">
        <v>570</v>
      </c>
      <c r="DN95" s="412">
        <v>215</v>
      </c>
      <c r="DO95" s="412">
        <v>110</v>
      </c>
      <c r="DP95" s="412">
        <v>66</v>
      </c>
      <c r="DQ95" s="412">
        <v>45</v>
      </c>
      <c r="DR95" s="412">
        <v>15</v>
      </c>
      <c r="DS95" s="412">
        <v>11</v>
      </c>
      <c r="DT95" s="412">
        <v>6</v>
      </c>
      <c r="DU95" s="412">
        <v>0</v>
      </c>
      <c r="DV95" s="412">
        <v>468</v>
      </c>
      <c r="DW95" s="412">
        <v>0</v>
      </c>
      <c r="DX95" s="412">
        <v>0</v>
      </c>
      <c r="DY95" s="412">
        <v>0</v>
      </c>
      <c r="DZ95" s="412">
        <v>0</v>
      </c>
      <c r="EA95" s="412">
        <v>0</v>
      </c>
      <c r="EB95" s="412">
        <v>0</v>
      </c>
      <c r="EC95" s="412">
        <v>0</v>
      </c>
      <c r="ED95" s="412">
        <v>0</v>
      </c>
      <c r="EE95" s="412">
        <v>0</v>
      </c>
      <c r="EF95" s="412">
        <v>472</v>
      </c>
      <c r="EG95" s="412">
        <v>212</v>
      </c>
      <c r="EH95" s="412">
        <v>146</v>
      </c>
      <c r="EI95" s="412">
        <v>97</v>
      </c>
      <c r="EJ95" s="412">
        <v>56</v>
      </c>
      <c r="EK95" s="412">
        <v>24</v>
      </c>
      <c r="EL95" s="412">
        <v>28</v>
      </c>
      <c r="EM95" s="412">
        <v>3</v>
      </c>
      <c r="EN95" s="412">
        <v>1038</v>
      </c>
      <c r="EO95" s="412">
        <v>281</v>
      </c>
      <c r="EP95" s="412">
        <v>121</v>
      </c>
      <c r="EQ95" s="412">
        <v>96</v>
      </c>
      <c r="ER95" s="412">
        <v>66</v>
      </c>
      <c r="ES95" s="412">
        <v>46</v>
      </c>
      <c r="ET95" s="412">
        <v>15</v>
      </c>
      <c r="EU95" s="412">
        <v>22</v>
      </c>
      <c r="EV95" s="412">
        <v>3</v>
      </c>
      <c r="EW95" s="412">
        <v>650</v>
      </c>
      <c r="EX95" s="412">
        <v>0</v>
      </c>
      <c r="EY95" s="412">
        <v>0</v>
      </c>
      <c r="EZ95" s="412">
        <v>0</v>
      </c>
      <c r="FA95" s="412">
        <v>0</v>
      </c>
      <c r="FB95" s="412">
        <v>0</v>
      </c>
      <c r="FC95" s="412">
        <v>0</v>
      </c>
      <c r="FD95" s="412">
        <v>0</v>
      </c>
      <c r="FE95" s="412">
        <v>0</v>
      </c>
      <c r="FF95" s="412">
        <v>0</v>
      </c>
      <c r="FG95" s="412">
        <v>23</v>
      </c>
      <c r="FH95" s="412">
        <v>15</v>
      </c>
      <c r="FI95" s="412">
        <v>11</v>
      </c>
      <c r="FJ95" s="412">
        <v>11</v>
      </c>
      <c r="FK95" s="412">
        <v>5</v>
      </c>
      <c r="FL95" s="412">
        <v>1</v>
      </c>
      <c r="FM95" s="412">
        <v>0</v>
      </c>
      <c r="FN95" s="412">
        <v>0</v>
      </c>
      <c r="FO95" s="412">
        <v>66</v>
      </c>
      <c r="FP95" s="412">
        <v>258</v>
      </c>
      <c r="FQ95" s="412">
        <v>106</v>
      </c>
      <c r="FR95" s="412">
        <v>85</v>
      </c>
      <c r="FS95" s="412">
        <v>55</v>
      </c>
      <c r="FT95" s="412">
        <v>41</v>
      </c>
      <c r="FU95" s="412">
        <v>14</v>
      </c>
      <c r="FV95" s="412">
        <v>22</v>
      </c>
      <c r="FW95" s="412">
        <v>3</v>
      </c>
      <c r="FX95" s="412">
        <v>584</v>
      </c>
      <c r="FY95" s="412">
        <v>40</v>
      </c>
      <c r="FZ95" s="412">
        <v>9637</v>
      </c>
      <c r="GA95" s="412">
        <v>6874</v>
      </c>
      <c r="GB95" s="412">
        <v>5726</v>
      </c>
      <c r="GC95" s="412">
        <v>4418</v>
      </c>
      <c r="GD95" s="412">
        <v>3267</v>
      </c>
      <c r="GE95" s="412">
        <v>1773</v>
      </c>
      <c r="GF95" s="412">
        <v>951</v>
      </c>
      <c r="GG95" s="412">
        <v>66</v>
      </c>
      <c r="GH95" s="412">
        <v>32752</v>
      </c>
      <c r="GI95" s="412">
        <v>10</v>
      </c>
      <c r="GJ95" s="412">
        <v>7827</v>
      </c>
      <c r="GK95" s="412">
        <v>3924</v>
      </c>
      <c r="GL95" s="412">
        <v>2375</v>
      </c>
      <c r="GM95" s="412">
        <v>1207</v>
      </c>
      <c r="GN95" s="412">
        <v>743</v>
      </c>
      <c r="GO95" s="412">
        <v>361</v>
      </c>
      <c r="GP95" s="412">
        <v>141</v>
      </c>
      <c r="GQ95" s="412">
        <v>7</v>
      </c>
      <c r="GR95" s="412">
        <v>16595</v>
      </c>
      <c r="GS95" s="412">
        <v>0</v>
      </c>
      <c r="GT95" s="412">
        <v>1</v>
      </c>
      <c r="GU95" s="412">
        <v>0.5</v>
      </c>
      <c r="GV95" s="412">
        <v>0</v>
      </c>
      <c r="GW95" s="412">
        <v>0</v>
      </c>
      <c r="GX95" s="412">
        <v>0</v>
      </c>
      <c r="GY95" s="412">
        <v>0</v>
      </c>
      <c r="GZ95" s="412">
        <v>0</v>
      </c>
      <c r="HA95" s="412">
        <v>0</v>
      </c>
      <c r="HB95" s="412">
        <v>1.5</v>
      </c>
      <c r="HC95" s="412">
        <v>47.5</v>
      </c>
      <c r="HD95" s="412">
        <v>15407.25</v>
      </c>
      <c r="HE95" s="412">
        <v>9765.2999999999993</v>
      </c>
      <c r="HF95" s="412">
        <v>7477.95</v>
      </c>
      <c r="HG95" s="412">
        <v>5302</v>
      </c>
      <c r="HH95" s="412">
        <v>3819.3</v>
      </c>
      <c r="HI95" s="412">
        <v>2035.7</v>
      </c>
      <c r="HJ95" s="412">
        <v>1050.55</v>
      </c>
      <c r="HK95" s="412">
        <v>71.25</v>
      </c>
      <c r="HL95" s="412">
        <v>44976.800000000003</v>
      </c>
      <c r="HM95" s="412">
        <v>26.4</v>
      </c>
      <c r="HN95" s="412">
        <v>10271.5</v>
      </c>
      <c r="HO95" s="412">
        <v>7595.2</v>
      </c>
      <c r="HP95" s="412">
        <v>6647.1</v>
      </c>
      <c r="HQ95" s="412">
        <v>5302</v>
      </c>
      <c r="HR95" s="412">
        <v>4668</v>
      </c>
      <c r="HS95" s="412">
        <v>2940.5</v>
      </c>
      <c r="HT95" s="412">
        <v>1750.9</v>
      </c>
      <c r="HU95" s="412">
        <v>142.5</v>
      </c>
      <c r="HV95" s="412">
        <v>39344.1</v>
      </c>
      <c r="HW95" s="412">
        <v>0</v>
      </c>
      <c r="HX95" s="412">
        <v>39344.1</v>
      </c>
      <c r="HY95" s="412">
        <v>47.5</v>
      </c>
      <c r="HZ95" s="412">
        <v>15407.25</v>
      </c>
      <c r="IA95" s="412">
        <v>9765.2999999999993</v>
      </c>
      <c r="IB95" s="412">
        <v>7477.95</v>
      </c>
      <c r="IC95" s="412">
        <v>5302</v>
      </c>
      <c r="ID95" s="412">
        <v>3819.3</v>
      </c>
      <c r="IE95" s="412">
        <v>2035.7</v>
      </c>
      <c r="IF95" s="412">
        <v>1050.55</v>
      </c>
      <c r="IG95" s="412">
        <v>71.25</v>
      </c>
      <c r="IH95" s="412">
        <v>44976.800000000003</v>
      </c>
      <c r="II95" s="412">
        <v>12.99</v>
      </c>
      <c r="IJ95" s="412">
        <v>3594.84</v>
      </c>
      <c r="IK95" s="412">
        <v>1119.33</v>
      </c>
      <c r="IL95" s="412">
        <v>414.94</v>
      </c>
      <c r="IM95" s="412">
        <v>149.21</v>
      </c>
      <c r="IN95" s="412">
        <v>67.459999999999994</v>
      </c>
      <c r="IO95" s="412">
        <v>29.6</v>
      </c>
      <c r="IP95" s="412">
        <v>8.5</v>
      </c>
      <c r="IQ95" s="412">
        <v>0</v>
      </c>
      <c r="IR95" s="412">
        <v>5396.87</v>
      </c>
      <c r="IS95" s="412">
        <v>34.51</v>
      </c>
      <c r="IT95" s="412">
        <v>11812.41</v>
      </c>
      <c r="IU95" s="412">
        <v>8645.9699999999993</v>
      </c>
      <c r="IV95" s="412">
        <v>7063.01</v>
      </c>
      <c r="IW95" s="412">
        <v>5152.79</v>
      </c>
      <c r="IX95" s="412">
        <v>3751.84</v>
      </c>
      <c r="IY95" s="412">
        <v>2006.1000000000001</v>
      </c>
      <c r="IZ95" s="412">
        <v>1042.05</v>
      </c>
      <c r="JA95" s="412">
        <v>71.25</v>
      </c>
      <c r="JB95" s="412">
        <v>39579.93</v>
      </c>
      <c r="JC95" s="412">
        <v>19.2</v>
      </c>
      <c r="JD95" s="412">
        <v>7874.9</v>
      </c>
      <c r="JE95" s="412">
        <v>6724.6</v>
      </c>
      <c r="JF95" s="412">
        <v>6278.2</v>
      </c>
      <c r="JG95" s="412">
        <v>5152.8</v>
      </c>
      <c r="JH95" s="412">
        <v>4585.6000000000004</v>
      </c>
      <c r="JI95" s="412">
        <v>2897.7</v>
      </c>
      <c r="JJ95" s="412">
        <v>1736.8</v>
      </c>
      <c r="JK95" s="412">
        <v>142.5</v>
      </c>
      <c r="JL95" s="412">
        <v>35412.300000000003</v>
      </c>
      <c r="JM95" s="412">
        <v>0</v>
      </c>
      <c r="JN95" s="412">
        <v>35412.300000000003</v>
      </c>
      <c r="JO95" s="286"/>
      <c r="JP95" s="143">
        <f t="shared" si="6"/>
        <v>0</v>
      </c>
    </row>
    <row r="96" spans="1:276" x14ac:dyDescent="0.2">
      <c r="A96" s="150" t="s">
        <v>429</v>
      </c>
      <c r="B96" s="151" t="s">
        <v>276</v>
      </c>
      <c r="C96" s="152" t="s">
        <v>277</v>
      </c>
      <c r="D96" s="415" t="s">
        <v>428</v>
      </c>
      <c r="E96" s="412">
        <v>8313</v>
      </c>
      <c r="F96" s="412">
        <v>12960</v>
      </c>
      <c r="G96" s="412">
        <v>10706</v>
      </c>
      <c r="H96" s="412">
        <v>8597</v>
      </c>
      <c r="I96" s="412">
        <v>4480</v>
      </c>
      <c r="J96" s="412">
        <v>2024</v>
      </c>
      <c r="K96" s="412">
        <v>1096</v>
      </c>
      <c r="L96" s="412">
        <v>88</v>
      </c>
      <c r="M96" s="412">
        <v>48264</v>
      </c>
      <c r="N96" s="412">
        <v>173</v>
      </c>
      <c r="O96" s="412">
        <v>195</v>
      </c>
      <c r="P96" s="412">
        <v>236</v>
      </c>
      <c r="Q96" s="412">
        <v>165</v>
      </c>
      <c r="R96" s="412">
        <v>61</v>
      </c>
      <c r="S96" s="412">
        <v>32</v>
      </c>
      <c r="T96" s="412">
        <v>15</v>
      </c>
      <c r="U96" s="412">
        <v>5</v>
      </c>
      <c r="V96" s="412">
        <v>882</v>
      </c>
      <c r="W96" s="412">
        <v>0</v>
      </c>
      <c r="X96" s="412">
        <v>0</v>
      </c>
      <c r="Y96" s="412">
        <v>0</v>
      </c>
      <c r="Z96" s="412">
        <v>0</v>
      </c>
      <c r="AA96" s="412">
        <v>0</v>
      </c>
      <c r="AB96" s="412">
        <v>0</v>
      </c>
      <c r="AC96" s="412">
        <v>0</v>
      </c>
      <c r="AD96" s="412">
        <v>0</v>
      </c>
      <c r="AE96" s="412">
        <v>0</v>
      </c>
      <c r="AF96" s="412">
        <v>8140</v>
      </c>
      <c r="AG96" s="412">
        <v>12765</v>
      </c>
      <c r="AH96" s="412">
        <v>10470</v>
      </c>
      <c r="AI96" s="412">
        <v>8432</v>
      </c>
      <c r="AJ96" s="412">
        <v>4419</v>
      </c>
      <c r="AK96" s="412">
        <v>1992</v>
      </c>
      <c r="AL96" s="412">
        <v>1081</v>
      </c>
      <c r="AM96" s="412">
        <v>83</v>
      </c>
      <c r="AN96" s="412">
        <v>47382</v>
      </c>
      <c r="AO96" s="412">
        <v>13</v>
      </c>
      <c r="AP96" s="412">
        <v>53</v>
      </c>
      <c r="AQ96" s="412">
        <v>72</v>
      </c>
      <c r="AR96" s="412">
        <v>70</v>
      </c>
      <c r="AS96" s="412">
        <v>44</v>
      </c>
      <c r="AT96" s="412">
        <v>23</v>
      </c>
      <c r="AU96" s="412">
        <v>29</v>
      </c>
      <c r="AV96" s="412">
        <v>30</v>
      </c>
      <c r="AW96" s="412">
        <v>334</v>
      </c>
      <c r="AX96" s="412">
        <v>13</v>
      </c>
      <c r="AY96" s="412">
        <v>53</v>
      </c>
      <c r="AZ96" s="412">
        <v>72</v>
      </c>
      <c r="BA96" s="412">
        <v>70</v>
      </c>
      <c r="BB96" s="412">
        <v>44</v>
      </c>
      <c r="BC96" s="412">
        <v>23</v>
      </c>
      <c r="BD96" s="412">
        <v>29</v>
      </c>
      <c r="BE96" s="412">
        <v>30</v>
      </c>
      <c r="BF96" s="412">
        <v>0</v>
      </c>
      <c r="BG96" s="412">
        <v>334</v>
      </c>
      <c r="BH96" s="412">
        <v>13</v>
      </c>
      <c r="BI96" s="412">
        <v>8180</v>
      </c>
      <c r="BJ96" s="412">
        <v>12784</v>
      </c>
      <c r="BK96" s="412">
        <v>10468</v>
      </c>
      <c r="BL96" s="412">
        <v>8406</v>
      </c>
      <c r="BM96" s="412">
        <v>4398</v>
      </c>
      <c r="BN96" s="412">
        <v>1998</v>
      </c>
      <c r="BO96" s="412">
        <v>1082</v>
      </c>
      <c r="BP96" s="412">
        <v>53</v>
      </c>
      <c r="BQ96" s="412">
        <v>47382</v>
      </c>
      <c r="BR96" s="412">
        <v>6</v>
      </c>
      <c r="BS96" s="412">
        <v>5299</v>
      </c>
      <c r="BT96" s="412">
        <v>5153</v>
      </c>
      <c r="BU96" s="412">
        <v>3716</v>
      </c>
      <c r="BV96" s="412">
        <v>2563</v>
      </c>
      <c r="BW96" s="412">
        <v>1070</v>
      </c>
      <c r="BX96" s="412">
        <v>443</v>
      </c>
      <c r="BY96" s="412">
        <v>211</v>
      </c>
      <c r="BZ96" s="412">
        <v>2</v>
      </c>
      <c r="CA96" s="412">
        <v>18463</v>
      </c>
      <c r="CB96" s="412">
        <v>0</v>
      </c>
      <c r="CC96" s="412">
        <v>48</v>
      </c>
      <c r="CD96" s="412">
        <v>155</v>
      </c>
      <c r="CE96" s="412">
        <v>125</v>
      </c>
      <c r="CF96" s="412">
        <v>65</v>
      </c>
      <c r="CG96" s="412">
        <v>35</v>
      </c>
      <c r="CH96" s="412">
        <v>13</v>
      </c>
      <c r="CI96" s="412">
        <v>8</v>
      </c>
      <c r="CJ96" s="412">
        <v>0</v>
      </c>
      <c r="CK96" s="412">
        <v>449</v>
      </c>
      <c r="CL96" s="412">
        <v>0</v>
      </c>
      <c r="CM96" s="412">
        <v>13</v>
      </c>
      <c r="CN96" s="412">
        <v>9</v>
      </c>
      <c r="CO96" s="412">
        <v>5</v>
      </c>
      <c r="CP96" s="412">
        <v>9</v>
      </c>
      <c r="CQ96" s="412">
        <v>1</v>
      </c>
      <c r="CR96" s="412">
        <v>17</v>
      </c>
      <c r="CS96" s="412">
        <v>38</v>
      </c>
      <c r="CT96" s="412">
        <v>8</v>
      </c>
      <c r="CU96" s="412">
        <v>100</v>
      </c>
      <c r="CV96" s="412">
        <v>76</v>
      </c>
      <c r="CW96" s="412">
        <v>131</v>
      </c>
      <c r="CX96" s="412">
        <v>198</v>
      </c>
      <c r="CY96" s="412">
        <v>322</v>
      </c>
      <c r="CZ96" s="412">
        <v>167</v>
      </c>
      <c r="DA96" s="412">
        <v>89</v>
      </c>
      <c r="DB96" s="412">
        <v>43</v>
      </c>
      <c r="DC96" s="412">
        <v>3</v>
      </c>
      <c r="DD96" s="412">
        <v>1029</v>
      </c>
      <c r="DE96" s="412">
        <v>200</v>
      </c>
      <c r="DF96" s="412">
        <v>205</v>
      </c>
      <c r="DG96" s="412">
        <v>161</v>
      </c>
      <c r="DH96" s="412">
        <v>117</v>
      </c>
      <c r="DI96" s="412">
        <v>47</v>
      </c>
      <c r="DJ96" s="412">
        <v>19</v>
      </c>
      <c r="DK96" s="412">
        <v>7</v>
      </c>
      <c r="DL96" s="412">
        <v>0</v>
      </c>
      <c r="DM96" s="412">
        <v>756</v>
      </c>
      <c r="DN96" s="412">
        <v>51</v>
      </c>
      <c r="DO96" s="412">
        <v>38</v>
      </c>
      <c r="DP96" s="412">
        <v>29</v>
      </c>
      <c r="DQ96" s="412">
        <v>23</v>
      </c>
      <c r="DR96" s="412">
        <v>12</v>
      </c>
      <c r="DS96" s="412">
        <v>4</v>
      </c>
      <c r="DT96" s="412">
        <v>0</v>
      </c>
      <c r="DU96" s="412">
        <v>1</v>
      </c>
      <c r="DV96" s="412">
        <v>158</v>
      </c>
      <c r="DW96" s="412">
        <v>22</v>
      </c>
      <c r="DX96" s="412">
        <v>23</v>
      </c>
      <c r="DY96" s="412">
        <v>15</v>
      </c>
      <c r="DZ96" s="412">
        <v>2</v>
      </c>
      <c r="EA96" s="412">
        <v>4</v>
      </c>
      <c r="EB96" s="412">
        <v>2</v>
      </c>
      <c r="EC96" s="412">
        <v>2</v>
      </c>
      <c r="ED96" s="412">
        <v>2</v>
      </c>
      <c r="EE96" s="412">
        <v>72</v>
      </c>
      <c r="EF96" s="412">
        <v>273</v>
      </c>
      <c r="EG96" s="412">
        <v>266</v>
      </c>
      <c r="EH96" s="412">
        <v>205</v>
      </c>
      <c r="EI96" s="412">
        <v>142</v>
      </c>
      <c r="EJ96" s="412">
        <v>63</v>
      </c>
      <c r="EK96" s="412">
        <v>25</v>
      </c>
      <c r="EL96" s="412">
        <v>9</v>
      </c>
      <c r="EM96" s="412">
        <v>3</v>
      </c>
      <c r="EN96" s="412">
        <v>986</v>
      </c>
      <c r="EO96" s="412">
        <v>125</v>
      </c>
      <c r="EP96" s="412">
        <v>118</v>
      </c>
      <c r="EQ96" s="412">
        <v>103</v>
      </c>
      <c r="ER96" s="412">
        <v>64</v>
      </c>
      <c r="ES96" s="412">
        <v>37</v>
      </c>
      <c r="ET96" s="412">
        <v>14</v>
      </c>
      <c r="EU96" s="412">
        <v>6</v>
      </c>
      <c r="EV96" s="412">
        <v>3</v>
      </c>
      <c r="EW96" s="412">
        <v>470</v>
      </c>
      <c r="EX96" s="412">
        <v>0</v>
      </c>
      <c r="EY96" s="412">
        <v>0</v>
      </c>
      <c r="EZ96" s="412">
        <v>0</v>
      </c>
      <c r="FA96" s="412">
        <v>0</v>
      </c>
      <c r="FB96" s="412">
        <v>0</v>
      </c>
      <c r="FC96" s="412">
        <v>0</v>
      </c>
      <c r="FD96" s="412">
        <v>0</v>
      </c>
      <c r="FE96" s="412">
        <v>0</v>
      </c>
      <c r="FF96" s="412">
        <v>0</v>
      </c>
      <c r="FG96" s="412">
        <v>24</v>
      </c>
      <c r="FH96" s="412">
        <v>20</v>
      </c>
      <c r="FI96" s="412">
        <v>22</v>
      </c>
      <c r="FJ96" s="412">
        <v>13</v>
      </c>
      <c r="FK96" s="412">
        <v>11</v>
      </c>
      <c r="FL96" s="412">
        <v>2</v>
      </c>
      <c r="FM96" s="412">
        <v>0</v>
      </c>
      <c r="FN96" s="412">
        <v>1</v>
      </c>
      <c r="FO96" s="412">
        <v>93</v>
      </c>
      <c r="FP96" s="412">
        <v>101</v>
      </c>
      <c r="FQ96" s="412">
        <v>98</v>
      </c>
      <c r="FR96" s="412">
        <v>81</v>
      </c>
      <c r="FS96" s="412">
        <v>51</v>
      </c>
      <c r="FT96" s="412">
        <v>26</v>
      </c>
      <c r="FU96" s="412">
        <v>12</v>
      </c>
      <c r="FV96" s="412">
        <v>6</v>
      </c>
      <c r="FW96" s="412">
        <v>2</v>
      </c>
      <c r="FX96" s="412">
        <v>377</v>
      </c>
      <c r="FY96" s="412">
        <v>7</v>
      </c>
      <c r="FZ96" s="412">
        <v>2747</v>
      </c>
      <c r="GA96" s="412">
        <v>7404</v>
      </c>
      <c r="GB96" s="412">
        <v>6578</v>
      </c>
      <c r="GC96" s="412">
        <v>5743</v>
      </c>
      <c r="GD96" s="412">
        <v>3275</v>
      </c>
      <c r="GE96" s="412">
        <v>1519</v>
      </c>
      <c r="GF96" s="412">
        <v>822</v>
      </c>
      <c r="GG96" s="412">
        <v>40</v>
      </c>
      <c r="GH96" s="412">
        <v>28135</v>
      </c>
      <c r="GI96" s="412">
        <v>6</v>
      </c>
      <c r="GJ96" s="412">
        <v>5433</v>
      </c>
      <c r="GK96" s="412">
        <v>5380</v>
      </c>
      <c r="GL96" s="412">
        <v>3890</v>
      </c>
      <c r="GM96" s="412">
        <v>2663</v>
      </c>
      <c r="GN96" s="412">
        <v>1123</v>
      </c>
      <c r="GO96" s="412">
        <v>479</v>
      </c>
      <c r="GP96" s="412">
        <v>260</v>
      </c>
      <c r="GQ96" s="412">
        <v>13</v>
      </c>
      <c r="GR96" s="412">
        <v>19247</v>
      </c>
      <c r="GS96" s="412">
        <v>0</v>
      </c>
      <c r="GT96" s="412">
        <v>0</v>
      </c>
      <c r="GU96" s="412">
        <v>0</v>
      </c>
      <c r="GV96" s="412">
        <v>0</v>
      </c>
      <c r="GW96" s="412">
        <v>0</v>
      </c>
      <c r="GX96" s="412">
        <v>0</v>
      </c>
      <c r="GY96" s="412">
        <v>0</v>
      </c>
      <c r="GZ96" s="412">
        <v>0</v>
      </c>
      <c r="HA96" s="412">
        <v>0</v>
      </c>
      <c r="HB96" s="412">
        <v>0</v>
      </c>
      <c r="HC96" s="412">
        <v>11.5</v>
      </c>
      <c r="HD96" s="412">
        <v>6801.95</v>
      </c>
      <c r="HE96" s="412">
        <v>11426.3</v>
      </c>
      <c r="HF96" s="412">
        <v>9487.75</v>
      </c>
      <c r="HG96" s="412">
        <v>7730.7</v>
      </c>
      <c r="HH96" s="412">
        <v>4114.6499999999996</v>
      </c>
      <c r="HI96" s="412">
        <v>1873.2</v>
      </c>
      <c r="HJ96" s="412">
        <v>1007.95</v>
      </c>
      <c r="HK96" s="412">
        <v>48.2</v>
      </c>
      <c r="HL96" s="412">
        <v>42502.19999999999</v>
      </c>
      <c r="HM96" s="412">
        <v>6.4</v>
      </c>
      <c r="HN96" s="412">
        <v>4534.6000000000004</v>
      </c>
      <c r="HO96" s="412">
        <v>8887.1</v>
      </c>
      <c r="HP96" s="412">
        <v>8433.6</v>
      </c>
      <c r="HQ96" s="412">
        <v>7730.7</v>
      </c>
      <c r="HR96" s="412">
        <v>5029</v>
      </c>
      <c r="HS96" s="412">
        <v>2705.7</v>
      </c>
      <c r="HT96" s="412">
        <v>1679.9</v>
      </c>
      <c r="HU96" s="412">
        <v>96.4</v>
      </c>
      <c r="HV96" s="412">
        <v>39103.4</v>
      </c>
      <c r="HW96" s="412">
        <v>0</v>
      </c>
      <c r="HX96" s="412">
        <v>39103.4</v>
      </c>
      <c r="HY96" s="412">
        <v>11.5</v>
      </c>
      <c r="HZ96" s="412">
        <v>6801.95</v>
      </c>
      <c r="IA96" s="412">
        <v>11426.3</v>
      </c>
      <c r="IB96" s="412">
        <v>9487.75</v>
      </c>
      <c r="IC96" s="412">
        <v>7730.7</v>
      </c>
      <c r="ID96" s="412">
        <v>4114.6499999999996</v>
      </c>
      <c r="IE96" s="412">
        <v>1873.2</v>
      </c>
      <c r="IF96" s="412">
        <v>1007.95</v>
      </c>
      <c r="IG96" s="412">
        <v>48.2</v>
      </c>
      <c r="IH96" s="412">
        <v>42502.19999999999</v>
      </c>
      <c r="II96" s="412">
        <v>4.63</v>
      </c>
      <c r="IJ96" s="412">
        <v>2472.92</v>
      </c>
      <c r="IK96" s="412">
        <v>2560.02</v>
      </c>
      <c r="IL96" s="412">
        <v>1340.08</v>
      </c>
      <c r="IM96" s="412">
        <v>554.94000000000005</v>
      </c>
      <c r="IN96" s="412">
        <v>148.69999999999999</v>
      </c>
      <c r="IO96" s="412">
        <v>19.87</v>
      </c>
      <c r="IP96" s="412">
        <v>6.4</v>
      </c>
      <c r="IQ96" s="412">
        <v>0</v>
      </c>
      <c r="IR96" s="412">
        <v>7107.5599999999995</v>
      </c>
      <c r="IS96" s="412">
        <v>6.87</v>
      </c>
      <c r="IT96" s="412">
        <v>4329.03</v>
      </c>
      <c r="IU96" s="412">
        <v>8866.2799999999988</v>
      </c>
      <c r="IV96" s="412">
        <v>8147.67</v>
      </c>
      <c r="IW96" s="412">
        <v>7175.76</v>
      </c>
      <c r="IX96" s="412">
        <v>3965.95</v>
      </c>
      <c r="IY96" s="412">
        <v>1853.3300000000002</v>
      </c>
      <c r="IZ96" s="412">
        <v>1001.5500000000001</v>
      </c>
      <c r="JA96" s="412">
        <v>48.2</v>
      </c>
      <c r="JB96" s="412">
        <v>35394.639999999999</v>
      </c>
      <c r="JC96" s="412">
        <v>3.8</v>
      </c>
      <c r="JD96" s="412">
        <v>2886</v>
      </c>
      <c r="JE96" s="412">
        <v>6896</v>
      </c>
      <c r="JF96" s="412">
        <v>7242.4</v>
      </c>
      <c r="JG96" s="412">
        <v>7175.8</v>
      </c>
      <c r="JH96" s="412">
        <v>4847.3</v>
      </c>
      <c r="JI96" s="412">
        <v>2677</v>
      </c>
      <c r="JJ96" s="412">
        <v>1669.3</v>
      </c>
      <c r="JK96" s="412">
        <v>96.4</v>
      </c>
      <c r="JL96" s="412">
        <v>33494</v>
      </c>
      <c r="JM96" s="412">
        <v>0</v>
      </c>
      <c r="JN96" s="412">
        <v>33494</v>
      </c>
      <c r="JO96" s="286"/>
      <c r="JP96" s="143">
        <f t="shared" si="6"/>
        <v>0</v>
      </c>
    </row>
    <row r="97" spans="1:276" x14ac:dyDescent="0.2">
      <c r="A97" s="150" t="s">
        <v>431</v>
      </c>
      <c r="B97" s="151" t="s">
        <v>276</v>
      </c>
      <c r="C97" s="152" t="s">
        <v>277</v>
      </c>
      <c r="D97" s="415" t="s">
        <v>430</v>
      </c>
      <c r="E97" s="412">
        <v>4283</v>
      </c>
      <c r="F97" s="412">
        <v>11523</v>
      </c>
      <c r="G97" s="412">
        <v>17622</v>
      </c>
      <c r="H97" s="412">
        <v>9603</v>
      </c>
      <c r="I97" s="412">
        <v>7108</v>
      </c>
      <c r="J97" s="412">
        <v>2798</v>
      </c>
      <c r="K97" s="412">
        <v>1038</v>
      </c>
      <c r="L97" s="412">
        <v>24</v>
      </c>
      <c r="M97" s="412">
        <v>53999</v>
      </c>
      <c r="N97" s="412">
        <v>141</v>
      </c>
      <c r="O97" s="412">
        <v>129</v>
      </c>
      <c r="P97" s="412">
        <v>135</v>
      </c>
      <c r="Q97" s="412">
        <v>85</v>
      </c>
      <c r="R97" s="412">
        <v>40</v>
      </c>
      <c r="S97" s="412">
        <v>16</v>
      </c>
      <c r="T97" s="412">
        <v>4</v>
      </c>
      <c r="U97" s="412">
        <v>0</v>
      </c>
      <c r="V97" s="412">
        <v>550</v>
      </c>
      <c r="W97" s="412">
        <v>0</v>
      </c>
      <c r="X97" s="412">
        <v>0</v>
      </c>
      <c r="Y97" s="412">
        <v>0</v>
      </c>
      <c r="Z97" s="412">
        <v>1</v>
      </c>
      <c r="AA97" s="412">
        <v>0</v>
      </c>
      <c r="AB97" s="412">
        <v>0</v>
      </c>
      <c r="AC97" s="412">
        <v>1</v>
      </c>
      <c r="AD97" s="412">
        <v>0</v>
      </c>
      <c r="AE97" s="412">
        <v>2</v>
      </c>
      <c r="AF97" s="412">
        <v>4142</v>
      </c>
      <c r="AG97" s="412">
        <v>11394</v>
      </c>
      <c r="AH97" s="412">
        <v>17487</v>
      </c>
      <c r="AI97" s="412">
        <v>9517</v>
      </c>
      <c r="AJ97" s="412">
        <v>7068</v>
      </c>
      <c r="AK97" s="412">
        <v>2782</v>
      </c>
      <c r="AL97" s="412">
        <v>1033</v>
      </c>
      <c r="AM97" s="412">
        <v>24</v>
      </c>
      <c r="AN97" s="412">
        <v>53447</v>
      </c>
      <c r="AO97" s="412">
        <v>11</v>
      </c>
      <c r="AP97" s="412">
        <v>45</v>
      </c>
      <c r="AQ97" s="412">
        <v>88</v>
      </c>
      <c r="AR97" s="412">
        <v>66</v>
      </c>
      <c r="AS97" s="412">
        <v>50</v>
      </c>
      <c r="AT97" s="412">
        <v>22</v>
      </c>
      <c r="AU97" s="412">
        <v>21</v>
      </c>
      <c r="AV97" s="412">
        <v>4</v>
      </c>
      <c r="AW97" s="412">
        <v>307</v>
      </c>
      <c r="AX97" s="412">
        <v>11</v>
      </c>
      <c r="AY97" s="412">
        <v>45</v>
      </c>
      <c r="AZ97" s="412">
        <v>88</v>
      </c>
      <c r="BA97" s="412">
        <v>66</v>
      </c>
      <c r="BB97" s="412">
        <v>50</v>
      </c>
      <c r="BC97" s="412">
        <v>22</v>
      </c>
      <c r="BD97" s="412">
        <v>21</v>
      </c>
      <c r="BE97" s="412">
        <v>4</v>
      </c>
      <c r="BF97" s="412">
        <v>0</v>
      </c>
      <c r="BG97" s="412">
        <v>307</v>
      </c>
      <c r="BH97" s="412">
        <v>11</v>
      </c>
      <c r="BI97" s="412">
        <v>4176</v>
      </c>
      <c r="BJ97" s="412">
        <v>11437</v>
      </c>
      <c r="BK97" s="412">
        <v>17465</v>
      </c>
      <c r="BL97" s="412">
        <v>9501</v>
      </c>
      <c r="BM97" s="412">
        <v>7040</v>
      </c>
      <c r="BN97" s="412">
        <v>2781</v>
      </c>
      <c r="BO97" s="412">
        <v>1016</v>
      </c>
      <c r="BP97" s="412">
        <v>20</v>
      </c>
      <c r="BQ97" s="412">
        <v>53447</v>
      </c>
      <c r="BR97" s="412">
        <v>4</v>
      </c>
      <c r="BS97" s="412">
        <v>2511</v>
      </c>
      <c r="BT97" s="412">
        <v>4853</v>
      </c>
      <c r="BU97" s="412">
        <v>4716</v>
      </c>
      <c r="BV97" s="412">
        <v>2139</v>
      </c>
      <c r="BW97" s="412">
        <v>1074</v>
      </c>
      <c r="BX97" s="412">
        <v>306</v>
      </c>
      <c r="BY97" s="412">
        <v>110</v>
      </c>
      <c r="BZ97" s="412">
        <v>1</v>
      </c>
      <c r="CA97" s="412">
        <v>15714</v>
      </c>
      <c r="CB97" s="412">
        <v>1</v>
      </c>
      <c r="CC97" s="412">
        <v>23</v>
      </c>
      <c r="CD97" s="412">
        <v>121</v>
      </c>
      <c r="CE97" s="412">
        <v>166</v>
      </c>
      <c r="CF97" s="412">
        <v>72</v>
      </c>
      <c r="CG97" s="412">
        <v>60</v>
      </c>
      <c r="CH97" s="412">
        <v>18</v>
      </c>
      <c r="CI97" s="412">
        <v>4</v>
      </c>
      <c r="CJ97" s="412">
        <v>0</v>
      </c>
      <c r="CK97" s="412">
        <v>465</v>
      </c>
      <c r="CL97" s="412">
        <v>0</v>
      </c>
      <c r="CM97" s="412">
        <v>1</v>
      </c>
      <c r="CN97" s="412">
        <v>9</v>
      </c>
      <c r="CO97" s="412">
        <v>11</v>
      </c>
      <c r="CP97" s="412">
        <v>10</v>
      </c>
      <c r="CQ97" s="412">
        <v>15</v>
      </c>
      <c r="CR97" s="412">
        <v>16</v>
      </c>
      <c r="CS97" s="412">
        <v>12</v>
      </c>
      <c r="CT97" s="412">
        <v>4</v>
      </c>
      <c r="CU97" s="412">
        <v>78</v>
      </c>
      <c r="CV97" s="412">
        <v>22</v>
      </c>
      <c r="CW97" s="412">
        <v>44</v>
      </c>
      <c r="CX97" s="412">
        <v>43</v>
      </c>
      <c r="CY97" s="412">
        <v>39</v>
      </c>
      <c r="CZ97" s="412">
        <v>24</v>
      </c>
      <c r="DA97" s="412">
        <v>10</v>
      </c>
      <c r="DB97" s="412">
        <v>13</v>
      </c>
      <c r="DC97" s="412">
        <v>0</v>
      </c>
      <c r="DD97" s="412">
        <v>195</v>
      </c>
      <c r="DE97" s="412">
        <v>102</v>
      </c>
      <c r="DF97" s="412">
        <v>211</v>
      </c>
      <c r="DG97" s="412">
        <v>192</v>
      </c>
      <c r="DH97" s="412">
        <v>88</v>
      </c>
      <c r="DI97" s="412">
        <v>41</v>
      </c>
      <c r="DJ97" s="412">
        <v>26</v>
      </c>
      <c r="DK97" s="412">
        <v>8</v>
      </c>
      <c r="DL97" s="412">
        <v>1</v>
      </c>
      <c r="DM97" s="412">
        <v>669</v>
      </c>
      <c r="DN97" s="412">
        <v>0</v>
      </c>
      <c r="DO97" s="412">
        <v>0</v>
      </c>
      <c r="DP97" s="412">
        <v>0</v>
      </c>
      <c r="DQ97" s="412">
        <v>0</v>
      </c>
      <c r="DR97" s="412">
        <v>0</v>
      </c>
      <c r="DS97" s="412">
        <v>0</v>
      </c>
      <c r="DT97" s="412">
        <v>0</v>
      </c>
      <c r="DU97" s="412">
        <v>0</v>
      </c>
      <c r="DV97" s="412">
        <v>0</v>
      </c>
      <c r="DW97" s="412">
        <v>20</v>
      </c>
      <c r="DX97" s="412">
        <v>8</v>
      </c>
      <c r="DY97" s="412">
        <v>12</v>
      </c>
      <c r="DZ97" s="412">
        <v>10</v>
      </c>
      <c r="EA97" s="412">
        <v>6</v>
      </c>
      <c r="EB97" s="412">
        <v>3</v>
      </c>
      <c r="EC97" s="412">
        <v>4</v>
      </c>
      <c r="ED97" s="412">
        <v>0</v>
      </c>
      <c r="EE97" s="412">
        <v>63</v>
      </c>
      <c r="EF97" s="412">
        <v>122</v>
      </c>
      <c r="EG97" s="412">
        <v>219</v>
      </c>
      <c r="EH97" s="412">
        <v>204</v>
      </c>
      <c r="EI97" s="412">
        <v>98</v>
      </c>
      <c r="EJ97" s="412">
        <v>47</v>
      </c>
      <c r="EK97" s="412">
        <v>29</v>
      </c>
      <c r="EL97" s="412">
        <v>12</v>
      </c>
      <c r="EM97" s="412">
        <v>1</v>
      </c>
      <c r="EN97" s="412">
        <v>732</v>
      </c>
      <c r="EO97" s="412">
        <v>55</v>
      </c>
      <c r="EP97" s="412">
        <v>87</v>
      </c>
      <c r="EQ97" s="412">
        <v>66</v>
      </c>
      <c r="ER97" s="412">
        <v>54</v>
      </c>
      <c r="ES97" s="412">
        <v>22</v>
      </c>
      <c r="ET97" s="412">
        <v>16</v>
      </c>
      <c r="EU97" s="412">
        <v>10</v>
      </c>
      <c r="EV97" s="412">
        <v>1</v>
      </c>
      <c r="EW97" s="412">
        <v>311</v>
      </c>
      <c r="EX97" s="412">
        <v>0</v>
      </c>
      <c r="EY97" s="412">
        <v>0</v>
      </c>
      <c r="EZ97" s="412">
        <v>0</v>
      </c>
      <c r="FA97" s="412">
        <v>0</v>
      </c>
      <c r="FB97" s="412">
        <v>0</v>
      </c>
      <c r="FC97" s="412">
        <v>0</v>
      </c>
      <c r="FD97" s="412">
        <v>0</v>
      </c>
      <c r="FE97" s="412">
        <v>0</v>
      </c>
      <c r="FF97" s="412">
        <v>0</v>
      </c>
      <c r="FG97" s="412">
        <v>0</v>
      </c>
      <c r="FH97" s="412">
        <v>0</v>
      </c>
      <c r="FI97" s="412">
        <v>0</v>
      </c>
      <c r="FJ97" s="412">
        <v>0</v>
      </c>
      <c r="FK97" s="412">
        <v>0</v>
      </c>
      <c r="FL97" s="412">
        <v>0</v>
      </c>
      <c r="FM97" s="412">
        <v>0</v>
      </c>
      <c r="FN97" s="412">
        <v>0</v>
      </c>
      <c r="FO97" s="412">
        <v>0</v>
      </c>
      <c r="FP97" s="412">
        <v>55</v>
      </c>
      <c r="FQ97" s="412">
        <v>87</v>
      </c>
      <c r="FR97" s="412">
        <v>66</v>
      </c>
      <c r="FS97" s="412">
        <v>54</v>
      </c>
      <c r="FT97" s="412">
        <v>22</v>
      </c>
      <c r="FU97" s="412">
        <v>16</v>
      </c>
      <c r="FV97" s="412">
        <v>10</v>
      </c>
      <c r="FW97" s="412">
        <v>1</v>
      </c>
      <c r="FX97" s="412">
        <v>311</v>
      </c>
      <c r="FY97" s="412">
        <v>6</v>
      </c>
      <c r="FZ97" s="412">
        <v>1621</v>
      </c>
      <c r="GA97" s="412">
        <v>6446</v>
      </c>
      <c r="GB97" s="412">
        <v>12558</v>
      </c>
      <c r="GC97" s="412">
        <v>7270</v>
      </c>
      <c r="GD97" s="412">
        <v>5885</v>
      </c>
      <c r="GE97" s="412">
        <v>2438</v>
      </c>
      <c r="GF97" s="412">
        <v>886</v>
      </c>
      <c r="GG97" s="412">
        <v>15</v>
      </c>
      <c r="GH97" s="412">
        <v>37125</v>
      </c>
      <c r="GI97" s="412">
        <v>5</v>
      </c>
      <c r="GJ97" s="412">
        <v>2555</v>
      </c>
      <c r="GK97" s="412">
        <v>4991</v>
      </c>
      <c r="GL97" s="412">
        <v>4907</v>
      </c>
      <c r="GM97" s="412">
        <v>2231</v>
      </c>
      <c r="GN97" s="412">
        <v>1155</v>
      </c>
      <c r="GO97" s="412">
        <v>343</v>
      </c>
      <c r="GP97" s="412">
        <v>130</v>
      </c>
      <c r="GQ97" s="412">
        <v>5</v>
      </c>
      <c r="GR97" s="412">
        <v>16322</v>
      </c>
      <c r="GS97" s="412">
        <v>0</v>
      </c>
      <c r="GT97" s="412">
        <v>4</v>
      </c>
      <c r="GU97" s="412">
        <v>0.88</v>
      </c>
      <c r="GV97" s="412">
        <v>0</v>
      </c>
      <c r="GW97" s="412">
        <v>0</v>
      </c>
      <c r="GX97" s="412">
        <v>0</v>
      </c>
      <c r="GY97" s="412">
        <v>0</v>
      </c>
      <c r="GZ97" s="412">
        <v>0</v>
      </c>
      <c r="HA97" s="412">
        <v>0</v>
      </c>
      <c r="HB97" s="412">
        <v>4.88</v>
      </c>
      <c r="HC97" s="412">
        <v>9.75</v>
      </c>
      <c r="HD97" s="412">
        <v>3548</v>
      </c>
      <c r="HE97" s="412">
        <v>10192.120000000001</v>
      </c>
      <c r="HF97" s="412">
        <v>16244</v>
      </c>
      <c r="HG97" s="412">
        <v>8948.25</v>
      </c>
      <c r="HH97" s="412">
        <v>6752</v>
      </c>
      <c r="HI97" s="412">
        <v>2693.5</v>
      </c>
      <c r="HJ97" s="412">
        <v>983.5</v>
      </c>
      <c r="HK97" s="412">
        <v>17.75</v>
      </c>
      <c r="HL97" s="412">
        <v>49388.87</v>
      </c>
      <c r="HM97" s="412">
        <v>5.4</v>
      </c>
      <c r="HN97" s="412">
        <v>2365.3000000000002</v>
      </c>
      <c r="HO97" s="412">
        <v>7927.2</v>
      </c>
      <c r="HP97" s="412">
        <v>14439.1</v>
      </c>
      <c r="HQ97" s="412">
        <v>8948.2999999999993</v>
      </c>
      <c r="HR97" s="412">
        <v>8252.4</v>
      </c>
      <c r="HS97" s="412">
        <v>3890.6</v>
      </c>
      <c r="HT97" s="412">
        <v>1639.2</v>
      </c>
      <c r="HU97" s="412">
        <v>35.5</v>
      </c>
      <c r="HV97" s="412">
        <v>47503</v>
      </c>
      <c r="HW97" s="412">
        <v>0</v>
      </c>
      <c r="HX97" s="412">
        <v>47503</v>
      </c>
      <c r="HY97" s="412">
        <v>9.75</v>
      </c>
      <c r="HZ97" s="412">
        <v>3548</v>
      </c>
      <c r="IA97" s="412">
        <v>10192.120000000001</v>
      </c>
      <c r="IB97" s="412">
        <v>16244</v>
      </c>
      <c r="IC97" s="412">
        <v>8948.25</v>
      </c>
      <c r="ID97" s="412">
        <v>6752</v>
      </c>
      <c r="IE97" s="412">
        <v>2693.5</v>
      </c>
      <c r="IF97" s="412">
        <v>983.5</v>
      </c>
      <c r="IG97" s="412">
        <v>17.75</v>
      </c>
      <c r="IH97" s="412">
        <v>49388.87</v>
      </c>
      <c r="II97" s="412">
        <v>0.82</v>
      </c>
      <c r="IJ97" s="412">
        <v>901.87</v>
      </c>
      <c r="IK97" s="412">
        <v>1590.2</v>
      </c>
      <c r="IL97" s="412">
        <v>1421.64</v>
      </c>
      <c r="IM97" s="412">
        <v>263.14</v>
      </c>
      <c r="IN97" s="412">
        <v>82.7</v>
      </c>
      <c r="IO97" s="412">
        <v>16.54</v>
      </c>
      <c r="IP97" s="412">
        <v>8.5500000000000007</v>
      </c>
      <c r="IQ97" s="412">
        <v>0</v>
      </c>
      <c r="IR97" s="412">
        <v>4285.4600000000009</v>
      </c>
      <c r="IS97" s="412">
        <v>8.93</v>
      </c>
      <c r="IT97" s="412">
        <v>2646.13</v>
      </c>
      <c r="IU97" s="412">
        <v>8601.92</v>
      </c>
      <c r="IV97" s="412">
        <v>14822.36</v>
      </c>
      <c r="IW97" s="412">
        <v>8685.11</v>
      </c>
      <c r="IX97" s="412">
        <v>6669.3</v>
      </c>
      <c r="IY97" s="412">
        <v>2676.96</v>
      </c>
      <c r="IZ97" s="412">
        <v>974.95</v>
      </c>
      <c r="JA97" s="412">
        <v>17.75</v>
      </c>
      <c r="JB97" s="412">
        <v>45103.409999999996</v>
      </c>
      <c r="JC97" s="412">
        <v>5</v>
      </c>
      <c r="JD97" s="412">
        <v>1764.1</v>
      </c>
      <c r="JE97" s="412">
        <v>6690.4</v>
      </c>
      <c r="JF97" s="412">
        <v>13175.4</v>
      </c>
      <c r="JG97" s="412">
        <v>8685.1</v>
      </c>
      <c r="JH97" s="412">
        <v>8151.4</v>
      </c>
      <c r="JI97" s="412">
        <v>3866.7</v>
      </c>
      <c r="JJ97" s="412">
        <v>1624.9</v>
      </c>
      <c r="JK97" s="412">
        <v>35.5</v>
      </c>
      <c r="JL97" s="412">
        <v>43998.5</v>
      </c>
      <c r="JM97" s="412">
        <v>0</v>
      </c>
      <c r="JN97" s="412">
        <v>43998.5</v>
      </c>
      <c r="JO97" s="286"/>
      <c r="JP97" s="143">
        <f t="shared" si="6"/>
        <v>0</v>
      </c>
    </row>
    <row r="98" spans="1:276" x14ac:dyDescent="0.2">
      <c r="A98" s="150" t="s">
        <v>433</v>
      </c>
      <c r="B98" s="151" t="s">
        <v>276</v>
      </c>
      <c r="C98" s="152" t="s">
        <v>278</v>
      </c>
      <c r="D98" s="415" t="s">
        <v>432</v>
      </c>
      <c r="E98" s="412">
        <v>4246</v>
      </c>
      <c r="F98" s="412">
        <v>7041</v>
      </c>
      <c r="G98" s="412">
        <v>5321</v>
      </c>
      <c r="H98" s="412">
        <v>4633</v>
      </c>
      <c r="I98" s="412">
        <v>3232</v>
      </c>
      <c r="J98" s="412">
        <v>1028</v>
      </c>
      <c r="K98" s="412">
        <v>393</v>
      </c>
      <c r="L98" s="412">
        <v>46</v>
      </c>
      <c r="M98" s="412">
        <v>25940</v>
      </c>
      <c r="N98" s="412">
        <v>145</v>
      </c>
      <c r="O98" s="412">
        <v>95</v>
      </c>
      <c r="P98" s="412">
        <v>78</v>
      </c>
      <c r="Q98" s="412">
        <v>81</v>
      </c>
      <c r="R98" s="412">
        <v>28</v>
      </c>
      <c r="S98" s="412">
        <v>10</v>
      </c>
      <c r="T98" s="412">
        <v>1</v>
      </c>
      <c r="U98" s="412">
        <v>2</v>
      </c>
      <c r="V98" s="412">
        <v>440</v>
      </c>
      <c r="W98" s="412">
        <v>0</v>
      </c>
      <c r="X98" s="412">
        <v>0</v>
      </c>
      <c r="Y98" s="412">
        <v>0</v>
      </c>
      <c r="Z98" s="412">
        <v>0</v>
      </c>
      <c r="AA98" s="412">
        <v>0</v>
      </c>
      <c r="AB98" s="412">
        <v>0</v>
      </c>
      <c r="AC98" s="412">
        <v>0</v>
      </c>
      <c r="AD98" s="412">
        <v>0</v>
      </c>
      <c r="AE98" s="412">
        <v>0</v>
      </c>
      <c r="AF98" s="412">
        <v>4101</v>
      </c>
      <c r="AG98" s="412">
        <v>6946</v>
      </c>
      <c r="AH98" s="412">
        <v>5243</v>
      </c>
      <c r="AI98" s="412">
        <v>4552</v>
      </c>
      <c r="AJ98" s="412">
        <v>3204</v>
      </c>
      <c r="AK98" s="412">
        <v>1018</v>
      </c>
      <c r="AL98" s="412">
        <v>392</v>
      </c>
      <c r="AM98" s="412">
        <v>44</v>
      </c>
      <c r="AN98" s="412">
        <v>25500</v>
      </c>
      <c r="AO98" s="412">
        <v>5</v>
      </c>
      <c r="AP98" s="412">
        <v>11</v>
      </c>
      <c r="AQ98" s="412">
        <v>24</v>
      </c>
      <c r="AR98" s="412">
        <v>14</v>
      </c>
      <c r="AS98" s="412">
        <v>14</v>
      </c>
      <c r="AT98" s="412">
        <v>9</v>
      </c>
      <c r="AU98" s="412">
        <v>10</v>
      </c>
      <c r="AV98" s="412">
        <v>6</v>
      </c>
      <c r="AW98" s="412">
        <v>93</v>
      </c>
      <c r="AX98" s="412">
        <v>5</v>
      </c>
      <c r="AY98" s="412">
        <v>11</v>
      </c>
      <c r="AZ98" s="412">
        <v>24</v>
      </c>
      <c r="BA98" s="412">
        <v>14</v>
      </c>
      <c r="BB98" s="412">
        <v>14</v>
      </c>
      <c r="BC98" s="412">
        <v>9</v>
      </c>
      <c r="BD98" s="412">
        <v>10</v>
      </c>
      <c r="BE98" s="412">
        <v>6</v>
      </c>
      <c r="BF98" s="412">
        <v>0</v>
      </c>
      <c r="BG98" s="412">
        <v>93</v>
      </c>
      <c r="BH98" s="412">
        <v>5</v>
      </c>
      <c r="BI98" s="412">
        <v>4107</v>
      </c>
      <c r="BJ98" s="412">
        <v>6959</v>
      </c>
      <c r="BK98" s="412">
        <v>5233</v>
      </c>
      <c r="BL98" s="412">
        <v>4552</v>
      </c>
      <c r="BM98" s="412">
        <v>3199</v>
      </c>
      <c r="BN98" s="412">
        <v>1019</v>
      </c>
      <c r="BO98" s="412">
        <v>388</v>
      </c>
      <c r="BP98" s="412">
        <v>38</v>
      </c>
      <c r="BQ98" s="412">
        <v>25500</v>
      </c>
      <c r="BR98" s="412">
        <v>2</v>
      </c>
      <c r="BS98" s="412">
        <v>2051</v>
      </c>
      <c r="BT98" s="412">
        <v>2460</v>
      </c>
      <c r="BU98" s="412">
        <v>1430</v>
      </c>
      <c r="BV98" s="412">
        <v>1017</v>
      </c>
      <c r="BW98" s="412">
        <v>555</v>
      </c>
      <c r="BX98" s="412">
        <v>147</v>
      </c>
      <c r="BY98" s="412">
        <v>47</v>
      </c>
      <c r="BZ98" s="412">
        <v>8</v>
      </c>
      <c r="CA98" s="412">
        <v>7717</v>
      </c>
      <c r="CB98" s="412">
        <v>0</v>
      </c>
      <c r="CC98" s="412">
        <v>26</v>
      </c>
      <c r="CD98" s="412">
        <v>66</v>
      </c>
      <c r="CE98" s="412">
        <v>46</v>
      </c>
      <c r="CF98" s="412">
        <v>31</v>
      </c>
      <c r="CG98" s="412">
        <v>33</v>
      </c>
      <c r="CH98" s="412">
        <v>7</v>
      </c>
      <c r="CI98" s="412">
        <v>1</v>
      </c>
      <c r="CJ98" s="412">
        <v>0</v>
      </c>
      <c r="CK98" s="412">
        <v>210</v>
      </c>
      <c r="CL98" s="412">
        <v>0</v>
      </c>
      <c r="CM98" s="412">
        <v>1</v>
      </c>
      <c r="CN98" s="412">
        <v>7</v>
      </c>
      <c r="CO98" s="412">
        <v>2</v>
      </c>
      <c r="CP98" s="412">
        <v>2</v>
      </c>
      <c r="CQ98" s="412">
        <v>6</v>
      </c>
      <c r="CR98" s="412">
        <v>4</v>
      </c>
      <c r="CS98" s="412">
        <v>6</v>
      </c>
      <c r="CT98" s="412">
        <v>1</v>
      </c>
      <c r="CU98" s="412">
        <v>29</v>
      </c>
      <c r="CV98" s="412">
        <v>233</v>
      </c>
      <c r="CW98" s="412">
        <v>324</v>
      </c>
      <c r="CX98" s="412">
        <v>309</v>
      </c>
      <c r="CY98" s="412">
        <v>214</v>
      </c>
      <c r="CZ98" s="412">
        <v>157</v>
      </c>
      <c r="DA98" s="412">
        <v>84</v>
      </c>
      <c r="DB98" s="412">
        <v>53</v>
      </c>
      <c r="DC98" s="412">
        <v>5</v>
      </c>
      <c r="DD98" s="412">
        <v>1379</v>
      </c>
      <c r="DE98" s="412">
        <v>92</v>
      </c>
      <c r="DF98" s="412">
        <v>95</v>
      </c>
      <c r="DG98" s="412">
        <v>56</v>
      </c>
      <c r="DH98" s="412">
        <v>49</v>
      </c>
      <c r="DI98" s="412">
        <v>39</v>
      </c>
      <c r="DJ98" s="412">
        <v>8</v>
      </c>
      <c r="DK98" s="412">
        <v>4</v>
      </c>
      <c r="DL98" s="412">
        <v>1</v>
      </c>
      <c r="DM98" s="412">
        <v>344</v>
      </c>
      <c r="DN98" s="412">
        <v>91</v>
      </c>
      <c r="DO98" s="412">
        <v>111</v>
      </c>
      <c r="DP98" s="412">
        <v>65</v>
      </c>
      <c r="DQ98" s="412">
        <v>35</v>
      </c>
      <c r="DR98" s="412">
        <v>26</v>
      </c>
      <c r="DS98" s="412">
        <v>6</v>
      </c>
      <c r="DT98" s="412">
        <v>5</v>
      </c>
      <c r="DU98" s="412">
        <v>0</v>
      </c>
      <c r="DV98" s="412">
        <v>339</v>
      </c>
      <c r="DW98" s="412">
        <v>27</v>
      </c>
      <c r="DX98" s="412">
        <v>34</v>
      </c>
      <c r="DY98" s="412">
        <v>25</v>
      </c>
      <c r="DZ98" s="412">
        <v>22</v>
      </c>
      <c r="EA98" s="412">
        <v>10</v>
      </c>
      <c r="EB98" s="412">
        <v>4</v>
      </c>
      <c r="EC98" s="412">
        <v>0</v>
      </c>
      <c r="ED98" s="412">
        <v>1</v>
      </c>
      <c r="EE98" s="412">
        <v>123</v>
      </c>
      <c r="EF98" s="412">
        <v>210</v>
      </c>
      <c r="EG98" s="412">
        <v>240</v>
      </c>
      <c r="EH98" s="412">
        <v>146</v>
      </c>
      <c r="EI98" s="412">
        <v>106</v>
      </c>
      <c r="EJ98" s="412">
        <v>75</v>
      </c>
      <c r="EK98" s="412">
        <v>18</v>
      </c>
      <c r="EL98" s="412">
        <v>9</v>
      </c>
      <c r="EM98" s="412">
        <v>2</v>
      </c>
      <c r="EN98" s="412">
        <v>806</v>
      </c>
      <c r="EO98" s="412">
        <v>136</v>
      </c>
      <c r="EP98" s="412">
        <v>139</v>
      </c>
      <c r="EQ98" s="412">
        <v>94</v>
      </c>
      <c r="ER98" s="412">
        <v>74</v>
      </c>
      <c r="ES98" s="412">
        <v>58</v>
      </c>
      <c r="ET98" s="412">
        <v>12</v>
      </c>
      <c r="EU98" s="412">
        <v>8</v>
      </c>
      <c r="EV98" s="412">
        <v>2</v>
      </c>
      <c r="EW98" s="412">
        <v>523</v>
      </c>
      <c r="EX98" s="412">
        <v>0</v>
      </c>
      <c r="EY98" s="412">
        <v>0</v>
      </c>
      <c r="EZ98" s="412">
        <v>0</v>
      </c>
      <c r="FA98" s="412">
        <v>0</v>
      </c>
      <c r="FB98" s="412">
        <v>0</v>
      </c>
      <c r="FC98" s="412">
        <v>0</v>
      </c>
      <c r="FD98" s="412">
        <v>0</v>
      </c>
      <c r="FE98" s="412">
        <v>0</v>
      </c>
      <c r="FF98" s="412">
        <v>0</v>
      </c>
      <c r="FG98" s="412">
        <v>8</v>
      </c>
      <c r="FH98" s="412">
        <v>8</v>
      </c>
      <c r="FI98" s="412">
        <v>11</v>
      </c>
      <c r="FJ98" s="412">
        <v>12</v>
      </c>
      <c r="FK98" s="412">
        <v>13</v>
      </c>
      <c r="FL98" s="412">
        <v>1</v>
      </c>
      <c r="FM98" s="412">
        <v>4</v>
      </c>
      <c r="FN98" s="412">
        <v>0</v>
      </c>
      <c r="FO98" s="412">
        <v>57</v>
      </c>
      <c r="FP98" s="412">
        <v>128</v>
      </c>
      <c r="FQ98" s="412">
        <v>131</v>
      </c>
      <c r="FR98" s="412">
        <v>83</v>
      </c>
      <c r="FS98" s="412">
        <v>62</v>
      </c>
      <c r="FT98" s="412">
        <v>45</v>
      </c>
      <c r="FU98" s="412">
        <v>11</v>
      </c>
      <c r="FV98" s="412">
        <v>4</v>
      </c>
      <c r="FW98" s="412">
        <v>2</v>
      </c>
      <c r="FX98" s="412">
        <v>466</v>
      </c>
      <c r="FY98" s="412">
        <v>3</v>
      </c>
      <c r="FZ98" s="412">
        <v>1901</v>
      </c>
      <c r="GA98" s="412">
        <v>4271</v>
      </c>
      <c r="GB98" s="412">
        <v>3660</v>
      </c>
      <c r="GC98" s="412">
        <v>3437</v>
      </c>
      <c r="GD98" s="412">
        <v>2563</v>
      </c>
      <c r="GE98" s="412">
        <v>850</v>
      </c>
      <c r="GF98" s="412">
        <v>329</v>
      </c>
      <c r="GG98" s="412">
        <v>28</v>
      </c>
      <c r="GH98" s="412">
        <v>17042</v>
      </c>
      <c r="GI98" s="412">
        <v>2</v>
      </c>
      <c r="GJ98" s="412">
        <v>2206</v>
      </c>
      <c r="GK98" s="412">
        <v>2688</v>
      </c>
      <c r="GL98" s="412">
        <v>1573</v>
      </c>
      <c r="GM98" s="412">
        <v>1115</v>
      </c>
      <c r="GN98" s="412">
        <v>636</v>
      </c>
      <c r="GO98" s="412">
        <v>169</v>
      </c>
      <c r="GP98" s="412">
        <v>59</v>
      </c>
      <c r="GQ98" s="412">
        <v>10</v>
      </c>
      <c r="GR98" s="412">
        <v>8458</v>
      </c>
      <c r="GS98" s="412">
        <v>0</v>
      </c>
      <c r="GT98" s="412">
        <v>0</v>
      </c>
      <c r="GU98" s="412">
        <v>0</v>
      </c>
      <c r="GV98" s="412">
        <v>0</v>
      </c>
      <c r="GW98" s="412">
        <v>0</v>
      </c>
      <c r="GX98" s="412">
        <v>0</v>
      </c>
      <c r="GY98" s="412">
        <v>0</v>
      </c>
      <c r="GZ98" s="412">
        <v>0</v>
      </c>
      <c r="HA98" s="412">
        <v>0</v>
      </c>
      <c r="HB98" s="412">
        <v>0</v>
      </c>
      <c r="HC98" s="412">
        <v>4.5</v>
      </c>
      <c r="HD98" s="412">
        <v>3504.75</v>
      </c>
      <c r="HE98" s="412">
        <v>6225</v>
      </c>
      <c r="HF98" s="412">
        <v>4808</v>
      </c>
      <c r="HG98" s="412">
        <v>4261</v>
      </c>
      <c r="HH98" s="412">
        <v>3025</v>
      </c>
      <c r="HI98" s="412">
        <v>974</v>
      </c>
      <c r="HJ98" s="412">
        <v>368</v>
      </c>
      <c r="HK98" s="412">
        <v>36</v>
      </c>
      <c r="HL98" s="412">
        <v>23206.25</v>
      </c>
      <c r="HM98" s="412">
        <v>2.5</v>
      </c>
      <c r="HN98" s="412">
        <v>2336.5</v>
      </c>
      <c r="HO98" s="412">
        <v>4841.7</v>
      </c>
      <c r="HP98" s="412">
        <v>4273.8</v>
      </c>
      <c r="HQ98" s="412">
        <v>4261</v>
      </c>
      <c r="HR98" s="412">
        <v>3697.2</v>
      </c>
      <c r="HS98" s="412">
        <v>1406.9</v>
      </c>
      <c r="HT98" s="412">
        <v>613.29999999999995</v>
      </c>
      <c r="HU98" s="412">
        <v>72</v>
      </c>
      <c r="HV98" s="412">
        <v>21504.9</v>
      </c>
      <c r="HW98" s="412">
        <v>0</v>
      </c>
      <c r="HX98" s="412">
        <v>21504.9</v>
      </c>
      <c r="HY98" s="412">
        <v>4.5</v>
      </c>
      <c r="HZ98" s="412">
        <v>3504.75</v>
      </c>
      <c r="IA98" s="412">
        <v>6225</v>
      </c>
      <c r="IB98" s="412">
        <v>4808</v>
      </c>
      <c r="IC98" s="412">
        <v>4261</v>
      </c>
      <c r="ID98" s="412">
        <v>3025</v>
      </c>
      <c r="IE98" s="412">
        <v>974</v>
      </c>
      <c r="IF98" s="412">
        <v>368</v>
      </c>
      <c r="IG98" s="412">
        <v>36</v>
      </c>
      <c r="IH98" s="412">
        <v>23206.25</v>
      </c>
      <c r="II98" s="412">
        <v>0.78</v>
      </c>
      <c r="IJ98" s="412">
        <v>684.18</v>
      </c>
      <c r="IK98" s="412">
        <v>827.96</v>
      </c>
      <c r="IL98" s="412">
        <v>225.07</v>
      </c>
      <c r="IM98" s="412">
        <v>136.79</v>
      </c>
      <c r="IN98" s="412">
        <v>68.05</v>
      </c>
      <c r="IO98" s="412">
        <v>10.7</v>
      </c>
      <c r="IP98" s="412">
        <v>2.48</v>
      </c>
      <c r="IQ98" s="412">
        <v>0.74</v>
      </c>
      <c r="IR98" s="412">
        <v>1956.75</v>
      </c>
      <c r="IS98" s="412">
        <v>3.7199999999999998</v>
      </c>
      <c r="IT98" s="412">
        <v>2820.57</v>
      </c>
      <c r="IU98" s="412">
        <v>5397.04</v>
      </c>
      <c r="IV98" s="412">
        <v>4582.93</v>
      </c>
      <c r="IW98" s="412">
        <v>4124.21</v>
      </c>
      <c r="IX98" s="412">
        <v>2956.95</v>
      </c>
      <c r="IY98" s="412">
        <v>963.3</v>
      </c>
      <c r="IZ98" s="412">
        <v>365.52</v>
      </c>
      <c r="JA98" s="412">
        <v>35.26</v>
      </c>
      <c r="JB98" s="412">
        <v>21249.5</v>
      </c>
      <c r="JC98" s="412">
        <v>2.1</v>
      </c>
      <c r="JD98" s="412">
        <v>1880.4</v>
      </c>
      <c r="JE98" s="412">
        <v>4197.7</v>
      </c>
      <c r="JF98" s="412">
        <v>4073.7</v>
      </c>
      <c r="JG98" s="412">
        <v>4124.2</v>
      </c>
      <c r="JH98" s="412">
        <v>3614.1</v>
      </c>
      <c r="JI98" s="412">
        <v>1391.4</v>
      </c>
      <c r="JJ98" s="412">
        <v>609.20000000000005</v>
      </c>
      <c r="JK98" s="412">
        <v>70.5</v>
      </c>
      <c r="JL98" s="412">
        <v>19963.3</v>
      </c>
      <c r="JM98" s="412">
        <v>0</v>
      </c>
      <c r="JN98" s="412">
        <v>19963.3</v>
      </c>
      <c r="JO98" s="286"/>
      <c r="JP98" s="143">
        <f t="shared" si="6"/>
        <v>0</v>
      </c>
    </row>
    <row r="99" spans="1:276" x14ac:dyDescent="0.2">
      <c r="A99" s="150" t="s">
        <v>435</v>
      </c>
      <c r="B99" s="151" t="s">
        <v>276</v>
      </c>
      <c r="C99" s="152" t="s">
        <v>277</v>
      </c>
      <c r="D99" s="415" t="s">
        <v>434</v>
      </c>
      <c r="E99" s="412">
        <v>375</v>
      </c>
      <c r="F99" s="412">
        <v>1754</v>
      </c>
      <c r="G99" s="412">
        <v>7471</v>
      </c>
      <c r="H99" s="412">
        <v>13269</v>
      </c>
      <c r="I99" s="412">
        <v>10886</v>
      </c>
      <c r="J99" s="412">
        <v>7813</v>
      </c>
      <c r="K99" s="412">
        <v>11128</v>
      </c>
      <c r="L99" s="412">
        <v>3959</v>
      </c>
      <c r="M99" s="412">
        <v>56655</v>
      </c>
      <c r="N99" s="412">
        <v>35</v>
      </c>
      <c r="O99" s="412">
        <v>52</v>
      </c>
      <c r="P99" s="412">
        <v>121</v>
      </c>
      <c r="Q99" s="412">
        <v>106</v>
      </c>
      <c r="R99" s="412">
        <v>100</v>
      </c>
      <c r="S99" s="412">
        <v>45</v>
      </c>
      <c r="T99" s="412">
        <v>82</v>
      </c>
      <c r="U99" s="412">
        <v>19</v>
      </c>
      <c r="V99" s="412">
        <v>560</v>
      </c>
      <c r="W99" s="412">
        <v>0</v>
      </c>
      <c r="X99" s="412">
        <v>0</v>
      </c>
      <c r="Y99" s="412">
        <v>1</v>
      </c>
      <c r="Z99" s="412">
        <v>1</v>
      </c>
      <c r="AA99" s="412">
        <v>0</v>
      </c>
      <c r="AB99" s="412">
        <v>0</v>
      </c>
      <c r="AC99" s="412">
        <v>2</v>
      </c>
      <c r="AD99" s="412">
        <v>5</v>
      </c>
      <c r="AE99" s="412">
        <v>9</v>
      </c>
      <c r="AF99" s="412">
        <v>340</v>
      </c>
      <c r="AG99" s="412">
        <v>1702</v>
      </c>
      <c r="AH99" s="412">
        <v>7349</v>
      </c>
      <c r="AI99" s="412">
        <v>13162</v>
      </c>
      <c r="AJ99" s="412">
        <v>10786</v>
      </c>
      <c r="AK99" s="412">
        <v>7768</v>
      </c>
      <c r="AL99" s="412">
        <v>11044</v>
      </c>
      <c r="AM99" s="412">
        <v>3935</v>
      </c>
      <c r="AN99" s="412">
        <v>56086</v>
      </c>
      <c r="AO99" s="412">
        <v>0</v>
      </c>
      <c r="AP99" s="412">
        <v>3</v>
      </c>
      <c r="AQ99" s="412">
        <v>14</v>
      </c>
      <c r="AR99" s="412">
        <v>63</v>
      </c>
      <c r="AS99" s="412">
        <v>45</v>
      </c>
      <c r="AT99" s="412">
        <v>42</v>
      </c>
      <c r="AU99" s="412">
        <v>72</v>
      </c>
      <c r="AV99" s="412">
        <v>28</v>
      </c>
      <c r="AW99" s="412">
        <v>267</v>
      </c>
      <c r="AX99" s="412">
        <v>0</v>
      </c>
      <c r="AY99" s="412">
        <v>3</v>
      </c>
      <c r="AZ99" s="412">
        <v>14</v>
      </c>
      <c r="BA99" s="412">
        <v>63</v>
      </c>
      <c r="BB99" s="412">
        <v>45</v>
      </c>
      <c r="BC99" s="412">
        <v>42</v>
      </c>
      <c r="BD99" s="412">
        <v>72</v>
      </c>
      <c r="BE99" s="412">
        <v>28</v>
      </c>
      <c r="BF99" s="412">
        <v>0</v>
      </c>
      <c r="BG99" s="412">
        <v>267</v>
      </c>
      <c r="BH99" s="412">
        <v>0</v>
      </c>
      <c r="BI99" s="412">
        <v>343</v>
      </c>
      <c r="BJ99" s="412">
        <v>1713</v>
      </c>
      <c r="BK99" s="412">
        <v>7398</v>
      </c>
      <c r="BL99" s="412">
        <v>13144</v>
      </c>
      <c r="BM99" s="412">
        <v>10783</v>
      </c>
      <c r="BN99" s="412">
        <v>7798</v>
      </c>
      <c r="BO99" s="412">
        <v>11000</v>
      </c>
      <c r="BP99" s="412">
        <v>3907</v>
      </c>
      <c r="BQ99" s="412">
        <v>56086</v>
      </c>
      <c r="BR99" s="412">
        <v>0</v>
      </c>
      <c r="BS99" s="412">
        <v>102</v>
      </c>
      <c r="BT99" s="412">
        <v>1146</v>
      </c>
      <c r="BU99" s="412">
        <v>3710</v>
      </c>
      <c r="BV99" s="412">
        <v>4344</v>
      </c>
      <c r="BW99" s="412">
        <v>2972</v>
      </c>
      <c r="BX99" s="412">
        <v>1679</v>
      </c>
      <c r="BY99" s="412">
        <v>1610</v>
      </c>
      <c r="BZ99" s="412">
        <v>275</v>
      </c>
      <c r="CA99" s="412">
        <v>15838</v>
      </c>
      <c r="CB99" s="412">
        <v>0</v>
      </c>
      <c r="CC99" s="412">
        <v>1</v>
      </c>
      <c r="CD99" s="412">
        <v>7</v>
      </c>
      <c r="CE99" s="412">
        <v>44</v>
      </c>
      <c r="CF99" s="412">
        <v>64</v>
      </c>
      <c r="CG99" s="412">
        <v>60</v>
      </c>
      <c r="CH99" s="412">
        <v>41</v>
      </c>
      <c r="CI99" s="412">
        <v>47</v>
      </c>
      <c r="CJ99" s="412">
        <v>3</v>
      </c>
      <c r="CK99" s="412">
        <v>267</v>
      </c>
      <c r="CL99" s="412">
        <v>0</v>
      </c>
      <c r="CM99" s="412">
        <v>0</v>
      </c>
      <c r="CN99" s="412">
        <v>0</v>
      </c>
      <c r="CO99" s="412">
        <v>3</v>
      </c>
      <c r="CP99" s="412">
        <v>3</v>
      </c>
      <c r="CQ99" s="412">
        <v>6</v>
      </c>
      <c r="CR99" s="412">
        <v>8</v>
      </c>
      <c r="CS99" s="412">
        <v>23</v>
      </c>
      <c r="CT99" s="412">
        <v>10</v>
      </c>
      <c r="CU99" s="412">
        <v>53</v>
      </c>
      <c r="CV99" s="412">
        <v>13</v>
      </c>
      <c r="CW99" s="412">
        <v>13</v>
      </c>
      <c r="CX99" s="412">
        <v>43</v>
      </c>
      <c r="CY99" s="412">
        <v>70</v>
      </c>
      <c r="CZ99" s="412">
        <v>58</v>
      </c>
      <c r="DA99" s="412">
        <v>46</v>
      </c>
      <c r="DB99" s="412">
        <v>75</v>
      </c>
      <c r="DC99" s="412">
        <v>51</v>
      </c>
      <c r="DD99" s="412">
        <v>369</v>
      </c>
      <c r="DE99" s="412">
        <v>23</v>
      </c>
      <c r="DF99" s="412">
        <v>44</v>
      </c>
      <c r="DG99" s="412">
        <v>115</v>
      </c>
      <c r="DH99" s="412">
        <v>190</v>
      </c>
      <c r="DI99" s="412">
        <v>132</v>
      </c>
      <c r="DJ99" s="412">
        <v>91</v>
      </c>
      <c r="DK99" s="412">
        <v>187</v>
      </c>
      <c r="DL99" s="412">
        <v>98</v>
      </c>
      <c r="DM99" s="412">
        <v>880</v>
      </c>
      <c r="DN99" s="412">
        <v>0</v>
      </c>
      <c r="DO99" s="412">
        <v>8</v>
      </c>
      <c r="DP99" s="412">
        <v>34</v>
      </c>
      <c r="DQ99" s="412">
        <v>35</v>
      </c>
      <c r="DR99" s="412">
        <v>28</v>
      </c>
      <c r="DS99" s="412">
        <v>11</v>
      </c>
      <c r="DT99" s="412">
        <v>25</v>
      </c>
      <c r="DU99" s="412">
        <v>6</v>
      </c>
      <c r="DV99" s="412">
        <v>147</v>
      </c>
      <c r="DW99" s="412">
        <v>3</v>
      </c>
      <c r="DX99" s="412">
        <v>33</v>
      </c>
      <c r="DY99" s="412">
        <v>9</v>
      </c>
      <c r="DZ99" s="412">
        <v>16</v>
      </c>
      <c r="EA99" s="412">
        <v>14</v>
      </c>
      <c r="EB99" s="412">
        <v>4</v>
      </c>
      <c r="EC99" s="412">
        <v>13</v>
      </c>
      <c r="ED99" s="412">
        <v>17</v>
      </c>
      <c r="EE99" s="412">
        <v>109</v>
      </c>
      <c r="EF99" s="412">
        <v>26</v>
      </c>
      <c r="EG99" s="412">
        <v>85</v>
      </c>
      <c r="EH99" s="412">
        <v>158</v>
      </c>
      <c r="EI99" s="412">
        <v>241</v>
      </c>
      <c r="EJ99" s="412">
        <v>174</v>
      </c>
      <c r="EK99" s="412">
        <v>106</v>
      </c>
      <c r="EL99" s="412">
        <v>225</v>
      </c>
      <c r="EM99" s="412">
        <v>121</v>
      </c>
      <c r="EN99" s="412">
        <v>1136</v>
      </c>
      <c r="EO99" s="412">
        <v>17</v>
      </c>
      <c r="EP99" s="412">
        <v>61</v>
      </c>
      <c r="EQ99" s="412">
        <v>53</v>
      </c>
      <c r="ER99" s="412">
        <v>79</v>
      </c>
      <c r="ES99" s="412">
        <v>65</v>
      </c>
      <c r="ET99" s="412">
        <v>44</v>
      </c>
      <c r="EU99" s="412">
        <v>89</v>
      </c>
      <c r="EV99" s="412">
        <v>69</v>
      </c>
      <c r="EW99" s="412">
        <v>477</v>
      </c>
      <c r="EX99" s="412">
        <v>0</v>
      </c>
      <c r="EY99" s="412">
        <v>0</v>
      </c>
      <c r="EZ99" s="412">
        <v>0</v>
      </c>
      <c r="FA99" s="412">
        <v>0</v>
      </c>
      <c r="FB99" s="412">
        <v>0</v>
      </c>
      <c r="FC99" s="412">
        <v>0</v>
      </c>
      <c r="FD99" s="412">
        <v>0</v>
      </c>
      <c r="FE99" s="412">
        <v>0</v>
      </c>
      <c r="FF99" s="412">
        <v>0</v>
      </c>
      <c r="FG99" s="412">
        <v>0</v>
      </c>
      <c r="FH99" s="412">
        <v>0</v>
      </c>
      <c r="FI99" s="412">
        <v>0</v>
      </c>
      <c r="FJ99" s="412">
        <v>0</v>
      </c>
      <c r="FK99" s="412">
        <v>0</v>
      </c>
      <c r="FL99" s="412">
        <v>0</v>
      </c>
      <c r="FM99" s="412">
        <v>0</v>
      </c>
      <c r="FN99" s="412">
        <v>0</v>
      </c>
      <c r="FO99" s="412">
        <v>0</v>
      </c>
      <c r="FP99" s="412">
        <v>17</v>
      </c>
      <c r="FQ99" s="412">
        <v>61</v>
      </c>
      <c r="FR99" s="412">
        <v>53</v>
      </c>
      <c r="FS99" s="412">
        <v>79</v>
      </c>
      <c r="FT99" s="412">
        <v>65</v>
      </c>
      <c r="FU99" s="412">
        <v>44</v>
      </c>
      <c r="FV99" s="412">
        <v>89</v>
      </c>
      <c r="FW99" s="412">
        <v>69</v>
      </c>
      <c r="FX99" s="412">
        <v>477</v>
      </c>
      <c r="FY99" s="412">
        <v>0</v>
      </c>
      <c r="FZ99" s="412">
        <v>237</v>
      </c>
      <c r="GA99" s="412">
        <v>519</v>
      </c>
      <c r="GB99" s="412">
        <v>3598</v>
      </c>
      <c r="GC99" s="412">
        <v>8680</v>
      </c>
      <c r="GD99" s="412">
        <v>7703</v>
      </c>
      <c r="GE99" s="412">
        <v>6055</v>
      </c>
      <c r="GF99" s="412">
        <v>9281</v>
      </c>
      <c r="GG99" s="412">
        <v>3596</v>
      </c>
      <c r="GH99" s="412">
        <v>39669</v>
      </c>
      <c r="GI99" s="412">
        <v>0</v>
      </c>
      <c r="GJ99" s="412">
        <v>106</v>
      </c>
      <c r="GK99" s="412">
        <v>1194</v>
      </c>
      <c r="GL99" s="412">
        <v>3800</v>
      </c>
      <c r="GM99" s="412">
        <v>4464</v>
      </c>
      <c r="GN99" s="412">
        <v>3080</v>
      </c>
      <c r="GO99" s="412">
        <v>1743</v>
      </c>
      <c r="GP99" s="412">
        <v>1719</v>
      </c>
      <c r="GQ99" s="412">
        <v>311</v>
      </c>
      <c r="GR99" s="412">
        <v>16417</v>
      </c>
      <c r="GS99" s="412">
        <v>0</v>
      </c>
      <c r="GT99" s="412">
        <v>17.5</v>
      </c>
      <c r="GU99" s="412">
        <v>0</v>
      </c>
      <c r="GV99" s="412">
        <v>0</v>
      </c>
      <c r="GW99" s="412">
        <v>0.5</v>
      </c>
      <c r="GX99" s="412">
        <v>0.5</v>
      </c>
      <c r="GY99" s="412">
        <v>0.5</v>
      </c>
      <c r="GZ99" s="412">
        <v>0</v>
      </c>
      <c r="HA99" s="412">
        <v>0</v>
      </c>
      <c r="HB99" s="412">
        <v>19</v>
      </c>
      <c r="HC99" s="412">
        <v>0</v>
      </c>
      <c r="HD99" s="412">
        <v>301.25</v>
      </c>
      <c r="HE99" s="412">
        <v>1433.25</v>
      </c>
      <c r="HF99" s="412">
        <v>6428.5</v>
      </c>
      <c r="HG99" s="412">
        <v>12012</v>
      </c>
      <c r="HH99" s="412">
        <v>10000.5</v>
      </c>
      <c r="HI99" s="412">
        <v>7354.5</v>
      </c>
      <c r="HJ99" s="412">
        <v>10555.25</v>
      </c>
      <c r="HK99" s="412">
        <v>3835</v>
      </c>
      <c r="HL99" s="412">
        <v>51920.25</v>
      </c>
      <c r="HM99" s="412">
        <v>0</v>
      </c>
      <c r="HN99" s="412">
        <v>200.8</v>
      </c>
      <c r="HO99" s="412">
        <v>1114.8</v>
      </c>
      <c r="HP99" s="412">
        <v>5714.2</v>
      </c>
      <c r="HQ99" s="412">
        <v>12012</v>
      </c>
      <c r="HR99" s="412">
        <v>12222.8</v>
      </c>
      <c r="HS99" s="412">
        <v>10623.2</v>
      </c>
      <c r="HT99" s="412">
        <v>17592.099999999999</v>
      </c>
      <c r="HU99" s="412">
        <v>7670</v>
      </c>
      <c r="HV99" s="412">
        <v>67149.899999999994</v>
      </c>
      <c r="HW99" s="412">
        <v>0</v>
      </c>
      <c r="HX99" s="412">
        <v>67149.899999999994</v>
      </c>
      <c r="HY99" s="412">
        <v>0</v>
      </c>
      <c r="HZ99" s="412">
        <v>301.25</v>
      </c>
      <c r="IA99" s="412">
        <v>1433.25</v>
      </c>
      <c r="IB99" s="412">
        <v>6428.5</v>
      </c>
      <c r="IC99" s="412">
        <v>12012</v>
      </c>
      <c r="ID99" s="412">
        <v>10000.5</v>
      </c>
      <c r="IE99" s="412">
        <v>7354.5</v>
      </c>
      <c r="IF99" s="412">
        <v>10555.25</v>
      </c>
      <c r="IG99" s="412">
        <v>3835</v>
      </c>
      <c r="IH99" s="412">
        <v>51920.25</v>
      </c>
      <c r="II99" s="412">
        <v>0</v>
      </c>
      <c r="IJ99" s="412">
        <v>33.200000000000003</v>
      </c>
      <c r="IK99" s="412">
        <v>508.69</v>
      </c>
      <c r="IL99" s="412">
        <v>1413.41</v>
      </c>
      <c r="IM99" s="412">
        <v>1372.45</v>
      </c>
      <c r="IN99" s="412">
        <v>401.44</v>
      </c>
      <c r="IO99" s="412">
        <v>106.9</v>
      </c>
      <c r="IP99" s="412">
        <v>32.6</v>
      </c>
      <c r="IQ99" s="412">
        <v>5.67</v>
      </c>
      <c r="IR99" s="412">
        <v>3874.36</v>
      </c>
      <c r="IS99" s="412">
        <v>0</v>
      </c>
      <c r="IT99" s="412">
        <v>268.05</v>
      </c>
      <c r="IU99" s="412">
        <v>924.56</v>
      </c>
      <c r="IV99" s="412">
        <v>5015.09</v>
      </c>
      <c r="IW99" s="412">
        <v>10639.55</v>
      </c>
      <c r="IX99" s="412">
        <v>9599.06</v>
      </c>
      <c r="IY99" s="412">
        <v>7247.6</v>
      </c>
      <c r="IZ99" s="412">
        <v>10522.65</v>
      </c>
      <c r="JA99" s="412">
        <v>3829.33</v>
      </c>
      <c r="JB99" s="412">
        <v>48045.89</v>
      </c>
      <c r="JC99" s="412">
        <v>0</v>
      </c>
      <c r="JD99" s="412">
        <v>178.7</v>
      </c>
      <c r="JE99" s="412">
        <v>719.1</v>
      </c>
      <c r="JF99" s="412">
        <v>4457.8999999999996</v>
      </c>
      <c r="JG99" s="412">
        <v>10639.6</v>
      </c>
      <c r="JH99" s="412">
        <v>11732.2</v>
      </c>
      <c r="JI99" s="412">
        <v>10468.799999999999</v>
      </c>
      <c r="JJ99" s="412">
        <v>17537.8</v>
      </c>
      <c r="JK99" s="412">
        <v>7658.7</v>
      </c>
      <c r="JL99" s="412">
        <v>63392.800000000003</v>
      </c>
      <c r="JM99" s="412">
        <v>0</v>
      </c>
      <c r="JN99" s="412">
        <v>63392.800000000003</v>
      </c>
      <c r="JO99" s="286"/>
      <c r="JP99" s="143">
        <f t="shared" si="6"/>
        <v>0</v>
      </c>
    </row>
    <row r="100" spans="1:276" x14ac:dyDescent="0.2">
      <c r="A100" s="150" t="s">
        <v>437</v>
      </c>
      <c r="B100" s="151" t="s">
        <v>280</v>
      </c>
      <c r="C100" s="152" t="s">
        <v>128</v>
      </c>
      <c r="D100" s="415" t="s">
        <v>436</v>
      </c>
      <c r="E100" s="412">
        <v>5230</v>
      </c>
      <c r="F100" s="412">
        <v>11530</v>
      </c>
      <c r="G100" s="412">
        <v>33530</v>
      </c>
      <c r="H100" s="412">
        <v>36325</v>
      </c>
      <c r="I100" s="412">
        <v>20836</v>
      </c>
      <c r="J100" s="412">
        <v>9034</v>
      </c>
      <c r="K100" s="412">
        <v>5853</v>
      </c>
      <c r="L100" s="412">
        <v>888</v>
      </c>
      <c r="M100" s="412">
        <v>123226</v>
      </c>
      <c r="N100" s="412">
        <v>109</v>
      </c>
      <c r="O100" s="412">
        <v>260</v>
      </c>
      <c r="P100" s="412">
        <v>438</v>
      </c>
      <c r="Q100" s="412">
        <v>408</v>
      </c>
      <c r="R100" s="412">
        <v>228</v>
      </c>
      <c r="S100" s="412">
        <v>78</v>
      </c>
      <c r="T100" s="412">
        <v>40</v>
      </c>
      <c r="U100" s="412">
        <v>7</v>
      </c>
      <c r="V100" s="412">
        <v>1568</v>
      </c>
      <c r="W100" s="412">
        <v>0</v>
      </c>
      <c r="X100" s="412">
        <v>0</v>
      </c>
      <c r="Y100" s="412">
        <v>0</v>
      </c>
      <c r="Z100" s="412">
        <v>0</v>
      </c>
      <c r="AA100" s="412">
        <v>0</v>
      </c>
      <c r="AB100" s="412">
        <v>0</v>
      </c>
      <c r="AC100" s="412">
        <v>0</v>
      </c>
      <c r="AD100" s="412">
        <v>0</v>
      </c>
      <c r="AE100" s="412">
        <v>0</v>
      </c>
      <c r="AF100" s="412">
        <v>5121</v>
      </c>
      <c r="AG100" s="412">
        <v>11270</v>
      </c>
      <c r="AH100" s="412">
        <v>33092</v>
      </c>
      <c r="AI100" s="412">
        <v>35917</v>
      </c>
      <c r="AJ100" s="412">
        <v>20608</v>
      </c>
      <c r="AK100" s="412">
        <v>8956</v>
      </c>
      <c r="AL100" s="412">
        <v>5813</v>
      </c>
      <c r="AM100" s="412">
        <v>881</v>
      </c>
      <c r="AN100" s="412">
        <v>121658</v>
      </c>
      <c r="AO100" s="412">
        <v>1</v>
      </c>
      <c r="AP100" s="412">
        <v>9</v>
      </c>
      <c r="AQ100" s="412">
        <v>90</v>
      </c>
      <c r="AR100" s="412">
        <v>177</v>
      </c>
      <c r="AS100" s="412">
        <v>189</v>
      </c>
      <c r="AT100" s="412">
        <v>94</v>
      </c>
      <c r="AU100" s="412">
        <v>76</v>
      </c>
      <c r="AV100" s="412">
        <v>30</v>
      </c>
      <c r="AW100" s="412">
        <v>666</v>
      </c>
      <c r="AX100" s="412">
        <v>1</v>
      </c>
      <c r="AY100" s="412">
        <v>9</v>
      </c>
      <c r="AZ100" s="412">
        <v>90</v>
      </c>
      <c r="BA100" s="412">
        <v>177</v>
      </c>
      <c r="BB100" s="412">
        <v>189</v>
      </c>
      <c r="BC100" s="412">
        <v>94</v>
      </c>
      <c r="BD100" s="412">
        <v>76</v>
      </c>
      <c r="BE100" s="412">
        <v>30</v>
      </c>
      <c r="BF100" s="412">
        <v>0</v>
      </c>
      <c r="BG100" s="412">
        <v>666</v>
      </c>
      <c r="BH100" s="412">
        <v>1</v>
      </c>
      <c r="BI100" s="412">
        <v>5129</v>
      </c>
      <c r="BJ100" s="412">
        <v>11351</v>
      </c>
      <c r="BK100" s="412">
        <v>33179</v>
      </c>
      <c r="BL100" s="412">
        <v>35929</v>
      </c>
      <c r="BM100" s="412">
        <v>20513</v>
      </c>
      <c r="BN100" s="412">
        <v>8938</v>
      </c>
      <c r="BO100" s="412">
        <v>5767</v>
      </c>
      <c r="BP100" s="412">
        <v>851</v>
      </c>
      <c r="BQ100" s="412">
        <v>121658</v>
      </c>
      <c r="BR100" s="412">
        <v>1</v>
      </c>
      <c r="BS100" s="412">
        <v>2963</v>
      </c>
      <c r="BT100" s="412">
        <v>6738</v>
      </c>
      <c r="BU100" s="412">
        <v>13777</v>
      </c>
      <c r="BV100" s="412">
        <v>10267</v>
      </c>
      <c r="BW100" s="412">
        <v>4551</v>
      </c>
      <c r="BX100" s="412">
        <v>1625</v>
      </c>
      <c r="BY100" s="412">
        <v>706</v>
      </c>
      <c r="BZ100" s="412">
        <v>86</v>
      </c>
      <c r="CA100" s="412">
        <v>40714</v>
      </c>
      <c r="CB100" s="412">
        <v>0</v>
      </c>
      <c r="CC100" s="412">
        <v>105</v>
      </c>
      <c r="CD100" s="412">
        <v>140</v>
      </c>
      <c r="CE100" s="412">
        <v>761</v>
      </c>
      <c r="CF100" s="412">
        <v>883</v>
      </c>
      <c r="CG100" s="412">
        <v>376</v>
      </c>
      <c r="CH100" s="412">
        <v>133</v>
      </c>
      <c r="CI100" s="412">
        <v>49</v>
      </c>
      <c r="CJ100" s="412">
        <v>6</v>
      </c>
      <c r="CK100" s="412">
        <v>2453</v>
      </c>
      <c r="CL100" s="412">
        <v>0</v>
      </c>
      <c r="CM100" s="412">
        <v>9</v>
      </c>
      <c r="CN100" s="412">
        <v>10</v>
      </c>
      <c r="CO100" s="412">
        <v>33</v>
      </c>
      <c r="CP100" s="412">
        <v>60</v>
      </c>
      <c r="CQ100" s="412">
        <v>35</v>
      </c>
      <c r="CR100" s="412">
        <v>38</v>
      </c>
      <c r="CS100" s="412">
        <v>48</v>
      </c>
      <c r="CT100" s="412">
        <v>15</v>
      </c>
      <c r="CU100" s="412">
        <v>248</v>
      </c>
      <c r="CV100" s="412">
        <v>68</v>
      </c>
      <c r="CW100" s="412">
        <v>151</v>
      </c>
      <c r="CX100" s="412">
        <v>393</v>
      </c>
      <c r="CY100" s="412">
        <v>323</v>
      </c>
      <c r="CZ100" s="412">
        <v>156</v>
      </c>
      <c r="DA100" s="412">
        <v>78</v>
      </c>
      <c r="DB100" s="412">
        <v>28</v>
      </c>
      <c r="DC100" s="412">
        <v>10</v>
      </c>
      <c r="DD100" s="412">
        <v>1207</v>
      </c>
      <c r="DE100" s="412">
        <v>127</v>
      </c>
      <c r="DF100" s="412">
        <v>141</v>
      </c>
      <c r="DG100" s="412">
        <v>262</v>
      </c>
      <c r="DH100" s="412">
        <v>268</v>
      </c>
      <c r="DI100" s="412">
        <v>126</v>
      </c>
      <c r="DJ100" s="412">
        <v>62</v>
      </c>
      <c r="DK100" s="412">
        <v>47</v>
      </c>
      <c r="DL100" s="412">
        <v>5</v>
      </c>
      <c r="DM100" s="412">
        <v>1038</v>
      </c>
      <c r="DN100" s="412">
        <v>0</v>
      </c>
      <c r="DO100" s="412">
        <v>0</v>
      </c>
      <c r="DP100" s="412">
        <v>0</v>
      </c>
      <c r="DQ100" s="412">
        <v>0</v>
      </c>
      <c r="DR100" s="412">
        <v>0</v>
      </c>
      <c r="DS100" s="412">
        <v>0</v>
      </c>
      <c r="DT100" s="412">
        <v>0</v>
      </c>
      <c r="DU100" s="412">
        <v>0</v>
      </c>
      <c r="DV100" s="412">
        <v>0</v>
      </c>
      <c r="DW100" s="412">
        <v>66</v>
      </c>
      <c r="DX100" s="412">
        <v>63</v>
      </c>
      <c r="DY100" s="412">
        <v>66</v>
      </c>
      <c r="DZ100" s="412">
        <v>42</v>
      </c>
      <c r="EA100" s="412">
        <v>39</v>
      </c>
      <c r="EB100" s="412">
        <v>13</v>
      </c>
      <c r="EC100" s="412">
        <v>12</v>
      </c>
      <c r="ED100" s="412">
        <v>4</v>
      </c>
      <c r="EE100" s="412">
        <v>305</v>
      </c>
      <c r="EF100" s="412">
        <v>193</v>
      </c>
      <c r="EG100" s="412">
        <v>204</v>
      </c>
      <c r="EH100" s="412">
        <v>328</v>
      </c>
      <c r="EI100" s="412">
        <v>310</v>
      </c>
      <c r="EJ100" s="412">
        <v>165</v>
      </c>
      <c r="EK100" s="412">
        <v>75</v>
      </c>
      <c r="EL100" s="412">
        <v>59</v>
      </c>
      <c r="EM100" s="412">
        <v>9</v>
      </c>
      <c r="EN100" s="412">
        <v>1343</v>
      </c>
      <c r="EO100" s="412">
        <v>157</v>
      </c>
      <c r="EP100" s="412">
        <v>116</v>
      </c>
      <c r="EQ100" s="412">
        <v>169</v>
      </c>
      <c r="ER100" s="412">
        <v>173</v>
      </c>
      <c r="ES100" s="412">
        <v>114</v>
      </c>
      <c r="ET100" s="412">
        <v>58</v>
      </c>
      <c r="EU100" s="412">
        <v>44</v>
      </c>
      <c r="EV100" s="412">
        <v>7</v>
      </c>
      <c r="EW100" s="412">
        <v>838</v>
      </c>
      <c r="EX100" s="412">
        <v>0</v>
      </c>
      <c r="EY100" s="412">
        <v>0</v>
      </c>
      <c r="EZ100" s="412">
        <v>0</v>
      </c>
      <c r="FA100" s="412">
        <v>0</v>
      </c>
      <c r="FB100" s="412">
        <v>0</v>
      </c>
      <c r="FC100" s="412">
        <v>0</v>
      </c>
      <c r="FD100" s="412">
        <v>0</v>
      </c>
      <c r="FE100" s="412">
        <v>0</v>
      </c>
      <c r="FF100" s="412">
        <v>0</v>
      </c>
      <c r="FG100" s="412">
        <v>1</v>
      </c>
      <c r="FH100" s="412">
        <v>1</v>
      </c>
      <c r="FI100" s="412">
        <v>2</v>
      </c>
      <c r="FJ100" s="412">
        <v>6</v>
      </c>
      <c r="FK100" s="412">
        <v>6</v>
      </c>
      <c r="FL100" s="412">
        <v>3</v>
      </c>
      <c r="FM100" s="412">
        <v>2</v>
      </c>
      <c r="FN100" s="412">
        <v>0</v>
      </c>
      <c r="FO100" s="412">
        <v>21</v>
      </c>
      <c r="FP100" s="412">
        <v>156</v>
      </c>
      <c r="FQ100" s="412">
        <v>115</v>
      </c>
      <c r="FR100" s="412">
        <v>167</v>
      </c>
      <c r="FS100" s="412">
        <v>167</v>
      </c>
      <c r="FT100" s="412">
        <v>108</v>
      </c>
      <c r="FU100" s="412">
        <v>55</v>
      </c>
      <c r="FV100" s="412">
        <v>42</v>
      </c>
      <c r="FW100" s="412">
        <v>7</v>
      </c>
      <c r="FX100" s="412">
        <v>817</v>
      </c>
      <c r="FY100" s="412">
        <v>0</v>
      </c>
      <c r="FZ100" s="412">
        <v>1986</v>
      </c>
      <c r="GA100" s="412">
        <v>4400</v>
      </c>
      <c r="GB100" s="412">
        <v>18542</v>
      </c>
      <c r="GC100" s="412">
        <v>24677</v>
      </c>
      <c r="GD100" s="412">
        <v>15512</v>
      </c>
      <c r="GE100" s="412">
        <v>7129</v>
      </c>
      <c r="GF100" s="412">
        <v>4952</v>
      </c>
      <c r="GG100" s="412">
        <v>740</v>
      </c>
      <c r="GH100" s="412">
        <v>77938</v>
      </c>
      <c r="GI100" s="412">
        <v>1</v>
      </c>
      <c r="GJ100" s="412">
        <v>3143</v>
      </c>
      <c r="GK100" s="412">
        <v>6951</v>
      </c>
      <c r="GL100" s="412">
        <v>14637</v>
      </c>
      <c r="GM100" s="412">
        <v>11252</v>
      </c>
      <c r="GN100" s="412">
        <v>5001</v>
      </c>
      <c r="GO100" s="412">
        <v>1809</v>
      </c>
      <c r="GP100" s="412">
        <v>815</v>
      </c>
      <c r="GQ100" s="412">
        <v>111</v>
      </c>
      <c r="GR100" s="412">
        <v>43720</v>
      </c>
      <c r="GS100" s="412">
        <v>0</v>
      </c>
      <c r="GT100" s="412">
        <v>0</v>
      </c>
      <c r="GU100" s="412">
        <v>0.5</v>
      </c>
      <c r="GV100" s="412">
        <v>0</v>
      </c>
      <c r="GW100" s="412">
        <v>0</v>
      </c>
      <c r="GX100" s="412">
        <v>0</v>
      </c>
      <c r="GY100" s="412">
        <v>0</v>
      </c>
      <c r="GZ100" s="412">
        <v>0</v>
      </c>
      <c r="HA100" s="412">
        <v>0</v>
      </c>
      <c r="HB100" s="412">
        <v>0.5</v>
      </c>
      <c r="HC100" s="412">
        <v>0.75</v>
      </c>
      <c r="HD100" s="412">
        <v>4390.5</v>
      </c>
      <c r="HE100" s="412">
        <v>9657.5</v>
      </c>
      <c r="HF100" s="412">
        <v>29561</v>
      </c>
      <c r="HG100" s="412">
        <v>33132.5</v>
      </c>
      <c r="HH100" s="412">
        <v>19283.25</v>
      </c>
      <c r="HI100" s="412">
        <v>8486</v>
      </c>
      <c r="HJ100" s="412">
        <v>5560.25</v>
      </c>
      <c r="HK100" s="412">
        <v>822.5</v>
      </c>
      <c r="HL100" s="412">
        <v>110894.25</v>
      </c>
      <c r="HM100" s="412">
        <v>0.4</v>
      </c>
      <c r="HN100" s="412">
        <v>2927</v>
      </c>
      <c r="HO100" s="412">
        <v>7511.4</v>
      </c>
      <c r="HP100" s="412">
        <v>26276.400000000001</v>
      </c>
      <c r="HQ100" s="412">
        <v>33132.5</v>
      </c>
      <c r="HR100" s="412">
        <v>23568.400000000001</v>
      </c>
      <c r="HS100" s="412">
        <v>12257.6</v>
      </c>
      <c r="HT100" s="412">
        <v>9267.1</v>
      </c>
      <c r="HU100" s="412">
        <v>1645</v>
      </c>
      <c r="HV100" s="412">
        <v>116585.80000000002</v>
      </c>
      <c r="HW100" s="412">
        <v>0</v>
      </c>
      <c r="HX100" s="412">
        <v>116585.8</v>
      </c>
      <c r="HY100" s="412">
        <v>0.75</v>
      </c>
      <c r="HZ100" s="412">
        <v>4390.5</v>
      </c>
      <c r="IA100" s="412">
        <v>9657.5</v>
      </c>
      <c r="IB100" s="412">
        <v>29561</v>
      </c>
      <c r="IC100" s="412">
        <v>33132.5</v>
      </c>
      <c r="ID100" s="412">
        <v>19283.25</v>
      </c>
      <c r="IE100" s="412">
        <v>8486</v>
      </c>
      <c r="IF100" s="412">
        <v>5560.25</v>
      </c>
      <c r="IG100" s="412">
        <v>822.5</v>
      </c>
      <c r="IH100" s="412">
        <v>110894.25</v>
      </c>
      <c r="II100" s="412">
        <v>0.6</v>
      </c>
      <c r="IJ100" s="412">
        <v>1803.07</v>
      </c>
      <c r="IK100" s="412">
        <v>3591.47</v>
      </c>
      <c r="IL100" s="412">
        <v>7568.78</v>
      </c>
      <c r="IM100" s="412">
        <v>6150.66</v>
      </c>
      <c r="IN100" s="412">
        <v>2231.65</v>
      </c>
      <c r="IO100" s="412">
        <v>438.02</v>
      </c>
      <c r="IP100" s="412">
        <v>139.76</v>
      </c>
      <c r="IQ100" s="412">
        <v>4.07</v>
      </c>
      <c r="IR100" s="412">
        <v>21928.079999999998</v>
      </c>
      <c r="IS100" s="412">
        <v>0.15000000000000002</v>
      </c>
      <c r="IT100" s="412">
        <v>2587.4300000000003</v>
      </c>
      <c r="IU100" s="412">
        <v>6066.0300000000007</v>
      </c>
      <c r="IV100" s="412">
        <v>21992.22</v>
      </c>
      <c r="IW100" s="412">
        <v>26981.84</v>
      </c>
      <c r="IX100" s="412">
        <v>17051.599999999999</v>
      </c>
      <c r="IY100" s="412">
        <v>8047.98</v>
      </c>
      <c r="IZ100" s="412">
        <v>5420.49</v>
      </c>
      <c r="JA100" s="412">
        <v>818.43</v>
      </c>
      <c r="JB100" s="412">
        <v>88966.169999999984</v>
      </c>
      <c r="JC100" s="412">
        <v>0.1</v>
      </c>
      <c r="JD100" s="412">
        <v>1725</v>
      </c>
      <c r="JE100" s="412">
        <v>4718</v>
      </c>
      <c r="JF100" s="412">
        <v>19548.599999999999</v>
      </c>
      <c r="JG100" s="412">
        <v>26981.8</v>
      </c>
      <c r="JH100" s="412">
        <v>20840.8</v>
      </c>
      <c r="JI100" s="412">
        <v>11624.9</v>
      </c>
      <c r="JJ100" s="412">
        <v>9034.2000000000007</v>
      </c>
      <c r="JK100" s="412">
        <v>1636.9</v>
      </c>
      <c r="JL100" s="412">
        <v>96110.299999999988</v>
      </c>
      <c r="JM100" s="412">
        <v>0</v>
      </c>
      <c r="JN100" s="412">
        <v>96110.3</v>
      </c>
      <c r="JO100" s="286"/>
      <c r="JP100" s="143">
        <f t="shared" si="6"/>
        <v>0</v>
      </c>
    </row>
    <row r="101" spans="1:276" x14ac:dyDescent="0.2">
      <c r="A101" s="150" t="s">
        <v>439</v>
      </c>
      <c r="B101" s="151" t="s">
        <v>276</v>
      </c>
      <c r="C101" s="152" t="s">
        <v>69</v>
      </c>
      <c r="D101" s="415" t="s">
        <v>438</v>
      </c>
      <c r="E101" s="412">
        <v>1771</v>
      </c>
      <c r="F101" s="412">
        <v>4970</v>
      </c>
      <c r="G101" s="412">
        <v>11493</v>
      </c>
      <c r="H101" s="412">
        <v>13778</v>
      </c>
      <c r="I101" s="412">
        <v>9596</v>
      </c>
      <c r="J101" s="412">
        <v>6804</v>
      </c>
      <c r="K101" s="412">
        <v>5854</v>
      </c>
      <c r="L101" s="412">
        <v>1150</v>
      </c>
      <c r="M101" s="412">
        <v>55416</v>
      </c>
      <c r="N101" s="412">
        <v>103</v>
      </c>
      <c r="O101" s="412">
        <v>82</v>
      </c>
      <c r="P101" s="412">
        <v>152</v>
      </c>
      <c r="Q101" s="412">
        <v>109</v>
      </c>
      <c r="R101" s="412">
        <v>86</v>
      </c>
      <c r="S101" s="412">
        <v>48</v>
      </c>
      <c r="T101" s="412">
        <v>46</v>
      </c>
      <c r="U101" s="412">
        <v>6</v>
      </c>
      <c r="V101" s="412">
        <v>632</v>
      </c>
      <c r="W101" s="412">
        <v>0</v>
      </c>
      <c r="X101" s="412">
        <v>0</v>
      </c>
      <c r="Y101" s="412">
        <v>0</v>
      </c>
      <c r="Z101" s="412">
        <v>0</v>
      </c>
      <c r="AA101" s="412">
        <v>0</v>
      </c>
      <c r="AB101" s="412">
        <v>0</v>
      </c>
      <c r="AC101" s="412">
        <v>0</v>
      </c>
      <c r="AD101" s="412">
        <v>0</v>
      </c>
      <c r="AE101" s="412">
        <v>0</v>
      </c>
      <c r="AF101" s="412">
        <v>1668</v>
      </c>
      <c r="AG101" s="412">
        <v>4888</v>
      </c>
      <c r="AH101" s="412">
        <v>11341</v>
      </c>
      <c r="AI101" s="412">
        <v>13669</v>
      </c>
      <c r="AJ101" s="412">
        <v>9510</v>
      </c>
      <c r="AK101" s="412">
        <v>6756</v>
      </c>
      <c r="AL101" s="412">
        <v>5808</v>
      </c>
      <c r="AM101" s="412">
        <v>1144</v>
      </c>
      <c r="AN101" s="412">
        <v>54784</v>
      </c>
      <c r="AO101" s="412">
        <v>1</v>
      </c>
      <c r="AP101" s="412">
        <v>28</v>
      </c>
      <c r="AQ101" s="412">
        <v>40</v>
      </c>
      <c r="AR101" s="412">
        <v>76</v>
      </c>
      <c r="AS101" s="412">
        <v>80</v>
      </c>
      <c r="AT101" s="412">
        <v>64</v>
      </c>
      <c r="AU101" s="412">
        <v>68</v>
      </c>
      <c r="AV101" s="412">
        <v>27</v>
      </c>
      <c r="AW101" s="412">
        <v>384</v>
      </c>
      <c r="AX101" s="412">
        <v>1</v>
      </c>
      <c r="AY101" s="412">
        <v>28</v>
      </c>
      <c r="AZ101" s="412">
        <v>40</v>
      </c>
      <c r="BA101" s="412">
        <v>76</v>
      </c>
      <c r="BB101" s="412">
        <v>80</v>
      </c>
      <c r="BC101" s="412">
        <v>64</v>
      </c>
      <c r="BD101" s="412">
        <v>68</v>
      </c>
      <c r="BE101" s="412">
        <v>27</v>
      </c>
      <c r="BF101" s="412">
        <v>0</v>
      </c>
      <c r="BG101" s="412">
        <v>384</v>
      </c>
      <c r="BH101" s="412">
        <v>1</v>
      </c>
      <c r="BI101" s="412">
        <v>1695</v>
      </c>
      <c r="BJ101" s="412">
        <v>4900</v>
      </c>
      <c r="BK101" s="412">
        <v>11377</v>
      </c>
      <c r="BL101" s="412">
        <v>13673</v>
      </c>
      <c r="BM101" s="412">
        <v>9494</v>
      </c>
      <c r="BN101" s="412">
        <v>6760</v>
      </c>
      <c r="BO101" s="412">
        <v>5767</v>
      </c>
      <c r="BP101" s="412">
        <v>1117</v>
      </c>
      <c r="BQ101" s="412">
        <v>54784</v>
      </c>
      <c r="BR101" s="412">
        <v>0</v>
      </c>
      <c r="BS101" s="412">
        <v>926</v>
      </c>
      <c r="BT101" s="412">
        <v>3184</v>
      </c>
      <c r="BU101" s="412">
        <v>4492</v>
      </c>
      <c r="BV101" s="412">
        <v>3755</v>
      </c>
      <c r="BW101" s="412">
        <v>2210</v>
      </c>
      <c r="BX101" s="412">
        <v>1242</v>
      </c>
      <c r="BY101" s="412">
        <v>750</v>
      </c>
      <c r="BZ101" s="412">
        <v>104</v>
      </c>
      <c r="CA101" s="412">
        <v>16663</v>
      </c>
      <c r="CB101" s="412">
        <v>0</v>
      </c>
      <c r="CC101" s="412">
        <v>6</v>
      </c>
      <c r="CD101" s="412">
        <v>38</v>
      </c>
      <c r="CE101" s="412">
        <v>127</v>
      </c>
      <c r="CF101" s="412">
        <v>131</v>
      </c>
      <c r="CG101" s="412">
        <v>106</v>
      </c>
      <c r="CH101" s="412">
        <v>74</v>
      </c>
      <c r="CI101" s="412">
        <v>44</v>
      </c>
      <c r="CJ101" s="412">
        <v>8</v>
      </c>
      <c r="CK101" s="412">
        <v>534</v>
      </c>
      <c r="CL101" s="412">
        <v>0</v>
      </c>
      <c r="CM101" s="412">
        <v>2</v>
      </c>
      <c r="CN101" s="412">
        <v>1</v>
      </c>
      <c r="CO101" s="412">
        <v>6</v>
      </c>
      <c r="CP101" s="412">
        <v>7</v>
      </c>
      <c r="CQ101" s="412">
        <v>4</v>
      </c>
      <c r="CR101" s="412">
        <v>4</v>
      </c>
      <c r="CS101" s="412">
        <v>18</v>
      </c>
      <c r="CT101" s="412">
        <v>3</v>
      </c>
      <c r="CU101" s="412">
        <v>45</v>
      </c>
      <c r="CV101" s="412">
        <v>55</v>
      </c>
      <c r="CW101" s="412">
        <v>32</v>
      </c>
      <c r="CX101" s="412">
        <v>73</v>
      </c>
      <c r="CY101" s="412">
        <v>59</v>
      </c>
      <c r="CZ101" s="412">
        <v>38</v>
      </c>
      <c r="DA101" s="412">
        <v>41</v>
      </c>
      <c r="DB101" s="412">
        <v>48</v>
      </c>
      <c r="DC101" s="412">
        <v>17</v>
      </c>
      <c r="DD101" s="412">
        <v>363</v>
      </c>
      <c r="DE101" s="412">
        <v>18</v>
      </c>
      <c r="DF101" s="412">
        <v>49</v>
      </c>
      <c r="DG101" s="412">
        <v>113</v>
      </c>
      <c r="DH101" s="412">
        <v>80</v>
      </c>
      <c r="DI101" s="412">
        <v>56</v>
      </c>
      <c r="DJ101" s="412">
        <v>54</v>
      </c>
      <c r="DK101" s="412">
        <v>51</v>
      </c>
      <c r="DL101" s="412">
        <v>20</v>
      </c>
      <c r="DM101" s="412">
        <v>441</v>
      </c>
      <c r="DN101" s="412">
        <v>15</v>
      </c>
      <c r="DO101" s="412">
        <v>74</v>
      </c>
      <c r="DP101" s="412">
        <v>108</v>
      </c>
      <c r="DQ101" s="412">
        <v>106</v>
      </c>
      <c r="DR101" s="412">
        <v>60</v>
      </c>
      <c r="DS101" s="412">
        <v>48</v>
      </c>
      <c r="DT101" s="412">
        <v>49</v>
      </c>
      <c r="DU101" s="412">
        <v>14</v>
      </c>
      <c r="DV101" s="412">
        <v>474</v>
      </c>
      <c r="DW101" s="412">
        <v>17</v>
      </c>
      <c r="DX101" s="412">
        <v>12</v>
      </c>
      <c r="DY101" s="412">
        <v>25</v>
      </c>
      <c r="DZ101" s="412">
        <v>16</v>
      </c>
      <c r="EA101" s="412">
        <v>23</v>
      </c>
      <c r="EB101" s="412">
        <v>9</v>
      </c>
      <c r="EC101" s="412">
        <v>16</v>
      </c>
      <c r="ED101" s="412">
        <v>4</v>
      </c>
      <c r="EE101" s="412">
        <v>122</v>
      </c>
      <c r="EF101" s="412">
        <v>50</v>
      </c>
      <c r="EG101" s="412">
        <v>135</v>
      </c>
      <c r="EH101" s="412">
        <v>246</v>
      </c>
      <c r="EI101" s="412">
        <v>202</v>
      </c>
      <c r="EJ101" s="412">
        <v>139</v>
      </c>
      <c r="EK101" s="412">
        <v>111</v>
      </c>
      <c r="EL101" s="412">
        <v>116</v>
      </c>
      <c r="EM101" s="412">
        <v>38</v>
      </c>
      <c r="EN101" s="412">
        <v>1037</v>
      </c>
      <c r="EO101" s="412">
        <v>27</v>
      </c>
      <c r="EP101" s="412">
        <v>31</v>
      </c>
      <c r="EQ101" s="412">
        <v>84</v>
      </c>
      <c r="ER101" s="412">
        <v>84</v>
      </c>
      <c r="ES101" s="412">
        <v>80</v>
      </c>
      <c r="ET101" s="412">
        <v>50</v>
      </c>
      <c r="EU101" s="412">
        <v>61</v>
      </c>
      <c r="EV101" s="412">
        <v>24</v>
      </c>
      <c r="EW101" s="412">
        <v>441</v>
      </c>
      <c r="EX101" s="412">
        <v>0</v>
      </c>
      <c r="EY101" s="412">
        <v>0</v>
      </c>
      <c r="EZ101" s="412">
        <v>0</v>
      </c>
      <c r="FA101" s="412">
        <v>0</v>
      </c>
      <c r="FB101" s="412">
        <v>0</v>
      </c>
      <c r="FC101" s="412">
        <v>0</v>
      </c>
      <c r="FD101" s="412">
        <v>0</v>
      </c>
      <c r="FE101" s="412">
        <v>0</v>
      </c>
      <c r="FF101" s="412">
        <v>0</v>
      </c>
      <c r="FG101" s="412">
        <v>0</v>
      </c>
      <c r="FH101" s="412">
        <v>0</v>
      </c>
      <c r="FI101" s="412">
        <v>5</v>
      </c>
      <c r="FJ101" s="412">
        <v>14</v>
      </c>
      <c r="FK101" s="412">
        <v>15</v>
      </c>
      <c r="FL101" s="412">
        <v>13</v>
      </c>
      <c r="FM101" s="412">
        <v>16</v>
      </c>
      <c r="FN101" s="412">
        <v>4</v>
      </c>
      <c r="FO101" s="412">
        <v>67</v>
      </c>
      <c r="FP101" s="412">
        <v>27</v>
      </c>
      <c r="FQ101" s="412">
        <v>31</v>
      </c>
      <c r="FR101" s="412">
        <v>79</v>
      </c>
      <c r="FS101" s="412">
        <v>70</v>
      </c>
      <c r="FT101" s="412">
        <v>65</v>
      </c>
      <c r="FU101" s="412">
        <v>37</v>
      </c>
      <c r="FV101" s="412">
        <v>45</v>
      </c>
      <c r="FW101" s="412">
        <v>20</v>
      </c>
      <c r="FX101" s="412">
        <v>374</v>
      </c>
      <c r="FY101" s="412">
        <v>1</v>
      </c>
      <c r="FZ101" s="412">
        <v>674</v>
      </c>
      <c r="GA101" s="412">
        <v>1559</v>
      </c>
      <c r="GB101" s="412">
        <v>6546</v>
      </c>
      <c r="GC101" s="412">
        <v>9599</v>
      </c>
      <c r="GD101" s="412">
        <v>7053</v>
      </c>
      <c r="GE101" s="412">
        <v>5342</v>
      </c>
      <c r="GF101" s="412">
        <v>4842</v>
      </c>
      <c r="GG101" s="412">
        <v>967</v>
      </c>
      <c r="GH101" s="412">
        <v>36583</v>
      </c>
      <c r="GI101" s="412">
        <v>0</v>
      </c>
      <c r="GJ101" s="412">
        <v>1021</v>
      </c>
      <c r="GK101" s="412">
        <v>3341</v>
      </c>
      <c r="GL101" s="412">
        <v>4831</v>
      </c>
      <c r="GM101" s="412">
        <v>4074</v>
      </c>
      <c r="GN101" s="412">
        <v>2441</v>
      </c>
      <c r="GO101" s="412">
        <v>1418</v>
      </c>
      <c r="GP101" s="412">
        <v>925</v>
      </c>
      <c r="GQ101" s="412">
        <v>150</v>
      </c>
      <c r="GR101" s="412">
        <v>18201</v>
      </c>
      <c r="GS101" s="412">
        <v>0</v>
      </c>
      <c r="GT101" s="412">
        <v>0</v>
      </c>
      <c r="GU101" s="412">
        <v>0</v>
      </c>
      <c r="GV101" s="412">
        <v>0</v>
      </c>
      <c r="GW101" s="412">
        <v>0</v>
      </c>
      <c r="GX101" s="412">
        <v>0</v>
      </c>
      <c r="GY101" s="412">
        <v>0</v>
      </c>
      <c r="GZ101" s="412">
        <v>0</v>
      </c>
      <c r="HA101" s="412">
        <v>0</v>
      </c>
      <c r="HB101" s="412">
        <v>0</v>
      </c>
      <c r="HC101" s="412">
        <v>1</v>
      </c>
      <c r="HD101" s="412">
        <v>1437.8</v>
      </c>
      <c r="HE101" s="412">
        <v>4022.7</v>
      </c>
      <c r="HF101" s="412">
        <v>10121.75</v>
      </c>
      <c r="HG101" s="412">
        <v>12606.6</v>
      </c>
      <c r="HH101" s="412">
        <v>8869.65</v>
      </c>
      <c r="HI101" s="412">
        <v>6392.45</v>
      </c>
      <c r="HJ101" s="412">
        <v>5525.1</v>
      </c>
      <c r="HK101" s="412">
        <v>1077.7</v>
      </c>
      <c r="HL101" s="412">
        <v>50054.749999999993</v>
      </c>
      <c r="HM101" s="412">
        <v>0.6</v>
      </c>
      <c r="HN101" s="412">
        <v>958.5</v>
      </c>
      <c r="HO101" s="412">
        <v>3128.8</v>
      </c>
      <c r="HP101" s="412">
        <v>8997.1</v>
      </c>
      <c r="HQ101" s="412">
        <v>12606.6</v>
      </c>
      <c r="HR101" s="412">
        <v>10840.7</v>
      </c>
      <c r="HS101" s="412">
        <v>9233.5</v>
      </c>
      <c r="HT101" s="412">
        <v>9208.5</v>
      </c>
      <c r="HU101" s="412">
        <v>2155.4</v>
      </c>
      <c r="HV101" s="412">
        <v>57129.700000000004</v>
      </c>
      <c r="HW101" s="412">
        <v>0</v>
      </c>
      <c r="HX101" s="412">
        <v>57129.7</v>
      </c>
      <c r="HY101" s="412">
        <v>1</v>
      </c>
      <c r="HZ101" s="412">
        <v>1437.8</v>
      </c>
      <c r="IA101" s="412">
        <v>4022.7</v>
      </c>
      <c r="IB101" s="412">
        <v>10121.75</v>
      </c>
      <c r="IC101" s="412">
        <v>12606.6</v>
      </c>
      <c r="ID101" s="412">
        <v>8869.65</v>
      </c>
      <c r="IE101" s="412">
        <v>6392.45</v>
      </c>
      <c r="IF101" s="412">
        <v>5525.1</v>
      </c>
      <c r="IG101" s="412">
        <v>1077.7</v>
      </c>
      <c r="IH101" s="412">
        <v>50054.749999999993</v>
      </c>
      <c r="II101" s="412">
        <v>0.38</v>
      </c>
      <c r="IJ101" s="412">
        <v>326.91000000000003</v>
      </c>
      <c r="IK101" s="412">
        <v>1211.67</v>
      </c>
      <c r="IL101" s="412">
        <v>1535.18</v>
      </c>
      <c r="IM101" s="412">
        <v>1187.57</v>
      </c>
      <c r="IN101" s="412">
        <v>336.7</v>
      </c>
      <c r="IO101" s="412">
        <v>124.11</v>
      </c>
      <c r="IP101" s="412">
        <v>63.91</v>
      </c>
      <c r="IQ101" s="412">
        <v>5.22</v>
      </c>
      <c r="IR101" s="412">
        <v>4791.6499999999996</v>
      </c>
      <c r="IS101" s="412">
        <v>0.62</v>
      </c>
      <c r="IT101" s="412">
        <v>1110.8899999999999</v>
      </c>
      <c r="IU101" s="412">
        <v>2811.0299999999997</v>
      </c>
      <c r="IV101" s="412">
        <v>8586.57</v>
      </c>
      <c r="IW101" s="412">
        <v>11419.03</v>
      </c>
      <c r="IX101" s="412">
        <v>8532.9499999999989</v>
      </c>
      <c r="IY101" s="412">
        <v>6268.34</v>
      </c>
      <c r="IZ101" s="412">
        <v>5461.1900000000005</v>
      </c>
      <c r="JA101" s="412">
        <v>1072.48</v>
      </c>
      <c r="JB101" s="412">
        <v>45263.1</v>
      </c>
      <c r="JC101" s="412">
        <v>0.3</v>
      </c>
      <c r="JD101" s="412">
        <v>740.6</v>
      </c>
      <c r="JE101" s="412">
        <v>2186.4</v>
      </c>
      <c r="JF101" s="412">
        <v>7632.5</v>
      </c>
      <c r="JG101" s="412">
        <v>11419</v>
      </c>
      <c r="JH101" s="412">
        <v>10429.200000000001</v>
      </c>
      <c r="JI101" s="412">
        <v>9054.2999999999993</v>
      </c>
      <c r="JJ101" s="412">
        <v>9102</v>
      </c>
      <c r="JK101" s="412">
        <v>2145</v>
      </c>
      <c r="JL101" s="412">
        <v>52709.3</v>
      </c>
      <c r="JM101" s="412">
        <v>0</v>
      </c>
      <c r="JN101" s="412">
        <v>52709.3</v>
      </c>
      <c r="JO101" s="286"/>
      <c r="JP101" s="143">
        <f t="shared" si="6"/>
        <v>0</v>
      </c>
    </row>
    <row r="102" spans="1:276" x14ac:dyDescent="0.2">
      <c r="A102" s="150" t="s">
        <v>440</v>
      </c>
      <c r="B102" s="151" t="s">
        <v>276</v>
      </c>
      <c r="C102" s="152" t="s">
        <v>277</v>
      </c>
      <c r="D102" s="415" t="s">
        <v>297</v>
      </c>
      <c r="E102" s="412">
        <v>159</v>
      </c>
      <c r="F102" s="412">
        <v>1169</v>
      </c>
      <c r="G102" s="412">
        <v>5096</v>
      </c>
      <c r="H102" s="412">
        <v>8832</v>
      </c>
      <c r="I102" s="412">
        <v>7645</v>
      </c>
      <c r="J102" s="412">
        <v>4563</v>
      </c>
      <c r="K102" s="412">
        <v>3939</v>
      </c>
      <c r="L102" s="412">
        <v>135</v>
      </c>
      <c r="M102" s="412">
        <v>31538</v>
      </c>
      <c r="N102" s="412">
        <v>13</v>
      </c>
      <c r="O102" s="412">
        <v>39</v>
      </c>
      <c r="P102" s="412">
        <v>97</v>
      </c>
      <c r="Q102" s="412">
        <v>155</v>
      </c>
      <c r="R102" s="412">
        <v>99</v>
      </c>
      <c r="S102" s="412">
        <v>40</v>
      </c>
      <c r="T102" s="412">
        <v>37</v>
      </c>
      <c r="U102" s="412">
        <v>8</v>
      </c>
      <c r="V102" s="412">
        <v>488</v>
      </c>
      <c r="W102" s="412">
        <v>0</v>
      </c>
      <c r="X102" s="412">
        <v>0</v>
      </c>
      <c r="Y102" s="412">
        <v>0</v>
      </c>
      <c r="Z102" s="412">
        <v>0</v>
      </c>
      <c r="AA102" s="412">
        <v>1</v>
      </c>
      <c r="AB102" s="412">
        <v>0</v>
      </c>
      <c r="AC102" s="412">
        <v>0</v>
      </c>
      <c r="AD102" s="412">
        <v>0</v>
      </c>
      <c r="AE102" s="412">
        <v>1</v>
      </c>
      <c r="AF102" s="412">
        <v>146</v>
      </c>
      <c r="AG102" s="412">
        <v>1130</v>
      </c>
      <c r="AH102" s="412">
        <v>4999</v>
      </c>
      <c r="AI102" s="412">
        <v>8677</v>
      </c>
      <c r="AJ102" s="412">
        <v>7545</v>
      </c>
      <c r="AK102" s="412">
        <v>4523</v>
      </c>
      <c r="AL102" s="412">
        <v>3902</v>
      </c>
      <c r="AM102" s="412">
        <v>127</v>
      </c>
      <c r="AN102" s="412">
        <v>31049</v>
      </c>
      <c r="AO102" s="412">
        <v>0</v>
      </c>
      <c r="AP102" s="412">
        <v>2</v>
      </c>
      <c r="AQ102" s="412">
        <v>9</v>
      </c>
      <c r="AR102" s="412">
        <v>45</v>
      </c>
      <c r="AS102" s="412">
        <v>66</v>
      </c>
      <c r="AT102" s="412">
        <v>30</v>
      </c>
      <c r="AU102" s="412">
        <v>35</v>
      </c>
      <c r="AV102" s="412">
        <v>2</v>
      </c>
      <c r="AW102" s="412">
        <v>189</v>
      </c>
      <c r="AX102" s="412">
        <v>0</v>
      </c>
      <c r="AY102" s="412">
        <v>2</v>
      </c>
      <c r="AZ102" s="412">
        <v>9</v>
      </c>
      <c r="BA102" s="412">
        <v>45</v>
      </c>
      <c r="BB102" s="412">
        <v>66</v>
      </c>
      <c r="BC102" s="412">
        <v>30</v>
      </c>
      <c r="BD102" s="412">
        <v>35</v>
      </c>
      <c r="BE102" s="412">
        <v>2</v>
      </c>
      <c r="BF102" s="412">
        <v>0</v>
      </c>
      <c r="BG102" s="412">
        <v>189</v>
      </c>
      <c r="BH102" s="412">
        <v>0</v>
      </c>
      <c r="BI102" s="412">
        <v>148</v>
      </c>
      <c r="BJ102" s="412">
        <v>1137</v>
      </c>
      <c r="BK102" s="412">
        <v>5035</v>
      </c>
      <c r="BL102" s="412">
        <v>8698</v>
      </c>
      <c r="BM102" s="412">
        <v>7509</v>
      </c>
      <c r="BN102" s="412">
        <v>4528</v>
      </c>
      <c r="BO102" s="412">
        <v>3869</v>
      </c>
      <c r="BP102" s="412">
        <v>125</v>
      </c>
      <c r="BQ102" s="412">
        <v>31049</v>
      </c>
      <c r="BR102" s="412">
        <v>0</v>
      </c>
      <c r="BS102" s="412">
        <v>80</v>
      </c>
      <c r="BT102" s="412">
        <v>714</v>
      </c>
      <c r="BU102" s="412">
        <v>2344</v>
      </c>
      <c r="BV102" s="412">
        <v>2585</v>
      </c>
      <c r="BW102" s="412">
        <v>1763</v>
      </c>
      <c r="BX102" s="412">
        <v>788</v>
      </c>
      <c r="BY102" s="412">
        <v>469</v>
      </c>
      <c r="BZ102" s="412">
        <v>13</v>
      </c>
      <c r="CA102" s="412">
        <v>8756</v>
      </c>
      <c r="CB102" s="412">
        <v>0</v>
      </c>
      <c r="CC102" s="412">
        <v>0</v>
      </c>
      <c r="CD102" s="412">
        <v>3</v>
      </c>
      <c r="CE102" s="412">
        <v>41</v>
      </c>
      <c r="CF102" s="412">
        <v>64</v>
      </c>
      <c r="CG102" s="412">
        <v>32</v>
      </c>
      <c r="CH102" s="412">
        <v>29</v>
      </c>
      <c r="CI102" s="412">
        <v>14</v>
      </c>
      <c r="CJ102" s="412">
        <v>0</v>
      </c>
      <c r="CK102" s="412">
        <v>183</v>
      </c>
      <c r="CL102" s="412">
        <v>0</v>
      </c>
      <c r="CM102" s="412">
        <v>0</v>
      </c>
      <c r="CN102" s="412">
        <v>1</v>
      </c>
      <c r="CO102" s="412">
        <v>3</v>
      </c>
      <c r="CP102" s="412">
        <v>6</v>
      </c>
      <c r="CQ102" s="412">
        <v>5</v>
      </c>
      <c r="CR102" s="412">
        <v>8</v>
      </c>
      <c r="CS102" s="412">
        <v>10</v>
      </c>
      <c r="CT102" s="412">
        <v>2</v>
      </c>
      <c r="CU102" s="412">
        <v>35</v>
      </c>
      <c r="CV102" s="412">
        <v>1</v>
      </c>
      <c r="CW102" s="412">
        <v>0</v>
      </c>
      <c r="CX102" s="412">
        <v>4</v>
      </c>
      <c r="CY102" s="412">
        <v>3</v>
      </c>
      <c r="CZ102" s="412">
        <v>2</v>
      </c>
      <c r="DA102" s="412">
        <v>0</v>
      </c>
      <c r="DB102" s="412">
        <v>0</v>
      </c>
      <c r="DC102" s="412">
        <v>0</v>
      </c>
      <c r="DD102" s="412">
        <v>10</v>
      </c>
      <c r="DE102" s="412">
        <v>4</v>
      </c>
      <c r="DF102" s="412">
        <v>14</v>
      </c>
      <c r="DG102" s="412">
        <v>44</v>
      </c>
      <c r="DH102" s="412">
        <v>60</v>
      </c>
      <c r="DI102" s="412">
        <v>39</v>
      </c>
      <c r="DJ102" s="412">
        <v>25</v>
      </c>
      <c r="DK102" s="412">
        <v>20</v>
      </c>
      <c r="DL102" s="412">
        <v>2</v>
      </c>
      <c r="DM102" s="412">
        <v>208</v>
      </c>
      <c r="DN102" s="412">
        <v>0</v>
      </c>
      <c r="DO102" s="412">
        <v>2</v>
      </c>
      <c r="DP102" s="412">
        <v>2</v>
      </c>
      <c r="DQ102" s="412">
        <v>8</v>
      </c>
      <c r="DR102" s="412">
        <v>3</v>
      </c>
      <c r="DS102" s="412">
        <v>1</v>
      </c>
      <c r="DT102" s="412">
        <v>0</v>
      </c>
      <c r="DU102" s="412">
        <v>0</v>
      </c>
      <c r="DV102" s="412">
        <v>16</v>
      </c>
      <c r="DW102" s="412">
        <v>1</v>
      </c>
      <c r="DX102" s="412">
        <v>1</v>
      </c>
      <c r="DY102" s="412">
        <v>23</v>
      </c>
      <c r="DZ102" s="412">
        <v>13</v>
      </c>
      <c r="EA102" s="412">
        <v>7</v>
      </c>
      <c r="EB102" s="412">
        <v>3</v>
      </c>
      <c r="EC102" s="412">
        <v>4</v>
      </c>
      <c r="ED102" s="412">
        <v>1</v>
      </c>
      <c r="EE102" s="412">
        <v>53</v>
      </c>
      <c r="EF102" s="412">
        <v>5</v>
      </c>
      <c r="EG102" s="412">
        <v>17</v>
      </c>
      <c r="EH102" s="412">
        <v>69</v>
      </c>
      <c r="EI102" s="412">
        <v>81</v>
      </c>
      <c r="EJ102" s="412">
        <v>49</v>
      </c>
      <c r="EK102" s="412">
        <v>29</v>
      </c>
      <c r="EL102" s="412">
        <v>24</v>
      </c>
      <c r="EM102" s="412">
        <v>3</v>
      </c>
      <c r="EN102" s="412">
        <v>277</v>
      </c>
      <c r="EO102" s="412">
        <v>4</v>
      </c>
      <c r="EP102" s="412">
        <v>13</v>
      </c>
      <c r="EQ102" s="412">
        <v>43</v>
      </c>
      <c r="ER102" s="412">
        <v>35</v>
      </c>
      <c r="ES102" s="412">
        <v>27</v>
      </c>
      <c r="ET102" s="412">
        <v>15</v>
      </c>
      <c r="EU102" s="412">
        <v>13</v>
      </c>
      <c r="EV102" s="412">
        <v>2</v>
      </c>
      <c r="EW102" s="412">
        <v>152</v>
      </c>
      <c r="EX102" s="412">
        <v>0</v>
      </c>
      <c r="EY102" s="412">
        <v>0</v>
      </c>
      <c r="EZ102" s="412">
        <v>0</v>
      </c>
      <c r="FA102" s="412">
        <v>0</v>
      </c>
      <c r="FB102" s="412">
        <v>0</v>
      </c>
      <c r="FC102" s="412">
        <v>0</v>
      </c>
      <c r="FD102" s="412">
        <v>0</v>
      </c>
      <c r="FE102" s="412">
        <v>0</v>
      </c>
      <c r="FF102" s="412">
        <v>0</v>
      </c>
      <c r="FG102" s="412">
        <v>0</v>
      </c>
      <c r="FH102" s="412">
        <v>0</v>
      </c>
      <c r="FI102" s="412">
        <v>0</v>
      </c>
      <c r="FJ102" s="412">
        <v>0</v>
      </c>
      <c r="FK102" s="412">
        <v>0</v>
      </c>
      <c r="FL102" s="412">
        <v>0</v>
      </c>
      <c r="FM102" s="412">
        <v>0</v>
      </c>
      <c r="FN102" s="412">
        <v>0</v>
      </c>
      <c r="FO102" s="412">
        <v>0</v>
      </c>
      <c r="FP102" s="412">
        <v>4</v>
      </c>
      <c r="FQ102" s="412">
        <v>13</v>
      </c>
      <c r="FR102" s="412">
        <v>43</v>
      </c>
      <c r="FS102" s="412">
        <v>35</v>
      </c>
      <c r="FT102" s="412">
        <v>27</v>
      </c>
      <c r="FU102" s="412">
        <v>15</v>
      </c>
      <c r="FV102" s="412">
        <v>13</v>
      </c>
      <c r="FW102" s="412">
        <v>2</v>
      </c>
      <c r="FX102" s="412">
        <v>152</v>
      </c>
      <c r="FY102" s="412">
        <v>0</v>
      </c>
      <c r="FZ102" s="412">
        <v>66</v>
      </c>
      <c r="GA102" s="412">
        <v>416</v>
      </c>
      <c r="GB102" s="412">
        <v>2618</v>
      </c>
      <c r="GC102" s="412">
        <v>6019</v>
      </c>
      <c r="GD102" s="412">
        <v>5697</v>
      </c>
      <c r="GE102" s="412">
        <v>3699</v>
      </c>
      <c r="GF102" s="412">
        <v>3372</v>
      </c>
      <c r="GG102" s="412">
        <v>109</v>
      </c>
      <c r="GH102" s="412">
        <v>21996</v>
      </c>
      <c r="GI102" s="412">
        <v>0</v>
      </c>
      <c r="GJ102" s="412">
        <v>82</v>
      </c>
      <c r="GK102" s="412">
        <v>721</v>
      </c>
      <c r="GL102" s="412">
        <v>2417</v>
      </c>
      <c r="GM102" s="412">
        <v>2679</v>
      </c>
      <c r="GN102" s="412">
        <v>1812</v>
      </c>
      <c r="GO102" s="412">
        <v>829</v>
      </c>
      <c r="GP102" s="412">
        <v>497</v>
      </c>
      <c r="GQ102" s="412">
        <v>16</v>
      </c>
      <c r="GR102" s="412">
        <v>9053</v>
      </c>
      <c r="GS102" s="412">
        <v>0</v>
      </c>
      <c r="GT102" s="412">
        <v>0.5</v>
      </c>
      <c r="GU102" s="412">
        <v>0</v>
      </c>
      <c r="GV102" s="412">
        <v>0</v>
      </c>
      <c r="GW102" s="412">
        <v>0</v>
      </c>
      <c r="GX102" s="412">
        <v>0</v>
      </c>
      <c r="GY102" s="412">
        <v>0</v>
      </c>
      <c r="GZ102" s="412">
        <v>0</v>
      </c>
      <c r="HA102" s="412">
        <v>0</v>
      </c>
      <c r="HB102" s="412">
        <v>0.5</v>
      </c>
      <c r="HC102" s="412">
        <v>0</v>
      </c>
      <c r="HD102" s="412">
        <v>127.5</v>
      </c>
      <c r="HE102" s="412">
        <v>955.75</v>
      </c>
      <c r="HF102" s="412">
        <v>4444.75</v>
      </c>
      <c r="HG102" s="412">
        <v>8029.75</v>
      </c>
      <c r="HH102" s="412">
        <v>7057.25</v>
      </c>
      <c r="HI102" s="412">
        <v>4320.25</v>
      </c>
      <c r="HJ102" s="412">
        <v>3745.25</v>
      </c>
      <c r="HK102" s="412">
        <v>121.25</v>
      </c>
      <c r="HL102" s="412">
        <v>28801.75</v>
      </c>
      <c r="HM102" s="412">
        <v>0</v>
      </c>
      <c r="HN102" s="412">
        <v>85</v>
      </c>
      <c r="HO102" s="412">
        <v>743.4</v>
      </c>
      <c r="HP102" s="412">
        <v>3950.9</v>
      </c>
      <c r="HQ102" s="412">
        <v>8029.8</v>
      </c>
      <c r="HR102" s="412">
        <v>8625.5</v>
      </c>
      <c r="HS102" s="412">
        <v>6240.4</v>
      </c>
      <c r="HT102" s="412">
        <v>6242.1</v>
      </c>
      <c r="HU102" s="412">
        <v>242.5</v>
      </c>
      <c r="HV102" s="412">
        <v>34159.599999999999</v>
      </c>
      <c r="HW102" s="412">
        <v>0</v>
      </c>
      <c r="HX102" s="412">
        <v>34159.599999999999</v>
      </c>
      <c r="HY102" s="412">
        <v>0</v>
      </c>
      <c r="HZ102" s="412">
        <v>127.5</v>
      </c>
      <c r="IA102" s="412">
        <v>955.75</v>
      </c>
      <c r="IB102" s="412">
        <v>4444.75</v>
      </c>
      <c r="IC102" s="412">
        <v>8029.75</v>
      </c>
      <c r="ID102" s="412">
        <v>7057.25</v>
      </c>
      <c r="IE102" s="412">
        <v>4320.25</v>
      </c>
      <c r="IF102" s="412">
        <v>3745.25</v>
      </c>
      <c r="IG102" s="412">
        <v>121.25</v>
      </c>
      <c r="IH102" s="412">
        <v>28801.75</v>
      </c>
      <c r="II102" s="412">
        <v>0</v>
      </c>
      <c r="IJ102" s="412">
        <v>46.17</v>
      </c>
      <c r="IK102" s="412">
        <v>272.2</v>
      </c>
      <c r="IL102" s="412">
        <v>632.95000000000005</v>
      </c>
      <c r="IM102" s="412">
        <v>618.77</v>
      </c>
      <c r="IN102" s="412">
        <v>205.25</v>
      </c>
      <c r="IO102" s="412">
        <v>78.12</v>
      </c>
      <c r="IP102" s="412">
        <v>22.44</v>
      </c>
      <c r="IQ102" s="412">
        <v>0</v>
      </c>
      <c r="IR102" s="412">
        <v>1875.9</v>
      </c>
      <c r="IS102" s="412">
        <v>0</v>
      </c>
      <c r="IT102" s="412">
        <v>81.33</v>
      </c>
      <c r="IU102" s="412">
        <v>683.55</v>
      </c>
      <c r="IV102" s="412">
        <v>3811.8</v>
      </c>
      <c r="IW102" s="412">
        <v>7410.98</v>
      </c>
      <c r="IX102" s="412">
        <v>6852</v>
      </c>
      <c r="IY102" s="412">
        <v>4242.13</v>
      </c>
      <c r="IZ102" s="412">
        <v>3722.81</v>
      </c>
      <c r="JA102" s="412">
        <v>121.25</v>
      </c>
      <c r="JB102" s="412">
        <v>26925.850000000002</v>
      </c>
      <c r="JC102" s="412">
        <v>0</v>
      </c>
      <c r="JD102" s="412">
        <v>54.2</v>
      </c>
      <c r="JE102" s="412">
        <v>531.70000000000005</v>
      </c>
      <c r="JF102" s="412">
        <v>3388.3</v>
      </c>
      <c r="JG102" s="412">
        <v>7411</v>
      </c>
      <c r="JH102" s="412">
        <v>8374.7000000000007</v>
      </c>
      <c r="JI102" s="412">
        <v>6127.5</v>
      </c>
      <c r="JJ102" s="412">
        <v>6204.7</v>
      </c>
      <c r="JK102" s="412">
        <v>242.5</v>
      </c>
      <c r="JL102" s="412">
        <v>32334.600000000002</v>
      </c>
      <c r="JM102" s="412">
        <v>0</v>
      </c>
      <c r="JN102" s="412">
        <v>32334.6</v>
      </c>
      <c r="JO102" s="286"/>
      <c r="JP102" s="143">
        <f t="shared" si="6"/>
        <v>0</v>
      </c>
    </row>
    <row r="103" spans="1:276" x14ac:dyDescent="0.2">
      <c r="A103" s="150" t="s">
        <v>442</v>
      </c>
      <c r="B103" s="151" t="s">
        <v>276</v>
      </c>
      <c r="C103" s="152" t="s">
        <v>279</v>
      </c>
      <c r="D103" s="415" t="s">
        <v>441</v>
      </c>
      <c r="E103" s="412">
        <v>21191</v>
      </c>
      <c r="F103" s="412">
        <v>13593</v>
      </c>
      <c r="G103" s="412">
        <v>7734</v>
      </c>
      <c r="H103" s="412">
        <v>5002</v>
      </c>
      <c r="I103" s="412">
        <v>2227</v>
      </c>
      <c r="J103" s="412">
        <v>835</v>
      </c>
      <c r="K103" s="412">
        <v>491</v>
      </c>
      <c r="L103" s="412">
        <v>36</v>
      </c>
      <c r="M103" s="412">
        <v>51109</v>
      </c>
      <c r="N103" s="412">
        <v>305</v>
      </c>
      <c r="O103" s="412">
        <v>139</v>
      </c>
      <c r="P103" s="412">
        <v>76</v>
      </c>
      <c r="Q103" s="412">
        <v>32</v>
      </c>
      <c r="R103" s="412">
        <v>18</v>
      </c>
      <c r="S103" s="412">
        <v>13</v>
      </c>
      <c r="T103" s="412">
        <v>3</v>
      </c>
      <c r="U103" s="412">
        <v>5</v>
      </c>
      <c r="V103" s="412">
        <v>591</v>
      </c>
      <c r="W103" s="412">
        <v>0</v>
      </c>
      <c r="X103" s="412">
        <v>0</v>
      </c>
      <c r="Y103" s="412">
        <v>0</v>
      </c>
      <c r="Z103" s="412">
        <v>0</v>
      </c>
      <c r="AA103" s="412">
        <v>0</v>
      </c>
      <c r="AB103" s="412">
        <v>0</v>
      </c>
      <c r="AC103" s="412">
        <v>0</v>
      </c>
      <c r="AD103" s="412">
        <v>0</v>
      </c>
      <c r="AE103" s="412">
        <v>0</v>
      </c>
      <c r="AF103" s="412">
        <v>20886</v>
      </c>
      <c r="AG103" s="412">
        <v>13454</v>
      </c>
      <c r="AH103" s="412">
        <v>7658</v>
      </c>
      <c r="AI103" s="412">
        <v>4970</v>
      </c>
      <c r="AJ103" s="412">
        <v>2209</v>
      </c>
      <c r="AK103" s="412">
        <v>822</v>
      </c>
      <c r="AL103" s="412">
        <v>488</v>
      </c>
      <c r="AM103" s="412">
        <v>31</v>
      </c>
      <c r="AN103" s="412">
        <v>50518</v>
      </c>
      <c r="AO103" s="412">
        <v>34</v>
      </c>
      <c r="AP103" s="412">
        <v>52</v>
      </c>
      <c r="AQ103" s="412">
        <v>41</v>
      </c>
      <c r="AR103" s="412">
        <v>32</v>
      </c>
      <c r="AS103" s="412">
        <v>21</v>
      </c>
      <c r="AT103" s="412">
        <v>8</v>
      </c>
      <c r="AU103" s="412">
        <v>9</v>
      </c>
      <c r="AV103" s="412">
        <v>21</v>
      </c>
      <c r="AW103" s="412">
        <v>218</v>
      </c>
      <c r="AX103" s="412">
        <v>34</v>
      </c>
      <c r="AY103" s="412">
        <v>52</v>
      </c>
      <c r="AZ103" s="412">
        <v>41</v>
      </c>
      <c r="BA103" s="412">
        <v>32</v>
      </c>
      <c r="BB103" s="412">
        <v>21</v>
      </c>
      <c r="BC103" s="412">
        <v>8</v>
      </c>
      <c r="BD103" s="412">
        <v>9</v>
      </c>
      <c r="BE103" s="412">
        <v>21</v>
      </c>
      <c r="BF103" s="412">
        <v>0</v>
      </c>
      <c r="BG103" s="412">
        <v>218</v>
      </c>
      <c r="BH103" s="412">
        <v>34</v>
      </c>
      <c r="BI103" s="412">
        <v>20904</v>
      </c>
      <c r="BJ103" s="412">
        <v>13443</v>
      </c>
      <c r="BK103" s="412">
        <v>7649</v>
      </c>
      <c r="BL103" s="412">
        <v>4959</v>
      </c>
      <c r="BM103" s="412">
        <v>2196</v>
      </c>
      <c r="BN103" s="412">
        <v>823</v>
      </c>
      <c r="BO103" s="412">
        <v>500</v>
      </c>
      <c r="BP103" s="412">
        <v>10</v>
      </c>
      <c r="BQ103" s="412">
        <v>50518</v>
      </c>
      <c r="BR103" s="412">
        <v>5</v>
      </c>
      <c r="BS103" s="412">
        <v>9628</v>
      </c>
      <c r="BT103" s="412">
        <v>4402</v>
      </c>
      <c r="BU103" s="412">
        <v>2081</v>
      </c>
      <c r="BV103" s="412">
        <v>976</v>
      </c>
      <c r="BW103" s="412">
        <v>336</v>
      </c>
      <c r="BX103" s="412">
        <v>134</v>
      </c>
      <c r="BY103" s="412">
        <v>58</v>
      </c>
      <c r="BZ103" s="412">
        <v>1</v>
      </c>
      <c r="CA103" s="412">
        <v>17621</v>
      </c>
      <c r="CB103" s="412">
        <v>1</v>
      </c>
      <c r="CC103" s="412">
        <v>149</v>
      </c>
      <c r="CD103" s="412">
        <v>139</v>
      </c>
      <c r="CE103" s="412">
        <v>60</v>
      </c>
      <c r="CF103" s="412">
        <v>36</v>
      </c>
      <c r="CG103" s="412">
        <v>14</v>
      </c>
      <c r="CH103" s="412">
        <v>8</v>
      </c>
      <c r="CI103" s="412">
        <v>1</v>
      </c>
      <c r="CJ103" s="412">
        <v>0</v>
      </c>
      <c r="CK103" s="412">
        <v>408</v>
      </c>
      <c r="CL103" s="412">
        <v>2</v>
      </c>
      <c r="CM103" s="412">
        <v>22</v>
      </c>
      <c r="CN103" s="412">
        <v>6</v>
      </c>
      <c r="CO103" s="412">
        <v>5</v>
      </c>
      <c r="CP103" s="412">
        <v>8</v>
      </c>
      <c r="CQ103" s="412">
        <v>4</v>
      </c>
      <c r="CR103" s="412">
        <v>9</v>
      </c>
      <c r="CS103" s="412">
        <v>23</v>
      </c>
      <c r="CT103" s="412">
        <v>0</v>
      </c>
      <c r="CU103" s="412">
        <v>79</v>
      </c>
      <c r="CV103" s="412">
        <v>37</v>
      </c>
      <c r="CW103" s="412">
        <v>23</v>
      </c>
      <c r="CX103" s="412">
        <v>20</v>
      </c>
      <c r="CY103" s="412">
        <v>9</v>
      </c>
      <c r="CZ103" s="412">
        <v>3</v>
      </c>
      <c r="DA103" s="412">
        <v>2</v>
      </c>
      <c r="DB103" s="412">
        <v>3</v>
      </c>
      <c r="DC103" s="412">
        <v>1</v>
      </c>
      <c r="DD103" s="412">
        <v>98</v>
      </c>
      <c r="DE103" s="412">
        <v>312</v>
      </c>
      <c r="DF103" s="412">
        <v>141</v>
      </c>
      <c r="DG103" s="412">
        <v>70</v>
      </c>
      <c r="DH103" s="412">
        <v>43</v>
      </c>
      <c r="DI103" s="412">
        <v>11</v>
      </c>
      <c r="DJ103" s="412">
        <v>10</v>
      </c>
      <c r="DK103" s="412">
        <v>8</v>
      </c>
      <c r="DL103" s="412">
        <v>0</v>
      </c>
      <c r="DM103" s="412">
        <v>595</v>
      </c>
      <c r="DN103" s="412">
        <v>251</v>
      </c>
      <c r="DO103" s="412">
        <v>93</v>
      </c>
      <c r="DP103" s="412">
        <v>53</v>
      </c>
      <c r="DQ103" s="412">
        <v>24</v>
      </c>
      <c r="DR103" s="412">
        <v>7</v>
      </c>
      <c r="DS103" s="412">
        <v>5</v>
      </c>
      <c r="DT103" s="412">
        <v>1</v>
      </c>
      <c r="DU103" s="412">
        <v>0</v>
      </c>
      <c r="DV103" s="412">
        <v>434</v>
      </c>
      <c r="DW103" s="412">
        <v>146</v>
      </c>
      <c r="DX103" s="412">
        <v>33</v>
      </c>
      <c r="DY103" s="412">
        <v>16</v>
      </c>
      <c r="DZ103" s="412">
        <v>12</v>
      </c>
      <c r="EA103" s="412">
        <v>5</v>
      </c>
      <c r="EB103" s="412">
        <v>1</v>
      </c>
      <c r="EC103" s="412">
        <v>1</v>
      </c>
      <c r="ED103" s="412">
        <v>0</v>
      </c>
      <c r="EE103" s="412">
        <v>214</v>
      </c>
      <c r="EF103" s="412">
        <v>709</v>
      </c>
      <c r="EG103" s="412">
        <v>267</v>
      </c>
      <c r="EH103" s="412">
        <v>139</v>
      </c>
      <c r="EI103" s="412">
        <v>79</v>
      </c>
      <c r="EJ103" s="412">
        <v>23</v>
      </c>
      <c r="EK103" s="412">
        <v>16</v>
      </c>
      <c r="EL103" s="412">
        <v>10</v>
      </c>
      <c r="EM103" s="412">
        <v>0</v>
      </c>
      <c r="EN103" s="412">
        <v>1243</v>
      </c>
      <c r="EO103" s="412">
        <v>368</v>
      </c>
      <c r="EP103" s="412">
        <v>144</v>
      </c>
      <c r="EQ103" s="412">
        <v>77</v>
      </c>
      <c r="ER103" s="412">
        <v>49</v>
      </c>
      <c r="ES103" s="412">
        <v>14</v>
      </c>
      <c r="ET103" s="412">
        <v>9</v>
      </c>
      <c r="EU103" s="412">
        <v>8</v>
      </c>
      <c r="EV103" s="412">
        <v>0</v>
      </c>
      <c r="EW103" s="412">
        <v>669</v>
      </c>
      <c r="EX103" s="412">
        <v>0</v>
      </c>
      <c r="EY103" s="412">
        <v>0</v>
      </c>
      <c r="EZ103" s="412">
        <v>0</v>
      </c>
      <c r="FA103" s="412">
        <v>0</v>
      </c>
      <c r="FB103" s="412">
        <v>0</v>
      </c>
      <c r="FC103" s="412">
        <v>0</v>
      </c>
      <c r="FD103" s="412">
        <v>0</v>
      </c>
      <c r="FE103" s="412">
        <v>0</v>
      </c>
      <c r="FF103" s="412">
        <v>0</v>
      </c>
      <c r="FG103" s="412">
        <v>0</v>
      </c>
      <c r="FH103" s="412">
        <v>0</v>
      </c>
      <c r="FI103" s="412">
        <v>0</v>
      </c>
      <c r="FJ103" s="412">
        <v>0</v>
      </c>
      <c r="FK103" s="412">
        <v>0</v>
      </c>
      <c r="FL103" s="412">
        <v>0</v>
      </c>
      <c r="FM103" s="412">
        <v>0</v>
      </c>
      <c r="FN103" s="412">
        <v>0</v>
      </c>
      <c r="FO103" s="412">
        <v>0</v>
      </c>
      <c r="FP103" s="412">
        <v>368</v>
      </c>
      <c r="FQ103" s="412">
        <v>144</v>
      </c>
      <c r="FR103" s="412">
        <v>77</v>
      </c>
      <c r="FS103" s="412">
        <v>49</v>
      </c>
      <c r="FT103" s="412">
        <v>14</v>
      </c>
      <c r="FU103" s="412">
        <v>9</v>
      </c>
      <c r="FV103" s="412">
        <v>8</v>
      </c>
      <c r="FW103" s="412">
        <v>0</v>
      </c>
      <c r="FX103" s="412">
        <v>669</v>
      </c>
      <c r="FY103" s="412">
        <v>26</v>
      </c>
      <c r="FZ103" s="412">
        <v>10705</v>
      </c>
      <c r="GA103" s="412">
        <v>8770</v>
      </c>
      <c r="GB103" s="412">
        <v>5430</v>
      </c>
      <c r="GC103" s="412">
        <v>3901</v>
      </c>
      <c r="GD103" s="412">
        <v>1830</v>
      </c>
      <c r="GE103" s="412">
        <v>666</v>
      </c>
      <c r="GF103" s="412">
        <v>416</v>
      </c>
      <c r="GG103" s="412">
        <v>9</v>
      </c>
      <c r="GH103" s="412">
        <v>31753</v>
      </c>
      <c r="GI103" s="412">
        <v>8</v>
      </c>
      <c r="GJ103" s="412">
        <v>10199</v>
      </c>
      <c r="GK103" s="412">
        <v>4673</v>
      </c>
      <c r="GL103" s="412">
        <v>2219</v>
      </c>
      <c r="GM103" s="412">
        <v>1058</v>
      </c>
      <c r="GN103" s="412">
        <v>366</v>
      </c>
      <c r="GO103" s="412">
        <v>157</v>
      </c>
      <c r="GP103" s="412">
        <v>84</v>
      </c>
      <c r="GQ103" s="412">
        <v>1</v>
      </c>
      <c r="GR103" s="412">
        <v>18765</v>
      </c>
      <c r="GS103" s="412">
        <v>0</v>
      </c>
      <c r="GT103" s="412">
        <v>0.5</v>
      </c>
      <c r="GU103" s="412">
        <v>0</v>
      </c>
      <c r="GV103" s="412">
        <v>0</v>
      </c>
      <c r="GW103" s="412">
        <v>0</v>
      </c>
      <c r="GX103" s="412">
        <v>0</v>
      </c>
      <c r="GY103" s="412">
        <v>0</v>
      </c>
      <c r="GZ103" s="412">
        <v>0</v>
      </c>
      <c r="HA103" s="412">
        <v>0</v>
      </c>
      <c r="HB103" s="412">
        <v>0.5</v>
      </c>
      <c r="HC103" s="412">
        <v>31.5</v>
      </c>
      <c r="HD103" s="412">
        <v>18268.75</v>
      </c>
      <c r="HE103" s="412">
        <v>12228.25</v>
      </c>
      <c r="HF103" s="412">
        <v>7064.25</v>
      </c>
      <c r="HG103" s="412">
        <v>4683</v>
      </c>
      <c r="HH103" s="412">
        <v>2102</v>
      </c>
      <c r="HI103" s="412">
        <v>778.5</v>
      </c>
      <c r="HJ103" s="412">
        <v>473.25</v>
      </c>
      <c r="HK103" s="412">
        <v>9.75</v>
      </c>
      <c r="HL103" s="412">
        <v>45639.25</v>
      </c>
      <c r="HM103" s="412">
        <v>17.5</v>
      </c>
      <c r="HN103" s="412">
        <v>12179.2</v>
      </c>
      <c r="HO103" s="412">
        <v>9510.9</v>
      </c>
      <c r="HP103" s="412">
        <v>6279.3</v>
      </c>
      <c r="HQ103" s="412">
        <v>4683</v>
      </c>
      <c r="HR103" s="412">
        <v>2569.1</v>
      </c>
      <c r="HS103" s="412">
        <v>1124.5</v>
      </c>
      <c r="HT103" s="412">
        <v>788.8</v>
      </c>
      <c r="HU103" s="412">
        <v>19.5</v>
      </c>
      <c r="HV103" s="412">
        <v>37171.800000000003</v>
      </c>
      <c r="HW103" s="412">
        <v>0</v>
      </c>
      <c r="HX103" s="412">
        <v>37171.800000000003</v>
      </c>
      <c r="HY103" s="412">
        <v>31.5</v>
      </c>
      <c r="HZ103" s="412">
        <v>18268.75</v>
      </c>
      <c r="IA103" s="412">
        <v>12228.25</v>
      </c>
      <c r="IB103" s="412">
        <v>7064.25</v>
      </c>
      <c r="IC103" s="412">
        <v>4683</v>
      </c>
      <c r="ID103" s="412">
        <v>2102</v>
      </c>
      <c r="IE103" s="412">
        <v>778.5</v>
      </c>
      <c r="IF103" s="412">
        <v>473.25</v>
      </c>
      <c r="IG103" s="412">
        <v>9.75</v>
      </c>
      <c r="IH103" s="412">
        <v>45639.25</v>
      </c>
      <c r="II103" s="412">
        <v>8.6</v>
      </c>
      <c r="IJ103" s="412">
        <v>4470.6899999999996</v>
      </c>
      <c r="IK103" s="412">
        <v>1233.5999999999999</v>
      </c>
      <c r="IL103" s="412">
        <v>463.01</v>
      </c>
      <c r="IM103" s="412">
        <v>135.94</v>
      </c>
      <c r="IN103" s="412">
        <v>40.43</v>
      </c>
      <c r="IO103" s="412">
        <v>5.0999999999999996</v>
      </c>
      <c r="IP103" s="412">
        <v>4.01</v>
      </c>
      <c r="IQ103" s="412">
        <v>0</v>
      </c>
      <c r="IR103" s="412">
        <v>6361.38</v>
      </c>
      <c r="IS103" s="412">
        <v>22.9</v>
      </c>
      <c r="IT103" s="412">
        <v>13798.060000000001</v>
      </c>
      <c r="IU103" s="412">
        <v>10994.65</v>
      </c>
      <c r="IV103" s="412">
        <v>6601.24</v>
      </c>
      <c r="IW103" s="412">
        <v>4547.0600000000004</v>
      </c>
      <c r="IX103" s="412">
        <v>2061.5700000000002</v>
      </c>
      <c r="IY103" s="412">
        <v>773.4</v>
      </c>
      <c r="IZ103" s="412">
        <v>469.24</v>
      </c>
      <c r="JA103" s="412">
        <v>9.75</v>
      </c>
      <c r="JB103" s="412">
        <v>39277.869999999995</v>
      </c>
      <c r="JC103" s="412">
        <v>12.7</v>
      </c>
      <c r="JD103" s="412">
        <v>9198.7000000000007</v>
      </c>
      <c r="JE103" s="412">
        <v>8551.4</v>
      </c>
      <c r="JF103" s="412">
        <v>5867.8</v>
      </c>
      <c r="JG103" s="412">
        <v>4547.1000000000004</v>
      </c>
      <c r="JH103" s="412">
        <v>2519.6999999999998</v>
      </c>
      <c r="JI103" s="412">
        <v>1117.0999999999999</v>
      </c>
      <c r="JJ103" s="412">
        <v>782.1</v>
      </c>
      <c r="JK103" s="412">
        <v>19.5</v>
      </c>
      <c r="JL103" s="412">
        <v>32616.100000000002</v>
      </c>
      <c r="JM103" s="412">
        <v>0</v>
      </c>
      <c r="JN103" s="412">
        <v>32616.1</v>
      </c>
      <c r="JO103" s="286"/>
      <c r="JP103" s="143">
        <f t="shared" si="6"/>
        <v>0</v>
      </c>
    </row>
    <row r="104" spans="1:276" x14ac:dyDescent="0.2">
      <c r="A104" s="150" t="s">
        <v>444</v>
      </c>
      <c r="B104" s="151" t="s">
        <v>276</v>
      </c>
      <c r="C104" s="152" t="s">
        <v>285</v>
      </c>
      <c r="D104" s="415" t="s">
        <v>443</v>
      </c>
      <c r="E104" s="412">
        <v>11439</v>
      </c>
      <c r="F104" s="412">
        <v>14637</v>
      </c>
      <c r="G104" s="412">
        <v>13477</v>
      </c>
      <c r="H104" s="412">
        <v>8524</v>
      </c>
      <c r="I104" s="412">
        <v>3914</v>
      </c>
      <c r="J104" s="412">
        <v>1774</v>
      </c>
      <c r="K104" s="412">
        <v>868</v>
      </c>
      <c r="L104" s="412">
        <v>53</v>
      </c>
      <c r="M104" s="412">
        <v>54686</v>
      </c>
      <c r="N104" s="412">
        <v>1896</v>
      </c>
      <c r="O104" s="412">
        <v>563</v>
      </c>
      <c r="P104" s="412">
        <v>864</v>
      </c>
      <c r="Q104" s="412">
        <v>963</v>
      </c>
      <c r="R104" s="412">
        <v>229</v>
      </c>
      <c r="S104" s="412">
        <v>69</v>
      </c>
      <c r="T104" s="412">
        <v>23</v>
      </c>
      <c r="U104" s="412">
        <v>10</v>
      </c>
      <c r="V104" s="412">
        <v>4617</v>
      </c>
      <c r="W104" s="412">
        <v>0</v>
      </c>
      <c r="X104" s="412">
        <v>0</v>
      </c>
      <c r="Y104" s="412">
        <v>0</v>
      </c>
      <c r="Z104" s="412">
        <v>0</v>
      </c>
      <c r="AA104" s="412">
        <v>0</v>
      </c>
      <c r="AB104" s="412">
        <v>0</v>
      </c>
      <c r="AC104" s="412">
        <v>0</v>
      </c>
      <c r="AD104" s="412">
        <v>0</v>
      </c>
      <c r="AE104" s="412">
        <v>0</v>
      </c>
      <c r="AF104" s="412">
        <v>9543</v>
      </c>
      <c r="AG104" s="412">
        <v>14074</v>
      </c>
      <c r="AH104" s="412">
        <v>12613</v>
      </c>
      <c r="AI104" s="412">
        <v>7561</v>
      </c>
      <c r="AJ104" s="412">
        <v>3685</v>
      </c>
      <c r="AK104" s="412">
        <v>1705</v>
      </c>
      <c r="AL104" s="412">
        <v>845</v>
      </c>
      <c r="AM104" s="412">
        <v>43</v>
      </c>
      <c r="AN104" s="412">
        <v>50069</v>
      </c>
      <c r="AO104" s="412">
        <v>20</v>
      </c>
      <c r="AP104" s="412">
        <v>58</v>
      </c>
      <c r="AQ104" s="412">
        <v>52</v>
      </c>
      <c r="AR104" s="412">
        <v>42</v>
      </c>
      <c r="AS104" s="412">
        <v>31</v>
      </c>
      <c r="AT104" s="412">
        <v>15</v>
      </c>
      <c r="AU104" s="412">
        <v>17</v>
      </c>
      <c r="AV104" s="412">
        <v>13</v>
      </c>
      <c r="AW104" s="412">
        <v>248</v>
      </c>
      <c r="AX104" s="412">
        <v>20</v>
      </c>
      <c r="AY104" s="412">
        <v>58</v>
      </c>
      <c r="AZ104" s="412">
        <v>52</v>
      </c>
      <c r="BA104" s="412">
        <v>42</v>
      </c>
      <c r="BB104" s="412">
        <v>31</v>
      </c>
      <c r="BC104" s="412">
        <v>15</v>
      </c>
      <c r="BD104" s="412">
        <v>17</v>
      </c>
      <c r="BE104" s="412">
        <v>13</v>
      </c>
      <c r="BF104" s="412">
        <v>0</v>
      </c>
      <c r="BG104" s="412">
        <v>248</v>
      </c>
      <c r="BH104" s="412">
        <v>20</v>
      </c>
      <c r="BI104" s="412">
        <v>9581</v>
      </c>
      <c r="BJ104" s="412">
        <v>14068</v>
      </c>
      <c r="BK104" s="412">
        <v>12603</v>
      </c>
      <c r="BL104" s="412">
        <v>7550</v>
      </c>
      <c r="BM104" s="412">
        <v>3669</v>
      </c>
      <c r="BN104" s="412">
        <v>1707</v>
      </c>
      <c r="BO104" s="412">
        <v>841</v>
      </c>
      <c r="BP104" s="412">
        <v>30</v>
      </c>
      <c r="BQ104" s="412">
        <v>50069</v>
      </c>
      <c r="BR104" s="412">
        <v>9</v>
      </c>
      <c r="BS104" s="412">
        <v>5932</v>
      </c>
      <c r="BT104" s="412">
        <v>5515</v>
      </c>
      <c r="BU104" s="412">
        <v>3813</v>
      </c>
      <c r="BV104" s="412">
        <v>1909</v>
      </c>
      <c r="BW104" s="412">
        <v>746</v>
      </c>
      <c r="BX104" s="412">
        <v>322</v>
      </c>
      <c r="BY104" s="412">
        <v>119</v>
      </c>
      <c r="BZ104" s="412">
        <v>3</v>
      </c>
      <c r="CA104" s="412">
        <v>18368</v>
      </c>
      <c r="CB104" s="412">
        <v>0</v>
      </c>
      <c r="CC104" s="412">
        <v>101</v>
      </c>
      <c r="CD104" s="412">
        <v>175</v>
      </c>
      <c r="CE104" s="412">
        <v>132</v>
      </c>
      <c r="CF104" s="412">
        <v>64</v>
      </c>
      <c r="CG104" s="412">
        <v>30</v>
      </c>
      <c r="CH104" s="412">
        <v>24</v>
      </c>
      <c r="CI104" s="412">
        <v>10</v>
      </c>
      <c r="CJ104" s="412">
        <v>1</v>
      </c>
      <c r="CK104" s="412">
        <v>537</v>
      </c>
      <c r="CL104" s="412">
        <v>0</v>
      </c>
      <c r="CM104" s="412">
        <v>23</v>
      </c>
      <c r="CN104" s="412">
        <v>12</v>
      </c>
      <c r="CO104" s="412">
        <v>14</v>
      </c>
      <c r="CP104" s="412">
        <v>19</v>
      </c>
      <c r="CQ104" s="412">
        <v>15</v>
      </c>
      <c r="CR104" s="412">
        <v>18</v>
      </c>
      <c r="CS104" s="412">
        <v>23</v>
      </c>
      <c r="CT104" s="412">
        <v>3</v>
      </c>
      <c r="CU104" s="412">
        <v>127</v>
      </c>
      <c r="CV104" s="412">
        <v>80</v>
      </c>
      <c r="CW104" s="412">
        <v>121</v>
      </c>
      <c r="CX104" s="412">
        <v>104</v>
      </c>
      <c r="CY104" s="412">
        <v>79</v>
      </c>
      <c r="CZ104" s="412">
        <v>45</v>
      </c>
      <c r="DA104" s="412">
        <v>21</v>
      </c>
      <c r="DB104" s="412">
        <v>17</v>
      </c>
      <c r="DC104" s="412">
        <v>2</v>
      </c>
      <c r="DD104" s="412">
        <v>469</v>
      </c>
      <c r="DE104" s="412">
        <v>89</v>
      </c>
      <c r="DF104" s="412">
        <v>118</v>
      </c>
      <c r="DG104" s="412">
        <v>68</v>
      </c>
      <c r="DH104" s="412">
        <v>32</v>
      </c>
      <c r="DI104" s="412">
        <v>19</v>
      </c>
      <c r="DJ104" s="412">
        <v>11</v>
      </c>
      <c r="DK104" s="412">
        <v>8</v>
      </c>
      <c r="DL104" s="412">
        <v>3</v>
      </c>
      <c r="DM104" s="412">
        <v>348</v>
      </c>
      <c r="DN104" s="412">
        <v>5</v>
      </c>
      <c r="DO104" s="412">
        <v>34</v>
      </c>
      <c r="DP104" s="412">
        <v>34</v>
      </c>
      <c r="DQ104" s="412">
        <v>17</v>
      </c>
      <c r="DR104" s="412">
        <v>5</v>
      </c>
      <c r="DS104" s="412">
        <v>8</v>
      </c>
      <c r="DT104" s="412">
        <v>1</v>
      </c>
      <c r="DU104" s="412">
        <v>0</v>
      </c>
      <c r="DV104" s="412">
        <v>104</v>
      </c>
      <c r="DW104" s="412">
        <v>15</v>
      </c>
      <c r="DX104" s="412">
        <v>18</v>
      </c>
      <c r="DY104" s="412">
        <v>8</v>
      </c>
      <c r="DZ104" s="412">
        <v>4</v>
      </c>
      <c r="EA104" s="412">
        <v>2</v>
      </c>
      <c r="EB104" s="412">
        <v>0</v>
      </c>
      <c r="EC104" s="412">
        <v>2</v>
      </c>
      <c r="ED104" s="412">
        <v>0</v>
      </c>
      <c r="EE104" s="412">
        <v>49</v>
      </c>
      <c r="EF104" s="412">
        <v>109</v>
      </c>
      <c r="EG104" s="412">
        <v>170</v>
      </c>
      <c r="EH104" s="412">
        <v>110</v>
      </c>
      <c r="EI104" s="412">
        <v>53</v>
      </c>
      <c r="EJ104" s="412">
        <v>26</v>
      </c>
      <c r="EK104" s="412">
        <v>19</v>
      </c>
      <c r="EL104" s="412">
        <v>11</v>
      </c>
      <c r="EM104" s="412">
        <v>3</v>
      </c>
      <c r="EN104" s="412">
        <v>501</v>
      </c>
      <c r="EO104" s="412">
        <v>87</v>
      </c>
      <c r="EP104" s="412">
        <v>116</v>
      </c>
      <c r="EQ104" s="412">
        <v>51</v>
      </c>
      <c r="ER104" s="412">
        <v>33</v>
      </c>
      <c r="ES104" s="412">
        <v>9</v>
      </c>
      <c r="ET104" s="412">
        <v>12</v>
      </c>
      <c r="EU104" s="412">
        <v>9</v>
      </c>
      <c r="EV104" s="412">
        <v>3</v>
      </c>
      <c r="EW104" s="412">
        <v>320</v>
      </c>
      <c r="EX104" s="412">
        <v>0</v>
      </c>
      <c r="EY104" s="412">
        <v>0</v>
      </c>
      <c r="EZ104" s="412">
        <v>0</v>
      </c>
      <c r="FA104" s="412">
        <v>0</v>
      </c>
      <c r="FB104" s="412">
        <v>0</v>
      </c>
      <c r="FC104" s="412">
        <v>0</v>
      </c>
      <c r="FD104" s="412">
        <v>0</v>
      </c>
      <c r="FE104" s="412">
        <v>0</v>
      </c>
      <c r="FF104" s="412">
        <v>0</v>
      </c>
      <c r="FG104" s="412">
        <v>2</v>
      </c>
      <c r="FH104" s="412">
        <v>9</v>
      </c>
      <c r="FI104" s="412">
        <v>8</v>
      </c>
      <c r="FJ104" s="412">
        <v>4</v>
      </c>
      <c r="FK104" s="412">
        <v>1</v>
      </c>
      <c r="FL104" s="412">
        <v>3</v>
      </c>
      <c r="FM104" s="412">
        <v>1</v>
      </c>
      <c r="FN104" s="412">
        <v>0</v>
      </c>
      <c r="FO104" s="412">
        <v>28</v>
      </c>
      <c r="FP104" s="412">
        <v>85</v>
      </c>
      <c r="FQ104" s="412">
        <v>107</v>
      </c>
      <c r="FR104" s="412">
        <v>43</v>
      </c>
      <c r="FS104" s="412">
        <v>29</v>
      </c>
      <c r="FT104" s="412">
        <v>8</v>
      </c>
      <c r="FU104" s="412">
        <v>9</v>
      </c>
      <c r="FV104" s="412">
        <v>8</v>
      </c>
      <c r="FW104" s="412">
        <v>3</v>
      </c>
      <c r="FX104" s="412">
        <v>292</v>
      </c>
      <c r="FY104" s="412">
        <v>11</v>
      </c>
      <c r="FZ104" s="412">
        <v>3503</v>
      </c>
      <c r="GA104" s="412">
        <v>8313</v>
      </c>
      <c r="GB104" s="412">
        <v>8602</v>
      </c>
      <c r="GC104" s="412">
        <v>5537</v>
      </c>
      <c r="GD104" s="412">
        <v>2870</v>
      </c>
      <c r="GE104" s="412">
        <v>1335</v>
      </c>
      <c r="GF104" s="412">
        <v>686</v>
      </c>
      <c r="GG104" s="412">
        <v>23</v>
      </c>
      <c r="GH104" s="412">
        <v>30880</v>
      </c>
      <c r="GI104" s="412">
        <v>9</v>
      </c>
      <c r="GJ104" s="412">
        <v>6078</v>
      </c>
      <c r="GK104" s="412">
        <v>5755</v>
      </c>
      <c r="GL104" s="412">
        <v>4001</v>
      </c>
      <c r="GM104" s="412">
        <v>2013</v>
      </c>
      <c r="GN104" s="412">
        <v>799</v>
      </c>
      <c r="GO104" s="412">
        <v>372</v>
      </c>
      <c r="GP104" s="412">
        <v>155</v>
      </c>
      <c r="GQ104" s="412">
        <v>7</v>
      </c>
      <c r="GR104" s="412">
        <v>19189</v>
      </c>
      <c r="GS104" s="412">
        <v>0</v>
      </c>
      <c r="GT104" s="412">
        <v>0.5</v>
      </c>
      <c r="GU104" s="412">
        <v>0.5</v>
      </c>
      <c r="GV104" s="412">
        <v>0</v>
      </c>
      <c r="GW104" s="412">
        <v>0</v>
      </c>
      <c r="GX104" s="412">
        <v>0</v>
      </c>
      <c r="GY104" s="412">
        <v>0</v>
      </c>
      <c r="GZ104" s="412">
        <v>0</v>
      </c>
      <c r="HA104" s="412">
        <v>0</v>
      </c>
      <c r="HB104" s="412">
        <v>1</v>
      </c>
      <c r="HC104" s="412">
        <v>17.75</v>
      </c>
      <c r="HD104" s="412">
        <v>8064.05</v>
      </c>
      <c r="HE104" s="412">
        <v>12625.2</v>
      </c>
      <c r="HF104" s="412">
        <v>11591.45</v>
      </c>
      <c r="HG104" s="412">
        <v>7038.55</v>
      </c>
      <c r="HH104" s="412">
        <v>3465.7</v>
      </c>
      <c r="HI104" s="412">
        <v>1607.1</v>
      </c>
      <c r="HJ104" s="412">
        <v>798.15</v>
      </c>
      <c r="HK104" s="412">
        <v>27.5</v>
      </c>
      <c r="HL104" s="412">
        <v>45235.45</v>
      </c>
      <c r="HM104" s="412">
        <v>9.9</v>
      </c>
      <c r="HN104" s="412">
        <v>5376</v>
      </c>
      <c r="HO104" s="412">
        <v>9819.6</v>
      </c>
      <c r="HP104" s="412">
        <v>10303.5</v>
      </c>
      <c r="HQ104" s="412">
        <v>7038.6</v>
      </c>
      <c r="HR104" s="412">
        <v>4235.8999999999996</v>
      </c>
      <c r="HS104" s="412">
        <v>2321.4</v>
      </c>
      <c r="HT104" s="412">
        <v>1330.3</v>
      </c>
      <c r="HU104" s="412">
        <v>55</v>
      </c>
      <c r="HV104" s="412">
        <v>40490.200000000004</v>
      </c>
      <c r="HW104" s="412">
        <v>26.2</v>
      </c>
      <c r="HX104" s="412">
        <v>40516.400000000001</v>
      </c>
      <c r="HY104" s="412">
        <v>17.75</v>
      </c>
      <c r="HZ104" s="412">
        <v>8064.05</v>
      </c>
      <c r="IA104" s="412">
        <v>12625.2</v>
      </c>
      <c r="IB104" s="412">
        <v>11591.45</v>
      </c>
      <c r="IC104" s="412">
        <v>7038.55</v>
      </c>
      <c r="ID104" s="412">
        <v>3465.7</v>
      </c>
      <c r="IE104" s="412">
        <v>1607.1</v>
      </c>
      <c r="IF104" s="412">
        <v>798.15</v>
      </c>
      <c r="IG104" s="412">
        <v>27.5</v>
      </c>
      <c r="IH104" s="412">
        <v>45235.45</v>
      </c>
      <c r="II104" s="412">
        <v>6.54</v>
      </c>
      <c r="IJ104" s="412">
        <v>2238</v>
      </c>
      <c r="IK104" s="412">
        <v>1826.02</v>
      </c>
      <c r="IL104" s="412">
        <v>932.2</v>
      </c>
      <c r="IM104" s="412">
        <v>245.72</v>
      </c>
      <c r="IN104" s="412">
        <v>60.38</v>
      </c>
      <c r="IO104" s="412">
        <v>15.59</v>
      </c>
      <c r="IP104" s="412">
        <v>5.39</v>
      </c>
      <c r="IQ104" s="412">
        <v>0</v>
      </c>
      <c r="IR104" s="412">
        <v>5329.8400000000011</v>
      </c>
      <c r="IS104" s="412">
        <v>11.21</v>
      </c>
      <c r="IT104" s="412">
        <v>5826.05</v>
      </c>
      <c r="IU104" s="412">
        <v>10799.18</v>
      </c>
      <c r="IV104" s="412">
        <v>10659.25</v>
      </c>
      <c r="IW104" s="412">
        <v>6792.83</v>
      </c>
      <c r="IX104" s="412">
        <v>3405.3199999999997</v>
      </c>
      <c r="IY104" s="412">
        <v>1591.51</v>
      </c>
      <c r="IZ104" s="412">
        <v>792.76</v>
      </c>
      <c r="JA104" s="412">
        <v>27.5</v>
      </c>
      <c r="JB104" s="412">
        <v>39905.610000000008</v>
      </c>
      <c r="JC104" s="412">
        <v>6.2</v>
      </c>
      <c r="JD104" s="412">
        <v>3884</v>
      </c>
      <c r="JE104" s="412">
        <v>8399.4</v>
      </c>
      <c r="JF104" s="412">
        <v>9474.9</v>
      </c>
      <c r="JG104" s="412">
        <v>6792.8</v>
      </c>
      <c r="JH104" s="412">
        <v>4162.1000000000004</v>
      </c>
      <c r="JI104" s="412">
        <v>2298.8000000000002</v>
      </c>
      <c r="JJ104" s="412">
        <v>1321.3</v>
      </c>
      <c r="JK104" s="412">
        <v>55</v>
      </c>
      <c r="JL104" s="412">
        <v>36394.500000000007</v>
      </c>
      <c r="JM104" s="412">
        <v>26.2</v>
      </c>
      <c r="JN104" s="412">
        <v>36420.699999999997</v>
      </c>
      <c r="JO104" s="286"/>
      <c r="JP104" s="143">
        <f t="shared" si="6"/>
        <v>0</v>
      </c>
    </row>
    <row r="105" spans="1:276" x14ac:dyDescent="0.2">
      <c r="A105" s="150" t="s">
        <v>446</v>
      </c>
      <c r="B105" s="151" t="s">
        <v>276</v>
      </c>
      <c r="C105" s="152" t="s">
        <v>277</v>
      </c>
      <c r="D105" s="415" t="s">
        <v>445</v>
      </c>
      <c r="E105" s="412">
        <v>3380</v>
      </c>
      <c r="F105" s="412">
        <v>6881</v>
      </c>
      <c r="G105" s="412">
        <v>15271</v>
      </c>
      <c r="H105" s="412">
        <v>10358</v>
      </c>
      <c r="I105" s="412">
        <v>7886</v>
      </c>
      <c r="J105" s="412">
        <v>3438</v>
      </c>
      <c r="K105" s="412">
        <v>1429</v>
      </c>
      <c r="L105" s="412">
        <v>107</v>
      </c>
      <c r="M105" s="412">
        <v>48750</v>
      </c>
      <c r="N105" s="412">
        <v>152</v>
      </c>
      <c r="O105" s="412">
        <v>258</v>
      </c>
      <c r="P105" s="412">
        <v>291</v>
      </c>
      <c r="Q105" s="412">
        <v>130</v>
      </c>
      <c r="R105" s="412">
        <v>98</v>
      </c>
      <c r="S105" s="412">
        <v>21</v>
      </c>
      <c r="T105" s="412">
        <v>6</v>
      </c>
      <c r="U105" s="412">
        <v>5</v>
      </c>
      <c r="V105" s="412">
        <v>961</v>
      </c>
      <c r="W105" s="412">
        <v>0</v>
      </c>
      <c r="X105" s="412">
        <v>0</v>
      </c>
      <c r="Y105" s="412">
        <v>0</v>
      </c>
      <c r="Z105" s="412">
        <v>0</v>
      </c>
      <c r="AA105" s="412">
        <v>0</v>
      </c>
      <c r="AB105" s="412">
        <v>0</v>
      </c>
      <c r="AC105" s="412">
        <v>0</v>
      </c>
      <c r="AD105" s="412">
        <v>0</v>
      </c>
      <c r="AE105" s="412">
        <v>0</v>
      </c>
      <c r="AF105" s="412">
        <v>3228</v>
      </c>
      <c r="AG105" s="412">
        <v>6623</v>
      </c>
      <c r="AH105" s="412">
        <v>14980</v>
      </c>
      <c r="AI105" s="412">
        <v>10228</v>
      </c>
      <c r="AJ105" s="412">
        <v>7788</v>
      </c>
      <c r="AK105" s="412">
        <v>3417</v>
      </c>
      <c r="AL105" s="412">
        <v>1423</v>
      </c>
      <c r="AM105" s="412">
        <v>102</v>
      </c>
      <c r="AN105" s="412">
        <v>47789</v>
      </c>
      <c r="AO105" s="412">
        <v>14</v>
      </c>
      <c r="AP105" s="412">
        <v>27</v>
      </c>
      <c r="AQ105" s="412">
        <v>106</v>
      </c>
      <c r="AR105" s="412">
        <v>86</v>
      </c>
      <c r="AS105" s="412">
        <v>69</v>
      </c>
      <c r="AT105" s="412">
        <v>37</v>
      </c>
      <c r="AU105" s="412">
        <v>24</v>
      </c>
      <c r="AV105" s="412">
        <v>11</v>
      </c>
      <c r="AW105" s="412">
        <v>374</v>
      </c>
      <c r="AX105" s="412">
        <v>14</v>
      </c>
      <c r="AY105" s="412">
        <v>27</v>
      </c>
      <c r="AZ105" s="412">
        <v>106</v>
      </c>
      <c r="BA105" s="412">
        <v>86</v>
      </c>
      <c r="BB105" s="412">
        <v>69</v>
      </c>
      <c r="BC105" s="412">
        <v>37</v>
      </c>
      <c r="BD105" s="412">
        <v>24</v>
      </c>
      <c r="BE105" s="412">
        <v>11</v>
      </c>
      <c r="BF105" s="412">
        <v>0</v>
      </c>
      <c r="BG105" s="412">
        <v>374</v>
      </c>
      <c r="BH105" s="412">
        <v>14</v>
      </c>
      <c r="BI105" s="412">
        <v>3241</v>
      </c>
      <c r="BJ105" s="412">
        <v>6702</v>
      </c>
      <c r="BK105" s="412">
        <v>14960</v>
      </c>
      <c r="BL105" s="412">
        <v>10211</v>
      </c>
      <c r="BM105" s="412">
        <v>7756</v>
      </c>
      <c r="BN105" s="412">
        <v>3404</v>
      </c>
      <c r="BO105" s="412">
        <v>1410</v>
      </c>
      <c r="BP105" s="412">
        <v>91</v>
      </c>
      <c r="BQ105" s="412">
        <v>47789</v>
      </c>
      <c r="BR105" s="412">
        <v>4</v>
      </c>
      <c r="BS105" s="412">
        <v>2047</v>
      </c>
      <c r="BT105" s="412">
        <v>2810</v>
      </c>
      <c r="BU105" s="412">
        <v>4312</v>
      </c>
      <c r="BV105" s="412">
        <v>2324</v>
      </c>
      <c r="BW105" s="412">
        <v>1255</v>
      </c>
      <c r="BX105" s="412">
        <v>427</v>
      </c>
      <c r="BY105" s="412">
        <v>147</v>
      </c>
      <c r="BZ105" s="412">
        <v>8</v>
      </c>
      <c r="CA105" s="412">
        <v>13334</v>
      </c>
      <c r="CB105" s="412">
        <v>0</v>
      </c>
      <c r="CC105" s="412">
        <v>23</v>
      </c>
      <c r="CD105" s="412">
        <v>98</v>
      </c>
      <c r="CE105" s="412">
        <v>164</v>
      </c>
      <c r="CF105" s="412">
        <v>111</v>
      </c>
      <c r="CG105" s="412">
        <v>71</v>
      </c>
      <c r="CH105" s="412">
        <v>37</v>
      </c>
      <c r="CI105" s="412">
        <v>13</v>
      </c>
      <c r="CJ105" s="412">
        <v>0</v>
      </c>
      <c r="CK105" s="412">
        <v>517</v>
      </c>
      <c r="CL105" s="412">
        <v>0</v>
      </c>
      <c r="CM105" s="412">
        <v>2</v>
      </c>
      <c r="CN105" s="412">
        <v>2</v>
      </c>
      <c r="CO105" s="412">
        <v>6</v>
      </c>
      <c r="CP105" s="412">
        <v>8</v>
      </c>
      <c r="CQ105" s="412">
        <v>13</v>
      </c>
      <c r="CR105" s="412">
        <v>13</v>
      </c>
      <c r="CS105" s="412">
        <v>27</v>
      </c>
      <c r="CT105" s="412">
        <v>9</v>
      </c>
      <c r="CU105" s="412">
        <v>80</v>
      </c>
      <c r="CV105" s="412">
        <v>49</v>
      </c>
      <c r="CW105" s="412">
        <v>46</v>
      </c>
      <c r="CX105" s="412">
        <v>94</v>
      </c>
      <c r="CY105" s="412">
        <v>33</v>
      </c>
      <c r="CZ105" s="412">
        <v>27</v>
      </c>
      <c r="DA105" s="412">
        <v>14</v>
      </c>
      <c r="DB105" s="412">
        <v>11</v>
      </c>
      <c r="DC105" s="412">
        <v>3</v>
      </c>
      <c r="DD105" s="412">
        <v>277</v>
      </c>
      <c r="DE105" s="412">
        <v>26</v>
      </c>
      <c r="DF105" s="412">
        <v>21</v>
      </c>
      <c r="DG105" s="412">
        <v>33</v>
      </c>
      <c r="DH105" s="412">
        <v>22</v>
      </c>
      <c r="DI105" s="412">
        <v>20</v>
      </c>
      <c r="DJ105" s="412">
        <v>9</v>
      </c>
      <c r="DK105" s="412">
        <v>7</v>
      </c>
      <c r="DL105" s="412">
        <v>3</v>
      </c>
      <c r="DM105" s="412">
        <v>141</v>
      </c>
      <c r="DN105" s="412">
        <v>82</v>
      </c>
      <c r="DO105" s="412">
        <v>137</v>
      </c>
      <c r="DP105" s="412">
        <v>144</v>
      </c>
      <c r="DQ105" s="412">
        <v>78</v>
      </c>
      <c r="DR105" s="412">
        <v>47</v>
      </c>
      <c r="DS105" s="412">
        <v>29</v>
      </c>
      <c r="DT105" s="412">
        <v>15</v>
      </c>
      <c r="DU105" s="412">
        <v>0</v>
      </c>
      <c r="DV105" s="412">
        <v>532</v>
      </c>
      <c r="DW105" s="412">
        <v>8</v>
      </c>
      <c r="DX105" s="412">
        <v>7</v>
      </c>
      <c r="DY105" s="412">
        <v>9</v>
      </c>
      <c r="DZ105" s="412">
        <v>1</v>
      </c>
      <c r="EA105" s="412">
        <v>9</v>
      </c>
      <c r="EB105" s="412">
        <v>1</v>
      </c>
      <c r="EC105" s="412">
        <v>1</v>
      </c>
      <c r="ED105" s="412">
        <v>0</v>
      </c>
      <c r="EE105" s="412">
        <v>36</v>
      </c>
      <c r="EF105" s="412">
        <v>116</v>
      </c>
      <c r="EG105" s="412">
        <v>165</v>
      </c>
      <c r="EH105" s="412">
        <v>186</v>
      </c>
      <c r="EI105" s="412">
        <v>101</v>
      </c>
      <c r="EJ105" s="412">
        <v>76</v>
      </c>
      <c r="EK105" s="412">
        <v>39</v>
      </c>
      <c r="EL105" s="412">
        <v>23</v>
      </c>
      <c r="EM105" s="412">
        <v>3</v>
      </c>
      <c r="EN105" s="412">
        <v>709</v>
      </c>
      <c r="EO105" s="412">
        <v>36</v>
      </c>
      <c r="EP105" s="412">
        <v>34</v>
      </c>
      <c r="EQ105" s="412">
        <v>51</v>
      </c>
      <c r="ER105" s="412">
        <v>31</v>
      </c>
      <c r="ES105" s="412">
        <v>38</v>
      </c>
      <c r="ET105" s="412">
        <v>15</v>
      </c>
      <c r="EU105" s="412">
        <v>12</v>
      </c>
      <c r="EV105" s="412">
        <v>3</v>
      </c>
      <c r="EW105" s="412">
        <v>220</v>
      </c>
      <c r="EX105" s="412">
        <v>0</v>
      </c>
      <c r="EY105" s="412">
        <v>0</v>
      </c>
      <c r="EZ105" s="412">
        <v>0</v>
      </c>
      <c r="FA105" s="412">
        <v>0</v>
      </c>
      <c r="FB105" s="412">
        <v>1</v>
      </c>
      <c r="FC105" s="412">
        <v>0</v>
      </c>
      <c r="FD105" s="412">
        <v>0</v>
      </c>
      <c r="FE105" s="412">
        <v>0</v>
      </c>
      <c r="FF105" s="412">
        <v>1</v>
      </c>
      <c r="FG105" s="412">
        <v>2</v>
      </c>
      <c r="FH105" s="412">
        <v>6</v>
      </c>
      <c r="FI105" s="412">
        <v>9</v>
      </c>
      <c r="FJ105" s="412">
        <v>8</v>
      </c>
      <c r="FK105" s="412">
        <v>8</v>
      </c>
      <c r="FL105" s="412">
        <v>5</v>
      </c>
      <c r="FM105" s="412">
        <v>4</v>
      </c>
      <c r="FN105" s="412">
        <v>0</v>
      </c>
      <c r="FO105" s="412">
        <v>42</v>
      </c>
      <c r="FP105" s="412">
        <v>34</v>
      </c>
      <c r="FQ105" s="412">
        <v>28</v>
      </c>
      <c r="FR105" s="412">
        <v>42</v>
      </c>
      <c r="FS105" s="412">
        <v>23</v>
      </c>
      <c r="FT105" s="412">
        <v>29</v>
      </c>
      <c r="FU105" s="412">
        <v>10</v>
      </c>
      <c r="FV105" s="412">
        <v>8</v>
      </c>
      <c r="FW105" s="412">
        <v>3</v>
      </c>
      <c r="FX105" s="412">
        <v>177</v>
      </c>
      <c r="FY105" s="412">
        <v>10</v>
      </c>
      <c r="FZ105" s="412">
        <v>1079</v>
      </c>
      <c r="GA105" s="412">
        <v>3648</v>
      </c>
      <c r="GB105" s="412">
        <v>10325</v>
      </c>
      <c r="GC105" s="412">
        <v>7689</v>
      </c>
      <c r="GD105" s="412">
        <v>6361</v>
      </c>
      <c r="GE105" s="412">
        <v>2897</v>
      </c>
      <c r="GF105" s="412">
        <v>1207</v>
      </c>
      <c r="GG105" s="412">
        <v>74</v>
      </c>
      <c r="GH105" s="412">
        <v>33290</v>
      </c>
      <c r="GI105" s="412">
        <v>4</v>
      </c>
      <c r="GJ105" s="412">
        <v>2162</v>
      </c>
      <c r="GK105" s="412">
        <v>3054</v>
      </c>
      <c r="GL105" s="412">
        <v>4635</v>
      </c>
      <c r="GM105" s="412">
        <v>2522</v>
      </c>
      <c r="GN105" s="412">
        <v>1395</v>
      </c>
      <c r="GO105" s="412">
        <v>507</v>
      </c>
      <c r="GP105" s="412">
        <v>203</v>
      </c>
      <c r="GQ105" s="412">
        <v>17</v>
      </c>
      <c r="GR105" s="412">
        <v>14499</v>
      </c>
      <c r="GS105" s="412">
        <v>0</v>
      </c>
      <c r="GT105" s="412">
        <v>9.3000000000000007</v>
      </c>
      <c r="GU105" s="412">
        <v>0.5</v>
      </c>
      <c r="GV105" s="412">
        <v>0</v>
      </c>
      <c r="GW105" s="412">
        <v>0</v>
      </c>
      <c r="GX105" s="412">
        <v>0</v>
      </c>
      <c r="GY105" s="412">
        <v>0</v>
      </c>
      <c r="GZ105" s="412">
        <v>0</v>
      </c>
      <c r="HA105" s="412">
        <v>0</v>
      </c>
      <c r="HB105" s="412">
        <v>9.8000000000000007</v>
      </c>
      <c r="HC105" s="412">
        <v>13</v>
      </c>
      <c r="HD105" s="412">
        <v>2635.2</v>
      </c>
      <c r="HE105" s="412">
        <v>5840</v>
      </c>
      <c r="HF105" s="412">
        <v>13698.5</v>
      </c>
      <c r="HG105" s="412">
        <v>9520.75</v>
      </c>
      <c r="HH105" s="412">
        <v>7375.5</v>
      </c>
      <c r="HI105" s="412">
        <v>3253</v>
      </c>
      <c r="HJ105" s="412">
        <v>1342</v>
      </c>
      <c r="HK105" s="412">
        <v>84.5</v>
      </c>
      <c r="HL105" s="412">
        <v>43762.45</v>
      </c>
      <c r="HM105" s="412">
        <v>7.2</v>
      </c>
      <c r="HN105" s="412">
        <v>1756.8</v>
      </c>
      <c r="HO105" s="412">
        <v>4542.2</v>
      </c>
      <c r="HP105" s="412">
        <v>12176.4</v>
      </c>
      <c r="HQ105" s="412">
        <v>9520.7999999999993</v>
      </c>
      <c r="HR105" s="412">
        <v>9014.5</v>
      </c>
      <c r="HS105" s="412">
        <v>4698.8</v>
      </c>
      <c r="HT105" s="412">
        <v>2236.6999999999998</v>
      </c>
      <c r="HU105" s="412">
        <v>169</v>
      </c>
      <c r="HV105" s="412">
        <v>44122.399999999994</v>
      </c>
      <c r="HW105" s="412">
        <v>367.8</v>
      </c>
      <c r="HX105" s="412">
        <v>44490.2</v>
      </c>
      <c r="HY105" s="412">
        <v>13</v>
      </c>
      <c r="HZ105" s="412">
        <v>2635.2</v>
      </c>
      <c r="IA105" s="412">
        <v>5840</v>
      </c>
      <c r="IB105" s="412">
        <v>13698.5</v>
      </c>
      <c r="IC105" s="412">
        <v>9520.75</v>
      </c>
      <c r="ID105" s="412">
        <v>7375.5</v>
      </c>
      <c r="IE105" s="412">
        <v>3253</v>
      </c>
      <c r="IF105" s="412">
        <v>1342</v>
      </c>
      <c r="IG105" s="412">
        <v>84.5</v>
      </c>
      <c r="IH105" s="412">
        <v>43762.45</v>
      </c>
      <c r="II105" s="412">
        <v>5.64</v>
      </c>
      <c r="IJ105" s="412">
        <v>778.12</v>
      </c>
      <c r="IK105" s="412">
        <v>884.94</v>
      </c>
      <c r="IL105" s="412">
        <v>909.95</v>
      </c>
      <c r="IM105" s="412">
        <v>315.23</v>
      </c>
      <c r="IN105" s="412">
        <v>87.38</v>
      </c>
      <c r="IO105" s="412">
        <v>25.02</v>
      </c>
      <c r="IP105" s="412">
        <v>4.3499999999999996</v>
      </c>
      <c r="IQ105" s="412">
        <v>0</v>
      </c>
      <c r="IR105" s="412">
        <v>3010.63</v>
      </c>
      <c r="IS105" s="412">
        <v>7.36</v>
      </c>
      <c r="IT105" s="412">
        <v>1857.08</v>
      </c>
      <c r="IU105" s="412">
        <v>4955.0599999999995</v>
      </c>
      <c r="IV105" s="412">
        <v>12788.55</v>
      </c>
      <c r="IW105" s="412">
        <v>9205.52</v>
      </c>
      <c r="IX105" s="412">
        <v>7288.12</v>
      </c>
      <c r="IY105" s="412">
        <v>3227.98</v>
      </c>
      <c r="IZ105" s="412">
        <v>1337.65</v>
      </c>
      <c r="JA105" s="412">
        <v>84.5</v>
      </c>
      <c r="JB105" s="412">
        <v>40751.820000000007</v>
      </c>
      <c r="JC105" s="412">
        <v>4.0999999999999996</v>
      </c>
      <c r="JD105" s="412">
        <v>1238.0999999999999</v>
      </c>
      <c r="JE105" s="412">
        <v>3853.9</v>
      </c>
      <c r="JF105" s="412">
        <v>11367.6</v>
      </c>
      <c r="JG105" s="412">
        <v>9205.5</v>
      </c>
      <c r="JH105" s="412">
        <v>8907.7000000000007</v>
      </c>
      <c r="JI105" s="412">
        <v>4662.6000000000004</v>
      </c>
      <c r="JJ105" s="412">
        <v>2229.4</v>
      </c>
      <c r="JK105" s="412">
        <v>169</v>
      </c>
      <c r="JL105" s="412">
        <v>41637.9</v>
      </c>
      <c r="JM105" s="412">
        <v>367.8</v>
      </c>
      <c r="JN105" s="412">
        <v>42005.7</v>
      </c>
      <c r="JO105" s="286"/>
      <c r="JP105" s="143">
        <f t="shared" si="6"/>
        <v>0</v>
      </c>
    </row>
    <row r="106" spans="1:276" x14ac:dyDescent="0.2">
      <c r="A106" s="150" t="s">
        <v>448</v>
      </c>
      <c r="B106" s="151" t="s">
        <v>276</v>
      </c>
      <c r="C106" s="152" t="s">
        <v>69</v>
      </c>
      <c r="D106" s="415" t="s">
        <v>447</v>
      </c>
      <c r="E106" s="412">
        <v>16523</v>
      </c>
      <c r="F106" s="412">
        <v>11818</v>
      </c>
      <c r="G106" s="412">
        <v>8439</v>
      </c>
      <c r="H106" s="412">
        <v>4336</v>
      </c>
      <c r="I106" s="412">
        <v>2063</v>
      </c>
      <c r="J106" s="412">
        <v>534</v>
      </c>
      <c r="K106" s="412">
        <v>161</v>
      </c>
      <c r="L106" s="412">
        <v>25</v>
      </c>
      <c r="M106" s="412">
        <v>43899</v>
      </c>
      <c r="N106" s="412">
        <v>257</v>
      </c>
      <c r="O106" s="412">
        <v>123</v>
      </c>
      <c r="P106" s="412">
        <v>68</v>
      </c>
      <c r="Q106" s="412">
        <v>38</v>
      </c>
      <c r="R106" s="412">
        <v>22</v>
      </c>
      <c r="S106" s="412">
        <v>7</v>
      </c>
      <c r="T106" s="412">
        <v>2</v>
      </c>
      <c r="U106" s="412">
        <v>0</v>
      </c>
      <c r="V106" s="412">
        <v>517</v>
      </c>
      <c r="W106" s="412">
        <v>2</v>
      </c>
      <c r="X106" s="412">
        <v>1</v>
      </c>
      <c r="Y106" s="412">
        <v>0</v>
      </c>
      <c r="Z106" s="412">
        <v>0</v>
      </c>
      <c r="AA106" s="412">
        <v>0</v>
      </c>
      <c r="AB106" s="412">
        <v>0</v>
      </c>
      <c r="AC106" s="412">
        <v>0</v>
      </c>
      <c r="AD106" s="412">
        <v>0</v>
      </c>
      <c r="AE106" s="412">
        <v>3</v>
      </c>
      <c r="AF106" s="412">
        <v>16264</v>
      </c>
      <c r="AG106" s="412">
        <v>11694</v>
      </c>
      <c r="AH106" s="412">
        <v>8371</v>
      </c>
      <c r="AI106" s="412">
        <v>4298</v>
      </c>
      <c r="AJ106" s="412">
        <v>2041</v>
      </c>
      <c r="AK106" s="412">
        <v>527</v>
      </c>
      <c r="AL106" s="412">
        <v>159</v>
      </c>
      <c r="AM106" s="412">
        <v>25</v>
      </c>
      <c r="AN106" s="412">
        <v>43379</v>
      </c>
      <c r="AO106" s="412">
        <v>26</v>
      </c>
      <c r="AP106" s="412">
        <v>45</v>
      </c>
      <c r="AQ106" s="412">
        <v>67</v>
      </c>
      <c r="AR106" s="412">
        <v>30</v>
      </c>
      <c r="AS106" s="412">
        <v>18</v>
      </c>
      <c r="AT106" s="412">
        <v>7</v>
      </c>
      <c r="AU106" s="412">
        <v>11</v>
      </c>
      <c r="AV106" s="412">
        <v>11</v>
      </c>
      <c r="AW106" s="412">
        <v>215</v>
      </c>
      <c r="AX106" s="412">
        <v>26</v>
      </c>
      <c r="AY106" s="412">
        <v>45</v>
      </c>
      <c r="AZ106" s="412">
        <v>67</v>
      </c>
      <c r="BA106" s="412">
        <v>30</v>
      </c>
      <c r="BB106" s="412">
        <v>18</v>
      </c>
      <c r="BC106" s="412">
        <v>7</v>
      </c>
      <c r="BD106" s="412">
        <v>11</v>
      </c>
      <c r="BE106" s="412">
        <v>11</v>
      </c>
      <c r="BF106" s="412">
        <v>0</v>
      </c>
      <c r="BG106" s="412">
        <v>215</v>
      </c>
      <c r="BH106" s="412">
        <v>26</v>
      </c>
      <c r="BI106" s="412">
        <v>16283</v>
      </c>
      <c r="BJ106" s="412">
        <v>11716</v>
      </c>
      <c r="BK106" s="412">
        <v>8334</v>
      </c>
      <c r="BL106" s="412">
        <v>4286</v>
      </c>
      <c r="BM106" s="412">
        <v>2030</v>
      </c>
      <c r="BN106" s="412">
        <v>531</v>
      </c>
      <c r="BO106" s="412">
        <v>159</v>
      </c>
      <c r="BP106" s="412">
        <v>14</v>
      </c>
      <c r="BQ106" s="412">
        <v>43379</v>
      </c>
      <c r="BR106" s="412">
        <v>9</v>
      </c>
      <c r="BS106" s="412">
        <v>6894</v>
      </c>
      <c r="BT106" s="412">
        <v>3502</v>
      </c>
      <c r="BU106" s="412">
        <v>1998</v>
      </c>
      <c r="BV106" s="412">
        <v>662</v>
      </c>
      <c r="BW106" s="412">
        <v>237</v>
      </c>
      <c r="BX106" s="412">
        <v>54</v>
      </c>
      <c r="BY106" s="412">
        <v>15</v>
      </c>
      <c r="BZ106" s="412">
        <v>1</v>
      </c>
      <c r="CA106" s="412">
        <v>13372</v>
      </c>
      <c r="CB106" s="412">
        <v>0</v>
      </c>
      <c r="CC106" s="412">
        <v>141</v>
      </c>
      <c r="CD106" s="412">
        <v>120</v>
      </c>
      <c r="CE106" s="412">
        <v>59</v>
      </c>
      <c r="CF106" s="412">
        <v>34</v>
      </c>
      <c r="CG106" s="412">
        <v>16</v>
      </c>
      <c r="CH106" s="412">
        <v>4</v>
      </c>
      <c r="CI106" s="412">
        <v>2</v>
      </c>
      <c r="CJ106" s="412">
        <v>0</v>
      </c>
      <c r="CK106" s="412">
        <v>376</v>
      </c>
      <c r="CL106" s="412">
        <v>0</v>
      </c>
      <c r="CM106" s="412">
        <v>10</v>
      </c>
      <c r="CN106" s="412">
        <v>10</v>
      </c>
      <c r="CO106" s="412">
        <v>6</v>
      </c>
      <c r="CP106" s="412">
        <v>2</v>
      </c>
      <c r="CQ106" s="412">
        <v>15</v>
      </c>
      <c r="CR106" s="412">
        <v>12</v>
      </c>
      <c r="CS106" s="412">
        <v>12</v>
      </c>
      <c r="CT106" s="412">
        <v>2</v>
      </c>
      <c r="CU106" s="412">
        <v>69</v>
      </c>
      <c r="CV106" s="412">
        <v>21</v>
      </c>
      <c r="CW106" s="412">
        <v>25</v>
      </c>
      <c r="CX106" s="412">
        <v>16</v>
      </c>
      <c r="CY106" s="412">
        <v>4</v>
      </c>
      <c r="CZ106" s="412">
        <v>1</v>
      </c>
      <c r="DA106" s="412">
        <v>1</v>
      </c>
      <c r="DB106" s="412">
        <v>1</v>
      </c>
      <c r="DC106" s="412">
        <v>0</v>
      </c>
      <c r="DD106" s="412">
        <v>69</v>
      </c>
      <c r="DE106" s="412">
        <v>346</v>
      </c>
      <c r="DF106" s="412">
        <v>143</v>
      </c>
      <c r="DG106" s="412">
        <v>88</v>
      </c>
      <c r="DH106" s="412">
        <v>36</v>
      </c>
      <c r="DI106" s="412">
        <v>27</v>
      </c>
      <c r="DJ106" s="412">
        <v>2</v>
      </c>
      <c r="DK106" s="412">
        <v>2</v>
      </c>
      <c r="DL106" s="412">
        <v>1</v>
      </c>
      <c r="DM106" s="412">
        <v>645</v>
      </c>
      <c r="DN106" s="412">
        <v>0</v>
      </c>
      <c r="DO106" s="412">
        <v>0</v>
      </c>
      <c r="DP106" s="412">
        <v>0</v>
      </c>
      <c r="DQ106" s="412">
        <v>0</v>
      </c>
      <c r="DR106" s="412">
        <v>0</v>
      </c>
      <c r="DS106" s="412">
        <v>0</v>
      </c>
      <c r="DT106" s="412">
        <v>0</v>
      </c>
      <c r="DU106" s="412">
        <v>0</v>
      </c>
      <c r="DV106" s="412">
        <v>0</v>
      </c>
      <c r="DW106" s="412">
        <v>66</v>
      </c>
      <c r="DX106" s="412">
        <v>22</v>
      </c>
      <c r="DY106" s="412">
        <v>17</v>
      </c>
      <c r="DZ106" s="412">
        <v>7</v>
      </c>
      <c r="EA106" s="412">
        <v>5</v>
      </c>
      <c r="EB106" s="412">
        <v>2</v>
      </c>
      <c r="EC106" s="412">
        <v>0</v>
      </c>
      <c r="ED106" s="412">
        <v>0</v>
      </c>
      <c r="EE106" s="412">
        <v>119</v>
      </c>
      <c r="EF106" s="412">
        <v>412</v>
      </c>
      <c r="EG106" s="412">
        <v>165</v>
      </c>
      <c r="EH106" s="412">
        <v>105</v>
      </c>
      <c r="EI106" s="412">
        <v>43</v>
      </c>
      <c r="EJ106" s="412">
        <v>32</v>
      </c>
      <c r="EK106" s="412">
        <v>4</v>
      </c>
      <c r="EL106" s="412">
        <v>2</v>
      </c>
      <c r="EM106" s="412">
        <v>1</v>
      </c>
      <c r="EN106" s="412">
        <v>764</v>
      </c>
      <c r="EO106" s="412">
        <v>223</v>
      </c>
      <c r="EP106" s="412">
        <v>84</v>
      </c>
      <c r="EQ106" s="412">
        <v>57</v>
      </c>
      <c r="ER106" s="412">
        <v>22</v>
      </c>
      <c r="ES106" s="412">
        <v>15</v>
      </c>
      <c r="ET106" s="412">
        <v>3</v>
      </c>
      <c r="EU106" s="412">
        <v>0</v>
      </c>
      <c r="EV106" s="412">
        <v>0</v>
      </c>
      <c r="EW106" s="412">
        <v>404</v>
      </c>
      <c r="EX106" s="412">
        <v>0</v>
      </c>
      <c r="EY106" s="412">
        <v>0</v>
      </c>
      <c r="EZ106" s="412">
        <v>0</v>
      </c>
      <c r="FA106" s="412">
        <v>0</v>
      </c>
      <c r="FB106" s="412">
        <v>0</v>
      </c>
      <c r="FC106" s="412">
        <v>0</v>
      </c>
      <c r="FD106" s="412">
        <v>0</v>
      </c>
      <c r="FE106" s="412">
        <v>0</v>
      </c>
      <c r="FF106" s="412">
        <v>0</v>
      </c>
      <c r="FG106" s="412">
        <v>0</v>
      </c>
      <c r="FH106" s="412">
        <v>1</v>
      </c>
      <c r="FI106" s="412">
        <v>0</v>
      </c>
      <c r="FJ106" s="412">
        <v>1</v>
      </c>
      <c r="FK106" s="412">
        <v>0</v>
      </c>
      <c r="FL106" s="412">
        <v>0</v>
      </c>
      <c r="FM106" s="412">
        <v>0</v>
      </c>
      <c r="FN106" s="412">
        <v>0</v>
      </c>
      <c r="FO106" s="412">
        <v>2</v>
      </c>
      <c r="FP106" s="412">
        <v>223</v>
      </c>
      <c r="FQ106" s="412">
        <v>83</v>
      </c>
      <c r="FR106" s="412">
        <v>57</v>
      </c>
      <c r="FS106" s="412">
        <v>21</v>
      </c>
      <c r="FT106" s="412">
        <v>15</v>
      </c>
      <c r="FU106" s="412">
        <v>3</v>
      </c>
      <c r="FV106" s="412">
        <v>0</v>
      </c>
      <c r="FW106" s="412">
        <v>0</v>
      </c>
      <c r="FX106" s="412">
        <v>402</v>
      </c>
      <c r="FY106" s="412">
        <v>17</v>
      </c>
      <c r="FZ106" s="412">
        <v>9171</v>
      </c>
      <c r="GA106" s="412">
        <v>8061</v>
      </c>
      <c r="GB106" s="412">
        <v>6254</v>
      </c>
      <c r="GC106" s="412">
        <v>3581</v>
      </c>
      <c r="GD106" s="412">
        <v>1757</v>
      </c>
      <c r="GE106" s="412">
        <v>459</v>
      </c>
      <c r="GF106" s="412">
        <v>130</v>
      </c>
      <c r="GG106" s="412">
        <v>11</v>
      </c>
      <c r="GH106" s="412">
        <v>29441</v>
      </c>
      <c r="GI106" s="412">
        <v>9</v>
      </c>
      <c r="GJ106" s="412">
        <v>7112</v>
      </c>
      <c r="GK106" s="412">
        <v>3655</v>
      </c>
      <c r="GL106" s="412">
        <v>2080</v>
      </c>
      <c r="GM106" s="412">
        <v>705</v>
      </c>
      <c r="GN106" s="412">
        <v>273</v>
      </c>
      <c r="GO106" s="412">
        <v>72</v>
      </c>
      <c r="GP106" s="412">
        <v>29</v>
      </c>
      <c r="GQ106" s="412">
        <v>3</v>
      </c>
      <c r="GR106" s="412">
        <v>13938</v>
      </c>
      <c r="GS106" s="412">
        <v>0</v>
      </c>
      <c r="GT106" s="412">
        <v>10.5</v>
      </c>
      <c r="GU106" s="412">
        <v>2</v>
      </c>
      <c r="GV106" s="412">
        <v>0</v>
      </c>
      <c r="GW106" s="412">
        <v>0</v>
      </c>
      <c r="GX106" s="412">
        <v>0</v>
      </c>
      <c r="GY106" s="412">
        <v>0</v>
      </c>
      <c r="GZ106" s="412">
        <v>0</v>
      </c>
      <c r="HA106" s="412">
        <v>0</v>
      </c>
      <c r="HB106" s="412">
        <v>12.5</v>
      </c>
      <c r="HC106" s="412">
        <v>23.75</v>
      </c>
      <c r="HD106" s="412">
        <v>14541.25</v>
      </c>
      <c r="HE106" s="412">
        <v>10814</v>
      </c>
      <c r="HF106" s="412">
        <v>7825.25</v>
      </c>
      <c r="HG106" s="412">
        <v>4114.5</v>
      </c>
      <c r="HH106" s="412">
        <v>1961.75</v>
      </c>
      <c r="HI106" s="412">
        <v>511.5</v>
      </c>
      <c r="HJ106" s="412">
        <v>148.75</v>
      </c>
      <c r="HK106" s="412">
        <v>12.75</v>
      </c>
      <c r="HL106" s="412">
        <v>39953.5</v>
      </c>
      <c r="HM106" s="412">
        <v>13.2</v>
      </c>
      <c r="HN106" s="412">
        <v>9694.2000000000007</v>
      </c>
      <c r="HO106" s="412">
        <v>8410.9</v>
      </c>
      <c r="HP106" s="412">
        <v>6955.8</v>
      </c>
      <c r="HQ106" s="412">
        <v>4114.5</v>
      </c>
      <c r="HR106" s="412">
        <v>2397.6999999999998</v>
      </c>
      <c r="HS106" s="412">
        <v>738.8</v>
      </c>
      <c r="HT106" s="412">
        <v>247.9</v>
      </c>
      <c r="HU106" s="412">
        <v>25.5</v>
      </c>
      <c r="HV106" s="412">
        <v>32598.500000000004</v>
      </c>
      <c r="HW106" s="412">
        <v>0</v>
      </c>
      <c r="HX106" s="412">
        <v>32598.5</v>
      </c>
      <c r="HY106" s="412">
        <v>23.75</v>
      </c>
      <c r="HZ106" s="412">
        <v>14541.25</v>
      </c>
      <c r="IA106" s="412">
        <v>10814</v>
      </c>
      <c r="IB106" s="412">
        <v>7825.25</v>
      </c>
      <c r="IC106" s="412">
        <v>4114.5</v>
      </c>
      <c r="ID106" s="412">
        <v>1961.75</v>
      </c>
      <c r="IE106" s="412">
        <v>511.5</v>
      </c>
      <c r="IF106" s="412">
        <v>148.75</v>
      </c>
      <c r="IG106" s="412">
        <v>12.75</v>
      </c>
      <c r="IH106" s="412">
        <v>39953.5</v>
      </c>
      <c r="II106" s="412">
        <v>10.32</v>
      </c>
      <c r="IJ106" s="412">
        <v>3741.18</v>
      </c>
      <c r="IK106" s="412">
        <v>1433.1</v>
      </c>
      <c r="IL106" s="412">
        <v>582.65</v>
      </c>
      <c r="IM106" s="412">
        <v>184.8</v>
      </c>
      <c r="IN106" s="412">
        <v>45.9</v>
      </c>
      <c r="IO106" s="412">
        <v>12.11</v>
      </c>
      <c r="IP106" s="412">
        <v>3.95</v>
      </c>
      <c r="IQ106" s="412">
        <v>0</v>
      </c>
      <c r="IR106" s="412">
        <v>6014.0099999999993</v>
      </c>
      <c r="IS106" s="412">
        <v>13.43</v>
      </c>
      <c r="IT106" s="412">
        <v>10800.07</v>
      </c>
      <c r="IU106" s="412">
        <v>9380.9</v>
      </c>
      <c r="IV106" s="412">
        <v>7242.6</v>
      </c>
      <c r="IW106" s="412">
        <v>3929.7</v>
      </c>
      <c r="IX106" s="412">
        <v>1915.85</v>
      </c>
      <c r="IY106" s="412">
        <v>499.39</v>
      </c>
      <c r="IZ106" s="412">
        <v>144.80000000000001</v>
      </c>
      <c r="JA106" s="412">
        <v>12.75</v>
      </c>
      <c r="JB106" s="412">
        <v>33939.490000000005</v>
      </c>
      <c r="JC106" s="412">
        <v>7.5</v>
      </c>
      <c r="JD106" s="412">
        <v>7200</v>
      </c>
      <c r="JE106" s="412">
        <v>7296.3</v>
      </c>
      <c r="JF106" s="412">
        <v>6437.9</v>
      </c>
      <c r="JG106" s="412">
        <v>3929.7</v>
      </c>
      <c r="JH106" s="412">
        <v>2341.6</v>
      </c>
      <c r="JI106" s="412">
        <v>721.3</v>
      </c>
      <c r="JJ106" s="412">
        <v>241.3</v>
      </c>
      <c r="JK106" s="412">
        <v>25.5</v>
      </c>
      <c r="JL106" s="412">
        <v>28201.099999999995</v>
      </c>
      <c r="JM106" s="412">
        <v>0</v>
      </c>
      <c r="JN106" s="412">
        <v>28201.1</v>
      </c>
      <c r="JO106" s="286"/>
      <c r="JP106" s="143">
        <f t="shared" si="6"/>
        <v>0</v>
      </c>
    </row>
    <row r="107" spans="1:276" x14ac:dyDescent="0.2">
      <c r="A107" s="150" t="s">
        <v>450</v>
      </c>
      <c r="B107" s="151" t="s">
        <v>276</v>
      </c>
      <c r="C107" s="152" t="s">
        <v>69</v>
      </c>
      <c r="D107" s="415" t="s">
        <v>449</v>
      </c>
      <c r="E107" s="412">
        <v>6546</v>
      </c>
      <c r="F107" s="412">
        <v>9817</v>
      </c>
      <c r="G107" s="412">
        <v>5914</v>
      </c>
      <c r="H107" s="412">
        <v>3977</v>
      </c>
      <c r="I107" s="412">
        <v>1926</v>
      </c>
      <c r="J107" s="412">
        <v>698</v>
      </c>
      <c r="K107" s="412">
        <v>433</v>
      </c>
      <c r="L107" s="412">
        <v>53</v>
      </c>
      <c r="M107" s="412">
        <v>29364</v>
      </c>
      <c r="N107" s="412">
        <v>505</v>
      </c>
      <c r="O107" s="412">
        <v>848</v>
      </c>
      <c r="P107" s="412">
        <v>1082</v>
      </c>
      <c r="Q107" s="412">
        <v>1164</v>
      </c>
      <c r="R107" s="412">
        <v>642</v>
      </c>
      <c r="S107" s="412">
        <v>98</v>
      </c>
      <c r="T107" s="412">
        <v>33</v>
      </c>
      <c r="U107" s="412">
        <v>3</v>
      </c>
      <c r="V107" s="412">
        <v>4375</v>
      </c>
      <c r="W107" s="412">
        <v>1</v>
      </c>
      <c r="X107" s="412">
        <v>0</v>
      </c>
      <c r="Y107" s="412">
        <v>1</v>
      </c>
      <c r="Z107" s="412">
        <v>1</v>
      </c>
      <c r="AA107" s="412">
        <v>0</v>
      </c>
      <c r="AB107" s="412">
        <v>0</v>
      </c>
      <c r="AC107" s="412">
        <v>0</v>
      </c>
      <c r="AD107" s="412">
        <v>0</v>
      </c>
      <c r="AE107" s="412">
        <v>3</v>
      </c>
      <c r="AF107" s="412">
        <v>6040</v>
      </c>
      <c r="AG107" s="412">
        <v>8969</v>
      </c>
      <c r="AH107" s="412">
        <v>4831</v>
      </c>
      <c r="AI107" s="412">
        <v>2812</v>
      </c>
      <c r="AJ107" s="412">
        <v>1284</v>
      </c>
      <c r="AK107" s="412">
        <v>600</v>
      </c>
      <c r="AL107" s="412">
        <v>400</v>
      </c>
      <c r="AM107" s="412">
        <v>50</v>
      </c>
      <c r="AN107" s="412">
        <v>24986</v>
      </c>
      <c r="AO107" s="412">
        <v>8</v>
      </c>
      <c r="AP107" s="412">
        <v>34</v>
      </c>
      <c r="AQ107" s="412">
        <v>28</v>
      </c>
      <c r="AR107" s="412">
        <v>38</v>
      </c>
      <c r="AS107" s="412">
        <v>14</v>
      </c>
      <c r="AT107" s="412">
        <v>9</v>
      </c>
      <c r="AU107" s="412">
        <v>4</v>
      </c>
      <c r="AV107" s="412">
        <v>5</v>
      </c>
      <c r="AW107" s="412">
        <v>140</v>
      </c>
      <c r="AX107" s="412">
        <v>8</v>
      </c>
      <c r="AY107" s="412">
        <v>34</v>
      </c>
      <c r="AZ107" s="412">
        <v>28</v>
      </c>
      <c r="BA107" s="412">
        <v>38</v>
      </c>
      <c r="BB107" s="412">
        <v>14</v>
      </c>
      <c r="BC107" s="412">
        <v>9</v>
      </c>
      <c r="BD107" s="412">
        <v>4</v>
      </c>
      <c r="BE107" s="412">
        <v>5</v>
      </c>
      <c r="BF107" s="412">
        <v>0</v>
      </c>
      <c r="BG107" s="412">
        <v>140</v>
      </c>
      <c r="BH107" s="412">
        <v>8</v>
      </c>
      <c r="BI107" s="412">
        <v>6066</v>
      </c>
      <c r="BJ107" s="412">
        <v>8963</v>
      </c>
      <c r="BK107" s="412">
        <v>4841</v>
      </c>
      <c r="BL107" s="412">
        <v>2788</v>
      </c>
      <c r="BM107" s="412">
        <v>1279</v>
      </c>
      <c r="BN107" s="412">
        <v>595</v>
      </c>
      <c r="BO107" s="412">
        <v>401</v>
      </c>
      <c r="BP107" s="412">
        <v>45</v>
      </c>
      <c r="BQ107" s="412">
        <v>24986</v>
      </c>
      <c r="BR107" s="412">
        <v>2</v>
      </c>
      <c r="BS107" s="412">
        <v>3053</v>
      </c>
      <c r="BT107" s="412">
        <v>3096</v>
      </c>
      <c r="BU107" s="412">
        <v>1196</v>
      </c>
      <c r="BV107" s="412">
        <v>598</v>
      </c>
      <c r="BW107" s="412">
        <v>222</v>
      </c>
      <c r="BX107" s="412">
        <v>111</v>
      </c>
      <c r="BY107" s="412">
        <v>57</v>
      </c>
      <c r="BZ107" s="412">
        <v>3</v>
      </c>
      <c r="CA107" s="412">
        <v>8338</v>
      </c>
      <c r="CB107" s="412">
        <v>0</v>
      </c>
      <c r="CC107" s="412">
        <v>42</v>
      </c>
      <c r="CD107" s="412">
        <v>67</v>
      </c>
      <c r="CE107" s="412">
        <v>47</v>
      </c>
      <c r="CF107" s="412">
        <v>27</v>
      </c>
      <c r="CG107" s="412">
        <v>7</v>
      </c>
      <c r="CH107" s="412">
        <v>3</v>
      </c>
      <c r="CI107" s="412">
        <v>2</v>
      </c>
      <c r="CJ107" s="412">
        <v>0</v>
      </c>
      <c r="CK107" s="412">
        <v>195</v>
      </c>
      <c r="CL107" s="412">
        <v>0</v>
      </c>
      <c r="CM107" s="412">
        <v>2</v>
      </c>
      <c r="CN107" s="412">
        <v>4</v>
      </c>
      <c r="CO107" s="412">
        <v>3</v>
      </c>
      <c r="CP107" s="412">
        <v>0</v>
      </c>
      <c r="CQ107" s="412">
        <v>6</v>
      </c>
      <c r="CR107" s="412">
        <v>0</v>
      </c>
      <c r="CS107" s="412">
        <v>6</v>
      </c>
      <c r="CT107" s="412">
        <v>2</v>
      </c>
      <c r="CU107" s="412">
        <v>23</v>
      </c>
      <c r="CV107" s="412">
        <v>61</v>
      </c>
      <c r="CW107" s="412">
        <v>42</v>
      </c>
      <c r="CX107" s="412">
        <v>35</v>
      </c>
      <c r="CY107" s="412">
        <v>17</v>
      </c>
      <c r="CZ107" s="412">
        <v>20</v>
      </c>
      <c r="DA107" s="412">
        <v>9</v>
      </c>
      <c r="DB107" s="412">
        <v>9</v>
      </c>
      <c r="DC107" s="412">
        <v>6</v>
      </c>
      <c r="DD107" s="412">
        <v>199</v>
      </c>
      <c r="DE107" s="412">
        <v>106</v>
      </c>
      <c r="DF107" s="412">
        <v>163</v>
      </c>
      <c r="DG107" s="412">
        <v>93</v>
      </c>
      <c r="DH107" s="412">
        <v>60</v>
      </c>
      <c r="DI107" s="412">
        <v>34</v>
      </c>
      <c r="DJ107" s="412">
        <v>13</v>
      </c>
      <c r="DK107" s="412">
        <v>6</v>
      </c>
      <c r="DL107" s="412">
        <v>2</v>
      </c>
      <c r="DM107" s="412">
        <v>477</v>
      </c>
      <c r="DN107" s="412">
        <v>22</v>
      </c>
      <c r="DO107" s="412">
        <v>27</v>
      </c>
      <c r="DP107" s="412">
        <v>20</v>
      </c>
      <c r="DQ107" s="412">
        <v>7</v>
      </c>
      <c r="DR107" s="412">
        <v>4</v>
      </c>
      <c r="DS107" s="412">
        <v>1</v>
      </c>
      <c r="DT107" s="412">
        <v>0</v>
      </c>
      <c r="DU107" s="412">
        <v>0</v>
      </c>
      <c r="DV107" s="412">
        <v>81</v>
      </c>
      <c r="DW107" s="412">
        <v>41</v>
      </c>
      <c r="DX107" s="412">
        <v>27</v>
      </c>
      <c r="DY107" s="412">
        <v>13</v>
      </c>
      <c r="DZ107" s="412">
        <v>6</v>
      </c>
      <c r="EA107" s="412">
        <v>7</v>
      </c>
      <c r="EB107" s="412">
        <v>4</v>
      </c>
      <c r="EC107" s="412">
        <v>2</v>
      </c>
      <c r="ED107" s="412">
        <v>0</v>
      </c>
      <c r="EE107" s="412">
        <v>100</v>
      </c>
      <c r="EF107" s="412">
        <v>169</v>
      </c>
      <c r="EG107" s="412">
        <v>217</v>
      </c>
      <c r="EH107" s="412">
        <v>126</v>
      </c>
      <c r="EI107" s="412">
        <v>73</v>
      </c>
      <c r="EJ107" s="412">
        <v>45</v>
      </c>
      <c r="EK107" s="412">
        <v>18</v>
      </c>
      <c r="EL107" s="412">
        <v>8</v>
      </c>
      <c r="EM107" s="412">
        <v>2</v>
      </c>
      <c r="EN107" s="412">
        <v>658</v>
      </c>
      <c r="EO107" s="412">
        <v>97</v>
      </c>
      <c r="EP107" s="412">
        <v>88</v>
      </c>
      <c r="EQ107" s="412">
        <v>48</v>
      </c>
      <c r="ER107" s="412">
        <v>31</v>
      </c>
      <c r="ES107" s="412">
        <v>23</v>
      </c>
      <c r="ET107" s="412">
        <v>9</v>
      </c>
      <c r="EU107" s="412">
        <v>5</v>
      </c>
      <c r="EV107" s="412">
        <v>2</v>
      </c>
      <c r="EW107" s="412">
        <v>303</v>
      </c>
      <c r="EX107" s="412">
        <v>0</v>
      </c>
      <c r="EY107" s="412">
        <v>0</v>
      </c>
      <c r="EZ107" s="412">
        <v>0</v>
      </c>
      <c r="FA107" s="412">
        <v>0</v>
      </c>
      <c r="FB107" s="412">
        <v>0</v>
      </c>
      <c r="FC107" s="412">
        <v>0</v>
      </c>
      <c r="FD107" s="412">
        <v>0</v>
      </c>
      <c r="FE107" s="412">
        <v>0</v>
      </c>
      <c r="FF107" s="412">
        <v>0</v>
      </c>
      <c r="FG107" s="412">
        <v>0</v>
      </c>
      <c r="FH107" s="412">
        <v>4</v>
      </c>
      <c r="FI107" s="412">
        <v>2</v>
      </c>
      <c r="FJ107" s="412">
        <v>2</v>
      </c>
      <c r="FK107" s="412">
        <v>1</v>
      </c>
      <c r="FL107" s="412">
        <v>1</v>
      </c>
      <c r="FM107" s="412">
        <v>0</v>
      </c>
      <c r="FN107" s="412">
        <v>0</v>
      </c>
      <c r="FO107" s="412">
        <v>10</v>
      </c>
      <c r="FP107" s="412">
        <v>97</v>
      </c>
      <c r="FQ107" s="412">
        <v>84</v>
      </c>
      <c r="FR107" s="412">
        <v>46</v>
      </c>
      <c r="FS107" s="412">
        <v>29</v>
      </c>
      <c r="FT107" s="412">
        <v>22</v>
      </c>
      <c r="FU107" s="412">
        <v>8</v>
      </c>
      <c r="FV107" s="412">
        <v>5</v>
      </c>
      <c r="FW107" s="412">
        <v>2</v>
      </c>
      <c r="FX107" s="412">
        <v>293</v>
      </c>
      <c r="FY107" s="412">
        <v>6</v>
      </c>
      <c r="FZ107" s="412">
        <v>2904</v>
      </c>
      <c r="GA107" s="412">
        <v>5742</v>
      </c>
      <c r="GB107" s="412">
        <v>3562</v>
      </c>
      <c r="GC107" s="412">
        <v>2150</v>
      </c>
      <c r="GD107" s="412">
        <v>1033</v>
      </c>
      <c r="GE107" s="412">
        <v>476</v>
      </c>
      <c r="GF107" s="412">
        <v>334</v>
      </c>
      <c r="GG107" s="412">
        <v>40</v>
      </c>
      <c r="GH107" s="412">
        <v>16247</v>
      </c>
      <c r="GI107" s="412">
        <v>2</v>
      </c>
      <c r="GJ107" s="412">
        <v>3162</v>
      </c>
      <c r="GK107" s="412">
        <v>3221</v>
      </c>
      <c r="GL107" s="412">
        <v>1279</v>
      </c>
      <c r="GM107" s="412">
        <v>638</v>
      </c>
      <c r="GN107" s="412">
        <v>246</v>
      </c>
      <c r="GO107" s="412">
        <v>119</v>
      </c>
      <c r="GP107" s="412">
        <v>67</v>
      </c>
      <c r="GQ107" s="412">
        <v>5</v>
      </c>
      <c r="GR107" s="412">
        <v>8739</v>
      </c>
      <c r="GS107" s="412">
        <v>0</v>
      </c>
      <c r="GT107" s="412">
        <v>1.5</v>
      </c>
      <c r="GU107" s="412">
        <v>0</v>
      </c>
      <c r="GV107" s="412">
        <v>0</v>
      </c>
      <c r="GW107" s="412">
        <v>0</v>
      </c>
      <c r="GX107" s="412">
        <v>0</v>
      </c>
      <c r="GY107" s="412">
        <v>0</v>
      </c>
      <c r="GZ107" s="412">
        <v>0</v>
      </c>
      <c r="HA107" s="412">
        <v>0</v>
      </c>
      <c r="HB107" s="412">
        <v>1.5</v>
      </c>
      <c r="HC107" s="412">
        <v>7.5</v>
      </c>
      <c r="HD107" s="412">
        <v>5291.45</v>
      </c>
      <c r="HE107" s="412">
        <v>8158.85</v>
      </c>
      <c r="HF107" s="412">
        <v>4518.05</v>
      </c>
      <c r="HG107" s="412">
        <v>2628.45</v>
      </c>
      <c r="HH107" s="412">
        <v>1218.95</v>
      </c>
      <c r="HI107" s="412">
        <v>567.5</v>
      </c>
      <c r="HJ107" s="412">
        <v>384.25</v>
      </c>
      <c r="HK107" s="412">
        <v>43.25</v>
      </c>
      <c r="HL107" s="412">
        <v>22818.25</v>
      </c>
      <c r="HM107" s="412">
        <v>4.2</v>
      </c>
      <c r="HN107" s="412">
        <v>3527.6</v>
      </c>
      <c r="HO107" s="412">
        <v>6345.8</v>
      </c>
      <c r="HP107" s="412">
        <v>4016</v>
      </c>
      <c r="HQ107" s="412">
        <v>2628.5</v>
      </c>
      <c r="HR107" s="412">
        <v>1489.8</v>
      </c>
      <c r="HS107" s="412">
        <v>819.7</v>
      </c>
      <c r="HT107" s="412">
        <v>640.4</v>
      </c>
      <c r="HU107" s="412">
        <v>86.5</v>
      </c>
      <c r="HV107" s="412">
        <v>19558.5</v>
      </c>
      <c r="HW107" s="412">
        <v>0</v>
      </c>
      <c r="HX107" s="412">
        <v>19558.5</v>
      </c>
      <c r="HY107" s="412">
        <v>7.5</v>
      </c>
      <c r="HZ107" s="412">
        <v>5291.45</v>
      </c>
      <c r="IA107" s="412">
        <v>8158.85</v>
      </c>
      <c r="IB107" s="412">
        <v>4518.05</v>
      </c>
      <c r="IC107" s="412">
        <v>2628.45</v>
      </c>
      <c r="ID107" s="412">
        <v>1218.95</v>
      </c>
      <c r="IE107" s="412">
        <v>567.5</v>
      </c>
      <c r="IF107" s="412">
        <v>384.25</v>
      </c>
      <c r="IG107" s="412">
        <v>43.25</v>
      </c>
      <c r="IH107" s="412">
        <v>22818.25</v>
      </c>
      <c r="II107" s="412">
        <v>2.33</v>
      </c>
      <c r="IJ107" s="412">
        <v>1307.27</v>
      </c>
      <c r="IK107" s="412">
        <v>941.11</v>
      </c>
      <c r="IL107" s="412">
        <v>303.5</v>
      </c>
      <c r="IM107" s="412">
        <v>89.85</v>
      </c>
      <c r="IN107" s="412">
        <v>23.18</v>
      </c>
      <c r="IO107" s="412">
        <v>8.02</v>
      </c>
      <c r="IP107" s="412">
        <v>1.84</v>
      </c>
      <c r="IQ107" s="412">
        <v>0</v>
      </c>
      <c r="IR107" s="412">
        <v>2677.1</v>
      </c>
      <c r="IS107" s="412">
        <v>5.17</v>
      </c>
      <c r="IT107" s="412">
        <v>3984.18</v>
      </c>
      <c r="IU107" s="412">
        <v>7217.7400000000007</v>
      </c>
      <c r="IV107" s="412">
        <v>4214.55</v>
      </c>
      <c r="IW107" s="412">
        <v>2538.6</v>
      </c>
      <c r="IX107" s="412">
        <v>1195.77</v>
      </c>
      <c r="IY107" s="412">
        <v>559.48</v>
      </c>
      <c r="IZ107" s="412">
        <v>382.41</v>
      </c>
      <c r="JA107" s="412">
        <v>43.25</v>
      </c>
      <c r="JB107" s="412">
        <v>20141.149999999998</v>
      </c>
      <c r="JC107" s="412">
        <v>2.9</v>
      </c>
      <c r="JD107" s="412">
        <v>2656.1</v>
      </c>
      <c r="JE107" s="412">
        <v>5613.8</v>
      </c>
      <c r="JF107" s="412">
        <v>3746.3</v>
      </c>
      <c r="JG107" s="412">
        <v>2538.6</v>
      </c>
      <c r="JH107" s="412">
        <v>1461.5</v>
      </c>
      <c r="JI107" s="412">
        <v>808.1</v>
      </c>
      <c r="JJ107" s="412">
        <v>637.4</v>
      </c>
      <c r="JK107" s="412">
        <v>86.5</v>
      </c>
      <c r="JL107" s="412">
        <v>17551.2</v>
      </c>
      <c r="JM107" s="412">
        <v>0</v>
      </c>
      <c r="JN107" s="412">
        <v>17551.2</v>
      </c>
      <c r="JO107" s="286"/>
      <c r="JP107" s="143">
        <f t="shared" si="6"/>
        <v>0</v>
      </c>
    </row>
    <row r="108" spans="1:276" x14ac:dyDescent="0.2">
      <c r="A108" s="150" t="s">
        <v>452</v>
      </c>
      <c r="B108" s="151" t="s">
        <v>276</v>
      </c>
      <c r="C108" s="152" t="s">
        <v>285</v>
      </c>
      <c r="D108" s="415" t="s">
        <v>451</v>
      </c>
      <c r="E108" s="412">
        <v>6760</v>
      </c>
      <c r="F108" s="412">
        <v>9740</v>
      </c>
      <c r="G108" s="412">
        <v>8408</v>
      </c>
      <c r="H108" s="412">
        <v>5581</v>
      </c>
      <c r="I108" s="412">
        <v>4054</v>
      </c>
      <c r="J108" s="412">
        <v>1943</v>
      </c>
      <c r="K108" s="412">
        <v>967</v>
      </c>
      <c r="L108" s="412">
        <v>73</v>
      </c>
      <c r="M108" s="412">
        <v>37526</v>
      </c>
      <c r="N108" s="412">
        <v>308</v>
      </c>
      <c r="O108" s="412">
        <v>111</v>
      </c>
      <c r="P108" s="412">
        <v>208</v>
      </c>
      <c r="Q108" s="412">
        <v>62</v>
      </c>
      <c r="R108" s="412">
        <v>37</v>
      </c>
      <c r="S108" s="412">
        <v>13</v>
      </c>
      <c r="T108" s="412">
        <v>8</v>
      </c>
      <c r="U108" s="412">
        <v>2</v>
      </c>
      <c r="V108" s="412">
        <v>749</v>
      </c>
      <c r="W108" s="412">
        <v>0</v>
      </c>
      <c r="X108" s="412">
        <v>0</v>
      </c>
      <c r="Y108" s="412">
        <v>0</v>
      </c>
      <c r="Z108" s="412">
        <v>0</v>
      </c>
      <c r="AA108" s="412">
        <v>0</v>
      </c>
      <c r="AB108" s="412">
        <v>0</v>
      </c>
      <c r="AC108" s="412">
        <v>0</v>
      </c>
      <c r="AD108" s="412">
        <v>0</v>
      </c>
      <c r="AE108" s="412">
        <v>0</v>
      </c>
      <c r="AF108" s="412">
        <v>6452</v>
      </c>
      <c r="AG108" s="412">
        <v>9629</v>
      </c>
      <c r="AH108" s="412">
        <v>8200</v>
      </c>
      <c r="AI108" s="412">
        <v>5519</v>
      </c>
      <c r="AJ108" s="412">
        <v>4017</v>
      </c>
      <c r="AK108" s="412">
        <v>1930</v>
      </c>
      <c r="AL108" s="412">
        <v>959</v>
      </c>
      <c r="AM108" s="412">
        <v>71</v>
      </c>
      <c r="AN108" s="412">
        <v>36777</v>
      </c>
      <c r="AO108" s="412">
        <v>15</v>
      </c>
      <c r="AP108" s="412">
        <v>33</v>
      </c>
      <c r="AQ108" s="412">
        <v>50</v>
      </c>
      <c r="AR108" s="412">
        <v>49</v>
      </c>
      <c r="AS108" s="412">
        <v>31</v>
      </c>
      <c r="AT108" s="412">
        <v>17</v>
      </c>
      <c r="AU108" s="412">
        <v>23</v>
      </c>
      <c r="AV108" s="412">
        <v>3</v>
      </c>
      <c r="AW108" s="412">
        <v>221</v>
      </c>
      <c r="AX108" s="412">
        <v>15</v>
      </c>
      <c r="AY108" s="412">
        <v>33</v>
      </c>
      <c r="AZ108" s="412">
        <v>50</v>
      </c>
      <c r="BA108" s="412">
        <v>49</v>
      </c>
      <c r="BB108" s="412">
        <v>31</v>
      </c>
      <c r="BC108" s="412">
        <v>17</v>
      </c>
      <c r="BD108" s="412">
        <v>23</v>
      </c>
      <c r="BE108" s="412">
        <v>3</v>
      </c>
      <c r="BF108" s="412">
        <v>0</v>
      </c>
      <c r="BG108" s="412">
        <v>221</v>
      </c>
      <c r="BH108" s="412">
        <v>15</v>
      </c>
      <c r="BI108" s="412">
        <v>6470</v>
      </c>
      <c r="BJ108" s="412">
        <v>9646</v>
      </c>
      <c r="BK108" s="412">
        <v>8199</v>
      </c>
      <c r="BL108" s="412">
        <v>5501</v>
      </c>
      <c r="BM108" s="412">
        <v>4003</v>
      </c>
      <c r="BN108" s="412">
        <v>1936</v>
      </c>
      <c r="BO108" s="412">
        <v>939</v>
      </c>
      <c r="BP108" s="412">
        <v>68</v>
      </c>
      <c r="BQ108" s="412">
        <v>36777</v>
      </c>
      <c r="BR108" s="412">
        <v>4</v>
      </c>
      <c r="BS108" s="412">
        <v>3346</v>
      </c>
      <c r="BT108" s="412">
        <v>3107</v>
      </c>
      <c r="BU108" s="412">
        <v>2135</v>
      </c>
      <c r="BV108" s="412">
        <v>1179</v>
      </c>
      <c r="BW108" s="412">
        <v>692</v>
      </c>
      <c r="BX108" s="412">
        <v>274</v>
      </c>
      <c r="BY108" s="412">
        <v>125</v>
      </c>
      <c r="BZ108" s="412">
        <v>5</v>
      </c>
      <c r="CA108" s="412">
        <v>10867</v>
      </c>
      <c r="CB108" s="412">
        <v>0</v>
      </c>
      <c r="CC108" s="412">
        <v>42</v>
      </c>
      <c r="CD108" s="412">
        <v>90</v>
      </c>
      <c r="CE108" s="412">
        <v>80</v>
      </c>
      <c r="CF108" s="412">
        <v>38</v>
      </c>
      <c r="CG108" s="412">
        <v>26</v>
      </c>
      <c r="CH108" s="412">
        <v>13</v>
      </c>
      <c r="CI108" s="412">
        <v>3</v>
      </c>
      <c r="CJ108" s="412">
        <v>0</v>
      </c>
      <c r="CK108" s="412">
        <v>292</v>
      </c>
      <c r="CL108" s="412">
        <v>0</v>
      </c>
      <c r="CM108" s="412">
        <v>6</v>
      </c>
      <c r="CN108" s="412">
        <v>13</v>
      </c>
      <c r="CO108" s="412">
        <v>10</v>
      </c>
      <c r="CP108" s="412">
        <v>11</v>
      </c>
      <c r="CQ108" s="412">
        <v>10</v>
      </c>
      <c r="CR108" s="412">
        <v>13</v>
      </c>
      <c r="CS108" s="412">
        <v>10</v>
      </c>
      <c r="CT108" s="412">
        <v>3</v>
      </c>
      <c r="CU108" s="412">
        <v>76</v>
      </c>
      <c r="CV108" s="412">
        <v>47</v>
      </c>
      <c r="CW108" s="412">
        <v>51</v>
      </c>
      <c r="CX108" s="412">
        <v>61</v>
      </c>
      <c r="CY108" s="412">
        <v>55</v>
      </c>
      <c r="CZ108" s="412">
        <v>33</v>
      </c>
      <c r="DA108" s="412">
        <v>12</v>
      </c>
      <c r="DB108" s="412">
        <v>9</v>
      </c>
      <c r="DC108" s="412">
        <v>3</v>
      </c>
      <c r="DD108" s="412">
        <v>271</v>
      </c>
      <c r="DE108" s="412">
        <v>0</v>
      </c>
      <c r="DF108" s="412">
        <v>0</v>
      </c>
      <c r="DG108" s="412">
        <v>0</v>
      </c>
      <c r="DH108" s="412">
        <v>0</v>
      </c>
      <c r="DI108" s="412">
        <v>0</v>
      </c>
      <c r="DJ108" s="412">
        <v>0</v>
      </c>
      <c r="DK108" s="412">
        <v>0</v>
      </c>
      <c r="DL108" s="412">
        <v>0</v>
      </c>
      <c r="DM108" s="412">
        <v>0</v>
      </c>
      <c r="DN108" s="412">
        <v>247</v>
      </c>
      <c r="DO108" s="412">
        <v>249</v>
      </c>
      <c r="DP108" s="412">
        <v>215</v>
      </c>
      <c r="DQ108" s="412">
        <v>125</v>
      </c>
      <c r="DR108" s="412">
        <v>55</v>
      </c>
      <c r="DS108" s="412">
        <v>27</v>
      </c>
      <c r="DT108" s="412">
        <v>11</v>
      </c>
      <c r="DU108" s="412">
        <v>2</v>
      </c>
      <c r="DV108" s="412">
        <v>931</v>
      </c>
      <c r="DW108" s="412">
        <v>0</v>
      </c>
      <c r="DX108" s="412">
        <v>0</v>
      </c>
      <c r="DY108" s="412">
        <v>0</v>
      </c>
      <c r="DZ108" s="412">
        <v>0</v>
      </c>
      <c r="EA108" s="412">
        <v>0</v>
      </c>
      <c r="EB108" s="412">
        <v>0</v>
      </c>
      <c r="EC108" s="412">
        <v>0</v>
      </c>
      <c r="ED108" s="412">
        <v>0</v>
      </c>
      <c r="EE108" s="412">
        <v>0</v>
      </c>
      <c r="EF108" s="412">
        <v>247</v>
      </c>
      <c r="EG108" s="412">
        <v>249</v>
      </c>
      <c r="EH108" s="412">
        <v>215</v>
      </c>
      <c r="EI108" s="412">
        <v>125</v>
      </c>
      <c r="EJ108" s="412">
        <v>55</v>
      </c>
      <c r="EK108" s="412">
        <v>27</v>
      </c>
      <c r="EL108" s="412">
        <v>11</v>
      </c>
      <c r="EM108" s="412">
        <v>2</v>
      </c>
      <c r="EN108" s="412">
        <v>931</v>
      </c>
      <c r="EO108" s="412">
        <v>144</v>
      </c>
      <c r="EP108" s="412">
        <v>132</v>
      </c>
      <c r="EQ108" s="412">
        <v>118</v>
      </c>
      <c r="ER108" s="412">
        <v>77</v>
      </c>
      <c r="ES108" s="412">
        <v>38</v>
      </c>
      <c r="ET108" s="412">
        <v>16</v>
      </c>
      <c r="EU108" s="412">
        <v>9</v>
      </c>
      <c r="EV108" s="412">
        <v>1</v>
      </c>
      <c r="EW108" s="412">
        <v>535</v>
      </c>
      <c r="EX108" s="412">
        <v>0</v>
      </c>
      <c r="EY108" s="412">
        <v>0</v>
      </c>
      <c r="EZ108" s="412">
        <v>0</v>
      </c>
      <c r="FA108" s="412">
        <v>0</v>
      </c>
      <c r="FB108" s="412">
        <v>0</v>
      </c>
      <c r="FC108" s="412">
        <v>0</v>
      </c>
      <c r="FD108" s="412">
        <v>0</v>
      </c>
      <c r="FE108" s="412">
        <v>0</v>
      </c>
      <c r="FF108" s="412">
        <v>0</v>
      </c>
      <c r="FG108" s="412">
        <v>0</v>
      </c>
      <c r="FH108" s="412">
        <v>0</v>
      </c>
      <c r="FI108" s="412">
        <v>1</v>
      </c>
      <c r="FJ108" s="412">
        <v>0</v>
      </c>
      <c r="FK108" s="412">
        <v>0</v>
      </c>
      <c r="FL108" s="412">
        <v>0</v>
      </c>
      <c r="FM108" s="412">
        <v>0</v>
      </c>
      <c r="FN108" s="412">
        <v>0</v>
      </c>
      <c r="FO108" s="412">
        <v>1</v>
      </c>
      <c r="FP108" s="412">
        <v>144</v>
      </c>
      <c r="FQ108" s="412">
        <v>132</v>
      </c>
      <c r="FR108" s="412">
        <v>117</v>
      </c>
      <c r="FS108" s="412">
        <v>77</v>
      </c>
      <c r="FT108" s="412">
        <v>38</v>
      </c>
      <c r="FU108" s="412">
        <v>16</v>
      </c>
      <c r="FV108" s="412">
        <v>9</v>
      </c>
      <c r="FW108" s="412">
        <v>1</v>
      </c>
      <c r="FX108" s="412">
        <v>534</v>
      </c>
      <c r="FY108" s="412">
        <v>11</v>
      </c>
      <c r="FZ108" s="412">
        <v>2828</v>
      </c>
      <c r="GA108" s="412">
        <v>6186</v>
      </c>
      <c r="GB108" s="412">
        <v>5759</v>
      </c>
      <c r="GC108" s="412">
        <v>4146</v>
      </c>
      <c r="GD108" s="412">
        <v>3219</v>
      </c>
      <c r="GE108" s="412">
        <v>1609</v>
      </c>
      <c r="GF108" s="412">
        <v>789</v>
      </c>
      <c r="GG108" s="412">
        <v>58</v>
      </c>
      <c r="GH108" s="412">
        <v>24605</v>
      </c>
      <c r="GI108" s="412">
        <v>4</v>
      </c>
      <c r="GJ108" s="412">
        <v>3642</v>
      </c>
      <c r="GK108" s="412">
        <v>3460</v>
      </c>
      <c r="GL108" s="412">
        <v>2440</v>
      </c>
      <c r="GM108" s="412">
        <v>1355</v>
      </c>
      <c r="GN108" s="412">
        <v>784</v>
      </c>
      <c r="GO108" s="412">
        <v>327</v>
      </c>
      <c r="GP108" s="412">
        <v>150</v>
      </c>
      <c r="GQ108" s="412">
        <v>10</v>
      </c>
      <c r="GR108" s="412">
        <v>12172</v>
      </c>
      <c r="GS108" s="412">
        <v>0</v>
      </c>
      <c r="GT108" s="412">
        <v>9</v>
      </c>
      <c r="GU108" s="412">
        <v>2.25</v>
      </c>
      <c r="GV108" s="412">
        <v>0</v>
      </c>
      <c r="GW108" s="412">
        <v>0</v>
      </c>
      <c r="GX108" s="412">
        <v>0</v>
      </c>
      <c r="GY108" s="412">
        <v>0</v>
      </c>
      <c r="GZ108" s="412">
        <v>0</v>
      </c>
      <c r="HA108" s="412">
        <v>0</v>
      </c>
      <c r="HB108" s="412">
        <v>11.25</v>
      </c>
      <c r="HC108" s="412">
        <v>14</v>
      </c>
      <c r="HD108" s="412">
        <v>5548.75</v>
      </c>
      <c r="HE108" s="412">
        <v>8775.25</v>
      </c>
      <c r="HF108" s="412">
        <v>7586.5</v>
      </c>
      <c r="HG108" s="412">
        <v>5159</v>
      </c>
      <c r="HH108" s="412">
        <v>3804.25</v>
      </c>
      <c r="HI108" s="412">
        <v>1851</v>
      </c>
      <c r="HJ108" s="412">
        <v>898.75</v>
      </c>
      <c r="HK108" s="412">
        <v>64.75</v>
      </c>
      <c r="HL108" s="412">
        <v>33702.25</v>
      </c>
      <c r="HM108" s="412">
        <v>7.8</v>
      </c>
      <c r="HN108" s="412">
        <v>3699.2</v>
      </c>
      <c r="HO108" s="412">
        <v>6825.2</v>
      </c>
      <c r="HP108" s="412">
        <v>6743.6</v>
      </c>
      <c r="HQ108" s="412">
        <v>5159</v>
      </c>
      <c r="HR108" s="412">
        <v>4649.6000000000004</v>
      </c>
      <c r="HS108" s="412">
        <v>2673.7</v>
      </c>
      <c r="HT108" s="412">
        <v>1497.9</v>
      </c>
      <c r="HU108" s="412">
        <v>129.5</v>
      </c>
      <c r="HV108" s="412">
        <v>31385.500000000004</v>
      </c>
      <c r="HW108" s="412">
        <v>171.3</v>
      </c>
      <c r="HX108" s="412">
        <v>31556.799999999999</v>
      </c>
      <c r="HY108" s="412">
        <v>14</v>
      </c>
      <c r="HZ108" s="412">
        <v>5548.75</v>
      </c>
      <c r="IA108" s="412">
        <v>8775.25</v>
      </c>
      <c r="IB108" s="412">
        <v>7586.5</v>
      </c>
      <c r="IC108" s="412">
        <v>5159</v>
      </c>
      <c r="ID108" s="412">
        <v>3804.25</v>
      </c>
      <c r="IE108" s="412">
        <v>1851</v>
      </c>
      <c r="IF108" s="412">
        <v>898.75</v>
      </c>
      <c r="IG108" s="412">
        <v>64.75</v>
      </c>
      <c r="IH108" s="412">
        <v>33702.25</v>
      </c>
      <c r="II108" s="412">
        <v>4.3</v>
      </c>
      <c r="IJ108" s="412">
        <v>1888.26</v>
      </c>
      <c r="IK108" s="412">
        <v>1620.94</v>
      </c>
      <c r="IL108" s="412">
        <v>689.69</v>
      </c>
      <c r="IM108" s="412">
        <v>241.23</v>
      </c>
      <c r="IN108" s="412">
        <v>128.47</v>
      </c>
      <c r="IO108" s="412">
        <v>33.57</v>
      </c>
      <c r="IP108" s="412">
        <v>9.25</v>
      </c>
      <c r="IQ108" s="412">
        <v>0.45</v>
      </c>
      <c r="IR108" s="412">
        <v>4616.16</v>
      </c>
      <c r="IS108" s="412">
        <v>9.6999999999999993</v>
      </c>
      <c r="IT108" s="412">
        <v>3660.49</v>
      </c>
      <c r="IU108" s="412">
        <v>7154.3099999999995</v>
      </c>
      <c r="IV108" s="412">
        <v>6896.8099999999995</v>
      </c>
      <c r="IW108" s="412">
        <v>4917.7700000000004</v>
      </c>
      <c r="IX108" s="412">
        <v>3675.78</v>
      </c>
      <c r="IY108" s="412">
        <v>1817.43</v>
      </c>
      <c r="IZ108" s="412">
        <v>889.5</v>
      </c>
      <c r="JA108" s="412">
        <v>64.3</v>
      </c>
      <c r="JB108" s="412">
        <v>29086.089999999997</v>
      </c>
      <c r="JC108" s="412">
        <v>5.4</v>
      </c>
      <c r="JD108" s="412">
        <v>2440.3000000000002</v>
      </c>
      <c r="JE108" s="412">
        <v>5564.5</v>
      </c>
      <c r="JF108" s="412">
        <v>6130.5</v>
      </c>
      <c r="JG108" s="412">
        <v>4917.8</v>
      </c>
      <c r="JH108" s="412">
        <v>4492.6000000000004</v>
      </c>
      <c r="JI108" s="412">
        <v>2625.2</v>
      </c>
      <c r="JJ108" s="412">
        <v>1482.5</v>
      </c>
      <c r="JK108" s="412">
        <v>128.6</v>
      </c>
      <c r="JL108" s="412">
        <v>27787.399999999998</v>
      </c>
      <c r="JM108" s="412">
        <v>171.3</v>
      </c>
      <c r="JN108" s="412">
        <v>27958.7</v>
      </c>
      <c r="JO108" s="286"/>
      <c r="JP108" s="143">
        <f t="shared" si="6"/>
        <v>0</v>
      </c>
    </row>
    <row r="109" spans="1:276" x14ac:dyDescent="0.2">
      <c r="A109" s="150" t="s">
        <v>454</v>
      </c>
      <c r="B109" s="151" t="s">
        <v>276</v>
      </c>
      <c r="C109" s="152" t="s">
        <v>278</v>
      </c>
      <c r="D109" s="415" t="s">
        <v>453</v>
      </c>
      <c r="E109" s="412">
        <v>6934</v>
      </c>
      <c r="F109" s="412">
        <v>6301</v>
      </c>
      <c r="G109" s="412">
        <v>8696</v>
      </c>
      <c r="H109" s="412">
        <v>6905</v>
      </c>
      <c r="I109" s="412">
        <v>4589</v>
      </c>
      <c r="J109" s="412">
        <v>2462</v>
      </c>
      <c r="K109" s="412">
        <v>1530</v>
      </c>
      <c r="L109" s="412">
        <v>117</v>
      </c>
      <c r="M109" s="412">
        <v>37534</v>
      </c>
      <c r="N109" s="412">
        <v>263</v>
      </c>
      <c r="O109" s="412">
        <v>242</v>
      </c>
      <c r="P109" s="412">
        <v>147</v>
      </c>
      <c r="Q109" s="412">
        <v>116</v>
      </c>
      <c r="R109" s="412">
        <v>54</v>
      </c>
      <c r="S109" s="412">
        <v>30</v>
      </c>
      <c r="T109" s="412">
        <v>15</v>
      </c>
      <c r="U109" s="412">
        <v>2</v>
      </c>
      <c r="V109" s="412">
        <v>869</v>
      </c>
      <c r="W109" s="412">
        <v>0</v>
      </c>
      <c r="X109" s="412">
        <v>0</v>
      </c>
      <c r="Y109" s="412">
        <v>0</v>
      </c>
      <c r="Z109" s="412">
        <v>0</v>
      </c>
      <c r="AA109" s="412">
        <v>0</v>
      </c>
      <c r="AB109" s="412">
        <v>0</v>
      </c>
      <c r="AC109" s="412">
        <v>0</v>
      </c>
      <c r="AD109" s="412">
        <v>0</v>
      </c>
      <c r="AE109" s="412">
        <v>0</v>
      </c>
      <c r="AF109" s="412">
        <v>6671</v>
      </c>
      <c r="AG109" s="412">
        <v>6059</v>
      </c>
      <c r="AH109" s="412">
        <v>8549</v>
      </c>
      <c r="AI109" s="412">
        <v>6789</v>
      </c>
      <c r="AJ109" s="412">
        <v>4535</v>
      </c>
      <c r="AK109" s="412">
        <v>2432</v>
      </c>
      <c r="AL109" s="412">
        <v>1515</v>
      </c>
      <c r="AM109" s="412">
        <v>115</v>
      </c>
      <c r="AN109" s="412">
        <v>36665</v>
      </c>
      <c r="AO109" s="412">
        <v>22</v>
      </c>
      <c r="AP109" s="412">
        <v>32</v>
      </c>
      <c r="AQ109" s="412">
        <v>65</v>
      </c>
      <c r="AR109" s="412">
        <v>70</v>
      </c>
      <c r="AS109" s="412">
        <v>51</v>
      </c>
      <c r="AT109" s="412">
        <v>42</v>
      </c>
      <c r="AU109" s="412">
        <v>44</v>
      </c>
      <c r="AV109" s="412">
        <v>9</v>
      </c>
      <c r="AW109" s="412">
        <v>335</v>
      </c>
      <c r="AX109" s="412">
        <v>22</v>
      </c>
      <c r="AY109" s="412">
        <v>32</v>
      </c>
      <c r="AZ109" s="412">
        <v>65</v>
      </c>
      <c r="BA109" s="412">
        <v>70</v>
      </c>
      <c r="BB109" s="412">
        <v>51</v>
      </c>
      <c r="BC109" s="412">
        <v>42</v>
      </c>
      <c r="BD109" s="412">
        <v>44</v>
      </c>
      <c r="BE109" s="412">
        <v>9</v>
      </c>
      <c r="BF109" s="412">
        <v>0</v>
      </c>
      <c r="BG109" s="412">
        <v>335</v>
      </c>
      <c r="BH109" s="412">
        <v>22</v>
      </c>
      <c r="BI109" s="412">
        <v>6681</v>
      </c>
      <c r="BJ109" s="412">
        <v>6092</v>
      </c>
      <c r="BK109" s="412">
        <v>8554</v>
      </c>
      <c r="BL109" s="412">
        <v>6770</v>
      </c>
      <c r="BM109" s="412">
        <v>4526</v>
      </c>
      <c r="BN109" s="412">
        <v>2434</v>
      </c>
      <c r="BO109" s="412">
        <v>1480</v>
      </c>
      <c r="BP109" s="412">
        <v>106</v>
      </c>
      <c r="BQ109" s="412">
        <v>36665</v>
      </c>
      <c r="BR109" s="412">
        <v>7</v>
      </c>
      <c r="BS109" s="412">
        <v>3823</v>
      </c>
      <c r="BT109" s="412">
        <v>2588</v>
      </c>
      <c r="BU109" s="412">
        <v>3060</v>
      </c>
      <c r="BV109" s="412">
        <v>2057</v>
      </c>
      <c r="BW109" s="412">
        <v>1011</v>
      </c>
      <c r="BX109" s="412">
        <v>448</v>
      </c>
      <c r="BY109" s="412">
        <v>215</v>
      </c>
      <c r="BZ109" s="412">
        <v>17</v>
      </c>
      <c r="CA109" s="412">
        <v>13226</v>
      </c>
      <c r="CB109" s="412">
        <v>1</v>
      </c>
      <c r="CC109" s="412">
        <v>50</v>
      </c>
      <c r="CD109" s="412">
        <v>66</v>
      </c>
      <c r="CE109" s="412">
        <v>78</v>
      </c>
      <c r="CF109" s="412">
        <v>62</v>
      </c>
      <c r="CG109" s="412">
        <v>51</v>
      </c>
      <c r="CH109" s="412">
        <v>30</v>
      </c>
      <c r="CI109" s="412">
        <v>11</v>
      </c>
      <c r="CJ109" s="412">
        <v>3</v>
      </c>
      <c r="CK109" s="412">
        <v>352</v>
      </c>
      <c r="CL109" s="412">
        <v>0</v>
      </c>
      <c r="CM109" s="412">
        <v>3</v>
      </c>
      <c r="CN109" s="412">
        <v>10</v>
      </c>
      <c r="CO109" s="412">
        <v>10</v>
      </c>
      <c r="CP109" s="412">
        <v>13</v>
      </c>
      <c r="CQ109" s="412">
        <v>18</v>
      </c>
      <c r="CR109" s="412">
        <v>24</v>
      </c>
      <c r="CS109" s="412">
        <v>12</v>
      </c>
      <c r="CT109" s="412">
        <v>3</v>
      </c>
      <c r="CU109" s="412">
        <v>93</v>
      </c>
      <c r="CV109" s="412">
        <v>101</v>
      </c>
      <c r="CW109" s="412">
        <v>106</v>
      </c>
      <c r="CX109" s="412">
        <v>139</v>
      </c>
      <c r="CY109" s="412">
        <v>106</v>
      </c>
      <c r="CZ109" s="412">
        <v>96</v>
      </c>
      <c r="DA109" s="412">
        <v>64</v>
      </c>
      <c r="DB109" s="412">
        <v>28</v>
      </c>
      <c r="DC109" s="412">
        <v>2</v>
      </c>
      <c r="DD109" s="412">
        <v>642</v>
      </c>
      <c r="DE109" s="412">
        <v>122</v>
      </c>
      <c r="DF109" s="412">
        <v>73</v>
      </c>
      <c r="DG109" s="412">
        <v>68</v>
      </c>
      <c r="DH109" s="412">
        <v>47</v>
      </c>
      <c r="DI109" s="412">
        <v>23</v>
      </c>
      <c r="DJ109" s="412">
        <v>20</v>
      </c>
      <c r="DK109" s="412">
        <v>12</v>
      </c>
      <c r="DL109" s="412">
        <v>2</v>
      </c>
      <c r="DM109" s="412">
        <v>367</v>
      </c>
      <c r="DN109" s="412">
        <v>258</v>
      </c>
      <c r="DO109" s="412">
        <v>150</v>
      </c>
      <c r="DP109" s="412">
        <v>136</v>
      </c>
      <c r="DQ109" s="412">
        <v>98</v>
      </c>
      <c r="DR109" s="412">
        <v>55</v>
      </c>
      <c r="DS109" s="412">
        <v>37</v>
      </c>
      <c r="DT109" s="412">
        <v>17</v>
      </c>
      <c r="DU109" s="412">
        <v>2</v>
      </c>
      <c r="DV109" s="412">
        <v>753</v>
      </c>
      <c r="DW109" s="412">
        <v>42</v>
      </c>
      <c r="DX109" s="412">
        <v>22</v>
      </c>
      <c r="DY109" s="412">
        <v>26</v>
      </c>
      <c r="DZ109" s="412">
        <v>17</v>
      </c>
      <c r="EA109" s="412">
        <v>5</v>
      </c>
      <c r="EB109" s="412">
        <v>6</v>
      </c>
      <c r="EC109" s="412">
        <v>4</v>
      </c>
      <c r="ED109" s="412">
        <v>0</v>
      </c>
      <c r="EE109" s="412">
        <v>122</v>
      </c>
      <c r="EF109" s="412">
        <v>422</v>
      </c>
      <c r="EG109" s="412">
        <v>245</v>
      </c>
      <c r="EH109" s="412">
        <v>230</v>
      </c>
      <c r="EI109" s="412">
        <v>162</v>
      </c>
      <c r="EJ109" s="412">
        <v>83</v>
      </c>
      <c r="EK109" s="412">
        <v>63</v>
      </c>
      <c r="EL109" s="412">
        <v>33</v>
      </c>
      <c r="EM109" s="412">
        <v>4</v>
      </c>
      <c r="EN109" s="412">
        <v>1242</v>
      </c>
      <c r="EO109" s="412">
        <v>194</v>
      </c>
      <c r="EP109" s="412">
        <v>117</v>
      </c>
      <c r="EQ109" s="412">
        <v>119</v>
      </c>
      <c r="ER109" s="412">
        <v>81</v>
      </c>
      <c r="ES109" s="412">
        <v>47</v>
      </c>
      <c r="ET109" s="412">
        <v>31</v>
      </c>
      <c r="EU109" s="412">
        <v>20</v>
      </c>
      <c r="EV109" s="412">
        <v>3</v>
      </c>
      <c r="EW109" s="412">
        <v>612</v>
      </c>
      <c r="EX109" s="412">
        <v>0</v>
      </c>
      <c r="EY109" s="412">
        <v>0</v>
      </c>
      <c r="EZ109" s="412">
        <v>0</v>
      </c>
      <c r="FA109" s="412">
        <v>0</v>
      </c>
      <c r="FB109" s="412">
        <v>0</v>
      </c>
      <c r="FC109" s="412">
        <v>0</v>
      </c>
      <c r="FD109" s="412">
        <v>0</v>
      </c>
      <c r="FE109" s="412">
        <v>0</v>
      </c>
      <c r="FF109" s="412">
        <v>0</v>
      </c>
      <c r="FG109" s="412">
        <v>12</v>
      </c>
      <c r="FH109" s="412">
        <v>16</v>
      </c>
      <c r="FI109" s="412">
        <v>19</v>
      </c>
      <c r="FJ109" s="412">
        <v>9</v>
      </c>
      <c r="FK109" s="412">
        <v>13</v>
      </c>
      <c r="FL109" s="412">
        <v>3</v>
      </c>
      <c r="FM109" s="412">
        <v>3</v>
      </c>
      <c r="FN109" s="412">
        <v>0</v>
      </c>
      <c r="FO109" s="412">
        <v>75</v>
      </c>
      <c r="FP109" s="412">
        <v>182</v>
      </c>
      <c r="FQ109" s="412">
        <v>101</v>
      </c>
      <c r="FR109" s="412">
        <v>100</v>
      </c>
      <c r="FS109" s="412">
        <v>72</v>
      </c>
      <c r="FT109" s="412">
        <v>34</v>
      </c>
      <c r="FU109" s="412">
        <v>28</v>
      </c>
      <c r="FV109" s="412">
        <v>17</v>
      </c>
      <c r="FW109" s="412">
        <v>3</v>
      </c>
      <c r="FX109" s="412">
        <v>537</v>
      </c>
      <c r="FY109" s="412">
        <v>14</v>
      </c>
      <c r="FZ109" s="412">
        <v>2505</v>
      </c>
      <c r="GA109" s="412">
        <v>3254</v>
      </c>
      <c r="GB109" s="412">
        <v>5243</v>
      </c>
      <c r="GC109" s="412">
        <v>4522</v>
      </c>
      <c r="GD109" s="412">
        <v>3386</v>
      </c>
      <c r="GE109" s="412">
        <v>1889</v>
      </c>
      <c r="GF109" s="412">
        <v>1221</v>
      </c>
      <c r="GG109" s="412">
        <v>81</v>
      </c>
      <c r="GH109" s="412">
        <v>22115</v>
      </c>
      <c r="GI109" s="412">
        <v>8</v>
      </c>
      <c r="GJ109" s="412">
        <v>4176</v>
      </c>
      <c r="GK109" s="412">
        <v>2838</v>
      </c>
      <c r="GL109" s="412">
        <v>3311</v>
      </c>
      <c r="GM109" s="412">
        <v>2248</v>
      </c>
      <c r="GN109" s="412">
        <v>1140</v>
      </c>
      <c r="GO109" s="412">
        <v>545</v>
      </c>
      <c r="GP109" s="412">
        <v>259</v>
      </c>
      <c r="GQ109" s="412">
        <v>25</v>
      </c>
      <c r="GR109" s="412">
        <v>14550</v>
      </c>
      <c r="GS109" s="412">
        <v>0</v>
      </c>
      <c r="GT109" s="412">
        <v>1.63</v>
      </c>
      <c r="GU109" s="412">
        <v>0.88</v>
      </c>
      <c r="GV109" s="412">
        <v>0</v>
      </c>
      <c r="GW109" s="412">
        <v>0</v>
      </c>
      <c r="GX109" s="412">
        <v>0</v>
      </c>
      <c r="GY109" s="412">
        <v>0</v>
      </c>
      <c r="GZ109" s="412">
        <v>0</v>
      </c>
      <c r="HA109" s="412">
        <v>0</v>
      </c>
      <c r="HB109" s="412">
        <v>2.5099999999999998</v>
      </c>
      <c r="HC109" s="412">
        <v>20</v>
      </c>
      <c r="HD109" s="412">
        <v>5472.62</v>
      </c>
      <c r="HE109" s="412">
        <v>5282.62</v>
      </c>
      <c r="HF109" s="412">
        <v>7641</v>
      </c>
      <c r="HG109" s="412">
        <v>6143.75</v>
      </c>
      <c r="HH109" s="412">
        <v>4199</v>
      </c>
      <c r="HI109" s="412">
        <v>2268.5</v>
      </c>
      <c r="HJ109" s="412">
        <v>1402.5</v>
      </c>
      <c r="HK109" s="412">
        <v>97.5</v>
      </c>
      <c r="HL109" s="412">
        <v>32527.489999999998</v>
      </c>
      <c r="HM109" s="412">
        <v>11.1</v>
      </c>
      <c r="HN109" s="412">
        <v>3648.4</v>
      </c>
      <c r="HO109" s="412">
        <v>4108.7</v>
      </c>
      <c r="HP109" s="412">
        <v>6792</v>
      </c>
      <c r="HQ109" s="412">
        <v>6143.8</v>
      </c>
      <c r="HR109" s="412">
        <v>5132.1000000000004</v>
      </c>
      <c r="HS109" s="412">
        <v>3276.7</v>
      </c>
      <c r="HT109" s="412">
        <v>2337.5</v>
      </c>
      <c r="HU109" s="412">
        <v>195</v>
      </c>
      <c r="HV109" s="412">
        <v>31645.3</v>
      </c>
      <c r="HW109" s="412">
        <v>174.7</v>
      </c>
      <c r="HX109" s="412">
        <v>31820</v>
      </c>
      <c r="HY109" s="412">
        <v>20</v>
      </c>
      <c r="HZ109" s="412">
        <v>5472.62</v>
      </c>
      <c r="IA109" s="412">
        <v>5282.62</v>
      </c>
      <c r="IB109" s="412">
        <v>7641</v>
      </c>
      <c r="IC109" s="412">
        <v>6143.75</v>
      </c>
      <c r="ID109" s="412">
        <v>4199</v>
      </c>
      <c r="IE109" s="412">
        <v>2268.5</v>
      </c>
      <c r="IF109" s="412">
        <v>1402.5</v>
      </c>
      <c r="IG109" s="412">
        <v>97.5</v>
      </c>
      <c r="IH109" s="412">
        <v>32527.489999999998</v>
      </c>
      <c r="II109" s="412">
        <v>7.85</v>
      </c>
      <c r="IJ109" s="412">
        <v>1571.37</v>
      </c>
      <c r="IK109" s="412">
        <v>838.84</v>
      </c>
      <c r="IL109" s="412">
        <v>651.77</v>
      </c>
      <c r="IM109" s="412">
        <v>303.11</v>
      </c>
      <c r="IN109" s="412">
        <v>114.17</v>
      </c>
      <c r="IO109" s="412">
        <v>34.92</v>
      </c>
      <c r="IP109" s="412">
        <v>15.43</v>
      </c>
      <c r="IQ109" s="412">
        <v>0</v>
      </c>
      <c r="IR109" s="412">
        <v>3537.46</v>
      </c>
      <c r="IS109" s="412">
        <v>12.15</v>
      </c>
      <c r="IT109" s="412">
        <v>3901.25</v>
      </c>
      <c r="IU109" s="412">
        <v>4443.78</v>
      </c>
      <c r="IV109" s="412">
        <v>6989.23</v>
      </c>
      <c r="IW109" s="412">
        <v>5840.64</v>
      </c>
      <c r="IX109" s="412">
        <v>4084.83</v>
      </c>
      <c r="IY109" s="412">
        <v>2233.58</v>
      </c>
      <c r="IZ109" s="412">
        <v>1387.07</v>
      </c>
      <c r="JA109" s="412">
        <v>97.5</v>
      </c>
      <c r="JB109" s="412">
        <v>28990.03</v>
      </c>
      <c r="JC109" s="412">
        <v>6.8</v>
      </c>
      <c r="JD109" s="412">
        <v>2600.8000000000002</v>
      </c>
      <c r="JE109" s="412">
        <v>3456.3</v>
      </c>
      <c r="JF109" s="412">
        <v>6212.6</v>
      </c>
      <c r="JG109" s="412">
        <v>5840.6</v>
      </c>
      <c r="JH109" s="412">
        <v>4992.6000000000004</v>
      </c>
      <c r="JI109" s="412">
        <v>3226.3</v>
      </c>
      <c r="JJ109" s="412">
        <v>2311.8000000000002</v>
      </c>
      <c r="JK109" s="412">
        <v>195</v>
      </c>
      <c r="JL109" s="412">
        <v>28842.799999999996</v>
      </c>
      <c r="JM109" s="412">
        <v>174.7</v>
      </c>
      <c r="JN109" s="412">
        <v>29017.5</v>
      </c>
      <c r="JO109" s="286"/>
      <c r="JP109" s="143">
        <f t="shared" si="6"/>
        <v>0</v>
      </c>
    </row>
    <row r="110" spans="1:276" x14ac:dyDescent="0.2">
      <c r="A110" s="150" t="s">
        <v>456</v>
      </c>
      <c r="B110" s="151" t="s">
        <v>282</v>
      </c>
      <c r="C110" s="152" t="s">
        <v>293</v>
      </c>
      <c r="D110" s="415" t="s">
        <v>455</v>
      </c>
      <c r="E110" s="412">
        <v>56461</v>
      </c>
      <c r="F110" s="412">
        <v>12543</v>
      </c>
      <c r="G110" s="412">
        <v>14856</v>
      </c>
      <c r="H110" s="412">
        <v>5537</v>
      </c>
      <c r="I110" s="412">
        <v>2210</v>
      </c>
      <c r="J110" s="412">
        <v>813</v>
      </c>
      <c r="K110" s="412">
        <v>367</v>
      </c>
      <c r="L110" s="412">
        <v>48</v>
      </c>
      <c r="M110" s="412">
        <v>92835</v>
      </c>
      <c r="N110" s="412">
        <v>772</v>
      </c>
      <c r="O110" s="412">
        <v>338</v>
      </c>
      <c r="P110" s="412">
        <v>158</v>
      </c>
      <c r="Q110" s="412">
        <v>47</v>
      </c>
      <c r="R110" s="412">
        <v>10</v>
      </c>
      <c r="S110" s="412">
        <v>5</v>
      </c>
      <c r="T110" s="412">
        <v>6</v>
      </c>
      <c r="U110" s="412">
        <v>1</v>
      </c>
      <c r="V110" s="412">
        <v>1337</v>
      </c>
      <c r="W110" s="412">
        <v>0</v>
      </c>
      <c r="X110" s="412">
        <v>0</v>
      </c>
      <c r="Y110" s="412">
        <v>0</v>
      </c>
      <c r="Z110" s="412">
        <v>0</v>
      </c>
      <c r="AA110" s="412">
        <v>0</v>
      </c>
      <c r="AB110" s="412">
        <v>0</v>
      </c>
      <c r="AC110" s="412">
        <v>0</v>
      </c>
      <c r="AD110" s="412">
        <v>0</v>
      </c>
      <c r="AE110" s="412">
        <v>0</v>
      </c>
      <c r="AF110" s="412">
        <v>55689</v>
      </c>
      <c r="AG110" s="412">
        <v>12205</v>
      </c>
      <c r="AH110" s="412">
        <v>14698</v>
      </c>
      <c r="AI110" s="412">
        <v>5490</v>
      </c>
      <c r="AJ110" s="412">
        <v>2200</v>
      </c>
      <c r="AK110" s="412">
        <v>808</v>
      </c>
      <c r="AL110" s="412">
        <v>361</v>
      </c>
      <c r="AM110" s="412">
        <v>47</v>
      </c>
      <c r="AN110" s="412">
        <v>91498</v>
      </c>
      <c r="AO110" s="412">
        <v>156</v>
      </c>
      <c r="AP110" s="412">
        <v>85</v>
      </c>
      <c r="AQ110" s="412">
        <v>97</v>
      </c>
      <c r="AR110" s="412">
        <v>50</v>
      </c>
      <c r="AS110" s="412">
        <v>38</v>
      </c>
      <c r="AT110" s="412">
        <v>17</v>
      </c>
      <c r="AU110" s="412">
        <v>12</v>
      </c>
      <c r="AV110" s="412">
        <v>33</v>
      </c>
      <c r="AW110" s="412">
        <v>488</v>
      </c>
      <c r="AX110" s="412">
        <v>156</v>
      </c>
      <c r="AY110" s="412">
        <v>85</v>
      </c>
      <c r="AZ110" s="412">
        <v>97</v>
      </c>
      <c r="BA110" s="412">
        <v>50</v>
      </c>
      <c r="BB110" s="412">
        <v>38</v>
      </c>
      <c r="BC110" s="412">
        <v>17</v>
      </c>
      <c r="BD110" s="412">
        <v>12</v>
      </c>
      <c r="BE110" s="412">
        <v>33</v>
      </c>
      <c r="BF110" s="412">
        <v>0</v>
      </c>
      <c r="BG110" s="412">
        <v>488</v>
      </c>
      <c r="BH110" s="412">
        <v>156</v>
      </c>
      <c r="BI110" s="412">
        <v>55618</v>
      </c>
      <c r="BJ110" s="412">
        <v>12217</v>
      </c>
      <c r="BK110" s="412">
        <v>14651</v>
      </c>
      <c r="BL110" s="412">
        <v>5478</v>
      </c>
      <c r="BM110" s="412">
        <v>2179</v>
      </c>
      <c r="BN110" s="412">
        <v>803</v>
      </c>
      <c r="BO110" s="412">
        <v>382</v>
      </c>
      <c r="BP110" s="412">
        <v>14</v>
      </c>
      <c r="BQ110" s="412">
        <v>91498</v>
      </c>
      <c r="BR110" s="412">
        <v>49</v>
      </c>
      <c r="BS110" s="412">
        <v>25964</v>
      </c>
      <c r="BT110" s="412">
        <v>3931</v>
      </c>
      <c r="BU110" s="412">
        <v>3420</v>
      </c>
      <c r="BV110" s="412">
        <v>990</v>
      </c>
      <c r="BW110" s="412">
        <v>301</v>
      </c>
      <c r="BX110" s="412">
        <v>110</v>
      </c>
      <c r="BY110" s="412">
        <v>47</v>
      </c>
      <c r="BZ110" s="412">
        <v>1</v>
      </c>
      <c r="CA110" s="412">
        <v>34813</v>
      </c>
      <c r="CB110" s="412">
        <v>5</v>
      </c>
      <c r="CC110" s="412">
        <v>517</v>
      </c>
      <c r="CD110" s="412">
        <v>154</v>
      </c>
      <c r="CE110" s="412">
        <v>140</v>
      </c>
      <c r="CF110" s="412">
        <v>41</v>
      </c>
      <c r="CG110" s="412">
        <v>17</v>
      </c>
      <c r="CH110" s="412">
        <v>4</v>
      </c>
      <c r="CI110" s="412">
        <v>0</v>
      </c>
      <c r="CJ110" s="412">
        <v>0</v>
      </c>
      <c r="CK110" s="412">
        <v>878</v>
      </c>
      <c r="CL110" s="412">
        <v>7</v>
      </c>
      <c r="CM110" s="412">
        <v>64</v>
      </c>
      <c r="CN110" s="412">
        <v>19</v>
      </c>
      <c r="CO110" s="412">
        <v>21</v>
      </c>
      <c r="CP110" s="412">
        <v>15</v>
      </c>
      <c r="CQ110" s="412">
        <v>16</v>
      </c>
      <c r="CR110" s="412">
        <v>8</v>
      </c>
      <c r="CS110" s="412">
        <v>38</v>
      </c>
      <c r="CT110" s="412">
        <v>7</v>
      </c>
      <c r="CU110" s="412">
        <v>195</v>
      </c>
      <c r="CV110" s="412">
        <v>221</v>
      </c>
      <c r="CW110" s="412">
        <v>73</v>
      </c>
      <c r="CX110" s="412">
        <v>67</v>
      </c>
      <c r="CY110" s="412">
        <v>47</v>
      </c>
      <c r="CZ110" s="412">
        <v>9</v>
      </c>
      <c r="DA110" s="412">
        <v>4</v>
      </c>
      <c r="DB110" s="412">
        <v>3</v>
      </c>
      <c r="DC110" s="412">
        <v>0</v>
      </c>
      <c r="DD110" s="412">
        <v>424</v>
      </c>
      <c r="DE110" s="412">
        <v>1320</v>
      </c>
      <c r="DF110" s="412">
        <v>161</v>
      </c>
      <c r="DG110" s="412">
        <v>153</v>
      </c>
      <c r="DH110" s="412">
        <v>42</v>
      </c>
      <c r="DI110" s="412">
        <v>16</v>
      </c>
      <c r="DJ110" s="412">
        <v>6</v>
      </c>
      <c r="DK110" s="412">
        <v>4</v>
      </c>
      <c r="DL110" s="412">
        <v>0</v>
      </c>
      <c r="DM110" s="412">
        <v>1702</v>
      </c>
      <c r="DN110" s="412">
        <v>237</v>
      </c>
      <c r="DO110" s="412">
        <v>29</v>
      </c>
      <c r="DP110" s="412">
        <v>17</v>
      </c>
      <c r="DQ110" s="412">
        <v>5</v>
      </c>
      <c r="DR110" s="412">
        <v>0</v>
      </c>
      <c r="DS110" s="412">
        <v>2</v>
      </c>
      <c r="DT110" s="412">
        <v>0</v>
      </c>
      <c r="DU110" s="412">
        <v>0</v>
      </c>
      <c r="DV110" s="412">
        <v>290</v>
      </c>
      <c r="DW110" s="412">
        <v>259</v>
      </c>
      <c r="DX110" s="412">
        <v>27</v>
      </c>
      <c r="DY110" s="412">
        <v>25</v>
      </c>
      <c r="DZ110" s="412">
        <v>9</v>
      </c>
      <c r="EA110" s="412">
        <v>6</v>
      </c>
      <c r="EB110" s="412">
        <v>0</v>
      </c>
      <c r="EC110" s="412">
        <v>1</v>
      </c>
      <c r="ED110" s="412">
        <v>0</v>
      </c>
      <c r="EE110" s="412">
        <v>327</v>
      </c>
      <c r="EF110" s="412">
        <v>1816</v>
      </c>
      <c r="EG110" s="412">
        <v>217</v>
      </c>
      <c r="EH110" s="412">
        <v>195</v>
      </c>
      <c r="EI110" s="412">
        <v>56</v>
      </c>
      <c r="EJ110" s="412">
        <v>22</v>
      </c>
      <c r="EK110" s="412">
        <v>8</v>
      </c>
      <c r="EL110" s="412">
        <v>5</v>
      </c>
      <c r="EM110" s="412">
        <v>0</v>
      </c>
      <c r="EN110" s="412">
        <v>2319</v>
      </c>
      <c r="EO110" s="412">
        <v>715</v>
      </c>
      <c r="EP110" s="412">
        <v>106</v>
      </c>
      <c r="EQ110" s="412">
        <v>98</v>
      </c>
      <c r="ER110" s="412">
        <v>39</v>
      </c>
      <c r="ES110" s="412">
        <v>15</v>
      </c>
      <c r="ET110" s="412">
        <v>2</v>
      </c>
      <c r="EU110" s="412">
        <v>4</v>
      </c>
      <c r="EV110" s="412">
        <v>0</v>
      </c>
      <c r="EW110" s="412">
        <v>979</v>
      </c>
      <c r="EX110" s="412">
        <v>0</v>
      </c>
      <c r="EY110" s="412">
        <v>0</v>
      </c>
      <c r="EZ110" s="412">
        <v>0</v>
      </c>
      <c r="FA110" s="412">
        <v>0</v>
      </c>
      <c r="FB110" s="412">
        <v>0</v>
      </c>
      <c r="FC110" s="412">
        <v>0</v>
      </c>
      <c r="FD110" s="412">
        <v>0</v>
      </c>
      <c r="FE110" s="412">
        <v>0</v>
      </c>
      <c r="FF110" s="412">
        <v>0</v>
      </c>
      <c r="FG110" s="412">
        <v>0</v>
      </c>
      <c r="FH110" s="412">
        <v>0</v>
      </c>
      <c r="FI110" s="412">
        <v>0</v>
      </c>
      <c r="FJ110" s="412">
        <v>0</v>
      </c>
      <c r="FK110" s="412">
        <v>0</v>
      </c>
      <c r="FL110" s="412">
        <v>0</v>
      </c>
      <c r="FM110" s="412">
        <v>0</v>
      </c>
      <c r="FN110" s="412">
        <v>0</v>
      </c>
      <c r="FO110" s="412">
        <v>0</v>
      </c>
      <c r="FP110" s="412">
        <v>715</v>
      </c>
      <c r="FQ110" s="412">
        <v>106</v>
      </c>
      <c r="FR110" s="412">
        <v>98</v>
      </c>
      <c r="FS110" s="412">
        <v>39</v>
      </c>
      <c r="FT110" s="412">
        <v>15</v>
      </c>
      <c r="FU110" s="412">
        <v>2</v>
      </c>
      <c r="FV110" s="412">
        <v>4</v>
      </c>
      <c r="FW110" s="412">
        <v>0</v>
      </c>
      <c r="FX110" s="412">
        <v>979</v>
      </c>
      <c r="FY110" s="412">
        <v>95</v>
      </c>
      <c r="FZ110" s="412">
        <v>28573</v>
      </c>
      <c r="GA110" s="412">
        <v>8055</v>
      </c>
      <c r="GB110" s="412">
        <v>11025</v>
      </c>
      <c r="GC110" s="412">
        <v>4417</v>
      </c>
      <c r="GD110" s="412">
        <v>1839</v>
      </c>
      <c r="GE110" s="412">
        <v>679</v>
      </c>
      <c r="GF110" s="412">
        <v>296</v>
      </c>
      <c r="GG110" s="412">
        <v>6</v>
      </c>
      <c r="GH110" s="412">
        <v>54985</v>
      </c>
      <c r="GI110" s="412">
        <v>61</v>
      </c>
      <c r="GJ110" s="412">
        <v>27045</v>
      </c>
      <c r="GK110" s="412">
        <v>4162</v>
      </c>
      <c r="GL110" s="412">
        <v>3626</v>
      </c>
      <c r="GM110" s="412">
        <v>1061</v>
      </c>
      <c r="GN110" s="412">
        <v>340</v>
      </c>
      <c r="GO110" s="412">
        <v>124</v>
      </c>
      <c r="GP110" s="412">
        <v>86</v>
      </c>
      <c r="GQ110" s="412">
        <v>8</v>
      </c>
      <c r="GR110" s="412">
        <v>36513</v>
      </c>
      <c r="GS110" s="412">
        <v>0</v>
      </c>
      <c r="GT110" s="412">
        <v>0</v>
      </c>
      <c r="GU110" s="412">
        <v>0</v>
      </c>
      <c r="GV110" s="412">
        <v>0</v>
      </c>
      <c r="GW110" s="412">
        <v>0</v>
      </c>
      <c r="GX110" s="412">
        <v>0</v>
      </c>
      <c r="GY110" s="412">
        <v>0</v>
      </c>
      <c r="GZ110" s="412">
        <v>0</v>
      </c>
      <c r="HA110" s="412">
        <v>0</v>
      </c>
      <c r="HB110" s="412">
        <v>0</v>
      </c>
      <c r="HC110" s="412">
        <v>139</v>
      </c>
      <c r="HD110" s="412">
        <v>48856.25</v>
      </c>
      <c r="HE110" s="412">
        <v>11169.75</v>
      </c>
      <c r="HF110" s="412">
        <v>13744.5</v>
      </c>
      <c r="HG110" s="412">
        <v>5211.75</v>
      </c>
      <c r="HH110" s="412">
        <v>2094.5</v>
      </c>
      <c r="HI110" s="412">
        <v>768.5</v>
      </c>
      <c r="HJ110" s="412">
        <v>351.75</v>
      </c>
      <c r="HK110" s="412">
        <v>10.25</v>
      </c>
      <c r="HL110" s="412">
        <v>82346.25</v>
      </c>
      <c r="HM110" s="412">
        <v>77.2</v>
      </c>
      <c r="HN110" s="412">
        <v>32570.799999999999</v>
      </c>
      <c r="HO110" s="412">
        <v>8687.6</v>
      </c>
      <c r="HP110" s="412">
        <v>12217.3</v>
      </c>
      <c r="HQ110" s="412">
        <v>5211.8</v>
      </c>
      <c r="HR110" s="412">
        <v>2559.9</v>
      </c>
      <c r="HS110" s="412">
        <v>1110.0999999999999</v>
      </c>
      <c r="HT110" s="412">
        <v>586.29999999999995</v>
      </c>
      <c r="HU110" s="412">
        <v>20.5</v>
      </c>
      <c r="HV110" s="412">
        <v>63041.5</v>
      </c>
      <c r="HW110" s="412">
        <v>0</v>
      </c>
      <c r="HX110" s="412">
        <v>63041.5</v>
      </c>
      <c r="HY110" s="412">
        <v>139</v>
      </c>
      <c r="HZ110" s="412">
        <v>48856.25</v>
      </c>
      <c r="IA110" s="412">
        <v>11169.75</v>
      </c>
      <c r="IB110" s="412">
        <v>13744.5</v>
      </c>
      <c r="IC110" s="412">
        <v>5211.75</v>
      </c>
      <c r="ID110" s="412">
        <v>2094.5</v>
      </c>
      <c r="IE110" s="412">
        <v>768.5</v>
      </c>
      <c r="IF110" s="412">
        <v>351.75</v>
      </c>
      <c r="IG110" s="412">
        <v>10.25</v>
      </c>
      <c r="IH110" s="412">
        <v>82346.25</v>
      </c>
      <c r="II110" s="412">
        <v>51.04</v>
      </c>
      <c r="IJ110" s="412">
        <v>14899.62</v>
      </c>
      <c r="IK110" s="412">
        <v>1169.5899999999999</v>
      </c>
      <c r="IL110" s="412">
        <v>698.39</v>
      </c>
      <c r="IM110" s="412">
        <v>143.02000000000001</v>
      </c>
      <c r="IN110" s="412">
        <v>43.69</v>
      </c>
      <c r="IO110" s="412">
        <v>12.84</v>
      </c>
      <c r="IP110" s="412">
        <v>3.24</v>
      </c>
      <c r="IQ110" s="412">
        <v>0</v>
      </c>
      <c r="IR110" s="412">
        <v>17021.430000000004</v>
      </c>
      <c r="IS110" s="412">
        <v>87.960000000000008</v>
      </c>
      <c r="IT110" s="412">
        <v>33956.629999999997</v>
      </c>
      <c r="IU110" s="412">
        <v>10000.16</v>
      </c>
      <c r="IV110" s="412">
        <v>13046.11</v>
      </c>
      <c r="IW110" s="412">
        <v>5068.7299999999996</v>
      </c>
      <c r="IX110" s="412">
        <v>2050.81</v>
      </c>
      <c r="IY110" s="412">
        <v>755.66</v>
      </c>
      <c r="IZ110" s="412">
        <v>348.51</v>
      </c>
      <c r="JA110" s="412">
        <v>10.25</v>
      </c>
      <c r="JB110" s="412">
        <v>65324.82</v>
      </c>
      <c r="JC110" s="412">
        <v>48.9</v>
      </c>
      <c r="JD110" s="412">
        <v>22637.8</v>
      </c>
      <c r="JE110" s="412">
        <v>7777.9</v>
      </c>
      <c r="JF110" s="412">
        <v>11596.5</v>
      </c>
      <c r="JG110" s="412">
        <v>5068.7</v>
      </c>
      <c r="JH110" s="412">
        <v>2506.5</v>
      </c>
      <c r="JI110" s="412">
        <v>1091.5</v>
      </c>
      <c r="JJ110" s="412">
        <v>580.9</v>
      </c>
      <c r="JK110" s="412">
        <v>20.5</v>
      </c>
      <c r="JL110" s="412">
        <v>51329.2</v>
      </c>
      <c r="JM110" s="412">
        <v>0</v>
      </c>
      <c r="JN110" s="412">
        <v>51329.2</v>
      </c>
      <c r="JO110" s="286"/>
      <c r="JP110" s="143">
        <f t="shared" si="6"/>
        <v>0</v>
      </c>
    </row>
    <row r="111" spans="1:276" x14ac:dyDescent="0.2">
      <c r="A111" s="150" t="s">
        <v>458</v>
      </c>
      <c r="B111" s="151" t="s">
        <v>276</v>
      </c>
      <c r="C111" s="152" t="s">
        <v>279</v>
      </c>
      <c r="D111" s="415" t="s">
        <v>457</v>
      </c>
      <c r="E111" s="412">
        <v>14412</v>
      </c>
      <c r="F111" s="412">
        <v>14926</v>
      </c>
      <c r="G111" s="412">
        <v>10017</v>
      </c>
      <c r="H111" s="412">
        <v>6573</v>
      </c>
      <c r="I111" s="412">
        <v>3796</v>
      </c>
      <c r="J111" s="412">
        <v>1378</v>
      </c>
      <c r="K111" s="412">
        <v>833</v>
      </c>
      <c r="L111" s="412">
        <v>87</v>
      </c>
      <c r="M111" s="412">
        <v>52022</v>
      </c>
      <c r="N111" s="412">
        <v>294</v>
      </c>
      <c r="O111" s="412">
        <v>148</v>
      </c>
      <c r="P111" s="412">
        <v>95</v>
      </c>
      <c r="Q111" s="412">
        <v>44</v>
      </c>
      <c r="R111" s="412">
        <v>27</v>
      </c>
      <c r="S111" s="412">
        <v>16</v>
      </c>
      <c r="T111" s="412">
        <v>3</v>
      </c>
      <c r="U111" s="412">
        <v>1</v>
      </c>
      <c r="V111" s="412">
        <v>628</v>
      </c>
      <c r="W111" s="412">
        <v>0</v>
      </c>
      <c r="X111" s="412">
        <v>0</v>
      </c>
      <c r="Y111" s="412">
        <v>0</v>
      </c>
      <c r="Z111" s="412">
        <v>0</v>
      </c>
      <c r="AA111" s="412">
        <v>0</v>
      </c>
      <c r="AB111" s="412">
        <v>0</v>
      </c>
      <c r="AC111" s="412">
        <v>0</v>
      </c>
      <c r="AD111" s="412">
        <v>0</v>
      </c>
      <c r="AE111" s="412">
        <v>0</v>
      </c>
      <c r="AF111" s="412">
        <v>14118</v>
      </c>
      <c r="AG111" s="412">
        <v>14778</v>
      </c>
      <c r="AH111" s="412">
        <v>9922</v>
      </c>
      <c r="AI111" s="412">
        <v>6529</v>
      </c>
      <c r="AJ111" s="412">
        <v>3769</v>
      </c>
      <c r="AK111" s="412">
        <v>1362</v>
      </c>
      <c r="AL111" s="412">
        <v>830</v>
      </c>
      <c r="AM111" s="412">
        <v>86</v>
      </c>
      <c r="AN111" s="412">
        <v>51394</v>
      </c>
      <c r="AO111" s="412">
        <v>29</v>
      </c>
      <c r="AP111" s="412">
        <v>55</v>
      </c>
      <c r="AQ111" s="412">
        <v>54</v>
      </c>
      <c r="AR111" s="412">
        <v>40</v>
      </c>
      <c r="AS111" s="412">
        <v>44</v>
      </c>
      <c r="AT111" s="412">
        <v>19</v>
      </c>
      <c r="AU111" s="412">
        <v>25</v>
      </c>
      <c r="AV111" s="412">
        <v>13</v>
      </c>
      <c r="AW111" s="412">
        <v>279</v>
      </c>
      <c r="AX111" s="412">
        <v>29</v>
      </c>
      <c r="AY111" s="412">
        <v>55</v>
      </c>
      <c r="AZ111" s="412">
        <v>54</v>
      </c>
      <c r="BA111" s="412">
        <v>40</v>
      </c>
      <c r="BB111" s="412">
        <v>44</v>
      </c>
      <c r="BC111" s="412">
        <v>19</v>
      </c>
      <c r="BD111" s="412">
        <v>25</v>
      </c>
      <c r="BE111" s="412">
        <v>13</v>
      </c>
      <c r="BF111" s="412">
        <v>0</v>
      </c>
      <c r="BG111" s="412">
        <v>279</v>
      </c>
      <c r="BH111" s="412">
        <v>29</v>
      </c>
      <c r="BI111" s="412">
        <v>14144</v>
      </c>
      <c r="BJ111" s="412">
        <v>14777</v>
      </c>
      <c r="BK111" s="412">
        <v>9908</v>
      </c>
      <c r="BL111" s="412">
        <v>6533</v>
      </c>
      <c r="BM111" s="412">
        <v>3744</v>
      </c>
      <c r="BN111" s="412">
        <v>1368</v>
      </c>
      <c r="BO111" s="412">
        <v>818</v>
      </c>
      <c r="BP111" s="412">
        <v>73</v>
      </c>
      <c r="BQ111" s="412">
        <v>51394</v>
      </c>
      <c r="BR111" s="412">
        <v>7</v>
      </c>
      <c r="BS111" s="412">
        <v>6959</v>
      </c>
      <c r="BT111" s="412">
        <v>5151</v>
      </c>
      <c r="BU111" s="412">
        <v>2874</v>
      </c>
      <c r="BV111" s="412">
        <v>1416</v>
      </c>
      <c r="BW111" s="412">
        <v>603</v>
      </c>
      <c r="BX111" s="412">
        <v>201</v>
      </c>
      <c r="BY111" s="412">
        <v>129</v>
      </c>
      <c r="BZ111" s="412">
        <v>12</v>
      </c>
      <c r="CA111" s="412">
        <v>17352</v>
      </c>
      <c r="CB111" s="412">
        <v>0</v>
      </c>
      <c r="CC111" s="412">
        <v>138</v>
      </c>
      <c r="CD111" s="412">
        <v>162</v>
      </c>
      <c r="CE111" s="412">
        <v>108</v>
      </c>
      <c r="CF111" s="412">
        <v>63</v>
      </c>
      <c r="CG111" s="412">
        <v>33</v>
      </c>
      <c r="CH111" s="412">
        <v>15</v>
      </c>
      <c r="CI111" s="412">
        <v>3</v>
      </c>
      <c r="CJ111" s="412">
        <v>0</v>
      </c>
      <c r="CK111" s="412">
        <v>522</v>
      </c>
      <c r="CL111" s="412">
        <v>1</v>
      </c>
      <c r="CM111" s="412">
        <v>16</v>
      </c>
      <c r="CN111" s="412">
        <v>8</v>
      </c>
      <c r="CO111" s="412">
        <v>12</v>
      </c>
      <c r="CP111" s="412">
        <v>13</v>
      </c>
      <c r="CQ111" s="412">
        <v>7</v>
      </c>
      <c r="CR111" s="412">
        <v>16</v>
      </c>
      <c r="CS111" s="412">
        <v>11</v>
      </c>
      <c r="CT111" s="412">
        <v>2</v>
      </c>
      <c r="CU111" s="412">
        <v>86</v>
      </c>
      <c r="CV111" s="412">
        <v>50</v>
      </c>
      <c r="CW111" s="412">
        <v>59</v>
      </c>
      <c r="CX111" s="412">
        <v>36</v>
      </c>
      <c r="CY111" s="412">
        <v>30</v>
      </c>
      <c r="CZ111" s="412">
        <v>12</v>
      </c>
      <c r="DA111" s="412">
        <v>2</v>
      </c>
      <c r="DB111" s="412">
        <v>2</v>
      </c>
      <c r="DC111" s="412">
        <v>1</v>
      </c>
      <c r="DD111" s="412">
        <v>192</v>
      </c>
      <c r="DE111" s="412">
        <v>118</v>
      </c>
      <c r="DF111" s="412">
        <v>70</v>
      </c>
      <c r="DG111" s="412">
        <v>48</v>
      </c>
      <c r="DH111" s="412">
        <v>27</v>
      </c>
      <c r="DI111" s="412">
        <v>13</v>
      </c>
      <c r="DJ111" s="412">
        <v>11</v>
      </c>
      <c r="DK111" s="412">
        <v>0</v>
      </c>
      <c r="DL111" s="412">
        <v>1</v>
      </c>
      <c r="DM111" s="412">
        <v>288</v>
      </c>
      <c r="DN111" s="412">
        <v>192</v>
      </c>
      <c r="DO111" s="412">
        <v>174</v>
      </c>
      <c r="DP111" s="412">
        <v>67</v>
      </c>
      <c r="DQ111" s="412">
        <v>42</v>
      </c>
      <c r="DR111" s="412">
        <v>25</v>
      </c>
      <c r="DS111" s="412">
        <v>6</v>
      </c>
      <c r="DT111" s="412">
        <v>7</v>
      </c>
      <c r="DU111" s="412">
        <v>0</v>
      </c>
      <c r="DV111" s="412">
        <v>513</v>
      </c>
      <c r="DW111" s="412">
        <v>67</v>
      </c>
      <c r="DX111" s="412">
        <v>28</v>
      </c>
      <c r="DY111" s="412">
        <v>19</v>
      </c>
      <c r="DZ111" s="412">
        <v>11</v>
      </c>
      <c r="EA111" s="412">
        <v>9</v>
      </c>
      <c r="EB111" s="412">
        <v>7</v>
      </c>
      <c r="EC111" s="412">
        <v>2</v>
      </c>
      <c r="ED111" s="412">
        <v>2</v>
      </c>
      <c r="EE111" s="412">
        <v>145</v>
      </c>
      <c r="EF111" s="412">
        <v>377</v>
      </c>
      <c r="EG111" s="412">
        <v>272</v>
      </c>
      <c r="EH111" s="412">
        <v>134</v>
      </c>
      <c r="EI111" s="412">
        <v>80</v>
      </c>
      <c r="EJ111" s="412">
        <v>47</v>
      </c>
      <c r="EK111" s="412">
        <v>24</v>
      </c>
      <c r="EL111" s="412">
        <v>9</v>
      </c>
      <c r="EM111" s="412">
        <v>3</v>
      </c>
      <c r="EN111" s="412">
        <v>946</v>
      </c>
      <c r="EO111" s="412">
        <v>194</v>
      </c>
      <c r="EP111" s="412">
        <v>121</v>
      </c>
      <c r="EQ111" s="412">
        <v>76</v>
      </c>
      <c r="ER111" s="412">
        <v>43</v>
      </c>
      <c r="ES111" s="412">
        <v>24</v>
      </c>
      <c r="ET111" s="412">
        <v>18</v>
      </c>
      <c r="EU111" s="412">
        <v>3</v>
      </c>
      <c r="EV111" s="412">
        <v>3</v>
      </c>
      <c r="EW111" s="412">
        <v>482</v>
      </c>
      <c r="EX111" s="412">
        <v>0</v>
      </c>
      <c r="EY111" s="412">
        <v>0</v>
      </c>
      <c r="EZ111" s="412">
        <v>0</v>
      </c>
      <c r="FA111" s="412">
        <v>0</v>
      </c>
      <c r="FB111" s="412">
        <v>0</v>
      </c>
      <c r="FC111" s="412">
        <v>0</v>
      </c>
      <c r="FD111" s="412">
        <v>0</v>
      </c>
      <c r="FE111" s="412">
        <v>0</v>
      </c>
      <c r="FF111" s="412">
        <v>0</v>
      </c>
      <c r="FG111" s="412">
        <v>5</v>
      </c>
      <c r="FH111" s="412">
        <v>5</v>
      </c>
      <c r="FI111" s="412">
        <v>0</v>
      </c>
      <c r="FJ111" s="412">
        <v>2</v>
      </c>
      <c r="FK111" s="412">
        <v>2</v>
      </c>
      <c r="FL111" s="412">
        <v>0</v>
      </c>
      <c r="FM111" s="412">
        <v>1</v>
      </c>
      <c r="FN111" s="412">
        <v>0</v>
      </c>
      <c r="FO111" s="412">
        <v>15</v>
      </c>
      <c r="FP111" s="412">
        <v>189</v>
      </c>
      <c r="FQ111" s="412">
        <v>116</v>
      </c>
      <c r="FR111" s="412">
        <v>76</v>
      </c>
      <c r="FS111" s="412">
        <v>41</v>
      </c>
      <c r="FT111" s="412">
        <v>22</v>
      </c>
      <c r="FU111" s="412">
        <v>18</v>
      </c>
      <c r="FV111" s="412">
        <v>2</v>
      </c>
      <c r="FW111" s="412">
        <v>3</v>
      </c>
      <c r="FX111" s="412">
        <v>467</v>
      </c>
      <c r="FY111" s="412">
        <v>21</v>
      </c>
      <c r="FZ111" s="412">
        <v>6722</v>
      </c>
      <c r="GA111" s="412">
        <v>9195</v>
      </c>
      <c r="GB111" s="412">
        <v>6792</v>
      </c>
      <c r="GC111" s="412">
        <v>4958</v>
      </c>
      <c r="GD111" s="412">
        <v>3055</v>
      </c>
      <c r="GE111" s="412">
        <v>1121</v>
      </c>
      <c r="GF111" s="412">
        <v>664</v>
      </c>
      <c r="GG111" s="412">
        <v>56</v>
      </c>
      <c r="GH111" s="412">
        <v>32584</v>
      </c>
      <c r="GI111" s="412">
        <v>8</v>
      </c>
      <c r="GJ111" s="412">
        <v>7422</v>
      </c>
      <c r="GK111" s="412">
        <v>5582</v>
      </c>
      <c r="GL111" s="412">
        <v>3116</v>
      </c>
      <c r="GM111" s="412">
        <v>1575</v>
      </c>
      <c r="GN111" s="412">
        <v>689</v>
      </c>
      <c r="GO111" s="412">
        <v>247</v>
      </c>
      <c r="GP111" s="412">
        <v>154</v>
      </c>
      <c r="GQ111" s="412">
        <v>17</v>
      </c>
      <c r="GR111" s="412">
        <v>18810</v>
      </c>
      <c r="GS111" s="412">
        <v>0</v>
      </c>
      <c r="GT111" s="412">
        <v>2.9</v>
      </c>
      <c r="GU111" s="412">
        <v>0</v>
      </c>
      <c r="GV111" s="412">
        <v>0</v>
      </c>
      <c r="GW111" s="412">
        <v>0</v>
      </c>
      <c r="GX111" s="412">
        <v>0</v>
      </c>
      <c r="GY111" s="412">
        <v>0</v>
      </c>
      <c r="GZ111" s="412">
        <v>0</v>
      </c>
      <c r="HA111" s="412">
        <v>0</v>
      </c>
      <c r="HB111" s="412">
        <v>2.9</v>
      </c>
      <c r="HC111" s="412">
        <v>26.75</v>
      </c>
      <c r="HD111" s="412">
        <v>12314.2</v>
      </c>
      <c r="HE111" s="412">
        <v>13379.35</v>
      </c>
      <c r="HF111" s="412">
        <v>9139.65</v>
      </c>
      <c r="HG111" s="412">
        <v>6142</v>
      </c>
      <c r="HH111" s="412">
        <v>3577.05</v>
      </c>
      <c r="HI111" s="412">
        <v>1307.05</v>
      </c>
      <c r="HJ111" s="412">
        <v>777.8</v>
      </c>
      <c r="HK111" s="412">
        <v>69.900000000000006</v>
      </c>
      <c r="HL111" s="412">
        <v>46733.750000000015</v>
      </c>
      <c r="HM111" s="412">
        <v>14.9</v>
      </c>
      <c r="HN111" s="412">
        <v>8209.5</v>
      </c>
      <c r="HO111" s="412">
        <v>10406.200000000001</v>
      </c>
      <c r="HP111" s="412">
        <v>8124.1</v>
      </c>
      <c r="HQ111" s="412">
        <v>6142</v>
      </c>
      <c r="HR111" s="412">
        <v>4372</v>
      </c>
      <c r="HS111" s="412">
        <v>1888</v>
      </c>
      <c r="HT111" s="412">
        <v>1296.3</v>
      </c>
      <c r="HU111" s="412">
        <v>139.80000000000001</v>
      </c>
      <c r="HV111" s="412">
        <v>40592.800000000003</v>
      </c>
      <c r="HW111" s="412">
        <v>21.6</v>
      </c>
      <c r="HX111" s="412">
        <v>40614.400000000001</v>
      </c>
      <c r="HY111" s="412">
        <v>26.75</v>
      </c>
      <c r="HZ111" s="412">
        <v>12314.2</v>
      </c>
      <c r="IA111" s="412">
        <v>13379.35</v>
      </c>
      <c r="IB111" s="412">
        <v>9139.65</v>
      </c>
      <c r="IC111" s="412">
        <v>6142</v>
      </c>
      <c r="ID111" s="412">
        <v>3577.05</v>
      </c>
      <c r="IE111" s="412">
        <v>1307.05</v>
      </c>
      <c r="IF111" s="412">
        <v>777.8</v>
      </c>
      <c r="IG111" s="412">
        <v>69.900000000000006</v>
      </c>
      <c r="IH111" s="412">
        <v>46733.750000000015</v>
      </c>
      <c r="II111" s="412">
        <v>4.79</v>
      </c>
      <c r="IJ111" s="412">
        <v>3182.32</v>
      </c>
      <c r="IK111" s="412">
        <v>1618.24</v>
      </c>
      <c r="IL111" s="412">
        <v>616.44000000000005</v>
      </c>
      <c r="IM111" s="412">
        <v>219.4</v>
      </c>
      <c r="IN111" s="412">
        <v>82.46</v>
      </c>
      <c r="IO111" s="412">
        <v>21.52</v>
      </c>
      <c r="IP111" s="412">
        <v>6.95</v>
      </c>
      <c r="IQ111" s="412">
        <v>0</v>
      </c>
      <c r="IR111" s="412">
        <v>5752.1200000000008</v>
      </c>
      <c r="IS111" s="412">
        <v>21.96</v>
      </c>
      <c r="IT111" s="412">
        <v>9131.880000000001</v>
      </c>
      <c r="IU111" s="412">
        <v>11761.11</v>
      </c>
      <c r="IV111" s="412">
        <v>8523.2099999999991</v>
      </c>
      <c r="IW111" s="412">
        <v>5922.6</v>
      </c>
      <c r="IX111" s="412">
        <v>3494.59</v>
      </c>
      <c r="IY111" s="412">
        <v>1285.53</v>
      </c>
      <c r="IZ111" s="412">
        <v>770.84999999999991</v>
      </c>
      <c r="JA111" s="412">
        <v>69.900000000000006</v>
      </c>
      <c r="JB111" s="412">
        <v>40981.630000000005</v>
      </c>
      <c r="JC111" s="412">
        <v>12.2</v>
      </c>
      <c r="JD111" s="412">
        <v>6087.9</v>
      </c>
      <c r="JE111" s="412">
        <v>9147.5</v>
      </c>
      <c r="JF111" s="412">
        <v>7576.2</v>
      </c>
      <c r="JG111" s="412">
        <v>5922.6</v>
      </c>
      <c r="JH111" s="412">
        <v>4271.2</v>
      </c>
      <c r="JI111" s="412">
        <v>1856.9</v>
      </c>
      <c r="JJ111" s="412">
        <v>1284.8</v>
      </c>
      <c r="JK111" s="412">
        <v>139.80000000000001</v>
      </c>
      <c r="JL111" s="412">
        <v>36299.100000000006</v>
      </c>
      <c r="JM111" s="412">
        <v>21.6</v>
      </c>
      <c r="JN111" s="412">
        <v>36320.699999999997</v>
      </c>
      <c r="JO111" s="286"/>
      <c r="JP111" s="143">
        <f t="shared" si="6"/>
        <v>0</v>
      </c>
    </row>
    <row r="112" spans="1:276" x14ac:dyDescent="0.2">
      <c r="A112" s="150" t="s">
        <v>460</v>
      </c>
      <c r="B112" s="151" t="s">
        <v>276</v>
      </c>
      <c r="C112" s="152" t="s">
        <v>285</v>
      </c>
      <c r="D112" s="415" t="s">
        <v>459</v>
      </c>
      <c r="E112" s="412">
        <v>16550</v>
      </c>
      <c r="F112" s="412">
        <v>15775</v>
      </c>
      <c r="G112" s="412">
        <v>13306</v>
      </c>
      <c r="H112" s="412">
        <v>5685</v>
      </c>
      <c r="I112" s="412">
        <v>3568</v>
      </c>
      <c r="J112" s="412">
        <v>830</v>
      </c>
      <c r="K112" s="412">
        <v>174</v>
      </c>
      <c r="L112" s="412">
        <v>7</v>
      </c>
      <c r="M112" s="412">
        <v>55895</v>
      </c>
      <c r="N112" s="412">
        <v>346</v>
      </c>
      <c r="O112" s="412">
        <v>224</v>
      </c>
      <c r="P112" s="412">
        <v>222</v>
      </c>
      <c r="Q112" s="412">
        <v>89</v>
      </c>
      <c r="R112" s="412">
        <v>44</v>
      </c>
      <c r="S112" s="412">
        <v>4</v>
      </c>
      <c r="T112" s="412">
        <v>3</v>
      </c>
      <c r="U112" s="412">
        <v>0</v>
      </c>
      <c r="V112" s="412">
        <v>932</v>
      </c>
      <c r="W112" s="412">
        <v>0</v>
      </c>
      <c r="X112" s="412">
        <v>0</v>
      </c>
      <c r="Y112" s="412">
        <v>0</v>
      </c>
      <c r="Z112" s="412">
        <v>0</v>
      </c>
      <c r="AA112" s="412">
        <v>0</v>
      </c>
      <c r="AB112" s="412">
        <v>0</v>
      </c>
      <c r="AC112" s="412">
        <v>0</v>
      </c>
      <c r="AD112" s="412">
        <v>0</v>
      </c>
      <c r="AE112" s="412">
        <v>0</v>
      </c>
      <c r="AF112" s="412">
        <v>16204</v>
      </c>
      <c r="AG112" s="412">
        <v>15551</v>
      </c>
      <c r="AH112" s="412">
        <v>13084</v>
      </c>
      <c r="AI112" s="412">
        <v>5596</v>
      </c>
      <c r="AJ112" s="412">
        <v>3524</v>
      </c>
      <c r="AK112" s="412">
        <v>826</v>
      </c>
      <c r="AL112" s="412">
        <v>171</v>
      </c>
      <c r="AM112" s="412">
        <v>7</v>
      </c>
      <c r="AN112" s="412">
        <v>54963</v>
      </c>
      <c r="AO112" s="412">
        <v>67</v>
      </c>
      <c r="AP112" s="412">
        <v>101</v>
      </c>
      <c r="AQ112" s="412">
        <v>139</v>
      </c>
      <c r="AR112" s="412">
        <v>81</v>
      </c>
      <c r="AS112" s="412">
        <v>38</v>
      </c>
      <c r="AT112" s="412">
        <v>21</v>
      </c>
      <c r="AU112" s="412">
        <v>21</v>
      </c>
      <c r="AV112" s="412">
        <v>3</v>
      </c>
      <c r="AW112" s="412">
        <v>471</v>
      </c>
      <c r="AX112" s="412">
        <v>67</v>
      </c>
      <c r="AY112" s="412">
        <v>101</v>
      </c>
      <c r="AZ112" s="412">
        <v>139</v>
      </c>
      <c r="BA112" s="412">
        <v>81</v>
      </c>
      <c r="BB112" s="412">
        <v>38</v>
      </c>
      <c r="BC112" s="412">
        <v>21</v>
      </c>
      <c r="BD112" s="412">
        <v>21</v>
      </c>
      <c r="BE112" s="412">
        <v>3</v>
      </c>
      <c r="BF112" s="412">
        <v>0</v>
      </c>
      <c r="BG112" s="412">
        <v>471</v>
      </c>
      <c r="BH112" s="412">
        <v>67</v>
      </c>
      <c r="BI112" s="412">
        <v>16238</v>
      </c>
      <c r="BJ112" s="412">
        <v>15589</v>
      </c>
      <c r="BK112" s="412">
        <v>13026</v>
      </c>
      <c r="BL112" s="412">
        <v>5553</v>
      </c>
      <c r="BM112" s="412">
        <v>3507</v>
      </c>
      <c r="BN112" s="412">
        <v>826</v>
      </c>
      <c r="BO112" s="412">
        <v>153</v>
      </c>
      <c r="BP112" s="412">
        <v>4</v>
      </c>
      <c r="BQ112" s="412">
        <v>54963</v>
      </c>
      <c r="BR112" s="412">
        <v>15</v>
      </c>
      <c r="BS112" s="412">
        <v>8544</v>
      </c>
      <c r="BT112" s="412">
        <v>5812</v>
      </c>
      <c r="BU112" s="412">
        <v>3511</v>
      </c>
      <c r="BV112" s="412">
        <v>1089</v>
      </c>
      <c r="BW112" s="412">
        <v>495</v>
      </c>
      <c r="BX112" s="412">
        <v>96</v>
      </c>
      <c r="BY112" s="412">
        <v>14</v>
      </c>
      <c r="BZ112" s="412">
        <v>0</v>
      </c>
      <c r="CA112" s="412">
        <v>19576</v>
      </c>
      <c r="CB112" s="412">
        <v>4</v>
      </c>
      <c r="CC112" s="412">
        <v>102</v>
      </c>
      <c r="CD112" s="412">
        <v>129</v>
      </c>
      <c r="CE112" s="412">
        <v>102</v>
      </c>
      <c r="CF112" s="412">
        <v>39</v>
      </c>
      <c r="CG112" s="412">
        <v>32</v>
      </c>
      <c r="CH112" s="412">
        <v>7</v>
      </c>
      <c r="CI112" s="412">
        <v>0</v>
      </c>
      <c r="CJ112" s="412">
        <v>0</v>
      </c>
      <c r="CK112" s="412">
        <v>415</v>
      </c>
      <c r="CL112" s="412">
        <v>2</v>
      </c>
      <c r="CM112" s="412">
        <v>26</v>
      </c>
      <c r="CN112" s="412">
        <v>26</v>
      </c>
      <c r="CO112" s="412">
        <v>20</v>
      </c>
      <c r="CP112" s="412">
        <v>31</v>
      </c>
      <c r="CQ112" s="412">
        <v>22</v>
      </c>
      <c r="CR112" s="412">
        <v>30</v>
      </c>
      <c r="CS112" s="412">
        <v>19</v>
      </c>
      <c r="CT112" s="412">
        <v>3</v>
      </c>
      <c r="CU112" s="412">
        <v>179</v>
      </c>
      <c r="CV112" s="412">
        <v>61</v>
      </c>
      <c r="CW112" s="412">
        <v>53</v>
      </c>
      <c r="CX112" s="412">
        <v>25</v>
      </c>
      <c r="CY112" s="412">
        <v>11</v>
      </c>
      <c r="CZ112" s="412">
        <v>2</v>
      </c>
      <c r="DA112" s="412">
        <v>1</v>
      </c>
      <c r="DB112" s="412">
        <v>0</v>
      </c>
      <c r="DC112" s="412">
        <v>0</v>
      </c>
      <c r="DD112" s="412">
        <v>153</v>
      </c>
      <c r="DE112" s="412">
        <v>236</v>
      </c>
      <c r="DF112" s="412">
        <v>123</v>
      </c>
      <c r="DG112" s="412">
        <v>53</v>
      </c>
      <c r="DH112" s="412">
        <v>23</v>
      </c>
      <c r="DI112" s="412">
        <v>13</v>
      </c>
      <c r="DJ112" s="412">
        <v>8</v>
      </c>
      <c r="DK112" s="412">
        <v>2</v>
      </c>
      <c r="DL112" s="412">
        <v>0</v>
      </c>
      <c r="DM112" s="412">
        <v>458</v>
      </c>
      <c r="DN112" s="412">
        <v>404</v>
      </c>
      <c r="DO112" s="412">
        <v>252</v>
      </c>
      <c r="DP112" s="412">
        <v>105</v>
      </c>
      <c r="DQ112" s="412">
        <v>33</v>
      </c>
      <c r="DR112" s="412">
        <v>19</v>
      </c>
      <c r="DS112" s="412">
        <v>9</v>
      </c>
      <c r="DT112" s="412">
        <v>0</v>
      </c>
      <c r="DU112" s="412">
        <v>0</v>
      </c>
      <c r="DV112" s="412">
        <v>822</v>
      </c>
      <c r="DW112" s="412">
        <v>0</v>
      </c>
      <c r="DX112" s="412">
        <v>0</v>
      </c>
      <c r="DY112" s="412">
        <v>0</v>
      </c>
      <c r="DZ112" s="412">
        <v>0</v>
      </c>
      <c r="EA112" s="412">
        <v>0</v>
      </c>
      <c r="EB112" s="412">
        <v>0</v>
      </c>
      <c r="EC112" s="412">
        <v>0</v>
      </c>
      <c r="ED112" s="412">
        <v>0</v>
      </c>
      <c r="EE112" s="412">
        <v>0</v>
      </c>
      <c r="EF112" s="412">
        <v>640</v>
      </c>
      <c r="EG112" s="412">
        <v>375</v>
      </c>
      <c r="EH112" s="412">
        <v>158</v>
      </c>
      <c r="EI112" s="412">
        <v>56</v>
      </c>
      <c r="EJ112" s="412">
        <v>32</v>
      </c>
      <c r="EK112" s="412">
        <v>17</v>
      </c>
      <c r="EL112" s="412">
        <v>2</v>
      </c>
      <c r="EM112" s="412">
        <v>0</v>
      </c>
      <c r="EN112" s="412">
        <v>1280</v>
      </c>
      <c r="EO112" s="412">
        <v>274</v>
      </c>
      <c r="EP112" s="412">
        <v>133</v>
      </c>
      <c r="EQ112" s="412">
        <v>71</v>
      </c>
      <c r="ER112" s="412">
        <v>30</v>
      </c>
      <c r="ES112" s="412">
        <v>18</v>
      </c>
      <c r="ET112" s="412">
        <v>8</v>
      </c>
      <c r="EU112" s="412">
        <v>2</v>
      </c>
      <c r="EV112" s="412">
        <v>0</v>
      </c>
      <c r="EW112" s="412">
        <v>536</v>
      </c>
      <c r="EX112" s="412">
        <v>0</v>
      </c>
      <c r="EY112" s="412">
        <v>0</v>
      </c>
      <c r="EZ112" s="412">
        <v>0</v>
      </c>
      <c r="FA112" s="412">
        <v>0</v>
      </c>
      <c r="FB112" s="412">
        <v>0</v>
      </c>
      <c r="FC112" s="412">
        <v>0</v>
      </c>
      <c r="FD112" s="412">
        <v>0</v>
      </c>
      <c r="FE112" s="412">
        <v>0</v>
      </c>
      <c r="FF112" s="412">
        <v>0</v>
      </c>
      <c r="FG112" s="412">
        <v>20</v>
      </c>
      <c r="FH112" s="412">
        <v>10</v>
      </c>
      <c r="FI112" s="412">
        <v>8</v>
      </c>
      <c r="FJ112" s="412">
        <v>5</v>
      </c>
      <c r="FK112" s="412">
        <v>1</v>
      </c>
      <c r="FL112" s="412">
        <v>0</v>
      </c>
      <c r="FM112" s="412">
        <v>0</v>
      </c>
      <c r="FN112" s="412">
        <v>0</v>
      </c>
      <c r="FO112" s="412">
        <v>44</v>
      </c>
      <c r="FP112" s="412">
        <v>254</v>
      </c>
      <c r="FQ112" s="412">
        <v>123</v>
      </c>
      <c r="FR112" s="412">
        <v>63</v>
      </c>
      <c r="FS112" s="412">
        <v>25</v>
      </c>
      <c r="FT112" s="412">
        <v>17</v>
      </c>
      <c r="FU112" s="412">
        <v>8</v>
      </c>
      <c r="FV112" s="412">
        <v>2</v>
      </c>
      <c r="FW112" s="412">
        <v>0</v>
      </c>
      <c r="FX112" s="412">
        <v>492</v>
      </c>
      <c r="FY112" s="412">
        <v>46</v>
      </c>
      <c r="FZ112" s="412">
        <v>7159</v>
      </c>
      <c r="GA112" s="412">
        <v>9369</v>
      </c>
      <c r="GB112" s="412">
        <v>9288</v>
      </c>
      <c r="GC112" s="412">
        <v>4361</v>
      </c>
      <c r="GD112" s="412">
        <v>2938</v>
      </c>
      <c r="GE112" s="412">
        <v>684</v>
      </c>
      <c r="GF112" s="412">
        <v>120</v>
      </c>
      <c r="GG112" s="412">
        <v>1</v>
      </c>
      <c r="GH112" s="412">
        <v>33966</v>
      </c>
      <c r="GI112" s="412">
        <v>21</v>
      </c>
      <c r="GJ112" s="412">
        <v>9079</v>
      </c>
      <c r="GK112" s="412">
        <v>6220</v>
      </c>
      <c r="GL112" s="412">
        <v>3738</v>
      </c>
      <c r="GM112" s="412">
        <v>1192</v>
      </c>
      <c r="GN112" s="412">
        <v>569</v>
      </c>
      <c r="GO112" s="412">
        <v>142</v>
      </c>
      <c r="GP112" s="412">
        <v>33</v>
      </c>
      <c r="GQ112" s="412">
        <v>3</v>
      </c>
      <c r="GR112" s="412">
        <v>20997</v>
      </c>
      <c r="GS112" s="412">
        <v>0</v>
      </c>
      <c r="GT112" s="412">
        <v>0.5</v>
      </c>
      <c r="GU112" s="412">
        <v>0</v>
      </c>
      <c r="GV112" s="412">
        <v>0</v>
      </c>
      <c r="GW112" s="412">
        <v>0</v>
      </c>
      <c r="GX112" s="412">
        <v>0</v>
      </c>
      <c r="GY112" s="412">
        <v>0</v>
      </c>
      <c r="GZ112" s="412">
        <v>0</v>
      </c>
      <c r="HA112" s="412">
        <v>0</v>
      </c>
      <c r="HB112" s="412">
        <v>0.5</v>
      </c>
      <c r="HC112" s="412">
        <v>61.25</v>
      </c>
      <c r="HD112" s="412">
        <v>13872.75</v>
      </c>
      <c r="HE112" s="412">
        <v>13953.75</v>
      </c>
      <c r="HF112" s="412">
        <v>12062.5</v>
      </c>
      <c r="HG112" s="412">
        <v>5237.5</v>
      </c>
      <c r="HH112" s="412">
        <v>3357.5</v>
      </c>
      <c r="HI112" s="412">
        <v>783</v>
      </c>
      <c r="HJ112" s="412">
        <v>140</v>
      </c>
      <c r="HK112" s="412">
        <v>2.5</v>
      </c>
      <c r="HL112" s="412">
        <v>49470.75</v>
      </c>
      <c r="HM112" s="412">
        <v>34</v>
      </c>
      <c r="HN112" s="412">
        <v>9248.5</v>
      </c>
      <c r="HO112" s="412">
        <v>10852.9</v>
      </c>
      <c r="HP112" s="412">
        <v>10722.2</v>
      </c>
      <c r="HQ112" s="412">
        <v>5237.5</v>
      </c>
      <c r="HR112" s="412">
        <v>4103.6000000000004</v>
      </c>
      <c r="HS112" s="412">
        <v>1131</v>
      </c>
      <c r="HT112" s="412">
        <v>233.3</v>
      </c>
      <c r="HU112" s="412">
        <v>5</v>
      </c>
      <c r="HV112" s="412">
        <v>41568.000000000007</v>
      </c>
      <c r="HW112" s="412">
        <v>94.2</v>
      </c>
      <c r="HX112" s="412">
        <v>41662.199999999997</v>
      </c>
      <c r="HY112" s="412">
        <v>61.25</v>
      </c>
      <c r="HZ112" s="412">
        <v>13872.75</v>
      </c>
      <c r="IA112" s="412">
        <v>13953.75</v>
      </c>
      <c r="IB112" s="412">
        <v>12062.5</v>
      </c>
      <c r="IC112" s="412">
        <v>5237.5</v>
      </c>
      <c r="ID112" s="412">
        <v>3357.5</v>
      </c>
      <c r="IE112" s="412">
        <v>783</v>
      </c>
      <c r="IF112" s="412">
        <v>140</v>
      </c>
      <c r="IG112" s="412">
        <v>2.5</v>
      </c>
      <c r="IH112" s="412">
        <v>49470.75</v>
      </c>
      <c r="II112" s="412">
        <v>15.17</v>
      </c>
      <c r="IJ112" s="412">
        <v>4070.41</v>
      </c>
      <c r="IK112" s="412">
        <v>1865.28</v>
      </c>
      <c r="IL112" s="412">
        <v>851.09</v>
      </c>
      <c r="IM112" s="412">
        <v>189.35</v>
      </c>
      <c r="IN112" s="412">
        <v>61.16</v>
      </c>
      <c r="IO112" s="412">
        <v>6.61</v>
      </c>
      <c r="IP112" s="412">
        <v>2.2999999999999998</v>
      </c>
      <c r="IQ112" s="412">
        <v>0</v>
      </c>
      <c r="IR112" s="412">
        <v>7061.37</v>
      </c>
      <c r="IS112" s="412">
        <v>46.08</v>
      </c>
      <c r="IT112" s="412">
        <v>9802.34</v>
      </c>
      <c r="IU112" s="412">
        <v>12088.47</v>
      </c>
      <c r="IV112" s="412">
        <v>11211.41</v>
      </c>
      <c r="IW112" s="412">
        <v>5048.1499999999996</v>
      </c>
      <c r="IX112" s="412">
        <v>3296.34</v>
      </c>
      <c r="IY112" s="412">
        <v>776.39</v>
      </c>
      <c r="IZ112" s="412">
        <v>137.69999999999999</v>
      </c>
      <c r="JA112" s="412">
        <v>2.5</v>
      </c>
      <c r="JB112" s="412">
        <v>42409.380000000005</v>
      </c>
      <c r="JC112" s="412">
        <v>25.6</v>
      </c>
      <c r="JD112" s="412">
        <v>6534.9</v>
      </c>
      <c r="JE112" s="412">
        <v>9402.1</v>
      </c>
      <c r="JF112" s="412">
        <v>9965.7000000000007</v>
      </c>
      <c r="JG112" s="412">
        <v>5048.2</v>
      </c>
      <c r="JH112" s="412">
        <v>4028.9</v>
      </c>
      <c r="JI112" s="412">
        <v>1121.5</v>
      </c>
      <c r="JJ112" s="412">
        <v>229.5</v>
      </c>
      <c r="JK112" s="412">
        <v>5</v>
      </c>
      <c r="JL112" s="412">
        <v>36361.4</v>
      </c>
      <c r="JM112" s="412">
        <v>94.2</v>
      </c>
      <c r="JN112" s="412">
        <v>36455.599999999999</v>
      </c>
      <c r="JO112" s="286"/>
      <c r="JP112" s="143">
        <f t="shared" si="6"/>
        <v>0</v>
      </c>
    </row>
    <row r="113" spans="1:276" x14ac:dyDescent="0.2">
      <c r="A113" s="150" t="s">
        <v>462</v>
      </c>
      <c r="B113" s="151" t="s">
        <v>276</v>
      </c>
      <c r="C113" s="152" t="s">
        <v>277</v>
      </c>
      <c r="D113" s="415" t="s">
        <v>461</v>
      </c>
      <c r="E113" s="412">
        <v>5996</v>
      </c>
      <c r="F113" s="412">
        <v>13100</v>
      </c>
      <c r="G113" s="412">
        <v>8880</v>
      </c>
      <c r="H113" s="412">
        <v>4968</v>
      </c>
      <c r="I113" s="412">
        <v>1960</v>
      </c>
      <c r="J113" s="412">
        <v>1509</v>
      </c>
      <c r="K113" s="412">
        <v>318</v>
      </c>
      <c r="L113" s="412">
        <v>29</v>
      </c>
      <c r="M113" s="412">
        <v>36760</v>
      </c>
      <c r="N113" s="412">
        <v>298</v>
      </c>
      <c r="O113" s="412">
        <v>558</v>
      </c>
      <c r="P113" s="412">
        <v>144</v>
      </c>
      <c r="Q113" s="412">
        <v>100</v>
      </c>
      <c r="R113" s="412">
        <v>65</v>
      </c>
      <c r="S113" s="412">
        <v>168</v>
      </c>
      <c r="T113" s="412">
        <v>8</v>
      </c>
      <c r="U113" s="412">
        <v>7</v>
      </c>
      <c r="V113" s="412">
        <v>1348</v>
      </c>
      <c r="W113" s="412">
        <v>0</v>
      </c>
      <c r="X113" s="412">
        <v>0</v>
      </c>
      <c r="Y113" s="412">
        <v>0</v>
      </c>
      <c r="Z113" s="412">
        <v>0</v>
      </c>
      <c r="AA113" s="412">
        <v>0</v>
      </c>
      <c r="AB113" s="412">
        <v>0</v>
      </c>
      <c r="AC113" s="412">
        <v>0</v>
      </c>
      <c r="AD113" s="412">
        <v>0</v>
      </c>
      <c r="AE113" s="412">
        <v>0</v>
      </c>
      <c r="AF113" s="412">
        <v>5698</v>
      </c>
      <c r="AG113" s="412">
        <v>12542</v>
      </c>
      <c r="AH113" s="412">
        <v>8736</v>
      </c>
      <c r="AI113" s="412">
        <v>4868</v>
      </c>
      <c r="AJ113" s="412">
        <v>1895</v>
      </c>
      <c r="AK113" s="412">
        <v>1341</v>
      </c>
      <c r="AL113" s="412">
        <v>310</v>
      </c>
      <c r="AM113" s="412">
        <v>22</v>
      </c>
      <c r="AN113" s="412">
        <v>35412</v>
      </c>
      <c r="AO113" s="412">
        <v>10</v>
      </c>
      <c r="AP113" s="412">
        <v>54</v>
      </c>
      <c r="AQ113" s="412">
        <v>51</v>
      </c>
      <c r="AR113" s="412">
        <v>39</v>
      </c>
      <c r="AS113" s="412">
        <v>14</v>
      </c>
      <c r="AT113" s="412">
        <v>12</v>
      </c>
      <c r="AU113" s="412">
        <v>8</v>
      </c>
      <c r="AV113" s="412">
        <v>8</v>
      </c>
      <c r="AW113" s="412">
        <v>196</v>
      </c>
      <c r="AX113" s="412">
        <v>10</v>
      </c>
      <c r="AY113" s="412">
        <v>54</v>
      </c>
      <c r="AZ113" s="412">
        <v>51</v>
      </c>
      <c r="BA113" s="412">
        <v>39</v>
      </c>
      <c r="BB113" s="412">
        <v>14</v>
      </c>
      <c r="BC113" s="412">
        <v>12</v>
      </c>
      <c r="BD113" s="412">
        <v>8</v>
      </c>
      <c r="BE113" s="412">
        <v>8</v>
      </c>
      <c r="BF113" s="412">
        <v>0</v>
      </c>
      <c r="BG113" s="412">
        <v>196</v>
      </c>
      <c r="BH113" s="412">
        <v>10</v>
      </c>
      <c r="BI113" s="412">
        <v>5742</v>
      </c>
      <c r="BJ113" s="412">
        <v>12539</v>
      </c>
      <c r="BK113" s="412">
        <v>8724</v>
      </c>
      <c r="BL113" s="412">
        <v>4843</v>
      </c>
      <c r="BM113" s="412">
        <v>1893</v>
      </c>
      <c r="BN113" s="412">
        <v>1337</v>
      </c>
      <c r="BO113" s="412">
        <v>310</v>
      </c>
      <c r="BP113" s="412">
        <v>14</v>
      </c>
      <c r="BQ113" s="412">
        <v>35412</v>
      </c>
      <c r="BR113" s="412">
        <v>4</v>
      </c>
      <c r="BS113" s="412">
        <v>3270</v>
      </c>
      <c r="BT113" s="412">
        <v>4527</v>
      </c>
      <c r="BU113" s="412">
        <v>2676</v>
      </c>
      <c r="BV113" s="412">
        <v>1332</v>
      </c>
      <c r="BW113" s="412">
        <v>375</v>
      </c>
      <c r="BX113" s="412">
        <v>184</v>
      </c>
      <c r="BY113" s="412">
        <v>49</v>
      </c>
      <c r="BZ113" s="412">
        <v>0</v>
      </c>
      <c r="CA113" s="412">
        <v>12417</v>
      </c>
      <c r="CB113" s="412">
        <v>1</v>
      </c>
      <c r="CC113" s="412">
        <v>28</v>
      </c>
      <c r="CD113" s="412">
        <v>88</v>
      </c>
      <c r="CE113" s="412">
        <v>81</v>
      </c>
      <c r="CF113" s="412">
        <v>52</v>
      </c>
      <c r="CG113" s="412">
        <v>10</v>
      </c>
      <c r="CH113" s="412">
        <v>11</v>
      </c>
      <c r="CI113" s="412">
        <v>3</v>
      </c>
      <c r="CJ113" s="412">
        <v>1</v>
      </c>
      <c r="CK113" s="412">
        <v>275</v>
      </c>
      <c r="CL113" s="412">
        <v>0</v>
      </c>
      <c r="CM113" s="412">
        <v>1</v>
      </c>
      <c r="CN113" s="412">
        <v>6</v>
      </c>
      <c r="CO113" s="412">
        <v>2</v>
      </c>
      <c r="CP113" s="412">
        <v>5</v>
      </c>
      <c r="CQ113" s="412">
        <v>4</v>
      </c>
      <c r="CR113" s="412">
        <v>10</v>
      </c>
      <c r="CS113" s="412">
        <v>17</v>
      </c>
      <c r="CT113" s="412">
        <v>3</v>
      </c>
      <c r="CU113" s="412">
        <v>48</v>
      </c>
      <c r="CV113" s="412">
        <v>20</v>
      </c>
      <c r="CW113" s="412">
        <v>39</v>
      </c>
      <c r="CX113" s="412">
        <v>35</v>
      </c>
      <c r="CY113" s="412">
        <v>92</v>
      </c>
      <c r="CZ113" s="412">
        <v>28</v>
      </c>
      <c r="DA113" s="412">
        <v>11</v>
      </c>
      <c r="DB113" s="412">
        <v>0</v>
      </c>
      <c r="DC113" s="412">
        <v>0</v>
      </c>
      <c r="DD113" s="412">
        <v>225</v>
      </c>
      <c r="DE113" s="412">
        <v>120</v>
      </c>
      <c r="DF113" s="412">
        <v>172</v>
      </c>
      <c r="DG113" s="412">
        <v>93</v>
      </c>
      <c r="DH113" s="412">
        <v>71</v>
      </c>
      <c r="DI113" s="412">
        <v>12</v>
      </c>
      <c r="DJ113" s="412">
        <v>11</v>
      </c>
      <c r="DK113" s="412">
        <v>4</v>
      </c>
      <c r="DL113" s="412">
        <v>6</v>
      </c>
      <c r="DM113" s="412">
        <v>489</v>
      </c>
      <c r="DN113" s="412">
        <v>31</v>
      </c>
      <c r="DO113" s="412">
        <v>34</v>
      </c>
      <c r="DP113" s="412">
        <v>14</v>
      </c>
      <c r="DQ113" s="412">
        <v>13</v>
      </c>
      <c r="DR113" s="412">
        <v>2</v>
      </c>
      <c r="DS113" s="412">
        <v>0</v>
      </c>
      <c r="DT113" s="412">
        <v>1</v>
      </c>
      <c r="DU113" s="412">
        <v>0</v>
      </c>
      <c r="DV113" s="412">
        <v>95</v>
      </c>
      <c r="DW113" s="412">
        <v>0</v>
      </c>
      <c r="DX113" s="412">
        <v>0</v>
      </c>
      <c r="DY113" s="412">
        <v>0</v>
      </c>
      <c r="DZ113" s="412">
        <v>0</v>
      </c>
      <c r="EA113" s="412">
        <v>0</v>
      </c>
      <c r="EB113" s="412">
        <v>0</v>
      </c>
      <c r="EC113" s="412">
        <v>0</v>
      </c>
      <c r="ED113" s="412">
        <v>0</v>
      </c>
      <c r="EE113" s="412">
        <v>0</v>
      </c>
      <c r="EF113" s="412">
        <v>151</v>
      </c>
      <c r="EG113" s="412">
        <v>206</v>
      </c>
      <c r="EH113" s="412">
        <v>107</v>
      </c>
      <c r="EI113" s="412">
        <v>84</v>
      </c>
      <c r="EJ113" s="412">
        <v>14</v>
      </c>
      <c r="EK113" s="412">
        <v>11</v>
      </c>
      <c r="EL113" s="412">
        <v>5</v>
      </c>
      <c r="EM113" s="412">
        <v>6</v>
      </c>
      <c r="EN113" s="412">
        <v>584</v>
      </c>
      <c r="EO113" s="412">
        <v>42</v>
      </c>
      <c r="EP113" s="412">
        <v>61</v>
      </c>
      <c r="EQ113" s="412">
        <v>35</v>
      </c>
      <c r="ER113" s="412">
        <v>29</v>
      </c>
      <c r="ES113" s="412">
        <v>7</v>
      </c>
      <c r="ET113" s="412">
        <v>7</v>
      </c>
      <c r="EU113" s="412">
        <v>3</v>
      </c>
      <c r="EV113" s="412">
        <v>6</v>
      </c>
      <c r="EW113" s="412">
        <v>190</v>
      </c>
      <c r="EX113" s="412">
        <v>0</v>
      </c>
      <c r="EY113" s="412">
        <v>0</v>
      </c>
      <c r="EZ113" s="412">
        <v>0</v>
      </c>
      <c r="FA113" s="412">
        <v>0</v>
      </c>
      <c r="FB113" s="412">
        <v>0</v>
      </c>
      <c r="FC113" s="412">
        <v>0</v>
      </c>
      <c r="FD113" s="412">
        <v>0</v>
      </c>
      <c r="FE113" s="412">
        <v>0</v>
      </c>
      <c r="FF113" s="412">
        <v>0</v>
      </c>
      <c r="FG113" s="412">
        <v>0</v>
      </c>
      <c r="FH113" s="412">
        <v>0</v>
      </c>
      <c r="FI113" s="412">
        <v>0</v>
      </c>
      <c r="FJ113" s="412">
        <v>0</v>
      </c>
      <c r="FK113" s="412">
        <v>0</v>
      </c>
      <c r="FL113" s="412">
        <v>0</v>
      </c>
      <c r="FM113" s="412">
        <v>0</v>
      </c>
      <c r="FN113" s="412">
        <v>0</v>
      </c>
      <c r="FO113" s="412">
        <v>0</v>
      </c>
      <c r="FP113" s="412">
        <v>42</v>
      </c>
      <c r="FQ113" s="412">
        <v>61</v>
      </c>
      <c r="FR113" s="412">
        <v>35</v>
      </c>
      <c r="FS113" s="412">
        <v>29</v>
      </c>
      <c r="FT113" s="412">
        <v>7</v>
      </c>
      <c r="FU113" s="412">
        <v>7</v>
      </c>
      <c r="FV113" s="412">
        <v>3</v>
      </c>
      <c r="FW113" s="412">
        <v>6</v>
      </c>
      <c r="FX113" s="412">
        <v>190</v>
      </c>
      <c r="FY113" s="412">
        <v>5</v>
      </c>
      <c r="FZ113" s="412">
        <v>2410</v>
      </c>
      <c r="GA113" s="412">
        <v>7883</v>
      </c>
      <c r="GB113" s="412">
        <v>5950</v>
      </c>
      <c r="GC113" s="412">
        <v>3440</v>
      </c>
      <c r="GD113" s="412">
        <v>1501</v>
      </c>
      <c r="GE113" s="412">
        <v>1132</v>
      </c>
      <c r="GF113" s="412">
        <v>240</v>
      </c>
      <c r="GG113" s="412">
        <v>10</v>
      </c>
      <c r="GH113" s="412">
        <v>22571</v>
      </c>
      <c r="GI113" s="412">
        <v>5</v>
      </c>
      <c r="GJ113" s="412">
        <v>3332</v>
      </c>
      <c r="GK113" s="412">
        <v>4656</v>
      </c>
      <c r="GL113" s="412">
        <v>2774</v>
      </c>
      <c r="GM113" s="412">
        <v>1403</v>
      </c>
      <c r="GN113" s="412">
        <v>392</v>
      </c>
      <c r="GO113" s="412">
        <v>205</v>
      </c>
      <c r="GP113" s="412">
        <v>70</v>
      </c>
      <c r="GQ113" s="412">
        <v>4</v>
      </c>
      <c r="GR113" s="412">
        <v>12841</v>
      </c>
      <c r="GS113" s="412">
        <v>0</v>
      </c>
      <c r="GT113" s="412">
        <v>0</v>
      </c>
      <c r="GU113" s="412">
        <v>0</v>
      </c>
      <c r="GV113" s="412">
        <v>0</v>
      </c>
      <c r="GW113" s="412">
        <v>0</v>
      </c>
      <c r="GX113" s="412">
        <v>0</v>
      </c>
      <c r="GY113" s="412">
        <v>0</v>
      </c>
      <c r="GZ113" s="412">
        <v>0</v>
      </c>
      <c r="HA113" s="412">
        <v>0</v>
      </c>
      <c r="HB113" s="412">
        <v>0</v>
      </c>
      <c r="HC113" s="412">
        <v>8.75</v>
      </c>
      <c r="HD113" s="412">
        <v>4885</v>
      </c>
      <c r="HE113" s="412">
        <v>11347.75</v>
      </c>
      <c r="HF113" s="412">
        <v>8019.25</v>
      </c>
      <c r="HG113" s="412">
        <v>4481</v>
      </c>
      <c r="HH113" s="412">
        <v>1792.25</v>
      </c>
      <c r="HI113" s="412">
        <v>1283.25</v>
      </c>
      <c r="HJ113" s="412">
        <v>287.5</v>
      </c>
      <c r="HK113" s="412">
        <v>12.25</v>
      </c>
      <c r="HL113" s="412">
        <v>32117</v>
      </c>
      <c r="HM113" s="412">
        <v>4.9000000000000004</v>
      </c>
      <c r="HN113" s="412">
        <v>3256.7</v>
      </c>
      <c r="HO113" s="412">
        <v>8826</v>
      </c>
      <c r="HP113" s="412">
        <v>7128.2</v>
      </c>
      <c r="HQ113" s="412">
        <v>4481</v>
      </c>
      <c r="HR113" s="412">
        <v>2190.5</v>
      </c>
      <c r="HS113" s="412">
        <v>1853.6</v>
      </c>
      <c r="HT113" s="412">
        <v>479.2</v>
      </c>
      <c r="HU113" s="412">
        <v>24.5</v>
      </c>
      <c r="HV113" s="412">
        <v>28244.6</v>
      </c>
      <c r="HW113" s="412">
        <v>764.7</v>
      </c>
      <c r="HX113" s="412">
        <v>29009.3</v>
      </c>
      <c r="HY113" s="412">
        <v>8.75</v>
      </c>
      <c r="HZ113" s="412">
        <v>4885</v>
      </c>
      <c r="IA113" s="412">
        <v>11347.75</v>
      </c>
      <c r="IB113" s="412">
        <v>8019.25</v>
      </c>
      <c r="IC113" s="412">
        <v>4481</v>
      </c>
      <c r="ID113" s="412">
        <v>1792.25</v>
      </c>
      <c r="IE113" s="412">
        <v>1283.25</v>
      </c>
      <c r="IF113" s="412">
        <v>287.5</v>
      </c>
      <c r="IG113" s="412">
        <v>12.25</v>
      </c>
      <c r="IH113" s="412">
        <v>32117</v>
      </c>
      <c r="II113" s="412">
        <v>1.59</v>
      </c>
      <c r="IJ113" s="412">
        <v>1315.94</v>
      </c>
      <c r="IK113" s="412">
        <v>1476.88</v>
      </c>
      <c r="IL113" s="412">
        <v>640.69000000000005</v>
      </c>
      <c r="IM113" s="412">
        <v>177.7</v>
      </c>
      <c r="IN113" s="412">
        <v>29.07</v>
      </c>
      <c r="IO113" s="412">
        <v>14.02</v>
      </c>
      <c r="IP113" s="412">
        <v>0</v>
      </c>
      <c r="IQ113" s="412">
        <v>0</v>
      </c>
      <c r="IR113" s="412">
        <v>3655.89</v>
      </c>
      <c r="IS113" s="412">
        <v>7.16</v>
      </c>
      <c r="IT113" s="412">
        <v>3569.06</v>
      </c>
      <c r="IU113" s="412">
        <v>9870.869999999999</v>
      </c>
      <c r="IV113" s="412">
        <v>7378.5599999999995</v>
      </c>
      <c r="IW113" s="412">
        <v>4303.3</v>
      </c>
      <c r="IX113" s="412">
        <v>1763.18</v>
      </c>
      <c r="IY113" s="412">
        <v>1269.23</v>
      </c>
      <c r="IZ113" s="412">
        <v>287.5</v>
      </c>
      <c r="JA113" s="412">
        <v>12.25</v>
      </c>
      <c r="JB113" s="412">
        <v>28461.109999999997</v>
      </c>
      <c r="JC113" s="412">
        <v>4</v>
      </c>
      <c r="JD113" s="412">
        <v>2379.4</v>
      </c>
      <c r="JE113" s="412">
        <v>7677.3</v>
      </c>
      <c r="JF113" s="412">
        <v>6558.7</v>
      </c>
      <c r="JG113" s="412">
        <v>4303.3</v>
      </c>
      <c r="JH113" s="412">
        <v>2155</v>
      </c>
      <c r="JI113" s="412">
        <v>1833.3</v>
      </c>
      <c r="JJ113" s="412">
        <v>479.2</v>
      </c>
      <c r="JK113" s="412">
        <v>24.5</v>
      </c>
      <c r="JL113" s="412">
        <v>25414.7</v>
      </c>
      <c r="JM113" s="412">
        <v>764.7</v>
      </c>
      <c r="JN113" s="412">
        <v>26179.4</v>
      </c>
      <c r="JO113" s="286"/>
      <c r="JP113" s="143">
        <f t="shared" si="6"/>
        <v>0</v>
      </c>
    </row>
    <row r="114" spans="1:276" x14ac:dyDescent="0.2">
      <c r="A114" s="150" t="s">
        <v>464</v>
      </c>
      <c r="B114" s="151" t="s">
        <v>276</v>
      </c>
      <c r="C114" s="152" t="s">
        <v>277</v>
      </c>
      <c r="D114" s="415" t="s">
        <v>463</v>
      </c>
      <c r="E114" s="412">
        <v>3619</v>
      </c>
      <c r="F114" s="412">
        <v>6828</v>
      </c>
      <c r="G114" s="412">
        <v>14547</v>
      </c>
      <c r="H114" s="412">
        <v>9793</v>
      </c>
      <c r="I114" s="412">
        <v>4526</v>
      </c>
      <c r="J114" s="412">
        <v>2011</v>
      </c>
      <c r="K114" s="412">
        <v>1020</v>
      </c>
      <c r="L114" s="412">
        <v>100</v>
      </c>
      <c r="M114" s="412">
        <v>42444</v>
      </c>
      <c r="N114" s="412">
        <v>50</v>
      </c>
      <c r="O114" s="412">
        <v>63</v>
      </c>
      <c r="P114" s="412">
        <v>105</v>
      </c>
      <c r="Q114" s="412">
        <v>80</v>
      </c>
      <c r="R114" s="412">
        <v>28</v>
      </c>
      <c r="S114" s="412">
        <v>7</v>
      </c>
      <c r="T114" s="412">
        <v>9</v>
      </c>
      <c r="U114" s="412">
        <v>0</v>
      </c>
      <c r="V114" s="412">
        <v>342</v>
      </c>
      <c r="W114" s="412">
        <v>0</v>
      </c>
      <c r="X114" s="412">
        <v>0</v>
      </c>
      <c r="Y114" s="412">
        <v>0</v>
      </c>
      <c r="Z114" s="412">
        <v>0</v>
      </c>
      <c r="AA114" s="412">
        <v>0</v>
      </c>
      <c r="AB114" s="412">
        <v>0</v>
      </c>
      <c r="AC114" s="412">
        <v>0</v>
      </c>
      <c r="AD114" s="412">
        <v>0</v>
      </c>
      <c r="AE114" s="412">
        <v>0</v>
      </c>
      <c r="AF114" s="412">
        <v>3569</v>
      </c>
      <c r="AG114" s="412">
        <v>6765</v>
      </c>
      <c r="AH114" s="412">
        <v>14442</v>
      </c>
      <c r="AI114" s="412">
        <v>9713</v>
      </c>
      <c r="AJ114" s="412">
        <v>4498</v>
      </c>
      <c r="AK114" s="412">
        <v>2004</v>
      </c>
      <c r="AL114" s="412">
        <v>1011</v>
      </c>
      <c r="AM114" s="412">
        <v>100</v>
      </c>
      <c r="AN114" s="412">
        <v>42102</v>
      </c>
      <c r="AO114" s="412">
        <v>2</v>
      </c>
      <c r="AP114" s="412">
        <v>21</v>
      </c>
      <c r="AQ114" s="412">
        <v>67</v>
      </c>
      <c r="AR114" s="412">
        <v>73</v>
      </c>
      <c r="AS114" s="412">
        <v>38</v>
      </c>
      <c r="AT114" s="412">
        <v>16</v>
      </c>
      <c r="AU114" s="412">
        <v>10</v>
      </c>
      <c r="AV114" s="412">
        <v>9</v>
      </c>
      <c r="AW114" s="412">
        <v>236</v>
      </c>
      <c r="AX114" s="412">
        <v>2</v>
      </c>
      <c r="AY114" s="412">
        <v>21</v>
      </c>
      <c r="AZ114" s="412">
        <v>67</v>
      </c>
      <c r="BA114" s="412">
        <v>73</v>
      </c>
      <c r="BB114" s="412">
        <v>38</v>
      </c>
      <c r="BC114" s="412">
        <v>16</v>
      </c>
      <c r="BD114" s="412">
        <v>10</v>
      </c>
      <c r="BE114" s="412">
        <v>9</v>
      </c>
      <c r="BF114" s="412">
        <v>0</v>
      </c>
      <c r="BG114" s="412">
        <v>236</v>
      </c>
      <c r="BH114" s="412">
        <v>2</v>
      </c>
      <c r="BI114" s="412">
        <v>3588</v>
      </c>
      <c r="BJ114" s="412">
        <v>6811</v>
      </c>
      <c r="BK114" s="412">
        <v>14448</v>
      </c>
      <c r="BL114" s="412">
        <v>9678</v>
      </c>
      <c r="BM114" s="412">
        <v>4476</v>
      </c>
      <c r="BN114" s="412">
        <v>1998</v>
      </c>
      <c r="BO114" s="412">
        <v>1010</v>
      </c>
      <c r="BP114" s="412">
        <v>91</v>
      </c>
      <c r="BQ114" s="412">
        <v>42102</v>
      </c>
      <c r="BR114" s="412">
        <v>1</v>
      </c>
      <c r="BS114" s="412">
        <v>2194</v>
      </c>
      <c r="BT114" s="412">
        <v>2742</v>
      </c>
      <c r="BU114" s="412">
        <v>4336</v>
      </c>
      <c r="BV114" s="412">
        <v>2342</v>
      </c>
      <c r="BW114" s="412">
        <v>843</v>
      </c>
      <c r="BX114" s="412">
        <v>300</v>
      </c>
      <c r="BY114" s="412">
        <v>122</v>
      </c>
      <c r="BZ114" s="412">
        <v>3</v>
      </c>
      <c r="CA114" s="412">
        <v>12883</v>
      </c>
      <c r="CB114" s="412">
        <v>0</v>
      </c>
      <c r="CC114" s="412">
        <v>11</v>
      </c>
      <c r="CD114" s="412">
        <v>53</v>
      </c>
      <c r="CE114" s="412">
        <v>112</v>
      </c>
      <c r="CF114" s="412">
        <v>77</v>
      </c>
      <c r="CG114" s="412">
        <v>38</v>
      </c>
      <c r="CH114" s="412">
        <v>10</v>
      </c>
      <c r="CI114" s="412">
        <v>10</v>
      </c>
      <c r="CJ114" s="412">
        <v>0</v>
      </c>
      <c r="CK114" s="412">
        <v>311</v>
      </c>
      <c r="CL114" s="412">
        <v>0</v>
      </c>
      <c r="CM114" s="412">
        <v>3</v>
      </c>
      <c r="CN114" s="412">
        <v>0</v>
      </c>
      <c r="CO114" s="412">
        <v>4</v>
      </c>
      <c r="CP114" s="412">
        <v>5</v>
      </c>
      <c r="CQ114" s="412">
        <v>5</v>
      </c>
      <c r="CR114" s="412">
        <v>10</v>
      </c>
      <c r="CS114" s="412">
        <v>12</v>
      </c>
      <c r="CT114" s="412">
        <v>3</v>
      </c>
      <c r="CU114" s="412">
        <v>42</v>
      </c>
      <c r="CV114" s="412">
        <v>11</v>
      </c>
      <c r="CW114" s="412">
        <v>8</v>
      </c>
      <c r="CX114" s="412">
        <v>23</v>
      </c>
      <c r="CY114" s="412">
        <v>24</v>
      </c>
      <c r="CZ114" s="412">
        <v>7</v>
      </c>
      <c r="DA114" s="412">
        <v>6</v>
      </c>
      <c r="DB114" s="412">
        <v>4</v>
      </c>
      <c r="DC114" s="412">
        <v>1</v>
      </c>
      <c r="DD114" s="412">
        <v>84</v>
      </c>
      <c r="DE114" s="412">
        <v>57</v>
      </c>
      <c r="DF114" s="412">
        <v>79</v>
      </c>
      <c r="DG114" s="412">
        <v>80</v>
      </c>
      <c r="DH114" s="412">
        <v>66</v>
      </c>
      <c r="DI114" s="412">
        <v>16</v>
      </c>
      <c r="DJ114" s="412">
        <v>9</v>
      </c>
      <c r="DK114" s="412">
        <v>11</v>
      </c>
      <c r="DL114" s="412">
        <v>1</v>
      </c>
      <c r="DM114" s="412">
        <v>319</v>
      </c>
      <c r="DN114" s="412">
        <v>19</v>
      </c>
      <c r="DO114" s="412">
        <v>18</v>
      </c>
      <c r="DP114" s="412">
        <v>32</v>
      </c>
      <c r="DQ114" s="412">
        <v>18</v>
      </c>
      <c r="DR114" s="412">
        <v>6</v>
      </c>
      <c r="DS114" s="412">
        <v>3</v>
      </c>
      <c r="DT114" s="412">
        <v>2</v>
      </c>
      <c r="DU114" s="412">
        <v>1</v>
      </c>
      <c r="DV114" s="412">
        <v>99</v>
      </c>
      <c r="DW114" s="412">
        <v>11</v>
      </c>
      <c r="DX114" s="412">
        <v>8</v>
      </c>
      <c r="DY114" s="412">
        <v>11</v>
      </c>
      <c r="DZ114" s="412">
        <v>6</v>
      </c>
      <c r="EA114" s="412">
        <v>6</v>
      </c>
      <c r="EB114" s="412">
        <v>1</v>
      </c>
      <c r="EC114" s="412">
        <v>1</v>
      </c>
      <c r="ED114" s="412">
        <v>0</v>
      </c>
      <c r="EE114" s="412">
        <v>44</v>
      </c>
      <c r="EF114" s="412">
        <v>87</v>
      </c>
      <c r="EG114" s="412">
        <v>105</v>
      </c>
      <c r="EH114" s="412">
        <v>123</v>
      </c>
      <c r="EI114" s="412">
        <v>90</v>
      </c>
      <c r="EJ114" s="412">
        <v>28</v>
      </c>
      <c r="EK114" s="412">
        <v>13</v>
      </c>
      <c r="EL114" s="412">
        <v>14</v>
      </c>
      <c r="EM114" s="412">
        <v>2</v>
      </c>
      <c r="EN114" s="412">
        <v>462</v>
      </c>
      <c r="EO114" s="412">
        <v>36</v>
      </c>
      <c r="EP114" s="412">
        <v>46</v>
      </c>
      <c r="EQ114" s="412">
        <v>49</v>
      </c>
      <c r="ER114" s="412">
        <v>48</v>
      </c>
      <c r="ES114" s="412">
        <v>19</v>
      </c>
      <c r="ET114" s="412">
        <v>6</v>
      </c>
      <c r="EU114" s="412">
        <v>11</v>
      </c>
      <c r="EV114" s="412">
        <v>2</v>
      </c>
      <c r="EW114" s="412">
        <v>217</v>
      </c>
      <c r="EX114" s="412">
        <v>0</v>
      </c>
      <c r="EY114" s="412">
        <v>0</v>
      </c>
      <c r="EZ114" s="412">
        <v>0</v>
      </c>
      <c r="FA114" s="412">
        <v>0</v>
      </c>
      <c r="FB114" s="412">
        <v>0</v>
      </c>
      <c r="FC114" s="412">
        <v>0</v>
      </c>
      <c r="FD114" s="412">
        <v>0</v>
      </c>
      <c r="FE114" s="412">
        <v>0</v>
      </c>
      <c r="FF114" s="412">
        <v>0</v>
      </c>
      <c r="FG114" s="412">
        <v>4</v>
      </c>
      <c r="FH114" s="412">
        <v>1</v>
      </c>
      <c r="FI114" s="412">
        <v>6</v>
      </c>
      <c r="FJ114" s="412">
        <v>5</v>
      </c>
      <c r="FK114" s="412">
        <v>4</v>
      </c>
      <c r="FL114" s="412">
        <v>2</v>
      </c>
      <c r="FM114" s="412">
        <v>1</v>
      </c>
      <c r="FN114" s="412">
        <v>1</v>
      </c>
      <c r="FO114" s="412">
        <v>24</v>
      </c>
      <c r="FP114" s="412">
        <v>32</v>
      </c>
      <c r="FQ114" s="412">
        <v>45</v>
      </c>
      <c r="FR114" s="412">
        <v>43</v>
      </c>
      <c r="FS114" s="412">
        <v>43</v>
      </c>
      <c r="FT114" s="412">
        <v>15</v>
      </c>
      <c r="FU114" s="412">
        <v>4</v>
      </c>
      <c r="FV114" s="412">
        <v>10</v>
      </c>
      <c r="FW114" s="412">
        <v>1</v>
      </c>
      <c r="FX114" s="412">
        <v>193</v>
      </c>
      <c r="FY114" s="412">
        <v>1</v>
      </c>
      <c r="FZ114" s="412">
        <v>1350</v>
      </c>
      <c r="GA114" s="412">
        <v>3990</v>
      </c>
      <c r="GB114" s="412">
        <v>9950</v>
      </c>
      <c r="GC114" s="412">
        <v>7229</v>
      </c>
      <c r="GD114" s="412">
        <v>3578</v>
      </c>
      <c r="GE114" s="412">
        <v>1672</v>
      </c>
      <c r="GF114" s="412">
        <v>862</v>
      </c>
      <c r="GG114" s="412">
        <v>83</v>
      </c>
      <c r="GH114" s="412">
        <v>28715</v>
      </c>
      <c r="GI114" s="412">
        <v>1</v>
      </c>
      <c r="GJ114" s="412">
        <v>2238</v>
      </c>
      <c r="GK114" s="412">
        <v>2821</v>
      </c>
      <c r="GL114" s="412">
        <v>4498</v>
      </c>
      <c r="GM114" s="412">
        <v>2449</v>
      </c>
      <c r="GN114" s="412">
        <v>898</v>
      </c>
      <c r="GO114" s="412">
        <v>326</v>
      </c>
      <c r="GP114" s="412">
        <v>148</v>
      </c>
      <c r="GQ114" s="412">
        <v>8</v>
      </c>
      <c r="GR114" s="412">
        <v>13387</v>
      </c>
      <c r="GS114" s="412">
        <v>0</v>
      </c>
      <c r="GT114" s="412">
        <v>1.75</v>
      </c>
      <c r="GU114" s="412">
        <v>0</v>
      </c>
      <c r="GV114" s="412">
        <v>0</v>
      </c>
      <c r="GW114" s="412">
        <v>0</v>
      </c>
      <c r="GX114" s="412">
        <v>0</v>
      </c>
      <c r="GY114" s="412">
        <v>0</v>
      </c>
      <c r="GZ114" s="412">
        <v>0</v>
      </c>
      <c r="HA114" s="412">
        <v>0</v>
      </c>
      <c r="HB114" s="412">
        <v>1.75</v>
      </c>
      <c r="HC114" s="412">
        <v>1.75</v>
      </c>
      <c r="HD114" s="412">
        <v>3020</v>
      </c>
      <c r="HE114" s="412">
        <v>6098.25</v>
      </c>
      <c r="HF114" s="412">
        <v>13306</v>
      </c>
      <c r="HG114" s="412">
        <v>9055.25</v>
      </c>
      <c r="HH114" s="412">
        <v>4250.25</v>
      </c>
      <c r="HI114" s="412">
        <v>1912</v>
      </c>
      <c r="HJ114" s="412">
        <v>969</v>
      </c>
      <c r="HK114" s="412">
        <v>87.25</v>
      </c>
      <c r="HL114" s="412">
        <v>38699.75</v>
      </c>
      <c r="HM114" s="412">
        <v>1</v>
      </c>
      <c r="HN114" s="412">
        <v>2013.3</v>
      </c>
      <c r="HO114" s="412">
        <v>4743.1000000000004</v>
      </c>
      <c r="HP114" s="412">
        <v>11827.6</v>
      </c>
      <c r="HQ114" s="412">
        <v>9055.2999999999993</v>
      </c>
      <c r="HR114" s="412">
        <v>5194.8</v>
      </c>
      <c r="HS114" s="412">
        <v>2761.8</v>
      </c>
      <c r="HT114" s="412">
        <v>1615</v>
      </c>
      <c r="HU114" s="412">
        <v>174.5</v>
      </c>
      <c r="HV114" s="412">
        <v>37386.400000000001</v>
      </c>
      <c r="HW114" s="412">
        <v>0</v>
      </c>
      <c r="HX114" s="412">
        <v>37386.400000000001</v>
      </c>
      <c r="HY114" s="412">
        <v>1.75</v>
      </c>
      <c r="HZ114" s="412">
        <v>3020</v>
      </c>
      <c r="IA114" s="412">
        <v>6098.25</v>
      </c>
      <c r="IB114" s="412">
        <v>13306</v>
      </c>
      <c r="IC114" s="412">
        <v>9055.25</v>
      </c>
      <c r="ID114" s="412">
        <v>4250.25</v>
      </c>
      <c r="IE114" s="412">
        <v>1912</v>
      </c>
      <c r="IF114" s="412">
        <v>969</v>
      </c>
      <c r="IG114" s="412">
        <v>87.25</v>
      </c>
      <c r="IH114" s="412">
        <v>38699.75</v>
      </c>
      <c r="II114" s="412">
        <v>0.61</v>
      </c>
      <c r="IJ114" s="412">
        <v>1078.92</v>
      </c>
      <c r="IK114" s="412">
        <v>1342.29</v>
      </c>
      <c r="IL114" s="412">
        <v>1970.54</v>
      </c>
      <c r="IM114" s="412">
        <v>667.58</v>
      </c>
      <c r="IN114" s="412">
        <v>154.33000000000001</v>
      </c>
      <c r="IO114" s="412">
        <v>40.729999999999997</v>
      </c>
      <c r="IP114" s="412">
        <v>13</v>
      </c>
      <c r="IQ114" s="412">
        <v>0</v>
      </c>
      <c r="IR114" s="412">
        <v>5267.9999999999991</v>
      </c>
      <c r="IS114" s="412">
        <v>1.1400000000000001</v>
      </c>
      <c r="IT114" s="412">
        <v>1941.08</v>
      </c>
      <c r="IU114" s="412">
        <v>4755.96</v>
      </c>
      <c r="IV114" s="412">
        <v>11335.46</v>
      </c>
      <c r="IW114" s="412">
        <v>8387.67</v>
      </c>
      <c r="IX114" s="412">
        <v>4095.92</v>
      </c>
      <c r="IY114" s="412">
        <v>1871.27</v>
      </c>
      <c r="IZ114" s="412">
        <v>956</v>
      </c>
      <c r="JA114" s="412">
        <v>87.25</v>
      </c>
      <c r="JB114" s="412">
        <v>33431.75</v>
      </c>
      <c r="JC114" s="412">
        <v>0.6</v>
      </c>
      <c r="JD114" s="412">
        <v>1294.0999999999999</v>
      </c>
      <c r="JE114" s="412">
        <v>3699.1</v>
      </c>
      <c r="JF114" s="412">
        <v>10076</v>
      </c>
      <c r="JG114" s="412">
        <v>8387.7000000000007</v>
      </c>
      <c r="JH114" s="412">
        <v>5006.1000000000004</v>
      </c>
      <c r="JI114" s="412">
        <v>2702.9</v>
      </c>
      <c r="JJ114" s="412">
        <v>1593.3</v>
      </c>
      <c r="JK114" s="412">
        <v>174.5</v>
      </c>
      <c r="JL114" s="412">
        <v>32934.300000000003</v>
      </c>
      <c r="JM114" s="412">
        <v>0</v>
      </c>
      <c r="JN114" s="412">
        <v>32934.300000000003</v>
      </c>
      <c r="JO114" s="286"/>
      <c r="JP114" s="143">
        <f t="shared" si="6"/>
        <v>0</v>
      </c>
    </row>
    <row r="115" spans="1:276" x14ac:dyDescent="0.2">
      <c r="A115" s="150" t="s">
        <v>466</v>
      </c>
      <c r="B115" s="151" t="s">
        <v>276</v>
      </c>
      <c r="C115" s="152" t="s">
        <v>69</v>
      </c>
      <c r="D115" s="415" t="s">
        <v>465</v>
      </c>
      <c r="E115" s="412">
        <v>20191</v>
      </c>
      <c r="F115" s="412">
        <v>12098</v>
      </c>
      <c r="G115" s="412">
        <v>8323</v>
      </c>
      <c r="H115" s="412">
        <v>3973</v>
      </c>
      <c r="I115" s="412">
        <v>1810</v>
      </c>
      <c r="J115" s="412">
        <v>570</v>
      </c>
      <c r="K115" s="412">
        <v>251</v>
      </c>
      <c r="L115" s="412">
        <v>16</v>
      </c>
      <c r="M115" s="412">
        <v>47232</v>
      </c>
      <c r="N115" s="412">
        <v>244</v>
      </c>
      <c r="O115" s="412">
        <v>147</v>
      </c>
      <c r="P115" s="412">
        <v>108</v>
      </c>
      <c r="Q115" s="412">
        <v>45</v>
      </c>
      <c r="R115" s="412">
        <v>12</v>
      </c>
      <c r="S115" s="412">
        <v>8</v>
      </c>
      <c r="T115" s="412">
        <v>0</v>
      </c>
      <c r="U115" s="412">
        <v>1</v>
      </c>
      <c r="V115" s="412">
        <v>565</v>
      </c>
      <c r="W115" s="412">
        <v>1</v>
      </c>
      <c r="X115" s="412">
        <v>0</v>
      </c>
      <c r="Y115" s="412">
        <v>0</v>
      </c>
      <c r="Z115" s="412">
        <v>0</v>
      </c>
      <c r="AA115" s="412">
        <v>0</v>
      </c>
      <c r="AB115" s="412">
        <v>0</v>
      </c>
      <c r="AC115" s="412">
        <v>0</v>
      </c>
      <c r="AD115" s="412">
        <v>0</v>
      </c>
      <c r="AE115" s="412">
        <v>1</v>
      </c>
      <c r="AF115" s="412">
        <v>19946</v>
      </c>
      <c r="AG115" s="412">
        <v>11951</v>
      </c>
      <c r="AH115" s="412">
        <v>8215</v>
      </c>
      <c r="AI115" s="412">
        <v>3928</v>
      </c>
      <c r="AJ115" s="412">
        <v>1798</v>
      </c>
      <c r="AK115" s="412">
        <v>562</v>
      </c>
      <c r="AL115" s="412">
        <v>251</v>
      </c>
      <c r="AM115" s="412">
        <v>15</v>
      </c>
      <c r="AN115" s="412">
        <v>46666</v>
      </c>
      <c r="AO115" s="412">
        <v>35</v>
      </c>
      <c r="AP115" s="412">
        <v>74</v>
      </c>
      <c r="AQ115" s="412">
        <v>93</v>
      </c>
      <c r="AR115" s="412">
        <v>39</v>
      </c>
      <c r="AS115" s="412">
        <v>30</v>
      </c>
      <c r="AT115" s="412">
        <v>11</v>
      </c>
      <c r="AU115" s="412">
        <v>18</v>
      </c>
      <c r="AV115" s="412">
        <v>5</v>
      </c>
      <c r="AW115" s="412">
        <v>305</v>
      </c>
      <c r="AX115" s="412">
        <v>35</v>
      </c>
      <c r="AY115" s="412">
        <v>74</v>
      </c>
      <c r="AZ115" s="412">
        <v>93</v>
      </c>
      <c r="BA115" s="412">
        <v>39</v>
      </c>
      <c r="BB115" s="412">
        <v>30</v>
      </c>
      <c r="BC115" s="412">
        <v>11</v>
      </c>
      <c r="BD115" s="412">
        <v>18</v>
      </c>
      <c r="BE115" s="412">
        <v>5</v>
      </c>
      <c r="BF115" s="412">
        <v>0</v>
      </c>
      <c r="BG115" s="412">
        <v>305</v>
      </c>
      <c r="BH115" s="412">
        <v>35</v>
      </c>
      <c r="BI115" s="412">
        <v>19985</v>
      </c>
      <c r="BJ115" s="412">
        <v>11970</v>
      </c>
      <c r="BK115" s="412">
        <v>8161</v>
      </c>
      <c r="BL115" s="412">
        <v>3919</v>
      </c>
      <c r="BM115" s="412">
        <v>1779</v>
      </c>
      <c r="BN115" s="412">
        <v>569</v>
      </c>
      <c r="BO115" s="412">
        <v>238</v>
      </c>
      <c r="BP115" s="412">
        <v>10</v>
      </c>
      <c r="BQ115" s="412">
        <v>46666</v>
      </c>
      <c r="BR115" s="412">
        <v>13</v>
      </c>
      <c r="BS115" s="412">
        <v>8990</v>
      </c>
      <c r="BT115" s="412">
        <v>3851</v>
      </c>
      <c r="BU115" s="412">
        <v>2166</v>
      </c>
      <c r="BV115" s="412">
        <v>752</v>
      </c>
      <c r="BW115" s="412">
        <v>265</v>
      </c>
      <c r="BX115" s="412">
        <v>79</v>
      </c>
      <c r="BY115" s="412">
        <v>32</v>
      </c>
      <c r="BZ115" s="412">
        <v>0</v>
      </c>
      <c r="CA115" s="412">
        <v>16148</v>
      </c>
      <c r="CB115" s="412">
        <v>0</v>
      </c>
      <c r="CC115" s="412">
        <v>83</v>
      </c>
      <c r="CD115" s="412">
        <v>91</v>
      </c>
      <c r="CE115" s="412">
        <v>47</v>
      </c>
      <c r="CF115" s="412">
        <v>15</v>
      </c>
      <c r="CG115" s="412">
        <v>7</v>
      </c>
      <c r="CH115" s="412">
        <v>2</v>
      </c>
      <c r="CI115" s="412">
        <v>0</v>
      </c>
      <c r="CJ115" s="412">
        <v>0</v>
      </c>
      <c r="CK115" s="412">
        <v>245</v>
      </c>
      <c r="CL115" s="412">
        <v>0</v>
      </c>
      <c r="CM115" s="412">
        <v>3</v>
      </c>
      <c r="CN115" s="412">
        <v>2</v>
      </c>
      <c r="CO115" s="412">
        <v>5</v>
      </c>
      <c r="CP115" s="412">
        <v>8</v>
      </c>
      <c r="CQ115" s="412">
        <v>8</v>
      </c>
      <c r="CR115" s="412">
        <v>17</v>
      </c>
      <c r="CS115" s="412">
        <v>9</v>
      </c>
      <c r="CT115" s="412">
        <v>0</v>
      </c>
      <c r="CU115" s="412">
        <v>52</v>
      </c>
      <c r="CV115" s="412">
        <v>2051</v>
      </c>
      <c r="CW115" s="412">
        <v>115</v>
      </c>
      <c r="CX115" s="412">
        <v>143</v>
      </c>
      <c r="CY115" s="412">
        <v>53</v>
      </c>
      <c r="CZ115" s="412">
        <v>12</v>
      </c>
      <c r="DA115" s="412">
        <v>11</v>
      </c>
      <c r="DB115" s="412">
        <v>3</v>
      </c>
      <c r="DC115" s="412">
        <v>0</v>
      </c>
      <c r="DD115" s="412">
        <v>2388</v>
      </c>
      <c r="DE115" s="412">
        <v>346</v>
      </c>
      <c r="DF115" s="412">
        <v>100</v>
      </c>
      <c r="DG115" s="412">
        <v>81</v>
      </c>
      <c r="DH115" s="412">
        <v>33</v>
      </c>
      <c r="DI115" s="412">
        <v>17</v>
      </c>
      <c r="DJ115" s="412">
        <v>12</v>
      </c>
      <c r="DK115" s="412">
        <v>3</v>
      </c>
      <c r="DL115" s="412">
        <v>0</v>
      </c>
      <c r="DM115" s="412">
        <v>592</v>
      </c>
      <c r="DN115" s="412">
        <v>375</v>
      </c>
      <c r="DO115" s="412">
        <v>123</v>
      </c>
      <c r="DP115" s="412">
        <v>51</v>
      </c>
      <c r="DQ115" s="412">
        <v>30</v>
      </c>
      <c r="DR115" s="412">
        <v>15</v>
      </c>
      <c r="DS115" s="412">
        <v>0</v>
      </c>
      <c r="DT115" s="412">
        <v>1</v>
      </c>
      <c r="DU115" s="412">
        <v>0</v>
      </c>
      <c r="DV115" s="412">
        <v>595</v>
      </c>
      <c r="DW115" s="412">
        <v>86</v>
      </c>
      <c r="DX115" s="412">
        <v>26</v>
      </c>
      <c r="DY115" s="412">
        <v>16</v>
      </c>
      <c r="DZ115" s="412">
        <v>5</v>
      </c>
      <c r="EA115" s="412">
        <v>6</v>
      </c>
      <c r="EB115" s="412">
        <v>2</v>
      </c>
      <c r="EC115" s="412">
        <v>1</v>
      </c>
      <c r="ED115" s="412">
        <v>0</v>
      </c>
      <c r="EE115" s="412">
        <v>142</v>
      </c>
      <c r="EF115" s="412">
        <v>807</v>
      </c>
      <c r="EG115" s="412">
        <v>249</v>
      </c>
      <c r="EH115" s="412">
        <v>148</v>
      </c>
      <c r="EI115" s="412">
        <v>68</v>
      </c>
      <c r="EJ115" s="412">
        <v>38</v>
      </c>
      <c r="EK115" s="412">
        <v>14</v>
      </c>
      <c r="EL115" s="412">
        <v>5</v>
      </c>
      <c r="EM115" s="412">
        <v>0</v>
      </c>
      <c r="EN115" s="412">
        <v>1329</v>
      </c>
      <c r="EO115" s="412">
        <v>329</v>
      </c>
      <c r="EP115" s="412">
        <v>106</v>
      </c>
      <c r="EQ115" s="412">
        <v>87</v>
      </c>
      <c r="ER115" s="412">
        <v>33</v>
      </c>
      <c r="ES115" s="412">
        <v>23</v>
      </c>
      <c r="ET115" s="412">
        <v>14</v>
      </c>
      <c r="EU115" s="412">
        <v>1</v>
      </c>
      <c r="EV115" s="412">
        <v>0</v>
      </c>
      <c r="EW115" s="412">
        <v>593</v>
      </c>
      <c r="EX115" s="412">
        <v>0</v>
      </c>
      <c r="EY115" s="412">
        <v>0</v>
      </c>
      <c r="EZ115" s="412">
        <v>0</v>
      </c>
      <c r="FA115" s="412">
        <v>0</v>
      </c>
      <c r="FB115" s="412">
        <v>0</v>
      </c>
      <c r="FC115" s="412">
        <v>0</v>
      </c>
      <c r="FD115" s="412">
        <v>0</v>
      </c>
      <c r="FE115" s="412">
        <v>0</v>
      </c>
      <c r="FF115" s="412">
        <v>0</v>
      </c>
      <c r="FG115" s="412">
        <v>23</v>
      </c>
      <c r="FH115" s="412">
        <v>14</v>
      </c>
      <c r="FI115" s="412">
        <v>12</v>
      </c>
      <c r="FJ115" s="412">
        <v>5</v>
      </c>
      <c r="FK115" s="412">
        <v>3</v>
      </c>
      <c r="FL115" s="412">
        <v>0</v>
      </c>
      <c r="FM115" s="412">
        <v>0</v>
      </c>
      <c r="FN115" s="412">
        <v>0</v>
      </c>
      <c r="FO115" s="412">
        <v>57</v>
      </c>
      <c r="FP115" s="412">
        <v>306</v>
      </c>
      <c r="FQ115" s="412">
        <v>92</v>
      </c>
      <c r="FR115" s="412">
        <v>75</v>
      </c>
      <c r="FS115" s="412">
        <v>28</v>
      </c>
      <c r="FT115" s="412">
        <v>20</v>
      </c>
      <c r="FU115" s="412">
        <v>14</v>
      </c>
      <c r="FV115" s="412">
        <v>1</v>
      </c>
      <c r="FW115" s="412">
        <v>0</v>
      </c>
      <c r="FX115" s="412">
        <v>536</v>
      </c>
      <c r="FY115" s="412">
        <v>22</v>
      </c>
      <c r="FZ115" s="412">
        <v>8397</v>
      </c>
      <c r="GA115" s="412">
        <v>7762</v>
      </c>
      <c r="GB115" s="412">
        <v>5733</v>
      </c>
      <c r="GC115" s="412">
        <v>3056</v>
      </c>
      <c r="GD115" s="412">
        <v>1466</v>
      </c>
      <c r="GE115" s="412">
        <v>458</v>
      </c>
      <c r="GF115" s="412">
        <v>192</v>
      </c>
      <c r="GG115" s="412">
        <v>10</v>
      </c>
      <c r="GH115" s="412">
        <v>27096</v>
      </c>
      <c r="GI115" s="412">
        <v>13</v>
      </c>
      <c r="GJ115" s="412">
        <v>11588</v>
      </c>
      <c r="GK115" s="412">
        <v>4208</v>
      </c>
      <c r="GL115" s="412">
        <v>2428</v>
      </c>
      <c r="GM115" s="412">
        <v>863</v>
      </c>
      <c r="GN115" s="412">
        <v>313</v>
      </c>
      <c r="GO115" s="412">
        <v>111</v>
      </c>
      <c r="GP115" s="412">
        <v>46</v>
      </c>
      <c r="GQ115" s="412">
        <v>0</v>
      </c>
      <c r="GR115" s="412">
        <v>19570</v>
      </c>
      <c r="GS115" s="412">
        <v>0</v>
      </c>
      <c r="GT115" s="412">
        <v>1.5</v>
      </c>
      <c r="GU115" s="412">
        <v>0</v>
      </c>
      <c r="GV115" s="412">
        <v>0</v>
      </c>
      <c r="GW115" s="412">
        <v>0</v>
      </c>
      <c r="GX115" s="412">
        <v>0</v>
      </c>
      <c r="GY115" s="412">
        <v>0</v>
      </c>
      <c r="GZ115" s="412">
        <v>0</v>
      </c>
      <c r="HA115" s="412">
        <v>0</v>
      </c>
      <c r="HB115" s="412">
        <v>1.5</v>
      </c>
      <c r="HC115" s="412">
        <v>31.75</v>
      </c>
      <c r="HD115" s="412">
        <v>16468.599999999999</v>
      </c>
      <c r="HE115" s="412">
        <v>10874.35</v>
      </c>
      <c r="HF115" s="412">
        <v>7553.95</v>
      </c>
      <c r="HG115" s="412">
        <v>3696.1</v>
      </c>
      <c r="HH115" s="412">
        <v>1695.9</v>
      </c>
      <c r="HI115" s="412">
        <v>540.70000000000005</v>
      </c>
      <c r="HJ115" s="412">
        <v>224.85</v>
      </c>
      <c r="HK115" s="412">
        <v>10</v>
      </c>
      <c r="HL115" s="412">
        <v>41096.19999999999</v>
      </c>
      <c r="HM115" s="412">
        <v>17.600000000000001</v>
      </c>
      <c r="HN115" s="412">
        <v>10979.1</v>
      </c>
      <c r="HO115" s="412">
        <v>8457.7999999999993</v>
      </c>
      <c r="HP115" s="412">
        <v>6714.6</v>
      </c>
      <c r="HQ115" s="412">
        <v>3696.1</v>
      </c>
      <c r="HR115" s="412">
        <v>2072.8000000000002</v>
      </c>
      <c r="HS115" s="412">
        <v>781</v>
      </c>
      <c r="HT115" s="412">
        <v>374.8</v>
      </c>
      <c r="HU115" s="412">
        <v>20</v>
      </c>
      <c r="HV115" s="412">
        <v>33113.799999999996</v>
      </c>
      <c r="HW115" s="412">
        <v>0</v>
      </c>
      <c r="HX115" s="412">
        <v>33113.800000000003</v>
      </c>
      <c r="HY115" s="412">
        <v>31.75</v>
      </c>
      <c r="HZ115" s="412">
        <v>16468.599999999999</v>
      </c>
      <c r="IA115" s="412">
        <v>10874.35</v>
      </c>
      <c r="IB115" s="412">
        <v>7553.95</v>
      </c>
      <c r="IC115" s="412">
        <v>3696.1</v>
      </c>
      <c r="ID115" s="412">
        <v>1695.9</v>
      </c>
      <c r="IE115" s="412">
        <v>540.70000000000005</v>
      </c>
      <c r="IF115" s="412">
        <v>224.85</v>
      </c>
      <c r="IG115" s="412">
        <v>10</v>
      </c>
      <c r="IH115" s="412">
        <v>41096.19999999999</v>
      </c>
      <c r="II115" s="412">
        <v>0</v>
      </c>
      <c r="IJ115" s="412">
        <v>5303.49</v>
      </c>
      <c r="IK115" s="412">
        <v>2031.61</v>
      </c>
      <c r="IL115" s="412">
        <v>699.56</v>
      </c>
      <c r="IM115" s="412">
        <v>169.15</v>
      </c>
      <c r="IN115" s="412">
        <v>35.909999999999997</v>
      </c>
      <c r="IO115" s="412">
        <v>8.69</v>
      </c>
      <c r="IP115" s="412">
        <v>1.63</v>
      </c>
      <c r="IQ115" s="412">
        <v>0</v>
      </c>
      <c r="IR115" s="412">
        <v>8250.0399999999991</v>
      </c>
      <c r="IS115" s="412">
        <v>31.75</v>
      </c>
      <c r="IT115" s="412">
        <v>11165.109999999999</v>
      </c>
      <c r="IU115" s="412">
        <v>8842.74</v>
      </c>
      <c r="IV115" s="412">
        <v>6854.3899999999994</v>
      </c>
      <c r="IW115" s="412">
        <v>3526.95</v>
      </c>
      <c r="IX115" s="412">
        <v>1659.99</v>
      </c>
      <c r="IY115" s="412">
        <v>532.01</v>
      </c>
      <c r="IZ115" s="412">
        <v>223.22</v>
      </c>
      <c r="JA115" s="412">
        <v>10</v>
      </c>
      <c r="JB115" s="412">
        <v>32846.159999999996</v>
      </c>
      <c r="JC115" s="412">
        <v>17.600000000000001</v>
      </c>
      <c r="JD115" s="412">
        <v>7443.4</v>
      </c>
      <c r="JE115" s="412">
        <v>6877.7</v>
      </c>
      <c r="JF115" s="412">
        <v>6092.8</v>
      </c>
      <c r="JG115" s="412">
        <v>3527</v>
      </c>
      <c r="JH115" s="412">
        <v>2028.9</v>
      </c>
      <c r="JI115" s="412">
        <v>768.5</v>
      </c>
      <c r="JJ115" s="412">
        <v>372</v>
      </c>
      <c r="JK115" s="412">
        <v>20</v>
      </c>
      <c r="JL115" s="412">
        <v>27147.9</v>
      </c>
      <c r="JM115" s="412">
        <v>0</v>
      </c>
      <c r="JN115" s="412">
        <v>27147.9</v>
      </c>
      <c r="JO115" s="286"/>
      <c r="JP115" s="143">
        <f t="shared" si="6"/>
        <v>0</v>
      </c>
    </row>
    <row r="116" spans="1:276" x14ac:dyDescent="0.2">
      <c r="A116" s="150" t="s">
        <v>468</v>
      </c>
      <c r="B116" s="151" t="s">
        <v>292</v>
      </c>
      <c r="C116" s="152" t="s">
        <v>128</v>
      </c>
      <c r="D116" s="415" t="s">
        <v>467</v>
      </c>
      <c r="E116" s="412">
        <v>10305</v>
      </c>
      <c r="F116" s="412">
        <v>21013</v>
      </c>
      <c r="G116" s="412">
        <v>40248</v>
      </c>
      <c r="H116" s="412">
        <v>21782</v>
      </c>
      <c r="I116" s="412">
        <v>10678</v>
      </c>
      <c r="J116" s="412">
        <v>3214</v>
      </c>
      <c r="K116" s="412">
        <v>2068</v>
      </c>
      <c r="L116" s="412">
        <v>338</v>
      </c>
      <c r="M116" s="412">
        <v>109646</v>
      </c>
      <c r="N116" s="412">
        <v>247</v>
      </c>
      <c r="O116" s="412">
        <v>665</v>
      </c>
      <c r="P116" s="412">
        <v>649</v>
      </c>
      <c r="Q116" s="412">
        <v>321</v>
      </c>
      <c r="R116" s="412">
        <v>209</v>
      </c>
      <c r="S116" s="412">
        <v>30</v>
      </c>
      <c r="T116" s="412">
        <v>17</v>
      </c>
      <c r="U116" s="412">
        <v>15</v>
      </c>
      <c r="V116" s="412">
        <v>2153</v>
      </c>
      <c r="W116" s="412">
        <v>0</v>
      </c>
      <c r="X116" s="412">
        <v>0</v>
      </c>
      <c r="Y116" s="412">
        <v>0</v>
      </c>
      <c r="Z116" s="412">
        <v>0</v>
      </c>
      <c r="AA116" s="412">
        <v>1</v>
      </c>
      <c r="AB116" s="412">
        <v>0</v>
      </c>
      <c r="AC116" s="412">
        <v>0</v>
      </c>
      <c r="AD116" s="412">
        <v>0</v>
      </c>
      <c r="AE116" s="412">
        <v>1</v>
      </c>
      <c r="AF116" s="412">
        <v>10058</v>
      </c>
      <c r="AG116" s="412">
        <v>20348</v>
      </c>
      <c r="AH116" s="412">
        <v>39599</v>
      </c>
      <c r="AI116" s="412">
        <v>21461</v>
      </c>
      <c r="AJ116" s="412">
        <v>10468</v>
      </c>
      <c r="AK116" s="412">
        <v>3184</v>
      </c>
      <c r="AL116" s="412">
        <v>2051</v>
      </c>
      <c r="AM116" s="412">
        <v>323</v>
      </c>
      <c r="AN116" s="412">
        <v>107492</v>
      </c>
      <c r="AO116" s="412">
        <v>5</v>
      </c>
      <c r="AP116" s="412">
        <v>28</v>
      </c>
      <c r="AQ116" s="412">
        <v>172</v>
      </c>
      <c r="AR116" s="412">
        <v>170</v>
      </c>
      <c r="AS116" s="412">
        <v>97</v>
      </c>
      <c r="AT116" s="412">
        <v>20</v>
      </c>
      <c r="AU116" s="412">
        <v>16</v>
      </c>
      <c r="AV116" s="412">
        <v>10</v>
      </c>
      <c r="AW116" s="412">
        <v>518</v>
      </c>
      <c r="AX116" s="412">
        <v>5</v>
      </c>
      <c r="AY116" s="412">
        <v>28</v>
      </c>
      <c r="AZ116" s="412">
        <v>172</v>
      </c>
      <c r="BA116" s="412">
        <v>170</v>
      </c>
      <c r="BB116" s="412">
        <v>97</v>
      </c>
      <c r="BC116" s="412">
        <v>20</v>
      </c>
      <c r="BD116" s="412">
        <v>16</v>
      </c>
      <c r="BE116" s="412">
        <v>10</v>
      </c>
      <c r="BF116" s="412">
        <v>0</v>
      </c>
      <c r="BG116" s="412">
        <v>518</v>
      </c>
      <c r="BH116" s="412">
        <v>5</v>
      </c>
      <c r="BI116" s="412">
        <v>10081</v>
      </c>
      <c r="BJ116" s="412">
        <v>20492</v>
      </c>
      <c r="BK116" s="412">
        <v>39597</v>
      </c>
      <c r="BL116" s="412">
        <v>21388</v>
      </c>
      <c r="BM116" s="412">
        <v>10391</v>
      </c>
      <c r="BN116" s="412">
        <v>3180</v>
      </c>
      <c r="BO116" s="412">
        <v>2045</v>
      </c>
      <c r="BP116" s="412">
        <v>313</v>
      </c>
      <c r="BQ116" s="412">
        <v>107492</v>
      </c>
      <c r="BR116" s="412">
        <v>1</v>
      </c>
      <c r="BS116" s="412">
        <v>5735</v>
      </c>
      <c r="BT116" s="412">
        <v>10727</v>
      </c>
      <c r="BU116" s="412">
        <v>12576</v>
      </c>
      <c r="BV116" s="412">
        <v>5316</v>
      </c>
      <c r="BW116" s="412">
        <v>2218</v>
      </c>
      <c r="BX116" s="412">
        <v>583</v>
      </c>
      <c r="BY116" s="412">
        <v>269</v>
      </c>
      <c r="BZ116" s="412">
        <v>23</v>
      </c>
      <c r="CA116" s="412">
        <v>37448</v>
      </c>
      <c r="CB116" s="412">
        <v>0</v>
      </c>
      <c r="CC116" s="412">
        <v>120</v>
      </c>
      <c r="CD116" s="412">
        <v>234</v>
      </c>
      <c r="CE116" s="412">
        <v>497</v>
      </c>
      <c r="CF116" s="412">
        <v>232</v>
      </c>
      <c r="CG116" s="412">
        <v>101</v>
      </c>
      <c r="CH116" s="412">
        <v>17</v>
      </c>
      <c r="CI116" s="412">
        <v>10</v>
      </c>
      <c r="CJ116" s="412">
        <v>1</v>
      </c>
      <c r="CK116" s="412">
        <v>1212</v>
      </c>
      <c r="CL116" s="412">
        <v>0</v>
      </c>
      <c r="CM116" s="412">
        <v>3</v>
      </c>
      <c r="CN116" s="412">
        <v>14</v>
      </c>
      <c r="CO116" s="412">
        <v>49</v>
      </c>
      <c r="CP116" s="412">
        <v>33</v>
      </c>
      <c r="CQ116" s="412">
        <v>19</v>
      </c>
      <c r="CR116" s="412">
        <v>10</v>
      </c>
      <c r="CS116" s="412">
        <v>26</v>
      </c>
      <c r="CT116" s="412">
        <v>10</v>
      </c>
      <c r="CU116" s="412">
        <v>164</v>
      </c>
      <c r="CV116" s="412">
        <v>18</v>
      </c>
      <c r="CW116" s="412">
        <v>93</v>
      </c>
      <c r="CX116" s="412">
        <v>177</v>
      </c>
      <c r="CY116" s="412">
        <v>95</v>
      </c>
      <c r="CZ116" s="412">
        <v>54</v>
      </c>
      <c r="DA116" s="412">
        <v>14</v>
      </c>
      <c r="DB116" s="412">
        <v>8</v>
      </c>
      <c r="DC116" s="412">
        <v>2</v>
      </c>
      <c r="DD116" s="412">
        <v>461</v>
      </c>
      <c r="DE116" s="412">
        <v>176</v>
      </c>
      <c r="DF116" s="412">
        <v>319</v>
      </c>
      <c r="DG116" s="412">
        <v>353</v>
      </c>
      <c r="DH116" s="412">
        <v>209</v>
      </c>
      <c r="DI116" s="412">
        <v>77</v>
      </c>
      <c r="DJ116" s="412">
        <v>14</v>
      </c>
      <c r="DK116" s="412">
        <v>18</v>
      </c>
      <c r="DL116" s="412">
        <v>1</v>
      </c>
      <c r="DM116" s="412">
        <v>1167</v>
      </c>
      <c r="DN116" s="412">
        <v>0</v>
      </c>
      <c r="DO116" s="412">
        <v>0</v>
      </c>
      <c r="DP116" s="412">
        <v>0</v>
      </c>
      <c r="DQ116" s="412">
        <v>0</v>
      </c>
      <c r="DR116" s="412">
        <v>0</v>
      </c>
      <c r="DS116" s="412">
        <v>0</v>
      </c>
      <c r="DT116" s="412">
        <v>0</v>
      </c>
      <c r="DU116" s="412">
        <v>0</v>
      </c>
      <c r="DV116" s="412">
        <v>0</v>
      </c>
      <c r="DW116" s="412">
        <v>50</v>
      </c>
      <c r="DX116" s="412">
        <v>53</v>
      </c>
      <c r="DY116" s="412">
        <v>50</v>
      </c>
      <c r="DZ116" s="412">
        <v>16</v>
      </c>
      <c r="EA116" s="412">
        <v>10</v>
      </c>
      <c r="EB116" s="412">
        <v>6</v>
      </c>
      <c r="EC116" s="412">
        <v>1</v>
      </c>
      <c r="ED116" s="412">
        <v>0</v>
      </c>
      <c r="EE116" s="412">
        <v>186</v>
      </c>
      <c r="EF116" s="412">
        <v>226</v>
      </c>
      <c r="EG116" s="412">
        <v>372</v>
      </c>
      <c r="EH116" s="412">
        <v>403</v>
      </c>
      <c r="EI116" s="412">
        <v>225</v>
      </c>
      <c r="EJ116" s="412">
        <v>87</v>
      </c>
      <c r="EK116" s="412">
        <v>20</v>
      </c>
      <c r="EL116" s="412">
        <v>19</v>
      </c>
      <c r="EM116" s="412">
        <v>1</v>
      </c>
      <c r="EN116" s="412">
        <v>1353</v>
      </c>
      <c r="EO116" s="412">
        <v>125</v>
      </c>
      <c r="EP116" s="412">
        <v>148</v>
      </c>
      <c r="EQ116" s="412">
        <v>131</v>
      </c>
      <c r="ER116" s="412">
        <v>61</v>
      </c>
      <c r="ES116" s="412">
        <v>24</v>
      </c>
      <c r="ET116" s="412">
        <v>9</v>
      </c>
      <c r="EU116" s="412">
        <v>8</v>
      </c>
      <c r="EV116" s="412">
        <v>0</v>
      </c>
      <c r="EW116" s="412">
        <v>506</v>
      </c>
      <c r="EX116" s="412">
        <v>0</v>
      </c>
      <c r="EY116" s="412">
        <v>0</v>
      </c>
      <c r="EZ116" s="412">
        <v>0</v>
      </c>
      <c r="FA116" s="412">
        <v>0</v>
      </c>
      <c r="FB116" s="412">
        <v>0</v>
      </c>
      <c r="FC116" s="412">
        <v>0</v>
      </c>
      <c r="FD116" s="412">
        <v>0</v>
      </c>
      <c r="FE116" s="412">
        <v>0</v>
      </c>
      <c r="FF116" s="412">
        <v>0</v>
      </c>
      <c r="FG116" s="412">
        <v>0</v>
      </c>
      <c r="FH116" s="412">
        <v>0</v>
      </c>
      <c r="FI116" s="412">
        <v>0</v>
      </c>
      <c r="FJ116" s="412">
        <v>0</v>
      </c>
      <c r="FK116" s="412">
        <v>1</v>
      </c>
      <c r="FL116" s="412">
        <v>1</v>
      </c>
      <c r="FM116" s="412">
        <v>0</v>
      </c>
      <c r="FN116" s="412">
        <v>0</v>
      </c>
      <c r="FO116" s="412">
        <v>2</v>
      </c>
      <c r="FP116" s="412">
        <v>125</v>
      </c>
      <c r="FQ116" s="412">
        <v>148</v>
      </c>
      <c r="FR116" s="412">
        <v>131</v>
      </c>
      <c r="FS116" s="412">
        <v>61</v>
      </c>
      <c r="FT116" s="412">
        <v>23</v>
      </c>
      <c r="FU116" s="412">
        <v>8</v>
      </c>
      <c r="FV116" s="412">
        <v>8</v>
      </c>
      <c r="FW116" s="412">
        <v>0</v>
      </c>
      <c r="FX116" s="412">
        <v>504</v>
      </c>
      <c r="FY116" s="412">
        <v>4</v>
      </c>
      <c r="FZ116" s="412">
        <v>4173</v>
      </c>
      <c r="GA116" s="412">
        <v>9462</v>
      </c>
      <c r="GB116" s="412">
        <v>26425</v>
      </c>
      <c r="GC116" s="412">
        <v>15791</v>
      </c>
      <c r="GD116" s="412">
        <v>8042</v>
      </c>
      <c r="GE116" s="412">
        <v>2564</v>
      </c>
      <c r="GF116" s="412">
        <v>1739</v>
      </c>
      <c r="GG116" s="412">
        <v>279</v>
      </c>
      <c r="GH116" s="412">
        <v>68479</v>
      </c>
      <c r="GI116" s="412">
        <v>1</v>
      </c>
      <c r="GJ116" s="412">
        <v>5908</v>
      </c>
      <c r="GK116" s="412">
        <v>11030</v>
      </c>
      <c r="GL116" s="412">
        <v>13172</v>
      </c>
      <c r="GM116" s="412">
        <v>5597</v>
      </c>
      <c r="GN116" s="412">
        <v>2349</v>
      </c>
      <c r="GO116" s="412">
        <v>616</v>
      </c>
      <c r="GP116" s="412">
        <v>306</v>
      </c>
      <c r="GQ116" s="412">
        <v>34</v>
      </c>
      <c r="GR116" s="412">
        <v>39013</v>
      </c>
      <c r="GS116" s="412">
        <v>0</v>
      </c>
      <c r="GT116" s="412">
        <v>0</v>
      </c>
      <c r="GU116" s="412">
        <v>0</v>
      </c>
      <c r="GV116" s="412">
        <v>0</v>
      </c>
      <c r="GW116" s="412">
        <v>0</v>
      </c>
      <c r="GX116" s="412">
        <v>0</v>
      </c>
      <c r="GY116" s="412">
        <v>0</v>
      </c>
      <c r="GZ116" s="412">
        <v>0</v>
      </c>
      <c r="HA116" s="412">
        <v>0</v>
      </c>
      <c r="HB116" s="412">
        <v>0</v>
      </c>
      <c r="HC116" s="412">
        <v>4.75</v>
      </c>
      <c r="HD116" s="412">
        <v>8640.75</v>
      </c>
      <c r="HE116" s="412">
        <v>17770.25</v>
      </c>
      <c r="HF116" s="412">
        <v>36329.25</v>
      </c>
      <c r="HG116" s="412">
        <v>19992.5</v>
      </c>
      <c r="HH116" s="412">
        <v>9806.25</v>
      </c>
      <c r="HI116" s="412">
        <v>3028</v>
      </c>
      <c r="HJ116" s="412">
        <v>1962.75</v>
      </c>
      <c r="HK116" s="412">
        <v>302</v>
      </c>
      <c r="HL116" s="412">
        <v>97836.5</v>
      </c>
      <c r="HM116" s="412">
        <v>2.6</v>
      </c>
      <c r="HN116" s="412">
        <v>5760.5</v>
      </c>
      <c r="HO116" s="412">
        <v>13821.3</v>
      </c>
      <c r="HP116" s="412">
        <v>32292.7</v>
      </c>
      <c r="HQ116" s="412">
        <v>19992.5</v>
      </c>
      <c r="HR116" s="412">
        <v>11985.4</v>
      </c>
      <c r="HS116" s="412">
        <v>4373.8</v>
      </c>
      <c r="HT116" s="412">
        <v>3271.3</v>
      </c>
      <c r="HU116" s="412">
        <v>604</v>
      </c>
      <c r="HV116" s="412">
        <v>92104.1</v>
      </c>
      <c r="HW116" s="412">
        <v>249</v>
      </c>
      <c r="HX116" s="412">
        <v>92353.1</v>
      </c>
      <c r="HY116" s="412">
        <v>4.75</v>
      </c>
      <c r="HZ116" s="412">
        <v>8640.75</v>
      </c>
      <c r="IA116" s="412">
        <v>17770.25</v>
      </c>
      <c r="IB116" s="412">
        <v>36329.25</v>
      </c>
      <c r="IC116" s="412">
        <v>19992.5</v>
      </c>
      <c r="ID116" s="412">
        <v>9806.25</v>
      </c>
      <c r="IE116" s="412">
        <v>3028</v>
      </c>
      <c r="IF116" s="412">
        <v>1962.75</v>
      </c>
      <c r="IG116" s="412">
        <v>302</v>
      </c>
      <c r="IH116" s="412">
        <v>97836.5</v>
      </c>
      <c r="II116" s="412">
        <v>2.44</v>
      </c>
      <c r="IJ116" s="412">
        <v>2736.51</v>
      </c>
      <c r="IK116" s="412">
        <v>4706.34</v>
      </c>
      <c r="IL116" s="412">
        <v>6115.44</v>
      </c>
      <c r="IM116" s="412">
        <v>2510.09</v>
      </c>
      <c r="IN116" s="412">
        <v>647.98</v>
      </c>
      <c r="IO116" s="412">
        <v>82.35</v>
      </c>
      <c r="IP116" s="412">
        <v>17.02</v>
      </c>
      <c r="IQ116" s="412">
        <v>0.38</v>
      </c>
      <c r="IR116" s="412">
        <v>16818.55</v>
      </c>
      <c r="IS116" s="412">
        <v>2.31</v>
      </c>
      <c r="IT116" s="412">
        <v>5904.24</v>
      </c>
      <c r="IU116" s="412">
        <v>13063.91</v>
      </c>
      <c r="IV116" s="412">
        <v>30213.81</v>
      </c>
      <c r="IW116" s="412">
        <v>17482.41</v>
      </c>
      <c r="IX116" s="412">
        <v>9158.27</v>
      </c>
      <c r="IY116" s="412">
        <v>2945.65</v>
      </c>
      <c r="IZ116" s="412">
        <v>1945.73</v>
      </c>
      <c r="JA116" s="412">
        <v>301.62</v>
      </c>
      <c r="JB116" s="412">
        <v>81017.95</v>
      </c>
      <c r="JC116" s="412">
        <v>1.3</v>
      </c>
      <c r="JD116" s="412">
        <v>3936.2</v>
      </c>
      <c r="JE116" s="412">
        <v>10160.799999999999</v>
      </c>
      <c r="JF116" s="412">
        <v>26856.7</v>
      </c>
      <c r="JG116" s="412">
        <v>17482.400000000001</v>
      </c>
      <c r="JH116" s="412">
        <v>11193.4</v>
      </c>
      <c r="JI116" s="412">
        <v>4254.8</v>
      </c>
      <c r="JJ116" s="412">
        <v>3242.9</v>
      </c>
      <c r="JK116" s="412">
        <v>603.20000000000005</v>
      </c>
      <c r="JL116" s="412">
        <v>77731.7</v>
      </c>
      <c r="JM116" s="412">
        <v>249</v>
      </c>
      <c r="JN116" s="412">
        <v>77980.7</v>
      </c>
      <c r="JO116" s="286"/>
      <c r="JP116" s="143">
        <f t="shared" si="6"/>
        <v>0</v>
      </c>
    </row>
    <row r="117" spans="1:276" x14ac:dyDescent="0.2">
      <c r="A117" s="150" t="s">
        <v>470</v>
      </c>
      <c r="B117" s="151" t="s">
        <v>276</v>
      </c>
      <c r="C117" s="152" t="s">
        <v>277</v>
      </c>
      <c r="D117" s="415" t="s">
        <v>469</v>
      </c>
      <c r="E117" s="412">
        <v>1065</v>
      </c>
      <c r="F117" s="412">
        <v>3375</v>
      </c>
      <c r="G117" s="412">
        <v>11699</v>
      </c>
      <c r="H117" s="412">
        <v>15770</v>
      </c>
      <c r="I117" s="412">
        <v>9864</v>
      </c>
      <c r="J117" s="412">
        <v>6405</v>
      </c>
      <c r="K117" s="412">
        <v>7300</v>
      </c>
      <c r="L117" s="412">
        <v>1697</v>
      </c>
      <c r="M117" s="412">
        <v>57175</v>
      </c>
      <c r="N117" s="412">
        <v>177</v>
      </c>
      <c r="O117" s="412">
        <v>305</v>
      </c>
      <c r="P117" s="412">
        <v>529</v>
      </c>
      <c r="Q117" s="412">
        <v>642</v>
      </c>
      <c r="R117" s="412">
        <v>208</v>
      </c>
      <c r="S117" s="412">
        <v>72</v>
      </c>
      <c r="T117" s="412">
        <v>68</v>
      </c>
      <c r="U117" s="412">
        <v>42</v>
      </c>
      <c r="V117" s="412">
        <v>2043</v>
      </c>
      <c r="W117" s="412">
        <v>0</v>
      </c>
      <c r="X117" s="412">
        <v>0</v>
      </c>
      <c r="Y117" s="412">
        <v>0</v>
      </c>
      <c r="Z117" s="412">
        <v>0</v>
      </c>
      <c r="AA117" s="412">
        <v>0</v>
      </c>
      <c r="AB117" s="412">
        <v>0</v>
      </c>
      <c r="AC117" s="412">
        <v>0</v>
      </c>
      <c r="AD117" s="412">
        <v>0</v>
      </c>
      <c r="AE117" s="412">
        <v>0</v>
      </c>
      <c r="AF117" s="412">
        <v>888</v>
      </c>
      <c r="AG117" s="412">
        <v>3070</v>
      </c>
      <c r="AH117" s="412">
        <v>11170</v>
      </c>
      <c r="AI117" s="412">
        <v>15128</v>
      </c>
      <c r="AJ117" s="412">
        <v>9656</v>
      </c>
      <c r="AK117" s="412">
        <v>6333</v>
      </c>
      <c r="AL117" s="412">
        <v>7232</v>
      </c>
      <c r="AM117" s="412">
        <v>1655</v>
      </c>
      <c r="AN117" s="412">
        <v>55132</v>
      </c>
      <c r="AO117" s="412">
        <v>3</v>
      </c>
      <c r="AP117" s="412">
        <v>6</v>
      </c>
      <c r="AQ117" s="412">
        <v>43</v>
      </c>
      <c r="AR117" s="412">
        <v>78</v>
      </c>
      <c r="AS117" s="412">
        <v>61</v>
      </c>
      <c r="AT117" s="412">
        <v>36</v>
      </c>
      <c r="AU117" s="412">
        <v>57</v>
      </c>
      <c r="AV117" s="412">
        <v>25</v>
      </c>
      <c r="AW117" s="412">
        <v>309</v>
      </c>
      <c r="AX117" s="412">
        <v>3</v>
      </c>
      <c r="AY117" s="412">
        <v>6</v>
      </c>
      <c r="AZ117" s="412">
        <v>43</v>
      </c>
      <c r="BA117" s="412">
        <v>78</v>
      </c>
      <c r="BB117" s="412">
        <v>61</v>
      </c>
      <c r="BC117" s="412">
        <v>36</v>
      </c>
      <c r="BD117" s="412">
        <v>57</v>
      </c>
      <c r="BE117" s="412">
        <v>25</v>
      </c>
      <c r="BF117" s="412">
        <v>0</v>
      </c>
      <c r="BG117" s="412">
        <v>309</v>
      </c>
      <c r="BH117" s="412">
        <v>3</v>
      </c>
      <c r="BI117" s="412">
        <v>891</v>
      </c>
      <c r="BJ117" s="412">
        <v>3107</v>
      </c>
      <c r="BK117" s="412">
        <v>11205</v>
      </c>
      <c r="BL117" s="412">
        <v>15111</v>
      </c>
      <c r="BM117" s="412">
        <v>9631</v>
      </c>
      <c r="BN117" s="412">
        <v>6354</v>
      </c>
      <c r="BO117" s="412">
        <v>7200</v>
      </c>
      <c r="BP117" s="412">
        <v>1630</v>
      </c>
      <c r="BQ117" s="412">
        <v>55132</v>
      </c>
      <c r="BR117" s="412">
        <v>2</v>
      </c>
      <c r="BS117" s="412">
        <v>414</v>
      </c>
      <c r="BT117" s="412">
        <v>1995</v>
      </c>
      <c r="BU117" s="412">
        <v>4831</v>
      </c>
      <c r="BV117" s="412">
        <v>4144</v>
      </c>
      <c r="BW117" s="412">
        <v>2412</v>
      </c>
      <c r="BX117" s="412">
        <v>1341</v>
      </c>
      <c r="BY117" s="412">
        <v>1116</v>
      </c>
      <c r="BZ117" s="412">
        <v>148</v>
      </c>
      <c r="CA117" s="412">
        <v>16403</v>
      </c>
      <c r="CB117" s="412">
        <v>1</v>
      </c>
      <c r="CC117" s="412">
        <v>11</v>
      </c>
      <c r="CD117" s="412">
        <v>38</v>
      </c>
      <c r="CE117" s="412">
        <v>162</v>
      </c>
      <c r="CF117" s="412">
        <v>205</v>
      </c>
      <c r="CG117" s="412">
        <v>94</v>
      </c>
      <c r="CH117" s="412">
        <v>56</v>
      </c>
      <c r="CI117" s="412">
        <v>46</v>
      </c>
      <c r="CJ117" s="412">
        <v>5</v>
      </c>
      <c r="CK117" s="412">
        <v>618</v>
      </c>
      <c r="CL117" s="412">
        <v>0</v>
      </c>
      <c r="CM117" s="412">
        <v>0</v>
      </c>
      <c r="CN117" s="412">
        <v>0</v>
      </c>
      <c r="CO117" s="412">
        <v>15</v>
      </c>
      <c r="CP117" s="412">
        <v>12</v>
      </c>
      <c r="CQ117" s="412">
        <v>3</v>
      </c>
      <c r="CR117" s="412">
        <v>7</v>
      </c>
      <c r="CS117" s="412">
        <v>19</v>
      </c>
      <c r="CT117" s="412">
        <v>11</v>
      </c>
      <c r="CU117" s="412">
        <v>67</v>
      </c>
      <c r="CV117" s="412">
        <v>23</v>
      </c>
      <c r="CW117" s="412">
        <v>13</v>
      </c>
      <c r="CX117" s="412">
        <v>76</v>
      </c>
      <c r="CY117" s="412">
        <v>79</v>
      </c>
      <c r="CZ117" s="412">
        <v>53</v>
      </c>
      <c r="DA117" s="412">
        <v>38</v>
      </c>
      <c r="DB117" s="412">
        <v>43</v>
      </c>
      <c r="DC117" s="412">
        <v>16</v>
      </c>
      <c r="DD117" s="412">
        <v>341</v>
      </c>
      <c r="DE117" s="412">
        <v>57</v>
      </c>
      <c r="DF117" s="412">
        <v>78</v>
      </c>
      <c r="DG117" s="412">
        <v>156</v>
      </c>
      <c r="DH117" s="412">
        <v>185</v>
      </c>
      <c r="DI117" s="412">
        <v>110</v>
      </c>
      <c r="DJ117" s="412">
        <v>58</v>
      </c>
      <c r="DK117" s="412">
        <v>67</v>
      </c>
      <c r="DL117" s="412">
        <v>16</v>
      </c>
      <c r="DM117" s="412">
        <v>727</v>
      </c>
      <c r="DN117" s="412">
        <v>2</v>
      </c>
      <c r="DO117" s="412">
        <v>21</v>
      </c>
      <c r="DP117" s="412">
        <v>55</v>
      </c>
      <c r="DQ117" s="412">
        <v>33</v>
      </c>
      <c r="DR117" s="412">
        <v>23</v>
      </c>
      <c r="DS117" s="412">
        <v>7</v>
      </c>
      <c r="DT117" s="412">
        <v>9</v>
      </c>
      <c r="DU117" s="412">
        <v>6</v>
      </c>
      <c r="DV117" s="412">
        <v>156</v>
      </c>
      <c r="DW117" s="412">
        <v>4</v>
      </c>
      <c r="DX117" s="412">
        <v>12</v>
      </c>
      <c r="DY117" s="412">
        <v>19</v>
      </c>
      <c r="DZ117" s="412">
        <v>20</v>
      </c>
      <c r="EA117" s="412">
        <v>19</v>
      </c>
      <c r="EB117" s="412">
        <v>7</v>
      </c>
      <c r="EC117" s="412">
        <v>4</v>
      </c>
      <c r="ED117" s="412">
        <v>8</v>
      </c>
      <c r="EE117" s="412">
        <v>93</v>
      </c>
      <c r="EF117" s="412">
        <v>63</v>
      </c>
      <c r="EG117" s="412">
        <v>111</v>
      </c>
      <c r="EH117" s="412">
        <v>230</v>
      </c>
      <c r="EI117" s="412">
        <v>238</v>
      </c>
      <c r="EJ117" s="412">
        <v>152</v>
      </c>
      <c r="EK117" s="412">
        <v>72</v>
      </c>
      <c r="EL117" s="412">
        <v>80</v>
      </c>
      <c r="EM117" s="412">
        <v>30</v>
      </c>
      <c r="EN117" s="412">
        <v>976</v>
      </c>
      <c r="EO117" s="412">
        <v>26</v>
      </c>
      <c r="EP117" s="412">
        <v>32</v>
      </c>
      <c r="EQ117" s="412">
        <v>76</v>
      </c>
      <c r="ER117" s="412">
        <v>78</v>
      </c>
      <c r="ES117" s="412">
        <v>72</v>
      </c>
      <c r="ET117" s="412">
        <v>34</v>
      </c>
      <c r="EU117" s="412">
        <v>37</v>
      </c>
      <c r="EV117" s="412">
        <v>15</v>
      </c>
      <c r="EW117" s="412">
        <v>370</v>
      </c>
      <c r="EX117" s="412">
        <v>0</v>
      </c>
      <c r="EY117" s="412">
        <v>0</v>
      </c>
      <c r="EZ117" s="412">
        <v>0</v>
      </c>
      <c r="FA117" s="412">
        <v>0</v>
      </c>
      <c r="FB117" s="412">
        <v>0</v>
      </c>
      <c r="FC117" s="412">
        <v>0</v>
      </c>
      <c r="FD117" s="412">
        <v>1</v>
      </c>
      <c r="FE117" s="412">
        <v>0</v>
      </c>
      <c r="FF117" s="412">
        <v>1</v>
      </c>
      <c r="FG117" s="412">
        <v>0</v>
      </c>
      <c r="FH117" s="412">
        <v>0</v>
      </c>
      <c r="FI117" s="412">
        <v>0</v>
      </c>
      <c r="FJ117" s="412">
        <v>0</v>
      </c>
      <c r="FK117" s="412">
        <v>0</v>
      </c>
      <c r="FL117" s="412">
        <v>0</v>
      </c>
      <c r="FM117" s="412">
        <v>0</v>
      </c>
      <c r="FN117" s="412">
        <v>0</v>
      </c>
      <c r="FO117" s="412">
        <v>0</v>
      </c>
      <c r="FP117" s="412">
        <v>26</v>
      </c>
      <c r="FQ117" s="412">
        <v>32</v>
      </c>
      <c r="FR117" s="412">
        <v>76</v>
      </c>
      <c r="FS117" s="412">
        <v>78</v>
      </c>
      <c r="FT117" s="412">
        <v>72</v>
      </c>
      <c r="FU117" s="412">
        <v>34</v>
      </c>
      <c r="FV117" s="412">
        <v>36</v>
      </c>
      <c r="FW117" s="412">
        <v>15</v>
      </c>
      <c r="FX117" s="412">
        <v>369</v>
      </c>
      <c r="FY117" s="412">
        <v>0</v>
      </c>
      <c r="FZ117" s="412">
        <v>460</v>
      </c>
      <c r="GA117" s="412">
        <v>1041</v>
      </c>
      <c r="GB117" s="412">
        <v>6123</v>
      </c>
      <c r="GC117" s="412">
        <v>10697</v>
      </c>
      <c r="GD117" s="412">
        <v>7080</v>
      </c>
      <c r="GE117" s="412">
        <v>4936</v>
      </c>
      <c r="GF117" s="412">
        <v>6006</v>
      </c>
      <c r="GG117" s="412">
        <v>1452</v>
      </c>
      <c r="GH117" s="412">
        <v>37795</v>
      </c>
      <c r="GI117" s="412">
        <v>3</v>
      </c>
      <c r="GJ117" s="412">
        <v>431</v>
      </c>
      <c r="GK117" s="412">
        <v>2066</v>
      </c>
      <c r="GL117" s="412">
        <v>5082</v>
      </c>
      <c r="GM117" s="412">
        <v>4414</v>
      </c>
      <c r="GN117" s="412">
        <v>2551</v>
      </c>
      <c r="GO117" s="412">
        <v>1418</v>
      </c>
      <c r="GP117" s="412">
        <v>1194</v>
      </c>
      <c r="GQ117" s="412">
        <v>178</v>
      </c>
      <c r="GR117" s="412">
        <v>17337</v>
      </c>
      <c r="GS117" s="412">
        <v>0</v>
      </c>
      <c r="GT117" s="412">
        <v>10.8</v>
      </c>
      <c r="GU117" s="412">
        <v>0.5</v>
      </c>
      <c r="GV117" s="412">
        <v>0</v>
      </c>
      <c r="GW117" s="412">
        <v>0.5</v>
      </c>
      <c r="GX117" s="412">
        <v>0</v>
      </c>
      <c r="GY117" s="412">
        <v>0.5</v>
      </c>
      <c r="GZ117" s="412">
        <v>0</v>
      </c>
      <c r="HA117" s="412">
        <v>0</v>
      </c>
      <c r="HB117" s="412">
        <v>12.3</v>
      </c>
      <c r="HC117" s="412">
        <v>2.25</v>
      </c>
      <c r="HD117" s="412">
        <v>773.95</v>
      </c>
      <c r="HE117" s="412">
        <v>2583.25</v>
      </c>
      <c r="HF117" s="412">
        <v>9903.75</v>
      </c>
      <c r="HG117" s="412">
        <v>13994.25</v>
      </c>
      <c r="HH117" s="412">
        <v>8989.5</v>
      </c>
      <c r="HI117" s="412">
        <v>5997.25</v>
      </c>
      <c r="HJ117" s="412">
        <v>6893</v>
      </c>
      <c r="HK117" s="412">
        <v>1584.25</v>
      </c>
      <c r="HL117" s="412">
        <v>50721.45</v>
      </c>
      <c r="HM117" s="412">
        <v>1.3</v>
      </c>
      <c r="HN117" s="412">
        <v>516</v>
      </c>
      <c r="HO117" s="412">
        <v>2009.2</v>
      </c>
      <c r="HP117" s="412">
        <v>8803.2999999999993</v>
      </c>
      <c r="HQ117" s="412">
        <v>13994.3</v>
      </c>
      <c r="HR117" s="412">
        <v>10987.2</v>
      </c>
      <c r="HS117" s="412">
        <v>8662.7000000000007</v>
      </c>
      <c r="HT117" s="412">
        <v>11488.3</v>
      </c>
      <c r="HU117" s="412">
        <v>3168.5</v>
      </c>
      <c r="HV117" s="412">
        <v>59630.8</v>
      </c>
      <c r="HW117" s="412">
        <v>430.7</v>
      </c>
      <c r="HX117" s="412">
        <v>60061.5</v>
      </c>
      <c r="HY117" s="412">
        <v>2.25</v>
      </c>
      <c r="HZ117" s="412">
        <v>773.95</v>
      </c>
      <c r="IA117" s="412">
        <v>2583.25</v>
      </c>
      <c r="IB117" s="412">
        <v>9903.75</v>
      </c>
      <c r="IC117" s="412">
        <v>13994.25</v>
      </c>
      <c r="ID117" s="412">
        <v>8989.5</v>
      </c>
      <c r="IE117" s="412">
        <v>5997.25</v>
      </c>
      <c r="IF117" s="412">
        <v>6893</v>
      </c>
      <c r="IG117" s="412">
        <v>1584.25</v>
      </c>
      <c r="IH117" s="412">
        <v>50721.45</v>
      </c>
      <c r="II117" s="412">
        <v>0</v>
      </c>
      <c r="IJ117" s="412">
        <v>120.12</v>
      </c>
      <c r="IK117" s="412">
        <v>739.83</v>
      </c>
      <c r="IL117" s="412">
        <v>1631.13</v>
      </c>
      <c r="IM117" s="412">
        <v>1134.1400000000001</v>
      </c>
      <c r="IN117" s="412">
        <v>287.69</v>
      </c>
      <c r="IO117" s="412">
        <v>42.22</v>
      </c>
      <c r="IP117" s="412">
        <v>21.3</v>
      </c>
      <c r="IQ117" s="412">
        <v>1.74</v>
      </c>
      <c r="IR117" s="412">
        <v>3978.17</v>
      </c>
      <c r="IS117" s="412">
        <v>2.25</v>
      </c>
      <c r="IT117" s="412">
        <v>653.83000000000004</v>
      </c>
      <c r="IU117" s="412">
        <v>1843.42</v>
      </c>
      <c r="IV117" s="412">
        <v>8272.619999999999</v>
      </c>
      <c r="IW117" s="412">
        <v>12860.11</v>
      </c>
      <c r="IX117" s="412">
        <v>8701.81</v>
      </c>
      <c r="IY117" s="412">
        <v>5955.03</v>
      </c>
      <c r="IZ117" s="412">
        <v>6871.7</v>
      </c>
      <c r="JA117" s="412">
        <v>1582.51</v>
      </c>
      <c r="JB117" s="412">
        <v>46743.28</v>
      </c>
      <c r="JC117" s="412">
        <v>1.3</v>
      </c>
      <c r="JD117" s="412">
        <v>435.9</v>
      </c>
      <c r="JE117" s="412">
        <v>1433.8</v>
      </c>
      <c r="JF117" s="412">
        <v>7353.4</v>
      </c>
      <c r="JG117" s="412">
        <v>12860.1</v>
      </c>
      <c r="JH117" s="412">
        <v>10635.5</v>
      </c>
      <c r="JI117" s="412">
        <v>8601.7000000000007</v>
      </c>
      <c r="JJ117" s="412">
        <v>11452.8</v>
      </c>
      <c r="JK117" s="412">
        <v>3165</v>
      </c>
      <c r="JL117" s="412">
        <v>55939.5</v>
      </c>
      <c r="JM117" s="412">
        <v>430.7</v>
      </c>
      <c r="JN117" s="412">
        <v>56370.2</v>
      </c>
      <c r="JO117" s="286"/>
      <c r="JP117" s="143">
        <f t="shared" si="6"/>
        <v>0</v>
      </c>
    </row>
    <row r="118" spans="1:276" x14ac:dyDescent="0.2">
      <c r="A118" s="150" t="s">
        <v>472</v>
      </c>
      <c r="B118" s="151" t="s">
        <v>292</v>
      </c>
      <c r="C118" s="152" t="s">
        <v>128</v>
      </c>
      <c r="D118" s="415" t="s">
        <v>471</v>
      </c>
      <c r="E118" s="412">
        <v>6874</v>
      </c>
      <c r="F118" s="412">
        <v>31612</v>
      </c>
      <c r="G118" s="412">
        <v>33444</v>
      </c>
      <c r="H118" s="412">
        <v>21520</v>
      </c>
      <c r="I118" s="412">
        <v>10997</v>
      </c>
      <c r="J118" s="412">
        <v>4157</v>
      </c>
      <c r="K118" s="412">
        <v>1116</v>
      </c>
      <c r="L118" s="412">
        <v>48</v>
      </c>
      <c r="M118" s="412">
        <v>109768</v>
      </c>
      <c r="N118" s="412">
        <v>1155</v>
      </c>
      <c r="O118" s="412">
        <v>565</v>
      </c>
      <c r="P118" s="412">
        <v>395</v>
      </c>
      <c r="Q118" s="412">
        <v>262</v>
      </c>
      <c r="R118" s="412">
        <v>122</v>
      </c>
      <c r="S118" s="412">
        <v>47</v>
      </c>
      <c r="T118" s="412">
        <v>7</v>
      </c>
      <c r="U118" s="412">
        <v>3</v>
      </c>
      <c r="V118" s="412">
        <v>2556</v>
      </c>
      <c r="W118" s="412">
        <v>1</v>
      </c>
      <c r="X118" s="412">
        <v>1</v>
      </c>
      <c r="Y118" s="412">
        <v>3</v>
      </c>
      <c r="Z118" s="412">
        <v>2</v>
      </c>
      <c r="AA118" s="412">
        <v>0</v>
      </c>
      <c r="AB118" s="412">
        <v>1</v>
      </c>
      <c r="AC118" s="412">
        <v>0</v>
      </c>
      <c r="AD118" s="412">
        <v>0</v>
      </c>
      <c r="AE118" s="412">
        <v>8</v>
      </c>
      <c r="AF118" s="412">
        <v>5718</v>
      </c>
      <c r="AG118" s="412">
        <v>31046</v>
      </c>
      <c r="AH118" s="412">
        <v>33046</v>
      </c>
      <c r="AI118" s="412">
        <v>21256</v>
      </c>
      <c r="AJ118" s="412">
        <v>10875</v>
      </c>
      <c r="AK118" s="412">
        <v>4109</v>
      </c>
      <c r="AL118" s="412">
        <v>1109</v>
      </c>
      <c r="AM118" s="412">
        <v>45</v>
      </c>
      <c r="AN118" s="412">
        <v>107204</v>
      </c>
      <c r="AO118" s="412">
        <v>1</v>
      </c>
      <c r="AP118" s="412">
        <v>25</v>
      </c>
      <c r="AQ118" s="412">
        <v>50</v>
      </c>
      <c r="AR118" s="412">
        <v>65</v>
      </c>
      <c r="AS118" s="412">
        <v>40</v>
      </c>
      <c r="AT118" s="412">
        <v>31</v>
      </c>
      <c r="AU118" s="412">
        <v>5</v>
      </c>
      <c r="AV118" s="412">
        <v>0</v>
      </c>
      <c r="AW118" s="412">
        <v>217</v>
      </c>
      <c r="AX118" s="412">
        <v>1</v>
      </c>
      <c r="AY118" s="412">
        <v>25</v>
      </c>
      <c r="AZ118" s="412">
        <v>50</v>
      </c>
      <c r="BA118" s="412">
        <v>65</v>
      </c>
      <c r="BB118" s="412">
        <v>40</v>
      </c>
      <c r="BC118" s="412">
        <v>31</v>
      </c>
      <c r="BD118" s="412">
        <v>5</v>
      </c>
      <c r="BE118" s="412">
        <v>0</v>
      </c>
      <c r="BF118" s="412">
        <v>0</v>
      </c>
      <c r="BG118" s="412">
        <v>217</v>
      </c>
      <c r="BH118" s="412">
        <v>1</v>
      </c>
      <c r="BI118" s="412">
        <v>5742</v>
      </c>
      <c r="BJ118" s="412">
        <v>31071</v>
      </c>
      <c r="BK118" s="412">
        <v>33061</v>
      </c>
      <c r="BL118" s="412">
        <v>21231</v>
      </c>
      <c r="BM118" s="412">
        <v>10866</v>
      </c>
      <c r="BN118" s="412">
        <v>4083</v>
      </c>
      <c r="BO118" s="412">
        <v>1104</v>
      </c>
      <c r="BP118" s="412">
        <v>45</v>
      </c>
      <c r="BQ118" s="412">
        <v>107204</v>
      </c>
      <c r="BR118" s="412">
        <v>1</v>
      </c>
      <c r="BS118" s="412">
        <v>3500</v>
      </c>
      <c r="BT118" s="412">
        <v>16925</v>
      </c>
      <c r="BU118" s="412">
        <v>12426</v>
      </c>
      <c r="BV118" s="412">
        <v>5426</v>
      </c>
      <c r="BW118" s="412">
        <v>1924</v>
      </c>
      <c r="BX118" s="412">
        <v>514</v>
      </c>
      <c r="BY118" s="412">
        <v>160</v>
      </c>
      <c r="BZ118" s="412">
        <v>0</v>
      </c>
      <c r="CA118" s="412">
        <v>40876</v>
      </c>
      <c r="CB118" s="412">
        <v>0</v>
      </c>
      <c r="CC118" s="412">
        <v>17</v>
      </c>
      <c r="CD118" s="412">
        <v>280</v>
      </c>
      <c r="CE118" s="412">
        <v>331</v>
      </c>
      <c r="CF118" s="412">
        <v>209</v>
      </c>
      <c r="CG118" s="412">
        <v>108</v>
      </c>
      <c r="CH118" s="412">
        <v>27</v>
      </c>
      <c r="CI118" s="412">
        <v>3</v>
      </c>
      <c r="CJ118" s="412">
        <v>0</v>
      </c>
      <c r="CK118" s="412">
        <v>975</v>
      </c>
      <c r="CL118" s="412">
        <v>0</v>
      </c>
      <c r="CM118" s="412">
        <v>0</v>
      </c>
      <c r="CN118" s="412">
        <v>12</v>
      </c>
      <c r="CO118" s="412">
        <v>11</v>
      </c>
      <c r="CP118" s="412">
        <v>8</v>
      </c>
      <c r="CQ118" s="412">
        <v>12</v>
      </c>
      <c r="CR118" s="412">
        <v>11</v>
      </c>
      <c r="CS118" s="412">
        <v>7</v>
      </c>
      <c r="CT118" s="412">
        <v>10</v>
      </c>
      <c r="CU118" s="412">
        <v>71</v>
      </c>
      <c r="CV118" s="412">
        <v>88</v>
      </c>
      <c r="CW118" s="412">
        <v>262</v>
      </c>
      <c r="CX118" s="412">
        <v>356</v>
      </c>
      <c r="CY118" s="412">
        <v>200</v>
      </c>
      <c r="CZ118" s="412">
        <v>73</v>
      </c>
      <c r="DA118" s="412">
        <v>27</v>
      </c>
      <c r="DB118" s="412">
        <v>6</v>
      </c>
      <c r="DC118" s="412">
        <v>0</v>
      </c>
      <c r="DD118" s="412">
        <v>1012</v>
      </c>
      <c r="DE118" s="412">
        <v>159</v>
      </c>
      <c r="DF118" s="412">
        <v>355</v>
      </c>
      <c r="DG118" s="412">
        <v>360</v>
      </c>
      <c r="DH118" s="412">
        <v>244</v>
      </c>
      <c r="DI118" s="412">
        <v>129</v>
      </c>
      <c r="DJ118" s="412">
        <v>50</v>
      </c>
      <c r="DK118" s="412">
        <v>11</v>
      </c>
      <c r="DL118" s="412">
        <v>0</v>
      </c>
      <c r="DM118" s="412">
        <v>1308</v>
      </c>
      <c r="DN118" s="412">
        <v>15</v>
      </c>
      <c r="DO118" s="412">
        <v>78</v>
      </c>
      <c r="DP118" s="412">
        <v>70</v>
      </c>
      <c r="DQ118" s="412">
        <v>47</v>
      </c>
      <c r="DR118" s="412">
        <v>18</v>
      </c>
      <c r="DS118" s="412">
        <v>6</v>
      </c>
      <c r="DT118" s="412">
        <v>3</v>
      </c>
      <c r="DU118" s="412">
        <v>0</v>
      </c>
      <c r="DV118" s="412">
        <v>237</v>
      </c>
      <c r="DW118" s="412">
        <v>172</v>
      </c>
      <c r="DX118" s="412">
        <v>155</v>
      </c>
      <c r="DY118" s="412">
        <v>78</v>
      </c>
      <c r="DZ118" s="412">
        <v>39</v>
      </c>
      <c r="EA118" s="412">
        <v>17</v>
      </c>
      <c r="EB118" s="412">
        <v>13</v>
      </c>
      <c r="EC118" s="412">
        <v>5</v>
      </c>
      <c r="ED118" s="412">
        <v>3</v>
      </c>
      <c r="EE118" s="412">
        <v>482</v>
      </c>
      <c r="EF118" s="412">
        <v>346</v>
      </c>
      <c r="EG118" s="412">
        <v>588</v>
      </c>
      <c r="EH118" s="412">
        <v>508</v>
      </c>
      <c r="EI118" s="412">
        <v>330</v>
      </c>
      <c r="EJ118" s="412">
        <v>164</v>
      </c>
      <c r="EK118" s="412">
        <v>69</v>
      </c>
      <c r="EL118" s="412">
        <v>19</v>
      </c>
      <c r="EM118" s="412">
        <v>3</v>
      </c>
      <c r="EN118" s="412">
        <v>2027</v>
      </c>
      <c r="EO118" s="412">
        <v>254</v>
      </c>
      <c r="EP118" s="412">
        <v>334</v>
      </c>
      <c r="EQ118" s="412">
        <v>212</v>
      </c>
      <c r="ER118" s="412">
        <v>140</v>
      </c>
      <c r="ES118" s="412">
        <v>78</v>
      </c>
      <c r="ET118" s="412">
        <v>39</v>
      </c>
      <c r="EU118" s="412">
        <v>13</v>
      </c>
      <c r="EV118" s="412">
        <v>3</v>
      </c>
      <c r="EW118" s="412">
        <v>1073</v>
      </c>
      <c r="EX118" s="412">
        <v>0</v>
      </c>
      <c r="EY118" s="412">
        <v>0</v>
      </c>
      <c r="EZ118" s="412">
        <v>0</v>
      </c>
      <c r="FA118" s="412">
        <v>0</v>
      </c>
      <c r="FB118" s="412">
        <v>0</v>
      </c>
      <c r="FC118" s="412">
        <v>0</v>
      </c>
      <c r="FD118" s="412">
        <v>0</v>
      </c>
      <c r="FE118" s="412">
        <v>0</v>
      </c>
      <c r="FF118" s="412">
        <v>0</v>
      </c>
      <c r="FG118" s="412">
        <v>1</v>
      </c>
      <c r="FH118" s="412">
        <v>9</v>
      </c>
      <c r="FI118" s="412">
        <v>8</v>
      </c>
      <c r="FJ118" s="412">
        <v>8</v>
      </c>
      <c r="FK118" s="412">
        <v>6</v>
      </c>
      <c r="FL118" s="412">
        <v>3</v>
      </c>
      <c r="FM118" s="412">
        <v>1</v>
      </c>
      <c r="FN118" s="412">
        <v>0</v>
      </c>
      <c r="FO118" s="412">
        <v>36</v>
      </c>
      <c r="FP118" s="412">
        <v>253</v>
      </c>
      <c r="FQ118" s="412">
        <v>325</v>
      </c>
      <c r="FR118" s="412">
        <v>204</v>
      </c>
      <c r="FS118" s="412">
        <v>132</v>
      </c>
      <c r="FT118" s="412">
        <v>72</v>
      </c>
      <c r="FU118" s="412">
        <v>36</v>
      </c>
      <c r="FV118" s="412">
        <v>12</v>
      </c>
      <c r="FW118" s="412">
        <v>3</v>
      </c>
      <c r="FX118" s="412">
        <v>1037</v>
      </c>
      <c r="FY118" s="412">
        <v>0</v>
      </c>
      <c r="FZ118" s="412">
        <v>2038</v>
      </c>
      <c r="GA118" s="412">
        <v>13621</v>
      </c>
      <c r="GB118" s="412">
        <v>20144</v>
      </c>
      <c r="GC118" s="412">
        <v>15501</v>
      </c>
      <c r="GD118" s="412">
        <v>8787</v>
      </c>
      <c r="GE118" s="412">
        <v>3512</v>
      </c>
      <c r="GF118" s="412">
        <v>926</v>
      </c>
      <c r="GG118" s="412">
        <v>32</v>
      </c>
      <c r="GH118" s="412">
        <v>64561</v>
      </c>
      <c r="GI118" s="412">
        <v>1</v>
      </c>
      <c r="GJ118" s="412">
        <v>3704</v>
      </c>
      <c r="GK118" s="412">
        <v>17450</v>
      </c>
      <c r="GL118" s="412">
        <v>12917</v>
      </c>
      <c r="GM118" s="412">
        <v>5730</v>
      </c>
      <c r="GN118" s="412">
        <v>2079</v>
      </c>
      <c r="GO118" s="412">
        <v>571</v>
      </c>
      <c r="GP118" s="412">
        <v>178</v>
      </c>
      <c r="GQ118" s="412">
        <v>13</v>
      </c>
      <c r="GR118" s="412">
        <v>42643</v>
      </c>
      <c r="GS118" s="412">
        <v>0</v>
      </c>
      <c r="GT118" s="412">
        <v>0</v>
      </c>
      <c r="GU118" s="412">
        <v>0</v>
      </c>
      <c r="GV118" s="412">
        <v>0</v>
      </c>
      <c r="GW118" s="412">
        <v>0</v>
      </c>
      <c r="GX118" s="412">
        <v>0</v>
      </c>
      <c r="GY118" s="412">
        <v>0</v>
      </c>
      <c r="GZ118" s="412">
        <v>0</v>
      </c>
      <c r="HA118" s="412">
        <v>0</v>
      </c>
      <c r="HB118" s="412">
        <v>0</v>
      </c>
      <c r="HC118" s="412">
        <v>0.75</v>
      </c>
      <c r="HD118" s="412">
        <v>4935.25</v>
      </c>
      <c r="HE118" s="412">
        <v>26771.5</v>
      </c>
      <c r="HF118" s="412">
        <v>29843.75</v>
      </c>
      <c r="HG118" s="412">
        <v>19800</v>
      </c>
      <c r="HH118" s="412">
        <v>10350</v>
      </c>
      <c r="HI118" s="412">
        <v>3945.75</v>
      </c>
      <c r="HJ118" s="412">
        <v>1060</v>
      </c>
      <c r="HK118" s="412">
        <v>41.5</v>
      </c>
      <c r="HL118" s="412">
        <v>96748.5</v>
      </c>
      <c r="HM118" s="412">
        <v>0.4</v>
      </c>
      <c r="HN118" s="412">
        <v>3290.2</v>
      </c>
      <c r="HO118" s="412">
        <v>20822.3</v>
      </c>
      <c r="HP118" s="412">
        <v>26527.8</v>
      </c>
      <c r="HQ118" s="412">
        <v>19800</v>
      </c>
      <c r="HR118" s="412">
        <v>12650</v>
      </c>
      <c r="HS118" s="412">
        <v>5699.4</v>
      </c>
      <c r="HT118" s="412">
        <v>1766.7</v>
      </c>
      <c r="HU118" s="412">
        <v>83</v>
      </c>
      <c r="HV118" s="412">
        <v>90639.799999999988</v>
      </c>
      <c r="HW118" s="412">
        <v>0</v>
      </c>
      <c r="HX118" s="412">
        <v>90639.8</v>
      </c>
      <c r="HY118" s="412">
        <v>0.75</v>
      </c>
      <c r="HZ118" s="412">
        <v>4935.25</v>
      </c>
      <c r="IA118" s="412">
        <v>26771.5</v>
      </c>
      <c r="IB118" s="412">
        <v>29843.75</v>
      </c>
      <c r="IC118" s="412">
        <v>19800</v>
      </c>
      <c r="ID118" s="412">
        <v>10350</v>
      </c>
      <c r="IE118" s="412">
        <v>3945.75</v>
      </c>
      <c r="IF118" s="412">
        <v>1060</v>
      </c>
      <c r="IG118" s="412">
        <v>41.5</v>
      </c>
      <c r="IH118" s="412">
        <v>96748.5</v>
      </c>
      <c r="II118" s="412">
        <v>0</v>
      </c>
      <c r="IJ118" s="412">
        <v>1546.04</v>
      </c>
      <c r="IK118" s="412">
        <v>8747.7000000000007</v>
      </c>
      <c r="IL118" s="412">
        <v>6777.36</v>
      </c>
      <c r="IM118" s="412">
        <v>3292.29</v>
      </c>
      <c r="IN118" s="412">
        <v>1867.43</v>
      </c>
      <c r="IO118" s="412">
        <v>700.76</v>
      </c>
      <c r="IP118" s="412">
        <v>72.78</v>
      </c>
      <c r="IQ118" s="412">
        <v>0</v>
      </c>
      <c r="IR118" s="412">
        <v>23004.36</v>
      </c>
      <c r="IS118" s="412">
        <v>0.75</v>
      </c>
      <c r="IT118" s="412">
        <v>3389.21</v>
      </c>
      <c r="IU118" s="412">
        <v>18023.8</v>
      </c>
      <c r="IV118" s="412">
        <v>23066.39</v>
      </c>
      <c r="IW118" s="412">
        <v>16507.71</v>
      </c>
      <c r="IX118" s="412">
        <v>8482.57</v>
      </c>
      <c r="IY118" s="412">
        <v>3244.99</v>
      </c>
      <c r="IZ118" s="412">
        <v>987.22</v>
      </c>
      <c r="JA118" s="412">
        <v>41.5</v>
      </c>
      <c r="JB118" s="412">
        <v>73744.14</v>
      </c>
      <c r="JC118" s="412">
        <v>0.4</v>
      </c>
      <c r="JD118" s="412">
        <v>2259.5</v>
      </c>
      <c r="JE118" s="412">
        <v>14018.5</v>
      </c>
      <c r="JF118" s="412">
        <v>20503.5</v>
      </c>
      <c r="JG118" s="412">
        <v>16507.7</v>
      </c>
      <c r="JH118" s="412">
        <v>10367.6</v>
      </c>
      <c r="JI118" s="412">
        <v>4687.2</v>
      </c>
      <c r="JJ118" s="412">
        <v>1645.4</v>
      </c>
      <c r="JK118" s="412">
        <v>83</v>
      </c>
      <c r="JL118" s="412">
        <v>70072.800000000003</v>
      </c>
      <c r="JM118" s="412">
        <v>0</v>
      </c>
      <c r="JN118" s="412">
        <v>70072.800000000003</v>
      </c>
      <c r="JO118" s="286"/>
      <c r="JP118" s="143">
        <f t="shared" si="6"/>
        <v>0</v>
      </c>
    </row>
    <row r="119" spans="1:276" x14ac:dyDescent="0.2">
      <c r="A119" s="150" t="s">
        <v>473</v>
      </c>
      <c r="B119" s="151" t="s">
        <v>284</v>
      </c>
      <c r="C119" s="152" t="s">
        <v>278</v>
      </c>
      <c r="D119" s="415" t="s">
        <v>298</v>
      </c>
      <c r="E119" s="412">
        <v>26164</v>
      </c>
      <c r="F119" s="412">
        <v>11946</v>
      </c>
      <c r="G119" s="412">
        <v>7800</v>
      </c>
      <c r="H119" s="412">
        <v>4772</v>
      </c>
      <c r="I119" s="412">
        <v>3428</v>
      </c>
      <c r="J119" s="412">
        <v>1077</v>
      </c>
      <c r="K119" s="412">
        <v>374</v>
      </c>
      <c r="L119" s="412">
        <v>40</v>
      </c>
      <c r="M119" s="412">
        <v>55601</v>
      </c>
      <c r="N119" s="412">
        <v>528</v>
      </c>
      <c r="O119" s="412">
        <v>155</v>
      </c>
      <c r="P119" s="412">
        <v>92</v>
      </c>
      <c r="Q119" s="412">
        <v>37</v>
      </c>
      <c r="R119" s="412">
        <v>15</v>
      </c>
      <c r="S119" s="412">
        <v>6</v>
      </c>
      <c r="T119" s="412">
        <v>3</v>
      </c>
      <c r="U119" s="412">
        <v>0</v>
      </c>
      <c r="V119" s="412">
        <v>836</v>
      </c>
      <c r="W119" s="412">
        <v>0</v>
      </c>
      <c r="X119" s="412">
        <v>0</v>
      </c>
      <c r="Y119" s="412">
        <v>0</v>
      </c>
      <c r="Z119" s="412">
        <v>0</v>
      </c>
      <c r="AA119" s="412">
        <v>0</v>
      </c>
      <c r="AB119" s="412">
        <v>0</v>
      </c>
      <c r="AC119" s="412">
        <v>0</v>
      </c>
      <c r="AD119" s="412">
        <v>0</v>
      </c>
      <c r="AE119" s="412">
        <v>0</v>
      </c>
      <c r="AF119" s="412">
        <v>25636</v>
      </c>
      <c r="AG119" s="412">
        <v>11791</v>
      </c>
      <c r="AH119" s="412">
        <v>7708</v>
      </c>
      <c r="AI119" s="412">
        <v>4735</v>
      </c>
      <c r="AJ119" s="412">
        <v>3413</v>
      </c>
      <c r="AK119" s="412">
        <v>1071</v>
      </c>
      <c r="AL119" s="412">
        <v>371</v>
      </c>
      <c r="AM119" s="412">
        <v>40</v>
      </c>
      <c r="AN119" s="412">
        <v>54765</v>
      </c>
      <c r="AO119" s="412">
        <v>90</v>
      </c>
      <c r="AP119" s="412">
        <v>77</v>
      </c>
      <c r="AQ119" s="412">
        <v>67</v>
      </c>
      <c r="AR119" s="412">
        <v>85</v>
      </c>
      <c r="AS119" s="412">
        <v>57</v>
      </c>
      <c r="AT119" s="412">
        <v>19</v>
      </c>
      <c r="AU119" s="412">
        <v>13</v>
      </c>
      <c r="AV119" s="412">
        <v>7</v>
      </c>
      <c r="AW119" s="412">
        <v>415</v>
      </c>
      <c r="AX119" s="412">
        <v>90</v>
      </c>
      <c r="AY119" s="412">
        <v>77</v>
      </c>
      <c r="AZ119" s="412">
        <v>67</v>
      </c>
      <c r="BA119" s="412">
        <v>85</v>
      </c>
      <c r="BB119" s="412">
        <v>57</v>
      </c>
      <c r="BC119" s="412">
        <v>19</v>
      </c>
      <c r="BD119" s="412">
        <v>13</v>
      </c>
      <c r="BE119" s="412">
        <v>7</v>
      </c>
      <c r="BF119" s="412">
        <v>0</v>
      </c>
      <c r="BG119" s="412">
        <v>415</v>
      </c>
      <c r="BH119" s="412">
        <v>90</v>
      </c>
      <c r="BI119" s="412">
        <v>25623</v>
      </c>
      <c r="BJ119" s="412">
        <v>11781</v>
      </c>
      <c r="BK119" s="412">
        <v>7726</v>
      </c>
      <c r="BL119" s="412">
        <v>4707</v>
      </c>
      <c r="BM119" s="412">
        <v>3375</v>
      </c>
      <c r="BN119" s="412">
        <v>1065</v>
      </c>
      <c r="BO119" s="412">
        <v>365</v>
      </c>
      <c r="BP119" s="412">
        <v>33</v>
      </c>
      <c r="BQ119" s="412">
        <v>54765</v>
      </c>
      <c r="BR119" s="412">
        <v>20</v>
      </c>
      <c r="BS119" s="412">
        <v>11904</v>
      </c>
      <c r="BT119" s="412">
        <v>3826</v>
      </c>
      <c r="BU119" s="412">
        <v>2019</v>
      </c>
      <c r="BV119" s="412">
        <v>918</v>
      </c>
      <c r="BW119" s="412">
        <v>457</v>
      </c>
      <c r="BX119" s="412">
        <v>133</v>
      </c>
      <c r="BY119" s="412">
        <v>36</v>
      </c>
      <c r="BZ119" s="412">
        <v>6</v>
      </c>
      <c r="CA119" s="412">
        <v>19319</v>
      </c>
      <c r="CB119" s="412">
        <v>2</v>
      </c>
      <c r="CC119" s="412">
        <v>268</v>
      </c>
      <c r="CD119" s="412">
        <v>131</v>
      </c>
      <c r="CE119" s="412">
        <v>83</v>
      </c>
      <c r="CF119" s="412">
        <v>52</v>
      </c>
      <c r="CG119" s="412">
        <v>25</v>
      </c>
      <c r="CH119" s="412">
        <v>10</v>
      </c>
      <c r="CI119" s="412">
        <v>1</v>
      </c>
      <c r="CJ119" s="412">
        <v>0</v>
      </c>
      <c r="CK119" s="412">
        <v>572</v>
      </c>
      <c r="CL119" s="412">
        <v>0</v>
      </c>
      <c r="CM119" s="412">
        <v>6</v>
      </c>
      <c r="CN119" s="412">
        <v>13</v>
      </c>
      <c r="CO119" s="412">
        <v>33</v>
      </c>
      <c r="CP119" s="412">
        <v>15</v>
      </c>
      <c r="CQ119" s="412">
        <v>9</v>
      </c>
      <c r="CR119" s="412">
        <v>11</v>
      </c>
      <c r="CS119" s="412">
        <v>8</v>
      </c>
      <c r="CT119" s="412">
        <v>4</v>
      </c>
      <c r="CU119" s="412">
        <v>99</v>
      </c>
      <c r="CV119" s="412">
        <v>25</v>
      </c>
      <c r="CW119" s="412">
        <v>20</v>
      </c>
      <c r="CX119" s="412">
        <v>4</v>
      </c>
      <c r="CY119" s="412">
        <v>4</v>
      </c>
      <c r="CZ119" s="412">
        <v>4</v>
      </c>
      <c r="DA119" s="412">
        <v>0</v>
      </c>
      <c r="DB119" s="412">
        <v>0</v>
      </c>
      <c r="DC119" s="412">
        <v>0</v>
      </c>
      <c r="DD119" s="412">
        <v>57</v>
      </c>
      <c r="DE119" s="412">
        <v>166</v>
      </c>
      <c r="DF119" s="412">
        <v>51</v>
      </c>
      <c r="DG119" s="412">
        <v>30</v>
      </c>
      <c r="DH119" s="412">
        <v>22</v>
      </c>
      <c r="DI119" s="412">
        <v>6</v>
      </c>
      <c r="DJ119" s="412">
        <v>3</v>
      </c>
      <c r="DK119" s="412">
        <v>2</v>
      </c>
      <c r="DL119" s="412">
        <v>1</v>
      </c>
      <c r="DM119" s="412">
        <v>281</v>
      </c>
      <c r="DN119" s="412">
        <v>186</v>
      </c>
      <c r="DO119" s="412">
        <v>74</v>
      </c>
      <c r="DP119" s="412">
        <v>48</v>
      </c>
      <c r="DQ119" s="412">
        <v>20</v>
      </c>
      <c r="DR119" s="412">
        <v>14</v>
      </c>
      <c r="DS119" s="412">
        <v>2</v>
      </c>
      <c r="DT119" s="412">
        <v>2</v>
      </c>
      <c r="DU119" s="412">
        <v>0</v>
      </c>
      <c r="DV119" s="412">
        <v>346</v>
      </c>
      <c r="DW119" s="412">
        <v>103</v>
      </c>
      <c r="DX119" s="412">
        <v>32</v>
      </c>
      <c r="DY119" s="412">
        <v>17</v>
      </c>
      <c r="DZ119" s="412">
        <v>11</v>
      </c>
      <c r="EA119" s="412">
        <v>4</v>
      </c>
      <c r="EB119" s="412">
        <v>2</v>
      </c>
      <c r="EC119" s="412">
        <v>1</v>
      </c>
      <c r="ED119" s="412">
        <v>1</v>
      </c>
      <c r="EE119" s="412">
        <v>171</v>
      </c>
      <c r="EF119" s="412">
        <v>455</v>
      </c>
      <c r="EG119" s="412">
        <v>157</v>
      </c>
      <c r="EH119" s="412">
        <v>95</v>
      </c>
      <c r="EI119" s="412">
        <v>53</v>
      </c>
      <c r="EJ119" s="412">
        <v>24</v>
      </c>
      <c r="EK119" s="412">
        <v>7</v>
      </c>
      <c r="EL119" s="412">
        <v>5</v>
      </c>
      <c r="EM119" s="412">
        <v>2</v>
      </c>
      <c r="EN119" s="412">
        <v>798</v>
      </c>
      <c r="EO119" s="412">
        <v>290</v>
      </c>
      <c r="EP119" s="412">
        <v>99</v>
      </c>
      <c r="EQ119" s="412">
        <v>61</v>
      </c>
      <c r="ER119" s="412">
        <v>37</v>
      </c>
      <c r="ES119" s="412">
        <v>14</v>
      </c>
      <c r="ET119" s="412">
        <v>5</v>
      </c>
      <c r="EU119" s="412">
        <v>3</v>
      </c>
      <c r="EV119" s="412">
        <v>2</v>
      </c>
      <c r="EW119" s="412">
        <v>511</v>
      </c>
      <c r="EX119" s="412">
        <v>0</v>
      </c>
      <c r="EY119" s="412">
        <v>0</v>
      </c>
      <c r="EZ119" s="412">
        <v>0</v>
      </c>
      <c r="FA119" s="412">
        <v>0</v>
      </c>
      <c r="FB119" s="412">
        <v>0</v>
      </c>
      <c r="FC119" s="412">
        <v>0</v>
      </c>
      <c r="FD119" s="412">
        <v>0</v>
      </c>
      <c r="FE119" s="412">
        <v>0</v>
      </c>
      <c r="FF119" s="412">
        <v>0</v>
      </c>
      <c r="FG119" s="412">
        <v>20</v>
      </c>
      <c r="FH119" s="412">
        <v>10</v>
      </c>
      <c r="FI119" s="412">
        <v>9</v>
      </c>
      <c r="FJ119" s="412">
        <v>2</v>
      </c>
      <c r="FK119" s="412">
        <v>4</v>
      </c>
      <c r="FL119" s="412">
        <v>0</v>
      </c>
      <c r="FM119" s="412">
        <v>0</v>
      </c>
      <c r="FN119" s="412">
        <v>0</v>
      </c>
      <c r="FO119" s="412">
        <v>45</v>
      </c>
      <c r="FP119" s="412">
        <v>270</v>
      </c>
      <c r="FQ119" s="412">
        <v>89</v>
      </c>
      <c r="FR119" s="412">
        <v>52</v>
      </c>
      <c r="FS119" s="412">
        <v>35</v>
      </c>
      <c r="FT119" s="412">
        <v>10</v>
      </c>
      <c r="FU119" s="412">
        <v>5</v>
      </c>
      <c r="FV119" s="412">
        <v>3</v>
      </c>
      <c r="FW119" s="412">
        <v>2</v>
      </c>
      <c r="FX119" s="412">
        <v>466</v>
      </c>
      <c r="FY119" s="412">
        <v>68</v>
      </c>
      <c r="FZ119" s="412">
        <v>13154</v>
      </c>
      <c r="GA119" s="412">
        <v>7703</v>
      </c>
      <c r="GB119" s="412">
        <v>5526</v>
      </c>
      <c r="GC119" s="412">
        <v>3690</v>
      </c>
      <c r="GD119" s="412">
        <v>2866</v>
      </c>
      <c r="GE119" s="412">
        <v>907</v>
      </c>
      <c r="GF119" s="412">
        <v>317</v>
      </c>
      <c r="GG119" s="412">
        <v>22</v>
      </c>
      <c r="GH119" s="412">
        <v>34253</v>
      </c>
      <c r="GI119" s="412">
        <v>22</v>
      </c>
      <c r="GJ119" s="412">
        <v>12469</v>
      </c>
      <c r="GK119" s="412">
        <v>4078</v>
      </c>
      <c r="GL119" s="412">
        <v>2200</v>
      </c>
      <c r="GM119" s="412">
        <v>1017</v>
      </c>
      <c r="GN119" s="412">
        <v>509</v>
      </c>
      <c r="GO119" s="412">
        <v>158</v>
      </c>
      <c r="GP119" s="412">
        <v>48</v>
      </c>
      <c r="GQ119" s="412">
        <v>11</v>
      </c>
      <c r="GR119" s="412">
        <v>20512</v>
      </c>
      <c r="GS119" s="412">
        <v>0</v>
      </c>
      <c r="GT119" s="412">
        <v>0</v>
      </c>
      <c r="GU119" s="412">
        <v>0</v>
      </c>
      <c r="GV119" s="412">
        <v>0</v>
      </c>
      <c r="GW119" s="412">
        <v>0</v>
      </c>
      <c r="GX119" s="412">
        <v>0</v>
      </c>
      <c r="GY119" s="412">
        <v>0</v>
      </c>
      <c r="GZ119" s="412">
        <v>0</v>
      </c>
      <c r="HA119" s="412">
        <v>0</v>
      </c>
      <c r="HB119" s="412">
        <v>0</v>
      </c>
      <c r="HC119" s="412">
        <v>84.5</v>
      </c>
      <c r="HD119" s="412">
        <v>22558.75</v>
      </c>
      <c r="HE119" s="412">
        <v>10768.5</v>
      </c>
      <c r="HF119" s="412">
        <v>7175</v>
      </c>
      <c r="HG119" s="412">
        <v>4455</v>
      </c>
      <c r="HH119" s="412">
        <v>3245</v>
      </c>
      <c r="HI119" s="412">
        <v>1024.25</v>
      </c>
      <c r="HJ119" s="412">
        <v>351.75</v>
      </c>
      <c r="HK119" s="412">
        <v>30</v>
      </c>
      <c r="HL119" s="412">
        <v>49692.75</v>
      </c>
      <c r="HM119" s="412">
        <v>46.9</v>
      </c>
      <c r="HN119" s="412">
        <v>15039.2</v>
      </c>
      <c r="HO119" s="412">
        <v>8375.5</v>
      </c>
      <c r="HP119" s="412">
        <v>6377.8</v>
      </c>
      <c r="HQ119" s="412">
        <v>4455</v>
      </c>
      <c r="HR119" s="412">
        <v>3966.1</v>
      </c>
      <c r="HS119" s="412">
        <v>1479.5</v>
      </c>
      <c r="HT119" s="412">
        <v>586.29999999999995</v>
      </c>
      <c r="HU119" s="412">
        <v>60</v>
      </c>
      <c r="HV119" s="412">
        <v>40386.299999999996</v>
      </c>
      <c r="HW119" s="412">
        <v>0</v>
      </c>
      <c r="HX119" s="412">
        <v>40386.300000000003</v>
      </c>
      <c r="HY119" s="412">
        <v>84.5</v>
      </c>
      <c r="HZ119" s="412">
        <v>22558.75</v>
      </c>
      <c r="IA119" s="412">
        <v>10768.5</v>
      </c>
      <c r="IB119" s="412">
        <v>7175</v>
      </c>
      <c r="IC119" s="412">
        <v>4455</v>
      </c>
      <c r="ID119" s="412">
        <v>3245</v>
      </c>
      <c r="IE119" s="412">
        <v>1024.25</v>
      </c>
      <c r="IF119" s="412">
        <v>351.75</v>
      </c>
      <c r="IG119" s="412">
        <v>30</v>
      </c>
      <c r="IH119" s="412">
        <v>49692.75</v>
      </c>
      <c r="II119" s="412">
        <v>24</v>
      </c>
      <c r="IJ119" s="412">
        <v>6708.67</v>
      </c>
      <c r="IK119" s="412">
        <v>1560.59</v>
      </c>
      <c r="IL119" s="412">
        <v>473.35</v>
      </c>
      <c r="IM119" s="412">
        <v>155.91</v>
      </c>
      <c r="IN119" s="412">
        <v>65.040000000000006</v>
      </c>
      <c r="IO119" s="412">
        <v>23.49</v>
      </c>
      <c r="IP119" s="412">
        <v>8.27</v>
      </c>
      <c r="IQ119" s="412">
        <v>0</v>
      </c>
      <c r="IR119" s="412">
        <v>9019.3200000000015</v>
      </c>
      <c r="IS119" s="412">
        <v>60.5</v>
      </c>
      <c r="IT119" s="412">
        <v>15850.08</v>
      </c>
      <c r="IU119" s="412">
        <v>9207.91</v>
      </c>
      <c r="IV119" s="412">
        <v>6701.65</v>
      </c>
      <c r="IW119" s="412">
        <v>4299.09</v>
      </c>
      <c r="IX119" s="412">
        <v>3179.96</v>
      </c>
      <c r="IY119" s="412">
        <v>1000.76</v>
      </c>
      <c r="IZ119" s="412">
        <v>343.48</v>
      </c>
      <c r="JA119" s="412">
        <v>30</v>
      </c>
      <c r="JB119" s="412">
        <v>40673.43</v>
      </c>
      <c r="JC119" s="412">
        <v>33.6</v>
      </c>
      <c r="JD119" s="412">
        <v>10566.7</v>
      </c>
      <c r="JE119" s="412">
        <v>7161.7</v>
      </c>
      <c r="JF119" s="412">
        <v>5957</v>
      </c>
      <c r="JG119" s="412">
        <v>4299.1000000000004</v>
      </c>
      <c r="JH119" s="412">
        <v>3886.6</v>
      </c>
      <c r="JI119" s="412">
        <v>1445.5</v>
      </c>
      <c r="JJ119" s="412">
        <v>572.5</v>
      </c>
      <c r="JK119" s="412">
        <v>60</v>
      </c>
      <c r="JL119" s="412">
        <v>33982.699999999997</v>
      </c>
      <c r="JM119" s="412">
        <v>0</v>
      </c>
      <c r="JN119" s="412">
        <v>33982.699999999997</v>
      </c>
      <c r="JO119" s="286"/>
      <c r="JP119" s="143">
        <f t="shared" si="6"/>
        <v>0</v>
      </c>
    </row>
    <row r="120" spans="1:276" x14ac:dyDescent="0.2">
      <c r="A120" s="150" t="s">
        <v>475</v>
      </c>
      <c r="B120" s="151" t="s">
        <v>276</v>
      </c>
      <c r="C120" s="152" t="s">
        <v>283</v>
      </c>
      <c r="D120" s="415" t="s">
        <v>474</v>
      </c>
      <c r="E120" s="412">
        <v>3666</v>
      </c>
      <c r="F120" s="412">
        <v>8500</v>
      </c>
      <c r="G120" s="412">
        <v>9097</v>
      </c>
      <c r="H120" s="412">
        <v>6767</v>
      </c>
      <c r="I120" s="412">
        <v>5963</v>
      </c>
      <c r="J120" s="412">
        <v>3916</v>
      </c>
      <c r="K120" s="412">
        <v>2411</v>
      </c>
      <c r="L120" s="412">
        <v>166</v>
      </c>
      <c r="M120" s="412">
        <v>40486</v>
      </c>
      <c r="N120" s="412">
        <v>302</v>
      </c>
      <c r="O120" s="412">
        <v>440</v>
      </c>
      <c r="P120" s="412">
        <v>335</v>
      </c>
      <c r="Q120" s="412">
        <v>186</v>
      </c>
      <c r="R120" s="412">
        <v>106</v>
      </c>
      <c r="S120" s="412">
        <v>33</v>
      </c>
      <c r="T120" s="412">
        <v>17</v>
      </c>
      <c r="U120" s="412">
        <v>6</v>
      </c>
      <c r="V120" s="412">
        <v>1425</v>
      </c>
      <c r="W120" s="412">
        <v>0</v>
      </c>
      <c r="X120" s="412">
        <v>0</v>
      </c>
      <c r="Y120" s="412">
        <v>0</v>
      </c>
      <c r="Z120" s="412">
        <v>0</v>
      </c>
      <c r="AA120" s="412">
        <v>0</v>
      </c>
      <c r="AB120" s="412">
        <v>0</v>
      </c>
      <c r="AC120" s="412">
        <v>0</v>
      </c>
      <c r="AD120" s="412">
        <v>0</v>
      </c>
      <c r="AE120" s="412">
        <v>0</v>
      </c>
      <c r="AF120" s="412">
        <v>3364</v>
      </c>
      <c r="AG120" s="412">
        <v>8060</v>
      </c>
      <c r="AH120" s="412">
        <v>8762</v>
      </c>
      <c r="AI120" s="412">
        <v>6581</v>
      </c>
      <c r="AJ120" s="412">
        <v>5857</v>
      </c>
      <c r="AK120" s="412">
        <v>3883</v>
      </c>
      <c r="AL120" s="412">
        <v>2394</v>
      </c>
      <c r="AM120" s="412">
        <v>160</v>
      </c>
      <c r="AN120" s="412">
        <v>39061</v>
      </c>
      <c r="AO120" s="412">
        <v>3</v>
      </c>
      <c r="AP120" s="412">
        <v>20</v>
      </c>
      <c r="AQ120" s="412">
        <v>25</v>
      </c>
      <c r="AR120" s="412">
        <v>27</v>
      </c>
      <c r="AS120" s="412">
        <v>33</v>
      </c>
      <c r="AT120" s="412">
        <v>21</v>
      </c>
      <c r="AU120" s="412">
        <v>20</v>
      </c>
      <c r="AV120" s="412">
        <v>10</v>
      </c>
      <c r="AW120" s="412">
        <v>159</v>
      </c>
      <c r="AX120" s="412">
        <v>3</v>
      </c>
      <c r="AY120" s="412">
        <v>20</v>
      </c>
      <c r="AZ120" s="412">
        <v>25</v>
      </c>
      <c r="BA120" s="412">
        <v>27</v>
      </c>
      <c r="BB120" s="412">
        <v>33</v>
      </c>
      <c r="BC120" s="412">
        <v>21</v>
      </c>
      <c r="BD120" s="412">
        <v>20</v>
      </c>
      <c r="BE120" s="412">
        <v>10</v>
      </c>
      <c r="BF120" s="412">
        <v>0</v>
      </c>
      <c r="BG120" s="412">
        <v>159</v>
      </c>
      <c r="BH120" s="412">
        <v>3</v>
      </c>
      <c r="BI120" s="412">
        <v>3381</v>
      </c>
      <c r="BJ120" s="412">
        <v>8065</v>
      </c>
      <c r="BK120" s="412">
        <v>8764</v>
      </c>
      <c r="BL120" s="412">
        <v>6587</v>
      </c>
      <c r="BM120" s="412">
        <v>5845</v>
      </c>
      <c r="BN120" s="412">
        <v>3882</v>
      </c>
      <c r="BO120" s="412">
        <v>2384</v>
      </c>
      <c r="BP120" s="412">
        <v>150</v>
      </c>
      <c r="BQ120" s="412">
        <v>39061</v>
      </c>
      <c r="BR120" s="412">
        <v>2</v>
      </c>
      <c r="BS120" s="412">
        <v>2034</v>
      </c>
      <c r="BT120" s="412">
        <v>3087</v>
      </c>
      <c r="BU120" s="412">
        <v>2700</v>
      </c>
      <c r="BV120" s="412">
        <v>1731</v>
      </c>
      <c r="BW120" s="412">
        <v>1138</v>
      </c>
      <c r="BX120" s="412">
        <v>587</v>
      </c>
      <c r="BY120" s="412">
        <v>299</v>
      </c>
      <c r="BZ120" s="412">
        <v>16</v>
      </c>
      <c r="CA120" s="412">
        <v>11594</v>
      </c>
      <c r="CB120" s="412">
        <v>0</v>
      </c>
      <c r="CC120" s="412">
        <v>8</v>
      </c>
      <c r="CD120" s="412">
        <v>56</v>
      </c>
      <c r="CE120" s="412">
        <v>67</v>
      </c>
      <c r="CF120" s="412">
        <v>48</v>
      </c>
      <c r="CG120" s="412">
        <v>34</v>
      </c>
      <c r="CH120" s="412">
        <v>22</v>
      </c>
      <c r="CI120" s="412">
        <v>11</v>
      </c>
      <c r="CJ120" s="412">
        <v>1</v>
      </c>
      <c r="CK120" s="412">
        <v>247</v>
      </c>
      <c r="CL120" s="412">
        <v>0</v>
      </c>
      <c r="CM120" s="412">
        <v>2</v>
      </c>
      <c r="CN120" s="412">
        <v>1</v>
      </c>
      <c r="CO120" s="412">
        <v>5</v>
      </c>
      <c r="CP120" s="412">
        <v>3</v>
      </c>
      <c r="CQ120" s="412">
        <v>6</v>
      </c>
      <c r="CR120" s="412">
        <v>11</v>
      </c>
      <c r="CS120" s="412">
        <v>11</v>
      </c>
      <c r="CT120" s="412">
        <v>0</v>
      </c>
      <c r="CU120" s="412">
        <v>39</v>
      </c>
      <c r="CV120" s="412">
        <v>66</v>
      </c>
      <c r="CW120" s="412">
        <v>77</v>
      </c>
      <c r="CX120" s="412">
        <v>111</v>
      </c>
      <c r="CY120" s="412">
        <v>61</v>
      </c>
      <c r="CZ120" s="412">
        <v>44</v>
      </c>
      <c r="DA120" s="412">
        <v>22</v>
      </c>
      <c r="DB120" s="412">
        <v>17</v>
      </c>
      <c r="DC120" s="412">
        <v>12</v>
      </c>
      <c r="DD120" s="412">
        <v>410</v>
      </c>
      <c r="DE120" s="412">
        <v>64</v>
      </c>
      <c r="DF120" s="412">
        <v>80</v>
      </c>
      <c r="DG120" s="412">
        <v>110</v>
      </c>
      <c r="DH120" s="412">
        <v>67</v>
      </c>
      <c r="DI120" s="412">
        <v>50</v>
      </c>
      <c r="DJ120" s="412">
        <v>32</v>
      </c>
      <c r="DK120" s="412">
        <v>18</v>
      </c>
      <c r="DL120" s="412">
        <v>3</v>
      </c>
      <c r="DM120" s="412">
        <v>424</v>
      </c>
      <c r="DN120" s="412">
        <v>88</v>
      </c>
      <c r="DO120" s="412">
        <v>124</v>
      </c>
      <c r="DP120" s="412">
        <v>119</v>
      </c>
      <c r="DQ120" s="412">
        <v>77</v>
      </c>
      <c r="DR120" s="412">
        <v>50</v>
      </c>
      <c r="DS120" s="412">
        <v>41</v>
      </c>
      <c r="DT120" s="412">
        <v>24</v>
      </c>
      <c r="DU120" s="412">
        <v>0</v>
      </c>
      <c r="DV120" s="412">
        <v>523</v>
      </c>
      <c r="DW120" s="412">
        <v>0</v>
      </c>
      <c r="DX120" s="412">
        <v>0</v>
      </c>
      <c r="DY120" s="412">
        <v>0</v>
      </c>
      <c r="DZ120" s="412">
        <v>0</v>
      </c>
      <c r="EA120" s="412">
        <v>0</v>
      </c>
      <c r="EB120" s="412">
        <v>0</v>
      </c>
      <c r="EC120" s="412">
        <v>0</v>
      </c>
      <c r="ED120" s="412">
        <v>0</v>
      </c>
      <c r="EE120" s="412">
        <v>0</v>
      </c>
      <c r="EF120" s="412">
        <v>152</v>
      </c>
      <c r="EG120" s="412">
        <v>204</v>
      </c>
      <c r="EH120" s="412">
        <v>229</v>
      </c>
      <c r="EI120" s="412">
        <v>144</v>
      </c>
      <c r="EJ120" s="412">
        <v>100</v>
      </c>
      <c r="EK120" s="412">
        <v>73</v>
      </c>
      <c r="EL120" s="412">
        <v>42</v>
      </c>
      <c r="EM120" s="412">
        <v>3</v>
      </c>
      <c r="EN120" s="412">
        <v>947</v>
      </c>
      <c r="EO120" s="412">
        <v>64</v>
      </c>
      <c r="EP120" s="412">
        <v>80</v>
      </c>
      <c r="EQ120" s="412">
        <v>110</v>
      </c>
      <c r="ER120" s="412">
        <v>67</v>
      </c>
      <c r="ES120" s="412">
        <v>50</v>
      </c>
      <c r="ET120" s="412">
        <v>32</v>
      </c>
      <c r="EU120" s="412">
        <v>18</v>
      </c>
      <c r="EV120" s="412">
        <v>3</v>
      </c>
      <c r="EW120" s="412">
        <v>424</v>
      </c>
      <c r="EX120" s="412">
        <v>0</v>
      </c>
      <c r="EY120" s="412">
        <v>0</v>
      </c>
      <c r="EZ120" s="412">
        <v>0</v>
      </c>
      <c r="FA120" s="412">
        <v>0</v>
      </c>
      <c r="FB120" s="412">
        <v>0</v>
      </c>
      <c r="FC120" s="412">
        <v>0</v>
      </c>
      <c r="FD120" s="412">
        <v>0</v>
      </c>
      <c r="FE120" s="412">
        <v>0</v>
      </c>
      <c r="FF120" s="412">
        <v>0</v>
      </c>
      <c r="FG120" s="412">
        <v>2</v>
      </c>
      <c r="FH120" s="412">
        <v>6</v>
      </c>
      <c r="FI120" s="412">
        <v>8</v>
      </c>
      <c r="FJ120" s="412">
        <v>7</v>
      </c>
      <c r="FK120" s="412">
        <v>2</v>
      </c>
      <c r="FL120" s="412">
        <v>5</v>
      </c>
      <c r="FM120" s="412">
        <v>1</v>
      </c>
      <c r="FN120" s="412">
        <v>0</v>
      </c>
      <c r="FO120" s="412">
        <v>31</v>
      </c>
      <c r="FP120" s="412">
        <v>62</v>
      </c>
      <c r="FQ120" s="412">
        <v>74</v>
      </c>
      <c r="FR120" s="412">
        <v>102</v>
      </c>
      <c r="FS120" s="412">
        <v>60</v>
      </c>
      <c r="FT120" s="412">
        <v>48</v>
      </c>
      <c r="FU120" s="412">
        <v>27</v>
      </c>
      <c r="FV120" s="412">
        <v>17</v>
      </c>
      <c r="FW120" s="412">
        <v>3</v>
      </c>
      <c r="FX120" s="412">
        <v>393</v>
      </c>
      <c r="FY120" s="412">
        <v>1</v>
      </c>
      <c r="FZ120" s="412">
        <v>1249</v>
      </c>
      <c r="GA120" s="412">
        <v>4797</v>
      </c>
      <c r="GB120" s="412">
        <v>5873</v>
      </c>
      <c r="GC120" s="412">
        <v>4728</v>
      </c>
      <c r="GD120" s="412">
        <v>4617</v>
      </c>
      <c r="GE120" s="412">
        <v>3221</v>
      </c>
      <c r="GF120" s="412">
        <v>2039</v>
      </c>
      <c r="GG120" s="412">
        <v>133</v>
      </c>
      <c r="GH120" s="412">
        <v>26658</v>
      </c>
      <c r="GI120" s="412">
        <v>2</v>
      </c>
      <c r="GJ120" s="412">
        <v>2132</v>
      </c>
      <c r="GK120" s="412">
        <v>3268</v>
      </c>
      <c r="GL120" s="412">
        <v>2891</v>
      </c>
      <c r="GM120" s="412">
        <v>1859</v>
      </c>
      <c r="GN120" s="412">
        <v>1228</v>
      </c>
      <c r="GO120" s="412">
        <v>661</v>
      </c>
      <c r="GP120" s="412">
        <v>345</v>
      </c>
      <c r="GQ120" s="412">
        <v>17</v>
      </c>
      <c r="GR120" s="412">
        <v>12403</v>
      </c>
      <c r="GS120" s="412">
        <v>0</v>
      </c>
      <c r="GT120" s="412">
        <v>11.88</v>
      </c>
      <c r="GU120" s="412">
        <v>3.75</v>
      </c>
      <c r="GV120" s="412">
        <v>3.5</v>
      </c>
      <c r="GW120" s="412">
        <v>1</v>
      </c>
      <c r="GX120" s="412">
        <v>0.5</v>
      </c>
      <c r="GY120" s="412">
        <v>0</v>
      </c>
      <c r="GZ120" s="412">
        <v>0</v>
      </c>
      <c r="HA120" s="412">
        <v>0</v>
      </c>
      <c r="HB120" s="412">
        <v>20.630000000000003</v>
      </c>
      <c r="HC120" s="412">
        <v>2.5</v>
      </c>
      <c r="HD120" s="412">
        <v>2804.12</v>
      </c>
      <c r="HE120" s="412">
        <v>7191</v>
      </c>
      <c r="HF120" s="412">
        <v>7983.25</v>
      </c>
      <c r="HG120" s="412">
        <v>6089.25</v>
      </c>
      <c r="HH120" s="412">
        <v>5511</v>
      </c>
      <c r="HI120" s="412">
        <v>3696.25</v>
      </c>
      <c r="HJ120" s="412">
        <v>2286.5</v>
      </c>
      <c r="HK120" s="412">
        <v>145.75</v>
      </c>
      <c r="HL120" s="412">
        <v>35709.619999999995</v>
      </c>
      <c r="HM120" s="412">
        <v>1.4</v>
      </c>
      <c r="HN120" s="412">
        <v>1869.4</v>
      </c>
      <c r="HO120" s="412">
        <v>5593</v>
      </c>
      <c r="HP120" s="412">
        <v>7096.2</v>
      </c>
      <c r="HQ120" s="412">
        <v>6089.3</v>
      </c>
      <c r="HR120" s="412">
        <v>6735.7</v>
      </c>
      <c r="HS120" s="412">
        <v>5339</v>
      </c>
      <c r="HT120" s="412">
        <v>3810.8</v>
      </c>
      <c r="HU120" s="412">
        <v>291.5</v>
      </c>
      <c r="HV120" s="412">
        <v>36826.300000000003</v>
      </c>
      <c r="HW120" s="412">
        <v>664.24</v>
      </c>
      <c r="HX120" s="412">
        <v>37490.5</v>
      </c>
      <c r="HY120" s="412">
        <v>2.5</v>
      </c>
      <c r="HZ120" s="412">
        <v>2804.12</v>
      </c>
      <c r="IA120" s="412">
        <v>7191</v>
      </c>
      <c r="IB120" s="412">
        <v>7983.25</v>
      </c>
      <c r="IC120" s="412">
        <v>6089.25</v>
      </c>
      <c r="ID120" s="412">
        <v>5511</v>
      </c>
      <c r="IE120" s="412">
        <v>3696.25</v>
      </c>
      <c r="IF120" s="412">
        <v>2286.5</v>
      </c>
      <c r="IG120" s="412">
        <v>145.75</v>
      </c>
      <c r="IH120" s="412">
        <v>35709.619999999995</v>
      </c>
      <c r="II120" s="412">
        <v>0.98</v>
      </c>
      <c r="IJ120" s="412">
        <v>869.67</v>
      </c>
      <c r="IK120" s="412">
        <v>1249.3599999999999</v>
      </c>
      <c r="IL120" s="412">
        <v>580.09</v>
      </c>
      <c r="IM120" s="412">
        <v>205.77</v>
      </c>
      <c r="IN120" s="412">
        <v>90.97</v>
      </c>
      <c r="IO120" s="412">
        <v>50.33</v>
      </c>
      <c r="IP120" s="412">
        <v>11.13</v>
      </c>
      <c r="IQ120" s="412">
        <v>0</v>
      </c>
      <c r="IR120" s="412">
        <v>3058.2999999999997</v>
      </c>
      <c r="IS120" s="412">
        <v>1.52</v>
      </c>
      <c r="IT120" s="412">
        <v>1934.4499999999998</v>
      </c>
      <c r="IU120" s="412">
        <v>5941.64</v>
      </c>
      <c r="IV120" s="412">
        <v>7403.16</v>
      </c>
      <c r="IW120" s="412">
        <v>5883.48</v>
      </c>
      <c r="IX120" s="412">
        <v>5420.03</v>
      </c>
      <c r="IY120" s="412">
        <v>3645.92</v>
      </c>
      <c r="IZ120" s="412">
        <v>2275.37</v>
      </c>
      <c r="JA120" s="412">
        <v>145.75</v>
      </c>
      <c r="JB120" s="412">
        <v>32651.319999999996</v>
      </c>
      <c r="JC120" s="412">
        <v>0.8</v>
      </c>
      <c r="JD120" s="412">
        <v>1289.5999999999999</v>
      </c>
      <c r="JE120" s="412">
        <v>4621.3</v>
      </c>
      <c r="JF120" s="412">
        <v>6580.6</v>
      </c>
      <c r="JG120" s="412">
        <v>5883.5</v>
      </c>
      <c r="JH120" s="412">
        <v>6624.5</v>
      </c>
      <c r="JI120" s="412">
        <v>5266.3</v>
      </c>
      <c r="JJ120" s="412">
        <v>3792.3</v>
      </c>
      <c r="JK120" s="412">
        <v>291.5</v>
      </c>
      <c r="JL120" s="412">
        <v>34350.400000000001</v>
      </c>
      <c r="JM120" s="412">
        <v>664.24</v>
      </c>
      <c r="JN120" s="412">
        <v>35014.6</v>
      </c>
      <c r="JO120" s="286"/>
      <c r="JP120" s="143">
        <f t="shared" si="6"/>
        <v>0</v>
      </c>
    </row>
    <row r="121" spans="1:276" x14ac:dyDescent="0.2">
      <c r="A121" s="150" t="s">
        <v>476</v>
      </c>
      <c r="B121" s="151" t="s">
        <v>292</v>
      </c>
      <c r="C121" s="152" t="s">
        <v>128</v>
      </c>
      <c r="D121" s="415" t="s">
        <v>299</v>
      </c>
      <c r="E121" s="412">
        <v>3790</v>
      </c>
      <c r="F121" s="412">
        <v>5744</v>
      </c>
      <c r="G121" s="412">
        <v>14166</v>
      </c>
      <c r="H121" s="412">
        <v>24384</v>
      </c>
      <c r="I121" s="412">
        <v>15177</v>
      </c>
      <c r="J121" s="412">
        <v>9096</v>
      </c>
      <c r="K121" s="412">
        <v>10828</v>
      </c>
      <c r="L121" s="412">
        <v>2225</v>
      </c>
      <c r="M121" s="412">
        <v>85410</v>
      </c>
      <c r="N121" s="412">
        <v>418</v>
      </c>
      <c r="O121" s="412">
        <v>146</v>
      </c>
      <c r="P121" s="412">
        <v>476</v>
      </c>
      <c r="Q121" s="412">
        <v>443</v>
      </c>
      <c r="R121" s="412">
        <v>272</v>
      </c>
      <c r="S121" s="412">
        <v>185</v>
      </c>
      <c r="T121" s="412">
        <v>120</v>
      </c>
      <c r="U121" s="412">
        <v>20</v>
      </c>
      <c r="V121" s="412">
        <v>2080</v>
      </c>
      <c r="W121" s="412">
        <v>0</v>
      </c>
      <c r="X121" s="412">
        <v>1</v>
      </c>
      <c r="Y121" s="412">
        <v>6</v>
      </c>
      <c r="Z121" s="412">
        <v>4</v>
      </c>
      <c r="AA121" s="412">
        <v>0</v>
      </c>
      <c r="AB121" s="412">
        <v>2</v>
      </c>
      <c r="AC121" s="412">
        <v>0</v>
      </c>
      <c r="AD121" s="412">
        <v>0</v>
      </c>
      <c r="AE121" s="412">
        <v>13</v>
      </c>
      <c r="AF121" s="412">
        <v>3372</v>
      </c>
      <c r="AG121" s="412">
        <v>5597</v>
      </c>
      <c r="AH121" s="412">
        <v>13684</v>
      </c>
      <c r="AI121" s="412">
        <v>23937</v>
      </c>
      <c r="AJ121" s="412">
        <v>14905</v>
      </c>
      <c r="AK121" s="412">
        <v>8909</v>
      </c>
      <c r="AL121" s="412">
        <v>10708</v>
      </c>
      <c r="AM121" s="412">
        <v>2205</v>
      </c>
      <c r="AN121" s="412">
        <v>83317</v>
      </c>
      <c r="AO121" s="412">
        <v>1</v>
      </c>
      <c r="AP121" s="412">
        <v>8</v>
      </c>
      <c r="AQ121" s="412">
        <v>21</v>
      </c>
      <c r="AR121" s="412">
        <v>25</v>
      </c>
      <c r="AS121" s="412">
        <v>44</v>
      </c>
      <c r="AT121" s="412">
        <v>43</v>
      </c>
      <c r="AU121" s="412">
        <v>36</v>
      </c>
      <c r="AV121" s="412">
        <v>9</v>
      </c>
      <c r="AW121" s="412">
        <v>187</v>
      </c>
      <c r="AX121" s="412">
        <v>1</v>
      </c>
      <c r="AY121" s="412">
        <v>8</v>
      </c>
      <c r="AZ121" s="412">
        <v>21</v>
      </c>
      <c r="BA121" s="412">
        <v>25</v>
      </c>
      <c r="BB121" s="412">
        <v>44</v>
      </c>
      <c r="BC121" s="412">
        <v>43</v>
      </c>
      <c r="BD121" s="412">
        <v>36</v>
      </c>
      <c r="BE121" s="412">
        <v>9</v>
      </c>
      <c r="BF121" s="412">
        <v>0</v>
      </c>
      <c r="BG121" s="412">
        <v>187</v>
      </c>
      <c r="BH121" s="412">
        <v>1</v>
      </c>
      <c r="BI121" s="412">
        <v>3379</v>
      </c>
      <c r="BJ121" s="412">
        <v>5610</v>
      </c>
      <c r="BK121" s="412">
        <v>13688</v>
      </c>
      <c r="BL121" s="412">
        <v>23956</v>
      </c>
      <c r="BM121" s="412">
        <v>14904</v>
      </c>
      <c r="BN121" s="412">
        <v>8902</v>
      </c>
      <c r="BO121" s="412">
        <v>10681</v>
      </c>
      <c r="BP121" s="412">
        <v>2196</v>
      </c>
      <c r="BQ121" s="412">
        <v>83317</v>
      </c>
      <c r="BR121" s="412">
        <v>1</v>
      </c>
      <c r="BS121" s="412">
        <v>2001</v>
      </c>
      <c r="BT121" s="412">
        <v>3221</v>
      </c>
      <c r="BU121" s="412">
        <v>6860</v>
      </c>
      <c r="BV121" s="412">
        <v>9496</v>
      </c>
      <c r="BW121" s="412">
        <v>4223</v>
      </c>
      <c r="BX121" s="412">
        <v>1933</v>
      </c>
      <c r="BY121" s="412">
        <v>1787</v>
      </c>
      <c r="BZ121" s="412">
        <v>180</v>
      </c>
      <c r="CA121" s="412">
        <v>29702</v>
      </c>
      <c r="CB121" s="412">
        <v>0</v>
      </c>
      <c r="CC121" s="412">
        <v>16</v>
      </c>
      <c r="CD121" s="412">
        <v>33</v>
      </c>
      <c r="CE121" s="412">
        <v>117</v>
      </c>
      <c r="CF121" s="412">
        <v>227</v>
      </c>
      <c r="CG121" s="412">
        <v>115</v>
      </c>
      <c r="CH121" s="412">
        <v>50</v>
      </c>
      <c r="CI121" s="412">
        <v>40</v>
      </c>
      <c r="CJ121" s="412">
        <v>5</v>
      </c>
      <c r="CK121" s="412">
        <v>603</v>
      </c>
      <c r="CL121" s="412">
        <v>0</v>
      </c>
      <c r="CM121" s="412">
        <v>0</v>
      </c>
      <c r="CN121" s="412">
        <v>0</v>
      </c>
      <c r="CO121" s="412">
        <v>1</v>
      </c>
      <c r="CP121" s="412">
        <v>2</v>
      </c>
      <c r="CQ121" s="412">
        <v>2</v>
      </c>
      <c r="CR121" s="412">
        <v>8</v>
      </c>
      <c r="CS121" s="412">
        <v>20</v>
      </c>
      <c r="CT121" s="412">
        <v>3</v>
      </c>
      <c r="CU121" s="412">
        <v>36</v>
      </c>
      <c r="CV121" s="412">
        <v>88</v>
      </c>
      <c r="CW121" s="412">
        <v>92</v>
      </c>
      <c r="CX121" s="412">
        <v>300</v>
      </c>
      <c r="CY121" s="412">
        <v>649</v>
      </c>
      <c r="CZ121" s="412">
        <v>379</v>
      </c>
      <c r="DA121" s="412">
        <v>227</v>
      </c>
      <c r="DB121" s="412">
        <v>305</v>
      </c>
      <c r="DC121" s="412">
        <v>70</v>
      </c>
      <c r="DD121" s="412">
        <v>2110</v>
      </c>
      <c r="DE121" s="412">
        <v>9</v>
      </c>
      <c r="DF121" s="412">
        <v>22</v>
      </c>
      <c r="DG121" s="412">
        <v>52</v>
      </c>
      <c r="DH121" s="412">
        <v>115</v>
      </c>
      <c r="DI121" s="412">
        <v>89</v>
      </c>
      <c r="DJ121" s="412">
        <v>51</v>
      </c>
      <c r="DK121" s="412">
        <v>53</v>
      </c>
      <c r="DL121" s="412">
        <v>43</v>
      </c>
      <c r="DM121" s="412">
        <v>434</v>
      </c>
      <c r="DN121" s="412">
        <v>0</v>
      </c>
      <c r="DO121" s="412">
        <v>0</v>
      </c>
      <c r="DP121" s="412">
        <v>0</v>
      </c>
      <c r="DQ121" s="412">
        <v>0</v>
      </c>
      <c r="DR121" s="412">
        <v>0</v>
      </c>
      <c r="DS121" s="412">
        <v>0</v>
      </c>
      <c r="DT121" s="412">
        <v>0</v>
      </c>
      <c r="DU121" s="412">
        <v>0</v>
      </c>
      <c r="DV121" s="412">
        <v>0</v>
      </c>
      <c r="DW121" s="412">
        <v>0</v>
      </c>
      <c r="DX121" s="412">
        <v>4</v>
      </c>
      <c r="DY121" s="412">
        <v>9</v>
      </c>
      <c r="DZ121" s="412">
        <v>33</v>
      </c>
      <c r="EA121" s="412">
        <v>7</v>
      </c>
      <c r="EB121" s="412">
        <v>6</v>
      </c>
      <c r="EC121" s="412">
        <v>19</v>
      </c>
      <c r="ED121" s="412">
        <v>7</v>
      </c>
      <c r="EE121" s="412">
        <v>85</v>
      </c>
      <c r="EF121" s="412">
        <v>9</v>
      </c>
      <c r="EG121" s="412">
        <v>26</v>
      </c>
      <c r="EH121" s="412">
        <v>61</v>
      </c>
      <c r="EI121" s="412">
        <v>148</v>
      </c>
      <c r="EJ121" s="412">
        <v>96</v>
      </c>
      <c r="EK121" s="412">
        <v>57</v>
      </c>
      <c r="EL121" s="412">
        <v>72</v>
      </c>
      <c r="EM121" s="412">
        <v>50</v>
      </c>
      <c r="EN121" s="412">
        <v>519</v>
      </c>
      <c r="EO121" s="412">
        <v>1</v>
      </c>
      <c r="EP121" s="412">
        <v>9</v>
      </c>
      <c r="EQ121" s="412">
        <v>27</v>
      </c>
      <c r="ER121" s="412">
        <v>79</v>
      </c>
      <c r="ES121" s="412">
        <v>47</v>
      </c>
      <c r="ET121" s="412">
        <v>22</v>
      </c>
      <c r="EU121" s="412">
        <v>45</v>
      </c>
      <c r="EV121" s="412">
        <v>39</v>
      </c>
      <c r="EW121" s="412">
        <v>269</v>
      </c>
      <c r="EX121" s="412">
        <v>0</v>
      </c>
      <c r="EY121" s="412">
        <v>0</v>
      </c>
      <c r="EZ121" s="412">
        <v>0</v>
      </c>
      <c r="FA121" s="412">
        <v>0</v>
      </c>
      <c r="FB121" s="412">
        <v>0</v>
      </c>
      <c r="FC121" s="412">
        <v>0</v>
      </c>
      <c r="FD121" s="412">
        <v>0</v>
      </c>
      <c r="FE121" s="412">
        <v>0</v>
      </c>
      <c r="FF121" s="412">
        <v>0</v>
      </c>
      <c r="FG121" s="412">
        <v>0</v>
      </c>
      <c r="FH121" s="412">
        <v>0</v>
      </c>
      <c r="FI121" s="412">
        <v>0</v>
      </c>
      <c r="FJ121" s="412">
        <v>1</v>
      </c>
      <c r="FK121" s="412">
        <v>1</v>
      </c>
      <c r="FL121" s="412">
        <v>0</v>
      </c>
      <c r="FM121" s="412">
        <v>0</v>
      </c>
      <c r="FN121" s="412">
        <v>0</v>
      </c>
      <c r="FO121" s="412">
        <v>2</v>
      </c>
      <c r="FP121" s="412">
        <v>1</v>
      </c>
      <c r="FQ121" s="412">
        <v>9</v>
      </c>
      <c r="FR121" s="412">
        <v>27</v>
      </c>
      <c r="FS121" s="412">
        <v>78</v>
      </c>
      <c r="FT121" s="412">
        <v>46</v>
      </c>
      <c r="FU121" s="412">
        <v>22</v>
      </c>
      <c r="FV121" s="412">
        <v>45</v>
      </c>
      <c r="FW121" s="412">
        <v>39</v>
      </c>
      <c r="FX121" s="412">
        <v>267</v>
      </c>
      <c r="FY121" s="412">
        <v>0</v>
      </c>
      <c r="FZ121" s="412">
        <v>1362</v>
      </c>
      <c r="GA121" s="412">
        <v>2352</v>
      </c>
      <c r="GB121" s="412">
        <v>6700</v>
      </c>
      <c r="GC121" s="412">
        <v>14198</v>
      </c>
      <c r="GD121" s="412">
        <v>10556</v>
      </c>
      <c r="GE121" s="412">
        <v>6905</v>
      </c>
      <c r="GF121" s="412">
        <v>8815</v>
      </c>
      <c r="GG121" s="412">
        <v>2001</v>
      </c>
      <c r="GH121" s="412">
        <v>52889</v>
      </c>
      <c r="GI121" s="412">
        <v>1</v>
      </c>
      <c r="GJ121" s="412">
        <v>2017</v>
      </c>
      <c r="GK121" s="412">
        <v>3258</v>
      </c>
      <c r="GL121" s="412">
        <v>6988</v>
      </c>
      <c r="GM121" s="412">
        <v>9758</v>
      </c>
      <c r="GN121" s="412">
        <v>4348</v>
      </c>
      <c r="GO121" s="412">
        <v>1997</v>
      </c>
      <c r="GP121" s="412">
        <v>1866</v>
      </c>
      <c r="GQ121" s="412">
        <v>195</v>
      </c>
      <c r="GR121" s="412">
        <v>30428</v>
      </c>
      <c r="GS121" s="412">
        <v>0</v>
      </c>
      <c r="GT121" s="412">
        <v>0</v>
      </c>
      <c r="GU121" s="412">
        <v>0</v>
      </c>
      <c r="GV121" s="412">
        <v>0</v>
      </c>
      <c r="GW121" s="412">
        <v>0</v>
      </c>
      <c r="GX121" s="412">
        <v>0</v>
      </c>
      <c r="GY121" s="412">
        <v>0</v>
      </c>
      <c r="GZ121" s="412">
        <v>0</v>
      </c>
      <c r="HA121" s="412">
        <v>0</v>
      </c>
      <c r="HB121" s="412">
        <v>0</v>
      </c>
      <c r="HC121" s="412">
        <v>0.75</v>
      </c>
      <c r="HD121" s="412">
        <v>2874.75</v>
      </c>
      <c r="HE121" s="412">
        <v>4798.5</v>
      </c>
      <c r="HF121" s="412">
        <v>11947.25</v>
      </c>
      <c r="HG121" s="412">
        <v>21540.75</v>
      </c>
      <c r="HH121" s="412">
        <v>13821.5</v>
      </c>
      <c r="HI121" s="412">
        <v>8405.25</v>
      </c>
      <c r="HJ121" s="412">
        <v>10223.75</v>
      </c>
      <c r="HK121" s="412">
        <v>2151.75</v>
      </c>
      <c r="HL121" s="412">
        <v>75764.25</v>
      </c>
      <c r="HM121" s="412">
        <v>0.4</v>
      </c>
      <c r="HN121" s="412">
        <v>1916.5</v>
      </c>
      <c r="HO121" s="412">
        <v>3732.2</v>
      </c>
      <c r="HP121" s="412">
        <v>10619.8</v>
      </c>
      <c r="HQ121" s="412">
        <v>21540.799999999999</v>
      </c>
      <c r="HR121" s="412">
        <v>16892.900000000001</v>
      </c>
      <c r="HS121" s="412">
        <v>12140.9</v>
      </c>
      <c r="HT121" s="412">
        <v>17039.599999999999</v>
      </c>
      <c r="HU121" s="412">
        <v>4303.5</v>
      </c>
      <c r="HV121" s="412">
        <v>88186.6</v>
      </c>
      <c r="HW121" s="412">
        <v>0</v>
      </c>
      <c r="HX121" s="412">
        <v>88186.6</v>
      </c>
      <c r="HY121" s="412">
        <v>0.75</v>
      </c>
      <c r="HZ121" s="412">
        <v>2874.75</v>
      </c>
      <c r="IA121" s="412">
        <v>4798.5</v>
      </c>
      <c r="IB121" s="412">
        <v>11947.25</v>
      </c>
      <c r="IC121" s="412">
        <v>21540.75</v>
      </c>
      <c r="ID121" s="412">
        <v>13821.5</v>
      </c>
      <c r="IE121" s="412">
        <v>8405.25</v>
      </c>
      <c r="IF121" s="412">
        <v>10223.75</v>
      </c>
      <c r="IG121" s="412">
        <v>2151.75</v>
      </c>
      <c r="IH121" s="412">
        <v>75764.25</v>
      </c>
      <c r="II121" s="412">
        <v>0.74</v>
      </c>
      <c r="IJ121" s="412">
        <v>872.93</v>
      </c>
      <c r="IK121" s="412">
        <v>1624.51</v>
      </c>
      <c r="IL121" s="412">
        <v>3204.23</v>
      </c>
      <c r="IM121" s="412">
        <v>3721.28</v>
      </c>
      <c r="IN121" s="412">
        <v>1844.42</v>
      </c>
      <c r="IO121" s="412">
        <v>707.24</v>
      </c>
      <c r="IP121" s="412">
        <v>320.01</v>
      </c>
      <c r="IQ121" s="412">
        <v>8.18</v>
      </c>
      <c r="IR121" s="412">
        <v>12303.54</v>
      </c>
      <c r="IS121" s="412">
        <v>1.0000000000000009E-2</v>
      </c>
      <c r="IT121" s="412">
        <v>2001.8200000000002</v>
      </c>
      <c r="IU121" s="412">
        <v>3173.99</v>
      </c>
      <c r="IV121" s="412">
        <v>8743.02</v>
      </c>
      <c r="IW121" s="412">
        <v>17819.47</v>
      </c>
      <c r="IX121" s="412">
        <v>11977.08</v>
      </c>
      <c r="IY121" s="412">
        <v>7698.01</v>
      </c>
      <c r="IZ121" s="412">
        <v>9903.74</v>
      </c>
      <c r="JA121" s="412">
        <v>2143.5700000000002</v>
      </c>
      <c r="JB121" s="412">
        <v>63460.71</v>
      </c>
      <c r="JC121" s="412">
        <v>0</v>
      </c>
      <c r="JD121" s="412">
        <v>1334.5</v>
      </c>
      <c r="JE121" s="412">
        <v>2468.6999999999998</v>
      </c>
      <c r="JF121" s="412">
        <v>7771.6</v>
      </c>
      <c r="JG121" s="412">
        <v>17819.5</v>
      </c>
      <c r="JH121" s="412">
        <v>14638.7</v>
      </c>
      <c r="JI121" s="412">
        <v>11119.3</v>
      </c>
      <c r="JJ121" s="412">
        <v>16506.2</v>
      </c>
      <c r="JK121" s="412">
        <v>4287.1000000000004</v>
      </c>
      <c r="JL121" s="412">
        <v>75945.600000000006</v>
      </c>
      <c r="JM121" s="412">
        <v>0</v>
      </c>
      <c r="JN121" s="412">
        <v>75945.600000000006</v>
      </c>
      <c r="JO121" s="286"/>
      <c r="JP121" s="143">
        <f t="shared" si="6"/>
        <v>0</v>
      </c>
    </row>
    <row r="122" spans="1:276" x14ac:dyDescent="0.2">
      <c r="A122" s="150" t="s">
        <v>478</v>
      </c>
      <c r="B122" s="151" t="s">
        <v>276</v>
      </c>
      <c r="C122" s="152" t="s">
        <v>279</v>
      </c>
      <c r="D122" s="415" t="s">
        <v>477</v>
      </c>
      <c r="E122" s="412">
        <v>4401</v>
      </c>
      <c r="F122" s="412">
        <v>8085</v>
      </c>
      <c r="G122" s="412">
        <v>7519</v>
      </c>
      <c r="H122" s="412">
        <v>5966</v>
      </c>
      <c r="I122" s="412">
        <v>5740</v>
      </c>
      <c r="J122" s="412">
        <v>3274</v>
      </c>
      <c r="K122" s="412">
        <v>2426</v>
      </c>
      <c r="L122" s="412">
        <v>225</v>
      </c>
      <c r="M122" s="412">
        <v>37636</v>
      </c>
      <c r="N122" s="412">
        <v>215</v>
      </c>
      <c r="O122" s="412">
        <v>137</v>
      </c>
      <c r="P122" s="412">
        <v>100</v>
      </c>
      <c r="Q122" s="412">
        <v>60</v>
      </c>
      <c r="R122" s="412">
        <v>47</v>
      </c>
      <c r="S122" s="412">
        <v>29</v>
      </c>
      <c r="T122" s="412">
        <v>11</v>
      </c>
      <c r="U122" s="412">
        <v>1</v>
      </c>
      <c r="V122" s="412">
        <v>600</v>
      </c>
      <c r="W122" s="412">
        <v>0</v>
      </c>
      <c r="X122" s="412">
        <v>0</v>
      </c>
      <c r="Y122" s="412">
        <v>0</v>
      </c>
      <c r="Z122" s="412">
        <v>0</v>
      </c>
      <c r="AA122" s="412">
        <v>0</v>
      </c>
      <c r="AB122" s="412">
        <v>0</v>
      </c>
      <c r="AC122" s="412">
        <v>0</v>
      </c>
      <c r="AD122" s="412">
        <v>0</v>
      </c>
      <c r="AE122" s="412">
        <v>0</v>
      </c>
      <c r="AF122" s="412">
        <v>4186</v>
      </c>
      <c r="AG122" s="412">
        <v>7948</v>
      </c>
      <c r="AH122" s="412">
        <v>7419</v>
      </c>
      <c r="AI122" s="412">
        <v>5906</v>
      </c>
      <c r="AJ122" s="412">
        <v>5693</v>
      </c>
      <c r="AK122" s="412">
        <v>3245</v>
      </c>
      <c r="AL122" s="412">
        <v>2415</v>
      </c>
      <c r="AM122" s="412">
        <v>224</v>
      </c>
      <c r="AN122" s="412">
        <v>37036</v>
      </c>
      <c r="AO122" s="412">
        <v>9</v>
      </c>
      <c r="AP122" s="412">
        <v>51</v>
      </c>
      <c r="AQ122" s="412">
        <v>57</v>
      </c>
      <c r="AR122" s="412">
        <v>42</v>
      </c>
      <c r="AS122" s="412">
        <v>30</v>
      </c>
      <c r="AT122" s="412">
        <v>24</v>
      </c>
      <c r="AU122" s="412">
        <v>26</v>
      </c>
      <c r="AV122" s="412">
        <v>13</v>
      </c>
      <c r="AW122" s="412">
        <v>252</v>
      </c>
      <c r="AX122" s="412">
        <v>9</v>
      </c>
      <c r="AY122" s="412">
        <v>51</v>
      </c>
      <c r="AZ122" s="412">
        <v>57</v>
      </c>
      <c r="BA122" s="412">
        <v>42</v>
      </c>
      <c r="BB122" s="412">
        <v>30</v>
      </c>
      <c r="BC122" s="412">
        <v>24</v>
      </c>
      <c r="BD122" s="412">
        <v>26</v>
      </c>
      <c r="BE122" s="412">
        <v>13</v>
      </c>
      <c r="BF122" s="412">
        <v>0</v>
      </c>
      <c r="BG122" s="412">
        <v>252</v>
      </c>
      <c r="BH122" s="412">
        <v>9</v>
      </c>
      <c r="BI122" s="412">
        <v>4228</v>
      </c>
      <c r="BJ122" s="412">
        <v>7954</v>
      </c>
      <c r="BK122" s="412">
        <v>7404</v>
      </c>
      <c r="BL122" s="412">
        <v>5894</v>
      </c>
      <c r="BM122" s="412">
        <v>5687</v>
      </c>
      <c r="BN122" s="412">
        <v>3247</v>
      </c>
      <c r="BO122" s="412">
        <v>2402</v>
      </c>
      <c r="BP122" s="412">
        <v>211</v>
      </c>
      <c r="BQ122" s="412">
        <v>37036</v>
      </c>
      <c r="BR122" s="412">
        <v>6</v>
      </c>
      <c r="BS122" s="412">
        <v>2360</v>
      </c>
      <c r="BT122" s="412">
        <v>3069</v>
      </c>
      <c r="BU122" s="412">
        <v>2225</v>
      </c>
      <c r="BV122" s="412">
        <v>1353</v>
      </c>
      <c r="BW122" s="412">
        <v>931</v>
      </c>
      <c r="BX122" s="412">
        <v>433</v>
      </c>
      <c r="BY122" s="412">
        <v>239</v>
      </c>
      <c r="BZ122" s="412">
        <v>25</v>
      </c>
      <c r="CA122" s="412">
        <v>10641</v>
      </c>
      <c r="CB122" s="412">
        <v>0</v>
      </c>
      <c r="CC122" s="412">
        <v>28</v>
      </c>
      <c r="CD122" s="412">
        <v>77</v>
      </c>
      <c r="CE122" s="412">
        <v>55</v>
      </c>
      <c r="CF122" s="412">
        <v>50</v>
      </c>
      <c r="CG122" s="412">
        <v>54</v>
      </c>
      <c r="CH122" s="412">
        <v>17</v>
      </c>
      <c r="CI122" s="412">
        <v>10</v>
      </c>
      <c r="CJ122" s="412">
        <v>0</v>
      </c>
      <c r="CK122" s="412">
        <v>291</v>
      </c>
      <c r="CL122" s="412">
        <v>0</v>
      </c>
      <c r="CM122" s="412">
        <v>2</v>
      </c>
      <c r="CN122" s="412">
        <v>0</v>
      </c>
      <c r="CO122" s="412">
        <v>7</v>
      </c>
      <c r="CP122" s="412">
        <v>3</v>
      </c>
      <c r="CQ122" s="412">
        <v>3</v>
      </c>
      <c r="CR122" s="412">
        <v>4</v>
      </c>
      <c r="CS122" s="412">
        <v>13</v>
      </c>
      <c r="CT122" s="412">
        <v>0</v>
      </c>
      <c r="CU122" s="412">
        <v>32</v>
      </c>
      <c r="CV122" s="412">
        <v>34</v>
      </c>
      <c r="CW122" s="412">
        <v>30</v>
      </c>
      <c r="CX122" s="412">
        <v>34</v>
      </c>
      <c r="CY122" s="412">
        <v>27</v>
      </c>
      <c r="CZ122" s="412">
        <v>19</v>
      </c>
      <c r="DA122" s="412">
        <v>14</v>
      </c>
      <c r="DB122" s="412">
        <v>19</v>
      </c>
      <c r="DC122" s="412">
        <v>6</v>
      </c>
      <c r="DD122" s="412">
        <v>183</v>
      </c>
      <c r="DE122" s="412">
        <v>160</v>
      </c>
      <c r="DF122" s="412">
        <v>102</v>
      </c>
      <c r="DG122" s="412">
        <v>106</v>
      </c>
      <c r="DH122" s="412">
        <v>51</v>
      </c>
      <c r="DI122" s="412">
        <v>60</v>
      </c>
      <c r="DJ122" s="412">
        <v>25</v>
      </c>
      <c r="DK122" s="412">
        <v>21</v>
      </c>
      <c r="DL122" s="412">
        <v>2</v>
      </c>
      <c r="DM122" s="412">
        <v>527</v>
      </c>
      <c r="DN122" s="412">
        <v>32</v>
      </c>
      <c r="DO122" s="412">
        <v>22</v>
      </c>
      <c r="DP122" s="412">
        <v>28</v>
      </c>
      <c r="DQ122" s="412">
        <v>22</v>
      </c>
      <c r="DR122" s="412">
        <v>20</v>
      </c>
      <c r="DS122" s="412">
        <v>13</v>
      </c>
      <c r="DT122" s="412">
        <v>7</v>
      </c>
      <c r="DU122" s="412">
        <v>1</v>
      </c>
      <c r="DV122" s="412">
        <v>145</v>
      </c>
      <c r="DW122" s="412">
        <v>0</v>
      </c>
      <c r="DX122" s="412">
        <v>0</v>
      </c>
      <c r="DY122" s="412">
        <v>0</v>
      </c>
      <c r="DZ122" s="412">
        <v>0</v>
      </c>
      <c r="EA122" s="412">
        <v>0</v>
      </c>
      <c r="EB122" s="412">
        <v>0</v>
      </c>
      <c r="EC122" s="412">
        <v>0</v>
      </c>
      <c r="ED122" s="412">
        <v>0</v>
      </c>
      <c r="EE122" s="412">
        <v>0</v>
      </c>
      <c r="EF122" s="412">
        <v>192</v>
      </c>
      <c r="EG122" s="412">
        <v>124</v>
      </c>
      <c r="EH122" s="412">
        <v>134</v>
      </c>
      <c r="EI122" s="412">
        <v>73</v>
      </c>
      <c r="EJ122" s="412">
        <v>80</v>
      </c>
      <c r="EK122" s="412">
        <v>38</v>
      </c>
      <c r="EL122" s="412">
        <v>28</v>
      </c>
      <c r="EM122" s="412">
        <v>3</v>
      </c>
      <c r="EN122" s="412">
        <v>672</v>
      </c>
      <c r="EO122" s="412">
        <v>109</v>
      </c>
      <c r="EP122" s="412">
        <v>61</v>
      </c>
      <c r="EQ122" s="412">
        <v>64</v>
      </c>
      <c r="ER122" s="412">
        <v>35</v>
      </c>
      <c r="ES122" s="412">
        <v>38</v>
      </c>
      <c r="ET122" s="412">
        <v>23</v>
      </c>
      <c r="EU122" s="412">
        <v>17</v>
      </c>
      <c r="EV122" s="412">
        <v>0</v>
      </c>
      <c r="EW122" s="412">
        <v>347</v>
      </c>
      <c r="EX122" s="412">
        <v>0</v>
      </c>
      <c r="EY122" s="412">
        <v>0</v>
      </c>
      <c r="EZ122" s="412">
        <v>0</v>
      </c>
      <c r="FA122" s="412">
        <v>0</v>
      </c>
      <c r="FB122" s="412">
        <v>0</v>
      </c>
      <c r="FC122" s="412">
        <v>0</v>
      </c>
      <c r="FD122" s="412">
        <v>0</v>
      </c>
      <c r="FE122" s="412">
        <v>0</v>
      </c>
      <c r="FF122" s="412">
        <v>0</v>
      </c>
      <c r="FG122" s="412">
        <v>7</v>
      </c>
      <c r="FH122" s="412">
        <v>5</v>
      </c>
      <c r="FI122" s="412">
        <v>8</v>
      </c>
      <c r="FJ122" s="412">
        <v>8</v>
      </c>
      <c r="FK122" s="412">
        <v>8</v>
      </c>
      <c r="FL122" s="412">
        <v>7</v>
      </c>
      <c r="FM122" s="412">
        <v>2</v>
      </c>
      <c r="FN122" s="412">
        <v>0</v>
      </c>
      <c r="FO122" s="412">
        <v>45</v>
      </c>
      <c r="FP122" s="412">
        <v>102</v>
      </c>
      <c r="FQ122" s="412">
        <v>56</v>
      </c>
      <c r="FR122" s="412">
        <v>56</v>
      </c>
      <c r="FS122" s="412">
        <v>27</v>
      </c>
      <c r="FT122" s="412">
        <v>30</v>
      </c>
      <c r="FU122" s="412">
        <v>16</v>
      </c>
      <c r="FV122" s="412">
        <v>15</v>
      </c>
      <c r="FW122" s="412">
        <v>0</v>
      </c>
      <c r="FX122" s="412">
        <v>302</v>
      </c>
      <c r="FY122" s="412">
        <v>3</v>
      </c>
      <c r="FZ122" s="412">
        <v>1772</v>
      </c>
      <c r="GA122" s="412">
        <v>4756</v>
      </c>
      <c r="GB122" s="412">
        <v>5055</v>
      </c>
      <c r="GC122" s="412">
        <v>4439</v>
      </c>
      <c r="GD122" s="412">
        <v>4660</v>
      </c>
      <c r="GE122" s="412">
        <v>2766</v>
      </c>
      <c r="GF122" s="412">
        <v>2114</v>
      </c>
      <c r="GG122" s="412">
        <v>179</v>
      </c>
      <c r="GH122" s="412">
        <v>25744</v>
      </c>
      <c r="GI122" s="412">
        <v>6</v>
      </c>
      <c r="GJ122" s="412">
        <v>2456</v>
      </c>
      <c r="GK122" s="412">
        <v>3198</v>
      </c>
      <c r="GL122" s="412">
        <v>2349</v>
      </c>
      <c r="GM122" s="412">
        <v>1455</v>
      </c>
      <c r="GN122" s="412">
        <v>1027</v>
      </c>
      <c r="GO122" s="412">
        <v>481</v>
      </c>
      <c r="GP122" s="412">
        <v>288</v>
      </c>
      <c r="GQ122" s="412">
        <v>32</v>
      </c>
      <c r="GR122" s="412">
        <v>11292</v>
      </c>
      <c r="GS122" s="412">
        <v>0</v>
      </c>
      <c r="GT122" s="412">
        <v>0.38</v>
      </c>
      <c r="GU122" s="412">
        <v>0</v>
      </c>
      <c r="GV122" s="412">
        <v>0</v>
      </c>
      <c r="GW122" s="412">
        <v>0</v>
      </c>
      <c r="GX122" s="412">
        <v>0</v>
      </c>
      <c r="GY122" s="412">
        <v>0</v>
      </c>
      <c r="GZ122" s="412">
        <v>0</v>
      </c>
      <c r="HA122" s="412">
        <v>0</v>
      </c>
      <c r="HB122" s="412">
        <v>0.38</v>
      </c>
      <c r="HC122" s="412">
        <v>7.5</v>
      </c>
      <c r="HD122" s="412">
        <v>3598.72</v>
      </c>
      <c r="HE122" s="412">
        <v>7146</v>
      </c>
      <c r="HF122" s="412">
        <v>6803.6</v>
      </c>
      <c r="HG122" s="412">
        <v>5521.15</v>
      </c>
      <c r="HH122" s="412">
        <v>5422.35</v>
      </c>
      <c r="HI122" s="412">
        <v>3122.6</v>
      </c>
      <c r="HJ122" s="412">
        <v>2325.85</v>
      </c>
      <c r="HK122" s="412">
        <v>203.65</v>
      </c>
      <c r="HL122" s="412">
        <v>34151.42</v>
      </c>
      <c r="HM122" s="412">
        <v>4.2</v>
      </c>
      <c r="HN122" s="412">
        <v>2399.1</v>
      </c>
      <c r="HO122" s="412">
        <v>5558</v>
      </c>
      <c r="HP122" s="412">
        <v>6047.6</v>
      </c>
      <c r="HQ122" s="412">
        <v>5521.2</v>
      </c>
      <c r="HR122" s="412">
        <v>6627.3</v>
      </c>
      <c r="HS122" s="412">
        <v>4510.3999999999996</v>
      </c>
      <c r="HT122" s="412">
        <v>3876.4</v>
      </c>
      <c r="HU122" s="412">
        <v>407.3</v>
      </c>
      <c r="HV122" s="412">
        <v>34951.5</v>
      </c>
      <c r="HW122" s="412">
        <v>0</v>
      </c>
      <c r="HX122" s="412">
        <v>34951.5</v>
      </c>
      <c r="HY122" s="412">
        <v>7.5</v>
      </c>
      <c r="HZ122" s="412">
        <v>3598.72</v>
      </c>
      <c r="IA122" s="412">
        <v>7146</v>
      </c>
      <c r="IB122" s="412">
        <v>6803.6</v>
      </c>
      <c r="IC122" s="412">
        <v>5521.15</v>
      </c>
      <c r="ID122" s="412">
        <v>5422.35</v>
      </c>
      <c r="IE122" s="412">
        <v>3122.6</v>
      </c>
      <c r="IF122" s="412">
        <v>2325.85</v>
      </c>
      <c r="IG122" s="412">
        <v>203.65</v>
      </c>
      <c r="IH122" s="412">
        <v>34151.42</v>
      </c>
      <c r="II122" s="412">
        <v>2.6</v>
      </c>
      <c r="IJ122" s="412">
        <v>786.3</v>
      </c>
      <c r="IK122" s="412">
        <v>813.4</v>
      </c>
      <c r="IL122" s="412">
        <v>402.9</v>
      </c>
      <c r="IM122" s="412">
        <v>146.1</v>
      </c>
      <c r="IN122" s="412">
        <v>73.5</v>
      </c>
      <c r="IO122" s="412">
        <v>24.6</v>
      </c>
      <c r="IP122" s="412">
        <v>6.2</v>
      </c>
      <c r="IQ122" s="412">
        <v>0.7</v>
      </c>
      <c r="IR122" s="412">
        <v>2256.2999999999993</v>
      </c>
      <c r="IS122" s="412">
        <v>4.9000000000000004</v>
      </c>
      <c r="IT122" s="412">
        <v>2812.42</v>
      </c>
      <c r="IU122" s="412">
        <v>6332.6</v>
      </c>
      <c r="IV122" s="412">
        <v>6400.7000000000007</v>
      </c>
      <c r="IW122" s="412">
        <v>5375.0499999999993</v>
      </c>
      <c r="IX122" s="412">
        <v>5348.85</v>
      </c>
      <c r="IY122" s="412">
        <v>3098</v>
      </c>
      <c r="IZ122" s="412">
        <v>2319.65</v>
      </c>
      <c r="JA122" s="412">
        <v>202.95000000000002</v>
      </c>
      <c r="JB122" s="412">
        <v>31895.119999999999</v>
      </c>
      <c r="JC122" s="412">
        <v>2.7</v>
      </c>
      <c r="JD122" s="412">
        <v>1874.9</v>
      </c>
      <c r="JE122" s="412">
        <v>4925.3999999999996</v>
      </c>
      <c r="JF122" s="412">
        <v>5689.5</v>
      </c>
      <c r="JG122" s="412">
        <v>5375.1</v>
      </c>
      <c r="JH122" s="412">
        <v>6537.5</v>
      </c>
      <c r="JI122" s="412">
        <v>4474.8999999999996</v>
      </c>
      <c r="JJ122" s="412">
        <v>3866.1</v>
      </c>
      <c r="JK122" s="412">
        <v>405.9</v>
      </c>
      <c r="JL122" s="412">
        <v>33152</v>
      </c>
      <c r="JM122" s="412">
        <v>0</v>
      </c>
      <c r="JN122" s="412">
        <v>33152</v>
      </c>
      <c r="JO122" s="286"/>
      <c r="JP122" s="143">
        <f t="shared" si="6"/>
        <v>0</v>
      </c>
    </row>
    <row r="123" spans="1:276" x14ac:dyDescent="0.2">
      <c r="A123" s="150" t="s">
        <v>480</v>
      </c>
      <c r="B123" s="151" t="s">
        <v>280</v>
      </c>
      <c r="C123" s="152" t="s">
        <v>128</v>
      </c>
      <c r="D123" s="415" t="s">
        <v>479</v>
      </c>
      <c r="E123" s="412">
        <v>7622</v>
      </c>
      <c r="F123" s="412">
        <v>18560</v>
      </c>
      <c r="G123" s="412">
        <v>33386</v>
      </c>
      <c r="H123" s="412">
        <v>26092</v>
      </c>
      <c r="I123" s="412">
        <v>10729</v>
      </c>
      <c r="J123" s="412">
        <v>5377</v>
      </c>
      <c r="K123" s="412">
        <v>4606</v>
      </c>
      <c r="L123" s="412">
        <v>682</v>
      </c>
      <c r="M123" s="412">
        <v>107054</v>
      </c>
      <c r="N123" s="412">
        <v>171</v>
      </c>
      <c r="O123" s="412">
        <v>277</v>
      </c>
      <c r="P123" s="412">
        <v>416</v>
      </c>
      <c r="Q123" s="412">
        <v>373</v>
      </c>
      <c r="R123" s="412">
        <v>155</v>
      </c>
      <c r="S123" s="412">
        <v>43</v>
      </c>
      <c r="T123" s="412">
        <v>26</v>
      </c>
      <c r="U123" s="412">
        <v>13</v>
      </c>
      <c r="V123" s="412">
        <v>1474</v>
      </c>
      <c r="W123" s="412">
        <v>0</v>
      </c>
      <c r="X123" s="412">
        <v>0</v>
      </c>
      <c r="Y123" s="412">
        <v>0</v>
      </c>
      <c r="Z123" s="412">
        <v>0</v>
      </c>
      <c r="AA123" s="412">
        <v>0</v>
      </c>
      <c r="AB123" s="412">
        <v>0</v>
      </c>
      <c r="AC123" s="412">
        <v>0</v>
      </c>
      <c r="AD123" s="412">
        <v>0</v>
      </c>
      <c r="AE123" s="412">
        <v>0</v>
      </c>
      <c r="AF123" s="412">
        <v>7451</v>
      </c>
      <c r="AG123" s="412">
        <v>18283</v>
      </c>
      <c r="AH123" s="412">
        <v>32970</v>
      </c>
      <c r="AI123" s="412">
        <v>25719</v>
      </c>
      <c r="AJ123" s="412">
        <v>10574</v>
      </c>
      <c r="AK123" s="412">
        <v>5334</v>
      </c>
      <c r="AL123" s="412">
        <v>4580</v>
      </c>
      <c r="AM123" s="412">
        <v>669</v>
      </c>
      <c r="AN123" s="412">
        <v>105580</v>
      </c>
      <c r="AO123" s="412">
        <v>1</v>
      </c>
      <c r="AP123" s="412">
        <v>15</v>
      </c>
      <c r="AQ123" s="412">
        <v>41</v>
      </c>
      <c r="AR123" s="412">
        <v>107</v>
      </c>
      <c r="AS123" s="412">
        <v>83</v>
      </c>
      <c r="AT123" s="412">
        <v>37</v>
      </c>
      <c r="AU123" s="412">
        <v>31</v>
      </c>
      <c r="AV123" s="412">
        <v>8</v>
      </c>
      <c r="AW123" s="412">
        <v>323</v>
      </c>
      <c r="AX123" s="412">
        <v>1</v>
      </c>
      <c r="AY123" s="412">
        <v>15</v>
      </c>
      <c r="AZ123" s="412">
        <v>41</v>
      </c>
      <c r="BA123" s="412">
        <v>107</v>
      </c>
      <c r="BB123" s="412">
        <v>83</v>
      </c>
      <c r="BC123" s="412">
        <v>37</v>
      </c>
      <c r="BD123" s="412">
        <v>31</v>
      </c>
      <c r="BE123" s="412">
        <v>8</v>
      </c>
      <c r="BF123" s="412">
        <v>0</v>
      </c>
      <c r="BG123" s="412">
        <v>323</v>
      </c>
      <c r="BH123" s="412">
        <v>1</v>
      </c>
      <c r="BI123" s="412">
        <v>7465</v>
      </c>
      <c r="BJ123" s="412">
        <v>18309</v>
      </c>
      <c r="BK123" s="412">
        <v>33036</v>
      </c>
      <c r="BL123" s="412">
        <v>25695</v>
      </c>
      <c r="BM123" s="412">
        <v>10528</v>
      </c>
      <c r="BN123" s="412">
        <v>5328</v>
      </c>
      <c r="BO123" s="412">
        <v>4557</v>
      </c>
      <c r="BP123" s="412">
        <v>661</v>
      </c>
      <c r="BQ123" s="412">
        <v>105580</v>
      </c>
      <c r="BR123" s="412">
        <v>0</v>
      </c>
      <c r="BS123" s="412">
        <v>4438</v>
      </c>
      <c r="BT123" s="412">
        <v>9785</v>
      </c>
      <c r="BU123" s="412">
        <v>12243</v>
      </c>
      <c r="BV123" s="412">
        <v>6544</v>
      </c>
      <c r="BW123" s="412">
        <v>2169</v>
      </c>
      <c r="BX123" s="412">
        <v>865</v>
      </c>
      <c r="BY123" s="412">
        <v>523</v>
      </c>
      <c r="BZ123" s="412">
        <v>58</v>
      </c>
      <c r="CA123" s="412">
        <v>36625</v>
      </c>
      <c r="CB123" s="412">
        <v>0</v>
      </c>
      <c r="CC123" s="412">
        <v>41</v>
      </c>
      <c r="CD123" s="412">
        <v>103</v>
      </c>
      <c r="CE123" s="412">
        <v>307</v>
      </c>
      <c r="CF123" s="412">
        <v>229</v>
      </c>
      <c r="CG123" s="412">
        <v>56</v>
      </c>
      <c r="CH123" s="412">
        <v>26</v>
      </c>
      <c r="CI123" s="412">
        <v>15</v>
      </c>
      <c r="CJ123" s="412">
        <v>2</v>
      </c>
      <c r="CK123" s="412">
        <v>779</v>
      </c>
      <c r="CL123" s="412">
        <v>0</v>
      </c>
      <c r="CM123" s="412">
        <v>2</v>
      </c>
      <c r="CN123" s="412">
        <v>2</v>
      </c>
      <c r="CO123" s="412">
        <v>10</v>
      </c>
      <c r="CP123" s="412">
        <v>20</v>
      </c>
      <c r="CQ123" s="412">
        <v>18</v>
      </c>
      <c r="CR123" s="412">
        <v>18</v>
      </c>
      <c r="CS123" s="412">
        <v>16</v>
      </c>
      <c r="CT123" s="412">
        <v>6</v>
      </c>
      <c r="CU123" s="412">
        <v>92</v>
      </c>
      <c r="CV123" s="412">
        <v>0</v>
      </c>
      <c r="CW123" s="412">
        <v>0</v>
      </c>
      <c r="CX123" s="412">
        <v>0</v>
      </c>
      <c r="CY123" s="412">
        <v>0</v>
      </c>
      <c r="CZ123" s="412">
        <v>0</v>
      </c>
      <c r="DA123" s="412">
        <v>0</v>
      </c>
      <c r="DB123" s="412">
        <v>0</v>
      </c>
      <c r="DC123" s="412">
        <v>0</v>
      </c>
      <c r="DD123" s="412">
        <v>0</v>
      </c>
      <c r="DE123" s="412">
        <v>144</v>
      </c>
      <c r="DF123" s="412">
        <v>362</v>
      </c>
      <c r="DG123" s="412">
        <v>557</v>
      </c>
      <c r="DH123" s="412">
        <v>392</v>
      </c>
      <c r="DI123" s="412">
        <v>190</v>
      </c>
      <c r="DJ123" s="412">
        <v>93</v>
      </c>
      <c r="DK123" s="412">
        <v>62</v>
      </c>
      <c r="DL123" s="412">
        <v>18</v>
      </c>
      <c r="DM123" s="412">
        <v>1818</v>
      </c>
      <c r="DN123" s="412">
        <v>10</v>
      </c>
      <c r="DO123" s="412">
        <v>17</v>
      </c>
      <c r="DP123" s="412">
        <v>38</v>
      </c>
      <c r="DQ123" s="412">
        <v>25</v>
      </c>
      <c r="DR123" s="412">
        <v>13</v>
      </c>
      <c r="DS123" s="412">
        <v>11</v>
      </c>
      <c r="DT123" s="412">
        <v>10</v>
      </c>
      <c r="DU123" s="412">
        <v>2</v>
      </c>
      <c r="DV123" s="412">
        <v>126</v>
      </c>
      <c r="DW123" s="412">
        <v>10</v>
      </c>
      <c r="DX123" s="412">
        <v>22</v>
      </c>
      <c r="DY123" s="412">
        <v>21</v>
      </c>
      <c r="DZ123" s="412">
        <v>19</v>
      </c>
      <c r="EA123" s="412">
        <v>8</v>
      </c>
      <c r="EB123" s="412">
        <v>4</v>
      </c>
      <c r="EC123" s="412">
        <v>3</v>
      </c>
      <c r="ED123" s="412">
        <v>3</v>
      </c>
      <c r="EE123" s="412">
        <v>90</v>
      </c>
      <c r="EF123" s="412">
        <v>164</v>
      </c>
      <c r="EG123" s="412">
        <v>401</v>
      </c>
      <c r="EH123" s="412">
        <v>616</v>
      </c>
      <c r="EI123" s="412">
        <v>436</v>
      </c>
      <c r="EJ123" s="412">
        <v>211</v>
      </c>
      <c r="EK123" s="412">
        <v>108</v>
      </c>
      <c r="EL123" s="412">
        <v>75</v>
      </c>
      <c r="EM123" s="412">
        <v>23</v>
      </c>
      <c r="EN123" s="412">
        <v>2034</v>
      </c>
      <c r="EO123" s="412">
        <v>75</v>
      </c>
      <c r="EP123" s="412">
        <v>159</v>
      </c>
      <c r="EQ123" s="412">
        <v>269</v>
      </c>
      <c r="ER123" s="412">
        <v>205</v>
      </c>
      <c r="ES123" s="412">
        <v>115</v>
      </c>
      <c r="ET123" s="412">
        <v>68</v>
      </c>
      <c r="EU123" s="412">
        <v>51</v>
      </c>
      <c r="EV123" s="412">
        <v>15</v>
      </c>
      <c r="EW123" s="412">
        <v>957</v>
      </c>
      <c r="EX123" s="412">
        <v>0</v>
      </c>
      <c r="EY123" s="412">
        <v>0</v>
      </c>
      <c r="EZ123" s="412">
        <v>0</v>
      </c>
      <c r="FA123" s="412">
        <v>0</v>
      </c>
      <c r="FB123" s="412">
        <v>0</v>
      </c>
      <c r="FC123" s="412">
        <v>0</v>
      </c>
      <c r="FD123" s="412">
        <v>0</v>
      </c>
      <c r="FE123" s="412">
        <v>0</v>
      </c>
      <c r="FF123" s="412">
        <v>0</v>
      </c>
      <c r="FG123" s="412">
        <v>8</v>
      </c>
      <c r="FH123" s="412">
        <v>28</v>
      </c>
      <c r="FI123" s="412">
        <v>24</v>
      </c>
      <c r="FJ123" s="412">
        <v>18</v>
      </c>
      <c r="FK123" s="412">
        <v>10</v>
      </c>
      <c r="FL123" s="412">
        <v>6</v>
      </c>
      <c r="FM123" s="412">
        <v>9</v>
      </c>
      <c r="FN123" s="412">
        <v>2</v>
      </c>
      <c r="FO123" s="412">
        <v>105</v>
      </c>
      <c r="FP123" s="412">
        <v>67</v>
      </c>
      <c r="FQ123" s="412">
        <v>131</v>
      </c>
      <c r="FR123" s="412">
        <v>245</v>
      </c>
      <c r="FS123" s="412">
        <v>187</v>
      </c>
      <c r="FT123" s="412">
        <v>105</v>
      </c>
      <c r="FU123" s="412">
        <v>62</v>
      </c>
      <c r="FV123" s="412">
        <v>42</v>
      </c>
      <c r="FW123" s="412">
        <v>13</v>
      </c>
      <c r="FX123" s="412">
        <v>852</v>
      </c>
      <c r="FY123" s="412">
        <v>1</v>
      </c>
      <c r="FZ123" s="412">
        <v>2964</v>
      </c>
      <c r="GA123" s="412">
        <v>8380</v>
      </c>
      <c r="GB123" s="412">
        <v>20417</v>
      </c>
      <c r="GC123" s="412">
        <v>18858</v>
      </c>
      <c r="GD123" s="412">
        <v>8264</v>
      </c>
      <c r="GE123" s="412">
        <v>4404</v>
      </c>
      <c r="GF123" s="412">
        <v>3990</v>
      </c>
      <c r="GG123" s="412">
        <v>590</v>
      </c>
      <c r="GH123" s="412">
        <v>67868</v>
      </c>
      <c r="GI123" s="412">
        <v>0</v>
      </c>
      <c r="GJ123" s="412">
        <v>4501</v>
      </c>
      <c r="GK123" s="412">
        <v>9929</v>
      </c>
      <c r="GL123" s="412">
        <v>12619</v>
      </c>
      <c r="GM123" s="412">
        <v>6837</v>
      </c>
      <c r="GN123" s="412">
        <v>2264</v>
      </c>
      <c r="GO123" s="412">
        <v>924</v>
      </c>
      <c r="GP123" s="412">
        <v>567</v>
      </c>
      <c r="GQ123" s="412">
        <v>71</v>
      </c>
      <c r="GR123" s="412">
        <v>37712</v>
      </c>
      <c r="GS123" s="412">
        <v>0</v>
      </c>
      <c r="GT123" s="412">
        <v>0</v>
      </c>
      <c r="GU123" s="412">
        <v>0</v>
      </c>
      <c r="GV123" s="412">
        <v>0</v>
      </c>
      <c r="GW123" s="412">
        <v>0</v>
      </c>
      <c r="GX123" s="412">
        <v>0</v>
      </c>
      <c r="GY123" s="412">
        <v>0</v>
      </c>
      <c r="GZ123" s="412">
        <v>0</v>
      </c>
      <c r="HA123" s="412">
        <v>0</v>
      </c>
      <c r="HB123" s="412">
        <v>0</v>
      </c>
      <c r="HC123" s="412">
        <v>1</v>
      </c>
      <c r="HD123" s="412">
        <v>6341.75</v>
      </c>
      <c r="HE123" s="412">
        <v>15835</v>
      </c>
      <c r="HF123" s="412">
        <v>29876</v>
      </c>
      <c r="HG123" s="412">
        <v>23987.25</v>
      </c>
      <c r="HH123" s="412">
        <v>9960.25</v>
      </c>
      <c r="HI123" s="412">
        <v>5091.75</v>
      </c>
      <c r="HJ123" s="412">
        <v>4410.5</v>
      </c>
      <c r="HK123" s="412">
        <v>643.5</v>
      </c>
      <c r="HL123" s="412">
        <v>96147</v>
      </c>
      <c r="HM123" s="412">
        <v>0.6</v>
      </c>
      <c r="HN123" s="412">
        <v>4227.8</v>
      </c>
      <c r="HO123" s="412">
        <v>12316.1</v>
      </c>
      <c r="HP123" s="412">
        <v>26556.400000000001</v>
      </c>
      <c r="HQ123" s="412">
        <v>23987.3</v>
      </c>
      <c r="HR123" s="412">
        <v>12173.6</v>
      </c>
      <c r="HS123" s="412">
        <v>7354.8</v>
      </c>
      <c r="HT123" s="412">
        <v>7350.8</v>
      </c>
      <c r="HU123" s="412">
        <v>1287</v>
      </c>
      <c r="HV123" s="412">
        <v>95254.400000000009</v>
      </c>
      <c r="HW123" s="412">
        <v>0</v>
      </c>
      <c r="HX123" s="412">
        <v>95254.399999999994</v>
      </c>
      <c r="HY123" s="412">
        <v>1</v>
      </c>
      <c r="HZ123" s="412">
        <v>6341.75</v>
      </c>
      <c r="IA123" s="412">
        <v>15835</v>
      </c>
      <c r="IB123" s="412">
        <v>29876</v>
      </c>
      <c r="IC123" s="412">
        <v>23987.25</v>
      </c>
      <c r="ID123" s="412">
        <v>9960.25</v>
      </c>
      <c r="IE123" s="412">
        <v>5091.75</v>
      </c>
      <c r="IF123" s="412">
        <v>4410.5</v>
      </c>
      <c r="IG123" s="412">
        <v>643.5</v>
      </c>
      <c r="IH123" s="412">
        <v>96147</v>
      </c>
      <c r="II123" s="412">
        <v>0</v>
      </c>
      <c r="IJ123" s="412">
        <v>2457.42</v>
      </c>
      <c r="IK123" s="412">
        <v>4802.37</v>
      </c>
      <c r="IL123" s="412">
        <v>6429.36</v>
      </c>
      <c r="IM123" s="412">
        <v>4575.5</v>
      </c>
      <c r="IN123" s="412">
        <v>1447.83</v>
      </c>
      <c r="IO123" s="412">
        <v>396.98</v>
      </c>
      <c r="IP123" s="412">
        <v>102.75</v>
      </c>
      <c r="IQ123" s="412">
        <v>4.2699999999999996</v>
      </c>
      <c r="IR123" s="412">
        <v>20216.480000000003</v>
      </c>
      <c r="IS123" s="412">
        <v>1</v>
      </c>
      <c r="IT123" s="412">
        <v>3884.33</v>
      </c>
      <c r="IU123" s="412">
        <v>11032.630000000001</v>
      </c>
      <c r="IV123" s="412">
        <v>23446.639999999999</v>
      </c>
      <c r="IW123" s="412">
        <v>19411.75</v>
      </c>
      <c r="IX123" s="412">
        <v>8512.42</v>
      </c>
      <c r="IY123" s="412">
        <v>4694.7700000000004</v>
      </c>
      <c r="IZ123" s="412">
        <v>4307.75</v>
      </c>
      <c r="JA123" s="412">
        <v>639.23</v>
      </c>
      <c r="JB123" s="412">
        <v>75930.52</v>
      </c>
      <c r="JC123" s="412">
        <v>0.6</v>
      </c>
      <c r="JD123" s="412">
        <v>2589.6</v>
      </c>
      <c r="JE123" s="412">
        <v>8580.9</v>
      </c>
      <c r="JF123" s="412">
        <v>20841.5</v>
      </c>
      <c r="JG123" s="412">
        <v>19411.8</v>
      </c>
      <c r="JH123" s="412">
        <v>10404.1</v>
      </c>
      <c r="JI123" s="412">
        <v>6781.3</v>
      </c>
      <c r="JJ123" s="412">
        <v>7179.6</v>
      </c>
      <c r="JK123" s="412">
        <v>1278.5</v>
      </c>
      <c r="JL123" s="412">
        <v>77067.899999999994</v>
      </c>
      <c r="JM123" s="412">
        <v>0</v>
      </c>
      <c r="JN123" s="412">
        <v>77067.899999999994</v>
      </c>
      <c r="JO123" s="286"/>
      <c r="JP123" s="143">
        <f t="shared" si="6"/>
        <v>0</v>
      </c>
    </row>
    <row r="124" spans="1:276" x14ac:dyDescent="0.2">
      <c r="A124" s="150" t="s">
        <v>482</v>
      </c>
      <c r="B124" s="151" t="s">
        <v>276</v>
      </c>
      <c r="C124" s="152" t="s">
        <v>69</v>
      </c>
      <c r="D124" s="415" t="s">
        <v>481</v>
      </c>
      <c r="E124" s="412">
        <v>2278</v>
      </c>
      <c r="F124" s="412">
        <v>7682</v>
      </c>
      <c r="G124" s="412">
        <v>18730</v>
      </c>
      <c r="H124" s="412">
        <v>4226</v>
      </c>
      <c r="I124" s="412">
        <v>2215</v>
      </c>
      <c r="J124" s="412">
        <v>885</v>
      </c>
      <c r="K124" s="412">
        <v>393</v>
      </c>
      <c r="L124" s="412">
        <v>15</v>
      </c>
      <c r="M124" s="412">
        <v>36424</v>
      </c>
      <c r="N124" s="412">
        <v>63</v>
      </c>
      <c r="O124" s="412">
        <v>143</v>
      </c>
      <c r="P124" s="412">
        <v>116</v>
      </c>
      <c r="Q124" s="412">
        <v>21</v>
      </c>
      <c r="R124" s="412">
        <v>7</v>
      </c>
      <c r="S124" s="412">
        <v>2</v>
      </c>
      <c r="T124" s="412">
        <v>4</v>
      </c>
      <c r="U124" s="412">
        <v>1</v>
      </c>
      <c r="V124" s="412">
        <v>357</v>
      </c>
      <c r="W124" s="412">
        <v>0</v>
      </c>
      <c r="X124" s="412">
        <v>0</v>
      </c>
      <c r="Y124" s="412">
        <v>0</v>
      </c>
      <c r="Z124" s="412">
        <v>0</v>
      </c>
      <c r="AA124" s="412">
        <v>0</v>
      </c>
      <c r="AB124" s="412">
        <v>0</v>
      </c>
      <c r="AC124" s="412">
        <v>0</v>
      </c>
      <c r="AD124" s="412">
        <v>0</v>
      </c>
      <c r="AE124" s="412">
        <v>0</v>
      </c>
      <c r="AF124" s="412">
        <v>2215</v>
      </c>
      <c r="AG124" s="412">
        <v>7539</v>
      </c>
      <c r="AH124" s="412">
        <v>18614</v>
      </c>
      <c r="AI124" s="412">
        <v>4205</v>
      </c>
      <c r="AJ124" s="412">
        <v>2208</v>
      </c>
      <c r="AK124" s="412">
        <v>883</v>
      </c>
      <c r="AL124" s="412">
        <v>389</v>
      </c>
      <c r="AM124" s="412">
        <v>14</v>
      </c>
      <c r="AN124" s="412">
        <v>36067</v>
      </c>
      <c r="AO124" s="412">
        <v>4</v>
      </c>
      <c r="AP124" s="412">
        <v>26</v>
      </c>
      <c r="AQ124" s="412">
        <v>83</v>
      </c>
      <c r="AR124" s="412">
        <v>30</v>
      </c>
      <c r="AS124" s="412">
        <v>18</v>
      </c>
      <c r="AT124" s="412">
        <v>10</v>
      </c>
      <c r="AU124" s="412">
        <v>3</v>
      </c>
      <c r="AV124" s="412">
        <v>3</v>
      </c>
      <c r="AW124" s="412">
        <v>177</v>
      </c>
      <c r="AX124" s="412">
        <v>4</v>
      </c>
      <c r="AY124" s="412">
        <v>26</v>
      </c>
      <c r="AZ124" s="412">
        <v>83</v>
      </c>
      <c r="BA124" s="412">
        <v>30</v>
      </c>
      <c r="BB124" s="412">
        <v>18</v>
      </c>
      <c r="BC124" s="412">
        <v>10</v>
      </c>
      <c r="BD124" s="412">
        <v>3</v>
      </c>
      <c r="BE124" s="412">
        <v>3</v>
      </c>
      <c r="BF124" s="412">
        <v>0</v>
      </c>
      <c r="BG124" s="412">
        <v>177</v>
      </c>
      <c r="BH124" s="412">
        <v>4</v>
      </c>
      <c r="BI124" s="412">
        <v>2237</v>
      </c>
      <c r="BJ124" s="412">
        <v>7596</v>
      </c>
      <c r="BK124" s="412">
        <v>18561</v>
      </c>
      <c r="BL124" s="412">
        <v>4193</v>
      </c>
      <c r="BM124" s="412">
        <v>2200</v>
      </c>
      <c r="BN124" s="412">
        <v>876</v>
      </c>
      <c r="BO124" s="412">
        <v>389</v>
      </c>
      <c r="BP124" s="412">
        <v>11</v>
      </c>
      <c r="BQ124" s="412">
        <v>36067</v>
      </c>
      <c r="BR124" s="412">
        <v>1</v>
      </c>
      <c r="BS124" s="412">
        <v>1512</v>
      </c>
      <c r="BT124" s="412">
        <v>4222</v>
      </c>
      <c r="BU124" s="412">
        <v>5634</v>
      </c>
      <c r="BV124" s="412">
        <v>1041</v>
      </c>
      <c r="BW124" s="412">
        <v>394</v>
      </c>
      <c r="BX124" s="412">
        <v>142</v>
      </c>
      <c r="BY124" s="412">
        <v>44</v>
      </c>
      <c r="BZ124" s="412">
        <v>1</v>
      </c>
      <c r="CA124" s="412">
        <v>12991</v>
      </c>
      <c r="CB124" s="412">
        <v>1</v>
      </c>
      <c r="CC124" s="412">
        <v>13</v>
      </c>
      <c r="CD124" s="412">
        <v>77</v>
      </c>
      <c r="CE124" s="412">
        <v>205</v>
      </c>
      <c r="CF124" s="412">
        <v>36</v>
      </c>
      <c r="CG124" s="412">
        <v>18</v>
      </c>
      <c r="CH124" s="412">
        <v>5</v>
      </c>
      <c r="CI124" s="412">
        <v>4</v>
      </c>
      <c r="CJ124" s="412">
        <v>0</v>
      </c>
      <c r="CK124" s="412">
        <v>359</v>
      </c>
      <c r="CL124" s="412">
        <v>1</v>
      </c>
      <c r="CM124" s="412">
        <v>6</v>
      </c>
      <c r="CN124" s="412">
        <v>10</v>
      </c>
      <c r="CO124" s="412">
        <v>10</v>
      </c>
      <c r="CP124" s="412">
        <v>4</v>
      </c>
      <c r="CQ124" s="412">
        <v>3</v>
      </c>
      <c r="CR124" s="412">
        <v>1</v>
      </c>
      <c r="CS124" s="412">
        <v>5</v>
      </c>
      <c r="CT124" s="412">
        <v>1</v>
      </c>
      <c r="CU124" s="412">
        <v>41</v>
      </c>
      <c r="CV124" s="412">
        <v>12</v>
      </c>
      <c r="CW124" s="412">
        <v>17</v>
      </c>
      <c r="CX124" s="412">
        <v>26</v>
      </c>
      <c r="CY124" s="412">
        <v>1</v>
      </c>
      <c r="CZ124" s="412">
        <v>2</v>
      </c>
      <c r="DA124" s="412">
        <v>3</v>
      </c>
      <c r="DB124" s="412">
        <v>1</v>
      </c>
      <c r="DC124" s="412">
        <v>0</v>
      </c>
      <c r="DD124" s="412">
        <v>62</v>
      </c>
      <c r="DE124" s="412">
        <v>36</v>
      </c>
      <c r="DF124" s="412">
        <v>30</v>
      </c>
      <c r="DG124" s="412">
        <v>54</v>
      </c>
      <c r="DH124" s="412">
        <v>19</v>
      </c>
      <c r="DI124" s="412">
        <v>9</v>
      </c>
      <c r="DJ124" s="412">
        <v>3</v>
      </c>
      <c r="DK124" s="412">
        <v>3</v>
      </c>
      <c r="DL124" s="412">
        <v>0</v>
      </c>
      <c r="DM124" s="412">
        <v>154</v>
      </c>
      <c r="DN124" s="412">
        <v>66</v>
      </c>
      <c r="DO124" s="412">
        <v>75</v>
      </c>
      <c r="DP124" s="412">
        <v>115</v>
      </c>
      <c r="DQ124" s="412">
        <v>35</v>
      </c>
      <c r="DR124" s="412">
        <v>16</v>
      </c>
      <c r="DS124" s="412">
        <v>7</v>
      </c>
      <c r="DT124" s="412">
        <v>3</v>
      </c>
      <c r="DU124" s="412">
        <v>0</v>
      </c>
      <c r="DV124" s="412">
        <v>317</v>
      </c>
      <c r="DW124" s="412">
        <v>5</v>
      </c>
      <c r="DX124" s="412">
        <v>8</v>
      </c>
      <c r="DY124" s="412">
        <v>11</v>
      </c>
      <c r="DZ124" s="412">
        <v>3</v>
      </c>
      <c r="EA124" s="412">
        <v>2</v>
      </c>
      <c r="EB124" s="412">
        <v>1</v>
      </c>
      <c r="EC124" s="412">
        <v>3</v>
      </c>
      <c r="ED124" s="412">
        <v>0</v>
      </c>
      <c r="EE124" s="412">
        <v>33</v>
      </c>
      <c r="EF124" s="412">
        <v>107</v>
      </c>
      <c r="EG124" s="412">
        <v>113</v>
      </c>
      <c r="EH124" s="412">
        <v>180</v>
      </c>
      <c r="EI124" s="412">
        <v>57</v>
      </c>
      <c r="EJ124" s="412">
        <v>27</v>
      </c>
      <c r="EK124" s="412">
        <v>11</v>
      </c>
      <c r="EL124" s="412">
        <v>9</v>
      </c>
      <c r="EM124" s="412">
        <v>0</v>
      </c>
      <c r="EN124" s="412">
        <v>504</v>
      </c>
      <c r="EO124" s="412">
        <v>16</v>
      </c>
      <c r="EP124" s="412">
        <v>23</v>
      </c>
      <c r="EQ124" s="412">
        <v>44</v>
      </c>
      <c r="ER124" s="412">
        <v>13</v>
      </c>
      <c r="ES124" s="412">
        <v>8</v>
      </c>
      <c r="ET124" s="412">
        <v>4</v>
      </c>
      <c r="EU124" s="412">
        <v>6</v>
      </c>
      <c r="EV124" s="412">
        <v>0</v>
      </c>
      <c r="EW124" s="412">
        <v>114</v>
      </c>
      <c r="EX124" s="412">
        <v>0</v>
      </c>
      <c r="EY124" s="412">
        <v>0</v>
      </c>
      <c r="EZ124" s="412">
        <v>0</v>
      </c>
      <c r="FA124" s="412">
        <v>0</v>
      </c>
      <c r="FB124" s="412">
        <v>0</v>
      </c>
      <c r="FC124" s="412">
        <v>0</v>
      </c>
      <c r="FD124" s="412">
        <v>0</v>
      </c>
      <c r="FE124" s="412">
        <v>0</v>
      </c>
      <c r="FF124" s="412">
        <v>0</v>
      </c>
      <c r="FG124" s="412">
        <v>0</v>
      </c>
      <c r="FH124" s="412">
        <v>1</v>
      </c>
      <c r="FI124" s="412">
        <v>3</v>
      </c>
      <c r="FJ124" s="412">
        <v>0</v>
      </c>
      <c r="FK124" s="412">
        <v>1</v>
      </c>
      <c r="FL124" s="412">
        <v>0</v>
      </c>
      <c r="FM124" s="412">
        <v>0</v>
      </c>
      <c r="FN124" s="412">
        <v>0</v>
      </c>
      <c r="FO124" s="412">
        <v>5</v>
      </c>
      <c r="FP124" s="412">
        <v>16</v>
      </c>
      <c r="FQ124" s="412">
        <v>22</v>
      </c>
      <c r="FR124" s="412">
        <v>41</v>
      </c>
      <c r="FS124" s="412">
        <v>13</v>
      </c>
      <c r="FT124" s="412">
        <v>7</v>
      </c>
      <c r="FU124" s="412">
        <v>4</v>
      </c>
      <c r="FV124" s="412">
        <v>6</v>
      </c>
      <c r="FW124" s="412">
        <v>0</v>
      </c>
      <c r="FX124" s="412">
        <v>109</v>
      </c>
      <c r="FY124" s="412">
        <v>1</v>
      </c>
      <c r="FZ124" s="412">
        <v>635</v>
      </c>
      <c r="GA124" s="412">
        <v>3204</v>
      </c>
      <c r="GB124" s="412">
        <v>12586</v>
      </c>
      <c r="GC124" s="412">
        <v>3074</v>
      </c>
      <c r="GD124" s="412">
        <v>1767</v>
      </c>
      <c r="GE124" s="412">
        <v>720</v>
      </c>
      <c r="GF124" s="412">
        <v>330</v>
      </c>
      <c r="GG124" s="412">
        <v>9</v>
      </c>
      <c r="GH124" s="412">
        <v>22326</v>
      </c>
      <c r="GI124" s="412">
        <v>3</v>
      </c>
      <c r="GJ124" s="412">
        <v>1602</v>
      </c>
      <c r="GK124" s="412">
        <v>4392</v>
      </c>
      <c r="GL124" s="412">
        <v>5975</v>
      </c>
      <c r="GM124" s="412">
        <v>1119</v>
      </c>
      <c r="GN124" s="412">
        <v>433</v>
      </c>
      <c r="GO124" s="412">
        <v>156</v>
      </c>
      <c r="GP124" s="412">
        <v>59</v>
      </c>
      <c r="GQ124" s="412">
        <v>2</v>
      </c>
      <c r="GR124" s="412">
        <v>13741</v>
      </c>
      <c r="GS124" s="412">
        <v>0</v>
      </c>
      <c r="GT124" s="412">
        <v>1.9</v>
      </c>
      <c r="GU124" s="412">
        <v>0</v>
      </c>
      <c r="GV124" s="412">
        <v>0</v>
      </c>
      <c r="GW124" s="412">
        <v>0</v>
      </c>
      <c r="GX124" s="412">
        <v>0</v>
      </c>
      <c r="GY124" s="412">
        <v>0</v>
      </c>
      <c r="GZ124" s="412">
        <v>0</v>
      </c>
      <c r="HA124" s="412">
        <v>0</v>
      </c>
      <c r="HB124" s="412">
        <v>1.9</v>
      </c>
      <c r="HC124" s="412">
        <v>3</v>
      </c>
      <c r="HD124" s="412">
        <v>1787.35</v>
      </c>
      <c r="HE124" s="412">
        <v>6447.25</v>
      </c>
      <c r="HF124" s="412">
        <v>16989.75</v>
      </c>
      <c r="HG124" s="412">
        <v>3888.25</v>
      </c>
      <c r="HH124" s="412">
        <v>2081</v>
      </c>
      <c r="HI124" s="412">
        <v>832.75</v>
      </c>
      <c r="HJ124" s="412">
        <v>373</v>
      </c>
      <c r="HK124" s="412">
        <v>10.25</v>
      </c>
      <c r="HL124" s="412">
        <v>32412.6</v>
      </c>
      <c r="HM124" s="412">
        <v>1.7</v>
      </c>
      <c r="HN124" s="412">
        <v>1191.5999999999999</v>
      </c>
      <c r="HO124" s="412">
        <v>5014.5</v>
      </c>
      <c r="HP124" s="412">
        <v>15102</v>
      </c>
      <c r="HQ124" s="412">
        <v>3888.3</v>
      </c>
      <c r="HR124" s="412">
        <v>2543.4</v>
      </c>
      <c r="HS124" s="412">
        <v>1202.9000000000001</v>
      </c>
      <c r="HT124" s="412">
        <v>621.70000000000005</v>
      </c>
      <c r="HU124" s="412">
        <v>20.5</v>
      </c>
      <c r="HV124" s="412">
        <v>29586.600000000002</v>
      </c>
      <c r="HW124" s="412">
        <v>0</v>
      </c>
      <c r="HX124" s="412">
        <v>29586.6</v>
      </c>
      <c r="HY124" s="412">
        <v>3</v>
      </c>
      <c r="HZ124" s="412">
        <v>1787.35</v>
      </c>
      <c r="IA124" s="412">
        <v>6447.25</v>
      </c>
      <c r="IB124" s="412">
        <v>16989.75</v>
      </c>
      <c r="IC124" s="412">
        <v>3888.25</v>
      </c>
      <c r="ID124" s="412">
        <v>2081</v>
      </c>
      <c r="IE124" s="412">
        <v>832.75</v>
      </c>
      <c r="IF124" s="412">
        <v>373</v>
      </c>
      <c r="IG124" s="412">
        <v>10.25</v>
      </c>
      <c r="IH124" s="412">
        <v>32412.6</v>
      </c>
      <c r="II124" s="412">
        <v>1.1299999999999999</v>
      </c>
      <c r="IJ124" s="412">
        <v>577.96</v>
      </c>
      <c r="IK124" s="412">
        <v>1598.2</v>
      </c>
      <c r="IL124" s="412">
        <v>2225.3200000000002</v>
      </c>
      <c r="IM124" s="412">
        <v>250.16</v>
      </c>
      <c r="IN124" s="412">
        <v>76.03</v>
      </c>
      <c r="IO124" s="412">
        <v>15.22</v>
      </c>
      <c r="IP124" s="412">
        <v>4.99</v>
      </c>
      <c r="IQ124" s="412">
        <v>0.76</v>
      </c>
      <c r="IR124" s="412">
        <v>4749.7700000000004</v>
      </c>
      <c r="IS124" s="412">
        <v>1.87</v>
      </c>
      <c r="IT124" s="412">
        <v>1209.3899999999999</v>
      </c>
      <c r="IU124" s="412">
        <v>4849.05</v>
      </c>
      <c r="IV124" s="412">
        <v>14764.43</v>
      </c>
      <c r="IW124" s="412">
        <v>3638.09</v>
      </c>
      <c r="IX124" s="412">
        <v>2004.97</v>
      </c>
      <c r="IY124" s="412">
        <v>817.53</v>
      </c>
      <c r="IZ124" s="412">
        <v>368.01</v>
      </c>
      <c r="JA124" s="412">
        <v>9.49</v>
      </c>
      <c r="JB124" s="412">
        <v>27662.829999999998</v>
      </c>
      <c r="JC124" s="412">
        <v>1</v>
      </c>
      <c r="JD124" s="412">
        <v>806.3</v>
      </c>
      <c r="JE124" s="412">
        <v>3771.5</v>
      </c>
      <c r="JF124" s="412">
        <v>13123.9</v>
      </c>
      <c r="JG124" s="412">
        <v>3638.1</v>
      </c>
      <c r="JH124" s="412">
        <v>2450.5</v>
      </c>
      <c r="JI124" s="412">
        <v>1180.9000000000001</v>
      </c>
      <c r="JJ124" s="412">
        <v>613.4</v>
      </c>
      <c r="JK124" s="412">
        <v>19</v>
      </c>
      <c r="JL124" s="412">
        <v>25604.600000000002</v>
      </c>
      <c r="JM124" s="412">
        <v>0</v>
      </c>
      <c r="JN124" s="412">
        <v>25604.6</v>
      </c>
      <c r="JO124" s="286"/>
      <c r="JP124" s="143">
        <f t="shared" si="6"/>
        <v>0</v>
      </c>
    </row>
    <row r="125" spans="1:276" x14ac:dyDescent="0.2">
      <c r="A125" s="150" t="s">
        <v>484</v>
      </c>
      <c r="B125" s="151" t="s">
        <v>276</v>
      </c>
      <c r="C125" s="152" t="s">
        <v>283</v>
      </c>
      <c r="D125" s="415" t="s">
        <v>483</v>
      </c>
      <c r="E125" s="412">
        <v>8379</v>
      </c>
      <c r="F125" s="412">
        <v>13876</v>
      </c>
      <c r="G125" s="412">
        <v>16375</v>
      </c>
      <c r="H125" s="412">
        <v>10583</v>
      </c>
      <c r="I125" s="412">
        <v>9250</v>
      </c>
      <c r="J125" s="412">
        <v>6258</v>
      </c>
      <c r="K125" s="412">
        <v>5484</v>
      </c>
      <c r="L125" s="412">
        <v>630</v>
      </c>
      <c r="M125" s="412">
        <v>70835</v>
      </c>
      <c r="N125" s="412">
        <v>240</v>
      </c>
      <c r="O125" s="412">
        <v>424</v>
      </c>
      <c r="P125" s="412">
        <v>487</v>
      </c>
      <c r="Q125" s="412">
        <v>208</v>
      </c>
      <c r="R125" s="412">
        <v>217</v>
      </c>
      <c r="S125" s="412">
        <v>173</v>
      </c>
      <c r="T125" s="412">
        <v>155</v>
      </c>
      <c r="U125" s="412">
        <v>18</v>
      </c>
      <c r="V125" s="412">
        <v>1922</v>
      </c>
      <c r="W125" s="412">
        <v>2</v>
      </c>
      <c r="X125" s="412">
        <v>4</v>
      </c>
      <c r="Y125" s="412">
        <v>3</v>
      </c>
      <c r="Z125" s="412">
        <v>3</v>
      </c>
      <c r="AA125" s="412">
        <v>3</v>
      </c>
      <c r="AB125" s="412">
        <v>1</v>
      </c>
      <c r="AC125" s="412">
        <v>5</v>
      </c>
      <c r="AD125" s="412">
        <v>0</v>
      </c>
      <c r="AE125" s="412">
        <v>21</v>
      </c>
      <c r="AF125" s="412">
        <v>8137</v>
      </c>
      <c r="AG125" s="412">
        <v>13448</v>
      </c>
      <c r="AH125" s="412">
        <v>15885</v>
      </c>
      <c r="AI125" s="412">
        <v>10372</v>
      </c>
      <c r="AJ125" s="412">
        <v>9030</v>
      </c>
      <c r="AK125" s="412">
        <v>6084</v>
      </c>
      <c r="AL125" s="412">
        <v>5324</v>
      </c>
      <c r="AM125" s="412">
        <v>612</v>
      </c>
      <c r="AN125" s="412">
        <v>68892</v>
      </c>
      <c r="AO125" s="412">
        <v>33</v>
      </c>
      <c r="AP125" s="412">
        <v>39</v>
      </c>
      <c r="AQ125" s="412">
        <v>72</v>
      </c>
      <c r="AR125" s="412">
        <v>64</v>
      </c>
      <c r="AS125" s="412">
        <v>60</v>
      </c>
      <c r="AT125" s="412">
        <v>40</v>
      </c>
      <c r="AU125" s="412">
        <v>57</v>
      </c>
      <c r="AV125" s="412">
        <v>34</v>
      </c>
      <c r="AW125" s="412">
        <v>399</v>
      </c>
      <c r="AX125" s="412">
        <v>33</v>
      </c>
      <c r="AY125" s="412">
        <v>39</v>
      </c>
      <c r="AZ125" s="412">
        <v>72</v>
      </c>
      <c r="BA125" s="412">
        <v>64</v>
      </c>
      <c r="BB125" s="412">
        <v>60</v>
      </c>
      <c r="BC125" s="412">
        <v>40</v>
      </c>
      <c r="BD125" s="412">
        <v>57</v>
      </c>
      <c r="BE125" s="412">
        <v>34</v>
      </c>
      <c r="BF125" s="412">
        <v>0</v>
      </c>
      <c r="BG125" s="412">
        <v>399</v>
      </c>
      <c r="BH125" s="412">
        <v>33</v>
      </c>
      <c r="BI125" s="412">
        <v>8143</v>
      </c>
      <c r="BJ125" s="412">
        <v>13481</v>
      </c>
      <c r="BK125" s="412">
        <v>15877</v>
      </c>
      <c r="BL125" s="412">
        <v>10368</v>
      </c>
      <c r="BM125" s="412">
        <v>9010</v>
      </c>
      <c r="BN125" s="412">
        <v>6101</v>
      </c>
      <c r="BO125" s="412">
        <v>5301</v>
      </c>
      <c r="BP125" s="412">
        <v>578</v>
      </c>
      <c r="BQ125" s="412">
        <v>68892</v>
      </c>
      <c r="BR125" s="412">
        <v>13</v>
      </c>
      <c r="BS125" s="412">
        <v>4930</v>
      </c>
      <c r="BT125" s="412">
        <v>5326</v>
      </c>
      <c r="BU125" s="412">
        <v>5125</v>
      </c>
      <c r="BV125" s="412">
        <v>2845</v>
      </c>
      <c r="BW125" s="412">
        <v>1970</v>
      </c>
      <c r="BX125" s="412">
        <v>1043</v>
      </c>
      <c r="BY125" s="412">
        <v>694</v>
      </c>
      <c r="BZ125" s="412">
        <v>49</v>
      </c>
      <c r="CA125" s="412">
        <v>21995</v>
      </c>
      <c r="CB125" s="412">
        <v>1</v>
      </c>
      <c r="CC125" s="412">
        <v>38</v>
      </c>
      <c r="CD125" s="412">
        <v>114</v>
      </c>
      <c r="CE125" s="412">
        <v>119</v>
      </c>
      <c r="CF125" s="412">
        <v>88</v>
      </c>
      <c r="CG125" s="412">
        <v>61</v>
      </c>
      <c r="CH125" s="412">
        <v>37</v>
      </c>
      <c r="CI125" s="412">
        <v>32</v>
      </c>
      <c r="CJ125" s="412">
        <v>0</v>
      </c>
      <c r="CK125" s="412">
        <v>490</v>
      </c>
      <c r="CL125" s="412">
        <v>0</v>
      </c>
      <c r="CM125" s="412">
        <v>25</v>
      </c>
      <c r="CN125" s="412">
        <v>29</v>
      </c>
      <c r="CO125" s="412">
        <v>20</v>
      </c>
      <c r="CP125" s="412">
        <v>21</v>
      </c>
      <c r="CQ125" s="412">
        <v>22</v>
      </c>
      <c r="CR125" s="412">
        <v>30</v>
      </c>
      <c r="CS125" s="412">
        <v>37</v>
      </c>
      <c r="CT125" s="412">
        <v>5</v>
      </c>
      <c r="CU125" s="412">
        <v>189</v>
      </c>
      <c r="CV125" s="412">
        <v>89</v>
      </c>
      <c r="CW125" s="412">
        <v>112</v>
      </c>
      <c r="CX125" s="412">
        <v>153</v>
      </c>
      <c r="CY125" s="412">
        <v>114</v>
      </c>
      <c r="CZ125" s="412">
        <v>98</v>
      </c>
      <c r="DA125" s="412">
        <v>54</v>
      </c>
      <c r="DB125" s="412">
        <v>50</v>
      </c>
      <c r="DC125" s="412">
        <v>6</v>
      </c>
      <c r="DD125" s="412">
        <v>676</v>
      </c>
      <c r="DE125" s="412">
        <v>105</v>
      </c>
      <c r="DF125" s="412">
        <v>114</v>
      </c>
      <c r="DG125" s="412">
        <v>126</v>
      </c>
      <c r="DH125" s="412">
        <v>78</v>
      </c>
      <c r="DI125" s="412">
        <v>85</v>
      </c>
      <c r="DJ125" s="412">
        <v>47</v>
      </c>
      <c r="DK125" s="412">
        <v>34</v>
      </c>
      <c r="DL125" s="412">
        <v>10</v>
      </c>
      <c r="DM125" s="412">
        <v>599</v>
      </c>
      <c r="DN125" s="412">
        <v>174</v>
      </c>
      <c r="DO125" s="412">
        <v>231</v>
      </c>
      <c r="DP125" s="412">
        <v>198</v>
      </c>
      <c r="DQ125" s="412">
        <v>118</v>
      </c>
      <c r="DR125" s="412">
        <v>129</v>
      </c>
      <c r="DS125" s="412">
        <v>71</v>
      </c>
      <c r="DT125" s="412">
        <v>65</v>
      </c>
      <c r="DU125" s="412">
        <v>6</v>
      </c>
      <c r="DV125" s="412">
        <v>992</v>
      </c>
      <c r="DW125" s="412">
        <v>49</v>
      </c>
      <c r="DX125" s="412">
        <v>49</v>
      </c>
      <c r="DY125" s="412">
        <v>54</v>
      </c>
      <c r="DZ125" s="412">
        <v>49</v>
      </c>
      <c r="EA125" s="412">
        <v>31</v>
      </c>
      <c r="EB125" s="412">
        <v>13</v>
      </c>
      <c r="EC125" s="412">
        <v>11</v>
      </c>
      <c r="ED125" s="412">
        <v>8</v>
      </c>
      <c r="EE125" s="412">
        <v>264</v>
      </c>
      <c r="EF125" s="412">
        <v>328</v>
      </c>
      <c r="EG125" s="412">
        <v>394</v>
      </c>
      <c r="EH125" s="412">
        <v>378</v>
      </c>
      <c r="EI125" s="412">
        <v>245</v>
      </c>
      <c r="EJ125" s="412">
        <v>245</v>
      </c>
      <c r="EK125" s="412">
        <v>131</v>
      </c>
      <c r="EL125" s="412">
        <v>110</v>
      </c>
      <c r="EM125" s="412">
        <v>24</v>
      </c>
      <c r="EN125" s="412">
        <v>1855</v>
      </c>
      <c r="EO125" s="412">
        <v>154</v>
      </c>
      <c r="EP125" s="412">
        <v>163</v>
      </c>
      <c r="EQ125" s="412">
        <v>180</v>
      </c>
      <c r="ER125" s="412">
        <v>127</v>
      </c>
      <c r="ES125" s="412">
        <v>116</v>
      </c>
      <c r="ET125" s="412">
        <v>60</v>
      </c>
      <c r="EU125" s="412">
        <v>45</v>
      </c>
      <c r="EV125" s="412">
        <v>18</v>
      </c>
      <c r="EW125" s="412">
        <v>863</v>
      </c>
      <c r="EX125" s="412">
        <v>0</v>
      </c>
      <c r="EY125" s="412">
        <v>0</v>
      </c>
      <c r="EZ125" s="412">
        <v>0</v>
      </c>
      <c r="FA125" s="412">
        <v>0</v>
      </c>
      <c r="FB125" s="412">
        <v>0</v>
      </c>
      <c r="FC125" s="412">
        <v>0</v>
      </c>
      <c r="FD125" s="412">
        <v>0</v>
      </c>
      <c r="FE125" s="412">
        <v>0</v>
      </c>
      <c r="FF125" s="412">
        <v>0</v>
      </c>
      <c r="FG125" s="412">
        <v>5</v>
      </c>
      <c r="FH125" s="412">
        <v>3</v>
      </c>
      <c r="FI125" s="412">
        <v>6</v>
      </c>
      <c r="FJ125" s="412">
        <v>11</v>
      </c>
      <c r="FK125" s="412">
        <v>11</v>
      </c>
      <c r="FL125" s="412">
        <v>11</v>
      </c>
      <c r="FM125" s="412">
        <v>4</v>
      </c>
      <c r="FN125" s="412">
        <v>1</v>
      </c>
      <c r="FO125" s="412">
        <v>52</v>
      </c>
      <c r="FP125" s="412">
        <v>149</v>
      </c>
      <c r="FQ125" s="412">
        <v>160</v>
      </c>
      <c r="FR125" s="412">
        <v>174</v>
      </c>
      <c r="FS125" s="412">
        <v>116</v>
      </c>
      <c r="FT125" s="412">
        <v>105</v>
      </c>
      <c r="FU125" s="412">
        <v>49</v>
      </c>
      <c r="FV125" s="412">
        <v>41</v>
      </c>
      <c r="FW125" s="412">
        <v>17</v>
      </c>
      <c r="FX125" s="412">
        <v>811</v>
      </c>
      <c r="FY125" s="412">
        <v>19</v>
      </c>
      <c r="FZ125" s="412">
        <v>2927</v>
      </c>
      <c r="GA125" s="412">
        <v>7732</v>
      </c>
      <c r="GB125" s="412">
        <v>10361</v>
      </c>
      <c r="GC125" s="412">
        <v>7247</v>
      </c>
      <c r="GD125" s="412">
        <v>6797</v>
      </c>
      <c r="GE125" s="412">
        <v>4907</v>
      </c>
      <c r="GF125" s="412">
        <v>4462</v>
      </c>
      <c r="GG125" s="412">
        <v>510</v>
      </c>
      <c r="GH125" s="412">
        <v>44962</v>
      </c>
      <c r="GI125" s="412">
        <v>14</v>
      </c>
      <c r="GJ125" s="412">
        <v>5216</v>
      </c>
      <c r="GK125" s="412">
        <v>5749</v>
      </c>
      <c r="GL125" s="412">
        <v>5516</v>
      </c>
      <c r="GM125" s="412">
        <v>3121</v>
      </c>
      <c r="GN125" s="412">
        <v>2213</v>
      </c>
      <c r="GO125" s="412">
        <v>1194</v>
      </c>
      <c r="GP125" s="412">
        <v>839</v>
      </c>
      <c r="GQ125" s="412">
        <v>68</v>
      </c>
      <c r="GR125" s="412">
        <v>23930</v>
      </c>
      <c r="GS125" s="412">
        <v>0</v>
      </c>
      <c r="GT125" s="412">
        <v>1.4898215585174868</v>
      </c>
      <c r="GU125" s="412">
        <v>0</v>
      </c>
      <c r="GV125" s="412">
        <v>0</v>
      </c>
      <c r="GW125" s="412">
        <v>0.9932143723449911</v>
      </c>
      <c r="GX125" s="412">
        <v>0.99321097981387441</v>
      </c>
      <c r="GY125" s="412">
        <v>0</v>
      </c>
      <c r="GZ125" s="412">
        <v>0</v>
      </c>
      <c r="HA125" s="412">
        <v>0</v>
      </c>
      <c r="HB125" s="412">
        <v>3.4762469106763523</v>
      </c>
      <c r="HC125" s="412">
        <v>29.5</v>
      </c>
      <c r="HD125" s="412">
        <v>6820.060178441483</v>
      </c>
      <c r="HE125" s="412">
        <v>12019.15</v>
      </c>
      <c r="HF125" s="412">
        <v>14484.3</v>
      </c>
      <c r="HG125" s="412">
        <v>9585.3067856276539</v>
      </c>
      <c r="HH125" s="412">
        <v>8442.8067890201855</v>
      </c>
      <c r="HI125" s="412">
        <v>5790.25</v>
      </c>
      <c r="HJ125" s="412">
        <v>5075.95</v>
      </c>
      <c r="HK125" s="412">
        <v>562.25</v>
      </c>
      <c r="HL125" s="412">
        <v>62809.573753089324</v>
      </c>
      <c r="HM125" s="412">
        <v>16.399999999999999</v>
      </c>
      <c r="HN125" s="412">
        <v>4546.7</v>
      </c>
      <c r="HO125" s="412">
        <v>9348.2000000000007</v>
      </c>
      <c r="HP125" s="412">
        <v>12874.9</v>
      </c>
      <c r="HQ125" s="412">
        <v>9585.2999999999993</v>
      </c>
      <c r="HR125" s="412">
        <v>10319</v>
      </c>
      <c r="HS125" s="412">
        <v>8363.7000000000007</v>
      </c>
      <c r="HT125" s="412">
        <v>8459.9</v>
      </c>
      <c r="HU125" s="412">
        <v>1124.5</v>
      </c>
      <c r="HV125" s="412">
        <v>64638.6</v>
      </c>
      <c r="HW125" s="412">
        <v>462.5</v>
      </c>
      <c r="HX125" s="412">
        <v>65101.1</v>
      </c>
      <c r="HY125" s="412">
        <v>29.5</v>
      </c>
      <c r="HZ125" s="412">
        <v>6820.060178441483</v>
      </c>
      <c r="IA125" s="412">
        <v>12019.15</v>
      </c>
      <c r="IB125" s="412">
        <v>14484.3</v>
      </c>
      <c r="IC125" s="412">
        <v>9585.3067856276539</v>
      </c>
      <c r="ID125" s="412">
        <v>8442.8067890201855</v>
      </c>
      <c r="IE125" s="412">
        <v>5790.25</v>
      </c>
      <c r="IF125" s="412">
        <v>5075.95</v>
      </c>
      <c r="IG125" s="412">
        <v>562.25</v>
      </c>
      <c r="IH125" s="412">
        <v>62809.573753089324</v>
      </c>
      <c r="II125" s="412">
        <v>15.84</v>
      </c>
      <c r="IJ125" s="412">
        <v>1951.92</v>
      </c>
      <c r="IK125" s="412">
        <v>1881.85</v>
      </c>
      <c r="IL125" s="412">
        <v>1116.04</v>
      </c>
      <c r="IM125" s="412">
        <v>349.29</v>
      </c>
      <c r="IN125" s="412">
        <v>171.14</v>
      </c>
      <c r="IO125" s="412">
        <v>60.93</v>
      </c>
      <c r="IP125" s="412">
        <v>28.43</v>
      </c>
      <c r="IQ125" s="412">
        <v>1.01</v>
      </c>
      <c r="IR125" s="412">
        <v>5576.4500000000007</v>
      </c>
      <c r="IS125" s="412">
        <v>13.66</v>
      </c>
      <c r="IT125" s="412">
        <v>4868.1401784414829</v>
      </c>
      <c r="IU125" s="412">
        <v>10137.299999999999</v>
      </c>
      <c r="IV125" s="412">
        <v>13368.259999999998</v>
      </c>
      <c r="IW125" s="412">
        <v>9236.016785627653</v>
      </c>
      <c r="IX125" s="412">
        <v>8271.6667890201861</v>
      </c>
      <c r="IY125" s="412">
        <v>5729.32</v>
      </c>
      <c r="IZ125" s="412">
        <v>5047.5199999999995</v>
      </c>
      <c r="JA125" s="412">
        <v>561.24</v>
      </c>
      <c r="JB125" s="412">
        <v>57233.123753089312</v>
      </c>
      <c r="JC125" s="412">
        <v>7.6</v>
      </c>
      <c r="JD125" s="412">
        <v>3245.4</v>
      </c>
      <c r="JE125" s="412">
        <v>7884.6</v>
      </c>
      <c r="JF125" s="412">
        <v>11882.9</v>
      </c>
      <c r="JG125" s="412">
        <v>9236</v>
      </c>
      <c r="JH125" s="412">
        <v>10109.799999999999</v>
      </c>
      <c r="JI125" s="412">
        <v>8275.7000000000007</v>
      </c>
      <c r="JJ125" s="412">
        <v>8412.5</v>
      </c>
      <c r="JK125" s="412">
        <v>1122.5</v>
      </c>
      <c r="JL125" s="412">
        <v>60177</v>
      </c>
      <c r="JM125" s="412">
        <v>462.5</v>
      </c>
      <c r="JN125" s="412">
        <v>60639.5</v>
      </c>
      <c r="JO125" s="286"/>
      <c r="JP125" s="143">
        <f t="shared" si="6"/>
        <v>0</v>
      </c>
    </row>
    <row r="126" spans="1:276" x14ac:dyDescent="0.2">
      <c r="A126" s="150" t="s">
        <v>486</v>
      </c>
      <c r="B126" s="151" t="s">
        <v>280</v>
      </c>
      <c r="C126" s="152" t="s">
        <v>128</v>
      </c>
      <c r="D126" s="415" t="s">
        <v>485</v>
      </c>
      <c r="E126" s="412">
        <v>604</v>
      </c>
      <c r="F126" s="412">
        <v>3482</v>
      </c>
      <c r="G126" s="412">
        <v>19638</v>
      </c>
      <c r="H126" s="412">
        <v>28329</v>
      </c>
      <c r="I126" s="412">
        <v>21784</v>
      </c>
      <c r="J126" s="412">
        <v>7852</v>
      </c>
      <c r="K126" s="412">
        <v>6131</v>
      </c>
      <c r="L126" s="412">
        <v>1202</v>
      </c>
      <c r="M126" s="412">
        <v>89022</v>
      </c>
      <c r="N126" s="412">
        <v>17</v>
      </c>
      <c r="O126" s="412">
        <v>99</v>
      </c>
      <c r="P126" s="412">
        <v>318</v>
      </c>
      <c r="Q126" s="412">
        <v>298</v>
      </c>
      <c r="R126" s="412">
        <v>186</v>
      </c>
      <c r="S126" s="412">
        <v>93</v>
      </c>
      <c r="T126" s="412">
        <v>69</v>
      </c>
      <c r="U126" s="412">
        <v>10</v>
      </c>
      <c r="V126" s="412">
        <v>1090</v>
      </c>
      <c r="W126" s="412">
        <v>26</v>
      </c>
      <c r="X126" s="412">
        <v>61</v>
      </c>
      <c r="Y126" s="412">
        <v>98</v>
      </c>
      <c r="Z126" s="412">
        <v>103</v>
      </c>
      <c r="AA126" s="412">
        <v>71</v>
      </c>
      <c r="AB126" s="412">
        <v>26</v>
      </c>
      <c r="AC126" s="412">
        <v>10</v>
      </c>
      <c r="AD126" s="412">
        <v>5</v>
      </c>
      <c r="AE126" s="412">
        <v>400</v>
      </c>
      <c r="AF126" s="412">
        <v>561</v>
      </c>
      <c r="AG126" s="412">
        <v>3322</v>
      </c>
      <c r="AH126" s="412">
        <v>19222</v>
      </c>
      <c r="AI126" s="412">
        <v>27928</v>
      </c>
      <c r="AJ126" s="412">
        <v>21527</v>
      </c>
      <c r="AK126" s="412">
        <v>7733</v>
      </c>
      <c r="AL126" s="412">
        <v>6052</v>
      </c>
      <c r="AM126" s="412">
        <v>1187</v>
      </c>
      <c r="AN126" s="412">
        <v>87532</v>
      </c>
      <c r="AO126" s="412">
        <v>0</v>
      </c>
      <c r="AP126" s="412">
        <v>3</v>
      </c>
      <c r="AQ126" s="412">
        <v>22</v>
      </c>
      <c r="AR126" s="412">
        <v>132</v>
      </c>
      <c r="AS126" s="412">
        <v>188</v>
      </c>
      <c r="AT126" s="412">
        <v>73</v>
      </c>
      <c r="AU126" s="412">
        <v>49</v>
      </c>
      <c r="AV126" s="412">
        <v>14</v>
      </c>
      <c r="AW126" s="412">
        <v>481</v>
      </c>
      <c r="AX126" s="412">
        <v>0</v>
      </c>
      <c r="AY126" s="412">
        <v>3</v>
      </c>
      <c r="AZ126" s="412">
        <v>22</v>
      </c>
      <c r="BA126" s="412">
        <v>132</v>
      </c>
      <c r="BB126" s="412">
        <v>188</v>
      </c>
      <c r="BC126" s="412">
        <v>73</v>
      </c>
      <c r="BD126" s="412">
        <v>49</v>
      </c>
      <c r="BE126" s="412">
        <v>14</v>
      </c>
      <c r="BF126" s="412">
        <v>0</v>
      </c>
      <c r="BG126" s="412">
        <v>481</v>
      </c>
      <c r="BH126" s="412">
        <v>0</v>
      </c>
      <c r="BI126" s="412">
        <v>564</v>
      </c>
      <c r="BJ126" s="412">
        <v>3341</v>
      </c>
      <c r="BK126" s="412">
        <v>19332</v>
      </c>
      <c r="BL126" s="412">
        <v>27984</v>
      </c>
      <c r="BM126" s="412">
        <v>21412</v>
      </c>
      <c r="BN126" s="412">
        <v>7709</v>
      </c>
      <c r="BO126" s="412">
        <v>6017</v>
      </c>
      <c r="BP126" s="412">
        <v>1173</v>
      </c>
      <c r="BQ126" s="412">
        <v>87532</v>
      </c>
      <c r="BR126" s="412">
        <v>0</v>
      </c>
      <c r="BS126" s="412">
        <v>316</v>
      </c>
      <c r="BT126" s="412">
        <v>1900</v>
      </c>
      <c r="BU126" s="412">
        <v>7053</v>
      </c>
      <c r="BV126" s="412">
        <v>5588</v>
      </c>
      <c r="BW126" s="412">
        <v>3825</v>
      </c>
      <c r="BX126" s="412">
        <v>1296</v>
      </c>
      <c r="BY126" s="412">
        <v>774</v>
      </c>
      <c r="BZ126" s="412">
        <v>92</v>
      </c>
      <c r="CA126" s="412">
        <v>20844</v>
      </c>
      <c r="CB126" s="412">
        <v>0</v>
      </c>
      <c r="CC126" s="412">
        <v>2</v>
      </c>
      <c r="CD126" s="412">
        <v>21</v>
      </c>
      <c r="CE126" s="412">
        <v>143</v>
      </c>
      <c r="CF126" s="412">
        <v>214</v>
      </c>
      <c r="CG126" s="412">
        <v>169</v>
      </c>
      <c r="CH126" s="412">
        <v>55</v>
      </c>
      <c r="CI126" s="412">
        <v>35</v>
      </c>
      <c r="CJ126" s="412">
        <v>7</v>
      </c>
      <c r="CK126" s="412">
        <v>646</v>
      </c>
      <c r="CL126" s="412">
        <v>0</v>
      </c>
      <c r="CM126" s="412">
        <v>0</v>
      </c>
      <c r="CN126" s="412">
        <v>1</v>
      </c>
      <c r="CO126" s="412">
        <v>2</v>
      </c>
      <c r="CP126" s="412">
        <v>9</v>
      </c>
      <c r="CQ126" s="412">
        <v>10</v>
      </c>
      <c r="CR126" s="412">
        <v>7</v>
      </c>
      <c r="CS126" s="412">
        <v>20</v>
      </c>
      <c r="CT126" s="412">
        <v>13</v>
      </c>
      <c r="CU126" s="412">
        <v>62</v>
      </c>
      <c r="CV126" s="412">
        <v>0</v>
      </c>
      <c r="CW126" s="412">
        <v>0</v>
      </c>
      <c r="CX126" s="412">
        <v>0</v>
      </c>
      <c r="CY126" s="412">
        <v>1</v>
      </c>
      <c r="CZ126" s="412">
        <v>1</v>
      </c>
      <c r="DA126" s="412">
        <v>0</v>
      </c>
      <c r="DB126" s="412">
        <v>0</v>
      </c>
      <c r="DC126" s="412">
        <v>0</v>
      </c>
      <c r="DD126" s="412">
        <v>2</v>
      </c>
      <c r="DE126" s="412">
        <v>9</v>
      </c>
      <c r="DF126" s="412">
        <v>20</v>
      </c>
      <c r="DG126" s="412">
        <v>125</v>
      </c>
      <c r="DH126" s="412">
        <v>112</v>
      </c>
      <c r="DI126" s="412">
        <v>63</v>
      </c>
      <c r="DJ126" s="412">
        <v>24</v>
      </c>
      <c r="DK126" s="412">
        <v>19</v>
      </c>
      <c r="DL126" s="412">
        <v>14</v>
      </c>
      <c r="DM126" s="412">
        <v>386</v>
      </c>
      <c r="DN126" s="412">
        <v>0</v>
      </c>
      <c r="DO126" s="412">
        <v>0</v>
      </c>
      <c r="DP126" s="412">
        <v>0</v>
      </c>
      <c r="DQ126" s="412">
        <v>0</v>
      </c>
      <c r="DR126" s="412">
        <v>0</v>
      </c>
      <c r="DS126" s="412">
        <v>0</v>
      </c>
      <c r="DT126" s="412">
        <v>0</v>
      </c>
      <c r="DU126" s="412">
        <v>0</v>
      </c>
      <c r="DV126" s="412">
        <v>0</v>
      </c>
      <c r="DW126" s="412">
        <v>2</v>
      </c>
      <c r="DX126" s="412">
        <v>0</v>
      </c>
      <c r="DY126" s="412">
        <v>11</v>
      </c>
      <c r="DZ126" s="412">
        <v>14</v>
      </c>
      <c r="EA126" s="412">
        <v>13</v>
      </c>
      <c r="EB126" s="412">
        <v>3</v>
      </c>
      <c r="EC126" s="412">
        <v>3</v>
      </c>
      <c r="ED126" s="412">
        <v>1</v>
      </c>
      <c r="EE126" s="412">
        <v>47</v>
      </c>
      <c r="EF126" s="412">
        <v>11</v>
      </c>
      <c r="EG126" s="412">
        <v>20</v>
      </c>
      <c r="EH126" s="412">
        <v>136</v>
      </c>
      <c r="EI126" s="412">
        <v>126</v>
      </c>
      <c r="EJ126" s="412">
        <v>76</v>
      </c>
      <c r="EK126" s="412">
        <v>27</v>
      </c>
      <c r="EL126" s="412">
        <v>22</v>
      </c>
      <c r="EM126" s="412">
        <v>15</v>
      </c>
      <c r="EN126" s="412">
        <v>433</v>
      </c>
      <c r="EO126" s="412">
        <v>1</v>
      </c>
      <c r="EP126" s="412">
        <v>5</v>
      </c>
      <c r="EQ126" s="412">
        <v>44</v>
      </c>
      <c r="ER126" s="412">
        <v>39</v>
      </c>
      <c r="ES126" s="412">
        <v>8</v>
      </c>
      <c r="ET126" s="412">
        <v>0</v>
      </c>
      <c r="EU126" s="412">
        <v>0</v>
      </c>
      <c r="EV126" s="412">
        <v>0</v>
      </c>
      <c r="EW126" s="412">
        <v>97</v>
      </c>
      <c r="EX126" s="412">
        <v>0</v>
      </c>
      <c r="EY126" s="412">
        <v>0</v>
      </c>
      <c r="EZ126" s="412">
        <v>0</v>
      </c>
      <c r="FA126" s="412">
        <v>0</v>
      </c>
      <c r="FB126" s="412">
        <v>0</v>
      </c>
      <c r="FC126" s="412">
        <v>0</v>
      </c>
      <c r="FD126" s="412">
        <v>0</v>
      </c>
      <c r="FE126" s="412">
        <v>0</v>
      </c>
      <c r="FF126" s="412">
        <v>0</v>
      </c>
      <c r="FG126" s="412">
        <v>0</v>
      </c>
      <c r="FH126" s="412">
        <v>0</v>
      </c>
      <c r="FI126" s="412">
        <v>0</v>
      </c>
      <c r="FJ126" s="412">
        <v>0</v>
      </c>
      <c r="FK126" s="412">
        <v>0</v>
      </c>
      <c r="FL126" s="412">
        <v>0</v>
      </c>
      <c r="FM126" s="412">
        <v>0</v>
      </c>
      <c r="FN126" s="412">
        <v>0</v>
      </c>
      <c r="FO126" s="412">
        <v>0</v>
      </c>
      <c r="FP126" s="412">
        <v>1</v>
      </c>
      <c r="FQ126" s="412">
        <v>5</v>
      </c>
      <c r="FR126" s="412">
        <v>44</v>
      </c>
      <c r="FS126" s="412">
        <v>39</v>
      </c>
      <c r="FT126" s="412">
        <v>8</v>
      </c>
      <c r="FU126" s="412">
        <v>0</v>
      </c>
      <c r="FV126" s="412">
        <v>0</v>
      </c>
      <c r="FW126" s="412">
        <v>0</v>
      </c>
      <c r="FX126" s="412">
        <v>97</v>
      </c>
      <c r="FY126" s="412">
        <v>0</v>
      </c>
      <c r="FZ126" s="412">
        <v>244</v>
      </c>
      <c r="GA126" s="412">
        <v>1419</v>
      </c>
      <c r="GB126" s="412">
        <v>12123</v>
      </c>
      <c r="GC126" s="412">
        <v>22159</v>
      </c>
      <c r="GD126" s="412">
        <v>17395</v>
      </c>
      <c r="GE126" s="412">
        <v>6348</v>
      </c>
      <c r="GF126" s="412">
        <v>5185</v>
      </c>
      <c r="GG126" s="412">
        <v>1060</v>
      </c>
      <c r="GH126" s="412">
        <v>65933</v>
      </c>
      <c r="GI126" s="412">
        <v>0</v>
      </c>
      <c r="GJ126" s="412">
        <v>320</v>
      </c>
      <c r="GK126" s="412">
        <v>1922</v>
      </c>
      <c r="GL126" s="412">
        <v>7209</v>
      </c>
      <c r="GM126" s="412">
        <v>5825</v>
      </c>
      <c r="GN126" s="412">
        <v>4017</v>
      </c>
      <c r="GO126" s="412">
        <v>1361</v>
      </c>
      <c r="GP126" s="412">
        <v>832</v>
      </c>
      <c r="GQ126" s="412">
        <v>113</v>
      </c>
      <c r="GR126" s="412">
        <v>21599</v>
      </c>
      <c r="GS126" s="412">
        <v>0</v>
      </c>
      <c r="GT126" s="412">
        <v>0</v>
      </c>
      <c r="GU126" s="412">
        <v>0</v>
      </c>
      <c r="GV126" s="412">
        <v>0</v>
      </c>
      <c r="GW126" s="412">
        <v>0</v>
      </c>
      <c r="GX126" s="412">
        <v>0</v>
      </c>
      <c r="GY126" s="412">
        <v>0</v>
      </c>
      <c r="GZ126" s="412">
        <v>0</v>
      </c>
      <c r="HA126" s="412">
        <v>0</v>
      </c>
      <c r="HB126" s="412">
        <v>0</v>
      </c>
      <c r="HC126" s="412">
        <v>0</v>
      </c>
      <c r="HD126" s="412">
        <v>485.5</v>
      </c>
      <c r="HE126" s="412">
        <v>2860.25</v>
      </c>
      <c r="HF126" s="412">
        <v>17537.5</v>
      </c>
      <c r="HG126" s="412">
        <v>26536</v>
      </c>
      <c r="HH126" s="412">
        <v>20415</v>
      </c>
      <c r="HI126" s="412">
        <v>7369.25</v>
      </c>
      <c r="HJ126" s="412">
        <v>5806.25</v>
      </c>
      <c r="HK126" s="412">
        <v>1142.25</v>
      </c>
      <c r="HL126" s="412">
        <v>82152</v>
      </c>
      <c r="HM126" s="412">
        <v>0</v>
      </c>
      <c r="HN126" s="412">
        <v>323.7</v>
      </c>
      <c r="HO126" s="412">
        <v>2224.6</v>
      </c>
      <c r="HP126" s="412">
        <v>15588.9</v>
      </c>
      <c r="HQ126" s="412">
        <v>26536</v>
      </c>
      <c r="HR126" s="412">
        <v>24951.7</v>
      </c>
      <c r="HS126" s="412">
        <v>10644.5</v>
      </c>
      <c r="HT126" s="412">
        <v>9677.1</v>
      </c>
      <c r="HU126" s="412">
        <v>2284.5</v>
      </c>
      <c r="HV126" s="412">
        <v>92231</v>
      </c>
      <c r="HW126" s="412">
        <v>104.1</v>
      </c>
      <c r="HX126" s="412">
        <v>92335.1</v>
      </c>
      <c r="HY126" s="412">
        <v>0</v>
      </c>
      <c r="HZ126" s="412">
        <v>485.5</v>
      </c>
      <c r="IA126" s="412">
        <v>2860.25</v>
      </c>
      <c r="IB126" s="412">
        <v>17537.5</v>
      </c>
      <c r="IC126" s="412">
        <v>26536</v>
      </c>
      <c r="ID126" s="412">
        <v>20415</v>
      </c>
      <c r="IE126" s="412">
        <v>7369.25</v>
      </c>
      <c r="IF126" s="412">
        <v>5806.25</v>
      </c>
      <c r="IG126" s="412">
        <v>1142.25</v>
      </c>
      <c r="IH126" s="412">
        <v>82152</v>
      </c>
      <c r="II126" s="412">
        <v>0</v>
      </c>
      <c r="IJ126" s="412">
        <v>129.9</v>
      </c>
      <c r="IK126" s="412">
        <v>1004.6</v>
      </c>
      <c r="IL126" s="412">
        <v>3384.3</v>
      </c>
      <c r="IM126" s="412">
        <v>3251.8</v>
      </c>
      <c r="IN126" s="412">
        <v>1565.8</v>
      </c>
      <c r="IO126" s="412">
        <v>297.10000000000002</v>
      </c>
      <c r="IP126" s="412">
        <v>78.099999999999994</v>
      </c>
      <c r="IQ126" s="412">
        <v>2.5</v>
      </c>
      <c r="IR126" s="412">
        <v>9714.1</v>
      </c>
      <c r="IS126" s="412">
        <v>0</v>
      </c>
      <c r="IT126" s="412">
        <v>355.6</v>
      </c>
      <c r="IU126" s="412">
        <v>1855.65</v>
      </c>
      <c r="IV126" s="412">
        <v>14153.2</v>
      </c>
      <c r="IW126" s="412">
        <v>23284.2</v>
      </c>
      <c r="IX126" s="412">
        <v>18849.2</v>
      </c>
      <c r="IY126" s="412">
        <v>7072.15</v>
      </c>
      <c r="IZ126" s="412">
        <v>5728.15</v>
      </c>
      <c r="JA126" s="412">
        <v>1139.75</v>
      </c>
      <c r="JB126" s="412">
        <v>72437.899999999994</v>
      </c>
      <c r="JC126" s="412">
        <v>0</v>
      </c>
      <c r="JD126" s="412">
        <v>237.1</v>
      </c>
      <c r="JE126" s="412">
        <v>1443.3</v>
      </c>
      <c r="JF126" s="412">
        <v>12580.6</v>
      </c>
      <c r="JG126" s="412">
        <v>23284.2</v>
      </c>
      <c r="JH126" s="412">
        <v>23037.9</v>
      </c>
      <c r="JI126" s="412">
        <v>10215.299999999999</v>
      </c>
      <c r="JJ126" s="412">
        <v>9546.9</v>
      </c>
      <c r="JK126" s="412">
        <v>2279.5</v>
      </c>
      <c r="JL126" s="412">
        <v>82624.799999999988</v>
      </c>
      <c r="JM126" s="412">
        <v>104.1</v>
      </c>
      <c r="JN126" s="412">
        <v>82728.899999999994</v>
      </c>
      <c r="JO126" s="286"/>
      <c r="JP126" s="143">
        <f t="shared" si="6"/>
        <v>0</v>
      </c>
    </row>
    <row r="127" spans="1:276" x14ac:dyDescent="0.2">
      <c r="A127" s="150" t="s">
        <v>488</v>
      </c>
      <c r="B127" s="151" t="s">
        <v>276</v>
      </c>
      <c r="C127" s="152" t="s">
        <v>277</v>
      </c>
      <c r="D127" s="415" t="s">
        <v>487</v>
      </c>
      <c r="E127" s="412">
        <v>684</v>
      </c>
      <c r="F127" s="412">
        <v>1885</v>
      </c>
      <c r="G127" s="412">
        <v>8664</v>
      </c>
      <c r="H127" s="412">
        <v>8540</v>
      </c>
      <c r="I127" s="412">
        <v>7543</v>
      </c>
      <c r="J127" s="412">
        <v>6587</v>
      </c>
      <c r="K127" s="412">
        <v>3642</v>
      </c>
      <c r="L127" s="412">
        <v>237</v>
      </c>
      <c r="M127" s="412">
        <v>37782</v>
      </c>
      <c r="N127" s="412">
        <v>78</v>
      </c>
      <c r="O127" s="412">
        <v>65</v>
      </c>
      <c r="P127" s="412">
        <v>701</v>
      </c>
      <c r="Q127" s="412">
        <v>138</v>
      </c>
      <c r="R127" s="412">
        <v>82</v>
      </c>
      <c r="S127" s="412">
        <v>27</v>
      </c>
      <c r="T127" s="412">
        <v>26</v>
      </c>
      <c r="U127" s="412">
        <v>9</v>
      </c>
      <c r="V127" s="412">
        <v>1126</v>
      </c>
      <c r="W127" s="412">
        <v>0</v>
      </c>
      <c r="X127" s="412">
        <v>0</v>
      </c>
      <c r="Y127" s="412">
        <v>0</v>
      </c>
      <c r="Z127" s="412">
        <v>0</v>
      </c>
      <c r="AA127" s="412">
        <v>0</v>
      </c>
      <c r="AB127" s="412">
        <v>0</v>
      </c>
      <c r="AC127" s="412">
        <v>0</v>
      </c>
      <c r="AD127" s="412">
        <v>0</v>
      </c>
      <c r="AE127" s="412">
        <v>0</v>
      </c>
      <c r="AF127" s="412">
        <v>606</v>
      </c>
      <c r="AG127" s="412">
        <v>1820</v>
      </c>
      <c r="AH127" s="412">
        <v>7963</v>
      </c>
      <c r="AI127" s="412">
        <v>8402</v>
      </c>
      <c r="AJ127" s="412">
        <v>7461</v>
      </c>
      <c r="AK127" s="412">
        <v>6560</v>
      </c>
      <c r="AL127" s="412">
        <v>3616</v>
      </c>
      <c r="AM127" s="412">
        <v>228</v>
      </c>
      <c r="AN127" s="412">
        <v>36656</v>
      </c>
      <c r="AO127" s="412">
        <v>2</v>
      </c>
      <c r="AP127" s="412">
        <v>8</v>
      </c>
      <c r="AQ127" s="412">
        <v>42</v>
      </c>
      <c r="AR127" s="412">
        <v>52</v>
      </c>
      <c r="AS127" s="412">
        <v>52</v>
      </c>
      <c r="AT127" s="412">
        <v>29</v>
      </c>
      <c r="AU127" s="412">
        <v>17</v>
      </c>
      <c r="AV127" s="412">
        <v>1</v>
      </c>
      <c r="AW127" s="412">
        <v>203</v>
      </c>
      <c r="AX127" s="412">
        <v>2</v>
      </c>
      <c r="AY127" s="412">
        <v>8</v>
      </c>
      <c r="AZ127" s="412">
        <v>42</v>
      </c>
      <c r="BA127" s="412">
        <v>52</v>
      </c>
      <c r="BB127" s="412">
        <v>52</v>
      </c>
      <c r="BC127" s="412">
        <v>29</v>
      </c>
      <c r="BD127" s="412">
        <v>17</v>
      </c>
      <c r="BE127" s="412">
        <v>1</v>
      </c>
      <c r="BF127" s="412">
        <v>0</v>
      </c>
      <c r="BG127" s="412">
        <v>203</v>
      </c>
      <c r="BH127" s="412">
        <v>2</v>
      </c>
      <c r="BI127" s="412">
        <v>612</v>
      </c>
      <c r="BJ127" s="412">
        <v>1854</v>
      </c>
      <c r="BK127" s="412">
        <v>7973</v>
      </c>
      <c r="BL127" s="412">
        <v>8402</v>
      </c>
      <c r="BM127" s="412">
        <v>7438</v>
      </c>
      <c r="BN127" s="412">
        <v>6548</v>
      </c>
      <c r="BO127" s="412">
        <v>3600</v>
      </c>
      <c r="BP127" s="412">
        <v>227</v>
      </c>
      <c r="BQ127" s="412">
        <v>36656</v>
      </c>
      <c r="BR127" s="412">
        <v>1</v>
      </c>
      <c r="BS127" s="412">
        <v>347</v>
      </c>
      <c r="BT127" s="412">
        <v>1097</v>
      </c>
      <c r="BU127" s="412">
        <v>2969</v>
      </c>
      <c r="BV127" s="412">
        <v>2386</v>
      </c>
      <c r="BW127" s="412">
        <v>1569</v>
      </c>
      <c r="BX127" s="412">
        <v>917</v>
      </c>
      <c r="BY127" s="412">
        <v>404</v>
      </c>
      <c r="BZ127" s="412">
        <v>23</v>
      </c>
      <c r="CA127" s="412">
        <v>9713</v>
      </c>
      <c r="CB127" s="412">
        <v>1</v>
      </c>
      <c r="CC127" s="412">
        <v>0</v>
      </c>
      <c r="CD127" s="412">
        <v>13</v>
      </c>
      <c r="CE127" s="412">
        <v>63</v>
      </c>
      <c r="CF127" s="412">
        <v>66</v>
      </c>
      <c r="CG127" s="412">
        <v>52</v>
      </c>
      <c r="CH127" s="412">
        <v>27</v>
      </c>
      <c r="CI127" s="412">
        <v>12</v>
      </c>
      <c r="CJ127" s="412">
        <v>2</v>
      </c>
      <c r="CK127" s="412">
        <v>236</v>
      </c>
      <c r="CL127" s="412">
        <v>0</v>
      </c>
      <c r="CM127" s="412">
        <v>0</v>
      </c>
      <c r="CN127" s="412">
        <v>0</v>
      </c>
      <c r="CO127" s="412">
        <v>1</v>
      </c>
      <c r="CP127" s="412">
        <v>9</v>
      </c>
      <c r="CQ127" s="412">
        <v>1</v>
      </c>
      <c r="CR127" s="412">
        <v>6</v>
      </c>
      <c r="CS127" s="412">
        <v>6</v>
      </c>
      <c r="CT127" s="412">
        <v>4</v>
      </c>
      <c r="CU127" s="412">
        <v>27</v>
      </c>
      <c r="CV127" s="412">
        <v>14</v>
      </c>
      <c r="CW127" s="412">
        <v>8</v>
      </c>
      <c r="CX127" s="412">
        <v>23</v>
      </c>
      <c r="CY127" s="412">
        <v>22</v>
      </c>
      <c r="CZ127" s="412">
        <v>21</v>
      </c>
      <c r="DA127" s="412">
        <v>13</v>
      </c>
      <c r="DB127" s="412">
        <v>17</v>
      </c>
      <c r="DC127" s="412">
        <v>2</v>
      </c>
      <c r="DD127" s="412">
        <v>120</v>
      </c>
      <c r="DE127" s="412">
        <v>30</v>
      </c>
      <c r="DF127" s="412">
        <v>64</v>
      </c>
      <c r="DG127" s="412">
        <v>114</v>
      </c>
      <c r="DH127" s="412">
        <v>87</v>
      </c>
      <c r="DI127" s="412">
        <v>58</v>
      </c>
      <c r="DJ127" s="412">
        <v>34</v>
      </c>
      <c r="DK127" s="412">
        <v>33</v>
      </c>
      <c r="DL127" s="412">
        <v>4</v>
      </c>
      <c r="DM127" s="412">
        <v>424</v>
      </c>
      <c r="DN127" s="412">
        <v>0</v>
      </c>
      <c r="DO127" s="412">
        <v>0</v>
      </c>
      <c r="DP127" s="412">
        <v>0</v>
      </c>
      <c r="DQ127" s="412">
        <v>0</v>
      </c>
      <c r="DR127" s="412">
        <v>0</v>
      </c>
      <c r="DS127" s="412">
        <v>0</v>
      </c>
      <c r="DT127" s="412">
        <v>0</v>
      </c>
      <c r="DU127" s="412">
        <v>0</v>
      </c>
      <c r="DV127" s="412">
        <v>0</v>
      </c>
      <c r="DW127" s="412">
        <v>2</v>
      </c>
      <c r="DX127" s="412">
        <v>13</v>
      </c>
      <c r="DY127" s="412">
        <v>2</v>
      </c>
      <c r="DZ127" s="412">
        <v>2</v>
      </c>
      <c r="EA127" s="412">
        <v>2</v>
      </c>
      <c r="EB127" s="412">
        <v>1</v>
      </c>
      <c r="EC127" s="412">
        <v>1</v>
      </c>
      <c r="ED127" s="412">
        <v>0</v>
      </c>
      <c r="EE127" s="412">
        <v>23</v>
      </c>
      <c r="EF127" s="412">
        <v>32</v>
      </c>
      <c r="EG127" s="412">
        <v>77</v>
      </c>
      <c r="EH127" s="412">
        <v>116</v>
      </c>
      <c r="EI127" s="412">
        <v>89</v>
      </c>
      <c r="EJ127" s="412">
        <v>60</v>
      </c>
      <c r="EK127" s="412">
        <v>35</v>
      </c>
      <c r="EL127" s="412">
        <v>34</v>
      </c>
      <c r="EM127" s="412">
        <v>4</v>
      </c>
      <c r="EN127" s="412">
        <v>447</v>
      </c>
      <c r="EO127" s="412">
        <v>23</v>
      </c>
      <c r="EP127" s="412">
        <v>49</v>
      </c>
      <c r="EQ127" s="412">
        <v>40</v>
      </c>
      <c r="ER127" s="412">
        <v>31</v>
      </c>
      <c r="ES127" s="412">
        <v>26</v>
      </c>
      <c r="ET127" s="412">
        <v>13</v>
      </c>
      <c r="EU127" s="412">
        <v>21</v>
      </c>
      <c r="EV127" s="412">
        <v>3</v>
      </c>
      <c r="EW127" s="412">
        <v>206</v>
      </c>
      <c r="EX127" s="412">
        <v>0</v>
      </c>
      <c r="EY127" s="412">
        <v>0</v>
      </c>
      <c r="EZ127" s="412">
        <v>0</v>
      </c>
      <c r="FA127" s="412">
        <v>0</v>
      </c>
      <c r="FB127" s="412">
        <v>0</v>
      </c>
      <c r="FC127" s="412">
        <v>0</v>
      </c>
      <c r="FD127" s="412">
        <v>0</v>
      </c>
      <c r="FE127" s="412">
        <v>0</v>
      </c>
      <c r="FF127" s="412">
        <v>0</v>
      </c>
      <c r="FG127" s="412">
        <v>0</v>
      </c>
      <c r="FH127" s="412">
        <v>1</v>
      </c>
      <c r="FI127" s="412">
        <v>0</v>
      </c>
      <c r="FJ127" s="412">
        <v>0</v>
      </c>
      <c r="FK127" s="412">
        <v>1</v>
      </c>
      <c r="FL127" s="412">
        <v>0</v>
      </c>
      <c r="FM127" s="412">
        <v>0</v>
      </c>
      <c r="FN127" s="412">
        <v>0</v>
      </c>
      <c r="FO127" s="412">
        <v>2</v>
      </c>
      <c r="FP127" s="412">
        <v>23</v>
      </c>
      <c r="FQ127" s="412">
        <v>48</v>
      </c>
      <c r="FR127" s="412">
        <v>40</v>
      </c>
      <c r="FS127" s="412">
        <v>31</v>
      </c>
      <c r="FT127" s="412">
        <v>25</v>
      </c>
      <c r="FU127" s="412">
        <v>13</v>
      </c>
      <c r="FV127" s="412">
        <v>21</v>
      </c>
      <c r="FW127" s="412">
        <v>3</v>
      </c>
      <c r="FX127" s="412">
        <v>204</v>
      </c>
      <c r="FY127" s="412">
        <v>0</v>
      </c>
      <c r="FZ127" s="412">
        <v>263</v>
      </c>
      <c r="GA127" s="412">
        <v>730</v>
      </c>
      <c r="GB127" s="412">
        <v>4937</v>
      </c>
      <c r="GC127" s="412">
        <v>5938</v>
      </c>
      <c r="GD127" s="412">
        <v>5814</v>
      </c>
      <c r="GE127" s="412">
        <v>5597</v>
      </c>
      <c r="GF127" s="412">
        <v>3177</v>
      </c>
      <c r="GG127" s="412">
        <v>198</v>
      </c>
      <c r="GH127" s="412">
        <v>26654</v>
      </c>
      <c r="GI127" s="412">
        <v>2</v>
      </c>
      <c r="GJ127" s="412">
        <v>349</v>
      </c>
      <c r="GK127" s="412">
        <v>1124</v>
      </c>
      <c r="GL127" s="412">
        <v>3036</v>
      </c>
      <c r="GM127" s="412">
        <v>2464</v>
      </c>
      <c r="GN127" s="412">
        <v>1624</v>
      </c>
      <c r="GO127" s="412">
        <v>951</v>
      </c>
      <c r="GP127" s="412">
        <v>423</v>
      </c>
      <c r="GQ127" s="412">
        <v>29</v>
      </c>
      <c r="GR127" s="412">
        <v>10002</v>
      </c>
      <c r="GS127" s="412">
        <v>0</v>
      </c>
      <c r="GT127" s="412">
        <v>8</v>
      </c>
      <c r="GU127" s="412">
        <v>0</v>
      </c>
      <c r="GV127" s="412">
        <v>0</v>
      </c>
      <c r="GW127" s="412">
        <v>0</v>
      </c>
      <c r="GX127" s="412">
        <v>0</v>
      </c>
      <c r="GY127" s="412">
        <v>0</v>
      </c>
      <c r="GZ127" s="412">
        <v>0</v>
      </c>
      <c r="HA127" s="412">
        <v>0</v>
      </c>
      <c r="HB127" s="412">
        <v>8</v>
      </c>
      <c r="HC127" s="412">
        <v>1.5</v>
      </c>
      <c r="HD127" s="412">
        <v>518.25</v>
      </c>
      <c r="HE127" s="412">
        <v>1582.5</v>
      </c>
      <c r="HF127" s="412">
        <v>7215</v>
      </c>
      <c r="HG127" s="412">
        <v>7785</v>
      </c>
      <c r="HH127" s="412">
        <v>7033.25</v>
      </c>
      <c r="HI127" s="412">
        <v>6309.5</v>
      </c>
      <c r="HJ127" s="412">
        <v>3493.5</v>
      </c>
      <c r="HK127" s="412">
        <v>218.75</v>
      </c>
      <c r="HL127" s="412">
        <v>34157.25</v>
      </c>
      <c r="HM127" s="412">
        <v>0.8</v>
      </c>
      <c r="HN127" s="412">
        <v>345.5</v>
      </c>
      <c r="HO127" s="412">
        <v>1230.8</v>
      </c>
      <c r="HP127" s="412">
        <v>6413.3</v>
      </c>
      <c r="HQ127" s="412">
        <v>7785</v>
      </c>
      <c r="HR127" s="412">
        <v>8596.2000000000007</v>
      </c>
      <c r="HS127" s="412">
        <v>9113.7000000000007</v>
      </c>
      <c r="HT127" s="412">
        <v>5822.5</v>
      </c>
      <c r="HU127" s="412">
        <v>437.5</v>
      </c>
      <c r="HV127" s="412">
        <v>39745.300000000003</v>
      </c>
      <c r="HW127" s="412">
        <v>700.6</v>
      </c>
      <c r="HX127" s="412">
        <v>40445.9</v>
      </c>
      <c r="HY127" s="412">
        <v>1.5</v>
      </c>
      <c r="HZ127" s="412">
        <v>518.25</v>
      </c>
      <c r="IA127" s="412">
        <v>1582.5</v>
      </c>
      <c r="IB127" s="412">
        <v>7215</v>
      </c>
      <c r="IC127" s="412">
        <v>7785</v>
      </c>
      <c r="ID127" s="412">
        <v>7033.25</v>
      </c>
      <c r="IE127" s="412">
        <v>6309.5</v>
      </c>
      <c r="IF127" s="412">
        <v>3493.5</v>
      </c>
      <c r="IG127" s="412">
        <v>218.75</v>
      </c>
      <c r="IH127" s="412">
        <v>34157.25</v>
      </c>
      <c r="II127" s="412">
        <v>0</v>
      </c>
      <c r="IJ127" s="412">
        <v>127.33</v>
      </c>
      <c r="IK127" s="412">
        <v>376.77</v>
      </c>
      <c r="IL127" s="412">
        <v>955.96</v>
      </c>
      <c r="IM127" s="412">
        <v>396.42</v>
      </c>
      <c r="IN127" s="412">
        <v>150.28</v>
      </c>
      <c r="IO127" s="412">
        <v>31.61</v>
      </c>
      <c r="IP127" s="412">
        <v>11.3</v>
      </c>
      <c r="IQ127" s="412">
        <v>0</v>
      </c>
      <c r="IR127" s="412">
        <v>2049.67</v>
      </c>
      <c r="IS127" s="412">
        <v>1.5</v>
      </c>
      <c r="IT127" s="412">
        <v>390.92</v>
      </c>
      <c r="IU127" s="412">
        <v>1205.73</v>
      </c>
      <c r="IV127" s="412">
        <v>6259.04</v>
      </c>
      <c r="IW127" s="412">
        <v>7388.58</v>
      </c>
      <c r="IX127" s="412">
        <v>6882.97</v>
      </c>
      <c r="IY127" s="412">
        <v>6277.89</v>
      </c>
      <c r="IZ127" s="412">
        <v>3482.2</v>
      </c>
      <c r="JA127" s="412">
        <v>218.75</v>
      </c>
      <c r="JB127" s="412">
        <v>32107.58</v>
      </c>
      <c r="JC127" s="412">
        <v>0.8</v>
      </c>
      <c r="JD127" s="412">
        <v>260.60000000000002</v>
      </c>
      <c r="JE127" s="412">
        <v>937.8</v>
      </c>
      <c r="JF127" s="412">
        <v>5563.6</v>
      </c>
      <c r="JG127" s="412">
        <v>7388.6</v>
      </c>
      <c r="JH127" s="412">
        <v>8412.5</v>
      </c>
      <c r="JI127" s="412">
        <v>9068.1</v>
      </c>
      <c r="JJ127" s="412">
        <v>5803.7</v>
      </c>
      <c r="JK127" s="412">
        <v>437.5</v>
      </c>
      <c r="JL127" s="412">
        <v>37873.199999999997</v>
      </c>
      <c r="JM127" s="412">
        <v>700.6</v>
      </c>
      <c r="JN127" s="412">
        <v>38573.800000000003</v>
      </c>
      <c r="JO127" s="286"/>
      <c r="JP127" s="143">
        <f t="shared" si="6"/>
        <v>0</v>
      </c>
    </row>
    <row r="128" spans="1:276" x14ac:dyDescent="0.2">
      <c r="A128" s="150" t="s">
        <v>489</v>
      </c>
      <c r="B128" s="151" t="s">
        <v>284</v>
      </c>
      <c r="C128" s="152" t="s">
        <v>293</v>
      </c>
      <c r="D128" s="415" t="s">
        <v>300</v>
      </c>
      <c r="E128" s="412">
        <v>24043</v>
      </c>
      <c r="F128" s="412">
        <v>7166</v>
      </c>
      <c r="G128" s="412">
        <v>5995</v>
      </c>
      <c r="H128" s="412">
        <v>3115</v>
      </c>
      <c r="I128" s="412">
        <v>1588</v>
      </c>
      <c r="J128" s="412">
        <v>617</v>
      </c>
      <c r="K128" s="412">
        <v>431</v>
      </c>
      <c r="L128" s="412">
        <v>60</v>
      </c>
      <c r="M128" s="412">
        <v>43015</v>
      </c>
      <c r="N128" s="412">
        <v>549</v>
      </c>
      <c r="O128" s="412">
        <v>103</v>
      </c>
      <c r="P128" s="412">
        <v>62</v>
      </c>
      <c r="Q128" s="412">
        <v>29</v>
      </c>
      <c r="R128" s="412">
        <v>6</v>
      </c>
      <c r="S128" s="412">
        <v>3</v>
      </c>
      <c r="T128" s="412">
        <v>6</v>
      </c>
      <c r="U128" s="412">
        <v>0</v>
      </c>
      <c r="V128" s="412">
        <v>758</v>
      </c>
      <c r="W128" s="412">
        <v>0</v>
      </c>
      <c r="X128" s="412">
        <v>0</v>
      </c>
      <c r="Y128" s="412">
        <v>0</v>
      </c>
      <c r="Z128" s="412">
        <v>0</v>
      </c>
      <c r="AA128" s="412">
        <v>0</v>
      </c>
      <c r="AB128" s="412">
        <v>0</v>
      </c>
      <c r="AC128" s="412">
        <v>0</v>
      </c>
      <c r="AD128" s="412">
        <v>0</v>
      </c>
      <c r="AE128" s="412">
        <v>0</v>
      </c>
      <c r="AF128" s="412">
        <v>23494</v>
      </c>
      <c r="AG128" s="412">
        <v>7063</v>
      </c>
      <c r="AH128" s="412">
        <v>5933</v>
      </c>
      <c r="AI128" s="412">
        <v>3086</v>
      </c>
      <c r="AJ128" s="412">
        <v>1582</v>
      </c>
      <c r="AK128" s="412">
        <v>614</v>
      </c>
      <c r="AL128" s="412">
        <v>425</v>
      </c>
      <c r="AM128" s="412">
        <v>60</v>
      </c>
      <c r="AN128" s="412">
        <v>42257</v>
      </c>
      <c r="AO128" s="412">
        <v>142</v>
      </c>
      <c r="AP128" s="412">
        <v>79</v>
      </c>
      <c r="AQ128" s="412">
        <v>66</v>
      </c>
      <c r="AR128" s="412">
        <v>60</v>
      </c>
      <c r="AS128" s="412">
        <v>32</v>
      </c>
      <c r="AT128" s="412">
        <v>15</v>
      </c>
      <c r="AU128" s="412">
        <v>8</v>
      </c>
      <c r="AV128" s="412">
        <v>14</v>
      </c>
      <c r="AW128" s="412">
        <v>416</v>
      </c>
      <c r="AX128" s="412">
        <v>142</v>
      </c>
      <c r="AY128" s="412">
        <v>79</v>
      </c>
      <c r="AZ128" s="412">
        <v>66</v>
      </c>
      <c r="BA128" s="412">
        <v>60</v>
      </c>
      <c r="BB128" s="412">
        <v>32</v>
      </c>
      <c r="BC128" s="412">
        <v>15</v>
      </c>
      <c r="BD128" s="412">
        <v>8</v>
      </c>
      <c r="BE128" s="412">
        <v>14</v>
      </c>
      <c r="BF128" s="412">
        <v>0</v>
      </c>
      <c r="BG128" s="412">
        <v>416</v>
      </c>
      <c r="BH128" s="412">
        <v>142</v>
      </c>
      <c r="BI128" s="412">
        <v>23431</v>
      </c>
      <c r="BJ128" s="412">
        <v>7050</v>
      </c>
      <c r="BK128" s="412">
        <v>5927</v>
      </c>
      <c r="BL128" s="412">
        <v>3058</v>
      </c>
      <c r="BM128" s="412">
        <v>1565</v>
      </c>
      <c r="BN128" s="412">
        <v>607</v>
      </c>
      <c r="BO128" s="412">
        <v>431</v>
      </c>
      <c r="BP128" s="412">
        <v>46</v>
      </c>
      <c r="BQ128" s="412">
        <v>42257</v>
      </c>
      <c r="BR128" s="412">
        <v>23</v>
      </c>
      <c r="BS128" s="412">
        <v>10933</v>
      </c>
      <c r="BT128" s="412">
        <v>2476</v>
      </c>
      <c r="BU128" s="412">
        <v>1520</v>
      </c>
      <c r="BV128" s="412">
        <v>608</v>
      </c>
      <c r="BW128" s="412">
        <v>213</v>
      </c>
      <c r="BX128" s="412">
        <v>69</v>
      </c>
      <c r="BY128" s="412">
        <v>41</v>
      </c>
      <c r="BZ128" s="412">
        <v>1</v>
      </c>
      <c r="CA128" s="412">
        <v>15884</v>
      </c>
      <c r="CB128" s="412">
        <v>13</v>
      </c>
      <c r="CC128" s="412">
        <v>272</v>
      </c>
      <c r="CD128" s="412">
        <v>96</v>
      </c>
      <c r="CE128" s="412">
        <v>70</v>
      </c>
      <c r="CF128" s="412">
        <v>40</v>
      </c>
      <c r="CG128" s="412">
        <v>14</v>
      </c>
      <c r="CH128" s="412">
        <v>7</v>
      </c>
      <c r="CI128" s="412">
        <v>5</v>
      </c>
      <c r="CJ128" s="412">
        <v>0</v>
      </c>
      <c r="CK128" s="412">
        <v>517</v>
      </c>
      <c r="CL128" s="412">
        <v>14</v>
      </c>
      <c r="CM128" s="412">
        <v>51</v>
      </c>
      <c r="CN128" s="412">
        <v>15</v>
      </c>
      <c r="CO128" s="412">
        <v>19</v>
      </c>
      <c r="CP128" s="412">
        <v>16</v>
      </c>
      <c r="CQ128" s="412">
        <v>3</v>
      </c>
      <c r="CR128" s="412">
        <v>8</v>
      </c>
      <c r="CS128" s="412">
        <v>14</v>
      </c>
      <c r="CT128" s="412">
        <v>0</v>
      </c>
      <c r="CU128" s="412">
        <v>140</v>
      </c>
      <c r="CV128" s="412">
        <v>156</v>
      </c>
      <c r="CW128" s="412">
        <v>66</v>
      </c>
      <c r="CX128" s="412">
        <v>38</v>
      </c>
      <c r="CY128" s="412">
        <v>15</v>
      </c>
      <c r="CZ128" s="412">
        <v>14</v>
      </c>
      <c r="DA128" s="412">
        <v>4</v>
      </c>
      <c r="DB128" s="412">
        <v>7</v>
      </c>
      <c r="DC128" s="412">
        <v>2</v>
      </c>
      <c r="DD128" s="412">
        <v>302</v>
      </c>
      <c r="DE128" s="412">
        <v>625</v>
      </c>
      <c r="DF128" s="412">
        <v>92</v>
      </c>
      <c r="DG128" s="412">
        <v>54</v>
      </c>
      <c r="DH128" s="412">
        <v>21</v>
      </c>
      <c r="DI128" s="412">
        <v>8</v>
      </c>
      <c r="DJ128" s="412">
        <v>1</v>
      </c>
      <c r="DK128" s="412">
        <v>1</v>
      </c>
      <c r="DL128" s="412">
        <v>2</v>
      </c>
      <c r="DM128" s="412">
        <v>804</v>
      </c>
      <c r="DN128" s="412">
        <v>105</v>
      </c>
      <c r="DO128" s="412">
        <v>24</v>
      </c>
      <c r="DP128" s="412">
        <v>17</v>
      </c>
      <c r="DQ128" s="412">
        <v>9</v>
      </c>
      <c r="DR128" s="412">
        <v>5</v>
      </c>
      <c r="DS128" s="412">
        <v>1</v>
      </c>
      <c r="DT128" s="412">
        <v>1</v>
      </c>
      <c r="DU128" s="412">
        <v>0</v>
      </c>
      <c r="DV128" s="412">
        <v>162</v>
      </c>
      <c r="DW128" s="412">
        <v>292</v>
      </c>
      <c r="DX128" s="412">
        <v>11</v>
      </c>
      <c r="DY128" s="412">
        <v>6</v>
      </c>
      <c r="DZ128" s="412">
        <v>3</v>
      </c>
      <c r="EA128" s="412">
        <v>1</v>
      </c>
      <c r="EB128" s="412">
        <v>1</v>
      </c>
      <c r="EC128" s="412">
        <v>1</v>
      </c>
      <c r="ED128" s="412">
        <v>0</v>
      </c>
      <c r="EE128" s="412">
        <v>315</v>
      </c>
      <c r="EF128" s="412">
        <v>1022</v>
      </c>
      <c r="EG128" s="412">
        <v>127</v>
      </c>
      <c r="EH128" s="412">
        <v>77</v>
      </c>
      <c r="EI128" s="412">
        <v>33</v>
      </c>
      <c r="EJ128" s="412">
        <v>14</v>
      </c>
      <c r="EK128" s="412">
        <v>3</v>
      </c>
      <c r="EL128" s="412">
        <v>3</v>
      </c>
      <c r="EM128" s="412">
        <v>2</v>
      </c>
      <c r="EN128" s="412">
        <v>1281</v>
      </c>
      <c r="EO128" s="412">
        <v>696</v>
      </c>
      <c r="EP128" s="412">
        <v>69</v>
      </c>
      <c r="EQ128" s="412">
        <v>42</v>
      </c>
      <c r="ER128" s="412">
        <v>15</v>
      </c>
      <c r="ES128" s="412">
        <v>7</v>
      </c>
      <c r="ET128" s="412">
        <v>1</v>
      </c>
      <c r="EU128" s="412">
        <v>3</v>
      </c>
      <c r="EV128" s="412">
        <v>0</v>
      </c>
      <c r="EW128" s="412">
        <v>833</v>
      </c>
      <c r="EX128" s="412">
        <v>0</v>
      </c>
      <c r="EY128" s="412">
        <v>0</v>
      </c>
      <c r="EZ128" s="412">
        <v>0</v>
      </c>
      <c r="FA128" s="412">
        <v>0</v>
      </c>
      <c r="FB128" s="412">
        <v>0</v>
      </c>
      <c r="FC128" s="412">
        <v>0</v>
      </c>
      <c r="FD128" s="412">
        <v>0</v>
      </c>
      <c r="FE128" s="412">
        <v>0</v>
      </c>
      <c r="FF128" s="412">
        <v>0</v>
      </c>
      <c r="FG128" s="412">
        <v>76</v>
      </c>
      <c r="FH128" s="412">
        <v>15</v>
      </c>
      <c r="FI128" s="412">
        <v>7</v>
      </c>
      <c r="FJ128" s="412">
        <v>4</v>
      </c>
      <c r="FK128" s="412">
        <v>3</v>
      </c>
      <c r="FL128" s="412">
        <v>0</v>
      </c>
      <c r="FM128" s="412">
        <v>1</v>
      </c>
      <c r="FN128" s="412">
        <v>0</v>
      </c>
      <c r="FO128" s="412">
        <v>106</v>
      </c>
      <c r="FP128" s="412">
        <v>620</v>
      </c>
      <c r="FQ128" s="412">
        <v>54</v>
      </c>
      <c r="FR128" s="412">
        <v>35</v>
      </c>
      <c r="FS128" s="412">
        <v>11</v>
      </c>
      <c r="FT128" s="412">
        <v>4</v>
      </c>
      <c r="FU128" s="412">
        <v>1</v>
      </c>
      <c r="FV128" s="412">
        <v>2</v>
      </c>
      <c r="FW128" s="412">
        <v>0</v>
      </c>
      <c r="FX128" s="412">
        <v>727</v>
      </c>
      <c r="FY128" s="412">
        <v>92</v>
      </c>
      <c r="FZ128" s="412">
        <v>11778</v>
      </c>
      <c r="GA128" s="412">
        <v>4428</v>
      </c>
      <c r="GB128" s="412">
        <v>4295</v>
      </c>
      <c r="GC128" s="412">
        <v>2382</v>
      </c>
      <c r="GD128" s="412">
        <v>1329</v>
      </c>
      <c r="GE128" s="412">
        <v>521</v>
      </c>
      <c r="GF128" s="412">
        <v>369</v>
      </c>
      <c r="GG128" s="412">
        <v>45</v>
      </c>
      <c r="GH128" s="412">
        <v>25239</v>
      </c>
      <c r="GI128" s="412">
        <v>50</v>
      </c>
      <c r="GJ128" s="412">
        <v>11653</v>
      </c>
      <c r="GK128" s="412">
        <v>2622</v>
      </c>
      <c r="GL128" s="412">
        <v>1632</v>
      </c>
      <c r="GM128" s="412">
        <v>676</v>
      </c>
      <c r="GN128" s="412">
        <v>236</v>
      </c>
      <c r="GO128" s="412">
        <v>86</v>
      </c>
      <c r="GP128" s="412">
        <v>62</v>
      </c>
      <c r="GQ128" s="412">
        <v>1</v>
      </c>
      <c r="GR128" s="412">
        <v>17018</v>
      </c>
      <c r="GS128" s="412">
        <v>0</v>
      </c>
      <c r="GT128" s="412">
        <v>0</v>
      </c>
      <c r="GU128" s="412">
        <v>0</v>
      </c>
      <c r="GV128" s="412">
        <v>0</v>
      </c>
      <c r="GW128" s="412">
        <v>0</v>
      </c>
      <c r="GX128" s="412">
        <v>0</v>
      </c>
      <c r="GY128" s="412">
        <v>0</v>
      </c>
      <c r="GZ128" s="412">
        <v>0</v>
      </c>
      <c r="HA128" s="412">
        <v>0</v>
      </c>
      <c r="HB128" s="412">
        <v>0</v>
      </c>
      <c r="HC128" s="412">
        <v>126</v>
      </c>
      <c r="HD128" s="412">
        <v>20689.25</v>
      </c>
      <c r="HE128" s="412">
        <v>6390</v>
      </c>
      <c r="HF128" s="412">
        <v>5513</v>
      </c>
      <c r="HG128" s="412">
        <v>2883.5</v>
      </c>
      <c r="HH128" s="412">
        <v>1504.25</v>
      </c>
      <c r="HI128" s="412">
        <v>584</v>
      </c>
      <c r="HJ128" s="412">
        <v>412.5</v>
      </c>
      <c r="HK128" s="412">
        <v>45.75</v>
      </c>
      <c r="HL128" s="412">
        <v>38148.25</v>
      </c>
      <c r="HM128" s="412">
        <v>70</v>
      </c>
      <c r="HN128" s="412">
        <v>13792.8</v>
      </c>
      <c r="HO128" s="412">
        <v>4970</v>
      </c>
      <c r="HP128" s="412">
        <v>4900.3999999999996</v>
      </c>
      <c r="HQ128" s="412">
        <v>2883.5</v>
      </c>
      <c r="HR128" s="412">
        <v>1838.5</v>
      </c>
      <c r="HS128" s="412">
        <v>843.6</v>
      </c>
      <c r="HT128" s="412">
        <v>687.5</v>
      </c>
      <c r="HU128" s="412">
        <v>91.5</v>
      </c>
      <c r="HV128" s="412">
        <v>30077.799999999996</v>
      </c>
      <c r="HW128" s="412">
        <v>0</v>
      </c>
      <c r="HX128" s="412">
        <v>30077.8</v>
      </c>
      <c r="HY128" s="412">
        <v>126</v>
      </c>
      <c r="HZ128" s="412">
        <v>20689.25</v>
      </c>
      <c r="IA128" s="412">
        <v>6390</v>
      </c>
      <c r="IB128" s="412">
        <v>5513</v>
      </c>
      <c r="IC128" s="412">
        <v>2883.5</v>
      </c>
      <c r="ID128" s="412">
        <v>1504.25</v>
      </c>
      <c r="IE128" s="412">
        <v>584</v>
      </c>
      <c r="IF128" s="412">
        <v>412.5</v>
      </c>
      <c r="IG128" s="412">
        <v>45.75</v>
      </c>
      <c r="IH128" s="412">
        <v>38148.25</v>
      </c>
      <c r="II128" s="412">
        <v>48.81</v>
      </c>
      <c r="IJ128" s="412">
        <v>7985.22</v>
      </c>
      <c r="IK128" s="412">
        <v>1120.04</v>
      </c>
      <c r="IL128" s="412">
        <v>428.81</v>
      </c>
      <c r="IM128" s="412">
        <v>119.3</v>
      </c>
      <c r="IN128" s="412">
        <v>35.450000000000003</v>
      </c>
      <c r="IO128" s="412">
        <v>8.27</v>
      </c>
      <c r="IP128" s="412">
        <v>3.99</v>
      </c>
      <c r="IQ128" s="412">
        <v>0</v>
      </c>
      <c r="IR128" s="412">
        <v>9749.89</v>
      </c>
      <c r="IS128" s="412">
        <v>77.19</v>
      </c>
      <c r="IT128" s="412">
        <v>12704.029999999999</v>
      </c>
      <c r="IU128" s="412">
        <v>5269.96</v>
      </c>
      <c r="IV128" s="412">
        <v>5084.1899999999996</v>
      </c>
      <c r="IW128" s="412">
        <v>2764.2</v>
      </c>
      <c r="IX128" s="412">
        <v>1468.8</v>
      </c>
      <c r="IY128" s="412">
        <v>575.73</v>
      </c>
      <c r="IZ128" s="412">
        <v>408.51</v>
      </c>
      <c r="JA128" s="412">
        <v>45.75</v>
      </c>
      <c r="JB128" s="412">
        <v>28398.359999999997</v>
      </c>
      <c r="JC128" s="412">
        <v>42.9</v>
      </c>
      <c r="JD128" s="412">
        <v>8469.4</v>
      </c>
      <c r="JE128" s="412">
        <v>4098.8999999999996</v>
      </c>
      <c r="JF128" s="412">
        <v>4519.3</v>
      </c>
      <c r="JG128" s="412">
        <v>2764.2</v>
      </c>
      <c r="JH128" s="412">
        <v>1795.2</v>
      </c>
      <c r="JI128" s="412">
        <v>831.6</v>
      </c>
      <c r="JJ128" s="412">
        <v>680.9</v>
      </c>
      <c r="JK128" s="412">
        <v>91.5</v>
      </c>
      <c r="JL128" s="412">
        <v>23293.9</v>
      </c>
      <c r="JM128" s="412">
        <v>0</v>
      </c>
      <c r="JN128" s="412">
        <v>23293.9</v>
      </c>
      <c r="JO128" s="286"/>
      <c r="JP128" s="143">
        <f t="shared" si="6"/>
        <v>0</v>
      </c>
    </row>
    <row r="129" spans="1:276" x14ac:dyDescent="0.2">
      <c r="A129" s="150" t="s">
        <v>491</v>
      </c>
      <c r="B129" s="151" t="s">
        <v>276</v>
      </c>
      <c r="C129" s="152" t="s">
        <v>277</v>
      </c>
      <c r="D129" s="415" t="s">
        <v>490</v>
      </c>
      <c r="E129" s="412">
        <v>14584</v>
      </c>
      <c r="F129" s="412">
        <v>12110</v>
      </c>
      <c r="G129" s="412">
        <v>7470</v>
      </c>
      <c r="H129" s="412">
        <v>5598</v>
      </c>
      <c r="I129" s="412">
        <v>2217</v>
      </c>
      <c r="J129" s="412">
        <v>796</v>
      </c>
      <c r="K129" s="412">
        <v>192</v>
      </c>
      <c r="L129" s="412">
        <v>41</v>
      </c>
      <c r="M129" s="412">
        <v>43008</v>
      </c>
      <c r="N129" s="412">
        <v>191</v>
      </c>
      <c r="O129" s="412">
        <v>123</v>
      </c>
      <c r="P129" s="412">
        <v>75</v>
      </c>
      <c r="Q129" s="412">
        <v>55</v>
      </c>
      <c r="R129" s="412">
        <v>13</v>
      </c>
      <c r="S129" s="412">
        <v>5</v>
      </c>
      <c r="T129" s="412">
        <v>1</v>
      </c>
      <c r="U129" s="412">
        <v>0</v>
      </c>
      <c r="V129" s="412">
        <v>463</v>
      </c>
      <c r="W129" s="412">
        <v>0</v>
      </c>
      <c r="X129" s="412">
        <v>0</v>
      </c>
      <c r="Y129" s="412">
        <v>0</v>
      </c>
      <c r="Z129" s="412">
        <v>0</v>
      </c>
      <c r="AA129" s="412">
        <v>0</v>
      </c>
      <c r="AB129" s="412">
        <v>0</v>
      </c>
      <c r="AC129" s="412">
        <v>0</v>
      </c>
      <c r="AD129" s="412">
        <v>0</v>
      </c>
      <c r="AE129" s="412">
        <v>0</v>
      </c>
      <c r="AF129" s="412">
        <v>14393</v>
      </c>
      <c r="AG129" s="412">
        <v>11987</v>
      </c>
      <c r="AH129" s="412">
        <v>7395</v>
      </c>
      <c r="AI129" s="412">
        <v>5543</v>
      </c>
      <c r="AJ129" s="412">
        <v>2204</v>
      </c>
      <c r="AK129" s="412">
        <v>791</v>
      </c>
      <c r="AL129" s="412">
        <v>191</v>
      </c>
      <c r="AM129" s="412">
        <v>41</v>
      </c>
      <c r="AN129" s="412">
        <v>42545</v>
      </c>
      <c r="AO129" s="412">
        <v>8</v>
      </c>
      <c r="AP129" s="412">
        <v>21</v>
      </c>
      <c r="AQ129" s="412">
        <v>27</v>
      </c>
      <c r="AR129" s="412">
        <v>24</v>
      </c>
      <c r="AS129" s="412">
        <v>9</v>
      </c>
      <c r="AT129" s="412">
        <v>5</v>
      </c>
      <c r="AU129" s="412">
        <v>2</v>
      </c>
      <c r="AV129" s="412">
        <v>18</v>
      </c>
      <c r="AW129" s="412">
        <v>114</v>
      </c>
      <c r="AX129" s="412">
        <v>8</v>
      </c>
      <c r="AY129" s="412">
        <v>21</v>
      </c>
      <c r="AZ129" s="412">
        <v>27</v>
      </c>
      <c r="BA129" s="412">
        <v>24</v>
      </c>
      <c r="BB129" s="412">
        <v>9</v>
      </c>
      <c r="BC129" s="412">
        <v>5</v>
      </c>
      <c r="BD129" s="412">
        <v>2</v>
      </c>
      <c r="BE129" s="412">
        <v>18</v>
      </c>
      <c r="BF129" s="412">
        <v>0</v>
      </c>
      <c r="BG129" s="412">
        <v>114</v>
      </c>
      <c r="BH129" s="412">
        <v>8</v>
      </c>
      <c r="BI129" s="412">
        <v>14406</v>
      </c>
      <c r="BJ129" s="412">
        <v>11993</v>
      </c>
      <c r="BK129" s="412">
        <v>7392</v>
      </c>
      <c r="BL129" s="412">
        <v>5528</v>
      </c>
      <c r="BM129" s="412">
        <v>2200</v>
      </c>
      <c r="BN129" s="412">
        <v>788</v>
      </c>
      <c r="BO129" s="412">
        <v>207</v>
      </c>
      <c r="BP129" s="412">
        <v>23</v>
      </c>
      <c r="BQ129" s="412">
        <v>42545</v>
      </c>
      <c r="BR129" s="412">
        <v>1</v>
      </c>
      <c r="BS129" s="412">
        <v>8143</v>
      </c>
      <c r="BT129" s="412">
        <v>4422</v>
      </c>
      <c r="BU129" s="412">
        <v>2061</v>
      </c>
      <c r="BV129" s="412">
        <v>1257</v>
      </c>
      <c r="BW129" s="412">
        <v>355</v>
      </c>
      <c r="BX129" s="412">
        <v>100</v>
      </c>
      <c r="BY129" s="412">
        <v>19</v>
      </c>
      <c r="BZ129" s="412">
        <v>0</v>
      </c>
      <c r="CA129" s="412">
        <v>16358</v>
      </c>
      <c r="CB129" s="412">
        <v>0</v>
      </c>
      <c r="CC129" s="412">
        <v>55</v>
      </c>
      <c r="CD129" s="412">
        <v>109</v>
      </c>
      <c r="CE129" s="412">
        <v>58</v>
      </c>
      <c r="CF129" s="412">
        <v>50</v>
      </c>
      <c r="CG129" s="412">
        <v>14</v>
      </c>
      <c r="CH129" s="412">
        <v>4</v>
      </c>
      <c r="CI129" s="412">
        <v>1</v>
      </c>
      <c r="CJ129" s="412">
        <v>0</v>
      </c>
      <c r="CK129" s="412">
        <v>291</v>
      </c>
      <c r="CL129" s="412">
        <v>0</v>
      </c>
      <c r="CM129" s="412">
        <v>5</v>
      </c>
      <c r="CN129" s="412">
        <v>3</v>
      </c>
      <c r="CO129" s="412">
        <v>6</v>
      </c>
      <c r="CP129" s="412">
        <v>14</v>
      </c>
      <c r="CQ129" s="412">
        <v>9</v>
      </c>
      <c r="CR129" s="412">
        <v>10</v>
      </c>
      <c r="CS129" s="412">
        <v>32</v>
      </c>
      <c r="CT129" s="412">
        <v>10</v>
      </c>
      <c r="CU129" s="412">
        <v>89</v>
      </c>
      <c r="CV129" s="412">
        <v>337</v>
      </c>
      <c r="CW129" s="412">
        <v>148</v>
      </c>
      <c r="CX129" s="412">
        <v>93</v>
      </c>
      <c r="CY129" s="412">
        <v>63</v>
      </c>
      <c r="CZ129" s="412">
        <v>19</v>
      </c>
      <c r="DA129" s="412">
        <v>8</v>
      </c>
      <c r="DB129" s="412">
        <v>1</v>
      </c>
      <c r="DC129" s="412">
        <v>0</v>
      </c>
      <c r="DD129" s="412">
        <v>669</v>
      </c>
      <c r="DE129" s="412">
        <v>535</v>
      </c>
      <c r="DF129" s="412">
        <v>198</v>
      </c>
      <c r="DG129" s="412">
        <v>101</v>
      </c>
      <c r="DH129" s="412">
        <v>51</v>
      </c>
      <c r="DI129" s="412">
        <v>30</v>
      </c>
      <c r="DJ129" s="412">
        <v>9</v>
      </c>
      <c r="DK129" s="412">
        <v>3</v>
      </c>
      <c r="DL129" s="412">
        <v>0</v>
      </c>
      <c r="DM129" s="412">
        <v>927</v>
      </c>
      <c r="DN129" s="412">
        <v>113</v>
      </c>
      <c r="DO129" s="412">
        <v>46</v>
      </c>
      <c r="DP129" s="412">
        <v>16</v>
      </c>
      <c r="DQ129" s="412">
        <v>6</v>
      </c>
      <c r="DR129" s="412">
        <v>3</v>
      </c>
      <c r="DS129" s="412">
        <v>1</v>
      </c>
      <c r="DT129" s="412">
        <v>0</v>
      </c>
      <c r="DU129" s="412">
        <v>0</v>
      </c>
      <c r="DV129" s="412">
        <v>185</v>
      </c>
      <c r="DW129" s="412">
        <v>153</v>
      </c>
      <c r="DX129" s="412">
        <v>28</v>
      </c>
      <c r="DY129" s="412">
        <v>14</v>
      </c>
      <c r="DZ129" s="412">
        <v>16</v>
      </c>
      <c r="EA129" s="412">
        <v>1</v>
      </c>
      <c r="EB129" s="412">
        <v>1</v>
      </c>
      <c r="EC129" s="412">
        <v>0</v>
      </c>
      <c r="ED129" s="412">
        <v>0</v>
      </c>
      <c r="EE129" s="412">
        <v>213</v>
      </c>
      <c r="EF129" s="412">
        <v>801</v>
      </c>
      <c r="EG129" s="412">
        <v>272</v>
      </c>
      <c r="EH129" s="412">
        <v>131</v>
      </c>
      <c r="EI129" s="412">
        <v>73</v>
      </c>
      <c r="EJ129" s="412">
        <v>34</v>
      </c>
      <c r="EK129" s="412">
        <v>11</v>
      </c>
      <c r="EL129" s="412">
        <v>3</v>
      </c>
      <c r="EM129" s="412">
        <v>0</v>
      </c>
      <c r="EN129" s="412">
        <v>1325</v>
      </c>
      <c r="EO129" s="412">
        <v>405</v>
      </c>
      <c r="EP129" s="412">
        <v>102</v>
      </c>
      <c r="EQ129" s="412">
        <v>48</v>
      </c>
      <c r="ER129" s="412">
        <v>41</v>
      </c>
      <c r="ES129" s="412">
        <v>13</v>
      </c>
      <c r="ET129" s="412">
        <v>5</v>
      </c>
      <c r="EU129" s="412">
        <v>1</v>
      </c>
      <c r="EV129" s="412">
        <v>0</v>
      </c>
      <c r="EW129" s="412">
        <v>615</v>
      </c>
      <c r="EX129" s="412">
        <v>0</v>
      </c>
      <c r="EY129" s="412">
        <v>0</v>
      </c>
      <c r="EZ129" s="412">
        <v>0</v>
      </c>
      <c r="FA129" s="412">
        <v>0</v>
      </c>
      <c r="FB129" s="412">
        <v>0</v>
      </c>
      <c r="FC129" s="412">
        <v>0</v>
      </c>
      <c r="FD129" s="412">
        <v>0</v>
      </c>
      <c r="FE129" s="412">
        <v>0</v>
      </c>
      <c r="FF129" s="412">
        <v>0</v>
      </c>
      <c r="FG129" s="412">
        <v>55</v>
      </c>
      <c r="FH129" s="412">
        <v>20</v>
      </c>
      <c r="FI129" s="412">
        <v>5</v>
      </c>
      <c r="FJ129" s="412">
        <v>2</v>
      </c>
      <c r="FK129" s="412">
        <v>0</v>
      </c>
      <c r="FL129" s="412">
        <v>0</v>
      </c>
      <c r="FM129" s="412">
        <v>0</v>
      </c>
      <c r="FN129" s="412">
        <v>0</v>
      </c>
      <c r="FO129" s="412">
        <v>82</v>
      </c>
      <c r="FP129" s="412">
        <v>350</v>
      </c>
      <c r="FQ129" s="412">
        <v>82</v>
      </c>
      <c r="FR129" s="412">
        <v>43</v>
      </c>
      <c r="FS129" s="412">
        <v>39</v>
      </c>
      <c r="FT129" s="412">
        <v>13</v>
      </c>
      <c r="FU129" s="412">
        <v>5</v>
      </c>
      <c r="FV129" s="412">
        <v>1</v>
      </c>
      <c r="FW129" s="412">
        <v>0</v>
      </c>
      <c r="FX129" s="412">
        <v>533</v>
      </c>
      <c r="FY129" s="412">
        <v>7</v>
      </c>
      <c r="FZ129" s="412">
        <v>5935</v>
      </c>
      <c r="GA129" s="412">
        <v>7383</v>
      </c>
      <c r="GB129" s="412">
        <v>5236</v>
      </c>
      <c r="GC129" s="412">
        <v>4183</v>
      </c>
      <c r="GD129" s="412">
        <v>1818</v>
      </c>
      <c r="GE129" s="412">
        <v>672</v>
      </c>
      <c r="GF129" s="412">
        <v>155</v>
      </c>
      <c r="GG129" s="412">
        <v>13</v>
      </c>
      <c r="GH129" s="412">
        <v>25402</v>
      </c>
      <c r="GI129" s="412">
        <v>1</v>
      </c>
      <c r="GJ129" s="412">
        <v>8471</v>
      </c>
      <c r="GK129" s="412">
        <v>4610</v>
      </c>
      <c r="GL129" s="412">
        <v>2156</v>
      </c>
      <c r="GM129" s="412">
        <v>1345</v>
      </c>
      <c r="GN129" s="412">
        <v>382</v>
      </c>
      <c r="GO129" s="412">
        <v>116</v>
      </c>
      <c r="GP129" s="412">
        <v>52</v>
      </c>
      <c r="GQ129" s="412">
        <v>10</v>
      </c>
      <c r="GR129" s="412">
        <v>17143</v>
      </c>
      <c r="GS129" s="412">
        <v>0</v>
      </c>
      <c r="GT129" s="412">
        <v>0.3</v>
      </c>
      <c r="GU129" s="412">
        <v>0</v>
      </c>
      <c r="GV129" s="412">
        <v>0</v>
      </c>
      <c r="GW129" s="412">
        <v>0</v>
      </c>
      <c r="GX129" s="412">
        <v>0</v>
      </c>
      <c r="GY129" s="412">
        <v>0</v>
      </c>
      <c r="GZ129" s="412">
        <v>0</v>
      </c>
      <c r="HA129" s="412">
        <v>0</v>
      </c>
      <c r="HB129" s="412">
        <v>0.3</v>
      </c>
      <c r="HC129" s="412">
        <v>7.75</v>
      </c>
      <c r="HD129" s="412">
        <v>12349.7</v>
      </c>
      <c r="HE129" s="412">
        <v>10839.75</v>
      </c>
      <c r="HF129" s="412">
        <v>6853.25</v>
      </c>
      <c r="HG129" s="412">
        <v>5197.25</v>
      </c>
      <c r="HH129" s="412">
        <v>2101.25</v>
      </c>
      <c r="HI129" s="412">
        <v>756.5</v>
      </c>
      <c r="HJ129" s="412">
        <v>186</v>
      </c>
      <c r="HK129" s="412">
        <v>18</v>
      </c>
      <c r="HL129" s="412">
        <v>38309.449999999997</v>
      </c>
      <c r="HM129" s="412">
        <v>4.3</v>
      </c>
      <c r="HN129" s="412">
        <v>8233.1</v>
      </c>
      <c r="HO129" s="412">
        <v>8430.9</v>
      </c>
      <c r="HP129" s="412">
        <v>6091.8</v>
      </c>
      <c r="HQ129" s="412">
        <v>5197.3</v>
      </c>
      <c r="HR129" s="412">
        <v>2568.1999999999998</v>
      </c>
      <c r="HS129" s="412">
        <v>1092.7</v>
      </c>
      <c r="HT129" s="412">
        <v>310</v>
      </c>
      <c r="HU129" s="412">
        <v>36</v>
      </c>
      <c r="HV129" s="412">
        <v>31964.3</v>
      </c>
      <c r="HW129" s="412">
        <v>0</v>
      </c>
      <c r="HX129" s="412">
        <v>31964.3</v>
      </c>
      <c r="HY129" s="412">
        <v>7.75</v>
      </c>
      <c r="HZ129" s="412">
        <v>12349.7</v>
      </c>
      <c r="IA129" s="412">
        <v>10839.75</v>
      </c>
      <c r="IB129" s="412">
        <v>6853.25</v>
      </c>
      <c r="IC129" s="412">
        <v>5197.25</v>
      </c>
      <c r="ID129" s="412">
        <v>2101.25</v>
      </c>
      <c r="IE129" s="412">
        <v>756.5</v>
      </c>
      <c r="IF129" s="412">
        <v>186</v>
      </c>
      <c r="IG129" s="412">
        <v>18</v>
      </c>
      <c r="IH129" s="412">
        <v>38309.449999999997</v>
      </c>
      <c r="II129" s="412">
        <v>0.62</v>
      </c>
      <c r="IJ129" s="412">
        <v>4446.38</v>
      </c>
      <c r="IK129" s="412">
        <v>2660.03</v>
      </c>
      <c r="IL129" s="412">
        <v>859.07</v>
      </c>
      <c r="IM129" s="412">
        <v>358.82</v>
      </c>
      <c r="IN129" s="412">
        <v>71.150000000000006</v>
      </c>
      <c r="IO129" s="412">
        <v>18.45</v>
      </c>
      <c r="IP129" s="412">
        <v>1</v>
      </c>
      <c r="IQ129" s="412">
        <v>0</v>
      </c>
      <c r="IR129" s="412">
        <v>8415.52</v>
      </c>
      <c r="IS129" s="412">
        <v>7.13</v>
      </c>
      <c r="IT129" s="412">
        <v>7903.3200000000006</v>
      </c>
      <c r="IU129" s="412">
        <v>8179.7199999999993</v>
      </c>
      <c r="IV129" s="412">
        <v>5994.18</v>
      </c>
      <c r="IW129" s="412">
        <v>4838.43</v>
      </c>
      <c r="IX129" s="412">
        <v>2030.1</v>
      </c>
      <c r="IY129" s="412">
        <v>738.05</v>
      </c>
      <c r="IZ129" s="412">
        <v>185</v>
      </c>
      <c r="JA129" s="412">
        <v>18</v>
      </c>
      <c r="JB129" s="412">
        <v>29893.929999999997</v>
      </c>
      <c r="JC129" s="412">
        <v>4</v>
      </c>
      <c r="JD129" s="412">
        <v>5268.9</v>
      </c>
      <c r="JE129" s="412">
        <v>6362</v>
      </c>
      <c r="JF129" s="412">
        <v>5328.2</v>
      </c>
      <c r="JG129" s="412">
        <v>4838.3999999999996</v>
      </c>
      <c r="JH129" s="412">
        <v>2481.1999999999998</v>
      </c>
      <c r="JI129" s="412">
        <v>1066.0999999999999</v>
      </c>
      <c r="JJ129" s="412">
        <v>308.3</v>
      </c>
      <c r="JK129" s="412">
        <v>36</v>
      </c>
      <c r="JL129" s="412">
        <v>25693.1</v>
      </c>
      <c r="JM129" s="412">
        <v>0</v>
      </c>
      <c r="JN129" s="412">
        <v>25693.1</v>
      </c>
      <c r="JO129" s="286"/>
      <c r="JP129" s="143">
        <f t="shared" si="6"/>
        <v>0</v>
      </c>
    </row>
    <row r="130" spans="1:276" x14ac:dyDescent="0.2">
      <c r="A130" s="150" t="s">
        <v>493</v>
      </c>
      <c r="B130" s="151" t="s">
        <v>276</v>
      </c>
      <c r="C130" s="152" t="s">
        <v>277</v>
      </c>
      <c r="D130" s="415" t="s">
        <v>492</v>
      </c>
      <c r="E130" s="412">
        <v>8345</v>
      </c>
      <c r="F130" s="412">
        <v>14111</v>
      </c>
      <c r="G130" s="412">
        <v>12634</v>
      </c>
      <c r="H130" s="412">
        <v>9786</v>
      </c>
      <c r="I130" s="412">
        <v>5553</v>
      </c>
      <c r="J130" s="412">
        <v>2452</v>
      </c>
      <c r="K130" s="412">
        <v>939</v>
      </c>
      <c r="L130" s="412">
        <v>40</v>
      </c>
      <c r="M130" s="412">
        <v>53860</v>
      </c>
      <c r="N130" s="412">
        <v>116</v>
      </c>
      <c r="O130" s="412">
        <v>122</v>
      </c>
      <c r="P130" s="412">
        <v>159</v>
      </c>
      <c r="Q130" s="412">
        <v>96</v>
      </c>
      <c r="R130" s="412">
        <v>51</v>
      </c>
      <c r="S130" s="412">
        <v>17</v>
      </c>
      <c r="T130" s="412">
        <v>9</v>
      </c>
      <c r="U130" s="412">
        <v>0</v>
      </c>
      <c r="V130" s="412">
        <v>570</v>
      </c>
      <c r="W130" s="412">
        <v>0</v>
      </c>
      <c r="X130" s="412">
        <v>0</v>
      </c>
      <c r="Y130" s="412">
        <v>0</v>
      </c>
      <c r="Z130" s="412">
        <v>0</v>
      </c>
      <c r="AA130" s="412">
        <v>0</v>
      </c>
      <c r="AB130" s="412">
        <v>0</v>
      </c>
      <c r="AC130" s="412">
        <v>0</v>
      </c>
      <c r="AD130" s="412">
        <v>0</v>
      </c>
      <c r="AE130" s="412">
        <v>0</v>
      </c>
      <c r="AF130" s="412">
        <v>8229</v>
      </c>
      <c r="AG130" s="412">
        <v>13989</v>
      </c>
      <c r="AH130" s="412">
        <v>12475</v>
      </c>
      <c r="AI130" s="412">
        <v>9690</v>
      </c>
      <c r="AJ130" s="412">
        <v>5502</v>
      </c>
      <c r="AK130" s="412">
        <v>2435</v>
      </c>
      <c r="AL130" s="412">
        <v>930</v>
      </c>
      <c r="AM130" s="412">
        <v>40</v>
      </c>
      <c r="AN130" s="412">
        <v>53290</v>
      </c>
      <c r="AO130" s="412">
        <v>13</v>
      </c>
      <c r="AP130" s="412">
        <v>73</v>
      </c>
      <c r="AQ130" s="412">
        <v>77</v>
      </c>
      <c r="AR130" s="412">
        <v>122</v>
      </c>
      <c r="AS130" s="412">
        <v>69</v>
      </c>
      <c r="AT130" s="412">
        <v>28</v>
      </c>
      <c r="AU130" s="412">
        <v>28</v>
      </c>
      <c r="AV130" s="412">
        <v>11</v>
      </c>
      <c r="AW130" s="412">
        <v>421</v>
      </c>
      <c r="AX130" s="412">
        <v>13</v>
      </c>
      <c r="AY130" s="412">
        <v>73</v>
      </c>
      <c r="AZ130" s="412">
        <v>77</v>
      </c>
      <c r="BA130" s="412">
        <v>122</v>
      </c>
      <c r="BB130" s="412">
        <v>69</v>
      </c>
      <c r="BC130" s="412">
        <v>28</v>
      </c>
      <c r="BD130" s="412">
        <v>28</v>
      </c>
      <c r="BE130" s="412">
        <v>11</v>
      </c>
      <c r="BF130" s="412">
        <v>0</v>
      </c>
      <c r="BG130" s="412">
        <v>421</v>
      </c>
      <c r="BH130" s="412">
        <v>13</v>
      </c>
      <c r="BI130" s="412">
        <v>8289</v>
      </c>
      <c r="BJ130" s="412">
        <v>13993</v>
      </c>
      <c r="BK130" s="412">
        <v>12520</v>
      </c>
      <c r="BL130" s="412">
        <v>9637</v>
      </c>
      <c r="BM130" s="412">
        <v>5461</v>
      </c>
      <c r="BN130" s="412">
        <v>2435</v>
      </c>
      <c r="BO130" s="412">
        <v>913</v>
      </c>
      <c r="BP130" s="412">
        <v>29</v>
      </c>
      <c r="BQ130" s="412">
        <v>53290</v>
      </c>
      <c r="BR130" s="412">
        <v>6</v>
      </c>
      <c r="BS130" s="412">
        <v>4862</v>
      </c>
      <c r="BT130" s="412">
        <v>4813</v>
      </c>
      <c r="BU130" s="412">
        <v>3558</v>
      </c>
      <c r="BV130" s="412">
        <v>2523</v>
      </c>
      <c r="BW130" s="412">
        <v>1105</v>
      </c>
      <c r="BX130" s="412">
        <v>404</v>
      </c>
      <c r="BY130" s="412">
        <v>138</v>
      </c>
      <c r="BZ130" s="412">
        <v>0</v>
      </c>
      <c r="CA130" s="412">
        <v>17409</v>
      </c>
      <c r="CB130" s="412">
        <v>0</v>
      </c>
      <c r="CC130" s="412">
        <v>49</v>
      </c>
      <c r="CD130" s="412">
        <v>111</v>
      </c>
      <c r="CE130" s="412">
        <v>95</v>
      </c>
      <c r="CF130" s="412">
        <v>74</v>
      </c>
      <c r="CG130" s="412">
        <v>50</v>
      </c>
      <c r="CH130" s="412">
        <v>12</v>
      </c>
      <c r="CI130" s="412">
        <v>8</v>
      </c>
      <c r="CJ130" s="412">
        <v>1</v>
      </c>
      <c r="CK130" s="412">
        <v>400</v>
      </c>
      <c r="CL130" s="412">
        <v>0</v>
      </c>
      <c r="CM130" s="412">
        <v>2</v>
      </c>
      <c r="CN130" s="412">
        <v>8</v>
      </c>
      <c r="CO130" s="412">
        <v>12</v>
      </c>
      <c r="CP130" s="412">
        <v>6</v>
      </c>
      <c r="CQ130" s="412">
        <v>14</v>
      </c>
      <c r="CR130" s="412">
        <v>15</v>
      </c>
      <c r="CS130" s="412">
        <v>17</v>
      </c>
      <c r="CT130" s="412">
        <v>8</v>
      </c>
      <c r="CU130" s="412">
        <v>82</v>
      </c>
      <c r="CV130" s="412">
        <v>73</v>
      </c>
      <c r="CW130" s="412">
        <v>61</v>
      </c>
      <c r="CX130" s="412">
        <v>115</v>
      </c>
      <c r="CY130" s="412">
        <v>72</v>
      </c>
      <c r="CZ130" s="412">
        <v>52</v>
      </c>
      <c r="DA130" s="412">
        <v>27</v>
      </c>
      <c r="DB130" s="412">
        <v>22</v>
      </c>
      <c r="DC130" s="412">
        <v>0</v>
      </c>
      <c r="DD130" s="412">
        <v>422</v>
      </c>
      <c r="DE130" s="412">
        <v>193</v>
      </c>
      <c r="DF130" s="412">
        <v>144</v>
      </c>
      <c r="DG130" s="412">
        <v>112</v>
      </c>
      <c r="DH130" s="412">
        <v>65</v>
      </c>
      <c r="DI130" s="412">
        <v>37</v>
      </c>
      <c r="DJ130" s="412">
        <v>14</v>
      </c>
      <c r="DK130" s="412">
        <v>6</v>
      </c>
      <c r="DL130" s="412">
        <v>0</v>
      </c>
      <c r="DM130" s="412">
        <v>571</v>
      </c>
      <c r="DN130" s="412">
        <v>0</v>
      </c>
      <c r="DO130" s="412">
        <v>0</v>
      </c>
      <c r="DP130" s="412">
        <v>0</v>
      </c>
      <c r="DQ130" s="412">
        <v>0</v>
      </c>
      <c r="DR130" s="412">
        <v>0</v>
      </c>
      <c r="DS130" s="412">
        <v>0</v>
      </c>
      <c r="DT130" s="412">
        <v>0</v>
      </c>
      <c r="DU130" s="412">
        <v>0</v>
      </c>
      <c r="DV130" s="412">
        <v>0</v>
      </c>
      <c r="DW130" s="412">
        <v>40</v>
      </c>
      <c r="DX130" s="412">
        <v>11</v>
      </c>
      <c r="DY130" s="412">
        <v>7</v>
      </c>
      <c r="DZ130" s="412">
        <v>9</v>
      </c>
      <c r="EA130" s="412">
        <v>8</v>
      </c>
      <c r="EB130" s="412">
        <v>2</v>
      </c>
      <c r="EC130" s="412">
        <v>1</v>
      </c>
      <c r="ED130" s="412">
        <v>0</v>
      </c>
      <c r="EE130" s="412">
        <v>78</v>
      </c>
      <c r="EF130" s="412">
        <v>233</v>
      </c>
      <c r="EG130" s="412">
        <v>155</v>
      </c>
      <c r="EH130" s="412">
        <v>119</v>
      </c>
      <c r="EI130" s="412">
        <v>74</v>
      </c>
      <c r="EJ130" s="412">
        <v>45</v>
      </c>
      <c r="EK130" s="412">
        <v>16</v>
      </c>
      <c r="EL130" s="412">
        <v>7</v>
      </c>
      <c r="EM130" s="412">
        <v>0</v>
      </c>
      <c r="EN130" s="412">
        <v>649</v>
      </c>
      <c r="EO130" s="412">
        <v>98</v>
      </c>
      <c r="EP130" s="412">
        <v>47</v>
      </c>
      <c r="EQ130" s="412">
        <v>45</v>
      </c>
      <c r="ER130" s="412">
        <v>32</v>
      </c>
      <c r="ES130" s="412">
        <v>19</v>
      </c>
      <c r="ET130" s="412">
        <v>5</v>
      </c>
      <c r="EU130" s="412">
        <v>4</v>
      </c>
      <c r="EV130" s="412">
        <v>0</v>
      </c>
      <c r="EW130" s="412">
        <v>250</v>
      </c>
      <c r="EX130" s="412">
        <v>0</v>
      </c>
      <c r="EY130" s="412">
        <v>1</v>
      </c>
      <c r="EZ130" s="412">
        <v>0</v>
      </c>
      <c r="FA130" s="412">
        <v>0</v>
      </c>
      <c r="FB130" s="412">
        <v>0</v>
      </c>
      <c r="FC130" s="412">
        <v>0</v>
      </c>
      <c r="FD130" s="412">
        <v>0</v>
      </c>
      <c r="FE130" s="412">
        <v>0</v>
      </c>
      <c r="FF130" s="412">
        <v>1</v>
      </c>
      <c r="FG130" s="412">
        <v>0</v>
      </c>
      <c r="FH130" s="412">
        <v>0</v>
      </c>
      <c r="FI130" s="412">
        <v>0</v>
      </c>
      <c r="FJ130" s="412">
        <v>0</v>
      </c>
      <c r="FK130" s="412">
        <v>0</v>
      </c>
      <c r="FL130" s="412">
        <v>0</v>
      </c>
      <c r="FM130" s="412">
        <v>1</v>
      </c>
      <c r="FN130" s="412">
        <v>0</v>
      </c>
      <c r="FO130" s="412">
        <v>1</v>
      </c>
      <c r="FP130" s="412">
        <v>98</v>
      </c>
      <c r="FQ130" s="412">
        <v>46</v>
      </c>
      <c r="FR130" s="412">
        <v>45</v>
      </c>
      <c r="FS130" s="412">
        <v>32</v>
      </c>
      <c r="FT130" s="412">
        <v>19</v>
      </c>
      <c r="FU130" s="412">
        <v>5</v>
      </c>
      <c r="FV130" s="412">
        <v>3</v>
      </c>
      <c r="FW130" s="412">
        <v>0</v>
      </c>
      <c r="FX130" s="412">
        <v>248</v>
      </c>
      <c r="FY130" s="412">
        <v>7</v>
      </c>
      <c r="FZ130" s="412">
        <v>3307</v>
      </c>
      <c r="GA130" s="412">
        <v>9034</v>
      </c>
      <c r="GB130" s="412">
        <v>8820</v>
      </c>
      <c r="GC130" s="412">
        <v>7024</v>
      </c>
      <c r="GD130" s="412">
        <v>4284</v>
      </c>
      <c r="GE130" s="412">
        <v>2002</v>
      </c>
      <c r="GF130" s="412">
        <v>749</v>
      </c>
      <c r="GG130" s="412">
        <v>20</v>
      </c>
      <c r="GH130" s="412">
        <v>35247</v>
      </c>
      <c r="GI130" s="412">
        <v>6</v>
      </c>
      <c r="GJ130" s="412">
        <v>4982</v>
      </c>
      <c r="GK130" s="412">
        <v>4959</v>
      </c>
      <c r="GL130" s="412">
        <v>3700</v>
      </c>
      <c r="GM130" s="412">
        <v>2613</v>
      </c>
      <c r="GN130" s="412">
        <v>1177</v>
      </c>
      <c r="GO130" s="412">
        <v>433</v>
      </c>
      <c r="GP130" s="412">
        <v>164</v>
      </c>
      <c r="GQ130" s="412">
        <v>9</v>
      </c>
      <c r="GR130" s="412">
        <v>18043</v>
      </c>
      <c r="GS130" s="412">
        <v>0</v>
      </c>
      <c r="GT130" s="412">
        <v>1.44939</v>
      </c>
      <c r="GU130" s="412">
        <v>0</v>
      </c>
      <c r="GV130" s="412">
        <v>0</v>
      </c>
      <c r="GW130" s="412">
        <v>0</v>
      </c>
      <c r="GX130" s="412">
        <v>0</v>
      </c>
      <c r="GY130" s="412">
        <v>0</v>
      </c>
      <c r="GZ130" s="412">
        <v>0</v>
      </c>
      <c r="HA130" s="412">
        <v>0</v>
      </c>
      <c r="HB130" s="412">
        <v>1.44939</v>
      </c>
      <c r="HC130" s="412">
        <v>11.5</v>
      </c>
      <c r="HD130" s="412">
        <v>7064.3006100000002</v>
      </c>
      <c r="HE130" s="412">
        <v>12755.5</v>
      </c>
      <c r="HF130" s="412">
        <v>11590.25</v>
      </c>
      <c r="HG130" s="412">
        <v>8988.75</v>
      </c>
      <c r="HH130" s="412">
        <v>5169.25</v>
      </c>
      <c r="HI130" s="412">
        <v>2324.5</v>
      </c>
      <c r="HJ130" s="412">
        <v>868.5</v>
      </c>
      <c r="HK130" s="412">
        <v>24.75</v>
      </c>
      <c r="HL130" s="412">
        <v>48797.300609999998</v>
      </c>
      <c r="HM130" s="412">
        <v>6.4</v>
      </c>
      <c r="HN130" s="412">
        <v>4709.5</v>
      </c>
      <c r="HO130" s="412">
        <v>9920.9</v>
      </c>
      <c r="HP130" s="412">
        <v>10302.4</v>
      </c>
      <c r="HQ130" s="412">
        <v>8988.7999999999993</v>
      </c>
      <c r="HR130" s="412">
        <v>6318</v>
      </c>
      <c r="HS130" s="412">
        <v>3357.6</v>
      </c>
      <c r="HT130" s="412">
        <v>1447.5</v>
      </c>
      <c r="HU130" s="412">
        <v>49.5</v>
      </c>
      <c r="HV130" s="412">
        <v>45100.6</v>
      </c>
      <c r="HW130" s="412">
        <v>41.5</v>
      </c>
      <c r="HX130" s="412">
        <v>45142.1</v>
      </c>
      <c r="HY130" s="412">
        <v>11.5</v>
      </c>
      <c r="HZ130" s="412">
        <v>7064.3006100000002</v>
      </c>
      <c r="IA130" s="412">
        <v>12755.5</v>
      </c>
      <c r="IB130" s="412">
        <v>11590.25</v>
      </c>
      <c r="IC130" s="412">
        <v>8988.75</v>
      </c>
      <c r="ID130" s="412">
        <v>5169.25</v>
      </c>
      <c r="IE130" s="412">
        <v>2324.5</v>
      </c>
      <c r="IF130" s="412">
        <v>868.5</v>
      </c>
      <c r="IG130" s="412">
        <v>24.75</v>
      </c>
      <c r="IH130" s="412">
        <v>48797.300609999998</v>
      </c>
      <c r="II130" s="412">
        <v>4.93</v>
      </c>
      <c r="IJ130" s="412">
        <v>2703.39</v>
      </c>
      <c r="IK130" s="412">
        <v>2561.1999999999998</v>
      </c>
      <c r="IL130" s="412">
        <v>1252.8699999999999</v>
      </c>
      <c r="IM130" s="412">
        <v>459.6</v>
      </c>
      <c r="IN130" s="412">
        <v>97.2</v>
      </c>
      <c r="IO130" s="412">
        <v>24.47</v>
      </c>
      <c r="IP130" s="412">
        <v>5.68</v>
      </c>
      <c r="IQ130" s="412">
        <v>0</v>
      </c>
      <c r="IR130" s="412">
        <v>7109.34</v>
      </c>
      <c r="IS130" s="412">
        <v>6.57</v>
      </c>
      <c r="IT130" s="412">
        <v>4360.9106100000008</v>
      </c>
      <c r="IU130" s="412">
        <v>10194.299999999999</v>
      </c>
      <c r="IV130" s="412">
        <v>10337.380000000001</v>
      </c>
      <c r="IW130" s="412">
        <v>8529.15</v>
      </c>
      <c r="IX130" s="412">
        <v>5072.05</v>
      </c>
      <c r="IY130" s="412">
        <v>2300.0300000000002</v>
      </c>
      <c r="IZ130" s="412">
        <v>862.82</v>
      </c>
      <c r="JA130" s="412">
        <v>24.75</v>
      </c>
      <c r="JB130" s="412">
        <v>41687.960610000002</v>
      </c>
      <c r="JC130" s="412">
        <v>3.7</v>
      </c>
      <c r="JD130" s="412">
        <v>2907.3</v>
      </c>
      <c r="JE130" s="412">
        <v>7928.9</v>
      </c>
      <c r="JF130" s="412">
        <v>9188.7999999999993</v>
      </c>
      <c r="JG130" s="412">
        <v>8529.2000000000007</v>
      </c>
      <c r="JH130" s="412">
        <v>6199.2</v>
      </c>
      <c r="JI130" s="412">
        <v>3322.3</v>
      </c>
      <c r="JJ130" s="412">
        <v>1438</v>
      </c>
      <c r="JK130" s="412">
        <v>49.5</v>
      </c>
      <c r="JL130" s="412">
        <v>39566.9</v>
      </c>
      <c r="JM130" s="412">
        <v>41.5</v>
      </c>
      <c r="JN130" s="412">
        <v>39608.400000000001</v>
      </c>
      <c r="JO130" s="286"/>
      <c r="JP130" s="143">
        <f t="shared" si="6"/>
        <v>0</v>
      </c>
    </row>
    <row r="131" spans="1:276" x14ac:dyDescent="0.2">
      <c r="A131" s="150" t="s">
        <v>495</v>
      </c>
      <c r="B131" s="151" t="s">
        <v>280</v>
      </c>
      <c r="C131" s="152" t="s">
        <v>128</v>
      </c>
      <c r="D131" s="415" t="s">
        <v>494</v>
      </c>
      <c r="E131" s="412">
        <v>5207</v>
      </c>
      <c r="F131" s="412">
        <v>10822</v>
      </c>
      <c r="G131" s="412">
        <v>26892</v>
      </c>
      <c r="H131" s="412">
        <v>35598</v>
      </c>
      <c r="I131" s="412">
        <v>15100</v>
      </c>
      <c r="J131" s="412">
        <v>6329</v>
      </c>
      <c r="K131" s="412">
        <v>3031</v>
      </c>
      <c r="L131" s="412">
        <v>309</v>
      </c>
      <c r="M131" s="412">
        <v>103288</v>
      </c>
      <c r="N131" s="412">
        <v>93</v>
      </c>
      <c r="O131" s="412">
        <v>122</v>
      </c>
      <c r="P131" s="412">
        <v>245</v>
      </c>
      <c r="Q131" s="412">
        <v>324</v>
      </c>
      <c r="R131" s="412">
        <v>142</v>
      </c>
      <c r="S131" s="412">
        <v>47</v>
      </c>
      <c r="T131" s="412">
        <v>14</v>
      </c>
      <c r="U131" s="412">
        <v>0</v>
      </c>
      <c r="V131" s="412">
        <v>987</v>
      </c>
      <c r="W131" s="412">
        <v>0</v>
      </c>
      <c r="X131" s="412">
        <v>0</v>
      </c>
      <c r="Y131" s="412">
        <v>0</v>
      </c>
      <c r="Z131" s="412">
        <v>0</v>
      </c>
      <c r="AA131" s="412">
        <v>0</v>
      </c>
      <c r="AB131" s="412">
        <v>0</v>
      </c>
      <c r="AC131" s="412">
        <v>0</v>
      </c>
      <c r="AD131" s="412">
        <v>0</v>
      </c>
      <c r="AE131" s="412">
        <v>0</v>
      </c>
      <c r="AF131" s="412">
        <v>5114</v>
      </c>
      <c r="AG131" s="412">
        <v>10700</v>
      </c>
      <c r="AH131" s="412">
        <v>26647</v>
      </c>
      <c r="AI131" s="412">
        <v>35274</v>
      </c>
      <c r="AJ131" s="412">
        <v>14958</v>
      </c>
      <c r="AK131" s="412">
        <v>6282</v>
      </c>
      <c r="AL131" s="412">
        <v>3017</v>
      </c>
      <c r="AM131" s="412">
        <v>309</v>
      </c>
      <c r="AN131" s="412">
        <v>102301</v>
      </c>
      <c r="AO131" s="412">
        <v>6</v>
      </c>
      <c r="AP131" s="412">
        <v>26</v>
      </c>
      <c r="AQ131" s="412">
        <v>89</v>
      </c>
      <c r="AR131" s="412">
        <v>202</v>
      </c>
      <c r="AS131" s="412">
        <v>111</v>
      </c>
      <c r="AT131" s="412">
        <v>63</v>
      </c>
      <c r="AU131" s="412">
        <v>39</v>
      </c>
      <c r="AV131" s="412">
        <v>15</v>
      </c>
      <c r="AW131" s="412">
        <v>551</v>
      </c>
      <c r="AX131" s="412">
        <v>6</v>
      </c>
      <c r="AY131" s="412">
        <v>26</v>
      </c>
      <c r="AZ131" s="412">
        <v>89</v>
      </c>
      <c r="BA131" s="412">
        <v>202</v>
      </c>
      <c r="BB131" s="412">
        <v>111</v>
      </c>
      <c r="BC131" s="412">
        <v>63</v>
      </c>
      <c r="BD131" s="412">
        <v>39</v>
      </c>
      <c r="BE131" s="412">
        <v>15</v>
      </c>
      <c r="BF131" s="412">
        <v>0</v>
      </c>
      <c r="BG131" s="412">
        <v>551</v>
      </c>
      <c r="BH131" s="412">
        <v>6</v>
      </c>
      <c r="BI131" s="412">
        <v>5134</v>
      </c>
      <c r="BJ131" s="412">
        <v>10763</v>
      </c>
      <c r="BK131" s="412">
        <v>26760</v>
      </c>
      <c r="BL131" s="412">
        <v>35183</v>
      </c>
      <c r="BM131" s="412">
        <v>14910</v>
      </c>
      <c r="BN131" s="412">
        <v>6258</v>
      </c>
      <c r="BO131" s="412">
        <v>2993</v>
      </c>
      <c r="BP131" s="412">
        <v>294</v>
      </c>
      <c r="BQ131" s="412">
        <v>102301</v>
      </c>
      <c r="BR131" s="412">
        <v>4</v>
      </c>
      <c r="BS131" s="412">
        <v>2909</v>
      </c>
      <c r="BT131" s="412">
        <v>6010</v>
      </c>
      <c r="BU131" s="412">
        <v>9215</v>
      </c>
      <c r="BV131" s="412">
        <v>8746</v>
      </c>
      <c r="BW131" s="412">
        <v>3109</v>
      </c>
      <c r="BX131" s="412">
        <v>979</v>
      </c>
      <c r="BY131" s="412">
        <v>348</v>
      </c>
      <c r="BZ131" s="412">
        <v>21</v>
      </c>
      <c r="CA131" s="412">
        <v>31341</v>
      </c>
      <c r="CB131" s="412">
        <v>0</v>
      </c>
      <c r="CC131" s="412">
        <v>22</v>
      </c>
      <c r="CD131" s="412">
        <v>64</v>
      </c>
      <c r="CE131" s="412">
        <v>235</v>
      </c>
      <c r="CF131" s="412">
        <v>304</v>
      </c>
      <c r="CG131" s="412">
        <v>144</v>
      </c>
      <c r="CH131" s="412">
        <v>34</v>
      </c>
      <c r="CI131" s="412">
        <v>27</v>
      </c>
      <c r="CJ131" s="412">
        <v>1</v>
      </c>
      <c r="CK131" s="412">
        <v>831</v>
      </c>
      <c r="CL131" s="412">
        <v>0</v>
      </c>
      <c r="CM131" s="412">
        <v>1</v>
      </c>
      <c r="CN131" s="412">
        <v>3</v>
      </c>
      <c r="CO131" s="412">
        <v>4</v>
      </c>
      <c r="CP131" s="412">
        <v>6</v>
      </c>
      <c r="CQ131" s="412">
        <v>15</v>
      </c>
      <c r="CR131" s="412">
        <v>14</v>
      </c>
      <c r="CS131" s="412">
        <v>26</v>
      </c>
      <c r="CT131" s="412">
        <v>14</v>
      </c>
      <c r="CU131" s="412">
        <v>83</v>
      </c>
      <c r="CV131" s="412">
        <v>19</v>
      </c>
      <c r="CW131" s="412">
        <v>22</v>
      </c>
      <c r="CX131" s="412">
        <v>38</v>
      </c>
      <c r="CY131" s="412">
        <v>81</v>
      </c>
      <c r="CZ131" s="412">
        <v>28</v>
      </c>
      <c r="DA131" s="412">
        <v>12</v>
      </c>
      <c r="DB131" s="412">
        <v>1</v>
      </c>
      <c r="DC131" s="412">
        <v>2</v>
      </c>
      <c r="DD131" s="412">
        <v>203</v>
      </c>
      <c r="DE131" s="412">
        <v>73</v>
      </c>
      <c r="DF131" s="412">
        <v>112</v>
      </c>
      <c r="DG131" s="412">
        <v>131</v>
      </c>
      <c r="DH131" s="412">
        <v>147</v>
      </c>
      <c r="DI131" s="412">
        <v>42</v>
      </c>
      <c r="DJ131" s="412">
        <v>18</v>
      </c>
      <c r="DK131" s="412">
        <v>14</v>
      </c>
      <c r="DL131" s="412">
        <v>4</v>
      </c>
      <c r="DM131" s="412">
        <v>541</v>
      </c>
      <c r="DN131" s="412">
        <v>0</v>
      </c>
      <c r="DO131" s="412">
        <v>0</v>
      </c>
      <c r="DP131" s="412">
        <v>0</v>
      </c>
      <c r="DQ131" s="412">
        <v>0</v>
      </c>
      <c r="DR131" s="412">
        <v>0</v>
      </c>
      <c r="DS131" s="412">
        <v>0</v>
      </c>
      <c r="DT131" s="412">
        <v>0</v>
      </c>
      <c r="DU131" s="412">
        <v>0</v>
      </c>
      <c r="DV131" s="412">
        <v>0</v>
      </c>
      <c r="DW131" s="412">
        <v>114</v>
      </c>
      <c r="DX131" s="412">
        <v>54</v>
      </c>
      <c r="DY131" s="412">
        <v>32</v>
      </c>
      <c r="DZ131" s="412">
        <v>18</v>
      </c>
      <c r="EA131" s="412">
        <v>12</v>
      </c>
      <c r="EB131" s="412">
        <v>5</v>
      </c>
      <c r="EC131" s="412">
        <v>5</v>
      </c>
      <c r="ED131" s="412">
        <v>2</v>
      </c>
      <c r="EE131" s="412">
        <v>242</v>
      </c>
      <c r="EF131" s="412">
        <v>187</v>
      </c>
      <c r="EG131" s="412">
        <v>166</v>
      </c>
      <c r="EH131" s="412">
        <v>163</v>
      </c>
      <c r="EI131" s="412">
        <v>165</v>
      </c>
      <c r="EJ131" s="412">
        <v>54</v>
      </c>
      <c r="EK131" s="412">
        <v>23</v>
      </c>
      <c r="EL131" s="412">
        <v>19</v>
      </c>
      <c r="EM131" s="412">
        <v>6</v>
      </c>
      <c r="EN131" s="412">
        <v>783</v>
      </c>
      <c r="EO131" s="412">
        <v>134</v>
      </c>
      <c r="EP131" s="412">
        <v>108</v>
      </c>
      <c r="EQ131" s="412">
        <v>86</v>
      </c>
      <c r="ER131" s="412">
        <v>102</v>
      </c>
      <c r="ES131" s="412">
        <v>37</v>
      </c>
      <c r="ET131" s="412">
        <v>18</v>
      </c>
      <c r="EU131" s="412">
        <v>15</v>
      </c>
      <c r="EV131" s="412">
        <v>6</v>
      </c>
      <c r="EW131" s="412">
        <v>506</v>
      </c>
      <c r="EX131" s="412">
        <v>0</v>
      </c>
      <c r="EY131" s="412">
        <v>0</v>
      </c>
      <c r="EZ131" s="412">
        <v>0</v>
      </c>
      <c r="FA131" s="412">
        <v>0</v>
      </c>
      <c r="FB131" s="412">
        <v>0</v>
      </c>
      <c r="FC131" s="412">
        <v>0</v>
      </c>
      <c r="FD131" s="412">
        <v>0</v>
      </c>
      <c r="FE131" s="412">
        <v>0</v>
      </c>
      <c r="FF131" s="412">
        <v>0</v>
      </c>
      <c r="FG131" s="412">
        <v>0</v>
      </c>
      <c r="FH131" s="412">
        <v>0</v>
      </c>
      <c r="FI131" s="412">
        <v>0</v>
      </c>
      <c r="FJ131" s="412">
        <v>2</v>
      </c>
      <c r="FK131" s="412">
        <v>3</v>
      </c>
      <c r="FL131" s="412">
        <v>1</v>
      </c>
      <c r="FM131" s="412">
        <v>1</v>
      </c>
      <c r="FN131" s="412">
        <v>0</v>
      </c>
      <c r="FO131" s="412">
        <v>7</v>
      </c>
      <c r="FP131" s="412">
        <v>134</v>
      </c>
      <c r="FQ131" s="412">
        <v>108</v>
      </c>
      <c r="FR131" s="412">
        <v>86</v>
      </c>
      <c r="FS131" s="412">
        <v>100</v>
      </c>
      <c r="FT131" s="412">
        <v>34</v>
      </c>
      <c r="FU131" s="412">
        <v>17</v>
      </c>
      <c r="FV131" s="412">
        <v>14</v>
      </c>
      <c r="FW131" s="412">
        <v>6</v>
      </c>
      <c r="FX131" s="412">
        <v>499</v>
      </c>
      <c r="FY131" s="412">
        <v>2</v>
      </c>
      <c r="FZ131" s="412">
        <v>2088</v>
      </c>
      <c r="GA131" s="412">
        <v>4632</v>
      </c>
      <c r="GB131" s="412">
        <v>17274</v>
      </c>
      <c r="GC131" s="412">
        <v>26109</v>
      </c>
      <c r="GD131" s="412">
        <v>11630</v>
      </c>
      <c r="GE131" s="412">
        <v>5226</v>
      </c>
      <c r="GF131" s="412">
        <v>2587</v>
      </c>
      <c r="GG131" s="412">
        <v>256</v>
      </c>
      <c r="GH131" s="412">
        <v>69804</v>
      </c>
      <c r="GI131" s="412">
        <v>4</v>
      </c>
      <c r="GJ131" s="412">
        <v>3046</v>
      </c>
      <c r="GK131" s="412">
        <v>6131</v>
      </c>
      <c r="GL131" s="412">
        <v>9486</v>
      </c>
      <c r="GM131" s="412">
        <v>9074</v>
      </c>
      <c r="GN131" s="412">
        <v>3280</v>
      </c>
      <c r="GO131" s="412">
        <v>1032</v>
      </c>
      <c r="GP131" s="412">
        <v>406</v>
      </c>
      <c r="GQ131" s="412">
        <v>38</v>
      </c>
      <c r="GR131" s="412">
        <v>32497</v>
      </c>
      <c r="GS131" s="412">
        <v>0</v>
      </c>
      <c r="GT131" s="412">
        <v>6.38</v>
      </c>
      <c r="GU131" s="412">
        <v>0.5</v>
      </c>
      <c r="GV131" s="412">
        <v>1</v>
      </c>
      <c r="GW131" s="412">
        <v>0</v>
      </c>
      <c r="GX131" s="412">
        <v>0</v>
      </c>
      <c r="GY131" s="412">
        <v>0</v>
      </c>
      <c r="GZ131" s="412">
        <v>0</v>
      </c>
      <c r="HA131" s="412">
        <v>0</v>
      </c>
      <c r="HB131" s="412">
        <v>7.88</v>
      </c>
      <c r="HC131" s="412">
        <v>5</v>
      </c>
      <c r="HD131" s="412">
        <v>4451.37</v>
      </c>
      <c r="HE131" s="412">
        <v>9269.5</v>
      </c>
      <c r="HF131" s="412">
        <v>24410.5</v>
      </c>
      <c r="HG131" s="412">
        <v>32926.5</v>
      </c>
      <c r="HH131" s="412">
        <v>14095.25</v>
      </c>
      <c r="HI131" s="412">
        <v>6000.25</v>
      </c>
      <c r="HJ131" s="412">
        <v>2888.75</v>
      </c>
      <c r="HK131" s="412">
        <v>282.5</v>
      </c>
      <c r="HL131" s="412">
        <v>94329.62</v>
      </c>
      <c r="HM131" s="412">
        <v>2.8</v>
      </c>
      <c r="HN131" s="412">
        <v>2967.6</v>
      </c>
      <c r="HO131" s="412">
        <v>7209.6</v>
      </c>
      <c r="HP131" s="412">
        <v>21698.2</v>
      </c>
      <c r="HQ131" s="412">
        <v>32926.5</v>
      </c>
      <c r="HR131" s="412">
        <v>17227.5</v>
      </c>
      <c r="HS131" s="412">
        <v>8667</v>
      </c>
      <c r="HT131" s="412">
        <v>4814.6000000000004</v>
      </c>
      <c r="HU131" s="412">
        <v>565</v>
      </c>
      <c r="HV131" s="412">
        <v>96078.8</v>
      </c>
      <c r="HW131" s="412">
        <v>0</v>
      </c>
      <c r="HX131" s="412">
        <v>96078.8</v>
      </c>
      <c r="HY131" s="412">
        <v>5</v>
      </c>
      <c r="HZ131" s="412">
        <v>4451.37</v>
      </c>
      <c r="IA131" s="412">
        <v>9269.5</v>
      </c>
      <c r="IB131" s="412">
        <v>24410.5</v>
      </c>
      <c r="IC131" s="412">
        <v>32926.5</v>
      </c>
      <c r="ID131" s="412">
        <v>14095.25</v>
      </c>
      <c r="IE131" s="412">
        <v>6000.25</v>
      </c>
      <c r="IF131" s="412">
        <v>2888.75</v>
      </c>
      <c r="IG131" s="412">
        <v>282.5</v>
      </c>
      <c r="IH131" s="412">
        <v>94329.62</v>
      </c>
      <c r="II131" s="412">
        <v>0.91</v>
      </c>
      <c r="IJ131" s="412">
        <v>1462.47</v>
      </c>
      <c r="IK131" s="412">
        <v>2606.1</v>
      </c>
      <c r="IL131" s="412">
        <v>3642.2</v>
      </c>
      <c r="IM131" s="412">
        <v>2599.7199999999998</v>
      </c>
      <c r="IN131" s="412">
        <v>661.51</v>
      </c>
      <c r="IO131" s="412">
        <v>123.97</v>
      </c>
      <c r="IP131" s="412">
        <v>34.72</v>
      </c>
      <c r="IQ131" s="412">
        <v>2.2000000000000002</v>
      </c>
      <c r="IR131" s="412">
        <v>11133.8</v>
      </c>
      <c r="IS131" s="412">
        <v>4.09</v>
      </c>
      <c r="IT131" s="412">
        <v>2988.8999999999996</v>
      </c>
      <c r="IU131" s="412">
        <v>6663.4</v>
      </c>
      <c r="IV131" s="412">
        <v>20768.3</v>
      </c>
      <c r="IW131" s="412">
        <v>30326.78</v>
      </c>
      <c r="IX131" s="412">
        <v>13433.74</v>
      </c>
      <c r="IY131" s="412">
        <v>5876.28</v>
      </c>
      <c r="IZ131" s="412">
        <v>2854.03</v>
      </c>
      <c r="JA131" s="412">
        <v>280.3</v>
      </c>
      <c r="JB131" s="412">
        <v>83195.820000000007</v>
      </c>
      <c r="JC131" s="412">
        <v>2.2999999999999998</v>
      </c>
      <c r="JD131" s="412">
        <v>1992.6</v>
      </c>
      <c r="JE131" s="412">
        <v>5182.6000000000004</v>
      </c>
      <c r="JF131" s="412">
        <v>18460.7</v>
      </c>
      <c r="JG131" s="412">
        <v>30326.799999999999</v>
      </c>
      <c r="JH131" s="412">
        <v>16419</v>
      </c>
      <c r="JI131" s="412">
        <v>8488</v>
      </c>
      <c r="JJ131" s="412">
        <v>4756.7</v>
      </c>
      <c r="JK131" s="412">
        <v>560.6</v>
      </c>
      <c r="JL131" s="412">
        <v>86189.3</v>
      </c>
      <c r="JM131" s="412">
        <v>0</v>
      </c>
      <c r="JN131" s="412">
        <v>86189.3</v>
      </c>
      <c r="JO131" s="286"/>
      <c r="JP131" s="143">
        <f t="shared" si="6"/>
        <v>0</v>
      </c>
    </row>
    <row r="132" spans="1:276" x14ac:dyDescent="0.2">
      <c r="A132" s="150" t="s">
        <v>496</v>
      </c>
      <c r="B132" s="151" t="s">
        <v>284</v>
      </c>
      <c r="C132" s="152" t="s">
        <v>286</v>
      </c>
      <c r="D132" s="415" t="s">
        <v>301</v>
      </c>
      <c r="E132" s="412">
        <v>12891</v>
      </c>
      <c r="F132" s="412">
        <v>19470</v>
      </c>
      <c r="G132" s="412">
        <v>16358</v>
      </c>
      <c r="H132" s="412">
        <v>13046</v>
      </c>
      <c r="I132" s="412">
        <v>11382</v>
      </c>
      <c r="J132" s="412">
        <v>6650</v>
      </c>
      <c r="K132" s="412">
        <v>3519</v>
      </c>
      <c r="L132" s="412">
        <v>185</v>
      </c>
      <c r="M132" s="412">
        <v>83501</v>
      </c>
      <c r="N132" s="412">
        <v>541</v>
      </c>
      <c r="O132" s="412">
        <v>325</v>
      </c>
      <c r="P132" s="412">
        <v>317</v>
      </c>
      <c r="Q132" s="412">
        <v>245</v>
      </c>
      <c r="R132" s="412">
        <v>128</v>
      </c>
      <c r="S132" s="412">
        <v>59</v>
      </c>
      <c r="T132" s="412">
        <v>37</v>
      </c>
      <c r="U132" s="412">
        <v>5</v>
      </c>
      <c r="V132" s="412">
        <v>1657</v>
      </c>
      <c r="W132" s="412">
        <v>0</v>
      </c>
      <c r="X132" s="412">
        <v>0</v>
      </c>
      <c r="Y132" s="412">
        <v>0</v>
      </c>
      <c r="Z132" s="412">
        <v>0</v>
      </c>
      <c r="AA132" s="412">
        <v>0</v>
      </c>
      <c r="AB132" s="412">
        <v>0</v>
      </c>
      <c r="AC132" s="412">
        <v>0</v>
      </c>
      <c r="AD132" s="412">
        <v>0</v>
      </c>
      <c r="AE132" s="412">
        <v>0</v>
      </c>
      <c r="AF132" s="412">
        <v>12350</v>
      </c>
      <c r="AG132" s="412">
        <v>19145</v>
      </c>
      <c r="AH132" s="412">
        <v>16041</v>
      </c>
      <c r="AI132" s="412">
        <v>12801</v>
      </c>
      <c r="AJ132" s="412">
        <v>11254</v>
      </c>
      <c r="AK132" s="412">
        <v>6591</v>
      </c>
      <c r="AL132" s="412">
        <v>3482</v>
      </c>
      <c r="AM132" s="412">
        <v>180</v>
      </c>
      <c r="AN132" s="412">
        <v>81844</v>
      </c>
      <c r="AO132" s="412">
        <v>11</v>
      </c>
      <c r="AP132" s="412">
        <v>54</v>
      </c>
      <c r="AQ132" s="412">
        <v>75</v>
      </c>
      <c r="AR132" s="412">
        <v>82</v>
      </c>
      <c r="AS132" s="412">
        <v>79</v>
      </c>
      <c r="AT132" s="412">
        <v>64</v>
      </c>
      <c r="AU132" s="412">
        <v>57</v>
      </c>
      <c r="AV132" s="412">
        <v>14</v>
      </c>
      <c r="AW132" s="412">
        <v>436</v>
      </c>
      <c r="AX132" s="412">
        <v>11</v>
      </c>
      <c r="AY132" s="412">
        <v>54</v>
      </c>
      <c r="AZ132" s="412">
        <v>75</v>
      </c>
      <c r="BA132" s="412">
        <v>82</v>
      </c>
      <c r="BB132" s="412">
        <v>79</v>
      </c>
      <c r="BC132" s="412">
        <v>64</v>
      </c>
      <c r="BD132" s="412">
        <v>57</v>
      </c>
      <c r="BE132" s="412">
        <v>14</v>
      </c>
      <c r="BF132" s="412">
        <v>0</v>
      </c>
      <c r="BG132" s="412">
        <v>436</v>
      </c>
      <c r="BH132" s="412">
        <v>11</v>
      </c>
      <c r="BI132" s="412">
        <v>12393</v>
      </c>
      <c r="BJ132" s="412">
        <v>19166</v>
      </c>
      <c r="BK132" s="412">
        <v>16048</v>
      </c>
      <c r="BL132" s="412">
        <v>12798</v>
      </c>
      <c r="BM132" s="412">
        <v>11239</v>
      </c>
      <c r="BN132" s="412">
        <v>6584</v>
      </c>
      <c r="BO132" s="412">
        <v>3439</v>
      </c>
      <c r="BP132" s="412">
        <v>166</v>
      </c>
      <c r="BQ132" s="412">
        <v>81844</v>
      </c>
      <c r="BR132" s="412">
        <v>3</v>
      </c>
      <c r="BS132" s="412">
        <v>6999</v>
      </c>
      <c r="BT132" s="412">
        <v>6986</v>
      </c>
      <c r="BU132" s="412">
        <v>4810</v>
      </c>
      <c r="BV132" s="412">
        <v>3258</v>
      </c>
      <c r="BW132" s="412">
        <v>2323</v>
      </c>
      <c r="BX132" s="412">
        <v>1011</v>
      </c>
      <c r="BY132" s="412">
        <v>459</v>
      </c>
      <c r="BZ132" s="412">
        <v>20</v>
      </c>
      <c r="CA132" s="412">
        <v>25869</v>
      </c>
      <c r="CB132" s="412">
        <v>0</v>
      </c>
      <c r="CC132" s="412">
        <v>59</v>
      </c>
      <c r="CD132" s="412">
        <v>188</v>
      </c>
      <c r="CE132" s="412">
        <v>161</v>
      </c>
      <c r="CF132" s="412">
        <v>108</v>
      </c>
      <c r="CG132" s="412">
        <v>97</v>
      </c>
      <c r="CH132" s="412">
        <v>41</v>
      </c>
      <c r="CI132" s="412">
        <v>13</v>
      </c>
      <c r="CJ132" s="412">
        <v>0</v>
      </c>
      <c r="CK132" s="412">
        <v>667</v>
      </c>
      <c r="CL132" s="412">
        <v>0</v>
      </c>
      <c r="CM132" s="412">
        <v>2</v>
      </c>
      <c r="CN132" s="412">
        <v>6</v>
      </c>
      <c r="CO132" s="412">
        <v>4</v>
      </c>
      <c r="CP132" s="412">
        <v>14</v>
      </c>
      <c r="CQ132" s="412">
        <v>13</v>
      </c>
      <c r="CR132" s="412">
        <v>36</v>
      </c>
      <c r="CS132" s="412">
        <v>27</v>
      </c>
      <c r="CT132" s="412">
        <v>4</v>
      </c>
      <c r="CU132" s="412">
        <v>106</v>
      </c>
      <c r="CV132" s="412">
        <v>79</v>
      </c>
      <c r="CW132" s="412">
        <v>81</v>
      </c>
      <c r="CX132" s="412">
        <v>137</v>
      </c>
      <c r="CY132" s="412">
        <v>128</v>
      </c>
      <c r="CZ132" s="412">
        <v>120</v>
      </c>
      <c r="DA132" s="412">
        <v>69</v>
      </c>
      <c r="DB132" s="412">
        <v>57</v>
      </c>
      <c r="DC132" s="412">
        <v>7</v>
      </c>
      <c r="DD132" s="412">
        <v>678</v>
      </c>
      <c r="DE132" s="412">
        <v>77</v>
      </c>
      <c r="DF132" s="412">
        <v>55</v>
      </c>
      <c r="DG132" s="412">
        <v>52</v>
      </c>
      <c r="DH132" s="412">
        <v>53</v>
      </c>
      <c r="DI132" s="412">
        <v>34</v>
      </c>
      <c r="DJ132" s="412">
        <v>15</v>
      </c>
      <c r="DK132" s="412">
        <v>11</v>
      </c>
      <c r="DL132" s="412">
        <v>1</v>
      </c>
      <c r="DM132" s="412">
        <v>298</v>
      </c>
      <c r="DN132" s="412">
        <v>0</v>
      </c>
      <c r="DO132" s="412">
        <v>0</v>
      </c>
      <c r="DP132" s="412">
        <v>0</v>
      </c>
      <c r="DQ132" s="412">
        <v>0</v>
      </c>
      <c r="DR132" s="412">
        <v>0</v>
      </c>
      <c r="DS132" s="412">
        <v>0</v>
      </c>
      <c r="DT132" s="412">
        <v>0</v>
      </c>
      <c r="DU132" s="412">
        <v>0</v>
      </c>
      <c r="DV132" s="412">
        <v>0</v>
      </c>
      <c r="DW132" s="412">
        <v>52</v>
      </c>
      <c r="DX132" s="412">
        <v>34</v>
      </c>
      <c r="DY132" s="412">
        <v>47</v>
      </c>
      <c r="DZ132" s="412">
        <v>31</v>
      </c>
      <c r="EA132" s="412">
        <v>37</v>
      </c>
      <c r="EB132" s="412">
        <v>15</v>
      </c>
      <c r="EC132" s="412">
        <v>10</v>
      </c>
      <c r="ED132" s="412">
        <v>1</v>
      </c>
      <c r="EE132" s="412">
        <v>227</v>
      </c>
      <c r="EF132" s="412">
        <v>129</v>
      </c>
      <c r="EG132" s="412">
        <v>89</v>
      </c>
      <c r="EH132" s="412">
        <v>99</v>
      </c>
      <c r="EI132" s="412">
        <v>84</v>
      </c>
      <c r="EJ132" s="412">
        <v>71</v>
      </c>
      <c r="EK132" s="412">
        <v>30</v>
      </c>
      <c r="EL132" s="412">
        <v>21</v>
      </c>
      <c r="EM132" s="412">
        <v>2</v>
      </c>
      <c r="EN132" s="412">
        <v>525</v>
      </c>
      <c r="EO132" s="412">
        <v>103</v>
      </c>
      <c r="EP132" s="412">
        <v>67</v>
      </c>
      <c r="EQ132" s="412">
        <v>80</v>
      </c>
      <c r="ER132" s="412">
        <v>61</v>
      </c>
      <c r="ES132" s="412">
        <v>61</v>
      </c>
      <c r="ET132" s="412">
        <v>26</v>
      </c>
      <c r="EU132" s="412">
        <v>19</v>
      </c>
      <c r="EV132" s="412">
        <v>2</v>
      </c>
      <c r="EW132" s="412">
        <v>419</v>
      </c>
      <c r="EX132" s="412">
        <v>0</v>
      </c>
      <c r="EY132" s="412">
        <v>0</v>
      </c>
      <c r="EZ132" s="412">
        <v>0</v>
      </c>
      <c r="FA132" s="412">
        <v>0</v>
      </c>
      <c r="FB132" s="412">
        <v>0</v>
      </c>
      <c r="FC132" s="412">
        <v>0</v>
      </c>
      <c r="FD132" s="412">
        <v>0</v>
      </c>
      <c r="FE132" s="412">
        <v>0</v>
      </c>
      <c r="FF132" s="412">
        <v>0</v>
      </c>
      <c r="FG132" s="412">
        <v>0</v>
      </c>
      <c r="FH132" s="412">
        <v>0</v>
      </c>
      <c r="FI132" s="412">
        <v>0</v>
      </c>
      <c r="FJ132" s="412">
        <v>0</v>
      </c>
      <c r="FK132" s="412">
        <v>0</v>
      </c>
      <c r="FL132" s="412">
        <v>0</v>
      </c>
      <c r="FM132" s="412">
        <v>0</v>
      </c>
      <c r="FN132" s="412">
        <v>0</v>
      </c>
      <c r="FO132" s="412">
        <v>0</v>
      </c>
      <c r="FP132" s="412">
        <v>103</v>
      </c>
      <c r="FQ132" s="412">
        <v>67</v>
      </c>
      <c r="FR132" s="412">
        <v>80</v>
      </c>
      <c r="FS132" s="412">
        <v>61</v>
      </c>
      <c r="FT132" s="412">
        <v>61</v>
      </c>
      <c r="FU132" s="412">
        <v>26</v>
      </c>
      <c r="FV132" s="412">
        <v>19</v>
      </c>
      <c r="FW132" s="412">
        <v>2</v>
      </c>
      <c r="FX132" s="412">
        <v>419</v>
      </c>
      <c r="FY132" s="412">
        <v>8</v>
      </c>
      <c r="FZ132" s="412">
        <v>5276</v>
      </c>
      <c r="GA132" s="412">
        <v>11952</v>
      </c>
      <c r="GB132" s="412">
        <v>11021</v>
      </c>
      <c r="GC132" s="412">
        <v>9387</v>
      </c>
      <c r="GD132" s="412">
        <v>8768</v>
      </c>
      <c r="GE132" s="412">
        <v>5480</v>
      </c>
      <c r="GF132" s="412">
        <v>2929</v>
      </c>
      <c r="GG132" s="412">
        <v>141</v>
      </c>
      <c r="GH132" s="412">
        <v>54962</v>
      </c>
      <c r="GI132" s="412">
        <v>3</v>
      </c>
      <c r="GJ132" s="412">
        <v>7117</v>
      </c>
      <c r="GK132" s="412">
        <v>7214</v>
      </c>
      <c r="GL132" s="412">
        <v>5027</v>
      </c>
      <c r="GM132" s="412">
        <v>3411</v>
      </c>
      <c r="GN132" s="412">
        <v>2471</v>
      </c>
      <c r="GO132" s="412">
        <v>1104</v>
      </c>
      <c r="GP132" s="412">
        <v>510</v>
      </c>
      <c r="GQ132" s="412">
        <v>25</v>
      </c>
      <c r="GR132" s="412">
        <v>26882</v>
      </c>
      <c r="GS132" s="412">
        <v>0</v>
      </c>
      <c r="GT132" s="412">
        <v>18.38</v>
      </c>
      <c r="GU132" s="412">
        <v>0.88</v>
      </c>
      <c r="GV132" s="412">
        <v>0.75</v>
      </c>
      <c r="GW132" s="412">
        <v>0</v>
      </c>
      <c r="GX132" s="412">
        <v>0</v>
      </c>
      <c r="GY132" s="412">
        <v>0</v>
      </c>
      <c r="GZ132" s="412">
        <v>0</v>
      </c>
      <c r="HA132" s="412">
        <v>0</v>
      </c>
      <c r="HB132" s="412">
        <v>20.009999999999998</v>
      </c>
      <c r="HC132" s="412">
        <v>10.25</v>
      </c>
      <c r="HD132" s="412">
        <v>10632.62</v>
      </c>
      <c r="HE132" s="412">
        <v>17385.62</v>
      </c>
      <c r="HF132" s="412">
        <v>14823.5</v>
      </c>
      <c r="HG132" s="412">
        <v>11965</v>
      </c>
      <c r="HH132" s="412">
        <v>10645.5</v>
      </c>
      <c r="HI132" s="412">
        <v>6310</v>
      </c>
      <c r="HJ132" s="412">
        <v>3312</v>
      </c>
      <c r="HK132" s="412">
        <v>159.5</v>
      </c>
      <c r="HL132" s="412">
        <v>75243.989999999991</v>
      </c>
      <c r="HM132" s="412">
        <v>5.7</v>
      </c>
      <c r="HN132" s="412">
        <v>7088.4</v>
      </c>
      <c r="HO132" s="412">
        <v>13522.1</v>
      </c>
      <c r="HP132" s="412">
        <v>13176.4</v>
      </c>
      <c r="HQ132" s="412">
        <v>11965</v>
      </c>
      <c r="HR132" s="412">
        <v>13011.2</v>
      </c>
      <c r="HS132" s="412">
        <v>9114.4</v>
      </c>
      <c r="HT132" s="412">
        <v>5520</v>
      </c>
      <c r="HU132" s="412">
        <v>319</v>
      </c>
      <c r="HV132" s="412">
        <v>73722.2</v>
      </c>
      <c r="HW132" s="412">
        <v>285.39999999999998</v>
      </c>
      <c r="HX132" s="412">
        <v>74007.600000000006</v>
      </c>
      <c r="HY132" s="412">
        <v>10.25</v>
      </c>
      <c r="HZ132" s="412">
        <v>10632.62</v>
      </c>
      <c r="IA132" s="412">
        <v>17385.62</v>
      </c>
      <c r="IB132" s="412">
        <v>14823.5</v>
      </c>
      <c r="IC132" s="412">
        <v>11965</v>
      </c>
      <c r="ID132" s="412">
        <v>10645.5</v>
      </c>
      <c r="IE132" s="412">
        <v>6310</v>
      </c>
      <c r="IF132" s="412">
        <v>3312</v>
      </c>
      <c r="IG132" s="412">
        <v>159.5</v>
      </c>
      <c r="IH132" s="412">
        <v>75243.989999999991</v>
      </c>
      <c r="II132" s="412">
        <v>3.33</v>
      </c>
      <c r="IJ132" s="412">
        <v>3067.43</v>
      </c>
      <c r="IK132" s="412">
        <v>3231.27</v>
      </c>
      <c r="IL132" s="412">
        <v>1478.28</v>
      </c>
      <c r="IM132" s="412">
        <v>649.49</v>
      </c>
      <c r="IN132" s="412">
        <v>343.87</v>
      </c>
      <c r="IO132" s="412">
        <v>98.83</v>
      </c>
      <c r="IP132" s="412">
        <v>28.82</v>
      </c>
      <c r="IQ132" s="412">
        <v>0</v>
      </c>
      <c r="IR132" s="412">
        <v>8901.32</v>
      </c>
      <c r="IS132" s="412">
        <v>6.92</v>
      </c>
      <c r="IT132" s="412">
        <v>7565.1900000000005</v>
      </c>
      <c r="IU132" s="412">
        <v>14154.349999999999</v>
      </c>
      <c r="IV132" s="412">
        <v>13345.22</v>
      </c>
      <c r="IW132" s="412">
        <v>11315.51</v>
      </c>
      <c r="IX132" s="412">
        <v>10301.629999999999</v>
      </c>
      <c r="IY132" s="412">
        <v>6211.17</v>
      </c>
      <c r="IZ132" s="412">
        <v>3283.18</v>
      </c>
      <c r="JA132" s="412">
        <v>159.5</v>
      </c>
      <c r="JB132" s="412">
        <v>66342.67</v>
      </c>
      <c r="JC132" s="412">
        <v>3.8</v>
      </c>
      <c r="JD132" s="412">
        <v>5043.5</v>
      </c>
      <c r="JE132" s="412">
        <v>11008.9</v>
      </c>
      <c r="JF132" s="412">
        <v>11862.4</v>
      </c>
      <c r="JG132" s="412">
        <v>11315.5</v>
      </c>
      <c r="JH132" s="412">
        <v>12590.9</v>
      </c>
      <c r="JI132" s="412">
        <v>8971.7000000000007</v>
      </c>
      <c r="JJ132" s="412">
        <v>5472</v>
      </c>
      <c r="JK132" s="412">
        <v>319</v>
      </c>
      <c r="JL132" s="412">
        <v>66587.7</v>
      </c>
      <c r="JM132" s="412">
        <v>285.39999999999998</v>
      </c>
      <c r="JN132" s="412">
        <v>66873.100000000006</v>
      </c>
      <c r="JO132" s="286"/>
      <c r="JP132" s="143">
        <f t="shared" si="6"/>
        <v>0</v>
      </c>
    </row>
    <row r="133" spans="1:276" x14ac:dyDescent="0.2">
      <c r="A133" s="150" t="s">
        <v>500</v>
      </c>
      <c r="B133" s="151" t="s">
        <v>276</v>
      </c>
      <c r="C133" s="152" t="s">
        <v>69</v>
      </c>
      <c r="D133" s="415" t="s">
        <v>497</v>
      </c>
      <c r="E133" s="412">
        <v>581</v>
      </c>
      <c r="F133" s="412">
        <v>2915</v>
      </c>
      <c r="G133" s="412">
        <v>6623</v>
      </c>
      <c r="H133" s="412">
        <v>13977</v>
      </c>
      <c r="I133" s="412">
        <v>8651</v>
      </c>
      <c r="J133" s="412">
        <v>4250</v>
      </c>
      <c r="K133" s="412">
        <v>4417</v>
      </c>
      <c r="L133" s="412">
        <v>1033</v>
      </c>
      <c r="M133" s="412">
        <v>42447</v>
      </c>
      <c r="N133" s="412">
        <v>27</v>
      </c>
      <c r="O133" s="412">
        <v>64</v>
      </c>
      <c r="P133" s="412">
        <v>94</v>
      </c>
      <c r="Q133" s="412">
        <v>180</v>
      </c>
      <c r="R133" s="412">
        <v>160</v>
      </c>
      <c r="S133" s="412">
        <v>186</v>
      </c>
      <c r="T133" s="412">
        <v>32</v>
      </c>
      <c r="U133" s="412">
        <v>10</v>
      </c>
      <c r="V133" s="412">
        <v>753</v>
      </c>
      <c r="W133" s="412">
        <v>0</v>
      </c>
      <c r="X133" s="412">
        <v>0</v>
      </c>
      <c r="Y133" s="412">
        <v>0</v>
      </c>
      <c r="Z133" s="412">
        <v>0</v>
      </c>
      <c r="AA133" s="412">
        <v>0</v>
      </c>
      <c r="AB133" s="412">
        <v>0</v>
      </c>
      <c r="AC133" s="412">
        <v>0</v>
      </c>
      <c r="AD133" s="412">
        <v>0</v>
      </c>
      <c r="AE133" s="412">
        <v>0</v>
      </c>
      <c r="AF133" s="412">
        <v>554</v>
      </c>
      <c r="AG133" s="412">
        <v>2851</v>
      </c>
      <c r="AH133" s="412">
        <v>6529</v>
      </c>
      <c r="AI133" s="412">
        <v>13797</v>
      </c>
      <c r="AJ133" s="412">
        <v>8491</v>
      </c>
      <c r="AK133" s="412">
        <v>4064</v>
      </c>
      <c r="AL133" s="412">
        <v>4385</v>
      </c>
      <c r="AM133" s="412">
        <v>1023</v>
      </c>
      <c r="AN133" s="412">
        <v>41694</v>
      </c>
      <c r="AO133" s="412">
        <v>1</v>
      </c>
      <c r="AP133" s="412">
        <v>2</v>
      </c>
      <c r="AQ133" s="412">
        <v>18</v>
      </c>
      <c r="AR133" s="412">
        <v>38</v>
      </c>
      <c r="AS133" s="412">
        <v>56</v>
      </c>
      <c r="AT133" s="412">
        <v>33</v>
      </c>
      <c r="AU133" s="412">
        <v>43</v>
      </c>
      <c r="AV133" s="412">
        <v>16</v>
      </c>
      <c r="AW133" s="412">
        <v>207</v>
      </c>
      <c r="AX133" s="412">
        <v>1</v>
      </c>
      <c r="AY133" s="412">
        <v>2</v>
      </c>
      <c r="AZ133" s="412">
        <v>18</v>
      </c>
      <c r="BA133" s="412">
        <v>38</v>
      </c>
      <c r="BB133" s="412">
        <v>56</v>
      </c>
      <c r="BC133" s="412">
        <v>33</v>
      </c>
      <c r="BD133" s="412">
        <v>43</v>
      </c>
      <c r="BE133" s="412">
        <v>16</v>
      </c>
      <c r="BF133" s="412">
        <v>0</v>
      </c>
      <c r="BG133" s="412">
        <v>207</v>
      </c>
      <c r="BH133" s="412">
        <v>1</v>
      </c>
      <c r="BI133" s="412">
        <v>555</v>
      </c>
      <c r="BJ133" s="412">
        <v>2867</v>
      </c>
      <c r="BK133" s="412">
        <v>6549</v>
      </c>
      <c r="BL133" s="412">
        <v>13815</v>
      </c>
      <c r="BM133" s="412">
        <v>8468</v>
      </c>
      <c r="BN133" s="412">
        <v>4074</v>
      </c>
      <c r="BO133" s="412">
        <v>4358</v>
      </c>
      <c r="BP133" s="412">
        <v>1007</v>
      </c>
      <c r="BQ133" s="412">
        <v>41694</v>
      </c>
      <c r="BR133" s="412">
        <v>0</v>
      </c>
      <c r="BS133" s="412">
        <v>275</v>
      </c>
      <c r="BT133" s="412">
        <v>1955</v>
      </c>
      <c r="BU133" s="412">
        <v>3226</v>
      </c>
      <c r="BV133" s="412">
        <v>4171</v>
      </c>
      <c r="BW133" s="412">
        <v>2095</v>
      </c>
      <c r="BX133" s="412">
        <v>807</v>
      </c>
      <c r="BY133" s="412">
        <v>613</v>
      </c>
      <c r="BZ133" s="412">
        <v>70</v>
      </c>
      <c r="CA133" s="412">
        <v>13212</v>
      </c>
      <c r="CB133" s="412">
        <v>0</v>
      </c>
      <c r="CC133" s="412">
        <v>4</v>
      </c>
      <c r="CD133" s="412">
        <v>12</v>
      </c>
      <c r="CE133" s="412">
        <v>56</v>
      </c>
      <c r="CF133" s="412">
        <v>101</v>
      </c>
      <c r="CG133" s="412">
        <v>55</v>
      </c>
      <c r="CH133" s="412">
        <v>23</v>
      </c>
      <c r="CI133" s="412">
        <v>22</v>
      </c>
      <c r="CJ133" s="412">
        <v>5</v>
      </c>
      <c r="CK133" s="412">
        <v>278</v>
      </c>
      <c r="CL133" s="412">
        <v>0</v>
      </c>
      <c r="CM133" s="412">
        <v>0</v>
      </c>
      <c r="CN133" s="412">
        <v>0</v>
      </c>
      <c r="CO133" s="412">
        <v>3</v>
      </c>
      <c r="CP133" s="412">
        <v>12</v>
      </c>
      <c r="CQ133" s="412">
        <v>6</v>
      </c>
      <c r="CR133" s="412">
        <v>9</v>
      </c>
      <c r="CS133" s="412">
        <v>28</v>
      </c>
      <c r="CT133" s="412">
        <v>16</v>
      </c>
      <c r="CU133" s="412">
        <v>74</v>
      </c>
      <c r="CV133" s="412">
        <v>14</v>
      </c>
      <c r="CW133" s="412">
        <v>13</v>
      </c>
      <c r="CX133" s="412">
        <v>44</v>
      </c>
      <c r="CY133" s="412">
        <v>58</v>
      </c>
      <c r="CZ133" s="412">
        <v>44</v>
      </c>
      <c r="DA133" s="412">
        <v>21</v>
      </c>
      <c r="DB133" s="412">
        <v>16</v>
      </c>
      <c r="DC133" s="412">
        <v>10</v>
      </c>
      <c r="DD133" s="412">
        <v>220</v>
      </c>
      <c r="DE133" s="412">
        <v>9</v>
      </c>
      <c r="DF133" s="412">
        <v>32</v>
      </c>
      <c r="DG133" s="412">
        <v>61</v>
      </c>
      <c r="DH133" s="412">
        <v>100</v>
      </c>
      <c r="DI133" s="412">
        <v>54</v>
      </c>
      <c r="DJ133" s="412">
        <v>25</v>
      </c>
      <c r="DK133" s="412">
        <v>40</v>
      </c>
      <c r="DL133" s="412">
        <v>33</v>
      </c>
      <c r="DM133" s="412">
        <v>354</v>
      </c>
      <c r="DN133" s="412">
        <v>2</v>
      </c>
      <c r="DO133" s="412">
        <v>12</v>
      </c>
      <c r="DP133" s="412">
        <v>36</v>
      </c>
      <c r="DQ133" s="412">
        <v>56</v>
      </c>
      <c r="DR133" s="412">
        <v>42</v>
      </c>
      <c r="DS133" s="412">
        <v>29</v>
      </c>
      <c r="DT133" s="412">
        <v>31</v>
      </c>
      <c r="DU133" s="412">
        <v>4</v>
      </c>
      <c r="DV133" s="412">
        <v>212</v>
      </c>
      <c r="DW133" s="412">
        <v>2</v>
      </c>
      <c r="DX133" s="412">
        <v>4</v>
      </c>
      <c r="DY133" s="412">
        <v>4</v>
      </c>
      <c r="DZ133" s="412">
        <v>21</v>
      </c>
      <c r="EA133" s="412">
        <v>10</v>
      </c>
      <c r="EB133" s="412">
        <v>3</v>
      </c>
      <c r="EC133" s="412">
        <v>4</v>
      </c>
      <c r="ED133" s="412">
        <v>2</v>
      </c>
      <c r="EE133" s="412">
        <v>50</v>
      </c>
      <c r="EF133" s="412">
        <v>13</v>
      </c>
      <c r="EG133" s="412">
        <v>48</v>
      </c>
      <c r="EH133" s="412">
        <v>101</v>
      </c>
      <c r="EI133" s="412">
        <v>177</v>
      </c>
      <c r="EJ133" s="412">
        <v>106</v>
      </c>
      <c r="EK133" s="412">
        <v>57</v>
      </c>
      <c r="EL133" s="412">
        <v>75</v>
      </c>
      <c r="EM133" s="412">
        <v>39</v>
      </c>
      <c r="EN133" s="412">
        <v>616</v>
      </c>
      <c r="EO133" s="412">
        <v>7</v>
      </c>
      <c r="EP133" s="412">
        <v>30</v>
      </c>
      <c r="EQ133" s="412">
        <v>44</v>
      </c>
      <c r="ER133" s="412">
        <v>94</v>
      </c>
      <c r="ES133" s="412">
        <v>64</v>
      </c>
      <c r="ET133" s="412">
        <v>36</v>
      </c>
      <c r="EU133" s="412">
        <v>50</v>
      </c>
      <c r="EV133" s="412">
        <v>19</v>
      </c>
      <c r="EW133" s="412">
        <v>344</v>
      </c>
      <c r="EX133" s="412">
        <v>0</v>
      </c>
      <c r="EY133" s="412">
        <v>0</v>
      </c>
      <c r="EZ133" s="412">
        <v>0</v>
      </c>
      <c r="FA133" s="412">
        <v>0</v>
      </c>
      <c r="FB133" s="412">
        <v>0</v>
      </c>
      <c r="FC133" s="412">
        <v>0</v>
      </c>
      <c r="FD133" s="412">
        <v>0</v>
      </c>
      <c r="FE133" s="412">
        <v>0</v>
      </c>
      <c r="FF133" s="412">
        <v>0</v>
      </c>
      <c r="FG133" s="412">
        <v>1</v>
      </c>
      <c r="FH133" s="412">
        <v>3</v>
      </c>
      <c r="FI133" s="412">
        <v>6</v>
      </c>
      <c r="FJ133" s="412">
        <v>18</v>
      </c>
      <c r="FK133" s="412">
        <v>22</v>
      </c>
      <c r="FL133" s="412">
        <v>12</v>
      </c>
      <c r="FM133" s="412">
        <v>11</v>
      </c>
      <c r="FN133" s="412">
        <v>3</v>
      </c>
      <c r="FO133" s="412">
        <v>76</v>
      </c>
      <c r="FP133" s="412">
        <v>6</v>
      </c>
      <c r="FQ133" s="412">
        <v>27</v>
      </c>
      <c r="FR133" s="412">
        <v>38</v>
      </c>
      <c r="FS133" s="412">
        <v>76</v>
      </c>
      <c r="FT133" s="412">
        <v>42</v>
      </c>
      <c r="FU133" s="412">
        <v>24</v>
      </c>
      <c r="FV133" s="412">
        <v>39</v>
      </c>
      <c r="FW133" s="412">
        <v>16</v>
      </c>
      <c r="FX133" s="412">
        <v>268</v>
      </c>
      <c r="FY133" s="412">
        <v>1</v>
      </c>
      <c r="FZ133" s="412">
        <v>258</v>
      </c>
      <c r="GA133" s="412">
        <v>871</v>
      </c>
      <c r="GB133" s="412">
        <v>3180</v>
      </c>
      <c r="GC133" s="412">
        <v>9396</v>
      </c>
      <c r="GD133" s="412">
        <v>6216</v>
      </c>
      <c r="GE133" s="412">
        <v>3182</v>
      </c>
      <c r="GF133" s="412">
        <v>3644</v>
      </c>
      <c r="GG133" s="412">
        <v>900</v>
      </c>
      <c r="GH133" s="412">
        <v>27648</v>
      </c>
      <c r="GI133" s="412">
        <v>0</v>
      </c>
      <c r="GJ133" s="412">
        <v>297</v>
      </c>
      <c r="GK133" s="412">
        <v>1996</v>
      </c>
      <c r="GL133" s="412">
        <v>3369</v>
      </c>
      <c r="GM133" s="412">
        <v>4419</v>
      </c>
      <c r="GN133" s="412">
        <v>2252</v>
      </c>
      <c r="GO133" s="412">
        <v>892</v>
      </c>
      <c r="GP133" s="412">
        <v>714</v>
      </c>
      <c r="GQ133" s="412">
        <v>107</v>
      </c>
      <c r="GR133" s="412">
        <v>14046</v>
      </c>
      <c r="GS133" s="412">
        <v>0</v>
      </c>
      <c r="GT133" s="412">
        <v>0.88</v>
      </c>
      <c r="GU133" s="412">
        <v>0.5</v>
      </c>
      <c r="GV133" s="412">
        <v>0</v>
      </c>
      <c r="GW133" s="412">
        <v>0</v>
      </c>
      <c r="GX133" s="412">
        <v>0</v>
      </c>
      <c r="GY133" s="412">
        <v>0</v>
      </c>
      <c r="GZ133" s="412">
        <v>0</v>
      </c>
      <c r="HA133" s="412">
        <v>0</v>
      </c>
      <c r="HB133" s="412">
        <v>1.38</v>
      </c>
      <c r="HC133" s="412">
        <v>1</v>
      </c>
      <c r="HD133" s="412">
        <v>481.67</v>
      </c>
      <c r="HE133" s="412">
        <v>2365.4499999999998</v>
      </c>
      <c r="HF133" s="412">
        <v>5693.1</v>
      </c>
      <c r="HG133" s="412">
        <v>12701.7</v>
      </c>
      <c r="HH133" s="412">
        <v>7903.1</v>
      </c>
      <c r="HI133" s="412">
        <v>3840.5</v>
      </c>
      <c r="HJ133" s="412">
        <v>4167.6499999999996</v>
      </c>
      <c r="HK133" s="412">
        <v>978.25</v>
      </c>
      <c r="HL133" s="412">
        <v>38132.420000000006</v>
      </c>
      <c r="HM133" s="412">
        <v>0.6</v>
      </c>
      <c r="HN133" s="412">
        <v>321.10000000000002</v>
      </c>
      <c r="HO133" s="412">
        <v>1839.8</v>
      </c>
      <c r="HP133" s="412">
        <v>5060.5</v>
      </c>
      <c r="HQ133" s="412">
        <v>12701.7</v>
      </c>
      <c r="HR133" s="412">
        <v>9659.2999999999993</v>
      </c>
      <c r="HS133" s="412">
        <v>5547.4</v>
      </c>
      <c r="HT133" s="412">
        <v>6946.1</v>
      </c>
      <c r="HU133" s="412">
        <v>1956.5</v>
      </c>
      <c r="HV133" s="412">
        <v>44033</v>
      </c>
      <c r="HW133" s="412">
        <v>297.39999999999998</v>
      </c>
      <c r="HX133" s="412">
        <v>44330.400000000001</v>
      </c>
      <c r="HY133" s="412">
        <v>1</v>
      </c>
      <c r="HZ133" s="412">
        <v>481.67</v>
      </c>
      <c r="IA133" s="412">
        <v>2365.4499999999998</v>
      </c>
      <c r="IB133" s="412">
        <v>5693.1</v>
      </c>
      <c r="IC133" s="412">
        <v>12701.7</v>
      </c>
      <c r="ID133" s="412">
        <v>7903.1</v>
      </c>
      <c r="IE133" s="412">
        <v>3840.5</v>
      </c>
      <c r="IF133" s="412">
        <v>4167.6499999999996</v>
      </c>
      <c r="IG133" s="412">
        <v>978.25</v>
      </c>
      <c r="IH133" s="412">
        <v>38132.420000000006</v>
      </c>
      <c r="II133" s="412">
        <v>0</v>
      </c>
      <c r="IJ133" s="412">
        <v>110.84</v>
      </c>
      <c r="IK133" s="412">
        <v>828.05</v>
      </c>
      <c r="IL133" s="412">
        <v>1178.75</v>
      </c>
      <c r="IM133" s="412">
        <v>1539.68</v>
      </c>
      <c r="IN133" s="412">
        <v>339.37</v>
      </c>
      <c r="IO133" s="412">
        <v>67.319999999999993</v>
      </c>
      <c r="IP133" s="412">
        <v>28.91</v>
      </c>
      <c r="IQ133" s="412">
        <v>2.48</v>
      </c>
      <c r="IR133" s="412">
        <v>4095.3999999999996</v>
      </c>
      <c r="IS133" s="412">
        <v>1</v>
      </c>
      <c r="IT133" s="412">
        <v>370.83000000000004</v>
      </c>
      <c r="IU133" s="412">
        <v>1537.3999999999999</v>
      </c>
      <c r="IV133" s="412">
        <v>4514.3500000000004</v>
      </c>
      <c r="IW133" s="412">
        <v>11162.02</v>
      </c>
      <c r="IX133" s="412">
        <v>7563.7300000000005</v>
      </c>
      <c r="IY133" s="412">
        <v>3773.18</v>
      </c>
      <c r="IZ133" s="412">
        <v>4138.74</v>
      </c>
      <c r="JA133" s="412">
        <v>975.77</v>
      </c>
      <c r="JB133" s="412">
        <v>34037.019999999997</v>
      </c>
      <c r="JC133" s="412">
        <v>0.6</v>
      </c>
      <c r="JD133" s="412">
        <v>247.2</v>
      </c>
      <c r="JE133" s="412">
        <v>1195.8</v>
      </c>
      <c r="JF133" s="412">
        <v>4012.8</v>
      </c>
      <c r="JG133" s="412">
        <v>11162</v>
      </c>
      <c r="JH133" s="412">
        <v>9244.6</v>
      </c>
      <c r="JI133" s="412">
        <v>5450.1</v>
      </c>
      <c r="JJ133" s="412">
        <v>6897.9</v>
      </c>
      <c r="JK133" s="412">
        <v>1951.5</v>
      </c>
      <c r="JL133" s="412">
        <v>40162.5</v>
      </c>
      <c r="JM133" s="412">
        <v>297.39999999999998</v>
      </c>
      <c r="JN133" s="412">
        <v>40459.9</v>
      </c>
      <c r="JO133" s="286"/>
      <c r="JP133" s="143">
        <f t="shared" si="6"/>
        <v>0</v>
      </c>
    </row>
    <row r="134" spans="1:276" x14ac:dyDescent="0.2">
      <c r="A134" s="150" t="s">
        <v>502</v>
      </c>
      <c r="B134" s="151" t="s">
        <v>276</v>
      </c>
      <c r="C134" s="152" t="s">
        <v>279</v>
      </c>
      <c r="D134" s="415" t="s">
        <v>501</v>
      </c>
      <c r="E134" s="412">
        <v>8441</v>
      </c>
      <c r="F134" s="412">
        <v>12773</v>
      </c>
      <c r="G134" s="412">
        <v>8694</v>
      </c>
      <c r="H134" s="412">
        <v>4704</v>
      </c>
      <c r="I134" s="412">
        <v>3638</v>
      </c>
      <c r="J134" s="412">
        <v>2074</v>
      </c>
      <c r="K134" s="412">
        <v>826</v>
      </c>
      <c r="L134" s="412">
        <v>47</v>
      </c>
      <c r="M134" s="412">
        <v>41197</v>
      </c>
      <c r="N134" s="412">
        <v>222</v>
      </c>
      <c r="O134" s="412">
        <v>170</v>
      </c>
      <c r="P134" s="412">
        <v>106</v>
      </c>
      <c r="Q134" s="412">
        <v>46</v>
      </c>
      <c r="R134" s="412">
        <v>21</v>
      </c>
      <c r="S134" s="412">
        <v>11</v>
      </c>
      <c r="T134" s="412">
        <v>18</v>
      </c>
      <c r="U134" s="412">
        <v>2</v>
      </c>
      <c r="V134" s="412">
        <v>596</v>
      </c>
      <c r="W134" s="412">
        <v>1</v>
      </c>
      <c r="X134" s="412">
        <v>0</v>
      </c>
      <c r="Y134" s="412">
        <v>0</v>
      </c>
      <c r="Z134" s="412">
        <v>0</v>
      </c>
      <c r="AA134" s="412">
        <v>0</v>
      </c>
      <c r="AB134" s="412">
        <v>0</v>
      </c>
      <c r="AC134" s="412">
        <v>0</v>
      </c>
      <c r="AD134" s="412">
        <v>0</v>
      </c>
      <c r="AE134" s="412">
        <v>1</v>
      </c>
      <c r="AF134" s="412">
        <v>8218</v>
      </c>
      <c r="AG134" s="412">
        <v>12603</v>
      </c>
      <c r="AH134" s="412">
        <v>8588</v>
      </c>
      <c r="AI134" s="412">
        <v>4658</v>
      </c>
      <c r="AJ134" s="412">
        <v>3617</v>
      </c>
      <c r="AK134" s="412">
        <v>2063</v>
      </c>
      <c r="AL134" s="412">
        <v>808</v>
      </c>
      <c r="AM134" s="412">
        <v>45</v>
      </c>
      <c r="AN134" s="412">
        <v>40600</v>
      </c>
      <c r="AO134" s="412">
        <v>10</v>
      </c>
      <c r="AP134" s="412">
        <v>50</v>
      </c>
      <c r="AQ134" s="412">
        <v>44</v>
      </c>
      <c r="AR134" s="412">
        <v>35</v>
      </c>
      <c r="AS134" s="412">
        <v>25</v>
      </c>
      <c r="AT134" s="412">
        <v>22</v>
      </c>
      <c r="AU134" s="412">
        <v>17</v>
      </c>
      <c r="AV134" s="412">
        <v>11</v>
      </c>
      <c r="AW134" s="412">
        <v>214</v>
      </c>
      <c r="AX134" s="412">
        <v>10</v>
      </c>
      <c r="AY134" s="412">
        <v>50</v>
      </c>
      <c r="AZ134" s="412">
        <v>44</v>
      </c>
      <c r="BA134" s="412">
        <v>35</v>
      </c>
      <c r="BB134" s="412">
        <v>25</v>
      </c>
      <c r="BC134" s="412">
        <v>22</v>
      </c>
      <c r="BD134" s="412">
        <v>17</v>
      </c>
      <c r="BE134" s="412">
        <v>11</v>
      </c>
      <c r="BF134" s="412">
        <v>0</v>
      </c>
      <c r="BG134" s="412">
        <v>214</v>
      </c>
      <c r="BH134" s="412">
        <v>10</v>
      </c>
      <c r="BI134" s="412">
        <v>8258</v>
      </c>
      <c r="BJ134" s="412">
        <v>12597</v>
      </c>
      <c r="BK134" s="412">
        <v>8579</v>
      </c>
      <c r="BL134" s="412">
        <v>4648</v>
      </c>
      <c r="BM134" s="412">
        <v>3614</v>
      </c>
      <c r="BN134" s="412">
        <v>2058</v>
      </c>
      <c r="BO134" s="412">
        <v>802</v>
      </c>
      <c r="BP134" s="412">
        <v>34</v>
      </c>
      <c r="BQ134" s="412">
        <v>40600</v>
      </c>
      <c r="BR134" s="412">
        <v>5</v>
      </c>
      <c r="BS134" s="412">
        <v>4604</v>
      </c>
      <c r="BT134" s="412">
        <v>4606</v>
      </c>
      <c r="BU134" s="412">
        <v>2347</v>
      </c>
      <c r="BV134" s="412">
        <v>1015</v>
      </c>
      <c r="BW134" s="412">
        <v>600</v>
      </c>
      <c r="BX134" s="412">
        <v>324</v>
      </c>
      <c r="BY134" s="412">
        <v>102</v>
      </c>
      <c r="BZ134" s="412">
        <v>5</v>
      </c>
      <c r="CA134" s="412">
        <v>13608</v>
      </c>
      <c r="CB134" s="412">
        <v>0</v>
      </c>
      <c r="CC134" s="412">
        <v>54</v>
      </c>
      <c r="CD134" s="412">
        <v>110</v>
      </c>
      <c r="CE134" s="412">
        <v>63</v>
      </c>
      <c r="CF134" s="412">
        <v>43</v>
      </c>
      <c r="CG134" s="412">
        <v>20</v>
      </c>
      <c r="CH134" s="412">
        <v>15</v>
      </c>
      <c r="CI134" s="412">
        <v>1</v>
      </c>
      <c r="CJ134" s="412">
        <v>0</v>
      </c>
      <c r="CK134" s="412">
        <v>306</v>
      </c>
      <c r="CL134" s="412">
        <v>0</v>
      </c>
      <c r="CM134" s="412">
        <v>6</v>
      </c>
      <c r="CN134" s="412">
        <v>6</v>
      </c>
      <c r="CO134" s="412">
        <v>2</v>
      </c>
      <c r="CP134" s="412">
        <v>3</v>
      </c>
      <c r="CQ134" s="412">
        <v>1</v>
      </c>
      <c r="CR134" s="412">
        <v>11</v>
      </c>
      <c r="CS134" s="412">
        <v>12</v>
      </c>
      <c r="CT134" s="412">
        <v>1</v>
      </c>
      <c r="CU134" s="412">
        <v>42</v>
      </c>
      <c r="CV134" s="412">
        <v>45</v>
      </c>
      <c r="CW134" s="412">
        <v>85</v>
      </c>
      <c r="CX134" s="412">
        <v>66</v>
      </c>
      <c r="CY134" s="412">
        <v>45</v>
      </c>
      <c r="CZ134" s="412">
        <v>27</v>
      </c>
      <c r="DA134" s="412">
        <v>13</v>
      </c>
      <c r="DB134" s="412">
        <v>6</v>
      </c>
      <c r="DC134" s="412">
        <v>0</v>
      </c>
      <c r="DD134" s="412">
        <v>287</v>
      </c>
      <c r="DE134" s="412">
        <v>193</v>
      </c>
      <c r="DF134" s="412">
        <v>230</v>
      </c>
      <c r="DG134" s="412">
        <v>134</v>
      </c>
      <c r="DH134" s="412">
        <v>58</v>
      </c>
      <c r="DI134" s="412">
        <v>29</v>
      </c>
      <c r="DJ134" s="412">
        <v>20</v>
      </c>
      <c r="DK134" s="412">
        <v>8</v>
      </c>
      <c r="DL134" s="412">
        <v>1</v>
      </c>
      <c r="DM134" s="412">
        <v>673</v>
      </c>
      <c r="DN134" s="412">
        <v>99</v>
      </c>
      <c r="DO134" s="412">
        <v>118</v>
      </c>
      <c r="DP134" s="412">
        <v>52</v>
      </c>
      <c r="DQ134" s="412">
        <v>22</v>
      </c>
      <c r="DR134" s="412">
        <v>13</v>
      </c>
      <c r="DS134" s="412">
        <v>5</v>
      </c>
      <c r="DT134" s="412">
        <v>6</v>
      </c>
      <c r="DU134" s="412">
        <v>1</v>
      </c>
      <c r="DV134" s="412">
        <v>316</v>
      </c>
      <c r="DW134" s="412">
        <v>62</v>
      </c>
      <c r="DX134" s="412">
        <v>45</v>
      </c>
      <c r="DY134" s="412">
        <v>31</v>
      </c>
      <c r="DZ134" s="412">
        <v>11</v>
      </c>
      <c r="EA134" s="412">
        <v>5</v>
      </c>
      <c r="EB134" s="412">
        <v>3</v>
      </c>
      <c r="EC134" s="412">
        <v>4</v>
      </c>
      <c r="ED134" s="412">
        <v>0</v>
      </c>
      <c r="EE134" s="412">
        <v>161</v>
      </c>
      <c r="EF134" s="412">
        <v>354</v>
      </c>
      <c r="EG134" s="412">
        <v>393</v>
      </c>
      <c r="EH134" s="412">
        <v>217</v>
      </c>
      <c r="EI134" s="412">
        <v>91</v>
      </c>
      <c r="EJ134" s="412">
        <v>47</v>
      </c>
      <c r="EK134" s="412">
        <v>28</v>
      </c>
      <c r="EL134" s="412">
        <v>18</v>
      </c>
      <c r="EM134" s="412">
        <v>2</v>
      </c>
      <c r="EN134" s="412">
        <v>1150</v>
      </c>
      <c r="EO134" s="412">
        <v>172</v>
      </c>
      <c r="EP134" s="412">
        <v>233</v>
      </c>
      <c r="EQ134" s="412">
        <v>137</v>
      </c>
      <c r="ER134" s="412">
        <v>56</v>
      </c>
      <c r="ES134" s="412">
        <v>28</v>
      </c>
      <c r="ET134" s="412">
        <v>23</v>
      </c>
      <c r="EU134" s="412">
        <v>11</v>
      </c>
      <c r="EV134" s="412">
        <v>2</v>
      </c>
      <c r="EW134" s="412">
        <v>662</v>
      </c>
      <c r="EX134" s="412">
        <v>0</v>
      </c>
      <c r="EY134" s="412">
        <v>0</v>
      </c>
      <c r="EZ134" s="412">
        <v>0</v>
      </c>
      <c r="FA134" s="412">
        <v>0</v>
      </c>
      <c r="FB134" s="412">
        <v>0</v>
      </c>
      <c r="FC134" s="412">
        <v>0</v>
      </c>
      <c r="FD134" s="412">
        <v>0</v>
      </c>
      <c r="FE134" s="412">
        <v>0</v>
      </c>
      <c r="FF134" s="412">
        <v>0</v>
      </c>
      <c r="FG134" s="412">
        <v>15</v>
      </c>
      <c r="FH134" s="412">
        <v>32</v>
      </c>
      <c r="FI134" s="412">
        <v>21</v>
      </c>
      <c r="FJ134" s="412">
        <v>5</v>
      </c>
      <c r="FK134" s="412">
        <v>5</v>
      </c>
      <c r="FL134" s="412">
        <v>0</v>
      </c>
      <c r="FM134" s="412">
        <v>3</v>
      </c>
      <c r="FN134" s="412">
        <v>1</v>
      </c>
      <c r="FO134" s="412">
        <v>82</v>
      </c>
      <c r="FP134" s="412">
        <v>157</v>
      </c>
      <c r="FQ134" s="412">
        <v>201</v>
      </c>
      <c r="FR134" s="412">
        <v>116</v>
      </c>
      <c r="FS134" s="412">
        <v>51</v>
      </c>
      <c r="FT134" s="412">
        <v>23</v>
      </c>
      <c r="FU134" s="412">
        <v>23</v>
      </c>
      <c r="FV134" s="412">
        <v>8</v>
      </c>
      <c r="FW134" s="412">
        <v>1</v>
      </c>
      <c r="FX134" s="412">
        <v>580</v>
      </c>
      <c r="FY134" s="412">
        <v>5</v>
      </c>
      <c r="FZ134" s="412">
        <v>3429</v>
      </c>
      <c r="GA134" s="412">
        <v>7704</v>
      </c>
      <c r="GB134" s="412">
        <v>6081</v>
      </c>
      <c r="GC134" s="412">
        <v>3553</v>
      </c>
      <c r="GD134" s="412">
        <v>2972</v>
      </c>
      <c r="GE134" s="412">
        <v>1700</v>
      </c>
      <c r="GF134" s="412">
        <v>677</v>
      </c>
      <c r="GG134" s="412">
        <v>27</v>
      </c>
      <c r="GH134" s="412">
        <v>26148</v>
      </c>
      <c r="GI134" s="412">
        <v>5</v>
      </c>
      <c r="GJ134" s="412">
        <v>4829</v>
      </c>
      <c r="GK134" s="412">
        <v>4893</v>
      </c>
      <c r="GL134" s="412">
        <v>2498</v>
      </c>
      <c r="GM134" s="412">
        <v>1095</v>
      </c>
      <c r="GN134" s="412">
        <v>642</v>
      </c>
      <c r="GO134" s="412">
        <v>358</v>
      </c>
      <c r="GP134" s="412">
        <v>125</v>
      </c>
      <c r="GQ134" s="412">
        <v>7</v>
      </c>
      <c r="GR134" s="412">
        <v>14452</v>
      </c>
      <c r="GS134" s="412">
        <v>0</v>
      </c>
      <c r="GT134" s="412">
        <v>2</v>
      </c>
      <c r="GU134" s="412">
        <v>1</v>
      </c>
      <c r="GV134" s="412">
        <v>0.9</v>
      </c>
      <c r="GW134" s="412">
        <v>0</v>
      </c>
      <c r="GX134" s="412">
        <v>0</v>
      </c>
      <c r="GY134" s="412">
        <v>0</v>
      </c>
      <c r="GZ134" s="412">
        <v>0</v>
      </c>
      <c r="HA134" s="412">
        <v>0</v>
      </c>
      <c r="HB134" s="412">
        <v>3.9</v>
      </c>
      <c r="HC134" s="412">
        <v>8.75</v>
      </c>
      <c r="HD134" s="412">
        <v>7026</v>
      </c>
      <c r="HE134" s="412">
        <v>11332</v>
      </c>
      <c r="HF134" s="412">
        <v>7947.1</v>
      </c>
      <c r="HG134" s="412">
        <v>4367.5</v>
      </c>
      <c r="HH134" s="412">
        <v>3449.5</v>
      </c>
      <c r="HI134" s="412">
        <v>1964.75</v>
      </c>
      <c r="HJ134" s="412">
        <v>767.75</v>
      </c>
      <c r="HK134" s="412">
        <v>31.75</v>
      </c>
      <c r="HL134" s="412">
        <v>36895.1</v>
      </c>
      <c r="HM134" s="412">
        <v>4.9000000000000004</v>
      </c>
      <c r="HN134" s="412">
        <v>4684</v>
      </c>
      <c r="HO134" s="412">
        <v>8813.7999999999993</v>
      </c>
      <c r="HP134" s="412">
        <v>7064.1</v>
      </c>
      <c r="HQ134" s="412">
        <v>4367.5</v>
      </c>
      <c r="HR134" s="412">
        <v>4216.1000000000004</v>
      </c>
      <c r="HS134" s="412">
        <v>2838</v>
      </c>
      <c r="HT134" s="412">
        <v>1279.5999999999999</v>
      </c>
      <c r="HU134" s="412">
        <v>63.5</v>
      </c>
      <c r="HV134" s="412">
        <v>33331.5</v>
      </c>
      <c r="HW134" s="412">
        <v>0</v>
      </c>
      <c r="HX134" s="412">
        <v>33331.5</v>
      </c>
      <c r="HY134" s="412">
        <v>8.75</v>
      </c>
      <c r="HZ134" s="412">
        <v>7026</v>
      </c>
      <c r="IA134" s="412">
        <v>11332</v>
      </c>
      <c r="IB134" s="412">
        <v>7947.1</v>
      </c>
      <c r="IC134" s="412">
        <v>4367.5</v>
      </c>
      <c r="ID134" s="412">
        <v>3449.5</v>
      </c>
      <c r="IE134" s="412">
        <v>1964.75</v>
      </c>
      <c r="IF134" s="412">
        <v>767.75</v>
      </c>
      <c r="IG134" s="412">
        <v>31.75</v>
      </c>
      <c r="IH134" s="412">
        <v>36895.1</v>
      </c>
      <c r="II134" s="412">
        <v>2.6</v>
      </c>
      <c r="IJ134" s="412">
        <v>2215.06</v>
      </c>
      <c r="IK134" s="412">
        <v>1623.66</v>
      </c>
      <c r="IL134" s="412">
        <v>493.78</v>
      </c>
      <c r="IM134" s="412">
        <v>132.94</v>
      </c>
      <c r="IN134" s="412">
        <v>70.61</v>
      </c>
      <c r="IO134" s="412">
        <v>26.82</v>
      </c>
      <c r="IP134" s="412">
        <v>3.13</v>
      </c>
      <c r="IQ134" s="412">
        <v>0</v>
      </c>
      <c r="IR134" s="412">
        <v>4568.5999999999985</v>
      </c>
      <c r="IS134" s="412">
        <v>6.15</v>
      </c>
      <c r="IT134" s="412">
        <v>4810.9400000000005</v>
      </c>
      <c r="IU134" s="412">
        <v>9708.34</v>
      </c>
      <c r="IV134" s="412">
        <v>7453.3200000000006</v>
      </c>
      <c r="IW134" s="412">
        <v>4234.5600000000004</v>
      </c>
      <c r="IX134" s="412">
        <v>3378.89</v>
      </c>
      <c r="IY134" s="412">
        <v>1937.93</v>
      </c>
      <c r="IZ134" s="412">
        <v>764.62</v>
      </c>
      <c r="JA134" s="412">
        <v>31.75</v>
      </c>
      <c r="JB134" s="412">
        <v>32326.5</v>
      </c>
      <c r="JC134" s="412">
        <v>3.4</v>
      </c>
      <c r="JD134" s="412">
        <v>3207.3</v>
      </c>
      <c r="JE134" s="412">
        <v>7550.9</v>
      </c>
      <c r="JF134" s="412">
        <v>6625.2</v>
      </c>
      <c r="JG134" s="412">
        <v>4234.6000000000004</v>
      </c>
      <c r="JH134" s="412">
        <v>4129.8</v>
      </c>
      <c r="JI134" s="412">
        <v>2799.2</v>
      </c>
      <c r="JJ134" s="412">
        <v>1274.4000000000001</v>
      </c>
      <c r="JK134" s="412">
        <v>63.5</v>
      </c>
      <c r="JL134" s="412">
        <v>29888.300000000003</v>
      </c>
      <c r="JM134" s="412">
        <v>0</v>
      </c>
      <c r="JN134" s="412">
        <v>29888.3</v>
      </c>
      <c r="JO134" s="286"/>
      <c r="JP134" s="143">
        <f t="shared" ref="JP134:JP197" si="7">+JM134-HW134</f>
        <v>0</v>
      </c>
    </row>
    <row r="135" spans="1:276" x14ac:dyDescent="0.2">
      <c r="A135" s="150" t="s">
        <v>504</v>
      </c>
      <c r="B135" s="151" t="s">
        <v>280</v>
      </c>
      <c r="C135" s="152" t="s">
        <v>128</v>
      </c>
      <c r="D135" s="415" t="s">
        <v>503</v>
      </c>
      <c r="E135" s="412">
        <v>903</v>
      </c>
      <c r="F135" s="412">
        <v>5733</v>
      </c>
      <c r="G135" s="412">
        <v>23594</v>
      </c>
      <c r="H135" s="412">
        <v>45286</v>
      </c>
      <c r="I135" s="412">
        <v>18321</v>
      </c>
      <c r="J135" s="412">
        <v>9708</v>
      </c>
      <c r="K135" s="412">
        <v>4994</v>
      </c>
      <c r="L135" s="412">
        <v>436</v>
      </c>
      <c r="M135" s="412">
        <v>108975</v>
      </c>
      <c r="N135" s="412">
        <v>31</v>
      </c>
      <c r="O135" s="412">
        <v>221</v>
      </c>
      <c r="P135" s="412">
        <v>337</v>
      </c>
      <c r="Q135" s="412">
        <v>758</v>
      </c>
      <c r="R135" s="412">
        <v>368</v>
      </c>
      <c r="S135" s="412">
        <v>272</v>
      </c>
      <c r="T135" s="412">
        <v>443</v>
      </c>
      <c r="U135" s="412">
        <v>6</v>
      </c>
      <c r="V135" s="412">
        <v>2436</v>
      </c>
      <c r="W135" s="412">
        <v>0</v>
      </c>
      <c r="X135" s="412">
        <v>0</v>
      </c>
      <c r="Y135" s="412">
        <v>0</v>
      </c>
      <c r="Z135" s="412">
        <v>0</v>
      </c>
      <c r="AA135" s="412">
        <v>0</v>
      </c>
      <c r="AB135" s="412">
        <v>0</v>
      </c>
      <c r="AC135" s="412">
        <v>0</v>
      </c>
      <c r="AD135" s="412">
        <v>0</v>
      </c>
      <c r="AE135" s="412">
        <v>0</v>
      </c>
      <c r="AF135" s="412">
        <v>872</v>
      </c>
      <c r="AG135" s="412">
        <v>5512</v>
      </c>
      <c r="AH135" s="412">
        <v>23257</v>
      </c>
      <c r="AI135" s="412">
        <v>44528</v>
      </c>
      <c r="AJ135" s="412">
        <v>17953</v>
      </c>
      <c r="AK135" s="412">
        <v>9436</v>
      </c>
      <c r="AL135" s="412">
        <v>4551</v>
      </c>
      <c r="AM135" s="412">
        <v>430</v>
      </c>
      <c r="AN135" s="412">
        <v>106539</v>
      </c>
      <c r="AO135" s="412">
        <v>0</v>
      </c>
      <c r="AP135" s="412">
        <v>6</v>
      </c>
      <c r="AQ135" s="412">
        <v>52</v>
      </c>
      <c r="AR135" s="412">
        <v>217</v>
      </c>
      <c r="AS135" s="412">
        <v>136</v>
      </c>
      <c r="AT135" s="412">
        <v>89</v>
      </c>
      <c r="AU135" s="412">
        <v>37</v>
      </c>
      <c r="AV135" s="412">
        <v>22</v>
      </c>
      <c r="AW135" s="412">
        <v>559</v>
      </c>
      <c r="AX135" s="412">
        <v>0</v>
      </c>
      <c r="AY135" s="412">
        <v>6</v>
      </c>
      <c r="AZ135" s="412">
        <v>52</v>
      </c>
      <c r="BA135" s="412">
        <v>217</v>
      </c>
      <c r="BB135" s="412">
        <v>136</v>
      </c>
      <c r="BC135" s="412">
        <v>89</v>
      </c>
      <c r="BD135" s="412">
        <v>37</v>
      </c>
      <c r="BE135" s="412">
        <v>22</v>
      </c>
      <c r="BF135" s="412">
        <v>0</v>
      </c>
      <c r="BG135" s="412">
        <v>559</v>
      </c>
      <c r="BH135" s="412">
        <v>0</v>
      </c>
      <c r="BI135" s="412">
        <v>878</v>
      </c>
      <c r="BJ135" s="412">
        <v>5558</v>
      </c>
      <c r="BK135" s="412">
        <v>23422</v>
      </c>
      <c r="BL135" s="412">
        <v>44447</v>
      </c>
      <c r="BM135" s="412">
        <v>17906</v>
      </c>
      <c r="BN135" s="412">
        <v>9384</v>
      </c>
      <c r="BO135" s="412">
        <v>4536</v>
      </c>
      <c r="BP135" s="412">
        <v>408</v>
      </c>
      <c r="BQ135" s="412">
        <v>106539</v>
      </c>
      <c r="BR135" s="412">
        <v>0</v>
      </c>
      <c r="BS135" s="412">
        <v>447</v>
      </c>
      <c r="BT135" s="412">
        <v>3334</v>
      </c>
      <c r="BU135" s="412">
        <v>10100</v>
      </c>
      <c r="BV135" s="412">
        <v>10109</v>
      </c>
      <c r="BW135" s="412">
        <v>3776</v>
      </c>
      <c r="BX135" s="412">
        <v>1720</v>
      </c>
      <c r="BY135" s="412">
        <v>598</v>
      </c>
      <c r="BZ135" s="412">
        <v>20</v>
      </c>
      <c r="CA135" s="412">
        <v>30104</v>
      </c>
      <c r="CB135" s="412">
        <v>0</v>
      </c>
      <c r="CC135" s="412">
        <v>3</v>
      </c>
      <c r="CD135" s="412">
        <v>16</v>
      </c>
      <c r="CE135" s="412">
        <v>144</v>
      </c>
      <c r="CF135" s="412">
        <v>289</v>
      </c>
      <c r="CG135" s="412">
        <v>104</v>
      </c>
      <c r="CH135" s="412">
        <v>53</v>
      </c>
      <c r="CI135" s="412">
        <v>20</v>
      </c>
      <c r="CJ135" s="412">
        <v>0</v>
      </c>
      <c r="CK135" s="412">
        <v>629</v>
      </c>
      <c r="CL135" s="412">
        <v>0</v>
      </c>
      <c r="CM135" s="412">
        <v>1</v>
      </c>
      <c r="CN135" s="412">
        <v>12</v>
      </c>
      <c r="CO135" s="412">
        <v>16</v>
      </c>
      <c r="CP135" s="412">
        <v>12</v>
      </c>
      <c r="CQ135" s="412">
        <v>17</v>
      </c>
      <c r="CR135" s="412">
        <v>17</v>
      </c>
      <c r="CS135" s="412">
        <v>25</v>
      </c>
      <c r="CT135" s="412">
        <v>11</v>
      </c>
      <c r="CU135" s="412">
        <v>111</v>
      </c>
      <c r="CV135" s="412">
        <v>41</v>
      </c>
      <c r="CW135" s="412">
        <v>100</v>
      </c>
      <c r="CX135" s="412">
        <v>296</v>
      </c>
      <c r="CY135" s="412">
        <v>333</v>
      </c>
      <c r="CZ135" s="412">
        <v>122</v>
      </c>
      <c r="DA135" s="412">
        <v>61</v>
      </c>
      <c r="DB135" s="412">
        <v>31</v>
      </c>
      <c r="DC135" s="412">
        <v>7</v>
      </c>
      <c r="DD135" s="412">
        <v>991</v>
      </c>
      <c r="DE135" s="412">
        <v>16</v>
      </c>
      <c r="DF135" s="412">
        <v>42</v>
      </c>
      <c r="DG135" s="412">
        <v>127</v>
      </c>
      <c r="DH135" s="412">
        <v>160</v>
      </c>
      <c r="DI135" s="412">
        <v>75</v>
      </c>
      <c r="DJ135" s="412">
        <v>51</v>
      </c>
      <c r="DK135" s="412">
        <v>32</v>
      </c>
      <c r="DL135" s="412">
        <v>12</v>
      </c>
      <c r="DM135" s="412">
        <v>515</v>
      </c>
      <c r="DN135" s="412">
        <v>10</v>
      </c>
      <c r="DO135" s="412">
        <v>40</v>
      </c>
      <c r="DP135" s="412">
        <v>135</v>
      </c>
      <c r="DQ135" s="412">
        <v>145</v>
      </c>
      <c r="DR135" s="412">
        <v>33</v>
      </c>
      <c r="DS135" s="412">
        <v>20</v>
      </c>
      <c r="DT135" s="412">
        <v>14</v>
      </c>
      <c r="DU135" s="412">
        <v>2</v>
      </c>
      <c r="DV135" s="412">
        <v>399</v>
      </c>
      <c r="DW135" s="412">
        <v>0</v>
      </c>
      <c r="DX135" s="412">
        <v>0</v>
      </c>
      <c r="DY135" s="412">
        <v>0</v>
      </c>
      <c r="DZ135" s="412">
        <v>0</v>
      </c>
      <c r="EA135" s="412">
        <v>0</v>
      </c>
      <c r="EB135" s="412">
        <v>0</v>
      </c>
      <c r="EC135" s="412">
        <v>0</v>
      </c>
      <c r="ED135" s="412">
        <v>0</v>
      </c>
      <c r="EE135" s="412">
        <v>0</v>
      </c>
      <c r="EF135" s="412">
        <v>26</v>
      </c>
      <c r="EG135" s="412">
        <v>82</v>
      </c>
      <c r="EH135" s="412">
        <v>262</v>
      </c>
      <c r="EI135" s="412">
        <v>305</v>
      </c>
      <c r="EJ135" s="412">
        <v>108</v>
      </c>
      <c r="EK135" s="412">
        <v>71</v>
      </c>
      <c r="EL135" s="412">
        <v>46</v>
      </c>
      <c r="EM135" s="412">
        <v>14</v>
      </c>
      <c r="EN135" s="412">
        <v>914</v>
      </c>
      <c r="EO135" s="412">
        <v>18</v>
      </c>
      <c r="EP135" s="412">
        <v>36</v>
      </c>
      <c r="EQ135" s="412">
        <v>120</v>
      </c>
      <c r="ER135" s="412">
        <v>177</v>
      </c>
      <c r="ES135" s="412">
        <v>83</v>
      </c>
      <c r="ET135" s="412">
        <v>60</v>
      </c>
      <c r="EU135" s="412">
        <v>40</v>
      </c>
      <c r="EV135" s="412">
        <v>13</v>
      </c>
      <c r="EW135" s="412">
        <v>547</v>
      </c>
      <c r="EX135" s="412">
        <v>0</v>
      </c>
      <c r="EY135" s="412">
        <v>0</v>
      </c>
      <c r="EZ135" s="412">
        <v>0</v>
      </c>
      <c r="FA135" s="412">
        <v>0</v>
      </c>
      <c r="FB135" s="412">
        <v>0</v>
      </c>
      <c r="FC135" s="412">
        <v>0</v>
      </c>
      <c r="FD135" s="412">
        <v>0</v>
      </c>
      <c r="FE135" s="412">
        <v>0</v>
      </c>
      <c r="FF135" s="412">
        <v>0</v>
      </c>
      <c r="FG135" s="412">
        <v>4</v>
      </c>
      <c r="FH135" s="412">
        <v>1</v>
      </c>
      <c r="FI135" s="412">
        <v>6</v>
      </c>
      <c r="FJ135" s="412">
        <v>34</v>
      </c>
      <c r="FK135" s="412">
        <v>15</v>
      </c>
      <c r="FL135" s="412">
        <v>13</v>
      </c>
      <c r="FM135" s="412">
        <v>9</v>
      </c>
      <c r="FN135" s="412">
        <v>2</v>
      </c>
      <c r="FO135" s="412">
        <v>84</v>
      </c>
      <c r="FP135" s="412">
        <v>14</v>
      </c>
      <c r="FQ135" s="412">
        <v>35</v>
      </c>
      <c r="FR135" s="412">
        <v>114</v>
      </c>
      <c r="FS135" s="412">
        <v>143</v>
      </c>
      <c r="FT135" s="412">
        <v>68</v>
      </c>
      <c r="FU135" s="412">
        <v>47</v>
      </c>
      <c r="FV135" s="412">
        <v>31</v>
      </c>
      <c r="FW135" s="412">
        <v>11</v>
      </c>
      <c r="FX135" s="412">
        <v>463</v>
      </c>
      <c r="FY135" s="412">
        <v>0</v>
      </c>
      <c r="FZ135" s="412">
        <v>376</v>
      </c>
      <c r="GA135" s="412">
        <v>2056</v>
      </c>
      <c r="GB135" s="412">
        <v>12731</v>
      </c>
      <c r="GC135" s="412">
        <v>33559</v>
      </c>
      <c r="GD135" s="412">
        <v>13854</v>
      </c>
      <c r="GE135" s="412">
        <v>7513</v>
      </c>
      <c r="GF135" s="412">
        <v>3848</v>
      </c>
      <c r="GG135" s="412">
        <v>368</v>
      </c>
      <c r="GH135" s="412">
        <v>74305</v>
      </c>
      <c r="GI135" s="412">
        <v>0</v>
      </c>
      <c r="GJ135" s="412">
        <v>502</v>
      </c>
      <c r="GK135" s="412">
        <v>3502</v>
      </c>
      <c r="GL135" s="412">
        <v>10691</v>
      </c>
      <c r="GM135" s="412">
        <v>10888</v>
      </c>
      <c r="GN135" s="412">
        <v>4052</v>
      </c>
      <c r="GO135" s="412">
        <v>1871</v>
      </c>
      <c r="GP135" s="412">
        <v>688</v>
      </c>
      <c r="GQ135" s="412">
        <v>40</v>
      </c>
      <c r="GR135" s="412">
        <v>32234</v>
      </c>
      <c r="GS135" s="412">
        <v>0</v>
      </c>
      <c r="GT135" s="412">
        <v>3.3</v>
      </c>
      <c r="GU135" s="412">
        <v>0</v>
      </c>
      <c r="GV135" s="412">
        <v>1</v>
      </c>
      <c r="GW135" s="412">
        <v>0</v>
      </c>
      <c r="GX135" s="412">
        <v>0</v>
      </c>
      <c r="GY135" s="412">
        <v>0</v>
      </c>
      <c r="GZ135" s="412">
        <v>0</v>
      </c>
      <c r="HA135" s="412">
        <v>0</v>
      </c>
      <c r="HB135" s="412">
        <v>4.3</v>
      </c>
      <c r="HC135" s="412">
        <v>0</v>
      </c>
      <c r="HD135" s="412">
        <v>741.45</v>
      </c>
      <c r="HE135" s="412">
        <v>4649.5</v>
      </c>
      <c r="HF135" s="412">
        <v>20643</v>
      </c>
      <c r="HG135" s="412">
        <v>41613.25</v>
      </c>
      <c r="HH135" s="412">
        <v>16864</v>
      </c>
      <c r="HI135" s="412">
        <v>8897</v>
      </c>
      <c r="HJ135" s="412">
        <v>4347.25</v>
      </c>
      <c r="HK135" s="412">
        <v>393.75</v>
      </c>
      <c r="HL135" s="412">
        <v>98149.2</v>
      </c>
      <c r="HM135" s="412">
        <v>0</v>
      </c>
      <c r="HN135" s="412">
        <v>494.3</v>
      </c>
      <c r="HO135" s="412">
        <v>3616.3</v>
      </c>
      <c r="HP135" s="412">
        <v>18349.3</v>
      </c>
      <c r="HQ135" s="412">
        <v>41613.300000000003</v>
      </c>
      <c r="HR135" s="412">
        <v>20611.599999999999</v>
      </c>
      <c r="HS135" s="412">
        <v>12851.2</v>
      </c>
      <c r="HT135" s="412">
        <v>7245.4</v>
      </c>
      <c r="HU135" s="412">
        <v>787.5</v>
      </c>
      <c r="HV135" s="412">
        <v>105568.9</v>
      </c>
      <c r="HW135" s="412">
        <v>703.6</v>
      </c>
      <c r="HX135" s="412">
        <v>106272.5</v>
      </c>
      <c r="HY135" s="412">
        <v>0</v>
      </c>
      <c r="HZ135" s="412">
        <v>741.45</v>
      </c>
      <c r="IA135" s="412">
        <v>4649.5</v>
      </c>
      <c r="IB135" s="412">
        <v>20643</v>
      </c>
      <c r="IC135" s="412">
        <v>41613.25</v>
      </c>
      <c r="ID135" s="412">
        <v>16864</v>
      </c>
      <c r="IE135" s="412">
        <v>8897</v>
      </c>
      <c r="IF135" s="412">
        <v>4347.25</v>
      </c>
      <c r="IG135" s="412">
        <v>393.75</v>
      </c>
      <c r="IH135" s="412">
        <v>98149.2</v>
      </c>
      <c r="II135" s="412">
        <v>0</v>
      </c>
      <c r="IJ135" s="412">
        <v>193.91</v>
      </c>
      <c r="IK135" s="412">
        <v>1415.63</v>
      </c>
      <c r="IL135" s="412">
        <v>4265.0600000000004</v>
      </c>
      <c r="IM135" s="412">
        <v>5465.15</v>
      </c>
      <c r="IN135" s="412">
        <v>1092.1500000000001</v>
      </c>
      <c r="IO135" s="412">
        <v>237.95</v>
      </c>
      <c r="IP135" s="412">
        <v>56.44</v>
      </c>
      <c r="IQ135" s="412">
        <v>3.16</v>
      </c>
      <c r="IR135" s="412">
        <v>12729.45</v>
      </c>
      <c r="IS135" s="412">
        <v>0</v>
      </c>
      <c r="IT135" s="412">
        <v>547.54000000000008</v>
      </c>
      <c r="IU135" s="412">
        <v>3233.87</v>
      </c>
      <c r="IV135" s="412">
        <v>16377.939999999999</v>
      </c>
      <c r="IW135" s="412">
        <v>36148.1</v>
      </c>
      <c r="IX135" s="412">
        <v>15771.85</v>
      </c>
      <c r="IY135" s="412">
        <v>8659.0499999999993</v>
      </c>
      <c r="IZ135" s="412">
        <v>4290.8100000000004</v>
      </c>
      <c r="JA135" s="412">
        <v>390.59</v>
      </c>
      <c r="JB135" s="412">
        <v>85419.75</v>
      </c>
      <c r="JC135" s="412">
        <v>0</v>
      </c>
      <c r="JD135" s="412">
        <v>365</v>
      </c>
      <c r="JE135" s="412">
        <v>2515.1999999999998</v>
      </c>
      <c r="JF135" s="412">
        <v>14558.2</v>
      </c>
      <c r="JG135" s="412">
        <v>36148.1</v>
      </c>
      <c r="JH135" s="412">
        <v>19276.7</v>
      </c>
      <c r="JI135" s="412">
        <v>12507.5</v>
      </c>
      <c r="JJ135" s="412">
        <v>7151.4</v>
      </c>
      <c r="JK135" s="412">
        <v>781.2</v>
      </c>
      <c r="JL135" s="412">
        <v>93303.299999999988</v>
      </c>
      <c r="JM135" s="412">
        <v>703.6</v>
      </c>
      <c r="JN135" s="412">
        <v>94006.9</v>
      </c>
      <c r="JO135" s="286"/>
      <c r="JP135" s="143">
        <f t="shared" si="7"/>
        <v>0</v>
      </c>
    </row>
    <row r="136" spans="1:276" x14ac:dyDescent="0.2">
      <c r="A136" s="150" t="s">
        <v>505</v>
      </c>
      <c r="B136" s="151" t="s">
        <v>276</v>
      </c>
      <c r="C136" s="152" t="s">
        <v>279</v>
      </c>
      <c r="D136" s="415" t="s">
        <v>302</v>
      </c>
      <c r="E136" s="412">
        <v>8283</v>
      </c>
      <c r="F136" s="412">
        <v>15271</v>
      </c>
      <c r="G136" s="412">
        <v>10710</v>
      </c>
      <c r="H136" s="412">
        <v>7104</v>
      </c>
      <c r="I136" s="412">
        <v>4010</v>
      </c>
      <c r="J136" s="412">
        <v>2041</v>
      </c>
      <c r="K136" s="412">
        <v>965</v>
      </c>
      <c r="L136" s="412">
        <v>63</v>
      </c>
      <c r="M136" s="412">
        <v>48447</v>
      </c>
      <c r="N136" s="412">
        <v>166</v>
      </c>
      <c r="O136" s="412">
        <v>195</v>
      </c>
      <c r="P136" s="412">
        <v>92</v>
      </c>
      <c r="Q136" s="412">
        <v>66</v>
      </c>
      <c r="R136" s="412">
        <v>27</v>
      </c>
      <c r="S136" s="412">
        <v>18</v>
      </c>
      <c r="T136" s="412">
        <v>6</v>
      </c>
      <c r="U136" s="412">
        <v>2</v>
      </c>
      <c r="V136" s="412">
        <v>572</v>
      </c>
      <c r="W136" s="412">
        <v>0</v>
      </c>
      <c r="X136" s="412">
        <v>0</v>
      </c>
      <c r="Y136" s="412">
        <v>2</v>
      </c>
      <c r="Z136" s="412">
        <v>0</v>
      </c>
      <c r="AA136" s="412">
        <v>0</v>
      </c>
      <c r="AB136" s="412">
        <v>2</v>
      </c>
      <c r="AC136" s="412">
        <v>0</v>
      </c>
      <c r="AD136" s="412">
        <v>0</v>
      </c>
      <c r="AE136" s="412">
        <v>4</v>
      </c>
      <c r="AF136" s="412">
        <v>8117</v>
      </c>
      <c r="AG136" s="412">
        <v>15076</v>
      </c>
      <c r="AH136" s="412">
        <v>10616</v>
      </c>
      <c r="AI136" s="412">
        <v>7038</v>
      </c>
      <c r="AJ136" s="412">
        <v>3983</v>
      </c>
      <c r="AK136" s="412">
        <v>2021</v>
      </c>
      <c r="AL136" s="412">
        <v>959</v>
      </c>
      <c r="AM136" s="412">
        <v>61</v>
      </c>
      <c r="AN136" s="412">
        <v>47871</v>
      </c>
      <c r="AO136" s="412">
        <v>9</v>
      </c>
      <c r="AP136" s="412">
        <v>72</v>
      </c>
      <c r="AQ136" s="412">
        <v>77</v>
      </c>
      <c r="AR136" s="412">
        <v>64</v>
      </c>
      <c r="AS136" s="412">
        <v>41</v>
      </c>
      <c r="AT136" s="412">
        <v>19</v>
      </c>
      <c r="AU136" s="412">
        <v>18</v>
      </c>
      <c r="AV136" s="412">
        <v>7</v>
      </c>
      <c r="AW136" s="412">
        <v>307</v>
      </c>
      <c r="AX136" s="412">
        <v>9</v>
      </c>
      <c r="AY136" s="412">
        <v>72</v>
      </c>
      <c r="AZ136" s="412">
        <v>77</v>
      </c>
      <c r="BA136" s="412">
        <v>64</v>
      </c>
      <c r="BB136" s="412">
        <v>41</v>
      </c>
      <c r="BC136" s="412">
        <v>19</v>
      </c>
      <c r="BD136" s="412">
        <v>18</v>
      </c>
      <c r="BE136" s="412">
        <v>7</v>
      </c>
      <c r="BF136" s="412">
        <v>0</v>
      </c>
      <c r="BG136" s="412">
        <v>307</v>
      </c>
      <c r="BH136" s="412">
        <v>9</v>
      </c>
      <c r="BI136" s="412">
        <v>8180</v>
      </c>
      <c r="BJ136" s="412">
        <v>15081</v>
      </c>
      <c r="BK136" s="412">
        <v>10603</v>
      </c>
      <c r="BL136" s="412">
        <v>7015</v>
      </c>
      <c r="BM136" s="412">
        <v>3961</v>
      </c>
      <c r="BN136" s="412">
        <v>2020</v>
      </c>
      <c r="BO136" s="412">
        <v>948</v>
      </c>
      <c r="BP136" s="412">
        <v>54</v>
      </c>
      <c r="BQ136" s="412">
        <v>47871</v>
      </c>
      <c r="BR136" s="412">
        <v>4</v>
      </c>
      <c r="BS136" s="412">
        <v>4272</v>
      </c>
      <c r="BT136" s="412">
        <v>5360</v>
      </c>
      <c r="BU136" s="412">
        <v>2865</v>
      </c>
      <c r="BV136" s="412">
        <v>1421</v>
      </c>
      <c r="BW136" s="412">
        <v>600</v>
      </c>
      <c r="BX136" s="412">
        <v>268</v>
      </c>
      <c r="BY136" s="412">
        <v>116</v>
      </c>
      <c r="BZ136" s="412">
        <v>3</v>
      </c>
      <c r="CA136" s="412">
        <v>14909</v>
      </c>
      <c r="CB136" s="412">
        <v>0</v>
      </c>
      <c r="CC136" s="412">
        <v>59</v>
      </c>
      <c r="CD136" s="412">
        <v>130</v>
      </c>
      <c r="CE136" s="412">
        <v>91</v>
      </c>
      <c r="CF136" s="412">
        <v>58</v>
      </c>
      <c r="CG136" s="412">
        <v>29</v>
      </c>
      <c r="CH136" s="412">
        <v>11</v>
      </c>
      <c r="CI136" s="412">
        <v>3</v>
      </c>
      <c r="CJ136" s="412">
        <v>0</v>
      </c>
      <c r="CK136" s="412">
        <v>381</v>
      </c>
      <c r="CL136" s="412">
        <v>1</v>
      </c>
      <c r="CM136" s="412">
        <v>13</v>
      </c>
      <c r="CN136" s="412">
        <v>16</v>
      </c>
      <c r="CO136" s="412">
        <v>5</v>
      </c>
      <c r="CP136" s="412">
        <v>4</v>
      </c>
      <c r="CQ136" s="412">
        <v>9</v>
      </c>
      <c r="CR136" s="412">
        <v>9</v>
      </c>
      <c r="CS136" s="412">
        <v>10</v>
      </c>
      <c r="CT136" s="412">
        <v>2</v>
      </c>
      <c r="CU136" s="412">
        <v>69</v>
      </c>
      <c r="CV136" s="412">
        <v>36</v>
      </c>
      <c r="CW136" s="412">
        <v>36</v>
      </c>
      <c r="CX136" s="412">
        <v>21</v>
      </c>
      <c r="CY136" s="412">
        <v>13</v>
      </c>
      <c r="CZ136" s="412">
        <v>5</v>
      </c>
      <c r="DA136" s="412">
        <v>3</v>
      </c>
      <c r="DB136" s="412">
        <v>3</v>
      </c>
      <c r="DC136" s="412">
        <v>1</v>
      </c>
      <c r="DD136" s="412">
        <v>118</v>
      </c>
      <c r="DE136" s="412">
        <v>256</v>
      </c>
      <c r="DF136" s="412">
        <v>208</v>
      </c>
      <c r="DG136" s="412">
        <v>102</v>
      </c>
      <c r="DH136" s="412">
        <v>86</v>
      </c>
      <c r="DI136" s="412">
        <v>44</v>
      </c>
      <c r="DJ136" s="412">
        <v>28</v>
      </c>
      <c r="DK136" s="412">
        <v>6</v>
      </c>
      <c r="DL136" s="412">
        <v>0</v>
      </c>
      <c r="DM136" s="412">
        <v>730</v>
      </c>
      <c r="DN136" s="412">
        <v>75</v>
      </c>
      <c r="DO136" s="412">
        <v>73</v>
      </c>
      <c r="DP136" s="412">
        <v>25</v>
      </c>
      <c r="DQ136" s="412">
        <v>19</v>
      </c>
      <c r="DR136" s="412">
        <v>5</v>
      </c>
      <c r="DS136" s="412">
        <v>4</v>
      </c>
      <c r="DT136" s="412">
        <v>1</v>
      </c>
      <c r="DU136" s="412">
        <v>0</v>
      </c>
      <c r="DV136" s="412">
        <v>202</v>
      </c>
      <c r="DW136" s="412">
        <v>0</v>
      </c>
      <c r="DX136" s="412">
        <v>0</v>
      </c>
      <c r="DY136" s="412">
        <v>0</v>
      </c>
      <c r="DZ136" s="412">
        <v>0</v>
      </c>
      <c r="EA136" s="412">
        <v>0</v>
      </c>
      <c r="EB136" s="412">
        <v>0</v>
      </c>
      <c r="EC136" s="412">
        <v>0</v>
      </c>
      <c r="ED136" s="412">
        <v>0</v>
      </c>
      <c r="EE136" s="412">
        <v>0</v>
      </c>
      <c r="EF136" s="412">
        <v>331</v>
      </c>
      <c r="EG136" s="412">
        <v>281</v>
      </c>
      <c r="EH136" s="412">
        <v>127</v>
      </c>
      <c r="EI136" s="412">
        <v>105</v>
      </c>
      <c r="EJ136" s="412">
        <v>49</v>
      </c>
      <c r="EK136" s="412">
        <v>32</v>
      </c>
      <c r="EL136" s="412">
        <v>7</v>
      </c>
      <c r="EM136" s="412">
        <v>0</v>
      </c>
      <c r="EN136" s="412">
        <v>932</v>
      </c>
      <c r="EO136" s="412">
        <v>171</v>
      </c>
      <c r="EP136" s="412">
        <v>119</v>
      </c>
      <c r="EQ136" s="412">
        <v>60</v>
      </c>
      <c r="ER136" s="412">
        <v>44</v>
      </c>
      <c r="ES136" s="412">
        <v>15</v>
      </c>
      <c r="ET136" s="412">
        <v>14</v>
      </c>
      <c r="EU136" s="412">
        <v>4</v>
      </c>
      <c r="EV136" s="412">
        <v>0</v>
      </c>
      <c r="EW136" s="412">
        <v>427</v>
      </c>
      <c r="EX136" s="412">
        <v>0</v>
      </c>
      <c r="EY136" s="412">
        <v>0</v>
      </c>
      <c r="EZ136" s="412">
        <v>0</v>
      </c>
      <c r="FA136" s="412">
        <v>0</v>
      </c>
      <c r="FB136" s="412">
        <v>0</v>
      </c>
      <c r="FC136" s="412">
        <v>0</v>
      </c>
      <c r="FD136" s="412">
        <v>0</v>
      </c>
      <c r="FE136" s="412">
        <v>0</v>
      </c>
      <c r="FF136" s="412">
        <v>0</v>
      </c>
      <c r="FG136" s="412">
        <v>0</v>
      </c>
      <c r="FH136" s="412">
        <v>12</v>
      </c>
      <c r="FI136" s="412">
        <v>23</v>
      </c>
      <c r="FJ136" s="412">
        <v>7</v>
      </c>
      <c r="FK136" s="412">
        <v>4</v>
      </c>
      <c r="FL136" s="412">
        <v>1</v>
      </c>
      <c r="FM136" s="412">
        <v>0</v>
      </c>
      <c r="FN136" s="412">
        <v>1</v>
      </c>
      <c r="FO136" s="412">
        <v>48</v>
      </c>
      <c r="FP136" s="412">
        <v>171</v>
      </c>
      <c r="FQ136" s="412">
        <v>107</v>
      </c>
      <c r="FR136" s="412">
        <v>37</v>
      </c>
      <c r="FS136" s="412">
        <v>37</v>
      </c>
      <c r="FT136" s="412">
        <v>11</v>
      </c>
      <c r="FU136" s="412">
        <v>13</v>
      </c>
      <c r="FV136" s="412">
        <v>4</v>
      </c>
      <c r="FW136" s="412">
        <v>-1</v>
      </c>
      <c r="FX136" s="412">
        <v>379</v>
      </c>
      <c r="FY136" s="412">
        <v>4</v>
      </c>
      <c r="FZ136" s="412">
        <v>3761</v>
      </c>
      <c r="GA136" s="412">
        <v>9502</v>
      </c>
      <c r="GB136" s="412">
        <v>7617</v>
      </c>
      <c r="GC136" s="412">
        <v>5513</v>
      </c>
      <c r="GD136" s="412">
        <v>3318</v>
      </c>
      <c r="GE136" s="412">
        <v>1728</v>
      </c>
      <c r="GF136" s="412">
        <v>818</v>
      </c>
      <c r="GG136" s="412">
        <v>49</v>
      </c>
      <c r="GH136" s="412">
        <v>32310</v>
      </c>
      <c r="GI136" s="412">
        <v>5</v>
      </c>
      <c r="GJ136" s="412">
        <v>4419</v>
      </c>
      <c r="GK136" s="412">
        <v>5579</v>
      </c>
      <c r="GL136" s="412">
        <v>2986</v>
      </c>
      <c r="GM136" s="412">
        <v>1502</v>
      </c>
      <c r="GN136" s="412">
        <v>643</v>
      </c>
      <c r="GO136" s="412">
        <v>292</v>
      </c>
      <c r="GP136" s="412">
        <v>130</v>
      </c>
      <c r="GQ136" s="412">
        <v>5</v>
      </c>
      <c r="GR136" s="412">
        <v>15561</v>
      </c>
      <c r="GS136" s="412">
        <v>0</v>
      </c>
      <c r="GT136" s="412">
        <v>0</v>
      </c>
      <c r="GU136" s="412">
        <v>0.5</v>
      </c>
      <c r="GV136" s="412">
        <v>0</v>
      </c>
      <c r="GW136" s="412">
        <v>0</v>
      </c>
      <c r="GX136" s="412">
        <v>0</v>
      </c>
      <c r="GY136" s="412">
        <v>0</v>
      </c>
      <c r="GZ136" s="412">
        <v>0</v>
      </c>
      <c r="HA136" s="412">
        <v>0</v>
      </c>
      <c r="HB136" s="412">
        <v>0.5</v>
      </c>
      <c r="HC136" s="412">
        <v>7.5</v>
      </c>
      <c r="HD136" s="412">
        <v>7022.25</v>
      </c>
      <c r="HE136" s="412">
        <v>13639.5</v>
      </c>
      <c r="HF136" s="412">
        <v>9841</v>
      </c>
      <c r="HG136" s="412">
        <v>6627.25</v>
      </c>
      <c r="HH136" s="412">
        <v>3794.75</v>
      </c>
      <c r="HI136" s="412">
        <v>1941.75</v>
      </c>
      <c r="HJ136" s="412">
        <v>912.75</v>
      </c>
      <c r="HK136" s="412">
        <v>52.25</v>
      </c>
      <c r="HL136" s="412">
        <v>43839</v>
      </c>
      <c r="HM136" s="412">
        <v>4.2</v>
      </c>
      <c r="HN136" s="412">
        <v>4681.5</v>
      </c>
      <c r="HO136" s="412">
        <v>10608.5</v>
      </c>
      <c r="HP136" s="412">
        <v>8747.6</v>
      </c>
      <c r="HQ136" s="412">
        <v>6627.3</v>
      </c>
      <c r="HR136" s="412">
        <v>4638</v>
      </c>
      <c r="HS136" s="412">
        <v>2804.8</v>
      </c>
      <c r="HT136" s="412">
        <v>1521.3</v>
      </c>
      <c r="HU136" s="412">
        <v>104.5</v>
      </c>
      <c r="HV136" s="412">
        <v>39737.700000000012</v>
      </c>
      <c r="HW136" s="412">
        <v>0</v>
      </c>
      <c r="HX136" s="412">
        <v>39737.699999999997</v>
      </c>
      <c r="HY136" s="412">
        <v>7.5</v>
      </c>
      <c r="HZ136" s="412">
        <v>7022.25</v>
      </c>
      <c r="IA136" s="412">
        <v>13639.5</v>
      </c>
      <c r="IB136" s="412">
        <v>9841</v>
      </c>
      <c r="IC136" s="412">
        <v>6627.25</v>
      </c>
      <c r="ID136" s="412">
        <v>3794.75</v>
      </c>
      <c r="IE136" s="412">
        <v>1941.75</v>
      </c>
      <c r="IF136" s="412">
        <v>912.75</v>
      </c>
      <c r="IG136" s="412">
        <v>52.25</v>
      </c>
      <c r="IH136" s="412">
        <v>43839</v>
      </c>
      <c r="II136" s="412">
        <v>1.1000000000000001</v>
      </c>
      <c r="IJ136" s="412">
        <v>1522.9</v>
      </c>
      <c r="IK136" s="412">
        <v>1716</v>
      </c>
      <c r="IL136" s="412">
        <v>546.70000000000005</v>
      </c>
      <c r="IM136" s="412">
        <v>212.3</v>
      </c>
      <c r="IN136" s="412">
        <v>56</v>
      </c>
      <c r="IO136" s="412">
        <v>21.1</v>
      </c>
      <c r="IP136" s="412">
        <v>6.2</v>
      </c>
      <c r="IQ136" s="412">
        <v>0</v>
      </c>
      <c r="IR136" s="412">
        <v>4082.2999999999997</v>
      </c>
      <c r="IS136" s="412">
        <v>6.4</v>
      </c>
      <c r="IT136" s="412">
        <v>5499.35</v>
      </c>
      <c r="IU136" s="412">
        <v>11923.5</v>
      </c>
      <c r="IV136" s="412">
        <v>9294.2999999999993</v>
      </c>
      <c r="IW136" s="412">
        <v>6414.95</v>
      </c>
      <c r="IX136" s="412">
        <v>3738.75</v>
      </c>
      <c r="IY136" s="412">
        <v>1920.65</v>
      </c>
      <c r="IZ136" s="412">
        <v>906.55</v>
      </c>
      <c r="JA136" s="412">
        <v>52.25</v>
      </c>
      <c r="JB136" s="412">
        <v>39756.700000000004</v>
      </c>
      <c r="JC136" s="412">
        <v>3.6</v>
      </c>
      <c r="JD136" s="412">
        <v>3666.2</v>
      </c>
      <c r="JE136" s="412">
        <v>9273.7999999999993</v>
      </c>
      <c r="JF136" s="412">
        <v>8261.6</v>
      </c>
      <c r="JG136" s="412">
        <v>6415</v>
      </c>
      <c r="JH136" s="412">
        <v>4569.6000000000004</v>
      </c>
      <c r="JI136" s="412">
        <v>2774.3</v>
      </c>
      <c r="JJ136" s="412">
        <v>1510.9</v>
      </c>
      <c r="JK136" s="412">
        <v>104.5</v>
      </c>
      <c r="JL136" s="412">
        <v>36579.5</v>
      </c>
      <c r="JM136" s="412">
        <v>0</v>
      </c>
      <c r="JN136" s="412">
        <v>36579.5</v>
      </c>
      <c r="JO136" s="286"/>
      <c r="JP136" s="143">
        <f t="shared" si="7"/>
        <v>0</v>
      </c>
    </row>
    <row r="137" spans="1:276" x14ac:dyDescent="0.2">
      <c r="A137" s="150" t="s">
        <v>507</v>
      </c>
      <c r="B137" s="151" t="s">
        <v>276</v>
      </c>
      <c r="C137" s="152" t="s">
        <v>277</v>
      </c>
      <c r="D137" s="415" t="s">
        <v>506</v>
      </c>
      <c r="E137" s="412">
        <v>2205</v>
      </c>
      <c r="F137" s="412">
        <v>5670</v>
      </c>
      <c r="G137" s="412">
        <v>12183</v>
      </c>
      <c r="H137" s="412">
        <v>12831</v>
      </c>
      <c r="I137" s="412">
        <v>10450</v>
      </c>
      <c r="J137" s="412">
        <v>7722</v>
      </c>
      <c r="K137" s="412">
        <v>7180</v>
      </c>
      <c r="L137" s="412">
        <v>768</v>
      </c>
      <c r="M137" s="412">
        <v>59009</v>
      </c>
      <c r="N137" s="412">
        <v>171</v>
      </c>
      <c r="O137" s="412">
        <v>90</v>
      </c>
      <c r="P137" s="412">
        <v>116</v>
      </c>
      <c r="Q137" s="412">
        <v>98</v>
      </c>
      <c r="R137" s="412">
        <v>90</v>
      </c>
      <c r="S137" s="412">
        <v>41</v>
      </c>
      <c r="T137" s="412">
        <v>30</v>
      </c>
      <c r="U137" s="412">
        <v>8</v>
      </c>
      <c r="V137" s="412">
        <v>644</v>
      </c>
      <c r="W137" s="412">
        <v>1</v>
      </c>
      <c r="X137" s="412">
        <v>1</v>
      </c>
      <c r="Y137" s="412">
        <v>0</v>
      </c>
      <c r="Z137" s="412">
        <v>2</v>
      </c>
      <c r="AA137" s="412">
        <v>0</v>
      </c>
      <c r="AB137" s="412">
        <v>1</v>
      </c>
      <c r="AC137" s="412">
        <v>0</v>
      </c>
      <c r="AD137" s="412">
        <v>1</v>
      </c>
      <c r="AE137" s="412">
        <v>6</v>
      </c>
      <c r="AF137" s="412">
        <v>2033</v>
      </c>
      <c r="AG137" s="412">
        <v>5579</v>
      </c>
      <c r="AH137" s="412">
        <v>12067</v>
      </c>
      <c r="AI137" s="412">
        <v>12731</v>
      </c>
      <c r="AJ137" s="412">
        <v>10360</v>
      </c>
      <c r="AK137" s="412">
        <v>7680</v>
      </c>
      <c r="AL137" s="412">
        <v>7150</v>
      </c>
      <c r="AM137" s="412">
        <v>759</v>
      </c>
      <c r="AN137" s="412">
        <v>58359</v>
      </c>
      <c r="AO137" s="412">
        <v>4</v>
      </c>
      <c r="AP137" s="412">
        <v>6</v>
      </c>
      <c r="AQ137" s="412">
        <v>29</v>
      </c>
      <c r="AR137" s="412">
        <v>60</v>
      </c>
      <c r="AS137" s="412">
        <v>51</v>
      </c>
      <c r="AT137" s="412">
        <v>47</v>
      </c>
      <c r="AU137" s="412">
        <v>47</v>
      </c>
      <c r="AV137" s="412">
        <v>25</v>
      </c>
      <c r="AW137" s="412">
        <v>269</v>
      </c>
      <c r="AX137" s="412">
        <v>4</v>
      </c>
      <c r="AY137" s="412">
        <v>6</v>
      </c>
      <c r="AZ137" s="412">
        <v>29</v>
      </c>
      <c r="BA137" s="412">
        <v>60</v>
      </c>
      <c r="BB137" s="412">
        <v>51</v>
      </c>
      <c r="BC137" s="412">
        <v>47</v>
      </c>
      <c r="BD137" s="412">
        <v>47</v>
      </c>
      <c r="BE137" s="412">
        <v>25</v>
      </c>
      <c r="BF137" s="412">
        <v>0</v>
      </c>
      <c r="BG137" s="412">
        <v>269</v>
      </c>
      <c r="BH137" s="412">
        <v>4</v>
      </c>
      <c r="BI137" s="412">
        <v>2035</v>
      </c>
      <c r="BJ137" s="412">
        <v>5602</v>
      </c>
      <c r="BK137" s="412">
        <v>12098</v>
      </c>
      <c r="BL137" s="412">
        <v>12722</v>
      </c>
      <c r="BM137" s="412">
        <v>10356</v>
      </c>
      <c r="BN137" s="412">
        <v>7680</v>
      </c>
      <c r="BO137" s="412">
        <v>7128</v>
      </c>
      <c r="BP137" s="412">
        <v>734</v>
      </c>
      <c r="BQ137" s="412">
        <v>58359</v>
      </c>
      <c r="BR137" s="412">
        <v>2</v>
      </c>
      <c r="BS137" s="412">
        <v>1195</v>
      </c>
      <c r="BT137" s="412">
        <v>3385</v>
      </c>
      <c r="BU137" s="412">
        <v>4360</v>
      </c>
      <c r="BV137" s="412">
        <v>3574</v>
      </c>
      <c r="BW137" s="412">
        <v>2411</v>
      </c>
      <c r="BX137" s="412">
        <v>1223</v>
      </c>
      <c r="BY137" s="412">
        <v>867</v>
      </c>
      <c r="BZ137" s="412">
        <v>62</v>
      </c>
      <c r="CA137" s="412">
        <v>17079</v>
      </c>
      <c r="CB137" s="412">
        <v>0</v>
      </c>
      <c r="CC137" s="412">
        <v>3</v>
      </c>
      <c r="CD137" s="412">
        <v>34</v>
      </c>
      <c r="CE137" s="412">
        <v>97</v>
      </c>
      <c r="CF137" s="412">
        <v>117</v>
      </c>
      <c r="CG137" s="412">
        <v>79</v>
      </c>
      <c r="CH137" s="412">
        <v>62</v>
      </c>
      <c r="CI137" s="412">
        <v>53</v>
      </c>
      <c r="CJ137" s="412">
        <v>1</v>
      </c>
      <c r="CK137" s="412">
        <v>446</v>
      </c>
      <c r="CL137" s="412">
        <v>0</v>
      </c>
      <c r="CM137" s="412">
        <v>8</v>
      </c>
      <c r="CN137" s="412">
        <v>2</v>
      </c>
      <c r="CO137" s="412">
        <v>6</v>
      </c>
      <c r="CP137" s="412">
        <v>8</v>
      </c>
      <c r="CQ137" s="412">
        <v>5</v>
      </c>
      <c r="CR137" s="412">
        <v>11</v>
      </c>
      <c r="CS137" s="412">
        <v>30</v>
      </c>
      <c r="CT137" s="412">
        <v>11</v>
      </c>
      <c r="CU137" s="412">
        <v>81</v>
      </c>
      <c r="CV137" s="412">
        <v>37</v>
      </c>
      <c r="CW137" s="412">
        <v>34</v>
      </c>
      <c r="CX137" s="412">
        <v>58</v>
      </c>
      <c r="CY137" s="412">
        <v>52</v>
      </c>
      <c r="CZ137" s="412">
        <v>55</v>
      </c>
      <c r="DA137" s="412">
        <v>44</v>
      </c>
      <c r="DB137" s="412">
        <v>69</v>
      </c>
      <c r="DC137" s="412">
        <v>29</v>
      </c>
      <c r="DD137" s="412">
        <v>378</v>
      </c>
      <c r="DE137" s="412">
        <v>34</v>
      </c>
      <c r="DF137" s="412">
        <v>96</v>
      </c>
      <c r="DG137" s="412">
        <v>136</v>
      </c>
      <c r="DH137" s="412">
        <v>96</v>
      </c>
      <c r="DI137" s="412">
        <v>69</v>
      </c>
      <c r="DJ137" s="412">
        <v>62</v>
      </c>
      <c r="DK137" s="412">
        <v>77</v>
      </c>
      <c r="DL137" s="412">
        <v>4</v>
      </c>
      <c r="DM137" s="412">
        <v>574</v>
      </c>
      <c r="DN137" s="412">
        <v>6</v>
      </c>
      <c r="DO137" s="412">
        <v>8</v>
      </c>
      <c r="DP137" s="412">
        <v>25</v>
      </c>
      <c r="DQ137" s="412">
        <v>16</v>
      </c>
      <c r="DR137" s="412">
        <v>15</v>
      </c>
      <c r="DS137" s="412">
        <v>12</v>
      </c>
      <c r="DT137" s="412">
        <v>13</v>
      </c>
      <c r="DU137" s="412">
        <v>1</v>
      </c>
      <c r="DV137" s="412">
        <v>96</v>
      </c>
      <c r="DW137" s="412">
        <v>6</v>
      </c>
      <c r="DX137" s="412">
        <v>6</v>
      </c>
      <c r="DY137" s="412">
        <v>11</v>
      </c>
      <c r="DZ137" s="412">
        <v>13</v>
      </c>
      <c r="EA137" s="412">
        <v>7</v>
      </c>
      <c r="EB137" s="412">
        <v>4</v>
      </c>
      <c r="EC137" s="412">
        <v>10</v>
      </c>
      <c r="ED137" s="412">
        <v>2</v>
      </c>
      <c r="EE137" s="412">
        <v>59</v>
      </c>
      <c r="EF137" s="412">
        <v>46</v>
      </c>
      <c r="EG137" s="412">
        <v>110</v>
      </c>
      <c r="EH137" s="412">
        <v>172</v>
      </c>
      <c r="EI137" s="412">
        <v>125</v>
      </c>
      <c r="EJ137" s="412">
        <v>91</v>
      </c>
      <c r="EK137" s="412">
        <v>78</v>
      </c>
      <c r="EL137" s="412">
        <v>100</v>
      </c>
      <c r="EM137" s="412">
        <v>7</v>
      </c>
      <c r="EN137" s="412">
        <v>729</v>
      </c>
      <c r="EO137" s="412">
        <v>24</v>
      </c>
      <c r="EP137" s="412">
        <v>56</v>
      </c>
      <c r="EQ137" s="412">
        <v>58</v>
      </c>
      <c r="ER137" s="412">
        <v>61</v>
      </c>
      <c r="ES137" s="412">
        <v>44</v>
      </c>
      <c r="ET137" s="412">
        <v>29</v>
      </c>
      <c r="EU137" s="412">
        <v>44</v>
      </c>
      <c r="EV137" s="412">
        <v>7</v>
      </c>
      <c r="EW137" s="412">
        <v>323</v>
      </c>
      <c r="EX137" s="412">
        <v>0</v>
      </c>
      <c r="EY137" s="412">
        <v>0</v>
      </c>
      <c r="EZ137" s="412">
        <v>0</v>
      </c>
      <c r="FA137" s="412">
        <v>1</v>
      </c>
      <c r="FB137" s="412">
        <v>0</v>
      </c>
      <c r="FC137" s="412">
        <v>0</v>
      </c>
      <c r="FD137" s="412">
        <v>1</v>
      </c>
      <c r="FE137" s="412">
        <v>0</v>
      </c>
      <c r="FF137" s="412">
        <v>2</v>
      </c>
      <c r="FG137" s="412">
        <v>2</v>
      </c>
      <c r="FH137" s="412">
        <v>0</v>
      </c>
      <c r="FI137" s="412">
        <v>2</v>
      </c>
      <c r="FJ137" s="412">
        <v>6</v>
      </c>
      <c r="FK137" s="412">
        <v>4</v>
      </c>
      <c r="FL137" s="412">
        <v>3</v>
      </c>
      <c r="FM137" s="412">
        <v>6</v>
      </c>
      <c r="FN137" s="412">
        <v>1</v>
      </c>
      <c r="FO137" s="412">
        <v>24</v>
      </c>
      <c r="FP137" s="412">
        <v>22</v>
      </c>
      <c r="FQ137" s="412">
        <v>56</v>
      </c>
      <c r="FR137" s="412">
        <v>56</v>
      </c>
      <c r="FS137" s="412">
        <v>54</v>
      </c>
      <c r="FT137" s="412">
        <v>40</v>
      </c>
      <c r="FU137" s="412">
        <v>26</v>
      </c>
      <c r="FV137" s="412">
        <v>37</v>
      </c>
      <c r="FW137" s="412">
        <v>6</v>
      </c>
      <c r="FX137" s="412">
        <v>297</v>
      </c>
      <c r="FY137" s="412">
        <v>2</v>
      </c>
      <c r="FZ137" s="412">
        <v>814</v>
      </c>
      <c r="GA137" s="412">
        <v>2166</v>
      </c>
      <c r="GB137" s="412">
        <v>7599</v>
      </c>
      <c r="GC137" s="412">
        <v>8994</v>
      </c>
      <c r="GD137" s="412">
        <v>7839</v>
      </c>
      <c r="GE137" s="412">
        <v>6368</v>
      </c>
      <c r="GF137" s="412">
        <v>6154</v>
      </c>
      <c r="GG137" s="412">
        <v>657</v>
      </c>
      <c r="GH137" s="412">
        <v>40593</v>
      </c>
      <c r="GI137" s="412">
        <v>2</v>
      </c>
      <c r="GJ137" s="412">
        <v>1221</v>
      </c>
      <c r="GK137" s="412">
        <v>3436</v>
      </c>
      <c r="GL137" s="412">
        <v>4499</v>
      </c>
      <c r="GM137" s="412">
        <v>3728</v>
      </c>
      <c r="GN137" s="412">
        <v>2517</v>
      </c>
      <c r="GO137" s="412">
        <v>1312</v>
      </c>
      <c r="GP137" s="412">
        <v>974</v>
      </c>
      <c r="GQ137" s="412">
        <v>77</v>
      </c>
      <c r="GR137" s="412">
        <v>17766</v>
      </c>
      <c r="GS137" s="412">
        <v>0</v>
      </c>
      <c r="GT137" s="412">
        <v>5.5</v>
      </c>
      <c r="GU137" s="412">
        <v>0.5</v>
      </c>
      <c r="GV137" s="412">
        <v>0</v>
      </c>
      <c r="GW137" s="412">
        <v>0</v>
      </c>
      <c r="GX137" s="412">
        <v>0</v>
      </c>
      <c r="GY137" s="412">
        <v>0.5</v>
      </c>
      <c r="GZ137" s="412">
        <v>0</v>
      </c>
      <c r="HA137" s="412">
        <v>0</v>
      </c>
      <c r="HB137" s="412">
        <v>6.5</v>
      </c>
      <c r="HC137" s="412">
        <v>3.5</v>
      </c>
      <c r="HD137" s="412">
        <v>1723.75</v>
      </c>
      <c r="HE137" s="412">
        <v>4740.25</v>
      </c>
      <c r="HF137" s="412">
        <v>10962.75</v>
      </c>
      <c r="HG137" s="412">
        <v>11792.5</v>
      </c>
      <c r="HH137" s="412">
        <v>9724.75</v>
      </c>
      <c r="HI137" s="412">
        <v>7348.75</v>
      </c>
      <c r="HJ137" s="412">
        <v>6880.5</v>
      </c>
      <c r="HK137" s="412">
        <v>713.5</v>
      </c>
      <c r="HL137" s="412">
        <v>53890.25</v>
      </c>
      <c r="HM137" s="412">
        <v>1.9</v>
      </c>
      <c r="HN137" s="412">
        <v>1149.2</v>
      </c>
      <c r="HO137" s="412">
        <v>3686.9</v>
      </c>
      <c r="HP137" s="412">
        <v>9744.7000000000007</v>
      </c>
      <c r="HQ137" s="412">
        <v>11792.5</v>
      </c>
      <c r="HR137" s="412">
        <v>11885.8</v>
      </c>
      <c r="HS137" s="412">
        <v>10614.9</v>
      </c>
      <c r="HT137" s="412">
        <v>11467.5</v>
      </c>
      <c r="HU137" s="412">
        <v>1427</v>
      </c>
      <c r="HV137" s="412">
        <v>61770.400000000001</v>
      </c>
      <c r="HW137" s="412">
        <v>0</v>
      </c>
      <c r="HX137" s="412">
        <v>61770.400000000001</v>
      </c>
      <c r="HY137" s="412">
        <v>3.5</v>
      </c>
      <c r="HZ137" s="412">
        <v>1723.75</v>
      </c>
      <c r="IA137" s="412">
        <v>4740.25</v>
      </c>
      <c r="IB137" s="412">
        <v>10962.75</v>
      </c>
      <c r="IC137" s="412">
        <v>11792.5</v>
      </c>
      <c r="ID137" s="412">
        <v>9724.75</v>
      </c>
      <c r="IE137" s="412">
        <v>7348.75</v>
      </c>
      <c r="IF137" s="412">
        <v>6880.5</v>
      </c>
      <c r="IG137" s="412">
        <v>713.5</v>
      </c>
      <c r="IH137" s="412">
        <v>53890.25</v>
      </c>
      <c r="II137" s="412">
        <v>1.48</v>
      </c>
      <c r="IJ137" s="412">
        <v>408.22</v>
      </c>
      <c r="IK137" s="412">
        <v>1215.42</v>
      </c>
      <c r="IL137" s="412">
        <v>1263.8499999999999</v>
      </c>
      <c r="IM137" s="412">
        <v>707.1</v>
      </c>
      <c r="IN137" s="412">
        <v>233.8</v>
      </c>
      <c r="IO137" s="412">
        <v>81.45</v>
      </c>
      <c r="IP137" s="412">
        <v>36.67</v>
      </c>
      <c r="IQ137" s="412">
        <v>0</v>
      </c>
      <c r="IR137" s="412">
        <v>3947.9900000000002</v>
      </c>
      <c r="IS137" s="412">
        <v>2.02</v>
      </c>
      <c r="IT137" s="412">
        <v>1315.53</v>
      </c>
      <c r="IU137" s="412">
        <v>3524.83</v>
      </c>
      <c r="IV137" s="412">
        <v>9698.9</v>
      </c>
      <c r="IW137" s="412">
        <v>11085.4</v>
      </c>
      <c r="IX137" s="412">
        <v>9490.9500000000007</v>
      </c>
      <c r="IY137" s="412">
        <v>7267.3</v>
      </c>
      <c r="IZ137" s="412">
        <v>6843.83</v>
      </c>
      <c r="JA137" s="412">
        <v>713.5</v>
      </c>
      <c r="JB137" s="412">
        <v>49942.260000000009</v>
      </c>
      <c r="JC137" s="412">
        <v>1.1000000000000001</v>
      </c>
      <c r="JD137" s="412">
        <v>877</v>
      </c>
      <c r="JE137" s="412">
        <v>2741.5</v>
      </c>
      <c r="JF137" s="412">
        <v>8621.2000000000007</v>
      </c>
      <c r="JG137" s="412">
        <v>11085.4</v>
      </c>
      <c r="JH137" s="412">
        <v>11600.1</v>
      </c>
      <c r="JI137" s="412">
        <v>10497.2</v>
      </c>
      <c r="JJ137" s="412">
        <v>11406.4</v>
      </c>
      <c r="JK137" s="412">
        <v>1427</v>
      </c>
      <c r="JL137" s="412">
        <v>58256.9</v>
      </c>
      <c r="JM137" s="412">
        <v>0</v>
      </c>
      <c r="JN137" s="412">
        <v>58256.9</v>
      </c>
      <c r="JO137" s="286"/>
      <c r="JP137" s="143">
        <f t="shared" si="7"/>
        <v>0</v>
      </c>
    </row>
    <row r="138" spans="1:276" x14ac:dyDescent="0.2">
      <c r="A138" s="150" t="s">
        <v>509</v>
      </c>
      <c r="B138" s="151" t="s">
        <v>280</v>
      </c>
      <c r="C138" s="152" t="s">
        <v>128</v>
      </c>
      <c r="D138" s="415" t="s">
        <v>508</v>
      </c>
      <c r="E138" s="412">
        <v>2079</v>
      </c>
      <c r="F138" s="412">
        <v>8715</v>
      </c>
      <c r="G138" s="412">
        <v>25966</v>
      </c>
      <c r="H138" s="412">
        <v>37577</v>
      </c>
      <c r="I138" s="412">
        <v>14888</v>
      </c>
      <c r="J138" s="412">
        <v>5710</v>
      </c>
      <c r="K138" s="412">
        <v>3853</v>
      </c>
      <c r="L138" s="412">
        <v>883</v>
      </c>
      <c r="M138" s="412">
        <v>99671</v>
      </c>
      <c r="N138" s="412">
        <v>42</v>
      </c>
      <c r="O138" s="412">
        <v>171</v>
      </c>
      <c r="P138" s="412">
        <v>332</v>
      </c>
      <c r="Q138" s="412">
        <v>383</v>
      </c>
      <c r="R138" s="412">
        <v>170</v>
      </c>
      <c r="S138" s="412">
        <v>162</v>
      </c>
      <c r="T138" s="412">
        <v>31</v>
      </c>
      <c r="U138" s="412">
        <v>7</v>
      </c>
      <c r="V138" s="412">
        <v>1298</v>
      </c>
      <c r="W138" s="412">
        <v>0</v>
      </c>
      <c r="X138" s="412">
        <v>0</v>
      </c>
      <c r="Y138" s="412">
        <v>0</v>
      </c>
      <c r="Z138" s="412">
        <v>0</v>
      </c>
      <c r="AA138" s="412">
        <v>0</v>
      </c>
      <c r="AB138" s="412">
        <v>0</v>
      </c>
      <c r="AC138" s="412">
        <v>0</v>
      </c>
      <c r="AD138" s="412">
        <v>0</v>
      </c>
      <c r="AE138" s="412">
        <v>0</v>
      </c>
      <c r="AF138" s="412">
        <v>2037</v>
      </c>
      <c r="AG138" s="412">
        <v>8544</v>
      </c>
      <c r="AH138" s="412">
        <v>25634</v>
      </c>
      <c r="AI138" s="412">
        <v>37194</v>
      </c>
      <c r="AJ138" s="412">
        <v>14718</v>
      </c>
      <c r="AK138" s="412">
        <v>5548</v>
      </c>
      <c r="AL138" s="412">
        <v>3822</v>
      </c>
      <c r="AM138" s="412">
        <v>876</v>
      </c>
      <c r="AN138" s="412">
        <v>98373</v>
      </c>
      <c r="AO138" s="412">
        <v>0</v>
      </c>
      <c r="AP138" s="412">
        <v>9</v>
      </c>
      <c r="AQ138" s="412">
        <v>41</v>
      </c>
      <c r="AR138" s="412">
        <v>155</v>
      </c>
      <c r="AS138" s="412">
        <v>122</v>
      </c>
      <c r="AT138" s="412">
        <v>30</v>
      </c>
      <c r="AU138" s="412">
        <v>25</v>
      </c>
      <c r="AV138" s="412">
        <v>6</v>
      </c>
      <c r="AW138" s="412">
        <v>388</v>
      </c>
      <c r="AX138" s="412">
        <v>0</v>
      </c>
      <c r="AY138" s="412">
        <v>9</v>
      </c>
      <c r="AZ138" s="412">
        <v>41</v>
      </c>
      <c r="BA138" s="412">
        <v>155</v>
      </c>
      <c r="BB138" s="412">
        <v>122</v>
      </c>
      <c r="BC138" s="412">
        <v>30</v>
      </c>
      <c r="BD138" s="412">
        <v>25</v>
      </c>
      <c r="BE138" s="412">
        <v>6</v>
      </c>
      <c r="BF138" s="412">
        <v>0</v>
      </c>
      <c r="BG138" s="412">
        <v>388</v>
      </c>
      <c r="BH138" s="412">
        <v>0</v>
      </c>
      <c r="BI138" s="412">
        <v>2046</v>
      </c>
      <c r="BJ138" s="412">
        <v>8576</v>
      </c>
      <c r="BK138" s="412">
        <v>25748</v>
      </c>
      <c r="BL138" s="412">
        <v>37161</v>
      </c>
      <c r="BM138" s="412">
        <v>14626</v>
      </c>
      <c r="BN138" s="412">
        <v>5543</v>
      </c>
      <c r="BO138" s="412">
        <v>3803</v>
      </c>
      <c r="BP138" s="412">
        <v>870</v>
      </c>
      <c r="BQ138" s="412">
        <v>98373</v>
      </c>
      <c r="BR138" s="412">
        <v>0</v>
      </c>
      <c r="BS138" s="412">
        <v>975</v>
      </c>
      <c r="BT138" s="412">
        <v>4415</v>
      </c>
      <c r="BU138" s="412">
        <v>9323</v>
      </c>
      <c r="BV138" s="412">
        <v>8588</v>
      </c>
      <c r="BW138" s="412">
        <v>2854</v>
      </c>
      <c r="BX138" s="412">
        <v>1105</v>
      </c>
      <c r="BY138" s="412">
        <v>542</v>
      </c>
      <c r="BZ138" s="412">
        <v>76</v>
      </c>
      <c r="CA138" s="412">
        <v>27878</v>
      </c>
      <c r="CB138" s="412">
        <v>0</v>
      </c>
      <c r="CC138" s="412">
        <v>5</v>
      </c>
      <c r="CD138" s="412">
        <v>42</v>
      </c>
      <c r="CE138" s="412">
        <v>181</v>
      </c>
      <c r="CF138" s="412">
        <v>280</v>
      </c>
      <c r="CG138" s="412">
        <v>90</v>
      </c>
      <c r="CH138" s="412">
        <v>40</v>
      </c>
      <c r="CI138" s="412">
        <v>19</v>
      </c>
      <c r="CJ138" s="412">
        <v>3</v>
      </c>
      <c r="CK138" s="412">
        <v>660</v>
      </c>
      <c r="CL138" s="412">
        <v>0</v>
      </c>
      <c r="CM138" s="412">
        <v>0</v>
      </c>
      <c r="CN138" s="412">
        <v>1</v>
      </c>
      <c r="CO138" s="412">
        <v>4</v>
      </c>
      <c r="CP138" s="412">
        <v>17</v>
      </c>
      <c r="CQ138" s="412">
        <v>10</v>
      </c>
      <c r="CR138" s="412">
        <v>12</v>
      </c>
      <c r="CS138" s="412">
        <v>8</v>
      </c>
      <c r="CT138" s="412">
        <v>12</v>
      </c>
      <c r="CU138" s="412">
        <v>64</v>
      </c>
      <c r="CV138" s="412">
        <v>19</v>
      </c>
      <c r="CW138" s="412">
        <v>30</v>
      </c>
      <c r="CX138" s="412">
        <v>102</v>
      </c>
      <c r="CY138" s="412">
        <v>139</v>
      </c>
      <c r="CZ138" s="412">
        <v>97</v>
      </c>
      <c r="DA138" s="412">
        <v>40</v>
      </c>
      <c r="DB138" s="412">
        <v>29</v>
      </c>
      <c r="DC138" s="412">
        <v>2</v>
      </c>
      <c r="DD138" s="412">
        <v>458</v>
      </c>
      <c r="DE138" s="412">
        <v>12</v>
      </c>
      <c r="DF138" s="412">
        <v>63</v>
      </c>
      <c r="DG138" s="412">
        <v>144</v>
      </c>
      <c r="DH138" s="412">
        <v>163</v>
      </c>
      <c r="DI138" s="412">
        <v>92</v>
      </c>
      <c r="DJ138" s="412">
        <v>47</v>
      </c>
      <c r="DK138" s="412">
        <v>52</v>
      </c>
      <c r="DL138" s="412">
        <v>9</v>
      </c>
      <c r="DM138" s="412">
        <v>582</v>
      </c>
      <c r="DN138" s="412">
        <v>0</v>
      </c>
      <c r="DO138" s="412">
        <v>0</v>
      </c>
      <c r="DP138" s="412">
        <v>0</v>
      </c>
      <c r="DQ138" s="412">
        <v>0</v>
      </c>
      <c r="DR138" s="412">
        <v>0</v>
      </c>
      <c r="DS138" s="412">
        <v>0</v>
      </c>
      <c r="DT138" s="412">
        <v>0</v>
      </c>
      <c r="DU138" s="412">
        <v>0</v>
      </c>
      <c r="DV138" s="412">
        <v>0</v>
      </c>
      <c r="DW138" s="412">
        <v>9</v>
      </c>
      <c r="DX138" s="412">
        <v>44</v>
      </c>
      <c r="DY138" s="412">
        <v>34</v>
      </c>
      <c r="DZ138" s="412">
        <v>29</v>
      </c>
      <c r="EA138" s="412">
        <v>15</v>
      </c>
      <c r="EB138" s="412">
        <v>5</v>
      </c>
      <c r="EC138" s="412">
        <v>2</v>
      </c>
      <c r="ED138" s="412">
        <v>2</v>
      </c>
      <c r="EE138" s="412">
        <v>140</v>
      </c>
      <c r="EF138" s="412">
        <v>21</v>
      </c>
      <c r="EG138" s="412">
        <v>107</v>
      </c>
      <c r="EH138" s="412">
        <v>178</v>
      </c>
      <c r="EI138" s="412">
        <v>192</v>
      </c>
      <c r="EJ138" s="412">
        <v>107</v>
      </c>
      <c r="EK138" s="412">
        <v>52</v>
      </c>
      <c r="EL138" s="412">
        <v>54</v>
      </c>
      <c r="EM138" s="412">
        <v>11</v>
      </c>
      <c r="EN138" s="412">
        <v>722</v>
      </c>
      <c r="EO138" s="412">
        <v>18</v>
      </c>
      <c r="EP138" s="412">
        <v>69</v>
      </c>
      <c r="EQ138" s="412">
        <v>107</v>
      </c>
      <c r="ER138" s="412">
        <v>122</v>
      </c>
      <c r="ES138" s="412">
        <v>74</v>
      </c>
      <c r="ET138" s="412">
        <v>37</v>
      </c>
      <c r="EU138" s="412">
        <v>29</v>
      </c>
      <c r="EV138" s="412">
        <v>10</v>
      </c>
      <c r="EW138" s="412">
        <v>466</v>
      </c>
      <c r="EX138" s="412">
        <v>0</v>
      </c>
      <c r="EY138" s="412">
        <v>0</v>
      </c>
      <c r="EZ138" s="412">
        <v>0</v>
      </c>
      <c r="FA138" s="412">
        <v>0</v>
      </c>
      <c r="FB138" s="412">
        <v>0</v>
      </c>
      <c r="FC138" s="412">
        <v>0</v>
      </c>
      <c r="FD138" s="412">
        <v>0</v>
      </c>
      <c r="FE138" s="412">
        <v>0</v>
      </c>
      <c r="FF138" s="412">
        <v>0</v>
      </c>
      <c r="FG138" s="412">
        <v>0</v>
      </c>
      <c r="FH138" s="412">
        <v>2</v>
      </c>
      <c r="FI138" s="412">
        <v>5</v>
      </c>
      <c r="FJ138" s="412">
        <v>23</v>
      </c>
      <c r="FK138" s="412">
        <v>19</v>
      </c>
      <c r="FL138" s="412">
        <v>7</v>
      </c>
      <c r="FM138" s="412">
        <v>6</v>
      </c>
      <c r="FN138" s="412">
        <v>1</v>
      </c>
      <c r="FO138" s="412">
        <v>63</v>
      </c>
      <c r="FP138" s="412">
        <v>18</v>
      </c>
      <c r="FQ138" s="412">
        <v>67</v>
      </c>
      <c r="FR138" s="412">
        <v>102</v>
      </c>
      <c r="FS138" s="412">
        <v>99</v>
      </c>
      <c r="FT138" s="412">
        <v>55</v>
      </c>
      <c r="FU138" s="412">
        <v>30</v>
      </c>
      <c r="FV138" s="412">
        <v>23</v>
      </c>
      <c r="FW138" s="412">
        <v>9</v>
      </c>
      <c r="FX138" s="412">
        <v>403</v>
      </c>
      <c r="FY138" s="412">
        <v>0</v>
      </c>
      <c r="FZ138" s="412">
        <v>1057</v>
      </c>
      <c r="GA138" s="412">
        <v>4074</v>
      </c>
      <c r="GB138" s="412">
        <v>16206</v>
      </c>
      <c r="GC138" s="412">
        <v>28247</v>
      </c>
      <c r="GD138" s="412">
        <v>11657</v>
      </c>
      <c r="GE138" s="412">
        <v>4381</v>
      </c>
      <c r="GF138" s="412">
        <v>3232</v>
      </c>
      <c r="GG138" s="412">
        <v>777</v>
      </c>
      <c r="GH138" s="412">
        <v>69631</v>
      </c>
      <c r="GI138" s="412">
        <v>0</v>
      </c>
      <c r="GJ138" s="412">
        <v>989</v>
      </c>
      <c r="GK138" s="412">
        <v>4502</v>
      </c>
      <c r="GL138" s="412">
        <v>9542</v>
      </c>
      <c r="GM138" s="412">
        <v>8914</v>
      </c>
      <c r="GN138" s="412">
        <v>2969</v>
      </c>
      <c r="GO138" s="412">
        <v>1162</v>
      </c>
      <c r="GP138" s="412">
        <v>571</v>
      </c>
      <c r="GQ138" s="412">
        <v>93</v>
      </c>
      <c r="GR138" s="412">
        <v>28742</v>
      </c>
      <c r="GS138" s="412">
        <v>0</v>
      </c>
      <c r="GT138" s="412">
        <v>0</v>
      </c>
      <c r="GU138" s="412">
        <v>0</v>
      </c>
      <c r="GV138" s="412">
        <v>0</v>
      </c>
      <c r="GW138" s="412">
        <v>0</v>
      </c>
      <c r="GX138" s="412">
        <v>0</v>
      </c>
      <c r="GY138" s="412">
        <v>0</v>
      </c>
      <c r="GZ138" s="412">
        <v>0</v>
      </c>
      <c r="HA138" s="412">
        <v>0</v>
      </c>
      <c r="HB138" s="412">
        <v>0</v>
      </c>
      <c r="HC138" s="412">
        <v>0</v>
      </c>
      <c r="HD138" s="412">
        <v>1805.5</v>
      </c>
      <c r="HE138" s="412">
        <v>7483.25</v>
      </c>
      <c r="HF138" s="412">
        <v>23387</v>
      </c>
      <c r="HG138" s="412">
        <v>34950</v>
      </c>
      <c r="HH138" s="412">
        <v>13892.5</v>
      </c>
      <c r="HI138" s="412">
        <v>5253.25</v>
      </c>
      <c r="HJ138" s="412">
        <v>3659.75</v>
      </c>
      <c r="HK138" s="412">
        <v>845.25</v>
      </c>
      <c r="HL138" s="412">
        <v>91276.5</v>
      </c>
      <c r="HM138" s="412">
        <v>0</v>
      </c>
      <c r="HN138" s="412">
        <v>1203.7</v>
      </c>
      <c r="HO138" s="412">
        <v>5820.3</v>
      </c>
      <c r="HP138" s="412">
        <v>20788.400000000001</v>
      </c>
      <c r="HQ138" s="412">
        <v>34950</v>
      </c>
      <c r="HR138" s="412">
        <v>16979.7</v>
      </c>
      <c r="HS138" s="412">
        <v>7588</v>
      </c>
      <c r="HT138" s="412">
        <v>6099.6</v>
      </c>
      <c r="HU138" s="412">
        <v>1690.5</v>
      </c>
      <c r="HV138" s="412">
        <v>95120.200000000012</v>
      </c>
      <c r="HW138" s="412">
        <v>84</v>
      </c>
      <c r="HX138" s="412">
        <v>95204.2</v>
      </c>
      <c r="HY138" s="412">
        <v>0</v>
      </c>
      <c r="HZ138" s="412">
        <v>1805.5</v>
      </c>
      <c r="IA138" s="412">
        <v>7483.25</v>
      </c>
      <c r="IB138" s="412">
        <v>23387</v>
      </c>
      <c r="IC138" s="412">
        <v>34950</v>
      </c>
      <c r="ID138" s="412">
        <v>13892.5</v>
      </c>
      <c r="IE138" s="412">
        <v>5253.25</v>
      </c>
      <c r="IF138" s="412">
        <v>3659.75</v>
      </c>
      <c r="IG138" s="412">
        <v>845.25</v>
      </c>
      <c r="IH138" s="412">
        <v>91276.5</v>
      </c>
      <c r="II138" s="412">
        <v>0</v>
      </c>
      <c r="IJ138" s="412">
        <v>462.47</v>
      </c>
      <c r="IK138" s="412">
        <v>2453.5500000000002</v>
      </c>
      <c r="IL138" s="412">
        <v>4456.63</v>
      </c>
      <c r="IM138" s="412">
        <v>4716.72</v>
      </c>
      <c r="IN138" s="412">
        <v>1250.8900000000001</v>
      </c>
      <c r="IO138" s="412">
        <v>294.39</v>
      </c>
      <c r="IP138" s="412">
        <v>71.55</v>
      </c>
      <c r="IQ138" s="412">
        <v>2.46</v>
      </c>
      <c r="IR138" s="412">
        <v>13708.659999999998</v>
      </c>
      <c r="IS138" s="412">
        <v>0</v>
      </c>
      <c r="IT138" s="412">
        <v>1343.03</v>
      </c>
      <c r="IU138" s="412">
        <v>5029.7</v>
      </c>
      <c r="IV138" s="412">
        <v>18930.37</v>
      </c>
      <c r="IW138" s="412">
        <v>30233.279999999999</v>
      </c>
      <c r="IX138" s="412">
        <v>12641.61</v>
      </c>
      <c r="IY138" s="412">
        <v>4958.8599999999997</v>
      </c>
      <c r="IZ138" s="412">
        <v>3588.2</v>
      </c>
      <c r="JA138" s="412">
        <v>842.79</v>
      </c>
      <c r="JB138" s="412">
        <v>77567.839999999982</v>
      </c>
      <c r="JC138" s="412">
        <v>0</v>
      </c>
      <c r="JD138" s="412">
        <v>895.4</v>
      </c>
      <c r="JE138" s="412">
        <v>3912</v>
      </c>
      <c r="JF138" s="412">
        <v>16827</v>
      </c>
      <c r="JG138" s="412">
        <v>30233.3</v>
      </c>
      <c r="JH138" s="412">
        <v>15450.9</v>
      </c>
      <c r="JI138" s="412">
        <v>7162.8</v>
      </c>
      <c r="JJ138" s="412">
        <v>5980.3</v>
      </c>
      <c r="JK138" s="412">
        <v>1685.6</v>
      </c>
      <c r="JL138" s="412">
        <v>82147.3</v>
      </c>
      <c r="JM138" s="412">
        <v>84</v>
      </c>
      <c r="JN138" s="412">
        <v>82231.3</v>
      </c>
      <c r="JO138" s="286"/>
      <c r="JP138" s="143">
        <f t="shared" si="7"/>
        <v>0</v>
      </c>
    </row>
    <row r="139" spans="1:276" x14ac:dyDescent="0.2">
      <c r="A139" s="150" t="s">
        <v>510</v>
      </c>
      <c r="B139" s="151" t="s">
        <v>276</v>
      </c>
      <c r="C139" s="152" t="s">
        <v>69</v>
      </c>
      <c r="D139" s="596" t="s">
        <v>946</v>
      </c>
      <c r="E139" s="412">
        <v>11493</v>
      </c>
      <c r="F139" s="412">
        <v>19770</v>
      </c>
      <c r="G139" s="412">
        <v>17584</v>
      </c>
      <c r="H139" s="412">
        <v>11650</v>
      </c>
      <c r="I139" s="412">
        <v>8809</v>
      </c>
      <c r="J139" s="412">
        <v>3651</v>
      </c>
      <c r="K139" s="412">
        <v>1721</v>
      </c>
      <c r="L139" s="412">
        <v>164</v>
      </c>
      <c r="M139" s="412">
        <v>74842</v>
      </c>
      <c r="N139" s="412">
        <v>506</v>
      </c>
      <c r="O139" s="412">
        <v>518</v>
      </c>
      <c r="P139" s="412">
        <v>320</v>
      </c>
      <c r="Q139" s="412">
        <v>256</v>
      </c>
      <c r="R139" s="412">
        <v>285</v>
      </c>
      <c r="S139" s="412">
        <v>128</v>
      </c>
      <c r="T139" s="412">
        <v>51</v>
      </c>
      <c r="U139" s="412">
        <v>6</v>
      </c>
      <c r="V139" s="412">
        <v>2070</v>
      </c>
      <c r="W139" s="412">
        <v>0</v>
      </c>
      <c r="X139" s="412">
        <v>0</v>
      </c>
      <c r="Y139" s="412">
        <v>0</v>
      </c>
      <c r="Z139" s="412">
        <v>0</v>
      </c>
      <c r="AA139" s="412">
        <v>0</v>
      </c>
      <c r="AB139" s="412">
        <v>0</v>
      </c>
      <c r="AC139" s="412">
        <v>0</v>
      </c>
      <c r="AD139" s="412">
        <v>0</v>
      </c>
      <c r="AE139" s="412">
        <v>0</v>
      </c>
      <c r="AF139" s="412">
        <v>10987</v>
      </c>
      <c r="AG139" s="412">
        <v>19252</v>
      </c>
      <c r="AH139" s="412">
        <v>17264</v>
      </c>
      <c r="AI139" s="412">
        <v>11394</v>
      </c>
      <c r="AJ139" s="412">
        <v>8524</v>
      </c>
      <c r="AK139" s="412">
        <v>3523</v>
      </c>
      <c r="AL139" s="412">
        <v>1670</v>
      </c>
      <c r="AM139" s="412">
        <v>158</v>
      </c>
      <c r="AN139" s="412">
        <v>72772</v>
      </c>
      <c r="AO139" s="412">
        <v>23</v>
      </c>
      <c r="AP139" s="412">
        <v>79</v>
      </c>
      <c r="AQ139" s="412">
        <v>99</v>
      </c>
      <c r="AR139" s="412">
        <v>78</v>
      </c>
      <c r="AS139" s="412">
        <v>59</v>
      </c>
      <c r="AT139" s="412">
        <v>34</v>
      </c>
      <c r="AU139" s="412">
        <v>23</v>
      </c>
      <c r="AV139" s="412">
        <v>15</v>
      </c>
      <c r="AW139" s="412">
        <v>410</v>
      </c>
      <c r="AX139" s="412">
        <v>23</v>
      </c>
      <c r="AY139" s="412">
        <v>79</v>
      </c>
      <c r="AZ139" s="412">
        <v>99</v>
      </c>
      <c r="BA139" s="412">
        <v>78</v>
      </c>
      <c r="BB139" s="412">
        <v>59</v>
      </c>
      <c r="BC139" s="412">
        <v>34</v>
      </c>
      <c r="BD139" s="412">
        <v>23</v>
      </c>
      <c r="BE139" s="412">
        <v>15</v>
      </c>
      <c r="BF139" s="412">
        <v>0</v>
      </c>
      <c r="BG139" s="412">
        <v>410</v>
      </c>
      <c r="BH139" s="412">
        <v>23</v>
      </c>
      <c r="BI139" s="412">
        <v>11043</v>
      </c>
      <c r="BJ139" s="412">
        <v>19272</v>
      </c>
      <c r="BK139" s="412">
        <v>17243</v>
      </c>
      <c r="BL139" s="412">
        <v>11375</v>
      </c>
      <c r="BM139" s="412">
        <v>8499</v>
      </c>
      <c r="BN139" s="412">
        <v>3512</v>
      </c>
      <c r="BO139" s="412">
        <v>1662</v>
      </c>
      <c r="BP139" s="412">
        <v>143</v>
      </c>
      <c r="BQ139" s="412">
        <v>72772</v>
      </c>
      <c r="BR139" s="412">
        <v>13</v>
      </c>
      <c r="BS139" s="412">
        <v>5855</v>
      </c>
      <c r="BT139" s="412">
        <v>6667</v>
      </c>
      <c r="BU139" s="412">
        <v>4607</v>
      </c>
      <c r="BV139" s="412">
        <v>2070</v>
      </c>
      <c r="BW139" s="412">
        <v>1167</v>
      </c>
      <c r="BX139" s="412">
        <v>356</v>
      </c>
      <c r="BY139" s="412">
        <v>186</v>
      </c>
      <c r="BZ139" s="412">
        <v>15</v>
      </c>
      <c r="CA139" s="412">
        <v>20936</v>
      </c>
      <c r="CB139" s="412">
        <v>2</v>
      </c>
      <c r="CC139" s="412">
        <v>92</v>
      </c>
      <c r="CD139" s="412">
        <v>270</v>
      </c>
      <c r="CE139" s="412">
        <v>200</v>
      </c>
      <c r="CF139" s="412">
        <v>122</v>
      </c>
      <c r="CG139" s="412">
        <v>67</v>
      </c>
      <c r="CH139" s="412">
        <v>19</v>
      </c>
      <c r="CI139" s="412">
        <v>11</v>
      </c>
      <c r="CJ139" s="412">
        <v>0</v>
      </c>
      <c r="CK139" s="412">
        <v>783</v>
      </c>
      <c r="CL139" s="412">
        <v>0</v>
      </c>
      <c r="CM139" s="412">
        <v>3</v>
      </c>
      <c r="CN139" s="412">
        <v>18</v>
      </c>
      <c r="CO139" s="412">
        <v>7</v>
      </c>
      <c r="CP139" s="412">
        <v>12</v>
      </c>
      <c r="CQ139" s="412">
        <v>17</v>
      </c>
      <c r="CR139" s="412">
        <v>14</v>
      </c>
      <c r="CS139" s="412">
        <v>17</v>
      </c>
      <c r="CT139" s="412">
        <v>3</v>
      </c>
      <c r="CU139" s="412">
        <v>91</v>
      </c>
      <c r="CV139" s="412">
        <v>60</v>
      </c>
      <c r="CW139" s="412">
        <v>95</v>
      </c>
      <c r="CX139" s="412">
        <v>61</v>
      </c>
      <c r="CY139" s="412">
        <v>42</v>
      </c>
      <c r="CZ139" s="412">
        <v>23</v>
      </c>
      <c r="DA139" s="412">
        <v>15</v>
      </c>
      <c r="DB139" s="412">
        <v>11</v>
      </c>
      <c r="DC139" s="412">
        <v>2</v>
      </c>
      <c r="DD139" s="412">
        <v>309</v>
      </c>
      <c r="DE139" s="412">
        <v>164</v>
      </c>
      <c r="DF139" s="412">
        <v>191</v>
      </c>
      <c r="DG139" s="412">
        <v>142</v>
      </c>
      <c r="DH139" s="412">
        <v>88</v>
      </c>
      <c r="DI139" s="412">
        <v>51</v>
      </c>
      <c r="DJ139" s="412">
        <v>33</v>
      </c>
      <c r="DK139" s="412">
        <v>15</v>
      </c>
      <c r="DL139" s="412">
        <v>5</v>
      </c>
      <c r="DM139" s="412">
        <v>689</v>
      </c>
      <c r="DN139" s="412">
        <v>55</v>
      </c>
      <c r="DO139" s="412">
        <v>67</v>
      </c>
      <c r="DP139" s="412">
        <v>37</v>
      </c>
      <c r="DQ139" s="412">
        <v>26</v>
      </c>
      <c r="DR139" s="412">
        <v>6</v>
      </c>
      <c r="DS139" s="412">
        <v>5</v>
      </c>
      <c r="DT139" s="412">
        <v>1</v>
      </c>
      <c r="DU139" s="412">
        <v>0</v>
      </c>
      <c r="DV139" s="412">
        <v>197</v>
      </c>
      <c r="DW139" s="412">
        <v>39</v>
      </c>
      <c r="DX139" s="412">
        <v>25</v>
      </c>
      <c r="DY139" s="412">
        <v>19</v>
      </c>
      <c r="DZ139" s="412">
        <v>15</v>
      </c>
      <c r="EA139" s="412">
        <v>14</v>
      </c>
      <c r="EB139" s="412">
        <v>2</v>
      </c>
      <c r="EC139" s="412">
        <v>3</v>
      </c>
      <c r="ED139" s="412">
        <v>1</v>
      </c>
      <c r="EE139" s="412">
        <v>118</v>
      </c>
      <c r="EF139" s="412">
        <v>258</v>
      </c>
      <c r="EG139" s="412">
        <v>283</v>
      </c>
      <c r="EH139" s="412">
        <v>198</v>
      </c>
      <c r="EI139" s="412">
        <v>129</v>
      </c>
      <c r="EJ139" s="412">
        <v>71</v>
      </c>
      <c r="EK139" s="412">
        <v>40</v>
      </c>
      <c r="EL139" s="412">
        <v>19</v>
      </c>
      <c r="EM139" s="412">
        <v>6</v>
      </c>
      <c r="EN139" s="412">
        <v>1004</v>
      </c>
      <c r="EO139" s="412">
        <v>115</v>
      </c>
      <c r="EP139" s="412">
        <v>107</v>
      </c>
      <c r="EQ139" s="412">
        <v>72</v>
      </c>
      <c r="ER139" s="412">
        <v>61</v>
      </c>
      <c r="ES139" s="412">
        <v>42</v>
      </c>
      <c r="ET139" s="412">
        <v>18</v>
      </c>
      <c r="EU139" s="412">
        <v>10</v>
      </c>
      <c r="EV139" s="412">
        <v>5</v>
      </c>
      <c r="EW139" s="412">
        <v>430</v>
      </c>
      <c r="EX139" s="412">
        <v>0</v>
      </c>
      <c r="EY139" s="412">
        <v>0</v>
      </c>
      <c r="EZ139" s="412">
        <v>0</v>
      </c>
      <c r="FA139" s="412">
        <v>0</v>
      </c>
      <c r="FB139" s="412">
        <v>0</v>
      </c>
      <c r="FC139" s="412">
        <v>0</v>
      </c>
      <c r="FD139" s="412">
        <v>0</v>
      </c>
      <c r="FE139" s="412">
        <v>0</v>
      </c>
      <c r="FF139" s="412">
        <v>0</v>
      </c>
      <c r="FG139" s="412">
        <v>0</v>
      </c>
      <c r="FH139" s="412">
        <v>0</v>
      </c>
      <c r="FI139" s="412">
        <v>1</v>
      </c>
      <c r="FJ139" s="412">
        <v>1</v>
      </c>
      <c r="FK139" s="412">
        <v>0</v>
      </c>
      <c r="FL139" s="412">
        <v>0</v>
      </c>
      <c r="FM139" s="412">
        <v>1</v>
      </c>
      <c r="FN139" s="412">
        <v>0</v>
      </c>
      <c r="FO139" s="412">
        <v>3</v>
      </c>
      <c r="FP139" s="412">
        <v>115</v>
      </c>
      <c r="FQ139" s="412">
        <v>107</v>
      </c>
      <c r="FR139" s="412">
        <v>71</v>
      </c>
      <c r="FS139" s="412">
        <v>60</v>
      </c>
      <c r="FT139" s="412">
        <v>42</v>
      </c>
      <c r="FU139" s="412">
        <v>18</v>
      </c>
      <c r="FV139" s="412">
        <v>9</v>
      </c>
      <c r="FW139" s="412">
        <v>5</v>
      </c>
      <c r="FX139" s="412">
        <v>427</v>
      </c>
      <c r="FY139" s="412">
        <v>8</v>
      </c>
      <c r="FZ139" s="412">
        <v>4999</v>
      </c>
      <c r="GA139" s="412">
        <v>12225</v>
      </c>
      <c r="GB139" s="412">
        <v>12373</v>
      </c>
      <c r="GC139" s="412">
        <v>9130</v>
      </c>
      <c r="GD139" s="412">
        <v>7228</v>
      </c>
      <c r="GE139" s="412">
        <v>3116</v>
      </c>
      <c r="GF139" s="412">
        <v>1444</v>
      </c>
      <c r="GG139" s="412">
        <v>124</v>
      </c>
      <c r="GH139" s="412">
        <v>50647</v>
      </c>
      <c r="GI139" s="412">
        <v>15</v>
      </c>
      <c r="GJ139" s="412">
        <v>6044</v>
      </c>
      <c r="GK139" s="412">
        <v>7047</v>
      </c>
      <c r="GL139" s="412">
        <v>4870</v>
      </c>
      <c r="GM139" s="412">
        <v>2245</v>
      </c>
      <c r="GN139" s="412">
        <v>1271</v>
      </c>
      <c r="GO139" s="412">
        <v>396</v>
      </c>
      <c r="GP139" s="412">
        <v>218</v>
      </c>
      <c r="GQ139" s="412">
        <v>19</v>
      </c>
      <c r="GR139" s="412">
        <v>22125</v>
      </c>
      <c r="GS139" s="412">
        <v>0</v>
      </c>
      <c r="GT139" s="412">
        <v>6.3</v>
      </c>
      <c r="GU139" s="412">
        <v>0</v>
      </c>
      <c r="GV139" s="412">
        <v>0.4</v>
      </c>
      <c r="GW139" s="412">
        <v>0</v>
      </c>
      <c r="GX139" s="412">
        <v>0</v>
      </c>
      <c r="GY139" s="412">
        <v>0</v>
      </c>
      <c r="GZ139" s="412">
        <v>0</v>
      </c>
      <c r="HA139" s="412">
        <v>0</v>
      </c>
      <c r="HB139" s="412">
        <v>6.7</v>
      </c>
      <c r="HC139" s="412">
        <v>19.25</v>
      </c>
      <c r="HD139" s="412">
        <v>9512.9500000000007</v>
      </c>
      <c r="HE139" s="412">
        <v>17474.25</v>
      </c>
      <c r="HF139" s="412">
        <v>16009.85</v>
      </c>
      <c r="HG139" s="412">
        <v>10802.5</v>
      </c>
      <c r="HH139" s="412">
        <v>8183</v>
      </c>
      <c r="HI139" s="412">
        <v>3407.25</v>
      </c>
      <c r="HJ139" s="412">
        <v>1604.75</v>
      </c>
      <c r="HK139" s="412">
        <v>138.25</v>
      </c>
      <c r="HL139" s="412">
        <v>67152.05</v>
      </c>
      <c r="HM139" s="412">
        <v>10.7</v>
      </c>
      <c r="HN139" s="412">
        <v>6342</v>
      </c>
      <c r="HO139" s="412">
        <v>13591.1</v>
      </c>
      <c r="HP139" s="412">
        <v>14231</v>
      </c>
      <c r="HQ139" s="412">
        <v>10802.5</v>
      </c>
      <c r="HR139" s="412">
        <v>10001.4</v>
      </c>
      <c r="HS139" s="412">
        <v>4921.6000000000004</v>
      </c>
      <c r="HT139" s="412">
        <v>2674.6</v>
      </c>
      <c r="HU139" s="412">
        <v>276.5</v>
      </c>
      <c r="HV139" s="412">
        <v>62851.4</v>
      </c>
      <c r="HW139" s="412">
        <v>313.2</v>
      </c>
      <c r="HX139" s="412">
        <v>63164.6</v>
      </c>
      <c r="HY139" s="412">
        <v>19.25</v>
      </c>
      <c r="HZ139" s="412">
        <v>9512.9500000000007</v>
      </c>
      <c r="IA139" s="412">
        <v>17474.25</v>
      </c>
      <c r="IB139" s="412">
        <v>16009.85</v>
      </c>
      <c r="IC139" s="412">
        <v>10802.5</v>
      </c>
      <c r="ID139" s="412">
        <v>8183</v>
      </c>
      <c r="IE139" s="412">
        <v>3407.25</v>
      </c>
      <c r="IF139" s="412">
        <v>1604.75</v>
      </c>
      <c r="IG139" s="412">
        <v>138.25</v>
      </c>
      <c r="IH139" s="412">
        <v>67152.05</v>
      </c>
      <c r="II139" s="412">
        <v>11.72</v>
      </c>
      <c r="IJ139" s="412">
        <v>2000.16</v>
      </c>
      <c r="IK139" s="412">
        <v>2112.4299999999998</v>
      </c>
      <c r="IL139" s="412">
        <v>949.95</v>
      </c>
      <c r="IM139" s="412">
        <v>251.43</v>
      </c>
      <c r="IN139" s="412">
        <v>75.88</v>
      </c>
      <c r="IO139" s="412">
        <v>18.96</v>
      </c>
      <c r="IP139" s="412">
        <v>5.23</v>
      </c>
      <c r="IQ139" s="412">
        <v>0</v>
      </c>
      <c r="IR139" s="412">
        <v>5425.7599999999993</v>
      </c>
      <c r="IS139" s="412">
        <v>7.5299999999999994</v>
      </c>
      <c r="IT139" s="412">
        <v>7512.7900000000009</v>
      </c>
      <c r="IU139" s="412">
        <v>15361.82</v>
      </c>
      <c r="IV139" s="412">
        <v>15059.9</v>
      </c>
      <c r="IW139" s="412">
        <v>10551.07</v>
      </c>
      <c r="IX139" s="412">
        <v>8107.12</v>
      </c>
      <c r="IY139" s="412">
        <v>3388.29</v>
      </c>
      <c r="IZ139" s="412">
        <v>1599.52</v>
      </c>
      <c r="JA139" s="412">
        <v>138.25</v>
      </c>
      <c r="JB139" s="412">
        <v>61726.29</v>
      </c>
      <c r="JC139" s="412">
        <v>4.2</v>
      </c>
      <c r="JD139" s="412">
        <v>5008.5</v>
      </c>
      <c r="JE139" s="412">
        <v>11948.1</v>
      </c>
      <c r="JF139" s="412">
        <v>13386.6</v>
      </c>
      <c r="JG139" s="412">
        <v>10551.1</v>
      </c>
      <c r="JH139" s="412">
        <v>9908.7000000000007</v>
      </c>
      <c r="JI139" s="412">
        <v>4894.2</v>
      </c>
      <c r="JJ139" s="412">
        <v>2665.9</v>
      </c>
      <c r="JK139" s="412">
        <v>276.5</v>
      </c>
      <c r="JL139" s="412">
        <v>58643.799999999996</v>
      </c>
      <c r="JM139" s="412">
        <v>313.2</v>
      </c>
      <c r="JN139" s="412">
        <v>58957</v>
      </c>
      <c r="JO139" s="286"/>
      <c r="JP139" s="143">
        <f t="shared" si="7"/>
        <v>0</v>
      </c>
    </row>
    <row r="140" spans="1:276" x14ac:dyDescent="0.2">
      <c r="A140" s="150" t="s">
        <v>512</v>
      </c>
      <c r="B140" s="151" t="s">
        <v>276</v>
      </c>
      <c r="C140" s="152" t="s">
        <v>278</v>
      </c>
      <c r="D140" s="415" t="s">
        <v>511</v>
      </c>
      <c r="E140" s="412">
        <v>21726</v>
      </c>
      <c r="F140" s="412">
        <v>5462</v>
      </c>
      <c r="G140" s="412">
        <v>5492</v>
      </c>
      <c r="H140" s="412">
        <v>2641</v>
      </c>
      <c r="I140" s="412">
        <v>858</v>
      </c>
      <c r="J140" s="412">
        <v>279</v>
      </c>
      <c r="K140" s="412">
        <v>169</v>
      </c>
      <c r="L140" s="412">
        <v>14</v>
      </c>
      <c r="M140" s="412">
        <v>36641</v>
      </c>
      <c r="N140" s="412">
        <v>605</v>
      </c>
      <c r="O140" s="412">
        <v>90</v>
      </c>
      <c r="P140" s="412">
        <v>77</v>
      </c>
      <c r="Q140" s="412">
        <v>23</v>
      </c>
      <c r="R140" s="412">
        <v>10</v>
      </c>
      <c r="S140" s="412">
        <v>1</v>
      </c>
      <c r="T140" s="412">
        <v>3</v>
      </c>
      <c r="U140" s="412">
        <v>0</v>
      </c>
      <c r="V140" s="412">
        <v>809</v>
      </c>
      <c r="W140" s="412">
        <v>0</v>
      </c>
      <c r="X140" s="412">
        <v>0</v>
      </c>
      <c r="Y140" s="412">
        <v>0</v>
      </c>
      <c r="Z140" s="412">
        <v>0</v>
      </c>
      <c r="AA140" s="412">
        <v>0</v>
      </c>
      <c r="AB140" s="412">
        <v>0</v>
      </c>
      <c r="AC140" s="412">
        <v>0</v>
      </c>
      <c r="AD140" s="412">
        <v>0</v>
      </c>
      <c r="AE140" s="412">
        <v>0</v>
      </c>
      <c r="AF140" s="412">
        <v>21121</v>
      </c>
      <c r="AG140" s="412">
        <v>5372</v>
      </c>
      <c r="AH140" s="412">
        <v>5415</v>
      </c>
      <c r="AI140" s="412">
        <v>2618</v>
      </c>
      <c r="AJ140" s="412">
        <v>848</v>
      </c>
      <c r="AK140" s="412">
        <v>278</v>
      </c>
      <c r="AL140" s="412">
        <v>166</v>
      </c>
      <c r="AM140" s="412">
        <v>14</v>
      </c>
      <c r="AN140" s="412">
        <v>35832</v>
      </c>
      <c r="AO140" s="412">
        <v>44</v>
      </c>
      <c r="AP140" s="412">
        <v>27</v>
      </c>
      <c r="AQ140" s="412">
        <v>51</v>
      </c>
      <c r="AR140" s="412">
        <v>20</v>
      </c>
      <c r="AS140" s="412">
        <v>12</v>
      </c>
      <c r="AT140" s="412">
        <v>10</v>
      </c>
      <c r="AU140" s="412">
        <v>6</v>
      </c>
      <c r="AV140" s="412">
        <v>9</v>
      </c>
      <c r="AW140" s="412">
        <v>179</v>
      </c>
      <c r="AX140" s="412">
        <v>44</v>
      </c>
      <c r="AY140" s="412">
        <v>27</v>
      </c>
      <c r="AZ140" s="412">
        <v>51</v>
      </c>
      <c r="BA140" s="412">
        <v>20</v>
      </c>
      <c r="BB140" s="412">
        <v>12</v>
      </c>
      <c r="BC140" s="412">
        <v>10</v>
      </c>
      <c r="BD140" s="412">
        <v>6</v>
      </c>
      <c r="BE140" s="412">
        <v>9</v>
      </c>
      <c r="BF140" s="412">
        <v>0</v>
      </c>
      <c r="BG140" s="412">
        <v>179</v>
      </c>
      <c r="BH140" s="412">
        <v>44</v>
      </c>
      <c r="BI140" s="412">
        <v>21104</v>
      </c>
      <c r="BJ140" s="412">
        <v>5396</v>
      </c>
      <c r="BK140" s="412">
        <v>5384</v>
      </c>
      <c r="BL140" s="412">
        <v>2610</v>
      </c>
      <c r="BM140" s="412">
        <v>846</v>
      </c>
      <c r="BN140" s="412">
        <v>274</v>
      </c>
      <c r="BO140" s="412">
        <v>169</v>
      </c>
      <c r="BP140" s="412">
        <v>5</v>
      </c>
      <c r="BQ140" s="412">
        <v>35832</v>
      </c>
      <c r="BR140" s="412">
        <v>8</v>
      </c>
      <c r="BS140" s="412">
        <v>9223</v>
      </c>
      <c r="BT140" s="412">
        <v>1660</v>
      </c>
      <c r="BU140" s="412">
        <v>1317</v>
      </c>
      <c r="BV140" s="412">
        <v>460</v>
      </c>
      <c r="BW140" s="412">
        <v>130</v>
      </c>
      <c r="BX140" s="412">
        <v>37</v>
      </c>
      <c r="BY140" s="412">
        <v>28</v>
      </c>
      <c r="BZ140" s="412">
        <v>0</v>
      </c>
      <c r="CA140" s="412">
        <v>12863</v>
      </c>
      <c r="CB140" s="412">
        <v>2</v>
      </c>
      <c r="CC140" s="412">
        <v>240</v>
      </c>
      <c r="CD140" s="412">
        <v>80</v>
      </c>
      <c r="CE140" s="412">
        <v>60</v>
      </c>
      <c r="CF140" s="412">
        <v>36</v>
      </c>
      <c r="CG140" s="412">
        <v>7</v>
      </c>
      <c r="CH140" s="412">
        <v>1</v>
      </c>
      <c r="CI140" s="412">
        <v>2</v>
      </c>
      <c r="CJ140" s="412">
        <v>0</v>
      </c>
      <c r="CK140" s="412">
        <v>428</v>
      </c>
      <c r="CL140" s="412">
        <v>2</v>
      </c>
      <c r="CM140" s="412">
        <v>13</v>
      </c>
      <c r="CN140" s="412">
        <v>7</v>
      </c>
      <c r="CO140" s="412">
        <v>17</v>
      </c>
      <c r="CP140" s="412">
        <v>14</v>
      </c>
      <c r="CQ140" s="412">
        <v>16</v>
      </c>
      <c r="CR140" s="412">
        <v>11</v>
      </c>
      <c r="CS140" s="412">
        <v>18</v>
      </c>
      <c r="CT140" s="412">
        <v>2</v>
      </c>
      <c r="CU140" s="412">
        <v>100</v>
      </c>
      <c r="CV140" s="412">
        <v>40</v>
      </c>
      <c r="CW140" s="412">
        <v>6</v>
      </c>
      <c r="CX140" s="412">
        <v>7</v>
      </c>
      <c r="CY140" s="412">
        <v>7</v>
      </c>
      <c r="CZ140" s="412">
        <v>0</v>
      </c>
      <c r="DA140" s="412">
        <v>0</v>
      </c>
      <c r="DB140" s="412">
        <v>2</v>
      </c>
      <c r="DC140" s="412">
        <v>0</v>
      </c>
      <c r="DD140" s="412">
        <v>62</v>
      </c>
      <c r="DE140" s="412">
        <v>357</v>
      </c>
      <c r="DF140" s="412">
        <v>42</v>
      </c>
      <c r="DG140" s="412">
        <v>28</v>
      </c>
      <c r="DH140" s="412">
        <v>10</v>
      </c>
      <c r="DI140" s="412">
        <v>2</v>
      </c>
      <c r="DJ140" s="412">
        <v>2</v>
      </c>
      <c r="DK140" s="412">
        <v>1</v>
      </c>
      <c r="DL140" s="412">
        <v>0</v>
      </c>
      <c r="DM140" s="412">
        <v>442</v>
      </c>
      <c r="DN140" s="412">
        <v>548</v>
      </c>
      <c r="DO140" s="412">
        <v>56</v>
      </c>
      <c r="DP140" s="412">
        <v>39</v>
      </c>
      <c r="DQ140" s="412">
        <v>17</v>
      </c>
      <c r="DR140" s="412">
        <v>7</v>
      </c>
      <c r="DS140" s="412">
        <v>2</v>
      </c>
      <c r="DT140" s="412">
        <v>0</v>
      </c>
      <c r="DU140" s="412">
        <v>0</v>
      </c>
      <c r="DV140" s="412">
        <v>669</v>
      </c>
      <c r="DW140" s="412">
        <v>273</v>
      </c>
      <c r="DX140" s="412">
        <v>19</v>
      </c>
      <c r="DY140" s="412">
        <v>17</v>
      </c>
      <c r="DZ140" s="412">
        <v>5</v>
      </c>
      <c r="EA140" s="412">
        <v>3</v>
      </c>
      <c r="EB140" s="412">
        <v>3</v>
      </c>
      <c r="EC140" s="412">
        <v>3</v>
      </c>
      <c r="ED140" s="412">
        <v>0</v>
      </c>
      <c r="EE140" s="412">
        <v>323</v>
      </c>
      <c r="EF140" s="412">
        <v>1178</v>
      </c>
      <c r="EG140" s="412">
        <v>117</v>
      </c>
      <c r="EH140" s="412">
        <v>84</v>
      </c>
      <c r="EI140" s="412">
        <v>32</v>
      </c>
      <c r="EJ140" s="412">
        <v>12</v>
      </c>
      <c r="EK140" s="412">
        <v>7</v>
      </c>
      <c r="EL140" s="412">
        <v>4</v>
      </c>
      <c r="EM140" s="412">
        <v>0</v>
      </c>
      <c r="EN140" s="412">
        <v>1434</v>
      </c>
      <c r="EO140" s="412">
        <v>724</v>
      </c>
      <c r="EP140" s="412">
        <v>72</v>
      </c>
      <c r="EQ140" s="412">
        <v>59</v>
      </c>
      <c r="ER140" s="412">
        <v>19</v>
      </c>
      <c r="ES140" s="412">
        <v>7</v>
      </c>
      <c r="ET140" s="412">
        <v>5</v>
      </c>
      <c r="EU140" s="412">
        <v>4</v>
      </c>
      <c r="EV140" s="412">
        <v>0</v>
      </c>
      <c r="EW140" s="412">
        <v>890</v>
      </c>
      <c r="EX140" s="412">
        <v>0</v>
      </c>
      <c r="EY140" s="412">
        <v>0</v>
      </c>
      <c r="EZ140" s="412">
        <v>0</v>
      </c>
      <c r="FA140" s="412">
        <v>0</v>
      </c>
      <c r="FB140" s="412">
        <v>0</v>
      </c>
      <c r="FC140" s="412">
        <v>0</v>
      </c>
      <c r="FD140" s="412">
        <v>0</v>
      </c>
      <c r="FE140" s="412">
        <v>0</v>
      </c>
      <c r="FF140" s="412">
        <v>0</v>
      </c>
      <c r="FG140" s="412">
        <v>71</v>
      </c>
      <c r="FH140" s="412">
        <v>12</v>
      </c>
      <c r="FI140" s="412">
        <v>13</v>
      </c>
      <c r="FJ140" s="412">
        <v>4</v>
      </c>
      <c r="FK140" s="412">
        <v>2</v>
      </c>
      <c r="FL140" s="412">
        <v>0</v>
      </c>
      <c r="FM140" s="412">
        <v>0</v>
      </c>
      <c r="FN140" s="412">
        <v>0</v>
      </c>
      <c r="FO140" s="412">
        <v>102</v>
      </c>
      <c r="FP140" s="412">
        <v>653</v>
      </c>
      <c r="FQ140" s="412">
        <v>60</v>
      </c>
      <c r="FR140" s="412">
        <v>46</v>
      </c>
      <c r="FS140" s="412">
        <v>15</v>
      </c>
      <c r="FT140" s="412">
        <v>5</v>
      </c>
      <c r="FU140" s="412">
        <v>5</v>
      </c>
      <c r="FV140" s="412">
        <v>4</v>
      </c>
      <c r="FW140" s="412">
        <v>0</v>
      </c>
      <c r="FX140" s="412">
        <v>788</v>
      </c>
      <c r="FY140" s="412">
        <v>32</v>
      </c>
      <c r="FZ140" s="412">
        <v>10802</v>
      </c>
      <c r="GA140" s="412">
        <v>3572</v>
      </c>
      <c r="GB140" s="412">
        <v>3934</v>
      </c>
      <c r="GC140" s="412">
        <v>2077</v>
      </c>
      <c r="GD140" s="412">
        <v>683</v>
      </c>
      <c r="GE140" s="412">
        <v>220</v>
      </c>
      <c r="GF140" s="412">
        <v>118</v>
      </c>
      <c r="GG140" s="412">
        <v>3</v>
      </c>
      <c r="GH140" s="412">
        <v>21441</v>
      </c>
      <c r="GI140" s="412">
        <v>12</v>
      </c>
      <c r="GJ140" s="412">
        <v>10302</v>
      </c>
      <c r="GK140" s="412">
        <v>1824</v>
      </c>
      <c r="GL140" s="412">
        <v>1450</v>
      </c>
      <c r="GM140" s="412">
        <v>533</v>
      </c>
      <c r="GN140" s="412">
        <v>163</v>
      </c>
      <c r="GO140" s="412">
        <v>54</v>
      </c>
      <c r="GP140" s="412">
        <v>51</v>
      </c>
      <c r="GQ140" s="412">
        <v>2</v>
      </c>
      <c r="GR140" s="412">
        <v>14391</v>
      </c>
      <c r="GS140" s="412">
        <v>0</v>
      </c>
      <c r="GT140" s="412">
        <v>0</v>
      </c>
      <c r="GU140" s="412">
        <v>0</v>
      </c>
      <c r="GV140" s="412">
        <v>0</v>
      </c>
      <c r="GW140" s="412">
        <v>0</v>
      </c>
      <c r="GX140" s="412">
        <v>0</v>
      </c>
      <c r="GY140" s="412">
        <v>0</v>
      </c>
      <c r="GZ140" s="412">
        <v>0</v>
      </c>
      <c r="HA140" s="412">
        <v>0</v>
      </c>
      <c r="HB140" s="412">
        <v>0</v>
      </c>
      <c r="HC140" s="412">
        <v>40.5</v>
      </c>
      <c r="HD140" s="412">
        <v>18810.95</v>
      </c>
      <c r="HE140" s="412">
        <v>4960.3999999999996</v>
      </c>
      <c r="HF140" s="412">
        <v>5035.8500000000004</v>
      </c>
      <c r="HG140" s="412">
        <v>2479.3000000000002</v>
      </c>
      <c r="HH140" s="412">
        <v>804.55</v>
      </c>
      <c r="HI140" s="412">
        <v>260.3</v>
      </c>
      <c r="HJ140" s="412">
        <v>154</v>
      </c>
      <c r="HK140" s="412">
        <v>4</v>
      </c>
      <c r="HL140" s="412">
        <v>32549.849999999995</v>
      </c>
      <c r="HM140" s="412">
        <v>22.5</v>
      </c>
      <c r="HN140" s="412">
        <v>12540.6</v>
      </c>
      <c r="HO140" s="412">
        <v>3858.1</v>
      </c>
      <c r="HP140" s="412">
        <v>4476.3</v>
      </c>
      <c r="HQ140" s="412">
        <v>2479.3000000000002</v>
      </c>
      <c r="HR140" s="412">
        <v>983.3</v>
      </c>
      <c r="HS140" s="412">
        <v>376</v>
      </c>
      <c r="HT140" s="412">
        <v>256.7</v>
      </c>
      <c r="HU140" s="412">
        <v>8</v>
      </c>
      <c r="HV140" s="412">
        <v>25000.799999999999</v>
      </c>
      <c r="HW140" s="412">
        <v>0</v>
      </c>
      <c r="HX140" s="412">
        <v>25000.799999999999</v>
      </c>
      <c r="HY140" s="412">
        <v>40.5</v>
      </c>
      <c r="HZ140" s="412">
        <v>18810.95</v>
      </c>
      <c r="IA140" s="412">
        <v>4960.3999999999996</v>
      </c>
      <c r="IB140" s="412">
        <v>5035.8500000000004</v>
      </c>
      <c r="IC140" s="412">
        <v>2479.3000000000002</v>
      </c>
      <c r="ID140" s="412">
        <v>804.55</v>
      </c>
      <c r="IE140" s="412">
        <v>260.3</v>
      </c>
      <c r="IF140" s="412">
        <v>154</v>
      </c>
      <c r="IG140" s="412">
        <v>4</v>
      </c>
      <c r="IH140" s="412">
        <v>32549.849999999995</v>
      </c>
      <c r="II140" s="412">
        <v>7.87</v>
      </c>
      <c r="IJ140" s="412">
        <v>4635.9399999999996</v>
      </c>
      <c r="IK140" s="412">
        <v>551.48</v>
      </c>
      <c r="IL140" s="412">
        <v>297.13</v>
      </c>
      <c r="IM140" s="412">
        <v>64.34</v>
      </c>
      <c r="IN140" s="412">
        <v>25.75</v>
      </c>
      <c r="IO140" s="412">
        <v>6.74</v>
      </c>
      <c r="IP140" s="412">
        <v>6.6</v>
      </c>
      <c r="IQ140" s="412">
        <v>0</v>
      </c>
      <c r="IR140" s="412">
        <v>5595.8499999999995</v>
      </c>
      <c r="IS140" s="412">
        <v>32.630000000000003</v>
      </c>
      <c r="IT140" s="412">
        <v>14175.010000000002</v>
      </c>
      <c r="IU140" s="412">
        <v>4408.92</v>
      </c>
      <c r="IV140" s="412">
        <v>4738.72</v>
      </c>
      <c r="IW140" s="412">
        <v>2414.96</v>
      </c>
      <c r="IX140" s="412">
        <v>778.8</v>
      </c>
      <c r="IY140" s="412">
        <v>253.56</v>
      </c>
      <c r="IZ140" s="412">
        <v>147.4</v>
      </c>
      <c r="JA140" s="412">
        <v>4</v>
      </c>
      <c r="JB140" s="412">
        <v>26954.000000000004</v>
      </c>
      <c r="JC140" s="412">
        <v>18.100000000000001</v>
      </c>
      <c r="JD140" s="412">
        <v>9450</v>
      </c>
      <c r="JE140" s="412">
        <v>3429.2</v>
      </c>
      <c r="JF140" s="412">
        <v>4212.2</v>
      </c>
      <c r="JG140" s="412">
        <v>2415</v>
      </c>
      <c r="JH140" s="412">
        <v>951.9</v>
      </c>
      <c r="JI140" s="412">
        <v>366.3</v>
      </c>
      <c r="JJ140" s="412">
        <v>245.7</v>
      </c>
      <c r="JK140" s="412">
        <v>8</v>
      </c>
      <c r="JL140" s="412">
        <v>21096.400000000001</v>
      </c>
      <c r="JM140" s="412">
        <v>0</v>
      </c>
      <c r="JN140" s="412">
        <v>21096.400000000001</v>
      </c>
      <c r="JO140" s="286"/>
      <c r="JP140" s="143">
        <f t="shared" si="7"/>
        <v>0</v>
      </c>
    </row>
    <row r="141" spans="1:276" x14ac:dyDescent="0.2">
      <c r="A141" s="150" t="s">
        <v>514</v>
      </c>
      <c r="B141" s="151" t="s">
        <v>276</v>
      </c>
      <c r="C141" s="152" t="s">
        <v>69</v>
      </c>
      <c r="D141" s="415" t="s">
        <v>513</v>
      </c>
      <c r="E141" s="412">
        <v>18742</v>
      </c>
      <c r="F141" s="412">
        <v>22596</v>
      </c>
      <c r="G141" s="412">
        <v>11081</v>
      </c>
      <c r="H141" s="412">
        <v>4249</v>
      </c>
      <c r="I141" s="412">
        <v>2225</v>
      </c>
      <c r="J141" s="412">
        <v>883</v>
      </c>
      <c r="K141" s="412">
        <v>353</v>
      </c>
      <c r="L141" s="412">
        <v>18</v>
      </c>
      <c r="M141" s="412">
        <v>60147</v>
      </c>
      <c r="N141" s="412">
        <v>428</v>
      </c>
      <c r="O141" s="412">
        <v>196</v>
      </c>
      <c r="P141" s="412">
        <v>82</v>
      </c>
      <c r="Q141" s="412">
        <v>65</v>
      </c>
      <c r="R141" s="412">
        <v>84</v>
      </c>
      <c r="S141" s="412">
        <v>9</v>
      </c>
      <c r="T141" s="412">
        <v>4</v>
      </c>
      <c r="U141" s="412">
        <v>1</v>
      </c>
      <c r="V141" s="412">
        <v>869</v>
      </c>
      <c r="W141" s="412">
        <v>0</v>
      </c>
      <c r="X141" s="412">
        <v>0</v>
      </c>
      <c r="Y141" s="412">
        <v>0</v>
      </c>
      <c r="Z141" s="412">
        <v>0</v>
      </c>
      <c r="AA141" s="412">
        <v>0</v>
      </c>
      <c r="AB141" s="412">
        <v>0</v>
      </c>
      <c r="AC141" s="412">
        <v>0</v>
      </c>
      <c r="AD141" s="412">
        <v>0</v>
      </c>
      <c r="AE141" s="412">
        <v>0</v>
      </c>
      <c r="AF141" s="412">
        <v>18314</v>
      </c>
      <c r="AG141" s="412">
        <v>22400</v>
      </c>
      <c r="AH141" s="412">
        <v>10999</v>
      </c>
      <c r="AI141" s="412">
        <v>4184</v>
      </c>
      <c r="AJ141" s="412">
        <v>2141</v>
      </c>
      <c r="AK141" s="412">
        <v>874</v>
      </c>
      <c r="AL141" s="412">
        <v>349</v>
      </c>
      <c r="AM141" s="412">
        <v>17</v>
      </c>
      <c r="AN141" s="412">
        <v>59278</v>
      </c>
      <c r="AO141" s="412">
        <v>35</v>
      </c>
      <c r="AP141" s="412">
        <v>109</v>
      </c>
      <c r="AQ141" s="412">
        <v>83</v>
      </c>
      <c r="AR141" s="412">
        <v>41</v>
      </c>
      <c r="AS141" s="412">
        <v>11</v>
      </c>
      <c r="AT141" s="412">
        <v>5</v>
      </c>
      <c r="AU141" s="412">
        <v>7</v>
      </c>
      <c r="AV141" s="412">
        <v>6</v>
      </c>
      <c r="AW141" s="412">
        <v>297</v>
      </c>
      <c r="AX141" s="412">
        <v>35</v>
      </c>
      <c r="AY141" s="412">
        <v>109</v>
      </c>
      <c r="AZ141" s="412">
        <v>83</v>
      </c>
      <c r="BA141" s="412">
        <v>41</v>
      </c>
      <c r="BB141" s="412">
        <v>11</v>
      </c>
      <c r="BC141" s="412">
        <v>5</v>
      </c>
      <c r="BD141" s="412">
        <v>7</v>
      </c>
      <c r="BE141" s="412">
        <v>6</v>
      </c>
      <c r="BF141" s="412">
        <v>0</v>
      </c>
      <c r="BG141" s="412">
        <v>297</v>
      </c>
      <c r="BH141" s="412">
        <v>35</v>
      </c>
      <c r="BI141" s="412">
        <v>18388</v>
      </c>
      <c r="BJ141" s="412">
        <v>22374</v>
      </c>
      <c r="BK141" s="412">
        <v>10957</v>
      </c>
      <c r="BL141" s="412">
        <v>4154</v>
      </c>
      <c r="BM141" s="412">
        <v>2135</v>
      </c>
      <c r="BN141" s="412">
        <v>876</v>
      </c>
      <c r="BO141" s="412">
        <v>348</v>
      </c>
      <c r="BP141" s="412">
        <v>11</v>
      </c>
      <c r="BQ141" s="412">
        <v>59278</v>
      </c>
      <c r="BR141" s="412">
        <v>14</v>
      </c>
      <c r="BS141" s="412">
        <v>9824</v>
      </c>
      <c r="BT141" s="412">
        <v>7034</v>
      </c>
      <c r="BU141" s="412">
        <v>2801</v>
      </c>
      <c r="BV141" s="412">
        <v>883</v>
      </c>
      <c r="BW141" s="412">
        <v>371</v>
      </c>
      <c r="BX141" s="412">
        <v>110</v>
      </c>
      <c r="BY141" s="412">
        <v>39</v>
      </c>
      <c r="BZ141" s="412">
        <v>0</v>
      </c>
      <c r="CA141" s="412">
        <v>21076</v>
      </c>
      <c r="CB141" s="412">
        <v>0</v>
      </c>
      <c r="CC141" s="412">
        <v>101</v>
      </c>
      <c r="CD141" s="412">
        <v>199</v>
      </c>
      <c r="CE141" s="412">
        <v>67</v>
      </c>
      <c r="CF141" s="412">
        <v>22</v>
      </c>
      <c r="CG141" s="412">
        <v>14</v>
      </c>
      <c r="CH141" s="412">
        <v>0</v>
      </c>
      <c r="CI141" s="412">
        <v>1</v>
      </c>
      <c r="CJ141" s="412">
        <v>1</v>
      </c>
      <c r="CK141" s="412">
        <v>405</v>
      </c>
      <c r="CL141" s="412">
        <v>2</v>
      </c>
      <c r="CM141" s="412">
        <v>8</v>
      </c>
      <c r="CN141" s="412">
        <v>19</v>
      </c>
      <c r="CO141" s="412">
        <v>23</v>
      </c>
      <c r="CP141" s="412">
        <v>7</v>
      </c>
      <c r="CQ141" s="412">
        <v>6</v>
      </c>
      <c r="CR141" s="412">
        <v>6</v>
      </c>
      <c r="CS141" s="412">
        <v>12</v>
      </c>
      <c r="CT141" s="412">
        <v>3</v>
      </c>
      <c r="CU141" s="412">
        <v>86</v>
      </c>
      <c r="CV141" s="412">
        <v>122</v>
      </c>
      <c r="CW141" s="412">
        <v>127</v>
      </c>
      <c r="CX141" s="412">
        <v>65</v>
      </c>
      <c r="CY141" s="412">
        <v>39</v>
      </c>
      <c r="CZ141" s="412">
        <v>10</v>
      </c>
      <c r="DA141" s="412">
        <v>6</v>
      </c>
      <c r="DB141" s="412">
        <v>6</v>
      </c>
      <c r="DC141" s="412">
        <v>0</v>
      </c>
      <c r="DD141" s="412">
        <v>375</v>
      </c>
      <c r="DE141" s="412">
        <v>353</v>
      </c>
      <c r="DF141" s="412">
        <v>352</v>
      </c>
      <c r="DG141" s="412">
        <v>76</v>
      </c>
      <c r="DH141" s="412">
        <v>38</v>
      </c>
      <c r="DI141" s="412">
        <v>19</v>
      </c>
      <c r="DJ141" s="412">
        <v>6</v>
      </c>
      <c r="DK141" s="412">
        <v>3</v>
      </c>
      <c r="DL141" s="412">
        <v>1</v>
      </c>
      <c r="DM141" s="412">
        <v>848</v>
      </c>
      <c r="DN141" s="412">
        <v>82</v>
      </c>
      <c r="DO141" s="412">
        <v>64</v>
      </c>
      <c r="DP141" s="412">
        <v>35</v>
      </c>
      <c r="DQ141" s="412">
        <v>6</v>
      </c>
      <c r="DR141" s="412">
        <v>6</v>
      </c>
      <c r="DS141" s="412">
        <v>2</v>
      </c>
      <c r="DT141" s="412">
        <v>1</v>
      </c>
      <c r="DU141" s="412">
        <v>0</v>
      </c>
      <c r="DV141" s="412">
        <v>196</v>
      </c>
      <c r="DW141" s="412">
        <v>52</v>
      </c>
      <c r="DX141" s="412">
        <v>25</v>
      </c>
      <c r="DY141" s="412">
        <v>14</v>
      </c>
      <c r="DZ141" s="412">
        <v>5</v>
      </c>
      <c r="EA141" s="412">
        <v>1</v>
      </c>
      <c r="EB141" s="412">
        <v>2</v>
      </c>
      <c r="EC141" s="412">
        <v>0</v>
      </c>
      <c r="ED141" s="412">
        <v>0</v>
      </c>
      <c r="EE141" s="412">
        <v>99</v>
      </c>
      <c r="EF141" s="412">
        <v>487</v>
      </c>
      <c r="EG141" s="412">
        <v>441</v>
      </c>
      <c r="EH141" s="412">
        <v>125</v>
      </c>
      <c r="EI141" s="412">
        <v>49</v>
      </c>
      <c r="EJ141" s="412">
        <v>26</v>
      </c>
      <c r="EK141" s="412">
        <v>10</v>
      </c>
      <c r="EL141" s="412">
        <v>4</v>
      </c>
      <c r="EM141" s="412">
        <v>1</v>
      </c>
      <c r="EN141" s="412">
        <v>1143</v>
      </c>
      <c r="EO141" s="412">
        <v>218</v>
      </c>
      <c r="EP141" s="412">
        <v>192</v>
      </c>
      <c r="EQ141" s="412">
        <v>62</v>
      </c>
      <c r="ER141" s="412">
        <v>24</v>
      </c>
      <c r="ES141" s="412">
        <v>14</v>
      </c>
      <c r="ET141" s="412">
        <v>5</v>
      </c>
      <c r="EU141" s="412">
        <v>2</v>
      </c>
      <c r="EV141" s="412">
        <v>1</v>
      </c>
      <c r="EW141" s="412">
        <v>518</v>
      </c>
      <c r="EX141" s="412">
        <v>0</v>
      </c>
      <c r="EY141" s="412">
        <v>0</v>
      </c>
      <c r="EZ141" s="412">
        <v>0</v>
      </c>
      <c r="FA141" s="412">
        <v>0</v>
      </c>
      <c r="FB141" s="412">
        <v>0</v>
      </c>
      <c r="FC141" s="412">
        <v>0</v>
      </c>
      <c r="FD141" s="412">
        <v>0</v>
      </c>
      <c r="FE141" s="412">
        <v>0</v>
      </c>
      <c r="FF141" s="412">
        <v>0</v>
      </c>
      <c r="FG141" s="412">
        <v>6</v>
      </c>
      <c r="FH141" s="412">
        <v>14</v>
      </c>
      <c r="FI141" s="412">
        <v>10</v>
      </c>
      <c r="FJ141" s="412">
        <v>2</v>
      </c>
      <c r="FK141" s="412">
        <v>3</v>
      </c>
      <c r="FL141" s="412">
        <v>0</v>
      </c>
      <c r="FM141" s="412">
        <v>1</v>
      </c>
      <c r="FN141" s="412">
        <v>0</v>
      </c>
      <c r="FO141" s="412">
        <v>36</v>
      </c>
      <c r="FP141" s="412">
        <v>212</v>
      </c>
      <c r="FQ141" s="412">
        <v>178</v>
      </c>
      <c r="FR141" s="412">
        <v>52</v>
      </c>
      <c r="FS141" s="412">
        <v>22</v>
      </c>
      <c r="FT141" s="412">
        <v>11</v>
      </c>
      <c r="FU141" s="412">
        <v>5</v>
      </c>
      <c r="FV141" s="412">
        <v>1</v>
      </c>
      <c r="FW141" s="412">
        <v>1</v>
      </c>
      <c r="FX141" s="412">
        <v>482</v>
      </c>
      <c r="FY141" s="412">
        <v>19</v>
      </c>
      <c r="FZ141" s="412">
        <v>8321</v>
      </c>
      <c r="GA141" s="412">
        <v>15032</v>
      </c>
      <c r="GB141" s="412">
        <v>8017</v>
      </c>
      <c r="GC141" s="412">
        <v>3231</v>
      </c>
      <c r="GD141" s="412">
        <v>1737</v>
      </c>
      <c r="GE141" s="412">
        <v>756</v>
      </c>
      <c r="GF141" s="412">
        <v>295</v>
      </c>
      <c r="GG141" s="412">
        <v>7</v>
      </c>
      <c r="GH141" s="412">
        <v>37415</v>
      </c>
      <c r="GI141" s="412">
        <v>16</v>
      </c>
      <c r="GJ141" s="412">
        <v>10067</v>
      </c>
      <c r="GK141" s="412">
        <v>7342</v>
      </c>
      <c r="GL141" s="412">
        <v>2940</v>
      </c>
      <c r="GM141" s="412">
        <v>923</v>
      </c>
      <c r="GN141" s="412">
        <v>398</v>
      </c>
      <c r="GO141" s="412">
        <v>120</v>
      </c>
      <c r="GP141" s="412">
        <v>53</v>
      </c>
      <c r="GQ141" s="412">
        <v>4</v>
      </c>
      <c r="GR141" s="412">
        <v>21863</v>
      </c>
      <c r="GS141" s="412">
        <v>0</v>
      </c>
      <c r="GT141" s="412">
        <v>0.5</v>
      </c>
      <c r="GU141" s="412">
        <v>0</v>
      </c>
      <c r="GV141" s="412">
        <v>0.5</v>
      </c>
      <c r="GW141" s="412">
        <v>0</v>
      </c>
      <c r="GX141" s="412">
        <v>0</v>
      </c>
      <c r="GY141" s="412">
        <v>0</v>
      </c>
      <c r="GZ141" s="412">
        <v>0</v>
      </c>
      <c r="HA141" s="412">
        <v>0</v>
      </c>
      <c r="HB141" s="412">
        <v>1</v>
      </c>
      <c r="HC141" s="412">
        <v>30.5</v>
      </c>
      <c r="HD141" s="412">
        <v>15893.65</v>
      </c>
      <c r="HE141" s="412">
        <v>20544.25</v>
      </c>
      <c r="HF141" s="412">
        <v>10222.299999999999</v>
      </c>
      <c r="HG141" s="412">
        <v>3924.55</v>
      </c>
      <c r="HH141" s="412">
        <v>2034.45</v>
      </c>
      <c r="HI141" s="412">
        <v>845.5</v>
      </c>
      <c r="HJ141" s="412">
        <v>331.9</v>
      </c>
      <c r="HK141" s="412">
        <v>9.25</v>
      </c>
      <c r="HL141" s="412">
        <v>53836.35</v>
      </c>
      <c r="HM141" s="412">
        <v>16.899999999999999</v>
      </c>
      <c r="HN141" s="412">
        <v>10595.8</v>
      </c>
      <c r="HO141" s="412">
        <v>15978.9</v>
      </c>
      <c r="HP141" s="412">
        <v>9086.5</v>
      </c>
      <c r="HQ141" s="412">
        <v>3924.6</v>
      </c>
      <c r="HR141" s="412">
        <v>2486.6</v>
      </c>
      <c r="HS141" s="412">
        <v>1221.3</v>
      </c>
      <c r="HT141" s="412">
        <v>553.20000000000005</v>
      </c>
      <c r="HU141" s="412">
        <v>18.5</v>
      </c>
      <c r="HV141" s="412">
        <v>43882.299999999996</v>
      </c>
      <c r="HW141" s="412">
        <v>0</v>
      </c>
      <c r="HX141" s="412">
        <v>43882.3</v>
      </c>
      <c r="HY141" s="412">
        <v>30.5</v>
      </c>
      <c r="HZ141" s="412">
        <v>15893.65</v>
      </c>
      <c r="IA141" s="412">
        <v>20544.25</v>
      </c>
      <c r="IB141" s="412">
        <v>10222.299999999999</v>
      </c>
      <c r="IC141" s="412">
        <v>3924.55</v>
      </c>
      <c r="ID141" s="412">
        <v>2034.45</v>
      </c>
      <c r="IE141" s="412">
        <v>845.5</v>
      </c>
      <c r="IF141" s="412">
        <v>331.9</v>
      </c>
      <c r="IG141" s="412">
        <v>9.25</v>
      </c>
      <c r="IH141" s="412">
        <v>53836.35</v>
      </c>
      <c r="II141" s="412">
        <v>10.36</v>
      </c>
      <c r="IJ141" s="412">
        <v>4830.1099999999997</v>
      </c>
      <c r="IK141" s="412">
        <v>3005.25</v>
      </c>
      <c r="IL141" s="412">
        <v>594.45000000000005</v>
      </c>
      <c r="IM141" s="412">
        <v>135.32</v>
      </c>
      <c r="IN141" s="412">
        <v>34.19</v>
      </c>
      <c r="IO141" s="412">
        <v>7.77</v>
      </c>
      <c r="IP141" s="412">
        <v>0</v>
      </c>
      <c r="IQ141" s="412">
        <v>0</v>
      </c>
      <c r="IR141" s="412">
        <v>8617.4500000000007</v>
      </c>
      <c r="IS141" s="412">
        <v>20.14</v>
      </c>
      <c r="IT141" s="412">
        <v>11063.54</v>
      </c>
      <c r="IU141" s="412">
        <v>17539</v>
      </c>
      <c r="IV141" s="412">
        <v>9627.8499999999985</v>
      </c>
      <c r="IW141" s="412">
        <v>3789.23</v>
      </c>
      <c r="IX141" s="412">
        <v>2000.26</v>
      </c>
      <c r="IY141" s="412">
        <v>837.73</v>
      </c>
      <c r="IZ141" s="412">
        <v>331.9</v>
      </c>
      <c r="JA141" s="412">
        <v>9.25</v>
      </c>
      <c r="JB141" s="412">
        <v>45218.900000000009</v>
      </c>
      <c r="JC141" s="412">
        <v>11.2</v>
      </c>
      <c r="JD141" s="412">
        <v>7375.7</v>
      </c>
      <c r="JE141" s="412">
        <v>13641.4</v>
      </c>
      <c r="JF141" s="412">
        <v>8558.1</v>
      </c>
      <c r="JG141" s="412">
        <v>3789.2</v>
      </c>
      <c r="JH141" s="412">
        <v>2444.8000000000002</v>
      </c>
      <c r="JI141" s="412">
        <v>1210.0999999999999</v>
      </c>
      <c r="JJ141" s="412">
        <v>553.20000000000005</v>
      </c>
      <c r="JK141" s="412">
        <v>18.5</v>
      </c>
      <c r="JL141" s="412">
        <v>37602.199999999997</v>
      </c>
      <c r="JM141" s="412">
        <v>0</v>
      </c>
      <c r="JN141" s="412">
        <v>37602.199999999997</v>
      </c>
      <c r="JO141" s="286"/>
      <c r="JP141" s="143">
        <f t="shared" si="7"/>
        <v>0</v>
      </c>
    </row>
    <row r="142" spans="1:276" x14ac:dyDescent="0.2">
      <c r="A142" s="150" t="s">
        <v>515</v>
      </c>
      <c r="B142" s="151" t="s">
        <v>284</v>
      </c>
      <c r="C142" s="152" t="s">
        <v>277</v>
      </c>
      <c r="D142" s="415" t="s">
        <v>304</v>
      </c>
      <c r="E142" s="412">
        <v>10088</v>
      </c>
      <c r="F142" s="412">
        <v>18026</v>
      </c>
      <c r="G142" s="412">
        <v>17102</v>
      </c>
      <c r="H142" s="412">
        <v>13098</v>
      </c>
      <c r="I142" s="412">
        <v>7027</v>
      </c>
      <c r="J142" s="412">
        <v>3100</v>
      </c>
      <c r="K142" s="412">
        <v>1494</v>
      </c>
      <c r="L142" s="412">
        <v>143</v>
      </c>
      <c r="M142" s="412">
        <v>70078</v>
      </c>
      <c r="N142" s="412">
        <v>261</v>
      </c>
      <c r="O142" s="412">
        <v>193</v>
      </c>
      <c r="P142" s="412">
        <v>159</v>
      </c>
      <c r="Q142" s="412">
        <v>163</v>
      </c>
      <c r="R142" s="412">
        <v>75</v>
      </c>
      <c r="S142" s="412">
        <v>35</v>
      </c>
      <c r="T142" s="412">
        <v>7</v>
      </c>
      <c r="U142" s="412">
        <v>0</v>
      </c>
      <c r="V142" s="412">
        <v>893</v>
      </c>
      <c r="W142" s="412">
        <v>0</v>
      </c>
      <c r="X142" s="412">
        <v>0</v>
      </c>
      <c r="Y142" s="412">
        <v>0</v>
      </c>
      <c r="Z142" s="412">
        <v>0</v>
      </c>
      <c r="AA142" s="412">
        <v>0</v>
      </c>
      <c r="AB142" s="412">
        <v>0</v>
      </c>
      <c r="AC142" s="412">
        <v>0</v>
      </c>
      <c r="AD142" s="412">
        <v>0</v>
      </c>
      <c r="AE142" s="412">
        <v>0</v>
      </c>
      <c r="AF142" s="412">
        <v>9827</v>
      </c>
      <c r="AG142" s="412">
        <v>17833</v>
      </c>
      <c r="AH142" s="412">
        <v>16943</v>
      </c>
      <c r="AI142" s="412">
        <v>12935</v>
      </c>
      <c r="AJ142" s="412">
        <v>6952</v>
      </c>
      <c r="AK142" s="412">
        <v>3065</v>
      </c>
      <c r="AL142" s="412">
        <v>1487</v>
      </c>
      <c r="AM142" s="412">
        <v>143</v>
      </c>
      <c r="AN142" s="412">
        <v>69185</v>
      </c>
      <c r="AO142" s="412">
        <v>15</v>
      </c>
      <c r="AP142" s="412">
        <v>49</v>
      </c>
      <c r="AQ142" s="412">
        <v>76</v>
      </c>
      <c r="AR142" s="412">
        <v>108</v>
      </c>
      <c r="AS142" s="412">
        <v>81</v>
      </c>
      <c r="AT142" s="412">
        <v>39</v>
      </c>
      <c r="AU142" s="412">
        <v>36</v>
      </c>
      <c r="AV142" s="412">
        <v>33</v>
      </c>
      <c r="AW142" s="412">
        <v>437</v>
      </c>
      <c r="AX142" s="412">
        <v>15</v>
      </c>
      <c r="AY142" s="412">
        <v>49</v>
      </c>
      <c r="AZ142" s="412">
        <v>76</v>
      </c>
      <c r="BA142" s="412">
        <v>108</v>
      </c>
      <c r="BB142" s="412">
        <v>81</v>
      </c>
      <c r="BC142" s="412">
        <v>39</v>
      </c>
      <c r="BD142" s="412">
        <v>36</v>
      </c>
      <c r="BE142" s="412">
        <v>33</v>
      </c>
      <c r="BF142" s="412">
        <v>0</v>
      </c>
      <c r="BG142" s="412">
        <v>437</v>
      </c>
      <c r="BH142" s="412">
        <v>15</v>
      </c>
      <c r="BI142" s="412">
        <v>9861</v>
      </c>
      <c r="BJ142" s="412">
        <v>17860</v>
      </c>
      <c r="BK142" s="412">
        <v>16975</v>
      </c>
      <c r="BL142" s="412">
        <v>12908</v>
      </c>
      <c r="BM142" s="412">
        <v>6910</v>
      </c>
      <c r="BN142" s="412">
        <v>3062</v>
      </c>
      <c r="BO142" s="412">
        <v>1484</v>
      </c>
      <c r="BP142" s="412">
        <v>110</v>
      </c>
      <c r="BQ142" s="412">
        <v>69185</v>
      </c>
      <c r="BR142" s="412">
        <v>8</v>
      </c>
      <c r="BS142" s="412">
        <v>5645</v>
      </c>
      <c r="BT142" s="412">
        <v>7047</v>
      </c>
      <c r="BU142" s="412">
        <v>5055</v>
      </c>
      <c r="BV142" s="412">
        <v>3356</v>
      </c>
      <c r="BW142" s="412">
        <v>1435</v>
      </c>
      <c r="BX142" s="412">
        <v>502</v>
      </c>
      <c r="BY142" s="412">
        <v>202</v>
      </c>
      <c r="BZ142" s="412">
        <v>10</v>
      </c>
      <c r="CA142" s="412">
        <v>23260</v>
      </c>
      <c r="CB142" s="412">
        <v>0</v>
      </c>
      <c r="CC142" s="412">
        <v>32</v>
      </c>
      <c r="CD142" s="412">
        <v>127</v>
      </c>
      <c r="CE142" s="412">
        <v>102</v>
      </c>
      <c r="CF142" s="412">
        <v>67</v>
      </c>
      <c r="CG142" s="412">
        <v>40</v>
      </c>
      <c r="CH142" s="412">
        <v>23</v>
      </c>
      <c r="CI142" s="412">
        <v>6</v>
      </c>
      <c r="CJ142" s="412">
        <v>1</v>
      </c>
      <c r="CK142" s="412">
        <v>398</v>
      </c>
      <c r="CL142" s="412">
        <v>0</v>
      </c>
      <c r="CM142" s="412">
        <v>6</v>
      </c>
      <c r="CN142" s="412">
        <v>2</v>
      </c>
      <c r="CO142" s="412">
        <v>7</v>
      </c>
      <c r="CP142" s="412">
        <v>1</v>
      </c>
      <c r="CQ142" s="412">
        <v>11</v>
      </c>
      <c r="CR142" s="412">
        <v>26</v>
      </c>
      <c r="CS142" s="412">
        <v>45</v>
      </c>
      <c r="CT142" s="412">
        <v>8</v>
      </c>
      <c r="CU142" s="412">
        <v>106</v>
      </c>
      <c r="CV142" s="412">
        <v>667</v>
      </c>
      <c r="CW142" s="412">
        <v>670</v>
      </c>
      <c r="CX142" s="412">
        <v>661</v>
      </c>
      <c r="CY142" s="412">
        <v>652</v>
      </c>
      <c r="CZ142" s="412">
        <v>511</v>
      </c>
      <c r="DA142" s="412">
        <v>319</v>
      </c>
      <c r="DB142" s="412">
        <v>202</v>
      </c>
      <c r="DC142" s="412">
        <v>23</v>
      </c>
      <c r="DD142" s="412">
        <v>3705</v>
      </c>
      <c r="DE142" s="412">
        <v>233</v>
      </c>
      <c r="DF142" s="412">
        <v>258</v>
      </c>
      <c r="DG142" s="412">
        <v>173</v>
      </c>
      <c r="DH142" s="412">
        <v>105</v>
      </c>
      <c r="DI142" s="412">
        <v>53</v>
      </c>
      <c r="DJ142" s="412">
        <v>31</v>
      </c>
      <c r="DK142" s="412">
        <v>25</v>
      </c>
      <c r="DL142" s="412">
        <v>1</v>
      </c>
      <c r="DM142" s="412">
        <v>879</v>
      </c>
      <c r="DN142" s="412">
        <v>152</v>
      </c>
      <c r="DO142" s="412">
        <v>203</v>
      </c>
      <c r="DP142" s="412">
        <v>126</v>
      </c>
      <c r="DQ142" s="412">
        <v>85</v>
      </c>
      <c r="DR142" s="412">
        <v>48</v>
      </c>
      <c r="DS142" s="412">
        <v>18</v>
      </c>
      <c r="DT142" s="412">
        <v>7</v>
      </c>
      <c r="DU142" s="412">
        <v>1</v>
      </c>
      <c r="DV142" s="412">
        <v>640</v>
      </c>
      <c r="DW142" s="412">
        <v>49</v>
      </c>
      <c r="DX142" s="412">
        <v>35</v>
      </c>
      <c r="DY142" s="412">
        <v>29</v>
      </c>
      <c r="DZ142" s="412">
        <v>9</v>
      </c>
      <c r="EA142" s="412">
        <v>12</v>
      </c>
      <c r="EB142" s="412">
        <v>13</v>
      </c>
      <c r="EC142" s="412">
        <v>9</v>
      </c>
      <c r="ED142" s="412">
        <v>1</v>
      </c>
      <c r="EE142" s="412">
        <v>157</v>
      </c>
      <c r="EF142" s="412">
        <v>434</v>
      </c>
      <c r="EG142" s="412">
        <v>496</v>
      </c>
      <c r="EH142" s="412">
        <v>328</v>
      </c>
      <c r="EI142" s="412">
        <v>199</v>
      </c>
      <c r="EJ142" s="412">
        <v>113</v>
      </c>
      <c r="EK142" s="412">
        <v>62</v>
      </c>
      <c r="EL142" s="412">
        <v>41</v>
      </c>
      <c r="EM142" s="412">
        <v>3</v>
      </c>
      <c r="EN142" s="412">
        <v>1676</v>
      </c>
      <c r="EO142" s="412">
        <v>212</v>
      </c>
      <c r="EP142" s="412">
        <v>216</v>
      </c>
      <c r="EQ142" s="412">
        <v>152</v>
      </c>
      <c r="ER142" s="412">
        <v>89</v>
      </c>
      <c r="ES142" s="412">
        <v>60</v>
      </c>
      <c r="ET142" s="412">
        <v>38</v>
      </c>
      <c r="EU142" s="412">
        <v>32</v>
      </c>
      <c r="EV142" s="412">
        <v>3</v>
      </c>
      <c r="EW142" s="412">
        <v>802</v>
      </c>
      <c r="EX142" s="412">
        <v>0</v>
      </c>
      <c r="EY142" s="412">
        <v>0</v>
      </c>
      <c r="EZ142" s="412">
        <v>0</v>
      </c>
      <c r="FA142" s="412">
        <v>1</v>
      </c>
      <c r="FB142" s="412">
        <v>2</v>
      </c>
      <c r="FC142" s="412">
        <v>0</v>
      </c>
      <c r="FD142" s="412">
        <v>0</v>
      </c>
      <c r="FE142" s="412">
        <v>0</v>
      </c>
      <c r="FF142" s="412">
        <v>3</v>
      </c>
      <c r="FG142" s="412">
        <v>24</v>
      </c>
      <c r="FH142" s="412">
        <v>30</v>
      </c>
      <c r="FI142" s="412">
        <v>28</v>
      </c>
      <c r="FJ142" s="412">
        <v>19</v>
      </c>
      <c r="FK142" s="412">
        <v>16</v>
      </c>
      <c r="FL142" s="412">
        <v>4</v>
      </c>
      <c r="FM142" s="412">
        <v>3</v>
      </c>
      <c r="FN142" s="412">
        <v>1</v>
      </c>
      <c r="FO142" s="412">
        <v>125</v>
      </c>
      <c r="FP142" s="412">
        <v>188</v>
      </c>
      <c r="FQ142" s="412">
        <v>186</v>
      </c>
      <c r="FR142" s="412">
        <v>124</v>
      </c>
      <c r="FS142" s="412">
        <v>69</v>
      </c>
      <c r="FT142" s="412">
        <v>42</v>
      </c>
      <c r="FU142" s="412">
        <v>34</v>
      </c>
      <c r="FV142" s="412">
        <v>29</v>
      </c>
      <c r="FW142" s="412">
        <v>2</v>
      </c>
      <c r="FX142" s="412">
        <v>674</v>
      </c>
      <c r="FY142" s="412">
        <v>7</v>
      </c>
      <c r="FZ142" s="412">
        <v>3974</v>
      </c>
      <c r="GA142" s="412">
        <v>10434</v>
      </c>
      <c r="GB142" s="412">
        <v>11653</v>
      </c>
      <c r="GC142" s="412">
        <v>9381</v>
      </c>
      <c r="GD142" s="412">
        <v>5363</v>
      </c>
      <c r="GE142" s="412">
        <v>2479</v>
      </c>
      <c r="GF142" s="412">
        <v>1215</v>
      </c>
      <c r="GG142" s="412">
        <v>89</v>
      </c>
      <c r="GH142" s="412">
        <v>44595</v>
      </c>
      <c r="GI142" s="412">
        <v>8</v>
      </c>
      <c r="GJ142" s="412">
        <v>5887</v>
      </c>
      <c r="GK142" s="412">
        <v>7426</v>
      </c>
      <c r="GL142" s="412">
        <v>5322</v>
      </c>
      <c r="GM142" s="412">
        <v>3527</v>
      </c>
      <c r="GN142" s="412">
        <v>1547</v>
      </c>
      <c r="GO142" s="412">
        <v>583</v>
      </c>
      <c r="GP142" s="412">
        <v>269</v>
      </c>
      <c r="GQ142" s="412">
        <v>21</v>
      </c>
      <c r="GR142" s="412">
        <v>24590</v>
      </c>
      <c r="GS142" s="412">
        <v>0</v>
      </c>
      <c r="GT142" s="412">
        <v>6.55</v>
      </c>
      <c r="GU142" s="412">
        <v>0</v>
      </c>
      <c r="GV142" s="412">
        <v>0</v>
      </c>
      <c r="GW142" s="412">
        <v>0</v>
      </c>
      <c r="GX142" s="412">
        <v>0</v>
      </c>
      <c r="GY142" s="412">
        <v>0</v>
      </c>
      <c r="GZ142" s="412">
        <v>0</v>
      </c>
      <c r="HA142" s="412">
        <v>0</v>
      </c>
      <c r="HB142" s="412">
        <v>6.55</v>
      </c>
      <c r="HC142" s="412">
        <v>13</v>
      </c>
      <c r="HD142" s="412">
        <v>8309.4500000000007</v>
      </c>
      <c r="HE142" s="412">
        <v>15883</v>
      </c>
      <c r="HF142" s="412">
        <v>15577</v>
      </c>
      <c r="HG142" s="412">
        <v>11973.25</v>
      </c>
      <c r="HH142" s="412">
        <v>6497.75</v>
      </c>
      <c r="HI142" s="412">
        <v>2907.25</v>
      </c>
      <c r="HJ142" s="412">
        <v>1407.75</v>
      </c>
      <c r="HK142" s="412">
        <v>103</v>
      </c>
      <c r="HL142" s="412">
        <v>62671.45</v>
      </c>
      <c r="HM142" s="412">
        <v>7.2</v>
      </c>
      <c r="HN142" s="412">
        <v>5539.6</v>
      </c>
      <c r="HO142" s="412">
        <v>12353.4</v>
      </c>
      <c r="HP142" s="412">
        <v>13846.2</v>
      </c>
      <c r="HQ142" s="412">
        <v>11973.3</v>
      </c>
      <c r="HR142" s="412">
        <v>7941.7</v>
      </c>
      <c r="HS142" s="412">
        <v>4199.3999999999996</v>
      </c>
      <c r="HT142" s="412">
        <v>2346.3000000000002</v>
      </c>
      <c r="HU142" s="412">
        <v>206</v>
      </c>
      <c r="HV142" s="412">
        <v>58413.1</v>
      </c>
      <c r="HW142" s="412">
        <v>0</v>
      </c>
      <c r="HX142" s="412">
        <v>58413.1</v>
      </c>
      <c r="HY142" s="412">
        <v>13</v>
      </c>
      <c r="HZ142" s="412">
        <v>8309.4500000000007</v>
      </c>
      <c r="IA142" s="412">
        <v>15883</v>
      </c>
      <c r="IB142" s="412">
        <v>15577</v>
      </c>
      <c r="IC142" s="412">
        <v>11973.25</v>
      </c>
      <c r="ID142" s="412">
        <v>6497.75</v>
      </c>
      <c r="IE142" s="412">
        <v>2907.25</v>
      </c>
      <c r="IF142" s="412">
        <v>1407.75</v>
      </c>
      <c r="IG142" s="412">
        <v>103</v>
      </c>
      <c r="IH142" s="412">
        <v>62671.45</v>
      </c>
      <c r="II142" s="412">
        <v>4.9800000000000004</v>
      </c>
      <c r="IJ142" s="412">
        <v>2522.1799999999998</v>
      </c>
      <c r="IK142" s="412">
        <v>3484.97</v>
      </c>
      <c r="IL142" s="412">
        <v>2214.65</v>
      </c>
      <c r="IM142" s="412">
        <v>849.26</v>
      </c>
      <c r="IN142" s="412">
        <v>279.41000000000003</v>
      </c>
      <c r="IO142" s="412">
        <v>56.45</v>
      </c>
      <c r="IP142" s="412">
        <v>15.29</v>
      </c>
      <c r="IQ142" s="412">
        <v>0</v>
      </c>
      <c r="IR142" s="412">
        <v>9427.19</v>
      </c>
      <c r="IS142" s="412">
        <v>8.02</v>
      </c>
      <c r="IT142" s="412">
        <v>5787.27</v>
      </c>
      <c r="IU142" s="412">
        <v>12398.03</v>
      </c>
      <c r="IV142" s="412">
        <v>13362.35</v>
      </c>
      <c r="IW142" s="412">
        <v>11123.99</v>
      </c>
      <c r="IX142" s="412">
        <v>6218.34</v>
      </c>
      <c r="IY142" s="412">
        <v>2850.8</v>
      </c>
      <c r="IZ142" s="412">
        <v>1392.46</v>
      </c>
      <c r="JA142" s="412">
        <v>103</v>
      </c>
      <c r="JB142" s="412">
        <v>53244.26</v>
      </c>
      <c r="JC142" s="412">
        <v>4.5</v>
      </c>
      <c r="JD142" s="412">
        <v>3858.2</v>
      </c>
      <c r="JE142" s="412">
        <v>9642.9</v>
      </c>
      <c r="JF142" s="412">
        <v>11877.6</v>
      </c>
      <c r="JG142" s="412">
        <v>11124</v>
      </c>
      <c r="JH142" s="412">
        <v>7600.2</v>
      </c>
      <c r="JI142" s="412">
        <v>4117.8</v>
      </c>
      <c r="JJ142" s="412">
        <v>2320.8000000000002</v>
      </c>
      <c r="JK142" s="412">
        <v>206</v>
      </c>
      <c r="JL142" s="412">
        <v>50752</v>
      </c>
      <c r="JM142" s="412">
        <v>0</v>
      </c>
      <c r="JN142" s="412">
        <v>50752</v>
      </c>
      <c r="JO142" s="286"/>
      <c r="JP142" s="143">
        <f t="shared" si="7"/>
        <v>0</v>
      </c>
    </row>
    <row r="143" spans="1:276" x14ac:dyDescent="0.2">
      <c r="A143" s="150" t="s">
        <v>517</v>
      </c>
      <c r="B143" s="151" t="s">
        <v>284</v>
      </c>
      <c r="C143" s="152" t="s">
        <v>285</v>
      </c>
      <c r="D143" s="415" t="s">
        <v>516</v>
      </c>
      <c r="E143" s="412">
        <v>15</v>
      </c>
      <c r="F143" s="412">
        <v>35</v>
      </c>
      <c r="G143" s="412">
        <v>92</v>
      </c>
      <c r="H143" s="412">
        <v>260</v>
      </c>
      <c r="I143" s="412">
        <v>339</v>
      </c>
      <c r="J143" s="412">
        <v>301</v>
      </c>
      <c r="K143" s="412">
        <v>148</v>
      </c>
      <c r="L143" s="412">
        <v>10</v>
      </c>
      <c r="M143" s="412">
        <v>1200</v>
      </c>
      <c r="N143" s="412">
        <v>0</v>
      </c>
      <c r="O143" s="412">
        <v>0</v>
      </c>
      <c r="P143" s="412">
        <v>2</v>
      </c>
      <c r="Q143" s="412">
        <v>2</v>
      </c>
      <c r="R143" s="412">
        <v>0</v>
      </c>
      <c r="S143" s="412">
        <v>2</v>
      </c>
      <c r="T143" s="412">
        <v>2</v>
      </c>
      <c r="U143" s="412">
        <v>0</v>
      </c>
      <c r="V143" s="412">
        <v>8</v>
      </c>
      <c r="W143" s="412">
        <v>0</v>
      </c>
      <c r="X143" s="412">
        <v>0</v>
      </c>
      <c r="Y143" s="412">
        <v>0</v>
      </c>
      <c r="Z143" s="412">
        <v>0</v>
      </c>
      <c r="AA143" s="412">
        <v>0</v>
      </c>
      <c r="AB143" s="412">
        <v>0</v>
      </c>
      <c r="AC143" s="412">
        <v>0</v>
      </c>
      <c r="AD143" s="412">
        <v>0</v>
      </c>
      <c r="AE143" s="412">
        <v>0</v>
      </c>
      <c r="AF143" s="412">
        <v>15</v>
      </c>
      <c r="AG143" s="412">
        <v>35</v>
      </c>
      <c r="AH143" s="412">
        <v>90</v>
      </c>
      <c r="AI143" s="412">
        <v>258</v>
      </c>
      <c r="AJ143" s="412">
        <v>339</v>
      </c>
      <c r="AK143" s="412">
        <v>299</v>
      </c>
      <c r="AL143" s="412">
        <v>146</v>
      </c>
      <c r="AM143" s="412">
        <v>10</v>
      </c>
      <c r="AN143" s="412">
        <v>1192</v>
      </c>
      <c r="AO143" s="412">
        <v>0</v>
      </c>
      <c r="AP143" s="412">
        <v>0</v>
      </c>
      <c r="AQ143" s="412">
        <v>0</v>
      </c>
      <c r="AR143" s="412">
        <v>0</v>
      </c>
      <c r="AS143" s="412">
        <v>1</v>
      </c>
      <c r="AT143" s="412">
        <v>1</v>
      </c>
      <c r="AU143" s="412">
        <v>0</v>
      </c>
      <c r="AV143" s="412">
        <v>0</v>
      </c>
      <c r="AW143" s="412">
        <v>2</v>
      </c>
      <c r="AX143" s="412">
        <v>0</v>
      </c>
      <c r="AY143" s="412">
        <v>0</v>
      </c>
      <c r="AZ143" s="412">
        <v>0</v>
      </c>
      <c r="BA143" s="412">
        <v>0</v>
      </c>
      <c r="BB143" s="412">
        <v>1</v>
      </c>
      <c r="BC143" s="412">
        <v>1</v>
      </c>
      <c r="BD143" s="412">
        <v>0</v>
      </c>
      <c r="BE143" s="412">
        <v>0</v>
      </c>
      <c r="BF143" s="412">
        <v>0</v>
      </c>
      <c r="BG143" s="412">
        <v>2</v>
      </c>
      <c r="BH143" s="412">
        <v>0</v>
      </c>
      <c r="BI143" s="412">
        <v>15</v>
      </c>
      <c r="BJ143" s="412">
        <v>35</v>
      </c>
      <c r="BK143" s="412">
        <v>90</v>
      </c>
      <c r="BL143" s="412">
        <v>259</v>
      </c>
      <c r="BM143" s="412">
        <v>339</v>
      </c>
      <c r="BN143" s="412">
        <v>298</v>
      </c>
      <c r="BO143" s="412">
        <v>146</v>
      </c>
      <c r="BP143" s="412">
        <v>10</v>
      </c>
      <c r="BQ143" s="412">
        <v>1192</v>
      </c>
      <c r="BR143" s="412">
        <v>0</v>
      </c>
      <c r="BS143" s="412">
        <v>5</v>
      </c>
      <c r="BT143" s="412">
        <v>9</v>
      </c>
      <c r="BU143" s="412">
        <v>28</v>
      </c>
      <c r="BV143" s="412">
        <v>92</v>
      </c>
      <c r="BW143" s="412">
        <v>80</v>
      </c>
      <c r="BX143" s="412">
        <v>63</v>
      </c>
      <c r="BY143" s="412">
        <v>19</v>
      </c>
      <c r="BZ143" s="412">
        <v>1</v>
      </c>
      <c r="CA143" s="412">
        <v>297</v>
      </c>
      <c r="CB143" s="412">
        <v>0</v>
      </c>
      <c r="CC143" s="412">
        <v>0</v>
      </c>
      <c r="CD143" s="412">
        <v>0</v>
      </c>
      <c r="CE143" s="412">
        <v>0</v>
      </c>
      <c r="CF143" s="412">
        <v>0</v>
      </c>
      <c r="CG143" s="412">
        <v>1</v>
      </c>
      <c r="CH143" s="412">
        <v>0</v>
      </c>
      <c r="CI143" s="412">
        <v>0</v>
      </c>
      <c r="CJ143" s="412">
        <v>0</v>
      </c>
      <c r="CK143" s="412">
        <v>1</v>
      </c>
      <c r="CL143" s="412">
        <v>0</v>
      </c>
      <c r="CM143" s="412">
        <v>0</v>
      </c>
      <c r="CN143" s="412">
        <v>0</v>
      </c>
      <c r="CO143" s="412">
        <v>0</v>
      </c>
      <c r="CP143" s="412">
        <v>0</v>
      </c>
      <c r="CQ143" s="412">
        <v>0</v>
      </c>
      <c r="CR143" s="412">
        <v>0</v>
      </c>
      <c r="CS143" s="412">
        <v>0</v>
      </c>
      <c r="CT143" s="412">
        <v>0</v>
      </c>
      <c r="CU143" s="412">
        <v>0</v>
      </c>
      <c r="CV143" s="412">
        <v>0</v>
      </c>
      <c r="CW143" s="412">
        <v>4</v>
      </c>
      <c r="CX143" s="412">
        <v>11</v>
      </c>
      <c r="CY143" s="412">
        <v>33</v>
      </c>
      <c r="CZ143" s="412">
        <v>43</v>
      </c>
      <c r="DA143" s="412">
        <v>58</v>
      </c>
      <c r="DB143" s="412">
        <v>34</v>
      </c>
      <c r="DC143" s="412">
        <v>4</v>
      </c>
      <c r="DD143" s="412">
        <v>187</v>
      </c>
      <c r="DE143" s="412">
        <v>0</v>
      </c>
      <c r="DF143" s="412">
        <v>0</v>
      </c>
      <c r="DG143" s="412">
        <v>0</v>
      </c>
      <c r="DH143" s="412">
        <v>0</v>
      </c>
      <c r="DI143" s="412">
        <v>0</v>
      </c>
      <c r="DJ143" s="412">
        <v>0</v>
      </c>
      <c r="DK143" s="412">
        <v>0</v>
      </c>
      <c r="DL143" s="412">
        <v>0</v>
      </c>
      <c r="DM143" s="412">
        <v>0</v>
      </c>
      <c r="DN143" s="412">
        <v>0</v>
      </c>
      <c r="DO143" s="412">
        <v>0</v>
      </c>
      <c r="DP143" s="412">
        <v>0</v>
      </c>
      <c r="DQ143" s="412">
        <v>0</v>
      </c>
      <c r="DR143" s="412">
        <v>1</v>
      </c>
      <c r="DS143" s="412">
        <v>2</v>
      </c>
      <c r="DT143" s="412">
        <v>0</v>
      </c>
      <c r="DU143" s="412">
        <v>0</v>
      </c>
      <c r="DV143" s="412">
        <v>3</v>
      </c>
      <c r="DW143" s="412">
        <v>0</v>
      </c>
      <c r="DX143" s="412">
        <v>0</v>
      </c>
      <c r="DY143" s="412">
        <v>0</v>
      </c>
      <c r="DZ143" s="412">
        <v>0</v>
      </c>
      <c r="EA143" s="412">
        <v>0</v>
      </c>
      <c r="EB143" s="412">
        <v>0</v>
      </c>
      <c r="EC143" s="412">
        <v>0</v>
      </c>
      <c r="ED143" s="412">
        <v>0</v>
      </c>
      <c r="EE143" s="412">
        <v>0</v>
      </c>
      <c r="EF143" s="412">
        <v>0</v>
      </c>
      <c r="EG143" s="412">
        <v>0</v>
      </c>
      <c r="EH143" s="412">
        <v>0</v>
      </c>
      <c r="EI143" s="412">
        <v>0</v>
      </c>
      <c r="EJ143" s="412">
        <v>1</v>
      </c>
      <c r="EK143" s="412">
        <v>2</v>
      </c>
      <c r="EL143" s="412">
        <v>0</v>
      </c>
      <c r="EM143" s="412">
        <v>0</v>
      </c>
      <c r="EN143" s="412">
        <v>3</v>
      </c>
      <c r="EO143" s="412">
        <v>0</v>
      </c>
      <c r="EP143" s="412">
        <v>0</v>
      </c>
      <c r="EQ143" s="412">
        <v>0</v>
      </c>
      <c r="ER143" s="412">
        <v>0</v>
      </c>
      <c r="ES143" s="412">
        <v>0</v>
      </c>
      <c r="ET143" s="412">
        <v>0</v>
      </c>
      <c r="EU143" s="412">
        <v>0</v>
      </c>
      <c r="EV143" s="412">
        <v>0</v>
      </c>
      <c r="EW143" s="412">
        <v>0</v>
      </c>
      <c r="EX143" s="412">
        <v>0</v>
      </c>
      <c r="EY143" s="412">
        <v>0</v>
      </c>
      <c r="EZ143" s="412">
        <v>0</v>
      </c>
      <c r="FA143" s="412">
        <v>0</v>
      </c>
      <c r="FB143" s="412">
        <v>0</v>
      </c>
      <c r="FC143" s="412">
        <v>0</v>
      </c>
      <c r="FD143" s="412">
        <v>0</v>
      </c>
      <c r="FE143" s="412">
        <v>0</v>
      </c>
      <c r="FF143" s="412">
        <v>0</v>
      </c>
      <c r="FG143" s="412">
        <v>0</v>
      </c>
      <c r="FH143" s="412">
        <v>0</v>
      </c>
      <c r="FI143" s="412">
        <v>0</v>
      </c>
      <c r="FJ143" s="412">
        <v>0</v>
      </c>
      <c r="FK143" s="412">
        <v>0</v>
      </c>
      <c r="FL143" s="412">
        <v>0</v>
      </c>
      <c r="FM143" s="412">
        <v>0</v>
      </c>
      <c r="FN143" s="412">
        <v>0</v>
      </c>
      <c r="FO143" s="412">
        <v>0</v>
      </c>
      <c r="FP143" s="412">
        <v>0</v>
      </c>
      <c r="FQ143" s="412">
        <v>0</v>
      </c>
      <c r="FR143" s="412">
        <v>0</v>
      </c>
      <c r="FS143" s="412">
        <v>0</v>
      </c>
      <c r="FT143" s="412">
        <v>0</v>
      </c>
      <c r="FU143" s="412">
        <v>0</v>
      </c>
      <c r="FV143" s="412">
        <v>0</v>
      </c>
      <c r="FW143" s="412">
        <v>0</v>
      </c>
      <c r="FX143" s="412">
        <v>0</v>
      </c>
      <c r="FY143" s="412">
        <v>0</v>
      </c>
      <c r="FZ143" s="412">
        <v>10</v>
      </c>
      <c r="GA143" s="412">
        <v>26</v>
      </c>
      <c r="GB143" s="412">
        <v>62</v>
      </c>
      <c r="GC143" s="412">
        <v>167</v>
      </c>
      <c r="GD143" s="412">
        <v>257</v>
      </c>
      <c r="GE143" s="412">
        <v>233</v>
      </c>
      <c r="GF143" s="412">
        <v>127</v>
      </c>
      <c r="GG143" s="412">
        <v>9</v>
      </c>
      <c r="GH143" s="412">
        <v>891</v>
      </c>
      <c r="GI143" s="412">
        <v>0</v>
      </c>
      <c r="GJ143" s="412">
        <v>5</v>
      </c>
      <c r="GK143" s="412">
        <v>9</v>
      </c>
      <c r="GL143" s="412">
        <v>28</v>
      </c>
      <c r="GM143" s="412">
        <v>92</v>
      </c>
      <c r="GN143" s="412">
        <v>82</v>
      </c>
      <c r="GO143" s="412">
        <v>65</v>
      </c>
      <c r="GP143" s="412">
        <v>19</v>
      </c>
      <c r="GQ143" s="412">
        <v>1</v>
      </c>
      <c r="GR143" s="412">
        <v>301</v>
      </c>
      <c r="GS143" s="412">
        <v>0</v>
      </c>
      <c r="GT143" s="412">
        <v>0</v>
      </c>
      <c r="GU143" s="412">
        <v>0</v>
      </c>
      <c r="GV143" s="412">
        <v>0</v>
      </c>
      <c r="GW143" s="412">
        <v>0</v>
      </c>
      <c r="GX143" s="412">
        <v>0</v>
      </c>
      <c r="GY143" s="412">
        <v>0</v>
      </c>
      <c r="GZ143" s="412">
        <v>0</v>
      </c>
      <c r="HA143" s="412">
        <v>0</v>
      </c>
      <c r="HB143" s="412">
        <v>0</v>
      </c>
      <c r="HC143" s="412">
        <v>0</v>
      </c>
      <c r="HD143" s="412">
        <v>13.75</v>
      </c>
      <c r="HE143" s="412">
        <v>32.75</v>
      </c>
      <c r="HF143" s="412">
        <v>83</v>
      </c>
      <c r="HG143" s="412">
        <v>236</v>
      </c>
      <c r="HH143" s="412">
        <v>318.25</v>
      </c>
      <c r="HI143" s="412">
        <v>281.25</v>
      </c>
      <c r="HJ143" s="412">
        <v>141.25</v>
      </c>
      <c r="HK143" s="412">
        <v>9.75</v>
      </c>
      <c r="HL143" s="412">
        <v>1116</v>
      </c>
      <c r="HM143" s="412">
        <v>0</v>
      </c>
      <c r="HN143" s="412">
        <v>9.1999999999999993</v>
      </c>
      <c r="HO143" s="412">
        <v>25.5</v>
      </c>
      <c r="HP143" s="412">
        <v>73.8</v>
      </c>
      <c r="HQ143" s="412">
        <v>236</v>
      </c>
      <c r="HR143" s="412">
        <v>389</v>
      </c>
      <c r="HS143" s="412">
        <v>406.3</v>
      </c>
      <c r="HT143" s="412">
        <v>235.4</v>
      </c>
      <c r="HU143" s="412">
        <v>19.5</v>
      </c>
      <c r="HV143" s="412">
        <v>1394.7</v>
      </c>
      <c r="HW143" s="412">
        <v>0</v>
      </c>
      <c r="HX143" s="412">
        <v>1394.7</v>
      </c>
      <c r="HY143" s="412">
        <v>0</v>
      </c>
      <c r="HZ143" s="412">
        <v>13.75</v>
      </c>
      <c r="IA143" s="412">
        <v>32.75</v>
      </c>
      <c r="IB143" s="412">
        <v>83</v>
      </c>
      <c r="IC143" s="412">
        <v>236</v>
      </c>
      <c r="ID143" s="412">
        <v>318.25</v>
      </c>
      <c r="IE143" s="412">
        <v>281.25</v>
      </c>
      <c r="IF143" s="412">
        <v>141.25</v>
      </c>
      <c r="IG143" s="412">
        <v>9.75</v>
      </c>
      <c r="IH143" s="412">
        <v>1116</v>
      </c>
      <c r="II143" s="412">
        <v>0</v>
      </c>
      <c r="IJ143" s="412">
        <v>0</v>
      </c>
      <c r="IK143" s="412">
        <v>0.15</v>
      </c>
      <c r="IL143" s="412">
        <v>4.01</v>
      </c>
      <c r="IM143" s="412">
        <v>11.29</v>
      </c>
      <c r="IN143" s="412">
        <v>18.13</v>
      </c>
      <c r="IO143" s="412">
        <v>4.59</v>
      </c>
      <c r="IP143" s="412">
        <v>2.37</v>
      </c>
      <c r="IQ143" s="412">
        <v>0</v>
      </c>
      <c r="IR143" s="412">
        <v>40.54</v>
      </c>
      <c r="IS143" s="412">
        <v>0</v>
      </c>
      <c r="IT143" s="412">
        <v>13.75</v>
      </c>
      <c r="IU143" s="412">
        <v>32.6</v>
      </c>
      <c r="IV143" s="412">
        <v>78.989999999999995</v>
      </c>
      <c r="IW143" s="412">
        <v>224.71</v>
      </c>
      <c r="IX143" s="412">
        <v>300.12</v>
      </c>
      <c r="IY143" s="412">
        <v>276.66000000000003</v>
      </c>
      <c r="IZ143" s="412">
        <v>138.88</v>
      </c>
      <c r="JA143" s="412">
        <v>9.75</v>
      </c>
      <c r="JB143" s="412">
        <v>1075.46</v>
      </c>
      <c r="JC143" s="412">
        <v>0</v>
      </c>
      <c r="JD143" s="412">
        <v>9.1999999999999993</v>
      </c>
      <c r="JE143" s="412">
        <v>25.4</v>
      </c>
      <c r="JF143" s="412">
        <v>70.2</v>
      </c>
      <c r="JG143" s="412">
        <v>224.7</v>
      </c>
      <c r="JH143" s="412">
        <v>366.8</v>
      </c>
      <c r="JI143" s="412">
        <v>399.6</v>
      </c>
      <c r="JJ143" s="412">
        <v>231.5</v>
      </c>
      <c r="JK143" s="412">
        <v>19.5</v>
      </c>
      <c r="JL143" s="412">
        <v>1346.9</v>
      </c>
      <c r="JM143" s="412">
        <v>0</v>
      </c>
      <c r="JN143" s="412">
        <v>1346.9</v>
      </c>
      <c r="JO143" s="286"/>
      <c r="JP143" s="143">
        <f t="shared" si="7"/>
        <v>0</v>
      </c>
    </row>
    <row r="144" spans="1:276" x14ac:dyDescent="0.2">
      <c r="A144" s="150" t="s">
        <v>519</v>
      </c>
      <c r="B144" s="151" t="s">
        <v>292</v>
      </c>
      <c r="C144" s="152" t="s">
        <v>128</v>
      </c>
      <c r="D144" s="415" t="s">
        <v>518</v>
      </c>
      <c r="E144" s="412">
        <v>4342</v>
      </c>
      <c r="F144" s="412">
        <v>6122</v>
      </c>
      <c r="G144" s="412">
        <v>29390</v>
      </c>
      <c r="H144" s="412">
        <v>31948</v>
      </c>
      <c r="I144" s="412">
        <v>17498</v>
      </c>
      <c r="J144" s="412">
        <v>8665</v>
      </c>
      <c r="K144" s="412">
        <v>6722</v>
      </c>
      <c r="L144" s="412">
        <v>909</v>
      </c>
      <c r="M144" s="412">
        <v>105596</v>
      </c>
      <c r="N144" s="412">
        <v>2826</v>
      </c>
      <c r="O144" s="412">
        <v>227</v>
      </c>
      <c r="P144" s="412">
        <v>616</v>
      </c>
      <c r="Q144" s="412">
        <v>917</v>
      </c>
      <c r="R144" s="412">
        <v>617</v>
      </c>
      <c r="S144" s="412">
        <v>323</v>
      </c>
      <c r="T144" s="412">
        <v>63</v>
      </c>
      <c r="U144" s="412">
        <v>21</v>
      </c>
      <c r="V144" s="412">
        <v>5610</v>
      </c>
      <c r="W144" s="412">
        <v>0</v>
      </c>
      <c r="X144" s="412">
        <v>0</v>
      </c>
      <c r="Y144" s="412">
        <v>0</v>
      </c>
      <c r="Z144" s="412">
        <v>0</v>
      </c>
      <c r="AA144" s="412">
        <v>0</v>
      </c>
      <c r="AB144" s="412">
        <v>0</v>
      </c>
      <c r="AC144" s="412">
        <v>0</v>
      </c>
      <c r="AD144" s="412">
        <v>0</v>
      </c>
      <c r="AE144" s="412">
        <v>0</v>
      </c>
      <c r="AF144" s="412">
        <v>1516</v>
      </c>
      <c r="AG144" s="412">
        <v>5895</v>
      </c>
      <c r="AH144" s="412">
        <v>28774</v>
      </c>
      <c r="AI144" s="412">
        <v>31031</v>
      </c>
      <c r="AJ144" s="412">
        <v>16881</v>
      </c>
      <c r="AK144" s="412">
        <v>8342</v>
      </c>
      <c r="AL144" s="412">
        <v>6659</v>
      </c>
      <c r="AM144" s="412">
        <v>888</v>
      </c>
      <c r="AN144" s="412">
        <v>99986</v>
      </c>
      <c r="AO144" s="412">
        <v>1</v>
      </c>
      <c r="AP144" s="412">
        <v>8</v>
      </c>
      <c r="AQ144" s="412">
        <v>36</v>
      </c>
      <c r="AR144" s="412">
        <v>61</v>
      </c>
      <c r="AS144" s="412">
        <v>52</v>
      </c>
      <c r="AT144" s="412">
        <v>46</v>
      </c>
      <c r="AU144" s="412">
        <v>20</v>
      </c>
      <c r="AV144" s="412">
        <v>7</v>
      </c>
      <c r="AW144" s="412">
        <v>231</v>
      </c>
      <c r="AX144" s="412">
        <v>1</v>
      </c>
      <c r="AY144" s="412">
        <v>8</v>
      </c>
      <c r="AZ144" s="412">
        <v>36</v>
      </c>
      <c r="BA144" s="412">
        <v>61</v>
      </c>
      <c r="BB144" s="412">
        <v>52</v>
      </c>
      <c r="BC144" s="412">
        <v>46</v>
      </c>
      <c r="BD144" s="412">
        <v>20</v>
      </c>
      <c r="BE144" s="412">
        <v>7</v>
      </c>
      <c r="BF144" s="412">
        <v>0</v>
      </c>
      <c r="BG144" s="412">
        <v>231</v>
      </c>
      <c r="BH144" s="412">
        <v>1</v>
      </c>
      <c r="BI144" s="412">
        <v>1523</v>
      </c>
      <c r="BJ144" s="412">
        <v>5923</v>
      </c>
      <c r="BK144" s="412">
        <v>28799</v>
      </c>
      <c r="BL144" s="412">
        <v>31022</v>
      </c>
      <c r="BM144" s="412">
        <v>16875</v>
      </c>
      <c r="BN144" s="412">
        <v>8316</v>
      </c>
      <c r="BO144" s="412">
        <v>6646</v>
      </c>
      <c r="BP144" s="412">
        <v>881</v>
      </c>
      <c r="BQ144" s="412">
        <v>99986</v>
      </c>
      <c r="BR144" s="412">
        <v>0</v>
      </c>
      <c r="BS144" s="412">
        <v>892</v>
      </c>
      <c r="BT144" s="412">
        <v>3405</v>
      </c>
      <c r="BU144" s="412">
        <v>13817</v>
      </c>
      <c r="BV144" s="412">
        <v>10772</v>
      </c>
      <c r="BW144" s="412">
        <v>4557</v>
      </c>
      <c r="BX144" s="412">
        <v>1691</v>
      </c>
      <c r="BY144" s="412">
        <v>1000</v>
      </c>
      <c r="BZ144" s="412">
        <v>79</v>
      </c>
      <c r="CA144" s="412">
        <v>36213</v>
      </c>
      <c r="CB144" s="412">
        <v>0</v>
      </c>
      <c r="CC144" s="412">
        <v>11</v>
      </c>
      <c r="CD144" s="412">
        <v>44</v>
      </c>
      <c r="CE144" s="412">
        <v>252</v>
      </c>
      <c r="CF144" s="412">
        <v>359</v>
      </c>
      <c r="CG144" s="412">
        <v>187</v>
      </c>
      <c r="CH144" s="412">
        <v>55</v>
      </c>
      <c r="CI144" s="412">
        <v>38</v>
      </c>
      <c r="CJ144" s="412">
        <v>4</v>
      </c>
      <c r="CK144" s="412">
        <v>950</v>
      </c>
      <c r="CL144" s="412">
        <v>0</v>
      </c>
      <c r="CM144" s="412">
        <v>0</v>
      </c>
      <c r="CN144" s="412">
        <v>3</v>
      </c>
      <c r="CO144" s="412">
        <v>14</v>
      </c>
      <c r="CP144" s="412">
        <v>8</v>
      </c>
      <c r="CQ144" s="412">
        <v>10</v>
      </c>
      <c r="CR144" s="412">
        <v>3</v>
      </c>
      <c r="CS144" s="412">
        <v>13</v>
      </c>
      <c r="CT144" s="412">
        <v>13</v>
      </c>
      <c r="CU144" s="412">
        <v>64</v>
      </c>
      <c r="CV144" s="412">
        <v>0</v>
      </c>
      <c r="CW144" s="412">
        <v>6</v>
      </c>
      <c r="CX144" s="412">
        <v>40</v>
      </c>
      <c r="CY144" s="412">
        <v>75</v>
      </c>
      <c r="CZ144" s="412">
        <v>104</v>
      </c>
      <c r="DA144" s="412">
        <v>72</v>
      </c>
      <c r="DB144" s="412">
        <v>37</v>
      </c>
      <c r="DC144" s="412">
        <v>6</v>
      </c>
      <c r="DD144" s="412">
        <v>340</v>
      </c>
      <c r="DE144" s="412">
        <v>71</v>
      </c>
      <c r="DF144" s="412">
        <v>176</v>
      </c>
      <c r="DG144" s="412">
        <v>661</v>
      </c>
      <c r="DH144" s="412">
        <v>793</v>
      </c>
      <c r="DI144" s="412">
        <v>476</v>
      </c>
      <c r="DJ144" s="412">
        <v>240</v>
      </c>
      <c r="DK144" s="412">
        <v>130</v>
      </c>
      <c r="DL144" s="412">
        <v>19</v>
      </c>
      <c r="DM144" s="412">
        <v>2566</v>
      </c>
      <c r="DN144" s="412">
        <v>0</v>
      </c>
      <c r="DO144" s="412">
        <v>0</v>
      </c>
      <c r="DP144" s="412">
        <v>0</v>
      </c>
      <c r="DQ144" s="412">
        <v>0</v>
      </c>
      <c r="DR144" s="412">
        <v>0</v>
      </c>
      <c r="DS144" s="412">
        <v>0</v>
      </c>
      <c r="DT144" s="412">
        <v>0</v>
      </c>
      <c r="DU144" s="412">
        <v>0</v>
      </c>
      <c r="DV144" s="412">
        <v>0</v>
      </c>
      <c r="DW144" s="412">
        <v>0</v>
      </c>
      <c r="DX144" s="412">
        <v>1</v>
      </c>
      <c r="DY144" s="412">
        <v>12</v>
      </c>
      <c r="DZ144" s="412">
        <v>27</v>
      </c>
      <c r="EA144" s="412">
        <v>14</v>
      </c>
      <c r="EB144" s="412">
        <v>3</v>
      </c>
      <c r="EC144" s="412">
        <v>6</v>
      </c>
      <c r="ED144" s="412">
        <v>0</v>
      </c>
      <c r="EE144" s="412">
        <v>63</v>
      </c>
      <c r="EF144" s="412">
        <v>71</v>
      </c>
      <c r="EG144" s="412">
        <v>177</v>
      </c>
      <c r="EH144" s="412">
        <v>673</v>
      </c>
      <c r="EI144" s="412">
        <v>820</v>
      </c>
      <c r="EJ144" s="412">
        <v>490</v>
      </c>
      <c r="EK144" s="412">
        <v>243</v>
      </c>
      <c r="EL144" s="412">
        <v>136</v>
      </c>
      <c r="EM144" s="412">
        <v>19</v>
      </c>
      <c r="EN144" s="412">
        <v>2629</v>
      </c>
      <c r="EO144" s="412">
        <v>24</v>
      </c>
      <c r="EP144" s="412">
        <v>69</v>
      </c>
      <c r="EQ144" s="412">
        <v>256</v>
      </c>
      <c r="ER144" s="412">
        <v>291</v>
      </c>
      <c r="ES144" s="412">
        <v>137</v>
      </c>
      <c r="ET144" s="412">
        <v>95</v>
      </c>
      <c r="EU144" s="412">
        <v>77</v>
      </c>
      <c r="EV144" s="412">
        <v>14</v>
      </c>
      <c r="EW144" s="412">
        <v>963</v>
      </c>
      <c r="EX144" s="412">
        <v>0</v>
      </c>
      <c r="EY144" s="412">
        <v>0</v>
      </c>
      <c r="EZ144" s="412">
        <v>0</v>
      </c>
      <c r="FA144" s="412">
        <v>0</v>
      </c>
      <c r="FB144" s="412">
        <v>0</v>
      </c>
      <c r="FC144" s="412">
        <v>0</v>
      </c>
      <c r="FD144" s="412">
        <v>0</v>
      </c>
      <c r="FE144" s="412">
        <v>0</v>
      </c>
      <c r="FF144" s="412">
        <v>0</v>
      </c>
      <c r="FG144" s="412">
        <v>0</v>
      </c>
      <c r="FH144" s="412">
        <v>0</v>
      </c>
      <c r="FI144" s="412">
        <v>2</v>
      </c>
      <c r="FJ144" s="412">
        <v>2</v>
      </c>
      <c r="FK144" s="412">
        <v>1</v>
      </c>
      <c r="FL144" s="412">
        <v>2</v>
      </c>
      <c r="FM144" s="412">
        <v>2</v>
      </c>
      <c r="FN144" s="412">
        <v>1</v>
      </c>
      <c r="FO144" s="412">
        <v>10</v>
      </c>
      <c r="FP144" s="412">
        <v>24</v>
      </c>
      <c r="FQ144" s="412">
        <v>69</v>
      </c>
      <c r="FR144" s="412">
        <v>254</v>
      </c>
      <c r="FS144" s="412">
        <v>289</v>
      </c>
      <c r="FT144" s="412">
        <v>136</v>
      </c>
      <c r="FU144" s="412">
        <v>93</v>
      </c>
      <c r="FV144" s="412">
        <v>75</v>
      </c>
      <c r="FW144" s="412">
        <v>13</v>
      </c>
      <c r="FX144" s="412">
        <v>953</v>
      </c>
      <c r="FY144" s="412">
        <v>1</v>
      </c>
      <c r="FZ144" s="412">
        <v>620</v>
      </c>
      <c r="GA144" s="412">
        <v>2470</v>
      </c>
      <c r="GB144" s="412">
        <v>14704</v>
      </c>
      <c r="GC144" s="412">
        <v>19856</v>
      </c>
      <c r="GD144" s="412">
        <v>12107</v>
      </c>
      <c r="GE144" s="412">
        <v>6564</v>
      </c>
      <c r="GF144" s="412">
        <v>5589</v>
      </c>
      <c r="GG144" s="412">
        <v>785</v>
      </c>
      <c r="GH144" s="412">
        <v>62696</v>
      </c>
      <c r="GI144" s="412">
        <v>0</v>
      </c>
      <c r="GJ144" s="412">
        <v>903</v>
      </c>
      <c r="GK144" s="412">
        <v>3453</v>
      </c>
      <c r="GL144" s="412">
        <v>14095</v>
      </c>
      <c r="GM144" s="412">
        <v>11166</v>
      </c>
      <c r="GN144" s="412">
        <v>4768</v>
      </c>
      <c r="GO144" s="412">
        <v>1752</v>
      </c>
      <c r="GP144" s="412">
        <v>1057</v>
      </c>
      <c r="GQ144" s="412">
        <v>96</v>
      </c>
      <c r="GR144" s="412">
        <v>37290</v>
      </c>
      <c r="GS144" s="412">
        <v>0</v>
      </c>
      <c r="GT144" s="412">
        <v>0</v>
      </c>
      <c r="GU144" s="412">
        <v>0</v>
      </c>
      <c r="GV144" s="412">
        <v>0</v>
      </c>
      <c r="GW144" s="412">
        <v>0</v>
      </c>
      <c r="GX144" s="412">
        <v>0</v>
      </c>
      <c r="GY144" s="412">
        <v>0</v>
      </c>
      <c r="GZ144" s="412">
        <v>0</v>
      </c>
      <c r="HA144" s="412">
        <v>0</v>
      </c>
      <c r="HB144" s="412">
        <v>0</v>
      </c>
      <c r="HC144" s="412">
        <v>1</v>
      </c>
      <c r="HD144" s="412">
        <v>1297.25</v>
      </c>
      <c r="HE144" s="412">
        <v>5059.75</v>
      </c>
      <c r="HF144" s="412">
        <v>25280.75</v>
      </c>
      <c r="HG144" s="412">
        <v>28248.75</v>
      </c>
      <c r="HH144" s="412">
        <v>15691</v>
      </c>
      <c r="HI144" s="412">
        <v>7879.5</v>
      </c>
      <c r="HJ144" s="412">
        <v>6383</v>
      </c>
      <c r="HK144" s="412">
        <v>853.75</v>
      </c>
      <c r="HL144" s="412">
        <v>90694.75</v>
      </c>
      <c r="HM144" s="412">
        <v>0.6</v>
      </c>
      <c r="HN144" s="412">
        <v>864.8</v>
      </c>
      <c r="HO144" s="412">
        <v>3935.4</v>
      </c>
      <c r="HP144" s="412">
        <v>22471.8</v>
      </c>
      <c r="HQ144" s="412">
        <v>28248.799999999999</v>
      </c>
      <c r="HR144" s="412">
        <v>19177.900000000001</v>
      </c>
      <c r="HS144" s="412">
        <v>11381.5</v>
      </c>
      <c r="HT144" s="412">
        <v>10638.3</v>
      </c>
      <c r="HU144" s="412">
        <v>1707.5</v>
      </c>
      <c r="HV144" s="412">
        <v>98426.599999999991</v>
      </c>
      <c r="HW144" s="412">
        <v>0</v>
      </c>
      <c r="HX144" s="412">
        <v>98426.6</v>
      </c>
      <c r="HY144" s="412">
        <v>1</v>
      </c>
      <c r="HZ144" s="412">
        <v>1297.25</v>
      </c>
      <c r="IA144" s="412">
        <v>5059.75</v>
      </c>
      <c r="IB144" s="412">
        <v>25280.75</v>
      </c>
      <c r="IC144" s="412">
        <v>28248.75</v>
      </c>
      <c r="ID144" s="412">
        <v>15691</v>
      </c>
      <c r="IE144" s="412">
        <v>7879.5</v>
      </c>
      <c r="IF144" s="412">
        <v>6383</v>
      </c>
      <c r="IG144" s="412">
        <v>853.75</v>
      </c>
      <c r="IH144" s="412">
        <v>90694.75</v>
      </c>
      <c r="II144" s="412">
        <v>0</v>
      </c>
      <c r="IJ144" s="412">
        <v>299.12</v>
      </c>
      <c r="IK144" s="412">
        <v>1830.11</v>
      </c>
      <c r="IL144" s="412">
        <v>7955.05</v>
      </c>
      <c r="IM144" s="412">
        <v>6509.88</v>
      </c>
      <c r="IN144" s="412">
        <v>2557.65</v>
      </c>
      <c r="IO144" s="412">
        <v>954.88</v>
      </c>
      <c r="IP144" s="412">
        <v>395.4</v>
      </c>
      <c r="IQ144" s="412">
        <v>8.92</v>
      </c>
      <c r="IR144" s="412">
        <v>20511.010000000002</v>
      </c>
      <c r="IS144" s="412">
        <v>1</v>
      </c>
      <c r="IT144" s="412">
        <v>998.13</v>
      </c>
      <c r="IU144" s="412">
        <v>3229.6400000000003</v>
      </c>
      <c r="IV144" s="412">
        <v>17325.7</v>
      </c>
      <c r="IW144" s="412">
        <v>21738.87</v>
      </c>
      <c r="IX144" s="412">
        <v>13133.35</v>
      </c>
      <c r="IY144" s="412">
        <v>6924.62</v>
      </c>
      <c r="IZ144" s="412">
        <v>5987.6</v>
      </c>
      <c r="JA144" s="412">
        <v>844.83</v>
      </c>
      <c r="JB144" s="412">
        <v>70183.740000000005</v>
      </c>
      <c r="JC144" s="412">
        <v>0.6</v>
      </c>
      <c r="JD144" s="412">
        <v>665.4</v>
      </c>
      <c r="JE144" s="412">
        <v>2511.9</v>
      </c>
      <c r="JF144" s="412">
        <v>15400.6</v>
      </c>
      <c r="JG144" s="412">
        <v>21738.9</v>
      </c>
      <c r="JH144" s="412">
        <v>16051.9</v>
      </c>
      <c r="JI144" s="412">
        <v>10002.200000000001</v>
      </c>
      <c r="JJ144" s="412">
        <v>9979.2999999999993</v>
      </c>
      <c r="JK144" s="412">
        <v>1689.7</v>
      </c>
      <c r="JL144" s="412">
        <v>78040.5</v>
      </c>
      <c r="JM144" s="412">
        <v>0</v>
      </c>
      <c r="JN144" s="412">
        <v>78040.5</v>
      </c>
      <c r="JO144" s="286"/>
      <c r="JP144" s="143">
        <f t="shared" si="7"/>
        <v>0</v>
      </c>
    </row>
    <row r="145" spans="1:276" x14ac:dyDescent="0.2">
      <c r="A145" s="150" t="s">
        <v>520</v>
      </c>
      <c r="B145" s="151" t="s">
        <v>292</v>
      </c>
      <c r="C145" s="152" t="s">
        <v>128</v>
      </c>
      <c r="D145" s="415" t="s">
        <v>305</v>
      </c>
      <c r="E145" s="412">
        <v>1882</v>
      </c>
      <c r="F145" s="412">
        <v>3544</v>
      </c>
      <c r="G145" s="412">
        <v>9439</v>
      </c>
      <c r="H145" s="412">
        <v>13790</v>
      </c>
      <c r="I145" s="412">
        <v>13203</v>
      </c>
      <c r="J145" s="412">
        <v>11911</v>
      </c>
      <c r="K145" s="412">
        <v>19594</v>
      </c>
      <c r="L145" s="412">
        <v>14855</v>
      </c>
      <c r="M145" s="412">
        <v>88218</v>
      </c>
      <c r="N145" s="412">
        <v>458</v>
      </c>
      <c r="O145" s="412">
        <v>82</v>
      </c>
      <c r="P145" s="412">
        <v>191</v>
      </c>
      <c r="Q145" s="412">
        <v>517</v>
      </c>
      <c r="R145" s="412">
        <v>393</v>
      </c>
      <c r="S145" s="412">
        <v>408</v>
      </c>
      <c r="T145" s="412">
        <v>662</v>
      </c>
      <c r="U145" s="412">
        <v>344</v>
      </c>
      <c r="V145" s="412">
        <v>3055</v>
      </c>
      <c r="W145" s="412">
        <v>0</v>
      </c>
      <c r="X145" s="412">
        <v>0</v>
      </c>
      <c r="Y145" s="412">
        <v>0</v>
      </c>
      <c r="Z145" s="412">
        <v>0</v>
      </c>
      <c r="AA145" s="412">
        <v>0</v>
      </c>
      <c r="AB145" s="412">
        <v>0</v>
      </c>
      <c r="AC145" s="412">
        <v>0</v>
      </c>
      <c r="AD145" s="412">
        <v>0</v>
      </c>
      <c r="AE145" s="412">
        <v>0</v>
      </c>
      <c r="AF145" s="412">
        <v>1424</v>
      </c>
      <c r="AG145" s="412">
        <v>3462</v>
      </c>
      <c r="AH145" s="412">
        <v>9248</v>
      </c>
      <c r="AI145" s="412">
        <v>13273</v>
      </c>
      <c r="AJ145" s="412">
        <v>12810</v>
      </c>
      <c r="AK145" s="412">
        <v>11503</v>
      </c>
      <c r="AL145" s="412">
        <v>18932</v>
      </c>
      <c r="AM145" s="412">
        <v>14511</v>
      </c>
      <c r="AN145" s="412">
        <v>85163</v>
      </c>
      <c r="AO145" s="412">
        <v>0</v>
      </c>
      <c r="AP145" s="412">
        <v>8</v>
      </c>
      <c r="AQ145" s="412">
        <v>15</v>
      </c>
      <c r="AR145" s="412">
        <v>18</v>
      </c>
      <c r="AS145" s="412">
        <v>19</v>
      </c>
      <c r="AT145" s="412">
        <v>17</v>
      </c>
      <c r="AU145" s="412">
        <v>34</v>
      </c>
      <c r="AV145" s="412">
        <v>7</v>
      </c>
      <c r="AW145" s="412">
        <v>118</v>
      </c>
      <c r="AX145" s="412">
        <v>0</v>
      </c>
      <c r="AY145" s="412">
        <v>8</v>
      </c>
      <c r="AZ145" s="412">
        <v>15</v>
      </c>
      <c r="BA145" s="412">
        <v>18</v>
      </c>
      <c r="BB145" s="412">
        <v>19</v>
      </c>
      <c r="BC145" s="412">
        <v>17</v>
      </c>
      <c r="BD145" s="412">
        <v>34</v>
      </c>
      <c r="BE145" s="412">
        <v>7</v>
      </c>
      <c r="BF145" s="412">
        <v>0</v>
      </c>
      <c r="BG145" s="412">
        <v>118</v>
      </c>
      <c r="BH145" s="412">
        <v>0</v>
      </c>
      <c r="BI145" s="412">
        <v>1432</v>
      </c>
      <c r="BJ145" s="412">
        <v>3469</v>
      </c>
      <c r="BK145" s="412">
        <v>9251</v>
      </c>
      <c r="BL145" s="412">
        <v>13274</v>
      </c>
      <c r="BM145" s="412">
        <v>12808</v>
      </c>
      <c r="BN145" s="412">
        <v>11520</v>
      </c>
      <c r="BO145" s="412">
        <v>18905</v>
      </c>
      <c r="BP145" s="412">
        <v>14504</v>
      </c>
      <c r="BQ145" s="412">
        <v>85163</v>
      </c>
      <c r="BR145" s="412">
        <v>0</v>
      </c>
      <c r="BS145" s="412">
        <v>885</v>
      </c>
      <c r="BT145" s="412">
        <v>2372</v>
      </c>
      <c r="BU145" s="412">
        <v>5072</v>
      </c>
      <c r="BV145" s="412">
        <v>6713</v>
      </c>
      <c r="BW145" s="412">
        <v>5076</v>
      </c>
      <c r="BX145" s="412">
        <v>3853</v>
      </c>
      <c r="BY145" s="412">
        <v>4865</v>
      </c>
      <c r="BZ145" s="412">
        <v>1887</v>
      </c>
      <c r="CA145" s="412">
        <v>30723</v>
      </c>
      <c r="CB145" s="412">
        <v>0</v>
      </c>
      <c r="CC145" s="412">
        <v>3</v>
      </c>
      <c r="CD145" s="412">
        <v>13</v>
      </c>
      <c r="CE145" s="412">
        <v>87</v>
      </c>
      <c r="CF145" s="412">
        <v>118</v>
      </c>
      <c r="CG145" s="412">
        <v>162</v>
      </c>
      <c r="CH145" s="412">
        <v>118</v>
      </c>
      <c r="CI145" s="412">
        <v>117</v>
      </c>
      <c r="CJ145" s="412">
        <v>49</v>
      </c>
      <c r="CK145" s="412">
        <v>667</v>
      </c>
      <c r="CL145" s="412">
        <v>0</v>
      </c>
      <c r="CM145" s="412">
        <v>0</v>
      </c>
      <c r="CN145" s="412">
        <v>0</v>
      </c>
      <c r="CO145" s="412">
        <v>1</v>
      </c>
      <c r="CP145" s="412">
        <v>9</v>
      </c>
      <c r="CQ145" s="412">
        <v>2</v>
      </c>
      <c r="CR145" s="412">
        <v>5</v>
      </c>
      <c r="CS145" s="412">
        <v>10</v>
      </c>
      <c r="CT145" s="412">
        <v>26</v>
      </c>
      <c r="CU145" s="412">
        <v>53</v>
      </c>
      <c r="CV145" s="412">
        <v>152</v>
      </c>
      <c r="CW145" s="412">
        <v>156</v>
      </c>
      <c r="CX145" s="412">
        <v>574</v>
      </c>
      <c r="CY145" s="412">
        <v>1025</v>
      </c>
      <c r="CZ145" s="412">
        <v>1155</v>
      </c>
      <c r="DA145" s="412">
        <v>1293</v>
      </c>
      <c r="DB145" s="412">
        <v>2572</v>
      </c>
      <c r="DC145" s="412">
        <v>1730</v>
      </c>
      <c r="DD145" s="412">
        <v>8657</v>
      </c>
      <c r="DE145" s="412">
        <v>20</v>
      </c>
      <c r="DF145" s="412">
        <v>65</v>
      </c>
      <c r="DG145" s="412">
        <v>174</v>
      </c>
      <c r="DH145" s="412">
        <v>171</v>
      </c>
      <c r="DI145" s="412">
        <v>150</v>
      </c>
      <c r="DJ145" s="412">
        <v>169</v>
      </c>
      <c r="DK145" s="412">
        <v>306</v>
      </c>
      <c r="DL145" s="412">
        <v>265</v>
      </c>
      <c r="DM145" s="412">
        <v>1320</v>
      </c>
      <c r="DN145" s="412">
        <v>0</v>
      </c>
      <c r="DO145" s="412">
        <v>0</v>
      </c>
      <c r="DP145" s="412">
        <v>0</v>
      </c>
      <c r="DQ145" s="412">
        <v>0</v>
      </c>
      <c r="DR145" s="412">
        <v>0</v>
      </c>
      <c r="DS145" s="412">
        <v>0</v>
      </c>
      <c r="DT145" s="412">
        <v>0</v>
      </c>
      <c r="DU145" s="412">
        <v>0</v>
      </c>
      <c r="DV145" s="412">
        <v>0</v>
      </c>
      <c r="DW145" s="412">
        <v>32</v>
      </c>
      <c r="DX145" s="412">
        <v>15</v>
      </c>
      <c r="DY145" s="412">
        <v>24</v>
      </c>
      <c r="DZ145" s="412">
        <v>51</v>
      </c>
      <c r="EA145" s="412">
        <v>81</v>
      </c>
      <c r="EB145" s="412">
        <v>72</v>
      </c>
      <c r="EC145" s="412">
        <v>143</v>
      </c>
      <c r="ED145" s="412">
        <v>158</v>
      </c>
      <c r="EE145" s="412">
        <v>576</v>
      </c>
      <c r="EF145" s="412">
        <v>52</v>
      </c>
      <c r="EG145" s="412">
        <v>80</v>
      </c>
      <c r="EH145" s="412">
        <v>198</v>
      </c>
      <c r="EI145" s="412">
        <v>222</v>
      </c>
      <c r="EJ145" s="412">
        <v>231</v>
      </c>
      <c r="EK145" s="412">
        <v>241</v>
      </c>
      <c r="EL145" s="412">
        <v>449</v>
      </c>
      <c r="EM145" s="412">
        <v>423</v>
      </c>
      <c r="EN145" s="412">
        <v>1896</v>
      </c>
      <c r="EO145" s="412">
        <v>39</v>
      </c>
      <c r="EP145" s="412">
        <v>44</v>
      </c>
      <c r="EQ145" s="412">
        <v>105</v>
      </c>
      <c r="ER145" s="412">
        <v>132</v>
      </c>
      <c r="ES145" s="412">
        <v>187</v>
      </c>
      <c r="ET145" s="412">
        <v>186</v>
      </c>
      <c r="EU145" s="412">
        <v>368</v>
      </c>
      <c r="EV145" s="412">
        <v>351</v>
      </c>
      <c r="EW145" s="412">
        <v>1412</v>
      </c>
      <c r="EX145" s="412">
        <v>0</v>
      </c>
      <c r="EY145" s="412">
        <v>0</v>
      </c>
      <c r="EZ145" s="412">
        <v>0</v>
      </c>
      <c r="FA145" s="412">
        <v>0</v>
      </c>
      <c r="FB145" s="412">
        <v>0</v>
      </c>
      <c r="FC145" s="412">
        <v>0</v>
      </c>
      <c r="FD145" s="412">
        <v>0</v>
      </c>
      <c r="FE145" s="412">
        <v>0</v>
      </c>
      <c r="FF145" s="412">
        <v>0</v>
      </c>
      <c r="FG145" s="412">
        <v>5</v>
      </c>
      <c r="FH145" s="412">
        <v>5</v>
      </c>
      <c r="FI145" s="412">
        <v>9</v>
      </c>
      <c r="FJ145" s="412">
        <v>12</v>
      </c>
      <c r="FK145" s="412">
        <v>14</v>
      </c>
      <c r="FL145" s="412">
        <v>18</v>
      </c>
      <c r="FM145" s="412">
        <v>28</v>
      </c>
      <c r="FN145" s="412">
        <v>32</v>
      </c>
      <c r="FO145" s="412">
        <v>123</v>
      </c>
      <c r="FP145" s="412">
        <v>34</v>
      </c>
      <c r="FQ145" s="412">
        <v>39</v>
      </c>
      <c r="FR145" s="412">
        <v>96</v>
      </c>
      <c r="FS145" s="412">
        <v>120</v>
      </c>
      <c r="FT145" s="412">
        <v>173</v>
      </c>
      <c r="FU145" s="412">
        <v>168</v>
      </c>
      <c r="FV145" s="412">
        <v>340</v>
      </c>
      <c r="FW145" s="412">
        <v>319</v>
      </c>
      <c r="FX145" s="412">
        <v>1289</v>
      </c>
      <c r="FY145" s="412">
        <v>0</v>
      </c>
      <c r="FZ145" s="412">
        <v>512</v>
      </c>
      <c r="GA145" s="412">
        <v>1069</v>
      </c>
      <c r="GB145" s="412">
        <v>4067</v>
      </c>
      <c r="GC145" s="412">
        <v>6383</v>
      </c>
      <c r="GD145" s="412">
        <v>7487</v>
      </c>
      <c r="GE145" s="412">
        <v>7472</v>
      </c>
      <c r="GF145" s="412">
        <v>13770</v>
      </c>
      <c r="GG145" s="412">
        <v>12384</v>
      </c>
      <c r="GH145" s="412">
        <v>53144</v>
      </c>
      <c r="GI145" s="412">
        <v>0</v>
      </c>
      <c r="GJ145" s="412">
        <v>920</v>
      </c>
      <c r="GK145" s="412">
        <v>2400</v>
      </c>
      <c r="GL145" s="412">
        <v>5184</v>
      </c>
      <c r="GM145" s="412">
        <v>6891</v>
      </c>
      <c r="GN145" s="412">
        <v>5321</v>
      </c>
      <c r="GO145" s="412">
        <v>4048</v>
      </c>
      <c r="GP145" s="412">
        <v>5135</v>
      </c>
      <c r="GQ145" s="412">
        <v>2120</v>
      </c>
      <c r="GR145" s="412">
        <v>32019</v>
      </c>
      <c r="GS145" s="412">
        <v>0</v>
      </c>
      <c r="GT145" s="412">
        <v>0</v>
      </c>
      <c r="GU145" s="412">
        <v>0</v>
      </c>
      <c r="GV145" s="412">
        <v>0</v>
      </c>
      <c r="GW145" s="412">
        <v>0</v>
      </c>
      <c r="GX145" s="412">
        <v>0</v>
      </c>
      <c r="GY145" s="412">
        <v>0</v>
      </c>
      <c r="GZ145" s="412">
        <v>0</v>
      </c>
      <c r="HA145" s="412">
        <v>0</v>
      </c>
      <c r="HB145" s="412">
        <v>0</v>
      </c>
      <c r="HC145" s="412">
        <v>0</v>
      </c>
      <c r="HD145" s="412">
        <v>1226</v>
      </c>
      <c r="HE145" s="412">
        <v>2880.25</v>
      </c>
      <c r="HF145" s="412">
        <v>7972.75</v>
      </c>
      <c r="HG145" s="412">
        <v>11587.25</v>
      </c>
      <c r="HH145" s="412">
        <v>11538</v>
      </c>
      <c r="HI145" s="412">
        <v>10560.75</v>
      </c>
      <c r="HJ145" s="412">
        <v>17726</v>
      </c>
      <c r="HK145" s="412">
        <v>14086</v>
      </c>
      <c r="HL145" s="412">
        <v>77577</v>
      </c>
      <c r="HM145" s="412">
        <v>0</v>
      </c>
      <c r="HN145" s="412">
        <v>817.3</v>
      </c>
      <c r="HO145" s="412">
        <v>2240.1999999999998</v>
      </c>
      <c r="HP145" s="412">
        <v>7086.9</v>
      </c>
      <c r="HQ145" s="412">
        <v>11587.3</v>
      </c>
      <c r="HR145" s="412">
        <v>14102</v>
      </c>
      <c r="HS145" s="412">
        <v>15254.4</v>
      </c>
      <c r="HT145" s="412">
        <v>29543.3</v>
      </c>
      <c r="HU145" s="412">
        <v>28172</v>
      </c>
      <c r="HV145" s="412">
        <v>108803.4</v>
      </c>
      <c r="HW145" s="412">
        <v>50.1</v>
      </c>
      <c r="HX145" s="412">
        <v>108853.5</v>
      </c>
      <c r="HY145" s="412">
        <v>0</v>
      </c>
      <c r="HZ145" s="412">
        <v>1226</v>
      </c>
      <c r="IA145" s="412">
        <v>2880.25</v>
      </c>
      <c r="IB145" s="412">
        <v>7972.75</v>
      </c>
      <c r="IC145" s="412">
        <v>11587.25</v>
      </c>
      <c r="ID145" s="412">
        <v>11538</v>
      </c>
      <c r="IE145" s="412">
        <v>10560.75</v>
      </c>
      <c r="IF145" s="412">
        <v>17726</v>
      </c>
      <c r="IG145" s="412">
        <v>14086</v>
      </c>
      <c r="IH145" s="412">
        <v>77577</v>
      </c>
      <c r="II145" s="412">
        <v>0</v>
      </c>
      <c r="IJ145" s="412">
        <v>328.3</v>
      </c>
      <c r="IK145" s="412">
        <v>1212.2</v>
      </c>
      <c r="IL145" s="412">
        <v>2738.7</v>
      </c>
      <c r="IM145" s="412">
        <v>2933.4</v>
      </c>
      <c r="IN145" s="412">
        <v>1717.1</v>
      </c>
      <c r="IO145" s="412">
        <v>840.8</v>
      </c>
      <c r="IP145" s="412">
        <v>448.6</v>
      </c>
      <c r="IQ145" s="412">
        <v>55.8</v>
      </c>
      <c r="IR145" s="412">
        <v>10274.9</v>
      </c>
      <c r="IS145" s="412">
        <v>0</v>
      </c>
      <c r="IT145" s="412">
        <v>897.7</v>
      </c>
      <c r="IU145" s="412">
        <v>1668.05</v>
      </c>
      <c r="IV145" s="412">
        <v>5234.05</v>
      </c>
      <c r="IW145" s="412">
        <v>8653.85</v>
      </c>
      <c r="IX145" s="412">
        <v>9820.9</v>
      </c>
      <c r="IY145" s="412">
        <v>9719.9500000000007</v>
      </c>
      <c r="IZ145" s="412">
        <v>17277.400000000001</v>
      </c>
      <c r="JA145" s="412">
        <v>14030.2</v>
      </c>
      <c r="JB145" s="412">
        <v>67302.100000000006</v>
      </c>
      <c r="JC145" s="412">
        <v>0</v>
      </c>
      <c r="JD145" s="412">
        <v>598.5</v>
      </c>
      <c r="JE145" s="412">
        <v>1297.4000000000001</v>
      </c>
      <c r="JF145" s="412">
        <v>4652.5</v>
      </c>
      <c r="JG145" s="412">
        <v>8653.9</v>
      </c>
      <c r="JH145" s="412">
        <v>12003.3</v>
      </c>
      <c r="JI145" s="412">
        <v>14039.9</v>
      </c>
      <c r="JJ145" s="412">
        <v>28795.7</v>
      </c>
      <c r="JK145" s="412">
        <v>28060.400000000001</v>
      </c>
      <c r="JL145" s="412">
        <v>98101.6</v>
      </c>
      <c r="JM145" s="412">
        <v>50.1</v>
      </c>
      <c r="JN145" s="412">
        <v>98151.7</v>
      </c>
      <c r="JO145" s="286"/>
      <c r="JP145" s="143">
        <f t="shared" si="7"/>
        <v>0</v>
      </c>
    </row>
    <row r="146" spans="1:276" x14ac:dyDescent="0.2">
      <c r="A146" s="150" t="s">
        <v>522</v>
      </c>
      <c r="B146" s="151" t="s">
        <v>276</v>
      </c>
      <c r="C146" s="152" t="s">
        <v>279</v>
      </c>
      <c r="D146" s="415" t="s">
        <v>521</v>
      </c>
      <c r="E146" s="412">
        <v>13218</v>
      </c>
      <c r="F146" s="412">
        <v>11891</v>
      </c>
      <c r="G146" s="412">
        <v>8112</v>
      </c>
      <c r="H146" s="412">
        <v>4810</v>
      </c>
      <c r="I146" s="412">
        <v>3005</v>
      </c>
      <c r="J146" s="412">
        <v>1314</v>
      </c>
      <c r="K146" s="412">
        <v>655</v>
      </c>
      <c r="L146" s="412">
        <v>53</v>
      </c>
      <c r="M146" s="412">
        <v>43058</v>
      </c>
      <c r="N146" s="412">
        <v>219</v>
      </c>
      <c r="O146" s="412">
        <v>110</v>
      </c>
      <c r="P146" s="412">
        <v>75</v>
      </c>
      <c r="Q146" s="412">
        <v>26</v>
      </c>
      <c r="R146" s="412">
        <v>24</v>
      </c>
      <c r="S146" s="412">
        <v>16</v>
      </c>
      <c r="T146" s="412">
        <v>11</v>
      </c>
      <c r="U146" s="412">
        <v>0</v>
      </c>
      <c r="V146" s="412">
        <v>481</v>
      </c>
      <c r="W146" s="412">
        <v>0</v>
      </c>
      <c r="X146" s="412">
        <v>0</v>
      </c>
      <c r="Y146" s="412">
        <v>0</v>
      </c>
      <c r="Z146" s="412">
        <v>0</v>
      </c>
      <c r="AA146" s="412">
        <v>0</v>
      </c>
      <c r="AB146" s="412">
        <v>0</v>
      </c>
      <c r="AC146" s="412">
        <v>0</v>
      </c>
      <c r="AD146" s="412">
        <v>0</v>
      </c>
      <c r="AE146" s="412">
        <v>0</v>
      </c>
      <c r="AF146" s="412">
        <v>12999</v>
      </c>
      <c r="AG146" s="412">
        <v>11781</v>
      </c>
      <c r="AH146" s="412">
        <v>8037</v>
      </c>
      <c r="AI146" s="412">
        <v>4784</v>
      </c>
      <c r="AJ146" s="412">
        <v>2981</v>
      </c>
      <c r="AK146" s="412">
        <v>1298</v>
      </c>
      <c r="AL146" s="412">
        <v>644</v>
      </c>
      <c r="AM146" s="412">
        <v>53</v>
      </c>
      <c r="AN146" s="412">
        <v>42577</v>
      </c>
      <c r="AO146" s="412">
        <v>16</v>
      </c>
      <c r="AP146" s="412">
        <v>44</v>
      </c>
      <c r="AQ146" s="412">
        <v>55</v>
      </c>
      <c r="AR146" s="412">
        <v>32</v>
      </c>
      <c r="AS146" s="412">
        <v>27</v>
      </c>
      <c r="AT146" s="412">
        <v>14</v>
      </c>
      <c r="AU146" s="412">
        <v>18</v>
      </c>
      <c r="AV146" s="412">
        <v>11</v>
      </c>
      <c r="AW146" s="412">
        <v>217</v>
      </c>
      <c r="AX146" s="412">
        <v>16</v>
      </c>
      <c r="AY146" s="412">
        <v>44</v>
      </c>
      <c r="AZ146" s="412">
        <v>55</v>
      </c>
      <c r="BA146" s="412">
        <v>32</v>
      </c>
      <c r="BB146" s="412">
        <v>27</v>
      </c>
      <c r="BC146" s="412">
        <v>14</v>
      </c>
      <c r="BD146" s="412">
        <v>18</v>
      </c>
      <c r="BE146" s="412">
        <v>11</v>
      </c>
      <c r="BF146" s="412">
        <v>0</v>
      </c>
      <c r="BG146" s="412">
        <v>217</v>
      </c>
      <c r="BH146" s="412">
        <v>16</v>
      </c>
      <c r="BI146" s="412">
        <v>13027</v>
      </c>
      <c r="BJ146" s="412">
        <v>11792</v>
      </c>
      <c r="BK146" s="412">
        <v>8014</v>
      </c>
      <c r="BL146" s="412">
        <v>4779</v>
      </c>
      <c r="BM146" s="412">
        <v>2968</v>
      </c>
      <c r="BN146" s="412">
        <v>1302</v>
      </c>
      <c r="BO146" s="412">
        <v>637</v>
      </c>
      <c r="BP146" s="412">
        <v>42</v>
      </c>
      <c r="BQ146" s="412">
        <v>42577</v>
      </c>
      <c r="BR146" s="412">
        <v>5</v>
      </c>
      <c r="BS146" s="412">
        <v>6204</v>
      </c>
      <c r="BT146" s="412">
        <v>4204</v>
      </c>
      <c r="BU146" s="412">
        <v>2228</v>
      </c>
      <c r="BV146" s="412">
        <v>896</v>
      </c>
      <c r="BW146" s="412">
        <v>437</v>
      </c>
      <c r="BX146" s="412">
        <v>148</v>
      </c>
      <c r="BY146" s="412">
        <v>59</v>
      </c>
      <c r="BZ146" s="412">
        <v>2</v>
      </c>
      <c r="CA146" s="412">
        <v>14183</v>
      </c>
      <c r="CB146" s="412">
        <v>0</v>
      </c>
      <c r="CC146" s="412">
        <v>74</v>
      </c>
      <c r="CD146" s="412">
        <v>108</v>
      </c>
      <c r="CE146" s="412">
        <v>65</v>
      </c>
      <c r="CF146" s="412">
        <v>30</v>
      </c>
      <c r="CG146" s="412">
        <v>22</v>
      </c>
      <c r="CH146" s="412">
        <v>4</v>
      </c>
      <c r="CI146" s="412">
        <v>3</v>
      </c>
      <c r="CJ146" s="412">
        <v>1</v>
      </c>
      <c r="CK146" s="412">
        <v>307</v>
      </c>
      <c r="CL146" s="412">
        <v>0</v>
      </c>
      <c r="CM146" s="412">
        <v>10</v>
      </c>
      <c r="CN146" s="412">
        <v>7</v>
      </c>
      <c r="CO146" s="412">
        <v>7</v>
      </c>
      <c r="CP146" s="412">
        <v>11</v>
      </c>
      <c r="CQ146" s="412">
        <v>6</v>
      </c>
      <c r="CR146" s="412">
        <v>13</v>
      </c>
      <c r="CS146" s="412">
        <v>12</v>
      </c>
      <c r="CT146" s="412">
        <v>2</v>
      </c>
      <c r="CU146" s="412">
        <v>68</v>
      </c>
      <c r="CV146" s="412">
        <v>33</v>
      </c>
      <c r="CW146" s="412">
        <v>32</v>
      </c>
      <c r="CX146" s="412">
        <v>18</v>
      </c>
      <c r="CY146" s="412">
        <v>7</v>
      </c>
      <c r="CZ146" s="412">
        <v>5</v>
      </c>
      <c r="DA146" s="412">
        <v>5</v>
      </c>
      <c r="DB146" s="412">
        <v>3</v>
      </c>
      <c r="DC146" s="412">
        <v>1</v>
      </c>
      <c r="DD146" s="412">
        <v>104</v>
      </c>
      <c r="DE146" s="412">
        <v>309</v>
      </c>
      <c r="DF146" s="412">
        <v>151</v>
      </c>
      <c r="DG146" s="412">
        <v>83</v>
      </c>
      <c r="DH146" s="412">
        <v>45</v>
      </c>
      <c r="DI146" s="412">
        <v>34</v>
      </c>
      <c r="DJ146" s="412">
        <v>14</v>
      </c>
      <c r="DK146" s="412">
        <v>7</v>
      </c>
      <c r="DL146" s="412">
        <v>1</v>
      </c>
      <c r="DM146" s="412">
        <v>644</v>
      </c>
      <c r="DN146" s="412">
        <v>0</v>
      </c>
      <c r="DO146" s="412">
        <v>0</v>
      </c>
      <c r="DP146" s="412">
        <v>1</v>
      </c>
      <c r="DQ146" s="412">
        <v>0</v>
      </c>
      <c r="DR146" s="412">
        <v>0</v>
      </c>
      <c r="DS146" s="412">
        <v>0</v>
      </c>
      <c r="DT146" s="412">
        <v>0</v>
      </c>
      <c r="DU146" s="412">
        <v>0</v>
      </c>
      <c r="DV146" s="412">
        <v>1</v>
      </c>
      <c r="DW146" s="412">
        <v>47</v>
      </c>
      <c r="DX146" s="412">
        <v>22</v>
      </c>
      <c r="DY146" s="412">
        <v>14</v>
      </c>
      <c r="DZ146" s="412">
        <v>9</v>
      </c>
      <c r="EA146" s="412">
        <v>5</v>
      </c>
      <c r="EB146" s="412">
        <v>2</v>
      </c>
      <c r="EC146" s="412">
        <v>4</v>
      </c>
      <c r="ED146" s="412">
        <v>0</v>
      </c>
      <c r="EE146" s="412">
        <v>103</v>
      </c>
      <c r="EF146" s="412">
        <v>356</v>
      </c>
      <c r="EG146" s="412">
        <v>173</v>
      </c>
      <c r="EH146" s="412">
        <v>98</v>
      </c>
      <c r="EI146" s="412">
        <v>54</v>
      </c>
      <c r="EJ146" s="412">
        <v>39</v>
      </c>
      <c r="EK146" s="412">
        <v>16</v>
      </c>
      <c r="EL146" s="412">
        <v>11</v>
      </c>
      <c r="EM146" s="412">
        <v>1</v>
      </c>
      <c r="EN146" s="412">
        <v>748</v>
      </c>
      <c r="EO146" s="412">
        <v>147</v>
      </c>
      <c r="EP146" s="412">
        <v>79</v>
      </c>
      <c r="EQ146" s="412">
        <v>51</v>
      </c>
      <c r="ER146" s="412">
        <v>24</v>
      </c>
      <c r="ES146" s="412">
        <v>17</v>
      </c>
      <c r="ET146" s="412">
        <v>8</v>
      </c>
      <c r="EU146" s="412">
        <v>7</v>
      </c>
      <c r="EV146" s="412">
        <v>1</v>
      </c>
      <c r="EW146" s="412">
        <v>334</v>
      </c>
      <c r="EX146" s="412">
        <v>0</v>
      </c>
      <c r="EY146" s="412">
        <v>0</v>
      </c>
      <c r="EZ146" s="412">
        <v>0</v>
      </c>
      <c r="FA146" s="412">
        <v>0</v>
      </c>
      <c r="FB146" s="412">
        <v>0</v>
      </c>
      <c r="FC146" s="412">
        <v>0</v>
      </c>
      <c r="FD146" s="412">
        <v>0</v>
      </c>
      <c r="FE146" s="412">
        <v>0</v>
      </c>
      <c r="FF146" s="412">
        <v>0</v>
      </c>
      <c r="FG146" s="412">
        <v>0</v>
      </c>
      <c r="FH146" s="412">
        <v>0</v>
      </c>
      <c r="FI146" s="412">
        <v>0</v>
      </c>
      <c r="FJ146" s="412">
        <v>0</v>
      </c>
      <c r="FK146" s="412">
        <v>0</v>
      </c>
      <c r="FL146" s="412">
        <v>0</v>
      </c>
      <c r="FM146" s="412">
        <v>0</v>
      </c>
      <c r="FN146" s="412">
        <v>0</v>
      </c>
      <c r="FO146" s="412">
        <v>0</v>
      </c>
      <c r="FP146" s="412">
        <v>147</v>
      </c>
      <c r="FQ146" s="412">
        <v>79</v>
      </c>
      <c r="FR146" s="412">
        <v>51</v>
      </c>
      <c r="FS146" s="412">
        <v>24</v>
      </c>
      <c r="FT146" s="412">
        <v>17</v>
      </c>
      <c r="FU146" s="412">
        <v>8</v>
      </c>
      <c r="FV146" s="412">
        <v>7</v>
      </c>
      <c r="FW146" s="412">
        <v>1</v>
      </c>
      <c r="FX146" s="412">
        <v>334</v>
      </c>
      <c r="FY146" s="412">
        <v>11</v>
      </c>
      <c r="FZ146" s="412">
        <v>6692</v>
      </c>
      <c r="GA146" s="412">
        <v>7451</v>
      </c>
      <c r="GB146" s="412">
        <v>5699</v>
      </c>
      <c r="GC146" s="412">
        <v>3833</v>
      </c>
      <c r="GD146" s="412">
        <v>2498</v>
      </c>
      <c r="GE146" s="412">
        <v>1135</v>
      </c>
      <c r="GF146" s="412">
        <v>559</v>
      </c>
      <c r="GG146" s="412">
        <v>37</v>
      </c>
      <c r="GH146" s="412">
        <v>27915</v>
      </c>
      <c r="GI146" s="412">
        <v>5</v>
      </c>
      <c r="GJ146" s="412">
        <v>6335</v>
      </c>
      <c r="GK146" s="412">
        <v>4341</v>
      </c>
      <c r="GL146" s="412">
        <v>2315</v>
      </c>
      <c r="GM146" s="412">
        <v>946</v>
      </c>
      <c r="GN146" s="412">
        <v>470</v>
      </c>
      <c r="GO146" s="412">
        <v>167</v>
      </c>
      <c r="GP146" s="412">
        <v>78</v>
      </c>
      <c r="GQ146" s="412">
        <v>5</v>
      </c>
      <c r="GR146" s="412">
        <v>14662</v>
      </c>
      <c r="GS146" s="412">
        <v>0</v>
      </c>
      <c r="GT146" s="412">
        <v>0.5</v>
      </c>
      <c r="GU146" s="412">
        <v>0</v>
      </c>
      <c r="GV146" s="412">
        <v>0</v>
      </c>
      <c r="GW146" s="412">
        <v>0</v>
      </c>
      <c r="GX146" s="412">
        <v>0</v>
      </c>
      <c r="GY146" s="412">
        <v>0</v>
      </c>
      <c r="GZ146" s="412">
        <v>0</v>
      </c>
      <c r="HA146" s="412">
        <v>0</v>
      </c>
      <c r="HB146" s="412">
        <v>0.5</v>
      </c>
      <c r="HC146" s="412">
        <v>14.75</v>
      </c>
      <c r="HD146" s="412">
        <v>11475.5</v>
      </c>
      <c r="HE146" s="412">
        <v>10721.5</v>
      </c>
      <c r="HF146" s="412">
        <v>7443.25</v>
      </c>
      <c r="HG146" s="412">
        <v>4546.5</v>
      </c>
      <c r="HH146" s="412">
        <v>2852.75</v>
      </c>
      <c r="HI146" s="412">
        <v>1258.5</v>
      </c>
      <c r="HJ146" s="412">
        <v>617.5</v>
      </c>
      <c r="HK146" s="412">
        <v>40.25</v>
      </c>
      <c r="HL146" s="412">
        <v>38970.5</v>
      </c>
      <c r="HM146" s="412">
        <v>8.1999999999999993</v>
      </c>
      <c r="HN146" s="412">
        <v>7650.3</v>
      </c>
      <c r="HO146" s="412">
        <v>8338.9</v>
      </c>
      <c r="HP146" s="412">
        <v>6616.2</v>
      </c>
      <c r="HQ146" s="412">
        <v>4546.5</v>
      </c>
      <c r="HR146" s="412">
        <v>3486.7</v>
      </c>
      <c r="HS146" s="412">
        <v>1817.8</v>
      </c>
      <c r="HT146" s="412">
        <v>1029.2</v>
      </c>
      <c r="HU146" s="412">
        <v>80.5</v>
      </c>
      <c r="HV146" s="412">
        <v>33574.299999999996</v>
      </c>
      <c r="HW146" s="412">
        <v>0</v>
      </c>
      <c r="HX146" s="412">
        <v>33574.300000000003</v>
      </c>
      <c r="HY146" s="412">
        <v>14.75</v>
      </c>
      <c r="HZ146" s="412">
        <v>11475.5</v>
      </c>
      <c r="IA146" s="412">
        <v>10721.5</v>
      </c>
      <c r="IB146" s="412">
        <v>7443.25</v>
      </c>
      <c r="IC146" s="412">
        <v>4546.5</v>
      </c>
      <c r="ID146" s="412">
        <v>2852.75</v>
      </c>
      <c r="IE146" s="412">
        <v>1258.5</v>
      </c>
      <c r="IF146" s="412">
        <v>617.5</v>
      </c>
      <c r="IG146" s="412">
        <v>40.25</v>
      </c>
      <c r="IH146" s="412">
        <v>38970.5</v>
      </c>
      <c r="II146" s="412">
        <v>3.46</v>
      </c>
      <c r="IJ146" s="412">
        <v>2304.5100000000002</v>
      </c>
      <c r="IK146" s="412">
        <v>1211.05</v>
      </c>
      <c r="IL146" s="412">
        <v>446.67</v>
      </c>
      <c r="IM146" s="412">
        <v>112.56</v>
      </c>
      <c r="IN146" s="412">
        <v>37.56</v>
      </c>
      <c r="IO146" s="412">
        <v>17.41</v>
      </c>
      <c r="IP146" s="412">
        <v>3.61</v>
      </c>
      <c r="IQ146" s="412">
        <v>0</v>
      </c>
      <c r="IR146" s="412">
        <v>4136.83</v>
      </c>
      <c r="IS146" s="412">
        <v>11.29</v>
      </c>
      <c r="IT146" s="412">
        <v>9170.99</v>
      </c>
      <c r="IU146" s="412">
        <v>9510.4500000000007</v>
      </c>
      <c r="IV146" s="412">
        <v>6996.58</v>
      </c>
      <c r="IW146" s="412">
        <v>4433.9399999999996</v>
      </c>
      <c r="IX146" s="412">
        <v>2815.19</v>
      </c>
      <c r="IY146" s="412">
        <v>1241.0899999999999</v>
      </c>
      <c r="IZ146" s="412">
        <v>613.89</v>
      </c>
      <c r="JA146" s="412">
        <v>40.25</v>
      </c>
      <c r="JB146" s="412">
        <v>34833.67</v>
      </c>
      <c r="JC146" s="412">
        <v>6.3</v>
      </c>
      <c r="JD146" s="412">
        <v>6114</v>
      </c>
      <c r="JE146" s="412">
        <v>7397</v>
      </c>
      <c r="JF146" s="412">
        <v>6219.2</v>
      </c>
      <c r="JG146" s="412">
        <v>4433.8999999999996</v>
      </c>
      <c r="JH146" s="412">
        <v>3440.8</v>
      </c>
      <c r="JI146" s="412">
        <v>1792.7</v>
      </c>
      <c r="JJ146" s="412">
        <v>1023.2</v>
      </c>
      <c r="JK146" s="412">
        <v>80.5</v>
      </c>
      <c r="JL146" s="412">
        <v>30507.600000000002</v>
      </c>
      <c r="JM146" s="412">
        <v>0</v>
      </c>
      <c r="JN146" s="412">
        <v>30507.599999999999</v>
      </c>
      <c r="JO146" s="286"/>
      <c r="JP146" s="143">
        <f t="shared" si="7"/>
        <v>0</v>
      </c>
    </row>
    <row r="147" spans="1:276" x14ac:dyDescent="0.2">
      <c r="A147" s="150" t="s">
        <v>523</v>
      </c>
      <c r="B147" s="151" t="s">
        <v>276</v>
      </c>
      <c r="C147" s="152" t="s">
        <v>69</v>
      </c>
      <c r="D147" s="415" t="s">
        <v>306</v>
      </c>
      <c r="E147" s="412">
        <v>23954</v>
      </c>
      <c r="F147" s="412">
        <v>17152</v>
      </c>
      <c r="G147" s="412">
        <v>13258</v>
      </c>
      <c r="H147" s="412">
        <v>9243</v>
      </c>
      <c r="I147" s="412">
        <v>4692</v>
      </c>
      <c r="J147" s="412">
        <v>2379</v>
      </c>
      <c r="K147" s="412">
        <v>1020</v>
      </c>
      <c r="L147" s="412">
        <v>108</v>
      </c>
      <c r="M147" s="412">
        <v>71806</v>
      </c>
      <c r="N147" s="412">
        <v>1210</v>
      </c>
      <c r="O147" s="412">
        <v>388</v>
      </c>
      <c r="P147" s="412">
        <v>291</v>
      </c>
      <c r="Q147" s="412">
        <v>242</v>
      </c>
      <c r="R147" s="412">
        <v>127</v>
      </c>
      <c r="S147" s="412">
        <v>65</v>
      </c>
      <c r="T147" s="412">
        <v>24</v>
      </c>
      <c r="U147" s="412">
        <v>2</v>
      </c>
      <c r="V147" s="412">
        <v>2349</v>
      </c>
      <c r="W147" s="412">
        <v>4</v>
      </c>
      <c r="X147" s="412">
        <v>5</v>
      </c>
      <c r="Y147" s="412">
        <v>1</v>
      </c>
      <c r="Z147" s="412">
        <v>1</v>
      </c>
      <c r="AA147" s="412">
        <v>1</v>
      </c>
      <c r="AB147" s="412">
        <v>1</v>
      </c>
      <c r="AC147" s="412">
        <v>0</v>
      </c>
      <c r="AD147" s="412">
        <v>1</v>
      </c>
      <c r="AE147" s="412">
        <v>14</v>
      </c>
      <c r="AF147" s="412">
        <v>22740</v>
      </c>
      <c r="AG147" s="412">
        <v>16759</v>
      </c>
      <c r="AH147" s="412">
        <v>12966</v>
      </c>
      <c r="AI147" s="412">
        <v>9000</v>
      </c>
      <c r="AJ147" s="412">
        <v>4564</v>
      </c>
      <c r="AK147" s="412">
        <v>2313</v>
      </c>
      <c r="AL147" s="412">
        <v>996</v>
      </c>
      <c r="AM147" s="412">
        <v>105</v>
      </c>
      <c r="AN147" s="412">
        <v>69443</v>
      </c>
      <c r="AO147" s="412">
        <v>55</v>
      </c>
      <c r="AP147" s="412">
        <v>108</v>
      </c>
      <c r="AQ147" s="412">
        <v>96</v>
      </c>
      <c r="AR147" s="412">
        <v>83</v>
      </c>
      <c r="AS147" s="412">
        <v>53</v>
      </c>
      <c r="AT147" s="412">
        <v>25</v>
      </c>
      <c r="AU147" s="412">
        <v>27</v>
      </c>
      <c r="AV147" s="412">
        <v>10</v>
      </c>
      <c r="AW147" s="412">
        <v>457</v>
      </c>
      <c r="AX147" s="412">
        <v>55</v>
      </c>
      <c r="AY147" s="412">
        <v>108</v>
      </c>
      <c r="AZ147" s="412">
        <v>96</v>
      </c>
      <c r="BA147" s="412">
        <v>83</v>
      </c>
      <c r="BB147" s="412">
        <v>53</v>
      </c>
      <c r="BC147" s="412">
        <v>25</v>
      </c>
      <c r="BD147" s="412">
        <v>27</v>
      </c>
      <c r="BE147" s="412">
        <v>10</v>
      </c>
      <c r="BF147" s="412">
        <v>0</v>
      </c>
      <c r="BG147" s="412">
        <v>457</v>
      </c>
      <c r="BH147" s="412">
        <v>55</v>
      </c>
      <c r="BI147" s="412">
        <v>22793</v>
      </c>
      <c r="BJ147" s="412">
        <v>16747</v>
      </c>
      <c r="BK147" s="412">
        <v>12953</v>
      </c>
      <c r="BL147" s="412">
        <v>8970</v>
      </c>
      <c r="BM147" s="412">
        <v>4536</v>
      </c>
      <c r="BN147" s="412">
        <v>2315</v>
      </c>
      <c r="BO147" s="412">
        <v>979</v>
      </c>
      <c r="BP147" s="412">
        <v>95</v>
      </c>
      <c r="BQ147" s="412">
        <v>69443</v>
      </c>
      <c r="BR147" s="412">
        <v>12</v>
      </c>
      <c r="BS147" s="412">
        <v>9893</v>
      </c>
      <c r="BT147" s="412">
        <v>5181</v>
      </c>
      <c r="BU147" s="412">
        <v>3232</v>
      </c>
      <c r="BV147" s="412">
        <v>1834</v>
      </c>
      <c r="BW147" s="412">
        <v>729</v>
      </c>
      <c r="BX147" s="412">
        <v>345</v>
      </c>
      <c r="BY147" s="412">
        <v>129</v>
      </c>
      <c r="BZ147" s="412">
        <v>6</v>
      </c>
      <c r="CA147" s="412">
        <v>21361</v>
      </c>
      <c r="CB147" s="412">
        <v>2</v>
      </c>
      <c r="CC147" s="412">
        <v>169</v>
      </c>
      <c r="CD147" s="412">
        <v>156</v>
      </c>
      <c r="CE147" s="412">
        <v>115</v>
      </c>
      <c r="CF147" s="412">
        <v>76</v>
      </c>
      <c r="CG147" s="412">
        <v>35</v>
      </c>
      <c r="CH147" s="412">
        <v>17</v>
      </c>
      <c r="CI147" s="412">
        <v>5</v>
      </c>
      <c r="CJ147" s="412">
        <v>1</v>
      </c>
      <c r="CK147" s="412">
        <v>576</v>
      </c>
      <c r="CL147" s="412">
        <v>0</v>
      </c>
      <c r="CM147" s="412">
        <v>13</v>
      </c>
      <c r="CN147" s="412">
        <v>16</v>
      </c>
      <c r="CO147" s="412">
        <v>13</v>
      </c>
      <c r="CP147" s="412">
        <v>13</v>
      </c>
      <c r="CQ147" s="412">
        <v>7</v>
      </c>
      <c r="CR147" s="412">
        <v>23</v>
      </c>
      <c r="CS147" s="412">
        <v>11</v>
      </c>
      <c r="CT147" s="412">
        <v>2</v>
      </c>
      <c r="CU147" s="412">
        <v>98</v>
      </c>
      <c r="CV147" s="412">
        <v>700</v>
      </c>
      <c r="CW147" s="412">
        <v>720</v>
      </c>
      <c r="CX147" s="412">
        <v>747</v>
      </c>
      <c r="CY147" s="412">
        <v>452</v>
      </c>
      <c r="CZ147" s="412">
        <v>320</v>
      </c>
      <c r="DA147" s="412">
        <v>249</v>
      </c>
      <c r="DB147" s="412">
        <v>157</v>
      </c>
      <c r="DC147" s="412">
        <v>17</v>
      </c>
      <c r="DD147" s="412">
        <v>3362</v>
      </c>
      <c r="DE147" s="412">
        <v>327</v>
      </c>
      <c r="DF147" s="412">
        <v>196</v>
      </c>
      <c r="DG147" s="412">
        <v>145</v>
      </c>
      <c r="DH147" s="412">
        <v>85</v>
      </c>
      <c r="DI147" s="412">
        <v>51</v>
      </c>
      <c r="DJ147" s="412">
        <v>30</v>
      </c>
      <c r="DK147" s="412">
        <v>17</v>
      </c>
      <c r="DL147" s="412">
        <v>1</v>
      </c>
      <c r="DM147" s="412">
        <v>852</v>
      </c>
      <c r="DN147" s="412">
        <v>204</v>
      </c>
      <c r="DO147" s="412">
        <v>111</v>
      </c>
      <c r="DP147" s="412">
        <v>73</v>
      </c>
      <c r="DQ147" s="412">
        <v>28</v>
      </c>
      <c r="DR147" s="412">
        <v>23</v>
      </c>
      <c r="DS147" s="412">
        <v>8</v>
      </c>
      <c r="DT147" s="412">
        <v>6</v>
      </c>
      <c r="DU147" s="412">
        <v>0</v>
      </c>
      <c r="DV147" s="412">
        <v>453</v>
      </c>
      <c r="DW147" s="412">
        <v>159</v>
      </c>
      <c r="DX147" s="412">
        <v>56</v>
      </c>
      <c r="DY147" s="412">
        <v>27</v>
      </c>
      <c r="DZ147" s="412">
        <v>18</v>
      </c>
      <c r="EA147" s="412">
        <v>7</v>
      </c>
      <c r="EB147" s="412">
        <v>6</v>
      </c>
      <c r="EC147" s="412">
        <v>5</v>
      </c>
      <c r="ED147" s="412">
        <v>1</v>
      </c>
      <c r="EE147" s="412">
        <v>279</v>
      </c>
      <c r="EF147" s="412">
        <v>690</v>
      </c>
      <c r="EG147" s="412">
        <v>363</v>
      </c>
      <c r="EH147" s="412">
        <v>245</v>
      </c>
      <c r="EI147" s="412">
        <v>131</v>
      </c>
      <c r="EJ147" s="412">
        <v>81</v>
      </c>
      <c r="EK147" s="412">
        <v>44</v>
      </c>
      <c r="EL147" s="412">
        <v>28</v>
      </c>
      <c r="EM147" s="412">
        <v>2</v>
      </c>
      <c r="EN147" s="412">
        <v>1584</v>
      </c>
      <c r="EO147" s="412">
        <v>405</v>
      </c>
      <c r="EP147" s="412">
        <v>209</v>
      </c>
      <c r="EQ147" s="412">
        <v>149</v>
      </c>
      <c r="ER147" s="412">
        <v>86</v>
      </c>
      <c r="ES147" s="412">
        <v>48</v>
      </c>
      <c r="ET147" s="412">
        <v>24</v>
      </c>
      <c r="EU147" s="412">
        <v>18</v>
      </c>
      <c r="EV147" s="412">
        <v>2</v>
      </c>
      <c r="EW147" s="412">
        <v>941</v>
      </c>
      <c r="EX147" s="412">
        <v>0</v>
      </c>
      <c r="EY147" s="412">
        <v>0</v>
      </c>
      <c r="EZ147" s="412">
        <v>0</v>
      </c>
      <c r="FA147" s="412">
        <v>0</v>
      </c>
      <c r="FB147" s="412">
        <v>0</v>
      </c>
      <c r="FC147" s="412">
        <v>0</v>
      </c>
      <c r="FD147" s="412">
        <v>0</v>
      </c>
      <c r="FE147" s="412">
        <v>0</v>
      </c>
      <c r="FF147" s="412">
        <v>0</v>
      </c>
      <c r="FG147" s="412">
        <v>51</v>
      </c>
      <c r="FH147" s="412">
        <v>43</v>
      </c>
      <c r="FI147" s="412">
        <v>34</v>
      </c>
      <c r="FJ147" s="412">
        <v>14</v>
      </c>
      <c r="FK147" s="412">
        <v>10</v>
      </c>
      <c r="FL147" s="412">
        <v>3</v>
      </c>
      <c r="FM147" s="412">
        <v>3</v>
      </c>
      <c r="FN147" s="412">
        <v>0</v>
      </c>
      <c r="FO147" s="412">
        <v>158</v>
      </c>
      <c r="FP147" s="412">
        <v>354</v>
      </c>
      <c r="FQ147" s="412">
        <v>166</v>
      </c>
      <c r="FR147" s="412">
        <v>115</v>
      </c>
      <c r="FS147" s="412">
        <v>72</v>
      </c>
      <c r="FT147" s="412">
        <v>38</v>
      </c>
      <c r="FU147" s="412">
        <v>21</v>
      </c>
      <c r="FV147" s="412">
        <v>15</v>
      </c>
      <c r="FW147" s="412">
        <v>2</v>
      </c>
      <c r="FX147" s="412">
        <v>783</v>
      </c>
      <c r="FY147" s="412">
        <v>41</v>
      </c>
      <c r="FZ147" s="412">
        <v>11655</v>
      </c>
      <c r="GA147" s="412">
        <v>10507</v>
      </c>
      <c r="GB147" s="412">
        <v>8746</v>
      </c>
      <c r="GC147" s="412">
        <v>6549</v>
      </c>
      <c r="GD147" s="412">
        <v>3415</v>
      </c>
      <c r="GE147" s="412">
        <v>1667</v>
      </c>
      <c r="GF147" s="412">
        <v>666</v>
      </c>
      <c r="GG147" s="412">
        <v>68</v>
      </c>
      <c r="GH147" s="412">
        <v>43314</v>
      </c>
      <c r="GI147" s="412">
        <v>14</v>
      </c>
      <c r="GJ147" s="412">
        <v>11138</v>
      </c>
      <c r="GK147" s="412">
        <v>6240</v>
      </c>
      <c r="GL147" s="412">
        <v>4207</v>
      </c>
      <c r="GM147" s="412">
        <v>2421</v>
      </c>
      <c r="GN147" s="412">
        <v>1121</v>
      </c>
      <c r="GO147" s="412">
        <v>648</v>
      </c>
      <c r="GP147" s="412">
        <v>313</v>
      </c>
      <c r="GQ147" s="412">
        <v>27</v>
      </c>
      <c r="GR147" s="412">
        <v>26129</v>
      </c>
      <c r="GS147" s="412">
        <v>0</v>
      </c>
      <c r="GT147" s="412">
        <v>15.9</v>
      </c>
      <c r="GU147" s="412">
        <v>0.9</v>
      </c>
      <c r="GV147" s="412">
        <v>1</v>
      </c>
      <c r="GW147" s="412">
        <v>0</v>
      </c>
      <c r="GX147" s="412">
        <v>0</v>
      </c>
      <c r="GY147" s="412">
        <v>0</v>
      </c>
      <c r="GZ147" s="412">
        <v>0</v>
      </c>
      <c r="HA147" s="412">
        <v>0</v>
      </c>
      <c r="HB147" s="412">
        <v>17.8</v>
      </c>
      <c r="HC147" s="412">
        <v>51.5</v>
      </c>
      <c r="HD147" s="412">
        <v>20107.05</v>
      </c>
      <c r="HE147" s="412">
        <v>15291.35</v>
      </c>
      <c r="HF147" s="412">
        <v>12016.9</v>
      </c>
      <c r="HG147" s="412">
        <v>8446.5</v>
      </c>
      <c r="HH147" s="412">
        <v>4305.8</v>
      </c>
      <c r="HI147" s="412">
        <v>2194.65</v>
      </c>
      <c r="HJ147" s="412">
        <v>928.25</v>
      </c>
      <c r="HK147" s="412">
        <v>91.9</v>
      </c>
      <c r="HL147" s="412">
        <v>63433.900000000009</v>
      </c>
      <c r="HM147" s="412">
        <v>28.6</v>
      </c>
      <c r="HN147" s="412">
        <v>13404.7</v>
      </c>
      <c r="HO147" s="412">
        <v>11893.3</v>
      </c>
      <c r="HP147" s="412">
        <v>10681.7</v>
      </c>
      <c r="HQ147" s="412">
        <v>8446.5</v>
      </c>
      <c r="HR147" s="412">
        <v>5262.6</v>
      </c>
      <c r="HS147" s="412">
        <v>3170.1</v>
      </c>
      <c r="HT147" s="412">
        <v>1547.1</v>
      </c>
      <c r="HU147" s="412">
        <v>183.8</v>
      </c>
      <c r="HV147" s="412">
        <v>54618.400000000001</v>
      </c>
      <c r="HW147" s="412">
        <v>465.6</v>
      </c>
      <c r="HX147" s="412">
        <v>55084</v>
      </c>
      <c r="HY147" s="412">
        <v>51.5</v>
      </c>
      <c r="HZ147" s="412">
        <v>20107.05</v>
      </c>
      <c r="IA147" s="412">
        <v>15291.35</v>
      </c>
      <c r="IB147" s="412">
        <v>12016.9</v>
      </c>
      <c r="IC147" s="412">
        <v>8446.5</v>
      </c>
      <c r="ID147" s="412">
        <v>4305.8</v>
      </c>
      <c r="IE147" s="412">
        <v>2194.65</v>
      </c>
      <c r="IF147" s="412">
        <v>928.25</v>
      </c>
      <c r="IG147" s="412">
        <v>91.9</v>
      </c>
      <c r="IH147" s="412">
        <v>63433.900000000009</v>
      </c>
      <c r="II147" s="412">
        <v>9.3800000000000008</v>
      </c>
      <c r="IJ147" s="412">
        <v>5182.49</v>
      </c>
      <c r="IK147" s="412">
        <v>1764.7</v>
      </c>
      <c r="IL147" s="412">
        <v>793.68</v>
      </c>
      <c r="IM147" s="412">
        <v>390.02</v>
      </c>
      <c r="IN147" s="412">
        <v>96.85</v>
      </c>
      <c r="IO147" s="412">
        <v>22.56</v>
      </c>
      <c r="IP147" s="412">
        <v>3.04</v>
      </c>
      <c r="IQ147" s="412">
        <v>0</v>
      </c>
      <c r="IR147" s="412">
        <v>8262.7200000000012</v>
      </c>
      <c r="IS147" s="412">
        <v>42.12</v>
      </c>
      <c r="IT147" s="412">
        <v>14924.56</v>
      </c>
      <c r="IU147" s="412">
        <v>13526.65</v>
      </c>
      <c r="IV147" s="412">
        <v>11223.22</v>
      </c>
      <c r="IW147" s="412">
        <v>8056.48</v>
      </c>
      <c r="IX147" s="412">
        <v>4208.95</v>
      </c>
      <c r="IY147" s="412">
        <v>2172.09</v>
      </c>
      <c r="IZ147" s="412">
        <v>925.21</v>
      </c>
      <c r="JA147" s="412">
        <v>91.9</v>
      </c>
      <c r="JB147" s="412">
        <v>55171.179999999993</v>
      </c>
      <c r="JC147" s="412">
        <v>23.4</v>
      </c>
      <c r="JD147" s="412">
        <v>9949.7000000000007</v>
      </c>
      <c r="JE147" s="412">
        <v>10520.7</v>
      </c>
      <c r="JF147" s="412">
        <v>9976.2000000000007</v>
      </c>
      <c r="JG147" s="412">
        <v>8056.5</v>
      </c>
      <c r="JH147" s="412">
        <v>5144.3</v>
      </c>
      <c r="JI147" s="412">
        <v>3137.5</v>
      </c>
      <c r="JJ147" s="412">
        <v>1542</v>
      </c>
      <c r="JK147" s="412">
        <v>183.8</v>
      </c>
      <c r="JL147" s="412">
        <v>48534.100000000006</v>
      </c>
      <c r="JM147" s="412">
        <v>465.6</v>
      </c>
      <c r="JN147" s="412">
        <v>48999.7</v>
      </c>
      <c r="JO147" s="286"/>
      <c r="JP147" s="143">
        <f t="shared" si="7"/>
        <v>0</v>
      </c>
    </row>
    <row r="148" spans="1:276" x14ac:dyDescent="0.2">
      <c r="A148" s="150" t="s">
        <v>524</v>
      </c>
      <c r="B148" s="151" t="s">
        <v>284</v>
      </c>
      <c r="C148" s="152" t="s">
        <v>283</v>
      </c>
      <c r="D148" s="415" t="s">
        <v>307</v>
      </c>
      <c r="E148" s="412">
        <v>81055</v>
      </c>
      <c r="F148" s="412">
        <v>22049</v>
      </c>
      <c r="G148" s="412">
        <v>9982</v>
      </c>
      <c r="H148" s="412">
        <v>3990</v>
      </c>
      <c r="I148" s="412">
        <v>1223</v>
      </c>
      <c r="J148" s="412">
        <v>303</v>
      </c>
      <c r="K148" s="412">
        <v>63</v>
      </c>
      <c r="L148" s="412">
        <v>38</v>
      </c>
      <c r="M148" s="412">
        <v>118703</v>
      </c>
      <c r="N148" s="412">
        <v>2570</v>
      </c>
      <c r="O148" s="412">
        <v>570</v>
      </c>
      <c r="P148" s="412">
        <v>296</v>
      </c>
      <c r="Q148" s="412">
        <v>92</v>
      </c>
      <c r="R148" s="412">
        <v>22</v>
      </c>
      <c r="S148" s="412">
        <v>28</v>
      </c>
      <c r="T148" s="412">
        <v>5</v>
      </c>
      <c r="U148" s="412">
        <v>2</v>
      </c>
      <c r="V148" s="412">
        <v>3585</v>
      </c>
      <c r="W148" s="412">
        <v>0</v>
      </c>
      <c r="X148" s="412">
        <v>0</v>
      </c>
      <c r="Y148" s="412">
        <v>0</v>
      </c>
      <c r="Z148" s="412">
        <v>0</v>
      </c>
      <c r="AA148" s="412">
        <v>0</v>
      </c>
      <c r="AB148" s="412">
        <v>0</v>
      </c>
      <c r="AC148" s="412">
        <v>0</v>
      </c>
      <c r="AD148" s="412">
        <v>0</v>
      </c>
      <c r="AE148" s="412">
        <v>0</v>
      </c>
      <c r="AF148" s="412">
        <v>78485</v>
      </c>
      <c r="AG148" s="412">
        <v>21479</v>
      </c>
      <c r="AH148" s="412">
        <v>9686</v>
      </c>
      <c r="AI148" s="412">
        <v>3898</v>
      </c>
      <c r="AJ148" s="412">
        <v>1201</v>
      </c>
      <c r="AK148" s="412">
        <v>275</v>
      </c>
      <c r="AL148" s="412">
        <v>58</v>
      </c>
      <c r="AM148" s="412">
        <v>36</v>
      </c>
      <c r="AN148" s="412">
        <v>115118</v>
      </c>
      <c r="AO148" s="412">
        <v>156</v>
      </c>
      <c r="AP148" s="412">
        <v>93</v>
      </c>
      <c r="AQ148" s="412">
        <v>60</v>
      </c>
      <c r="AR148" s="412">
        <v>34</v>
      </c>
      <c r="AS148" s="412">
        <v>13</v>
      </c>
      <c r="AT148" s="412">
        <v>10</v>
      </c>
      <c r="AU148" s="412">
        <v>21</v>
      </c>
      <c r="AV148" s="412">
        <v>21</v>
      </c>
      <c r="AW148" s="412">
        <v>408</v>
      </c>
      <c r="AX148" s="412">
        <v>156</v>
      </c>
      <c r="AY148" s="412">
        <v>93</v>
      </c>
      <c r="AZ148" s="412">
        <v>60</v>
      </c>
      <c r="BA148" s="412">
        <v>34</v>
      </c>
      <c r="BB148" s="412">
        <v>13</v>
      </c>
      <c r="BC148" s="412">
        <v>10</v>
      </c>
      <c r="BD148" s="412">
        <v>21</v>
      </c>
      <c r="BE148" s="412">
        <v>21</v>
      </c>
      <c r="BF148" s="412">
        <v>0</v>
      </c>
      <c r="BG148" s="412">
        <v>408</v>
      </c>
      <c r="BH148" s="412">
        <v>156</v>
      </c>
      <c r="BI148" s="412">
        <v>78422</v>
      </c>
      <c r="BJ148" s="412">
        <v>21446</v>
      </c>
      <c r="BK148" s="412">
        <v>9660</v>
      </c>
      <c r="BL148" s="412">
        <v>3877</v>
      </c>
      <c r="BM148" s="412">
        <v>1198</v>
      </c>
      <c r="BN148" s="412">
        <v>286</v>
      </c>
      <c r="BO148" s="412">
        <v>58</v>
      </c>
      <c r="BP148" s="412">
        <v>15</v>
      </c>
      <c r="BQ148" s="412">
        <v>115118</v>
      </c>
      <c r="BR148" s="412">
        <v>29</v>
      </c>
      <c r="BS148" s="412">
        <v>35876</v>
      </c>
      <c r="BT148" s="412">
        <v>6591</v>
      </c>
      <c r="BU148" s="412">
        <v>2160</v>
      </c>
      <c r="BV148" s="412">
        <v>640</v>
      </c>
      <c r="BW148" s="412">
        <v>132</v>
      </c>
      <c r="BX148" s="412">
        <v>35</v>
      </c>
      <c r="BY148" s="412">
        <v>2</v>
      </c>
      <c r="BZ148" s="412">
        <v>0</v>
      </c>
      <c r="CA148" s="412">
        <v>45465</v>
      </c>
      <c r="CB148" s="412">
        <v>8</v>
      </c>
      <c r="CC148" s="412">
        <v>939</v>
      </c>
      <c r="CD148" s="412">
        <v>274</v>
      </c>
      <c r="CE148" s="412">
        <v>69</v>
      </c>
      <c r="CF148" s="412">
        <v>34</v>
      </c>
      <c r="CG148" s="412">
        <v>9</v>
      </c>
      <c r="CH148" s="412">
        <v>2</v>
      </c>
      <c r="CI148" s="412">
        <v>1</v>
      </c>
      <c r="CJ148" s="412">
        <v>0</v>
      </c>
      <c r="CK148" s="412">
        <v>1336</v>
      </c>
      <c r="CL148" s="412">
        <v>10</v>
      </c>
      <c r="CM148" s="412">
        <v>140</v>
      </c>
      <c r="CN148" s="412">
        <v>45</v>
      </c>
      <c r="CO148" s="412">
        <v>15</v>
      </c>
      <c r="CP148" s="412">
        <v>13</v>
      </c>
      <c r="CQ148" s="412">
        <v>16</v>
      </c>
      <c r="CR148" s="412">
        <v>22</v>
      </c>
      <c r="CS148" s="412">
        <v>27</v>
      </c>
      <c r="CT148" s="412">
        <v>12</v>
      </c>
      <c r="CU148" s="412">
        <v>300</v>
      </c>
      <c r="CV148" s="412">
        <v>174</v>
      </c>
      <c r="CW148" s="412">
        <v>65</v>
      </c>
      <c r="CX148" s="412">
        <v>15</v>
      </c>
      <c r="CY148" s="412">
        <v>11</v>
      </c>
      <c r="CZ148" s="412">
        <v>2</v>
      </c>
      <c r="DA148" s="412">
        <v>1</v>
      </c>
      <c r="DB148" s="412">
        <v>0</v>
      </c>
      <c r="DC148" s="412">
        <v>0</v>
      </c>
      <c r="DD148" s="412">
        <v>268</v>
      </c>
      <c r="DE148" s="412">
        <v>2082</v>
      </c>
      <c r="DF148" s="412">
        <v>397</v>
      </c>
      <c r="DG148" s="412">
        <v>184</v>
      </c>
      <c r="DH148" s="412">
        <v>54</v>
      </c>
      <c r="DI148" s="412">
        <v>16</v>
      </c>
      <c r="DJ148" s="412">
        <v>4</v>
      </c>
      <c r="DK148" s="412">
        <v>1</v>
      </c>
      <c r="DL148" s="412">
        <v>1</v>
      </c>
      <c r="DM148" s="412">
        <v>2739</v>
      </c>
      <c r="DN148" s="412">
        <v>349</v>
      </c>
      <c r="DO148" s="412">
        <v>73</v>
      </c>
      <c r="DP148" s="412">
        <v>27</v>
      </c>
      <c r="DQ148" s="412">
        <v>9</v>
      </c>
      <c r="DR148" s="412">
        <v>3</v>
      </c>
      <c r="DS148" s="412">
        <v>0</v>
      </c>
      <c r="DT148" s="412">
        <v>0</v>
      </c>
      <c r="DU148" s="412">
        <v>0</v>
      </c>
      <c r="DV148" s="412">
        <v>461</v>
      </c>
      <c r="DW148" s="412">
        <v>364</v>
      </c>
      <c r="DX148" s="412">
        <v>71</v>
      </c>
      <c r="DY148" s="412">
        <v>16</v>
      </c>
      <c r="DZ148" s="412">
        <v>14</v>
      </c>
      <c r="EA148" s="412">
        <v>6</v>
      </c>
      <c r="EB148" s="412">
        <v>3</v>
      </c>
      <c r="EC148" s="412">
        <v>1</v>
      </c>
      <c r="ED148" s="412">
        <v>0</v>
      </c>
      <c r="EE148" s="412">
        <v>475</v>
      </c>
      <c r="EF148" s="412">
        <v>2795</v>
      </c>
      <c r="EG148" s="412">
        <v>541</v>
      </c>
      <c r="EH148" s="412">
        <v>227</v>
      </c>
      <c r="EI148" s="412">
        <v>77</v>
      </c>
      <c r="EJ148" s="412">
        <v>25</v>
      </c>
      <c r="EK148" s="412">
        <v>7</v>
      </c>
      <c r="EL148" s="412">
        <v>2</v>
      </c>
      <c r="EM148" s="412">
        <v>1</v>
      </c>
      <c r="EN148" s="412">
        <v>3675</v>
      </c>
      <c r="EO148" s="412">
        <v>1327</v>
      </c>
      <c r="EP148" s="412">
        <v>267</v>
      </c>
      <c r="EQ148" s="412">
        <v>102</v>
      </c>
      <c r="ER148" s="412">
        <v>44</v>
      </c>
      <c r="ES148" s="412">
        <v>15</v>
      </c>
      <c r="ET148" s="412">
        <v>7</v>
      </c>
      <c r="EU148" s="412">
        <v>1</v>
      </c>
      <c r="EV148" s="412">
        <v>1</v>
      </c>
      <c r="EW148" s="412">
        <v>1764</v>
      </c>
      <c r="EX148" s="412">
        <v>0</v>
      </c>
      <c r="EY148" s="412">
        <v>0</v>
      </c>
      <c r="EZ148" s="412">
        <v>0</v>
      </c>
      <c r="FA148" s="412">
        <v>0</v>
      </c>
      <c r="FB148" s="412">
        <v>0</v>
      </c>
      <c r="FC148" s="412">
        <v>0</v>
      </c>
      <c r="FD148" s="412">
        <v>0</v>
      </c>
      <c r="FE148" s="412">
        <v>0</v>
      </c>
      <c r="FF148" s="412">
        <v>0</v>
      </c>
      <c r="FG148" s="412">
        <v>0</v>
      </c>
      <c r="FH148" s="412">
        <v>0</v>
      </c>
      <c r="FI148" s="412">
        <v>0</v>
      </c>
      <c r="FJ148" s="412">
        <v>0</v>
      </c>
      <c r="FK148" s="412">
        <v>0</v>
      </c>
      <c r="FL148" s="412">
        <v>0</v>
      </c>
      <c r="FM148" s="412">
        <v>0</v>
      </c>
      <c r="FN148" s="412">
        <v>0</v>
      </c>
      <c r="FO148" s="412">
        <v>0</v>
      </c>
      <c r="FP148" s="412">
        <v>1327</v>
      </c>
      <c r="FQ148" s="412">
        <v>267</v>
      </c>
      <c r="FR148" s="412">
        <v>102</v>
      </c>
      <c r="FS148" s="412">
        <v>44</v>
      </c>
      <c r="FT148" s="412">
        <v>15</v>
      </c>
      <c r="FU148" s="412">
        <v>7</v>
      </c>
      <c r="FV148" s="412">
        <v>1</v>
      </c>
      <c r="FW148" s="412">
        <v>1</v>
      </c>
      <c r="FX148" s="412">
        <v>1764</v>
      </c>
      <c r="FY148" s="412">
        <v>109</v>
      </c>
      <c r="FZ148" s="412">
        <v>40754</v>
      </c>
      <c r="GA148" s="412">
        <v>14391</v>
      </c>
      <c r="GB148" s="412">
        <v>7373</v>
      </c>
      <c r="GC148" s="412">
        <v>3167</v>
      </c>
      <c r="GD148" s="412">
        <v>1032</v>
      </c>
      <c r="GE148" s="412">
        <v>224</v>
      </c>
      <c r="GF148" s="412">
        <v>27</v>
      </c>
      <c r="GG148" s="412">
        <v>3</v>
      </c>
      <c r="GH148" s="412">
        <v>67080</v>
      </c>
      <c r="GI148" s="412">
        <v>47</v>
      </c>
      <c r="GJ148" s="412">
        <v>37668</v>
      </c>
      <c r="GK148" s="412">
        <v>7055</v>
      </c>
      <c r="GL148" s="412">
        <v>2287</v>
      </c>
      <c r="GM148" s="412">
        <v>710</v>
      </c>
      <c r="GN148" s="412">
        <v>166</v>
      </c>
      <c r="GO148" s="412">
        <v>62</v>
      </c>
      <c r="GP148" s="412">
        <v>31</v>
      </c>
      <c r="GQ148" s="412">
        <v>12</v>
      </c>
      <c r="GR148" s="412">
        <v>48038</v>
      </c>
      <c r="GS148" s="412">
        <v>0</v>
      </c>
      <c r="GT148" s="412">
        <v>0</v>
      </c>
      <c r="GU148" s="412">
        <v>0</v>
      </c>
      <c r="GV148" s="412">
        <v>0</v>
      </c>
      <c r="GW148" s="412">
        <v>0</v>
      </c>
      <c r="GX148" s="412">
        <v>0</v>
      </c>
      <c r="GY148" s="412">
        <v>0</v>
      </c>
      <c r="GZ148" s="412">
        <v>0</v>
      </c>
      <c r="HA148" s="412">
        <v>0</v>
      </c>
      <c r="HB148" s="412">
        <v>0</v>
      </c>
      <c r="HC148" s="412">
        <v>141.75</v>
      </c>
      <c r="HD148" s="412">
        <v>68981.25</v>
      </c>
      <c r="HE148" s="412">
        <v>19669.25</v>
      </c>
      <c r="HF148" s="412">
        <v>9076.25</v>
      </c>
      <c r="HG148" s="412">
        <v>3700</v>
      </c>
      <c r="HH148" s="412">
        <v>1154.75</v>
      </c>
      <c r="HI148" s="412">
        <v>267.25</v>
      </c>
      <c r="HJ148" s="412">
        <v>44.25</v>
      </c>
      <c r="HK148" s="412">
        <v>9</v>
      </c>
      <c r="HL148" s="412">
        <v>103043.75</v>
      </c>
      <c r="HM148" s="412">
        <v>78.8</v>
      </c>
      <c r="HN148" s="412">
        <v>45987.5</v>
      </c>
      <c r="HO148" s="412">
        <v>15298.3</v>
      </c>
      <c r="HP148" s="412">
        <v>8067.8</v>
      </c>
      <c r="HQ148" s="412">
        <v>3700</v>
      </c>
      <c r="HR148" s="412">
        <v>1411.4</v>
      </c>
      <c r="HS148" s="412">
        <v>386</v>
      </c>
      <c r="HT148" s="412">
        <v>73.8</v>
      </c>
      <c r="HU148" s="412">
        <v>18</v>
      </c>
      <c r="HV148" s="412">
        <v>75021.600000000006</v>
      </c>
      <c r="HW148" s="412">
        <v>0</v>
      </c>
      <c r="HX148" s="412">
        <v>75021.600000000006</v>
      </c>
      <c r="HY148" s="412">
        <v>141.75</v>
      </c>
      <c r="HZ148" s="412">
        <v>68981.25</v>
      </c>
      <c r="IA148" s="412">
        <v>19669.25</v>
      </c>
      <c r="IB148" s="412">
        <v>9076.25</v>
      </c>
      <c r="IC148" s="412">
        <v>3700</v>
      </c>
      <c r="ID148" s="412">
        <v>1154.75</v>
      </c>
      <c r="IE148" s="412">
        <v>267.25</v>
      </c>
      <c r="IF148" s="412">
        <v>44.25</v>
      </c>
      <c r="IG148" s="412">
        <v>9</v>
      </c>
      <c r="IH148" s="412">
        <v>103043.75</v>
      </c>
      <c r="II148" s="412">
        <v>48.01</v>
      </c>
      <c r="IJ148" s="412">
        <v>20012.28</v>
      </c>
      <c r="IK148" s="412">
        <v>2050.1799999999998</v>
      </c>
      <c r="IL148" s="412">
        <v>398.92</v>
      </c>
      <c r="IM148" s="412">
        <v>112.63</v>
      </c>
      <c r="IN148" s="412">
        <v>18.04</v>
      </c>
      <c r="IO148" s="412">
        <v>1.1599999999999999</v>
      </c>
      <c r="IP148" s="412">
        <v>0</v>
      </c>
      <c r="IQ148" s="412">
        <v>0</v>
      </c>
      <c r="IR148" s="412">
        <v>22641.219999999998</v>
      </c>
      <c r="IS148" s="412">
        <v>93.740000000000009</v>
      </c>
      <c r="IT148" s="412">
        <v>48968.97</v>
      </c>
      <c r="IU148" s="412">
        <v>17619.07</v>
      </c>
      <c r="IV148" s="412">
        <v>8677.33</v>
      </c>
      <c r="IW148" s="412">
        <v>3587.37</v>
      </c>
      <c r="IX148" s="412">
        <v>1136.71</v>
      </c>
      <c r="IY148" s="412">
        <v>266.08999999999997</v>
      </c>
      <c r="IZ148" s="412">
        <v>44.25</v>
      </c>
      <c r="JA148" s="412">
        <v>9</v>
      </c>
      <c r="JB148" s="412">
        <v>80402.53</v>
      </c>
      <c r="JC148" s="412">
        <v>52.1</v>
      </c>
      <c r="JD148" s="412">
        <v>32646</v>
      </c>
      <c r="JE148" s="412">
        <v>13703.7</v>
      </c>
      <c r="JF148" s="412">
        <v>7713.2</v>
      </c>
      <c r="JG148" s="412">
        <v>3587.4</v>
      </c>
      <c r="JH148" s="412">
        <v>1389.3</v>
      </c>
      <c r="JI148" s="412">
        <v>384.4</v>
      </c>
      <c r="JJ148" s="412">
        <v>73.8</v>
      </c>
      <c r="JK148" s="412">
        <v>18</v>
      </c>
      <c r="JL148" s="412">
        <v>59567.900000000009</v>
      </c>
      <c r="JM148" s="412">
        <v>0</v>
      </c>
      <c r="JN148" s="412">
        <v>59567.9</v>
      </c>
      <c r="JO148" s="286"/>
      <c r="JP148" s="143">
        <f t="shared" si="7"/>
        <v>0</v>
      </c>
    </row>
    <row r="149" spans="1:276" x14ac:dyDescent="0.2">
      <c r="A149" s="150" t="s">
        <v>526</v>
      </c>
      <c r="B149" s="151" t="s">
        <v>280</v>
      </c>
      <c r="C149" s="152" t="s">
        <v>128</v>
      </c>
      <c r="D149" s="415" t="s">
        <v>525</v>
      </c>
      <c r="E149" s="412">
        <v>561</v>
      </c>
      <c r="F149" s="412">
        <v>3020</v>
      </c>
      <c r="G149" s="412">
        <v>14773</v>
      </c>
      <c r="H149" s="412">
        <v>20025</v>
      </c>
      <c r="I149" s="412">
        <v>14526</v>
      </c>
      <c r="J149" s="412">
        <v>8196</v>
      </c>
      <c r="K149" s="412">
        <v>4044</v>
      </c>
      <c r="L149" s="412">
        <v>942</v>
      </c>
      <c r="M149" s="412">
        <v>66087</v>
      </c>
      <c r="N149" s="412">
        <v>137</v>
      </c>
      <c r="O149" s="412">
        <v>94</v>
      </c>
      <c r="P149" s="412">
        <v>430</v>
      </c>
      <c r="Q149" s="412">
        <v>728</v>
      </c>
      <c r="R149" s="412">
        <v>259</v>
      </c>
      <c r="S149" s="412">
        <v>145</v>
      </c>
      <c r="T149" s="412">
        <v>72</v>
      </c>
      <c r="U149" s="412">
        <v>20</v>
      </c>
      <c r="V149" s="412">
        <v>1885</v>
      </c>
      <c r="W149" s="412">
        <v>0</v>
      </c>
      <c r="X149" s="412">
        <v>0</v>
      </c>
      <c r="Y149" s="412">
        <v>0</v>
      </c>
      <c r="Z149" s="412">
        <v>0</v>
      </c>
      <c r="AA149" s="412">
        <v>0</v>
      </c>
      <c r="AB149" s="412">
        <v>0</v>
      </c>
      <c r="AC149" s="412">
        <v>0</v>
      </c>
      <c r="AD149" s="412">
        <v>0</v>
      </c>
      <c r="AE149" s="412">
        <v>0</v>
      </c>
      <c r="AF149" s="412">
        <v>424</v>
      </c>
      <c r="AG149" s="412">
        <v>2926</v>
      </c>
      <c r="AH149" s="412">
        <v>14343</v>
      </c>
      <c r="AI149" s="412">
        <v>19297</v>
      </c>
      <c r="AJ149" s="412">
        <v>14267</v>
      </c>
      <c r="AK149" s="412">
        <v>8051</v>
      </c>
      <c r="AL149" s="412">
        <v>3972</v>
      </c>
      <c r="AM149" s="412">
        <v>922</v>
      </c>
      <c r="AN149" s="412">
        <v>64202</v>
      </c>
      <c r="AO149" s="412">
        <v>0</v>
      </c>
      <c r="AP149" s="412">
        <v>1</v>
      </c>
      <c r="AQ149" s="412">
        <v>13</v>
      </c>
      <c r="AR149" s="412">
        <v>56</v>
      </c>
      <c r="AS149" s="412">
        <v>78</v>
      </c>
      <c r="AT149" s="412">
        <v>60</v>
      </c>
      <c r="AU149" s="412">
        <v>24</v>
      </c>
      <c r="AV149" s="412">
        <v>15</v>
      </c>
      <c r="AW149" s="412">
        <v>247</v>
      </c>
      <c r="AX149" s="412">
        <v>0</v>
      </c>
      <c r="AY149" s="412">
        <v>1</v>
      </c>
      <c r="AZ149" s="412">
        <v>13</v>
      </c>
      <c r="BA149" s="412">
        <v>56</v>
      </c>
      <c r="BB149" s="412">
        <v>78</v>
      </c>
      <c r="BC149" s="412">
        <v>60</v>
      </c>
      <c r="BD149" s="412">
        <v>24</v>
      </c>
      <c r="BE149" s="412">
        <v>15</v>
      </c>
      <c r="BF149" s="412">
        <v>0</v>
      </c>
      <c r="BG149" s="412">
        <v>247</v>
      </c>
      <c r="BH149" s="412">
        <v>0</v>
      </c>
      <c r="BI149" s="412">
        <v>425</v>
      </c>
      <c r="BJ149" s="412">
        <v>2938</v>
      </c>
      <c r="BK149" s="412">
        <v>14386</v>
      </c>
      <c r="BL149" s="412">
        <v>19319</v>
      </c>
      <c r="BM149" s="412">
        <v>14249</v>
      </c>
      <c r="BN149" s="412">
        <v>8015</v>
      </c>
      <c r="BO149" s="412">
        <v>3963</v>
      </c>
      <c r="BP149" s="412">
        <v>907</v>
      </c>
      <c r="BQ149" s="412">
        <v>64202</v>
      </c>
      <c r="BR149" s="412">
        <v>0</v>
      </c>
      <c r="BS149" s="412">
        <v>119</v>
      </c>
      <c r="BT149" s="412">
        <v>1588</v>
      </c>
      <c r="BU149" s="412">
        <v>6128</v>
      </c>
      <c r="BV149" s="412">
        <v>5126</v>
      </c>
      <c r="BW149" s="412">
        <v>2889</v>
      </c>
      <c r="BX149" s="412">
        <v>1302</v>
      </c>
      <c r="BY149" s="412">
        <v>467</v>
      </c>
      <c r="BZ149" s="412">
        <v>79</v>
      </c>
      <c r="CA149" s="412">
        <v>17698</v>
      </c>
      <c r="CB149" s="412">
        <v>0</v>
      </c>
      <c r="CC149" s="412">
        <v>4</v>
      </c>
      <c r="CD149" s="412">
        <v>24</v>
      </c>
      <c r="CE149" s="412">
        <v>198</v>
      </c>
      <c r="CF149" s="412">
        <v>200</v>
      </c>
      <c r="CG149" s="412">
        <v>118</v>
      </c>
      <c r="CH149" s="412">
        <v>58</v>
      </c>
      <c r="CI149" s="412">
        <v>28</v>
      </c>
      <c r="CJ149" s="412">
        <v>10</v>
      </c>
      <c r="CK149" s="412">
        <v>640</v>
      </c>
      <c r="CL149" s="412">
        <v>0</v>
      </c>
      <c r="CM149" s="412">
        <v>0</v>
      </c>
      <c r="CN149" s="412">
        <v>0</v>
      </c>
      <c r="CO149" s="412">
        <v>3</v>
      </c>
      <c r="CP149" s="412">
        <v>7</v>
      </c>
      <c r="CQ149" s="412">
        <v>11</v>
      </c>
      <c r="CR149" s="412">
        <v>9</v>
      </c>
      <c r="CS149" s="412">
        <v>22</v>
      </c>
      <c r="CT149" s="412">
        <v>18</v>
      </c>
      <c r="CU149" s="412">
        <v>70</v>
      </c>
      <c r="CV149" s="412">
        <v>155</v>
      </c>
      <c r="CW149" s="412">
        <v>141</v>
      </c>
      <c r="CX149" s="412">
        <v>147</v>
      </c>
      <c r="CY149" s="412">
        <v>163</v>
      </c>
      <c r="CZ149" s="412">
        <v>96</v>
      </c>
      <c r="DA149" s="412">
        <v>84</v>
      </c>
      <c r="DB149" s="412">
        <v>36</v>
      </c>
      <c r="DC149" s="412">
        <v>16</v>
      </c>
      <c r="DD149" s="412">
        <v>838</v>
      </c>
      <c r="DE149" s="412">
        <v>10</v>
      </c>
      <c r="DF149" s="412">
        <v>58</v>
      </c>
      <c r="DG149" s="412">
        <v>249</v>
      </c>
      <c r="DH149" s="412">
        <v>186</v>
      </c>
      <c r="DI149" s="412">
        <v>146</v>
      </c>
      <c r="DJ149" s="412">
        <v>66</v>
      </c>
      <c r="DK149" s="412">
        <v>43</v>
      </c>
      <c r="DL149" s="412">
        <v>23</v>
      </c>
      <c r="DM149" s="412">
        <v>781</v>
      </c>
      <c r="DN149" s="412">
        <v>0</v>
      </c>
      <c r="DO149" s="412">
        <v>0</v>
      </c>
      <c r="DP149" s="412">
        <v>0</v>
      </c>
      <c r="DQ149" s="412">
        <v>0</v>
      </c>
      <c r="DR149" s="412">
        <v>0</v>
      </c>
      <c r="DS149" s="412">
        <v>0</v>
      </c>
      <c r="DT149" s="412">
        <v>0</v>
      </c>
      <c r="DU149" s="412">
        <v>0</v>
      </c>
      <c r="DV149" s="412">
        <v>0</v>
      </c>
      <c r="DW149" s="412">
        <v>2</v>
      </c>
      <c r="DX149" s="412">
        <v>18</v>
      </c>
      <c r="DY149" s="412">
        <v>29</v>
      </c>
      <c r="DZ149" s="412">
        <v>21</v>
      </c>
      <c r="EA149" s="412">
        <v>19</v>
      </c>
      <c r="EB149" s="412">
        <v>10</v>
      </c>
      <c r="EC149" s="412">
        <v>6</v>
      </c>
      <c r="ED149" s="412">
        <v>11</v>
      </c>
      <c r="EE149" s="412">
        <v>116</v>
      </c>
      <c r="EF149" s="412">
        <v>12</v>
      </c>
      <c r="EG149" s="412">
        <v>76</v>
      </c>
      <c r="EH149" s="412">
        <v>278</v>
      </c>
      <c r="EI149" s="412">
        <v>207</v>
      </c>
      <c r="EJ149" s="412">
        <v>165</v>
      </c>
      <c r="EK149" s="412">
        <v>76</v>
      </c>
      <c r="EL149" s="412">
        <v>49</v>
      </c>
      <c r="EM149" s="412">
        <v>34</v>
      </c>
      <c r="EN149" s="412">
        <v>897</v>
      </c>
      <c r="EO149" s="412">
        <v>2</v>
      </c>
      <c r="EP149" s="412">
        <v>14</v>
      </c>
      <c r="EQ149" s="412">
        <v>73</v>
      </c>
      <c r="ER149" s="412">
        <v>61</v>
      </c>
      <c r="ES149" s="412">
        <v>36</v>
      </c>
      <c r="ET149" s="412">
        <v>15</v>
      </c>
      <c r="EU149" s="412">
        <v>15</v>
      </c>
      <c r="EV149" s="412">
        <v>7</v>
      </c>
      <c r="EW149" s="412">
        <v>223</v>
      </c>
      <c r="EX149" s="412">
        <v>0</v>
      </c>
      <c r="EY149" s="412">
        <v>0</v>
      </c>
      <c r="EZ149" s="412">
        <v>0</v>
      </c>
      <c r="FA149" s="412">
        <v>0</v>
      </c>
      <c r="FB149" s="412">
        <v>0</v>
      </c>
      <c r="FC149" s="412">
        <v>0</v>
      </c>
      <c r="FD149" s="412">
        <v>0</v>
      </c>
      <c r="FE149" s="412">
        <v>0</v>
      </c>
      <c r="FF149" s="412">
        <v>0</v>
      </c>
      <c r="FG149" s="412">
        <v>0</v>
      </c>
      <c r="FH149" s="412">
        <v>1</v>
      </c>
      <c r="FI149" s="412">
        <v>1</v>
      </c>
      <c r="FJ149" s="412">
        <v>6</v>
      </c>
      <c r="FK149" s="412">
        <v>14</v>
      </c>
      <c r="FL149" s="412">
        <v>6</v>
      </c>
      <c r="FM149" s="412">
        <v>8</v>
      </c>
      <c r="FN149" s="412">
        <v>7</v>
      </c>
      <c r="FO149" s="412">
        <v>43</v>
      </c>
      <c r="FP149" s="412">
        <v>2</v>
      </c>
      <c r="FQ149" s="412">
        <v>13</v>
      </c>
      <c r="FR149" s="412">
        <v>72</v>
      </c>
      <c r="FS149" s="412">
        <v>55</v>
      </c>
      <c r="FT149" s="412">
        <v>22</v>
      </c>
      <c r="FU149" s="412">
        <v>9</v>
      </c>
      <c r="FV149" s="412">
        <v>7</v>
      </c>
      <c r="FW149" s="412">
        <v>0</v>
      </c>
      <c r="FX149" s="412">
        <v>180</v>
      </c>
      <c r="FY149" s="412">
        <v>0</v>
      </c>
      <c r="FZ149" s="412">
        <v>300</v>
      </c>
      <c r="GA149" s="412">
        <v>1308</v>
      </c>
      <c r="GB149" s="412">
        <v>8028</v>
      </c>
      <c r="GC149" s="412">
        <v>13965</v>
      </c>
      <c r="GD149" s="412">
        <v>11212</v>
      </c>
      <c r="GE149" s="412">
        <v>6636</v>
      </c>
      <c r="GF149" s="412">
        <v>3440</v>
      </c>
      <c r="GG149" s="412">
        <v>789</v>
      </c>
      <c r="GH149" s="412">
        <v>45678</v>
      </c>
      <c r="GI149" s="412">
        <v>0</v>
      </c>
      <c r="GJ149" s="412">
        <v>125</v>
      </c>
      <c r="GK149" s="412">
        <v>1630</v>
      </c>
      <c r="GL149" s="412">
        <v>6358</v>
      </c>
      <c r="GM149" s="412">
        <v>5354</v>
      </c>
      <c r="GN149" s="412">
        <v>3037</v>
      </c>
      <c r="GO149" s="412">
        <v>1379</v>
      </c>
      <c r="GP149" s="412">
        <v>523</v>
      </c>
      <c r="GQ149" s="412">
        <v>118</v>
      </c>
      <c r="GR149" s="412">
        <v>18524</v>
      </c>
      <c r="GS149" s="412">
        <v>0</v>
      </c>
      <c r="GT149" s="412">
        <v>0.7</v>
      </c>
      <c r="GU149" s="412">
        <v>0</v>
      </c>
      <c r="GV149" s="412">
        <v>0</v>
      </c>
      <c r="GW149" s="412">
        <v>0</v>
      </c>
      <c r="GX149" s="412">
        <v>0</v>
      </c>
      <c r="GY149" s="412">
        <v>0.7</v>
      </c>
      <c r="GZ149" s="412">
        <v>1.7</v>
      </c>
      <c r="HA149" s="412">
        <v>0</v>
      </c>
      <c r="HB149" s="412">
        <v>3.0999999999999996</v>
      </c>
      <c r="HC149" s="412">
        <v>0</v>
      </c>
      <c r="HD149" s="412">
        <v>394.55</v>
      </c>
      <c r="HE149" s="412">
        <v>2544</v>
      </c>
      <c r="HF149" s="412">
        <v>12817.5</v>
      </c>
      <c r="HG149" s="412">
        <v>17994.5</v>
      </c>
      <c r="HH149" s="412">
        <v>13501.25</v>
      </c>
      <c r="HI149" s="412">
        <v>7674.8</v>
      </c>
      <c r="HJ149" s="412">
        <v>3829.55</v>
      </c>
      <c r="HK149" s="412">
        <v>881.25</v>
      </c>
      <c r="HL149" s="412">
        <v>59637.400000000009</v>
      </c>
      <c r="HM149" s="412">
        <v>0</v>
      </c>
      <c r="HN149" s="412">
        <v>263</v>
      </c>
      <c r="HO149" s="412">
        <v>1978.7</v>
      </c>
      <c r="HP149" s="412">
        <v>11393.3</v>
      </c>
      <c r="HQ149" s="412">
        <v>17994.5</v>
      </c>
      <c r="HR149" s="412">
        <v>16501.5</v>
      </c>
      <c r="HS149" s="412">
        <v>11085.8</v>
      </c>
      <c r="HT149" s="412">
        <v>6382.6</v>
      </c>
      <c r="HU149" s="412">
        <v>1762.5</v>
      </c>
      <c r="HV149" s="412">
        <v>67361.900000000009</v>
      </c>
      <c r="HW149" s="412">
        <v>186.4</v>
      </c>
      <c r="HX149" s="412">
        <v>67548.3</v>
      </c>
      <c r="HY149" s="412">
        <v>0</v>
      </c>
      <c r="HZ149" s="412">
        <v>394.55</v>
      </c>
      <c r="IA149" s="412">
        <v>2544</v>
      </c>
      <c r="IB149" s="412">
        <v>12817.5</v>
      </c>
      <c r="IC149" s="412">
        <v>17994.5</v>
      </c>
      <c r="ID149" s="412">
        <v>13501.25</v>
      </c>
      <c r="IE149" s="412">
        <v>7674.8</v>
      </c>
      <c r="IF149" s="412">
        <v>3829.55</v>
      </c>
      <c r="IG149" s="412">
        <v>881.25</v>
      </c>
      <c r="IH149" s="412">
        <v>59637.400000000009</v>
      </c>
      <c r="II149" s="412">
        <v>0</v>
      </c>
      <c r="IJ149" s="412">
        <v>35.43</v>
      </c>
      <c r="IK149" s="412">
        <v>705.31</v>
      </c>
      <c r="IL149" s="412">
        <v>2586.16</v>
      </c>
      <c r="IM149" s="412">
        <v>1980.82</v>
      </c>
      <c r="IN149" s="412">
        <v>790.4</v>
      </c>
      <c r="IO149" s="412">
        <v>263.92</v>
      </c>
      <c r="IP149" s="412">
        <v>48.95</v>
      </c>
      <c r="IQ149" s="412">
        <v>3.5</v>
      </c>
      <c r="IR149" s="412">
        <v>6414.4899999999989</v>
      </c>
      <c r="IS149" s="412">
        <v>0</v>
      </c>
      <c r="IT149" s="412">
        <v>359.12</v>
      </c>
      <c r="IU149" s="412">
        <v>1838.69</v>
      </c>
      <c r="IV149" s="412">
        <v>10231.34</v>
      </c>
      <c r="IW149" s="412">
        <v>16013.68</v>
      </c>
      <c r="IX149" s="412">
        <v>12710.85</v>
      </c>
      <c r="IY149" s="412">
        <v>7410.88</v>
      </c>
      <c r="IZ149" s="412">
        <v>3780.6000000000004</v>
      </c>
      <c r="JA149" s="412">
        <v>877.75</v>
      </c>
      <c r="JB149" s="412">
        <v>53222.909999999996</v>
      </c>
      <c r="JC149" s="412">
        <v>0</v>
      </c>
      <c r="JD149" s="412">
        <v>239.4</v>
      </c>
      <c r="JE149" s="412">
        <v>1430.1</v>
      </c>
      <c r="JF149" s="412">
        <v>9094.5</v>
      </c>
      <c r="JG149" s="412">
        <v>16013.7</v>
      </c>
      <c r="JH149" s="412">
        <v>15535.5</v>
      </c>
      <c r="JI149" s="412">
        <v>10704.6</v>
      </c>
      <c r="JJ149" s="412">
        <v>6301</v>
      </c>
      <c r="JK149" s="412">
        <v>1755.5</v>
      </c>
      <c r="JL149" s="412">
        <v>61074.299999999996</v>
      </c>
      <c r="JM149" s="412">
        <v>186.4</v>
      </c>
      <c r="JN149" s="412">
        <v>61260.7</v>
      </c>
      <c r="JO149" s="286"/>
      <c r="JP149" s="143">
        <f t="shared" si="7"/>
        <v>0</v>
      </c>
    </row>
    <row r="150" spans="1:276" x14ac:dyDescent="0.2">
      <c r="A150" s="150" t="s">
        <v>528</v>
      </c>
      <c r="B150" s="151" t="s">
        <v>282</v>
      </c>
      <c r="C150" s="152" t="s">
        <v>283</v>
      </c>
      <c r="D150" s="415" t="s">
        <v>527</v>
      </c>
      <c r="E150" s="412">
        <v>83086</v>
      </c>
      <c r="F150" s="412">
        <v>34094</v>
      </c>
      <c r="G150" s="412">
        <v>31169</v>
      </c>
      <c r="H150" s="412">
        <v>16313</v>
      </c>
      <c r="I150" s="412">
        <v>11050</v>
      </c>
      <c r="J150" s="412">
        <v>4957</v>
      </c>
      <c r="K150" s="412">
        <v>2040</v>
      </c>
      <c r="L150" s="412">
        <v>145</v>
      </c>
      <c r="M150" s="412">
        <v>182854</v>
      </c>
      <c r="N150" s="412">
        <v>2361</v>
      </c>
      <c r="O150" s="412">
        <v>759</v>
      </c>
      <c r="P150" s="412">
        <v>655</v>
      </c>
      <c r="Q150" s="412">
        <v>314</v>
      </c>
      <c r="R150" s="412">
        <v>89</v>
      </c>
      <c r="S150" s="412">
        <v>31</v>
      </c>
      <c r="T150" s="412">
        <v>24</v>
      </c>
      <c r="U150" s="412">
        <v>2</v>
      </c>
      <c r="V150" s="412">
        <v>4235</v>
      </c>
      <c r="W150" s="412">
        <v>0</v>
      </c>
      <c r="X150" s="412">
        <v>0</v>
      </c>
      <c r="Y150" s="412">
        <v>1</v>
      </c>
      <c r="Z150" s="412">
        <v>0</v>
      </c>
      <c r="AA150" s="412">
        <v>0</v>
      </c>
      <c r="AB150" s="412">
        <v>1</v>
      </c>
      <c r="AC150" s="412">
        <v>0</v>
      </c>
      <c r="AD150" s="412">
        <v>0</v>
      </c>
      <c r="AE150" s="412">
        <v>2</v>
      </c>
      <c r="AF150" s="412">
        <v>80725</v>
      </c>
      <c r="AG150" s="412">
        <v>33335</v>
      </c>
      <c r="AH150" s="412">
        <v>30513</v>
      </c>
      <c r="AI150" s="412">
        <v>15999</v>
      </c>
      <c r="AJ150" s="412">
        <v>10961</v>
      </c>
      <c r="AK150" s="412">
        <v>4925</v>
      </c>
      <c r="AL150" s="412">
        <v>2016</v>
      </c>
      <c r="AM150" s="412">
        <v>143</v>
      </c>
      <c r="AN150" s="412">
        <v>178617</v>
      </c>
      <c r="AO150" s="412">
        <v>104</v>
      </c>
      <c r="AP150" s="412">
        <v>134</v>
      </c>
      <c r="AQ150" s="412">
        <v>168</v>
      </c>
      <c r="AR150" s="412">
        <v>100</v>
      </c>
      <c r="AS150" s="412">
        <v>91</v>
      </c>
      <c r="AT150" s="412">
        <v>52</v>
      </c>
      <c r="AU150" s="412">
        <v>53</v>
      </c>
      <c r="AV150" s="412">
        <v>37</v>
      </c>
      <c r="AW150" s="412">
        <v>739</v>
      </c>
      <c r="AX150" s="412">
        <v>104</v>
      </c>
      <c r="AY150" s="412">
        <v>134</v>
      </c>
      <c r="AZ150" s="412">
        <v>168</v>
      </c>
      <c r="BA150" s="412">
        <v>100</v>
      </c>
      <c r="BB150" s="412">
        <v>91</v>
      </c>
      <c r="BC150" s="412">
        <v>52</v>
      </c>
      <c r="BD150" s="412">
        <v>53</v>
      </c>
      <c r="BE150" s="412">
        <v>37</v>
      </c>
      <c r="BF150" s="412">
        <v>0</v>
      </c>
      <c r="BG150" s="412">
        <v>739</v>
      </c>
      <c r="BH150" s="412">
        <v>104</v>
      </c>
      <c r="BI150" s="412">
        <v>80755</v>
      </c>
      <c r="BJ150" s="412">
        <v>33369</v>
      </c>
      <c r="BK150" s="412">
        <v>30445</v>
      </c>
      <c r="BL150" s="412">
        <v>15990</v>
      </c>
      <c r="BM150" s="412">
        <v>10922</v>
      </c>
      <c r="BN150" s="412">
        <v>4926</v>
      </c>
      <c r="BO150" s="412">
        <v>2000</v>
      </c>
      <c r="BP150" s="412">
        <v>106</v>
      </c>
      <c r="BQ150" s="412">
        <v>178617</v>
      </c>
      <c r="BR150" s="412">
        <v>24</v>
      </c>
      <c r="BS150" s="412">
        <v>40091</v>
      </c>
      <c r="BT150" s="412">
        <v>11463</v>
      </c>
      <c r="BU150" s="412">
        <v>8023</v>
      </c>
      <c r="BV150" s="412">
        <v>3378</v>
      </c>
      <c r="BW150" s="412">
        <v>1744</v>
      </c>
      <c r="BX150" s="412">
        <v>712</v>
      </c>
      <c r="BY150" s="412">
        <v>227</v>
      </c>
      <c r="BZ150" s="412">
        <v>11</v>
      </c>
      <c r="CA150" s="412">
        <v>65673</v>
      </c>
      <c r="CB150" s="412">
        <v>2</v>
      </c>
      <c r="CC150" s="412">
        <v>746</v>
      </c>
      <c r="CD150" s="412">
        <v>331</v>
      </c>
      <c r="CE150" s="412">
        <v>263</v>
      </c>
      <c r="CF150" s="412">
        <v>129</v>
      </c>
      <c r="CG150" s="412">
        <v>85</v>
      </c>
      <c r="CH150" s="412">
        <v>28</v>
      </c>
      <c r="CI150" s="412">
        <v>7</v>
      </c>
      <c r="CJ150" s="412">
        <v>1</v>
      </c>
      <c r="CK150" s="412">
        <v>1592</v>
      </c>
      <c r="CL150" s="412">
        <v>5</v>
      </c>
      <c r="CM150" s="412">
        <v>50</v>
      </c>
      <c r="CN150" s="412">
        <v>22</v>
      </c>
      <c r="CO150" s="412">
        <v>22</v>
      </c>
      <c r="CP150" s="412">
        <v>24</v>
      </c>
      <c r="CQ150" s="412">
        <v>22</v>
      </c>
      <c r="CR150" s="412">
        <v>42</v>
      </c>
      <c r="CS150" s="412">
        <v>50</v>
      </c>
      <c r="CT150" s="412">
        <v>15</v>
      </c>
      <c r="CU150" s="412">
        <v>252</v>
      </c>
      <c r="CV150" s="412">
        <v>452</v>
      </c>
      <c r="CW150" s="412">
        <v>186</v>
      </c>
      <c r="CX150" s="412">
        <v>113</v>
      </c>
      <c r="CY150" s="412">
        <v>51</v>
      </c>
      <c r="CZ150" s="412">
        <v>38</v>
      </c>
      <c r="DA150" s="412">
        <v>16</v>
      </c>
      <c r="DB150" s="412">
        <v>4</v>
      </c>
      <c r="DC150" s="412">
        <v>1</v>
      </c>
      <c r="DD150" s="412">
        <v>861</v>
      </c>
      <c r="DE150" s="412">
        <v>2230</v>
      </c>
      <c r="DF150" s="412">
        <v>651</v>
      </c>
      <c r="DG150" s="412">
        <v>391</v>
      </c>
      <c r="DH150" s="412">
        <v>163</v>
      </c>
      <c r="DI150" s="412">
        <v>93</v>
      </c>
      <c r="DJ150" s="412">
        <v>63</v>
      </c>
      <c r="DK150" s="412">
        <v>19</v>
      </c>
      <c r="DL150" s="412">
        <v>3</v>
      </c>
      <c r="DM150" s="412">
        <v>3613</v>
      </c>
      <c r="DN150" s="412">
        <v>0</v>
      </c>
      <c r="DO150" s="412">
        <v>0</v>
      </c>
      <c r="DP150" s="412">
        <v>0</v>
      </c>
      <c r="DQ150" s="412">
        <v>0</v>
      </c>
      <c r="DR150" s="412">
        <v>0</v>
      </c>
      <c r="DS150" s="412">
        <v>0</v>
      </c>
      <c r="DT150" s="412">
        <v>0</v>
      </c>
      <c r="DU150" s="412">
        <v>0</v>
      </c>
      <c r="DV150" s="412">
        <v>0</v>
      </c>
      <c r="DW150" s="412">
        <v>434</v>
      </c>
      <c r="DX150" s="412">
        <v>138</v>
      </c>
      <c r="DY150" s="412">
        <v>71</v>
      </c>
      <c r="DZ150" s="412">
        <v>26</v>
      </c>
      <c r="EA150" s="412">
        <v>31</v>
      </c>
      <c r="EB150" s="412">
        <v>7</v>
      </c>
      <c r="EC150" s="412">
        <v>5</v>
      </c>
      <c r="ED150" s="412">
        <v>2</v>
      </c>
      <c r="EE150" s="412">
        <v>714</v>
      </c>
      <c r="EF150" s="412">
        <v>2664</v>
      </c>
      <c r="EG150" s="412">
        <v>789</v>
      </c>
      <c r="EH150" s="412">
        <v>462</v>
      </c>
      <c r="EI150" s="412">
        <v>189</v>
      </c>
      <c r="EJ150" s="412">
        <v>124</v>
      </c>
      <c r="EK150" s="412">
        <v>70</v>
      </c>
      <c r="EL150" s="412">
        <v>24</v>
      </c>
      <c r="EM150" s="412">
        <v>5</v>
      </c>
      <c r="EN150" s="412">
        <v>4327</v>
      </c>
      <c r="EO150" s="412">
        <v>1287</v>
      </c>
      <c r="EP150" s="412">
        <v>430</v>
      </c>
      <c r="EQ150" s="412">
        <v>247</v>
      </c>
      <c r="ER150" s="412">
        <v>116</v>
      </c>
      <c r="ES150" s="412">
        <v>68</v>
      </c>
      <c r="ET150" s="412">
        <v>45</v>
      </c>
      <c r="EU150" s="412">
        <v>21</v>
      </c>
      <c r="EV150" s="412">
        <v>3</v>
      </c>
      <c r="EW150" s="412">
        <v>2217</v>
      </c>
      <c r="EX150" s="412">
        <v>0</v>
      </c>
      <c r="EY150" s="412">
        <v>0</v>
      </c>
      <c r="EZ150" s="412">
        <v>0</v>
      </c>
      <c r="FA150" s="412">
        <v>0</v>
      </c>
      <c r="FB150" s="412">
        <v>0</v>
      </c>
      <c r="FC150" s="412">
        <v>0</v>
      </c>
      <c r="FD150" s="412">
        <v>0</v>
      </c>
      <c r="FE150" s="412">
        <v>0</v>
      </c>
      <c r="FF150" s="412">
        <v>0</v>
      </c>
      <c r="FG150" s="412">
        <v>0</v>
      </c>
      <c r="FH150" s="412">
        <v>0</v>
      </c>
      <c r="FI150" s="412">
        <v>0</v>
      </c>
      <c r="FJ150" s="412">
        <v>0</v>
      </c>
      <c r="FK150" s="412">
        <v>0</v>
      </c>
      <c r="FL150" s="412">
        <v>0</v>
      </c>
      <c r="FM150" s="412">
        <v>0</v>
      </c>
      <c r="FN150" s="412">
        <v>0</v>
      </c>
      <c r="FO150" s="412">
        <v>0</v>
      </c>
      <c r="FP150" s="412">
        <v>1287</v>
      </c>
      <c r="FQ150" s="412">
        <v>430</v>
      </c>
      <c r="FR150" s="412">
        <v>247</v>
      </c>
      <c r="FS150" s="412">
        <v>116</v>
      </c>
      <c r="FT150" s="412">
        <v>68</v>
      </c>
      <c r="FU150" s="412">
        <v>45</v>
      </c>
      <c r="FV150" s="412">
        <v>21</v>
      </c>
      <c r="FW150" s="412">
        <v>3</v>
      </c>
      <c r="FX150" s="412">
        <v>2217</v>
      </c>
      <c r="FY150" s="412">
        <v>73</v>
      </c>
      <c r="FZ150" s="412">
        <v>39434</v>
      </c>
      <c r="GA150" s="412">
        <v>21415</v>
      </c>
      <c r="GB150" s="412">
        <v>22066</v>
      </c>
      <c r="GC150" s="412">
        <v>12433</v>
      </c>
      <c r="GD150" s="412">
        <v>9040</v>
      </c>
      <c r="GE150" s="412">
        <v>4137</v>
      </c>
      <c r="GF150" s="412">
        <v>1711</v>
      </c>
      <c r="GG150" s="412">
        <v>77</v>
      </c>
      <c r="GH150" s="412">
        <v>110386</v>
      </c>
      <c r="GI150" s="412">
        <v>31</v>
      </c>
      <c r="GJ150" s="412">
        <v>41321</v>
      </c>
      <c r="GK150" s="412">
        <v>11954</v>
      </c>
      <c r="GL150" s="412">
        <v>8379</v>
      </c>
      <c r="GM150" s="412">
        <v>3557</v>
      </c>
      <c r="GN150" s="412">
        <v>1882</v>
      </c>
      <c r="GO150" s="412">
        <v>789</v>
      </c>
      <c r="GP150" s="412">
        <v>289</v>
      </c>
      <c r="GQ150" s="412">
        <v>29</v>
      </c>
      <c r="GR150" s="412">
        <v>68231</v>
      </c>
      <c r="GS150" s="412">
        <v>0</v>
      </c>
      <c r="GT150" s="412">
        <v>0.34</v>
      </c>
      <c r="GU150" s="412">
        <v>0</v>
      </c>
      <c r="GV150" s="412">
        <v>0</v>
      </c>
      <c r="GW150" s="412">
        <v>0</v>
      </c>
      <c r="GX150" s="412">
        <v>0</v>
      </c>
      <c r="GY150" s="412">
        <v>0</v>
      </c>
      <c r="GZ150" s="412">
        <v>0</v>
      </c>
      <c r="HA150" s="412">
        <v>0</v>
      </c>
      <c r="HB150" s="412">
        <v>0.34</v>
      </c>
      <c r="HC150" s="412">
        <v>95</v>
      </c>
      <c r="HD150" s="412">
        <v>70737.41</v>
      </c>
      <c r="HE150" s="412">
        <v>30478.5</v>
      </c>
      <c r="HF150" s="412">
        <v>28398</v>
      </c>
      <c r="HG150" s="412">
        <v>15114.25</v>
      </c>
      <c r="HH150" s="412">
        <v>10469.25</v>
      </c>
      <c r="HI150" s="412">
        <v>4723.5</v>
      </c>
      <c r="HJ150" s="412">
        <v>1919</v>
      </c>
      <c r="HK150" s="412">
        <v>96.5</v>
      </c>
      <c r="HL150" s="412">
        <v>162031.41</v>
      </c>
      <c r="HM150" s="412">
        <v>52.8</v>
      </c>
      <c r="HN150" s="412">
        <v>47158.3</v>
      </c>
      <c r="HO150" s="412">
        <v>23705.5</v>
      </c>
      <c r="HP150" s="412">
        <v>25242.7</v>
      </c>
      <c r="HQ150" s="412">
        <v>15114.3</v>
      </c>
      <c r="HR150" s="412">
        <v>12795.8</v>
      </c>
      <c r="HS150" s="412">
        <v>6822.8</v>
      </c>
      <c r="HT150" s="412">
        <v>3198.3</v>
      </c>
      <c r="HU150" s="412">
        <v>193</v>
      </c>
      <c r="HV150" s="412">
        <v>134283.5</v>
      </c>
      <c r="HW150" s="412">
        <v>0</v>
      </c>
      <c r="HX150" s="412">
        <v>134283.5</v>
      </c>
      <c r="HY150" s="412">
        <v>95</v>
      </c>
      <c r="HZ150" s="412">
        <v>70737.41</v>
      </c>
      <c r="IA150" s="412">
        <v>30478.5</v>
      </c>
      <c r="IB150" s="412">
        <v>28398</v>
      </c>
      <c r="IC150" s="412">
        <v>15114.25</v>
      </c>
      <c r="ID150" s="412">
        <v>10469.25</v>
      </c>
      <c r="IE150" s="412">
        <v>4723.5</v>
      </c>
      <c r="IF150" s="412">
        <v>1919</v>
      </c>
      <c r="IG150" s="412">
        <v>96.5</v>
      </c>
      <c r="IH150" s="412">
        <v>162031.41</v>
      </c>
      <c r="II150" s="412">
        <v>22.46</v>
      </c>
      <c r="IJ150" s="412">
        <v>19897.32</v>
      </c>
      <c r="IK150" s="412">
        <v>3766.88</v>
      </c>
      <c r="IL150" s="412">
        <v>1992.11</v>
      </c>
      <c r="IM150" s="412">
        <v>607.73</v>
      </c>
      <c r="IN150" s="412">
        <v>247.55</v>
      </c>
      <c r="IO150" s="412">
        <v>49.08</v>
      </c>
      <c r="IP150" s="412">
        <v>25.11</v>
      </c>
      <c r="IQ150" s="412">
        <v>0.6</v>
      </c>
      <c r="IR150" s="412">
        <v>26608.84</v>
      </c>
      <c r="IS150" s="412">
        <v>72.539999999999992</v>
      </c>
      <c r="IT150" s="412">
        <v>50840.090000000004</v>
      </c>
      <c r="IU150" s="412">
        <v>26711.62</v>
      </c>
      <c r="IV150" s="412">
        <v>26405.89</v>
      </c>
      <c r="IW150" s="412">
        <v>14506.52</v>
      </c>
      <c r="IX150" s="412">
        <v>10221.700000000001</v>
      </c>
      <c r="IY150" s="412">
        <v>4674.42</v>
      </c>
      <c r="IZ150" s="412">
        <v>1893.89</v>
      </c>
      <c r="JA150" s="412">
        <v>95.9</v>
      </c>
      <c r="JB150" s="412">
        <v>135422.57</v>
      </c>
      <c r="JC150" s="412">
        <v>40.299999999999997</v>
      </c>
      <c r="JD150" s="412">
        <v>33893.4</v>
      </c>
      <c r="JE150" s="412">
        <v>20775.7</v>
      </c>
      <c r="JF150" s="412">
        <v>23471.9</v>
      </c>
      <c r="JG150" s="412">
        <v>14506.5</v>
      </c>
      <c r="JH150" s="412">
        <v>12493.2</v>
      </c>
      <c r="JI150" s="412">
        <v>6751.9</v>
      </c>
      <c r="JJ150" s="412">
        <v>3156.5</v>
      </c>
      <c r="JK150" s="412">
        <v>191.8</v>
      </c>
      <c r="JL150" s="412">
        <v>115281.20000000001</v>
      </c>
      <c r="JM150" s="412">
        <v>0</v>
      </c>
      <c r="JN150" s="412">
        <v>115281.2</v>
      </c>
      <c r="JO150" s="286"/>
      <c r="JP150" s="143">
        <f t="shared" si="7"/>
        <v>0</v>
      </c>
    </row>
    <row r="151" spans="1:276" x14ac:dyDescent="0.2">
      <c r="A151" s="150" t="s">
        <v>530</v>
      </c>
      <c r="B151" s="151" t="s">
        <v>282</v>
      </c>
      <c r="C151" s="152" t="s">
        <v>278</v>
      </c>
      <c r="D151" s="415" t="s">
        <v>529</v>
      </c>
      <c r="E151" s="412">
        <v>37392</v>
      </c>
      <c r="F151" s="412">
        <v>13589</v>
      </c>
      <c r="G151" s="412">
        <v>8953</v>
      </c>
      <c r="H151" s="412">
        <v>3935</v>
      </c>
      <c r="I151" s="412">
        <v>1584</v>
      </c>
      <c r="J151" s="412">
        <v>276</v>
      </c>
      <c r="K151" s="412">
        <v>128</v>
      </c>
      <c r="L151" s="412">
        <v>17</v>
      </c>
      <c r="M151" s="412">
        <v>65874</v>
      </c>
      <c r="N151" s="412">
        <v>913</v>
      </c>
      <c r="O151" s="412">
        <v>195</v>
      </c>
      <c r="P151" s="412">
        <v>127</v>
      </c>
      <c r="Q151" s="412">
        <v>40</v>
      </c>
      <c r="R151" s="412">
        <v>17</v>
      </c>
      <c r="S151" s="412">
        <v>9</v>
      </c>
      <c r="T151" s="412">
        <v>3</v>
      </c>
      <c r="U151" s="412">
        <v>0</v>
      </c>
      <c r="V151" s="412">
        <v>1304</v>
      </c>
      <c r="W151" s="412">
        <v>0</v>
      </c>
      <c r="X151" s="412">
        <v>0</v>
      </c>
      <c r="Y151" s="412">
        <v>0</v>
      </c>
      <c r="Z151" s="412">
        <v>0</v>
      </c>
      <c r="AA151" s="412">
        <v>0</v>
      </c>
      <c r="AB151" s="412">
        <v>0</v>
      </c>
      <c r="AC151" s="412">
        <v>0</v>
      </c>
      <c r="AD151" s="412">
        <v>0</v>
      </c>
      <c r="AE151" s="412">
        <v>0</v>
      </c>
      <c r="AF151" s="412">
        <v>36479</v>
      </c>
      <c r="AG151" s="412">
        <v>13394</v>
      </c>
      <c r="AH151" s="412">
        <v>8826</v>
      </c>
      <c r="AI151" s="412">
        <v>3895</v>
      </c>
      <c r="AJ151" s="412">
        <v>1567</v>
      </c>
      <c r="AK151" s="412">
        <v>267</v>
      </c>
      <c r="AL151" s="412">
        <v>125</v>
      </c>
      <c r="AM151" s="412">
        <v>17</v>
      </c>
      <c r="AN151" s="412">
        <v>64570</v>
      </c>
      <c r="AO151" s="412">
        <v>51</v>
      </c>
      <c r="AP151" s="412">
        <v>59</v>
      </c>
      <c r="AQ151" s="412">
        <v>68</v>
      </c>
      <c r="AR151" s="412">
        <v>34</v>
      </c>
      <c r="AS151" s="412">
        <v>17</v>
      </c>
      <c r="AT151" s="412">
        <v>6</v>
      </c>
      <c r="AU151" s="412">
        <v>6</v>
      </c>
      <c r="AV151" s="412">
        <v>12</v>
      </c>
      <c r="AW151" s="412">
        <v>253</v>
      </c>
      <c r="AX151" s="412">
        <v>51</v>
      </c>
      <c r="AY151" s="412">
        <v>59</v>
      </c>
      <c r="AZ151" s="412">
        <v>68</v>
      </c>
      <c r="BA151" s="412">
        <v>34</v>
      </c>
      <c r="BB151" s="412">
        <v>17</v>
      </c>
      <c r="BC151" s="412">
        <v>6</v>
      </c>
      <c r="BD151" s="412">
        <v>6</v>
      </c>
      <c r="BE151" s="412">
        <v>12</v>
      </c>
      <c r="BF151" s="412">
        <v>0</v>
      </c>
      <c r="BG151" s="412">
        <v>253</v>
      </c>
      <c r="BH151" s="412">
        <v>51</v>
      </c>
      <c r="BI151" s="412">
        <v>36487</v>
      </c>
      <c r="BJ151" s="412">
        <v>13403</v>
      </c>
      <c r="BK151" s="412">
        <v>8792</v>
      </c>
      <c r="BL151" s="412">
        <v>3878</v>
      </c>
      <c r="BM151" s="412">
        <v>1556</v>
      </c>
      <c r="BN151" s="412">
        <v>267</v>
      </c>
      <c r="BO151" s="412">
        <v>131</v>
      </c>
      <c r="BP151" s="412">
        <v>5</v>
      </c>
      <c r="BQ151" s="412">
        <v>64570</v>
      </c>
      <c r="BR151" s="412">
        <v>9</v>
      </c>
      <c r="BS151" s="412">
        <v>16805</v>
      </c>
      <c r="BT151" s="412">
        <v>4352</v>
      </c>
      <c r="BU151" s="412">
        <v>2237</v>
      </c>
      <c r="BV151" s="412">
        <v>716</v>
      </c>
      <c r="BW151" s="412">
        <v>246</v>
      </c>
      <c r="BX151" s="412">
        <v>36</v>
      </c>
      <c r="BY151" s="412">
        <v>22</v>
      </c>
      <c r="BZ151" s="412">
        <v>0</v>
      </c>
      <c r="CA151" s="412">
        <v>24423</v>
      </c>
      <c r="CB151" s="412">
        <v>5</v>
      </c>
      <c r="CC151" s="412">
        <v>449</v>
      </c>
      <c r="CD151" s="412">
        <v>150</v>
      </c>
      <c r="CE151" s="412">
        <v>94</v>
      </c>
      <c r="CF151" s="412">
        <v>39</v>
      </c>
      <c r="CG151" s="412">
        <v>16</v>
      </c>
      <c r="CH151" s="412">
        <v>1</v>
      </c>
      <c r="CI151" s="412">
        <v>1</v>
      </c>
      <c r="CJ151" s="412">
        <v>0</v>
      </c>
      <c r="CK151" s="412">
        <v>755</v>
      </c>
      <c r="CL151" s="412">
        <v>1</v>
      </c>
      <c r="CM151" s="412">
        <v>16</v>
      </c>
      <c r="CN151" s="412">
        <v>20</v>
      </c>
      <c r="CO151" s="412">
        <v>34</v>
      </c>
      <c r="CP151" s="412">
        <v>9</v>
      </c>
      <c r="CQ151" s="412">
        <v>10</v>
      </c>
      <c r="CR151" s="412">
        <v>11</v>
      </c>
      <c r="CS151" s="412">
        <v>14</v>
      </c>
      <c r="CT151" s="412">
        <v>2</v>
      </c>
      <c r="CU151" s="412">
        <v>117</v>
      </c>
      <c r="CV151" s="412">
        <v>16</v>
      </c>
      <c r="CW151" s="412">
        <v>8</v>
      </c>
      <c r="CX151" s="412">
        <v>8</v>
      </c>
      <c r="CY151" s="412">
        <v>6</v>
      </c>
      <c r="CZ151" s="412">
        <v>2</v>
      </c>
      <c r="DA151" s="412">
        <v>0</v>
      </c>
      <c r="DB151" s="412">
        <v>0</v>
      </c>
      <c r="DC151" s="412">
        <v>0</v>
      </c>
      <c r="DD151" s="412">
        <v>40</v>
      </c>
      <c r="DE151" s="412">
        <v>603</v>
      </c>
      <c r="DF151" s="412">
        <v>181</v>
      </c>
      <c r="DG151" s="412">
        <v>103</v>
      </c>
      <c r="DH151" s="412">
        <v>30</v>
      </c>
      <c r="DI151" s="412">
        <v>16</v>
      </c>
      <c r="DJ151" s="412">
        <v>5</v>
      </c>
      <c r="DK151" s="412">
        <v>2</v>
      </c>
      <c r="DL151" s="412">
        <v>0</v>
      </c>
      <c r="DM151" s="412">
        <v>940</v>
      </c>
      <c r="DN151" s="412">
        <v>40</v>
      </c>
      <c r="DO151" s="412">
        <v>15</v>
      </c>
      <c r="DP151" s="412">
        <v>4</v>
      </c>
      <c r="DQ151" s="412">
        <v>0</v>
      </c>
      <c r="DR151" s="412">
        <v>0</v>
      </c>
      <c r="DS151" s="412">
        <v>1</v>
      </c>
      <c r="DT151" s="412">
        <v>0</v>
      </c>
      <c r="DU151" s="412">
        <v>0</v>
      </c>
      <c r="DV151" s="412">
        <v>60</v>
      </c>
      <c r="DW151" s="412">
        <v>213</v>
      </c>
      <c r="DX151" s="412">
        <v>26</v>
      </c>
      <c r="DY151" s="412">
        <v>24</v>
      </c>
      <c r="DZ151" s="412">
        <v>13</v>
      </c>
      <c r="EA151" s="412">
        <v>5</v>
      </c>
      <c r="EB151" s="412">
        <v>0</v>
      </c>
      <c r="EC151" s="412">
        <v>2</v>
      </c>
      <c r="ED151" s="412">
        <v>1</v>
      </c>
      <c r="EE151" s="412">
        <v>284</v>
      </c>
      <c r="EF151" s="412">
        <v>856</v>
      </c>
      <c r="EG151" s="412">
        <v>222</v>
      </c>
      <c r="EH151" s="412">
        <v>131</v>
      </c>
      <c r="EI151" s="412">
        <v>43</v>
      </c>
      <c r="EJ151" s="412">
        <v>21</v>
      </c>
      <c r="EK151" s="412">
        <v>6</v>
      </c>
      <c r="EL151" s="412">
        <v>4</v>
      </c>
      <c r="EM151" s="412">
        <v>1</v>
      </c>
      <c r="EN151" s="412">
        <v>1284</v>
      </c>
      <c r="EO151" s="412">
        <v>541</v>
      </c>
      <c r="EP151" s="412">
        <v>106</v>
      </c>
      <c r="EQ151" s="412">
        <v>81</v>
      </c>
      <c r="ER151" s="412">
        <v>32</v>
      </c>
      <c r="ES151" s="412">
        <v>14</v>
      </c>
      <c r="ET151" s="412">
        <v>2</v>
      </c>
      <c r="EU151" s="412">
        <v>3</v>
      </c>
      <c r="EV151" s="412">
        <v>1</v>
      </c>
      <c r="EW151" s="412">
        <v>780</v>
      </c>
      <c r="EX151" s="412">
        <v>0</v>
      </c>
      <c r="EY151" s="412">
        <v>0</v>
      </c>
      <c r="EZ151" s="412">
        <v>0</v>
      </c>
      <c r="FA151" s="412">
        <v>0</v>
      </c>
      <c r="FB151" s="412">
        <v>0</v>
      </c>
      <c r="FC151" s="412">
        <v>0</v>
      </c>
      <c r="FD151" s="412">
        <v>0</v>
      </c>
      <c r="FE151" s="412">
        <v>0</v>
      </c>
      <c r="FF151" s="412">
        <v>0</v>
      </c>
      <c r="FG151" s="412">
        <v>1</v>
      </c>
      <c r="FH151" s="412">
        <v>0</v>
      </c>
      <c r="FI151" s="412">
        <v>0</v>
      </c>
      <c r="FJ151" s="412">
        <v>0</v>
      </c>
      <c r="FK151" s="412">
        <v>0</v>
      </c>
      <c r="FL151" s="412">
        <v>0</v>
      </c>
      <c r="FM151" s="412">
        <v>0</v>
      </c>
      <c r="FN151" s="412">
        <v>0</v>
      </c>
      <c r="FO151" s="412">
        <v>1</v>
      </c>
      <c r="FP151" s="412">
        <v>540</v>
      </c>
      <c r="FQ151" s="412">
        <v>106</v>
      </c>
      <c r="FR151" s="412">
        <v>81</v>
      </c>
      <c r="FS151" s="412">
        <v>32</v>
      </c>
      <c r="FT151" s="412">
        <v>14</v>
      </c>
      <c r="FU151" s="412">
        <v>2</v>
      </c>
      <c r="FV151" s="412">
        <v>3</v>
      </c>
      <c r="FW151" s="412">
        <v>1</v>
      </c>
      <c r="FX151" s="412">
        <v>779</v>
      </c>
      <c r="FY151" s="412">
        <v>36</v>
      </c>
      <c r="FZ151" s="412">
        <v>18962</v>
      </c>
      <c r="GA151" s="412">
        <v>8840</v>
      </c>
      <c r="GB151" s="412">
        <v>6398</v>
      </c>
      <c r="GC151" s="412">
        <v>3100</v>
      </c>
      <c r="GD151" s="412">
        <v>1279</v>
      </c>
      <c r="GE151" s="412">
        <v>218</v>
      </c>
      <c r="GF151" s="412">
        <v>92</v>
      </c>
      <c r="GG151" s="412">
        <v>2</v>
      </c>
      <c r="GH151" s="412">
        <v>38927</v>
      </c>
      <c r="GI151" s="412">
        <v>15</v>
      </c>
      <c r="GJ151" s="412">
        <v>17525</v>
      </c>
      <c r="GK151" s="412">
        <v>4563</v>
      </c>
      <c r="GL151" s="412">
        <v>2394</v>
      </c>
      <c r="GM151" s="412">
        <v>778</v>
      </c>
      <c r="GN151" s="412">
        <v>277</v>
      </c>
      <c r="GO151" s="412">
        <v>49</v>
      </c>
      <c r="GP151" s="412">
        <v>39</v>
      </c>
      <c r="GQ151" s="412">
        <v>3</v>
      </c>
      <c r="GR151" s="412">
        <v>25643</v>
      </c>
      <c r="GS151" s="412">
        <v>0</v>
      </c>
      <c r="GT151" s="412">
        <v>0.33</v>
      </c>
      <c r="GU151" s="412">
        <v>0</v>
      </c>
      <c r="GV151" s="412">
        <v>0</v>
      </c>
      <c r="GW151" s="412">
        <v>0</v>
      </c>
      <c r="GX151" s="412">
        <v>0</v>
      </c>
      <c r="GY151" s="412">
        <v>0</v>
      </c>
      <c r="GZ151" s="412">
        <v>0</v>
      </c>
      <c r="HA151" s="412">
        <v>0</v>
      </c>
      <c r="HB151" s="412">
        <v>0.33</v>
      </c>
      <c r="HC151" s="412">
        <v>47</v>
      </c>
      <c r="HD151" s="412">
        <v>32230.67</v>
      </c>
      <c r="HE151" s="412">
        <v>12265.5</v>
      </c>
      <c r="HF151" s="412">
        <v>8199.75</v>
      </c>
      <c r="HG151" s="412">
        <v>3690.75</v>
      </c>
      <c r="HH151" s="412">
        <v>1488</v>
      </c>
      <c r="HI151" s="412">
        <v>251.25</v>
      </c>
      <c r="HJ151" s="412">
        <v>119.25</v>
      </c>
      <c r="HK151" s="412">
        <v>4.5</v>
      </c>
      <c r="HL151" s="412">
        <v>58296.67</v>
      </c>
      <c r="HM151" s="412">
        <v>26.1</v>
      </c>
      <c r="HN151" s="412">
        <v>21487.1</v>
      </c>
      <c r="HO151" s="412">
        <v>9539.7999999999993</v>
      </c>
      <c r="HP151" s="412">
        <v>7288.7</v>
      </c>
      <c r="HQ151" s="412">
        <v>3690.8</v>
      </c>
      <c r="HR151" s="412">
        <v>1818.7</v>
      </c>
      <c r="HS151" s="412">
        <v>362.9</v>
      </c>
      <c r="HT151" s="412">
        <v>198.8</v>
      </c>
      <c r="HU151" s="412">
        <v>9</v>
      </c>
      <c r="HV151" s="412">
        <v>44421.9</v>
      </c>
      <c r="HW151" s="412">
        <v>0</v>
      </c>
      <c r="HX151" s="412">
        <v>44421.9</v>
      </c>
      <c r="HY151" s="412">
        <v>47</v>
      </c>
      <c r="HZ151" s="412">
        <v>32230.67</v>
      </c>
      <c r="IA151" s="412">
        <v>12265.5</v>
      </c>
      <c r="IB151" s="412">
        <v>8199.75</v>
      </c>
      <c r="IC151" s="412">
        <v>3690.75</v>
      </c>
      <c r="ID151" s="412">
        <v>1488</v>
      </c>
      <c r="IE151" s="412">
        <v>251.25</v>
      </c>
      <c r="IF151" s="412">
        <v>119.25</v>
      </c>
      <c r="IG151" s="412">
        <v>4.5</v>
      </c>
      <c r="IH151" s="412">
        <v>58296.67</v>
      </c>
      <c r="II151" s="412">
        <v>9.59</v>
      </c>
      <c r="IJ151" s="412">
        <v>11948.61</v>
      </c>
      <c r="IK151" s="412">
        <v>2040.44</v>
      </c>
      <c r="IL151" s="412">
        <v>798.35</v>
      </c>
      <c r="IM151" s="412">
        <v>222.5</v>
      </c>
      <c r="IN151" s="412">
        <v>75.83</v>
      </c>
      <c r="IO151" s="412">
        <v>10.050000000000001</v>
      </c>
      <c r="IP151" s="412">
        <v>5.4</v>
      </c>
      <c r="IQ151" s="412">
        <v>0</v>
      </c>
      <c r="IR151" s="412">
        <v>15110.77</v>
      </c>
      <c r="IS151" s="412">
        <v>37.409999999999997</v>
      </c>
      <c r="IT151" s="412">
        <v>20282.059999999998</v>
      </c>
      <c r="IU151" s="412">
        <v>10225.06</v>
      </c>
      <c r="IV151" s="412">
        <v>7401.4</v>
      </c>
      <c r="IW151" s="412">
        <v>3468.25</v>
      </c>
      <c r="IX151" s="412">
        <v>1412.17</v>
      </c>
      <c r="IY151" s="412">
        <v>241.2</v>
      </c>
      <c r="IZ151" s="412">
        <v>113.85</v>
      </c>
      <c r="JA151" s="412">
        <v>4.5</v>
      </c>
      <c r="JB151" s="412">
        <v>43185.899999999994</v>
      </c>
      <c r="JC151" s="412">
        <v>20.8</v>
      </c>
      <c r="JD151" s="412">
        <v>13521.4</v>
      </c>
      <c r="JE151" s="412">
        <v>7952.8</v>
      </c>
      <c r="JF151" s="412">
        <v>6579</v>
      </c>
      <c r="JG151" s="412">
        <v>3468.3</v>
      </c>
      <c r="JH151" s="412">
        <v>1726</v>
      </c>
      <c r="JI151" s="412">
        <v>348.4</v>
      </c>
      <c r="JJ151" s="412">
        <v>189.8</v>
      </c>
      <c r="JK151" s="412">
        <v>9</v>
      </c>
      <c r="JL151" s="412">
        <v>33815.500000000007</v>
      </c>
      <c r="JM151" s="412">
        <v>0</v>
      </c>
      <c r="JN151" s="412">
        <v>33815.5</v>
      </c>
      <c r="JO151" s="286"/>
      <c r="JP151" s="143">
        <f t="shared" si="7"/>
        <v>0</v>
      </c>
    </row>
    <row r="152" spans="1:276" x14ac:dyDescent="0.2">
      <c r="A152" s="150" t="s">
        <v>532</v>
      </c>
      <c r="B152" s="151" t="s">
        <v>292</v>
      </c>
      <c r="C152" s="152" t="s">
        <v>128</v>
      </c>
      <c r="D152" s="415" t="s">
        <v>531</v>
      </c>
      <c r="E152" s="412">
        <v>4800</v>
      </c>
      <c r="F152" s="412">
        <v>32920</v>
      </c>
      <c r="G152" s="412">
        <v>40130</v>
      </c>
      <c r="H152" s="412">
        <v>30764</v>
      </c>
      <c r="I152" s="412">
        <v>14537</v>
      </c>
      <c r="J152" s="412">
        <v>8952</v>
      </c>
      <c r="K152" s="412">
        <v>5322</v>
      </c>
      <c r="L152" s="412">
        <v>811</v>
      </c>
      <c r="M152" s="412">
        <v>138236</v>
      </c>
      <c r="N152" s="412">
        <v>139</v>
      </c>
      <c r="O152" s="412">
        <v>1006</v>
      </c>
      <c r="P152" s="412">
        <v>575</v>
      </c>
      <c r="Q152" s="412">
        <v>330</v>
      </c>
      <c r="R152" s="412">
        <v>228</v>
      </c>
      <c r="S152" s="412">
        <v>137</v>
      </c>
      <c r="T152" s="412">
        <v>80</v>
      </c>
      <c r="U152" s="412">
        <v>24</v>
      </c>
      <c r="V152" s="412">
        <v>2519</v>
      </c>
      <c r="W152" s="412">
        <v>5</v>
      </c>
      <c r="X152" s="412">
        <v>10</v>
      </c>
      <c r="Y152" s="412">
        <v>12</v>
      </c>
      <c r="Z152" s="412">
        <v>0</v>
      </c>
      <c r="AA152" s="412">
        <v>0</v>
      </c>
      <c r="AB152" s="412">
        <v>0</v>
      </c>
      <c r="AC152" s="412">
        <v>0</v>
      </c>
      <c r="AD152" s="412">
        <v>0</v>
      </c>
      <c r="AE152" s="412">
        <v>27</v>
      </c>
      <c r="AF152" s="412">
        <v>4656</v>
      </c>
      <c r="AG152" s="412">
        <v>31904</v>
      </c>
      <c r="AH152" s="412">
        <v>39543</v>
      </c>
      <c r="AI152" s="412">
        <v>30434</v>
      </c>
      <c r="AJ152" s="412">
        <v>14309</v>
      </c>
      <c r="AK152" s="412">
        <v>8815</v>
      </c>
      <c r="AL152" s="412">
        <v>5242</v>
      </c>
      <c r="AM152" s="412">
        <v>787</v>
      </c>
      <c r="AN152" s="412">
        <v>135690</v>
      </c>
      <c r="AO152" s="412">
        <v>1</v>
      </c>
      <c r="AP152" s="412">
        <v>42</v>
      </c>
      <c r="AQ152" s="412">
        <v>59</v>
      </c>
      <c r="AR152" s="412">
        <v>104</v>
      </c>
      <c r="AS152" s="412">
        <v>68</v>
      </c>
      <c r="AT152" s="412">
        <v>57</v>
      </c>
      <c r="AU152" s="412">
        <v>32</v>
      </c>
      <c r="AV152" s="412">
        <v>15</v>
      </c>
      <c r="AW152" s="412">
        <v>378</v>
      </c>
      <c r="AX152" s="412">
        <v>1</v>
      </c>
      <c r="AY152" s="412">
        <v>42</v>
      </c>
      <c r="AZ152" s="412">
        <v>59</v>
      </c>
      <c r="BA152" s="412">
        <v>104</v>
      </c>
      <c r="BB152" s="412">
        <v>68</v>
      </c>
      <c r="BC152" s="412">
        <v>57</v>
      </c>
      <c r="BD152" s="412">
        <v>32</v>
      </c>
      <c r="BE152" s="412">
        <v>15</v>
      </c>
      <c r="BF152" s="412">
        <v>0</v>
      </c>
      <c r="BG152" s="412">
        <v>378</v>
      </c>
      <c r="BH152" s="412">
        <v>1</v>
      </c>
      <c r="BI152" s="412">
        <v>4697</v>
      </c>
      <c r="BJ152" s="412">
        <v>31921</v>
      </c>
      <c r="BK152" s="412">
        <v>39588</v>
      </c>
      <c r="BL152" s="412">
        <v>30398</v>
      </c>
      <c r="BM152" s="412">
        <v>14298</v>
      </c>
      <c r="BN152" s="412">
        <v>8790</v>
      </c>
      <c r="BO152" s="412">
        <v>5225</v>
      </c>
      <c r="BP152" s="412">
        <v>772</v>
      </c>
      <c r="BQ152" s="412">
        <v>135690</v>
      </c>
      <c r="BR152" s="412">
        <v>0</v>
      </c>
      <c r="BS152" s="412">
        <v>2951</v>
      </c>
      <c r="BT152" s="412">
        <v>16770</v>
      </c>
      <c r="BU152" s="412">
        <v>15087</v>
      </c>
      <c r="BV152" s="412">
        <v>9063</v>
      </c>
      <c r="BW152" s="412">
        <v>3304</v>
      </c>
      <c r="BX152" s="412">
        <v>1543</v>
      </c>
      <c r="BY152" s="412">
        <v>627</v>
      </c>
      <c r="BZ152" s="412">
        <v>81</v>
      </c>
      <c r="CA152" s="412">
        <v>49426</v>
      </c>
      <c r="CB152" s="412">
        <v>0</v>
      </c>
      <c r="CC152" s="412">
        <v>23</v>
      </c>
      <c r="CD152" s="412">
        <v>242</v>
      </c>
      <c r="CE152" s="412">
        <v>347</v>
      </c>
      <c r="CF152" s="412">
        <v>258</v>
      </c>
      <c r="CG152" s="412">
        <v>77</v>
      </c>
      <c r="CH152" s="412">
        <v>63</v>
      </c>
      <c r="CI152" s="412">
        <v>18</v>
      </c>
      <c r="CJ152" s="412">
        <v>2</v>
      </c>
      <c r="CK152" s="412">
        <v>1030</v>
      </c>
      <c r="CL152" s="412">
        <v>0</v>
      </c>
      <c r="CM152" s="412">
        <v>0</v>
      </c>
      <c r="CN152" s="412">
        <v>8</v>
      </c>
      <c r="CO152" s="412">
        <v>6</v>
      </c>
      <c r="CP152" s="412">
        <v>21</v>
      </c>
      <c r="CQ152" s="412">
        <v>24</v>
      </c>
      <c r="CR152" s="412">
        <v>47</v>
      </c>
      <c r="CS152" s="412">
        <v>58</v>
      </c>
      <c r="CT152" s="412">
        <v>17</v>
      </c>
      <c r="CU152" s="412">
        <v>181</v>
      </c>
      <c r="CV152" s="412">
        <v>8</v>
      </c>
      <c r="CW152" s="412">
        <v>38</v>
      </c>
      <c r="CX152" s="412">
        <v>92</v>
      </c>
      <c r="CY152" s="412">
        <v>79</v>
      </c>
      <c r="CZ152" s="412">
        <v>71</v>
      </c>
      <c r="DA152" s="412">
        <v>65</v>
      </c>
      <c r="DB152" s="412">
        <v>88</v>
      </c>
      <c r="DC152" s="412">
        <v>34</v>
      </c>
      <c r="DD152" s="412">
        <v>475</v>
      </c>
      <c r="DE152" s="412">
        <v>48</v>
      </c>
      <c r="DF152" s="412">
        <v>284</v>
      </c>
      <c r="DG152" s="412">
        <v>242</v>
      </c>
      <c r="DH152" s="412">
        <v>170</v>
      </c>
      <c r="DI152" s="412">
        <v>55</v>
      </c>
      <c r="DJ152" s="412">
        <v>27</v>
      </c>
      <c r="DK152" s="412">
        <v>24</v>
      </c>
      <c r="DL152" s="412">
        <v>6</v>
      </c>
      <c r="DM152" s="412">
        <v>856</v>
      </c>
      <c r="DN152" s="412">
        <v>0</v>
      </c>
      <c r="DO152" s="412">
        <v>0</v>
      </c>
      <c r="DP152" s="412">
        <v>0</v>
      </c>
      <c r="DQ152" s="412">
        <v>0</v>
      </c>
      <c r="DR152" s="412">
        <v>0</v>
      </c>
      <c r="DS152" s="412">
        <v>0</v>
      </c>
      <c r="DT152" s="412">
        <v>0</v>
      </c>
      <c r="DU152" s="412">
        <v>0</v>
      </c>
      <c r="DV152" s="412">
        <v>0</v>
      </c>
      <c r="DW152" s="412">
        <v>49</v>
      </c>
      <c r="DX152" s="412">
        <v>242</v>
      </c>
      <c r="DY152" s="412">
        <v>214</v>
      </c>
      <c r="DZ152" s="412">
        <v>105</v>
      </c>
      <c r="EA152" s="412">
        <v>36</v>
      </c>
      <c r="EB152" s="412">
        <v>32</v>
      </c>
      <c r="EC152" s="412">
        <v>30</v>
      </c>
      <c r="ED152" s="412">
        <v>5</v>
      </c>
      <c r="EE152" s="412">
        <v>713</v>
      </c>
      <c r="EF152" s="412">
        <v>97</v>
      </c>
      <c r="EG152" s="412">
        <v>526</v>
      </c>
      <c r="EH152" s="412">
        <v>456</v>
      </c>
      <c r="EI152" s="412">
        <v>275</v>
      </c>
      <c r="EJ152" s="412">
        <v>91</v>
      </c>
      <c r="EK152" s="412">
        <v>59</v>
      </c>
      <c r="EL152" s="412">
        <v>54</v>
      </c>
      <c r="EM152" s="412">
        <v>11</v>
      </c>
      <c r="EN152" s="412">
        <v>1569</v>
      </c>
      <c r="EO152" s="412">
        <v>75</v>
      </c>
      <c r="EP152" s="412">
        <v>405</v>
      </c>
      <c r="EQ152" s="412">
        <v>323</v>
      </c>
      <c r="ER152" s="412">
        <v>180</v>
      </c>
      <c r="ES152" s="412">
        <v>60</v>
      </c>
      <c r="ET152" s="412">
        <v>53</v>
      </c>
      <c r="EU152" s="412">
        <v>43</v>
      </c>
      <c r="EV152" s="412">
        <v>7</v>
      </c>
      <c r="EW152" s="412">
        <v>1146</v>
      </c>
      <c r="EX152" s="412">
        <v>0</v>
      </c>
      <c r="EY152" s="412">
        <v>0</v>
      </c>
      <c r="EZ152" s="412">
        <v>0</v>
      </c>
      <c r="FA152" s="412">
        <v>0</v>
      </c>
      <c r="FB152" s="412">
        <v>0</v>
      </c>
      <c r="FC152" s="412">
        <v>0</v>
      </c>
      <c r="FD152" s="412">
        <v>0</v>
      </c>
      <c r="FE152" s="412">
        <v>0</v>
      </c>
      <c r="FF152" s="412">
        <v>0</v>
      </c>
      <c r="FG152" s="412">
        <v>0</v>
      </c>
      <c r="FH152" s="412">
        <v>0</v>
      </c>
      <c r="FI152" s="412">
        <v>1</v>
      </c>
      <c r="FJ152" s="412">
        <v>0</v>
      </c>
      <c r="FK152" s="412">
        <v>0</v>
      </c>
      <c r="FL152" s="412">
        <v>0</v>
      </c>
      <c r="FM152" s="412">
        <v>3</v>
      </c>
      <c r="FN152" s="412">
        <v>0</v>
      </c>
      <c r="FO152" s="412">
        <v>4</v>
      </c>
      <c r="FP152" s="412">
        <v>75</v>
      </c>
      <c r="FQ152" s="412">
        <v>405</v>
      </c>
      <c r="FR152" s="412">
        <v>322</v>
      </c>
      <c r="FS152" s="412">
        <v>180</v>
      </c>
      <c r="FT152" s="412">
        <v>60</v>
      </c>
      <c r="FU152" s="412">
        <v>53</v>
      </c>
      <c r="FV152" s="412">
        <v>40</v>
      </c>
      <c r="FW152" s="412">
        <v>7</v>
      </c>
      <c r="FX152" s="412">
        <v>1142</v>
      </c>
      <c r="FY152" s="412">
        <v>1</v>
      </c>
      <c r="FZ152" s="412">
        <v>1674</v>
      </c>
      <c r="GA152" s="412">
        <v>14655</v>
      </c>
      <c r="GB152" s="412">
        <v>23930</v>
      </c>
      <c r="GC152" s="412">
        <v>20949</v>
      </c>
      <c r="GD152" s="412">
        <v>10856</v>
      </c>
      <c r="GE152" s="412">
        <v>7104</v>
      </c>
      <c r="GF152" s="412">
        <v>4491</v>
      </c>
      <c r="GG152" s="412">
        <v>667</v>
      </c>
      <c r="GH152" s="412">
        <v>84327</v>
      </c>
      <c r="GI152" s="412">
        <v>0</v>
      </c>
      <c r="GJ152" s="412">
        <v>3023</v>
      </c>
      <c r="GK152" s="412">
        <v>17266</v>
      </c>
      <c r="GL152" s="412">
        <v>15658</v>
      </c>
      <c r="GM152" s="412">
        <v>9449</v>
      </c>
      <c r="GN152" s="412">
        <v>3442</v>
      </c>
      <c r="GO152" s="412">
        <v>1686</v>
      </c>
      <c r="GP152" s="412">
        <v>734</v>
      </c>
      <c r="GQ152" s="412">
        <v>105</v>
      </c>
      <c r="GR152" s="412">
        <v>51363</v>
      </c>
      <c r="GS152" s="412">
        <v>0</v>
      </c>
      <c r="GT152" s="412">
        <v>0</v>
      </c>
      <c r="GU152" s="412">
        <v>0</v>
      </c>
      <c r="GV152" s="412">
        <v>0</v>
      </c>
      <c r="GW152" s="412">
        <v>0</v>
      </c>
      <c r="GX152" s="412">
        <v>0</v>
      </c>
      <c r="GY152" s="412">
        <v>0</v>
      </c>
      <c r="GZ152" s="412">
        <v>0</v>
      </c>
      <c r="HA152" s="412">
        <v>0</v>
      </c>
      <c r="HB152" s="412">
        <v>0</v>
      </c>
      <c r="HC152" s="412">
        <v>1</v>
      </c>
      <c r="HD152" s="412">
        <v>3978</v>
      </c>
      <c r="HE152" s="412">
        <v>27783</v>
      </c>
      <c r="HF152" s="412">
        <v>35831.5</v>
      </c>
      <c r="HG152" s="412">
        <v>28108.75</v>
      </c>
      <c r="HH152" s="412">
        <v>13458.25</v>
      </c>
      <c r="HI152" s="412">
        <v>8380.5</v>
      </c>
      <c r="HJ152" s="412">
        <v>5049.25</v>
      </c>
      <c r="HK152" s="412">
        <v>745.25</v>
      </c>
      <c r="HL152" s="412">
        <v>123335.5</v>
      </c>
      <c r="HM152" s="412">
        <v>0.6</v>
      </c>
      <c r="HN152" s="412">
        <v>2652</v>
      </c>
      <c r="HO152" s="412">
        <v>21609</v>
      </c>
      <c r="HP152" s="412">
        <v>31850.2</v>
      </c>
      <c r="HQ152" s="412">
        <v>28108.799999999999</v>
      </c>
      <c r="HR152" s="412">
        <v>16449</v>
      </c>
      <c r="HS152" s="412">
        <v>12105.2</v>
      </c>
      <c r="HT152" s="412">
        <v>8415.4</v>
      </c>
      <c r="HU152" s="412">
        <v>1490.5</v>
      </c>
      <c r="HV152" s="412">
        <v>122680.7</v>
      </c>
      <c r="HW152" s="412">
        <v>0</v>
      </c>
      <c r="HX152" s="412">
        <v>122680.7</v>
      </c>
      <c r="HY152" s="412">
        <v>1</v>
      </c>
      <c r="HZ152" s="412">
        <v>3978</v>
      </c>
      <c r="IA152" s="412">
        <v>27783</v>
      </c>
      <c r="IB152" s="412">
        <v>35831.5</v>
      </c>
      <c r="IC152" s="412">
        <v>28108.75</v>
      </c>
      <c r="ID152" s="412">
        <v>13458.25</v>
      </c>
      <c r="IE152" s="412">
        <v>8380.5</v>
      </c>
      <c r="IF152" s="412">
        <v>5049.25</v>
      </c>
      <c r="IG152" s="412">
        <v>745.25</v>
      </c>
      <c r="IH152" s="412">
        <v>123335.5</v>
      </c>
      <c r="II152" s="412">
        <v>0.84</v>
      </c>
      <c r="IJ152" s="412">
        <v>1076.51</v>
      </c>
      <c r="IK152" s="412">
        <v>7693.05</v>
      </c>
      <c r="IL152" s="412">
        <v>6051.77</v>
      </c>
      <c r="IM152" s="412">
        <v>3947.49</v>
      </c>
      <c r="IN152" s="412">
        <v>1399.08</v>
      </c>
      <c r="IO152" s="412">
        <v>548.35</v>
      </c>
      <c r="IP152" s="412">
        <v>79.13</v>
      </c>
      <c r="IQ152" s="412">
        <v>1.54</v>
      </c>
      <c r="IR152" s="412">
        <v>20797.759999999998</v>
      </c>
      <c r="IS152" s="412">
        <v>0.16000000000000003</v>
      </c>
      <c r="IT152" s="412">
        <v>2901.49</v>
      </c>
      <c r="IU152" s="412">
        <v>20089.95</v>
      </c>
      <c r="IV152" s="412">
        <v>29779.73</v>
      </c>
      <c r="IW152" s="412">
        <v>24161.260000000002</v>
      </c>
      <c r="IX152" s="412">
        <v>12059.17</v>
      </c>
      <c r="IY152" s="412">
        <v>7832.15</v>
      </c>
      <c r="IZ152" s="412">
        <v>4970.12</v>
      </c>
      <c r="JA152" s="412">
        <v>743.71</v>
      </c>
      <c r="JB152" s="412">
        <v>102537.73999999999</v>
      </c>
      <c r="JC152" s="412">
        <v>0.1</v>
      </c>
      <c r="JD152" s="412">
        <v>1934.3</v>
      </c>
      <c r="JE152" s="412">
        <v>15625.5</v>
      </c>
      <c r="JF152" s="412">
        <v>26470.9</v>
      </c>
      <c r="JG152" s="412">
        <v>24161.3</v>
      </c>
      <c r="JH152" s="412">
        <v>14739</v>
      </c>
      <c r="JI152" s="412">
        <v>11313.1</v>
      </c>
      <c r="JJ152" s="412">
        <v>8283.5</v>
      </c>
      <c r="JK152" s="412">
        <v>1487.4</v>
      </c>
      <c r="JL152" s="412">
        <v>104015.1</v>
      </c>
      <c r="JM152" s="412">
        <v>0</v>
      </c>
      <c r="JN152" s="412">
        <v>104015.1</v>
      </c>
      <c r="JO152" s="286"/>
      <c r="JP152" s="143">
        <f t="shared" si="7"/>
        <v>0</v>
      </c>
    </row>
    <row r="153" spans="1:276" x14ac:dyDescent="0.2">
      <c r="A153" s="150" t="s">
        <v>534</v>
      </c>
      <c r="B153" s="151" t="s">
        <v>276</v>
      </c>
      <c r="C153" s="152" t="s">
        <v>278</v>
      </c>
      <c r="D153" s="415" t="s">
        <v>533</v>
      </c>
      <c r="E153" s="412">
        <v>22239</v>
      </c>
      <c r="F153" s="412">
        <v>15893</v>
      </c>
      <c r="G153" s="412">
        <v>12058</v>
      </c>
      <c r="H153" s="412">
        <v>6204</v>
      </c>
      <c r="I153" s="412">
        <v>3813</v>
      </c>
      <c r="J153" s="412">
        <v>1888</v>
      </c>
      <c r="K153" s="412">
        <v>833</v>
      </c>
      <c r="L153" s="412">
        <v>73</v>
      </c>
      <c r="M153" s="412">
        <v>63001</v>
      </c>
      <c r="N153" s="412">
        <v>1202</v>
      </c>
      <c r="O153" s="412">
        <v>750</v>
      </c>
      <c r="P153" s="412">
        <v>536</v>
      </c>
      <c r="Q153" s="412">
        <v>124</v>
      </c>
      <c r="R153" s="412">
        <v>76</v>
      </c>
      <c r="S153" s="412">
        <v>16</v>
      </c>
      <c r="T153" s="412">
        <v>6</v>
      </c>
      <c r="U153" s="412">
        <v>19</v>
      </c>
      <c r="V153" s="412">
        <v>2729</v>
      </c>
      <c r="W153" s="412">
        <v>5</v>
      </c>
      <c r="X153" s="412">
        <v>5</v>
      </c>
      <c r="Y153" s="412">
        <v>0</v>
      </c>
      <c r="Z153" s="412">
        <v>0</v>
      </c>
      <c r="AA153" s="412">
        <v>0</v>
      </c>
      <c r="AB153" s="412">
        <v>0</v>
      </c>
      <c r="AC153" s="412">
        <v>0</v>
      </c>
      <c r="AD153" s="412">
        <v>0</v>
      </c>
      <c r="AE153" s="412">
        <v>10</v>
      </c>
      <c r="AF153" s="412">
        <v>21032</v>
      </c>
      <c r="AG153" s="412">
        <v>15138</v>
      </c>
      <c r="AH153" s="412">
        <v>11522</v>
      </c>
      <c r="AI153" s="412">
        <v>6080</v>
      </c>
      <c r="AJ153" s="412">
        <v>3737</v>
      </c>
      <c r="AK153" s="412">
        <v>1872</v>
      </c>
      <c r="AL153" s="412">
        <v>827</v>
      </c>
      <c r="AM153" s="412">
        <v>54</v>
      </c>
      <c r="AN153" s="412">
        <v>60262</v>
      </c>
      <c r="AO153" s="412">
        <v>41</v>
      </c>
      <c r="AP153" s="412">
        <v>60</v>
      </c>
      <c r="AQ153" s="412">
        <v>56</v>
      </c>
      <c r="AR153" s="412">
        <v>48</v>
      </c>
      <c r="AS153" s="412">
        <v>24</v>
      </c>
      <c r="AT153" s="412">
        <v>25</v>
      </c>
      <c r="AU153" s="412">
        <v>24</v>
      </c>
      <c r="AV153" s="412">
        <v>10</v>
      </c>
      <c r="AW153" s="412">
        <v>288</v>
      </c>
      <c r="AX153" s="412">
        <v>41</v>
      </c>
      <c r="AY153" s="412">
        <v>60</v>
      </c>
      <c r="AZ153" s="412">
        <v>56</v>
      </c>
      <c r="BA153" s="412">
        <v>48</v>
      </c>
      <c r="BB153" s="412">
        <v>24</v>
      </c>
      <c r="BC153" s="412">
        <v>25</v>
      </c>
      <c r="BD153" s="412">
        <v>24</v>
      </c>
      <c r="BE153" s="412">
        <v>10</v>
      </c>
      <c r="BF153" s="412">
        <v>0</v>
      </c>
      <c r="BG153" s="412">
        <v>288</v>
      </c>
      <c r="BH153" s="412">
        <v>41</v>
      </c>
      <c r="BI153" s="412">
        <v>21051</v>
      </c>
      <c r="BJ153" s="412">
        <v>15134</v>
      </c>
      <c r="BK153" s="412">
        <v>11514</v>
      </c>
      <c r="BL153" s="412">
        <v>6056</v>
      </c>
      <c r="BM153" s="412">
        <v>3738</v>
      </c>
      <c r="BN153" s="412">
        <v>1871</v>
      </c>
      <c r="BO153" s="412">
        <v>813</v>
      </c>
      <c r="BP153" s="412">
        <v>44</v>
      </c>
      <c r="BQ153" s="412">
        <v>60262</v>
      </c>
      <c r="BR153" s="412">
        <v>11</v>
      </c>
      <c r="BS153" s="412">
        <v>10507</v>
      </c>
      <c r="BT153" s="412">
        <v>5152</v>
      </c>
      <c r="BU153" s="412">
        <v>3567</v>
      </c>
      <c r="BV153" s="412">
        <v>1453</v>
      </c>
      <c r="BW153" s="412">
        <v>705</v>
      </c>
      <c r="BX153" s="412">
        <v>311</v>
      </c>
      <c r="BY153" s="412">
        <v>107</v>
      </c>
      <c r="BZ153" s="412">
        <v>2</v>
      </c>
      <c r="CA153" s="412">
        <v>21815</v>
      </c>
      <c r="CB153" s="412">
        <v>1</v>
      </c>
      <c r="CC153" s="412">
        <v>251</v>
      </c>
      <c r="CD153" s="412">
        <v>191</v>
      </c>
      <c r="CE153" s="412">
        <v>104</v>
      </c>
      <c r="CF153" s="412">
        <v>44</v>
      </c>
      <c r="CG153" s="412">
        <v>26</v>
      </c>
      <c r="CH153" s="412">
        <v>10</v>
      </c>
      <c r="CI153" s="412">
        <v>5</v>
      </c>
      <c r="CJ153" s="412">
        <v>0</v>
      </c>
      <c r="CK153" s="412">
        <v>632</v>
      </c>
      <c r="CL153" s="412">
        <v>1</v>
      </c>
      <c r="CM153" s="412">
        <v>17</v>
      </c>
      <c r="CN153" s="412">
        <v>25</v>
      </c>
      <c r="CO153" s="412">
        <v>30</v>
      </c>
      <c r="CP153" s="412">
        <v>24</v>
      </c>
      <c r="CQ153" s="412">
        <v>12</v>
      </c>
      <c r="CR153" s="412">
        <v>22</v>
      </c>
      <c r="CS153" s="412">
        <v>17</v>
      </c>
      <c r="CT153" s="412">
        <v>3</v>
      </c>
      <c r="CU153" s="412">
        <v>151</v>
      </c>
      <c r="CV153" s="412">
        <v>219</v>
      </c>
      <c r="CW153" s="412">
        <v>175</v>
      </c>
      <c r="CX153" s="412">
        <v>140</v>
      </c>
      <c r="CY153" s="412">
        <v>94</v>
      </c>
      <c r="CZ153" s="412">
        <v>62</v>
      </c>
      <c r="DA153" s="412">
        <v>18</v>
      </c>
      <c r="DB153" s="412">
        <v>15</v>
      </c>
      <c r="DC153" s="412">
        <v>5</v>
      </c>
      <c r="DD153" s="412">
        <v>728</v>
      </c>
      <c r="DE153" s="412">
        <v>280</v>
      </c>
      <c r="DF153" s="412">
        <v>145</v>
      </c>
      <c r="DG153" s="412">
        <v>95</v>
      </c>
      <c r="DH153" s="412">
        <v>39</v>
      </c>
      <c r="DI153" s="412">
        <v>25</v>
      </c>
      <c r="DJ153" s="412">
        <v>13</v>
      </c>
      <c r="DK153" s="412">
        <v>8</v>
      </c>
      <c r="DL153" s="412">
        <v>0</v>
      </c>
      <c r="DM153" s="412">
        <v>605</v>
      </c>
      <c r="DN153" s="412">
        <v>611</v>
      </c>
      <c r="DO153" s="412">
        <v>210</v>
      </c>
      <c r="DP153" s="412">
        <v>133</v>
      </c>
      <c r="DQ153" s="412">
        <v>76</v>
      </c>
      <c r="DR153" s="412">
        <v>43</v>
      </c>
      <c r="DS153" s="412">
        <v>15</v>
      </c>
      <c r="DT153" s="412">
        <v>10</v>
      </c>
      <c r="DU153" s="412">
        <v>0</v>
      </c>
      <c r="DV153" s="412">
        <v>1098</v>
      </c>
      <c r="DW153" s="412">
        <v>121</v>
      </c>
      <c r="DX153" s="412">
        <v>42</v>
      </c>
      <c r="DY153" s="412">
        <v>41</v>
      </c>
      <c r="DZ153" s="412">
        <v>26</v>
      </c>
      <c r="EA153" s="412">
        <v>5</v>
      </c>
      <c r="EB153" s="412">
        <v>2</v>
      </c>
      <c r="EC153" s="412">
        <v>4</v>
      </c>
      <c r="ED153" s="412">
        <v>1</v>
      </c>
      <c r="EE153" s="412">
        <v>242</v>
      </c>
      <c r="EF153" s="412">
        <v>1012</v>
      </c>
      <c r="EG153" s="412">
        <v>397</v>
      </c>
      <c r="EH153" s="412">
        <v>269</v>
      </c>
      <c r="EI153" s="412">
        <v>141</v>
      </c>
      <c r="EJ153" s="412">
        <v>73</v>
      </c>
      <c r="EK153" s="412">
        <v>30</v>
      </c>
      <c r="EL153" s="412">
        <v>22</v>
      </c>
      <c r="EM153" s="412">
        <v>1</v>
      </c>
      <c r="EN153" s="412">
        <v>1945</v>
      </c>
      <c r="EO153" s="412">
        <v>461</v>
      </c>
      <c r="EP153" s="412">
        <v>212</v>
      </c>
      <c r="EQ153" s="412">
        <v>154</v>
      </c>
      <c r="ER153" s="412">
        <v>73</v>
      </c>
      <c r="ES153" s="412">
        <v>35</v>
      </c>
      <c r="ET153" s="412">
        <v>18</v>
      </c>
      <c r="EU153" s="412">
        <v>15</v>
      </c>
      <c r="EV153" s="412">
        <v>1</v>
      </c>
      <c r="EW153" s="412">
        <v>969</v>
      </c>
      <c r="EX153" s="412">
        <v>0</v>
      </c>
      <c r="EY153" s="412">
        <v>0</v>
      </c>
      <c r="EZ153" s="412">
        <v>0</v>
      </c>
      <c r="FA153" s="412">
        <v>0</v>
      </c>
      <c r="FB153" s="412">
        <v>0</v>
      </c>
      <c r="FC153" s="412">
        <v>0</v>
      </c>
      <c r="FD153" s="412">
        <v>0</v>
      </c>
      <c r="FE153" s="412">
        <v>0</v>
      </c>
      <c r="FF153" s="412">
        <v>0</v>
      </c>
      <c r="FG153" s="412">
        <v>26</v>
      </c>
      <c r="FH153" s="412">
        <v>16</v>
      </c>
      <c r="FI153" s="412">
        <v>8</v>
      </c>
      <c r="FJ153" s="412">
        <v>5</v>
      </c>
      <c r="FK153" s="412">
        <v>2</v>
      </c>
      <c r="FL153" s="412">
        <v>2</v>
      </c>
      <c r="FM153" s="412">
        <v>2</v>
      </c>
      <c r="FN153" s="412">
        <v>0</v>
      </c>
      <c r="FO153" s="412">
        <v>61</v>
      </c>
      <c r="FP153" s="412">
        <v>435</v>
      </c>
      <c r="FQ153" s="412">
        <v>196</v>
      </c>
      <c r="FR153" s="412">
        <v>146</v>
      </c>
      <c r="FS153" s="412">
        <v>68</v>
      </c>
      <c r="FT153" s="412">
        <v>33</v>
      </c>
      <c r="FU153" s="412">
        <v>16</v>
      </c>
      <c r="FV153" s="412">
        <v>13</v>
      </c>
      <c r="FW153" s="412">
        <v>1</v>
      </c>
      <c r="FX153" s="412">
        <v>908</v>
      </c>
      <c r="FY153" s="412">
        <v>28</v>
      </c>
      <c r="FZ153" s="412">
        <v>9541</v>
      </c>
      <c r="GA153" s="412">
        <v>9507</v>
      </c>
      <c r="GB153" s="412">
        <v>7636</v>
      </c>
      <c r="GC153" s="412">
        <v>4431</v>
      </c>
      <c r="GD153" s="412">
        <v>2947</v>
      </c>
      <c r="GE153" s="412">
        <v>1511</v>
      </c>
      <c r="GF153" s="412">
        <v>670</v>
      </c>
      <c r="GG153" s="412">
        <v>38</v>
      </c>
      <c r="GH153" s="412">
        <v>36309</v>
      </c>
      <c r="GI153" s="412">
        <v>13</v>
      </c>
      <c r="GJ153" s="412">
        <v>11510</v>
      </c>
      <c r="GK153" s="412">
        <v>5627</v>
      </c>
      <c r="GL153" s="412">
        <v>3878</v>
      </c>
      <c r="GM153" s="412">
        <v>1625</v>
      </c>
      <c r="GN153" s="412">
        <v>791</v>
      </c>
      <c r="GO153" s="412">
        <v>360</v>
      </c>
      <c r="GP153" s="412">
        <v>143</v>
      </c>
      <c r="GQ153" s="412">
        <v>6</v>
      </c>
      <c r="GR153" s="412">
        <v>23953</v>
      </c>
      <c r="GS153" s="412">
        <v>0</v>
      </c>
      <c r="GT153" s="412">
        <v>0.75</v>
      </c>
      <c r="GU153" s="412">
        <v>0</v>
      </c>
      <c r="GV153" s="412">
        <v>0</v>
      </c>
      <c r="GW153" s="412">
        <v>0</v>
      </c>
      <c r="GX153" s="412">
        <v>0</v>
      </c>
      <c r="GY153" s="412">
        <v>0</v>
      </c>
      <c r="GZ153" s="412">
        <v>0</v>
      </c>
      <c r="HA153" s="412">
        <v>0</v>
      </c>
      <c r="HB153" s="412">
        <v>0.75</v>
      </c>
      <c r="HC153" s="412">
        <v>37.5</v>
      </c>
      <c r="HD153" s="412">
        <v>17988.45</v>
      </c>
      <c r="HE153" s="412">
        <v>13659.55</v>
      </c>
      <c r="HF153" s="412">
        <v>10509.95</v>
      </c>
      <c r="HG153" s="412">
        <v>5631.05</v>
      </c>
      <c r="HH153" s="412">
        <v>3519.75</v>
      </c>
      <c r="HI153" s="412">
        <v>1770.75</v>
      </c>
      <c r="HJ153" s="412">
        <v>772</v>
      </c>
      <c r="HK153" s="412">
        <v>42.5</v>
      </c>
      <c r="HL153" s="412">
        <v>53931.5</v>
      </c>
      <c r="HM153" s="412">
        <v>20.8</v>
      </c>
      <c r="HN153" s="412">
        <v>11992.3</v>
      </c>
      <c r="HO153" s="412">
        <v>10624.1</v>
      </c>
      <c r="HP153" s="412">
        <v>9342.2000000000007</v>
      </c>
      <c r="HQ153" s="412">
        <v>5631.1</v>
      </c>
      <c r="HR153" s="412">
        <v>4301.8999999999996</v>
      </c>
      <c r="HS153" s="412">
        <v>2557.8000000000002</v>
      </c>
      <c r="HT153" s="412">
        <v>1286.7</v>
      </c>
      <c r="HU153" s="412">
        <v>85</v>
      </c>
      <c r="HV153" s="412">
        <v>45841.9</v>
      </c>
      <c r="HW153" s="412">
        <v>0</v>
      </c>
      <c r="HX153" s="412">
        <v>45841.9</v>
      </c>
      <c r="HY153" s="412">
        <v>37.5</v>
      </c>
      <c r="HZ153" s="412">
        <v>17988.45</v>
      </c>
      <c r="IA153" s="412">
        <v>13659.55</v>
      </c>
      <c r="IB153" s="412">
        <v>10509.95</v>
      </c>
      <c r="IC153" s="412">
        <v>5631.05</v>
      </c>
      <c r="ID153" s="412">
        <v>3519.75</v>
      </c>
      <c r="IE153" s="412">
        <v>1770.75</v>
      </c>
      <c r="IF153" s="412">
        <v>772</v>
      </c>
      <c r="IG153" s="412">
        <v>42.5</v>
      </c>
      <c r="IH153" s="412">
        <v>53931.5</v>
      </c>
      <c r="II153" s="412">
        <v>9.33</v>
      </c>
      <c r="IJ153" s="412">
        <v>5490.68</v>
      </c>
      <c r="IK153" s="412">
        <v>1787.69</v>
      </c>
      <c r="IL153" s="412">
        <v>828.77</v>
      </c>
      <c r="IM153" s="412">
        <v>208.55</v>
      </c>
      <c r="IN153" s="412">
        <v>73.87</v>
      </c>
      <c r="IO153" s="412">
        <v>20.72</v>
      </c>
      <c r="IP153" s="412">
        <v>8.1199999999999992</v>
      </c>
      <c r="IQ153" s="412">
        <v>0</v>
      </c>
      <c r="IR153" s="412">
        <v>8427.7300000000014</v>
      </c>
      <c r="IS153" s="412">
        <v>28.17</v>
      </c>
      <c r="IT153" s="412">
        <v>12497.77</v>
      </c>
      <c r="IU153" s="412">
        <v>11871.859999999999</v>
      </c>
      <c r="IV153" s="412">
        <v>9681.18</v>
      </c>
      <c r="IW153" s="412">
        <v>5422.5</v>
      </c>
      <c r="IX153" s="412">
        <v>3445.88</v>
      </c>
      <c r="IY153" s="412">
        <v>1750.03</v>
      </c>
      <c r="IZ153" s="412">
        <v>763.88</v>
      </c>
      <c r="JA153" s="412">
        <v>42.5</v>
      </c>
      <c r="JB153" s="412">
        <v>45503.76999999999</v>
      </c>
      <c r="JC153" s="412">
        <v>15.7</v>
      </c>
      <c r="JD153" s="412">
        <v>8331.7999999999993</v>
      </c>
      <c r="JE153" s="412">
        <v>9233.7000000000007</v>
      </c>
      <c r="JF153" s="412">
        <v>8605.5</v>
      </c>
      <c r="JG153" s="412">
        <v>5422.5</v>
      </c>
      <c r="JH153" s="412">
        <v>4211.6000000000004</v>
      </c>
      <c r="JI153" s="412">
        <v>2527.8000000000002</v>
      </c>
      <c r="JJ153" s="412">
        <v>1273.0999999999999</v>
      </c>
      <c r="JK153" s="412">
        <v>85</v>
      </c>
      <c r="JL153" s="412">
        <v>39706.700000000004</v>
      </c>
      <c r="JM153" s="412">
        <v>0</v>
      </c>
      <c r="JN153" s="412">
        <v>39706.699999999997</v>
      </c>
      <c r="JO153" s="286"/>
      <c r="JP153" s="143">
        <f t="shared" si="7"/>
        <v>0</v>
      </c>
    </row>
    <row r="154" spans="1:276" x14ac:dyDescent="0.2">
      <c r="A154" s="150" t="s">
        <v>536</v>
      </c>
      <c r="B154" s="151" t="s">
        <v>282</v>
      </c>
      <c r="C154" s="152" t="s">
        <v>283</v>
      </c>
      <c r="D154" s="415" t="s">
        <v>535</v>
      </c>
      <c r="E154" s="412">
        <v>134938</v>
      </c>
      <c r="F154" s="412">
        <v>73551</v>
      </c>
      <c r="G154" s="412">
        <v>66171</v>
      </c>
      <c r="H154" s="412">
        <v>32995</v>
      </c>
      <c r="I154" s="412">
        <v>20201</v>
      </c>
      <c r="J154" s="412">
        <v>9665</v>
      </c>
      <c r="K154" s="412">
        <v>6692</v>
      </c>
      <c r="L154" s="412">
        <v>693</v>
      </c>
      <c r="M154" s="412">
        <v>344906</v>
      </c>
      <c r="N154" s="412">
        <v>5421</v>
      </c>
      <c r="O154" s="412">
        <v>4725</v>
      </c>
      <c r="P154" s="412">
        <v>1944</v>
      </c>
      <c r="Q154" s="412">
        <v>957</v>
      </c>
      <c r="R154" s="412">
        <v>322</v>
      </c>
      <c r="S154" s="412">
        <v>95</v>
      </c>
      <c r="T154" s="412">
        <v>65</v>
      </c>
      <c r="U154" s="412">
        <v>10</v>
      </c>
      <c r="V154" s="412">
        <v>13539</v>
      </c>
      <c r="W154" s="412">
        <v>0</v>
      </c>
      <c r="X154" s="412">
        <v>0</v>
      </c>
      <c r="Y154" s="412">
        <v>0</v>
      </c>
      <c r="Z154" s="412">
        <v>0</v>
      </c>
      <c r="AA154" s="412">
        <v>0</v>
      </c>
      <c r="AB154" s="412">
        <v>0</v>
      </c>
      <c r="AC154" s="412">
        <v>1</v>
      </c>
      <c r="AD154" s="412">
        <v>0</v>
      </c>
      <c r="AE154" s="412">
        <v>1</v>
      </c>
      <c r="AF154" s="412">
        <v>129517</v>
      </c>
      <c r="AG154" s="412">
        <v>68826</v>
      </c>
      <c r="AH154" s="412">
        <v>64227</v>
      </c>
      <c r="AI154" s="412">
        <v>32038</v>
      </c>
      <c r="AJ154" s="412">
        <v>19879</v>
      </c>
      <c r="AK154" s="412">
        <v>9570</v>
      </c>
      <c r="AL154" s="412">
        <v>6626</v>
      </c>
      <c r="AM154" s="412">
        <v>683</v>
      </c>
      <c r="AN154" s="412">
        <v>331366</v>
      </c>
      <c r="AO154" s="412">
        <v>422</v>
      </c>
      <c r="AP154" s="412">
        <v>363</v>
      </c>
      <c r="AQ154" s="412">
        <v>445</v>
      </c>
      <c r="AR154" s="412">
        <v>262</v>
      </c>
      <c r="AS154" s="412">
        <v>201</v>
      </c>
      <c r="AT154" s="412">
        <v>128</v>
      </c>
      <c r="AU154" s="412">
        <v>99</v>
      </c>
      <c r="AV154" s="412">
        <v>65</v>
      </c>
      <c r="AW154" s="412">
        <v>1985</v>
      </c>
      <c r="AX154" s="412">
        <v>422</v>
      </c>
      <c r="AY154" s="412">
        <v>363</v>
      </c>
      <c r="AZ154" s="412">
        <v>445</v>
      </c>
      <c r="BA154" s="412">
        <v>262</v>
      </c>
      <c r="BB154" s="412">
        <v>201</v>
      </c>
      <c r="BC154" s="412">
        <v>128</v>
      </c>
      <c r="BD154" s="412">
        <v>99</v>
      </c>
      <c r="BE154" s="412">
        <v>65</v>
      </c>
      <c r="BF154" s="412">
        <v>0</v>
      </c>
      <c r="BG154" s="412">
        <v>1985</v>
      </c>
      <c r="BH154" s="412">
        <v>422</v>
      </c>
      <c r="BI154" s="412">
        <v>129458</v>
      </c>
      <c r="BJ154" s="412">
        <v>68908</v>
      </c>
      <c r="BK154" s="412">
        <v>64044</v>
      </c>
      <c r="BL154" s="412">
        <v>31977</v>
      </c>
      <c r="BM154" s="412">
        <v>19806</v>
      </c>
      <c r="BN154" s="412">
        <v>9541</v>
      </c>
      <c r="BO154" s="412">
        <v>6592</v>
      </c>
      <c r="BP154" s="412">
        <v>618</v>
      </c>
      <c r="BQ154" s="412">
        <v>331366</v>
      </c>
      <c r="BR154" s="412">
        <v>117</v>
      </c>
      <c r="BS154" s="412">
        <v>67440</v>
      </c>
      <c r="BT154" s="412">
        <v>25745</v>
      </c>
      <c r="BU154" s="412">
        <v>19428</v>
      </c>
      <c r="BV154" s="412">
        <v>7612</v>
      </c>
      <c r="BW154" s="412">
        <v>3538</v>
      </c>
      <c r="BX154" s="412">
        <v>1538</v>
      </c>
      <c r="BY154" s="412">
        <v>861</v>
      </c>
      <c r="BZ154" s="412">
        <v>46</v>
      </c>
      <c r="CA154" s="412">
        <v>126325</v>
      </c>
      <c r="CB154" s="412">
        <v>15</v>
      </c>
      <c r="CC154" s="412">
        <v>1035</v>
      </c>
      <c r="CD154" s="412">
        <v>714</v>
      </c>
      <c r="CE154" s="412">
        <v>652</v>
      </c>
      <c r="CF154" s="412">
        <v>310</v>
      </c>
      <c r="CG154" s="412">
        <v>132</v>
      </c>
      <c r="CH154" s="412">
        <v>62</v>
      </c>
      <c r="CI154" s="412">
        <v>27</v>
      </c>
      <c r="CJ154" s="412">
        <v>1</v>
      </c>
      <c r="CK154" s="412">
        <v>2948</v>
      </c>
      <c r="CL154" s="412">
        <v>1</v>
      </c>
      <c r="CM154" s="412">
        <v>85</v>
      </c>
      <c r="CN154" s="412">
        <v>53</v>
      </c>
      <c r="CO154" s="412">
        <v>30</v>
      </c>
      <c r="CP154" s="412">
        <v>60</v>
      </c>
      <c r="CQ154" s="412">
        <v>70</v>
      </c>
      <c r="CR154" s="412">
        <v>83</v>
      </c>
      <c r="CS154" s="412">
        <v>88</v>
      </c>
      <c r="CT154" s="412">
        <v>32</v>
      </c>
      <c r="CU154" s="412">
        <v>502</v>
      </c>
      <c r="CV154" s="412">
        <v>678</v>
      </c>
      <c r="CW154" s="412">
        <v>464</v>
      </c>
      <c r="CX154" s="412">
        <v>392</v>
      </c>
      <c r="CY154" s="412">
        <v>273</v>
      </c>
      <c r="CZ154" s="412">
        <v>123</v>
      </c>
      <c r="DA154" s="412">
        <v>58</v>
      </c>
      <c r="DB154" s="412">
        <v>40</v>
      </c>
      <c r="DC154" s="412">
        <v>10</v>
      </c>
      <c r="DD154" s="412">
        <v>2038</v>
      </c>
      <c r="DE154" s="412">
        <v>3818</v>
      </c>
      <c r="DF154" s="412">
        <v>1600</v>
      </c>
      <c r="DG154" s="412">
        <v>1142</v>
      </c>
      <c r="DH154" s="412">
        <v>634</v>
      </c>
      <c r="DI154" s="412">
        <v>257</v>
      </c>
      <c r="DJ154" s="412">
        <v>111</v>
      </c>
      <c r="DK154" s="412">
        <v>86</v>
      </c>
      <c r="DL154" s="412">
        <v>25</v>
      </c>
      <c r="DM154" s="412">
        <v>7673</v>
      </c>
      <c r="DN154" s="412">
        <v>0</v>
      </c>
      <c r="DO154" s="412">
        <v>0</v>
      </c>
      <c r="DP154" s="412">
        <v>0</v>
      </c>
      <c r="DQ154" s="412">
        <v>0</v>
      </c>
      <c r="DR154" s="412">
        <v>0</v>
      </c>
      <c r="DS154" s="412">
        <v>0</v>
      </c>
      <c r="DT154" s="412">
        <v>0</v>
      </c>
      <c r="DU154" s="412">
        <v>0</v>
      </c>
      <c r="DV154" s="412">
        <v>0</v>
      </c>
      <c r="DW154" s="412">
        <v>460</v>
      </c>
      <c r="DX154" s="412">
        <v>171</v>
      </c>
      <c r="DY154" s="412">
        <v>128</v>
      </c>
      <c r="DZ154" s="412">
        <v>67</v>
      </c>
      <c r="EA154" s="412">
        <v>36</v>
      </c>
      <c r="EB154" s="412">
        <v>21</v>
      </c>
      <c r="EC154" s="412">
        <v>13</v>
      </c>
      <c r="ED154" s="412">
        <v>9</v>
      </c>
      <c r="EE154" s="412">
        <v>905</v>
      </c>
      <c r="EF154" s="412">
        <v>4278</v>
      </c>
      <c r="EG154" s="412">
        <v>1771</v>
      </c>
      <c r="EH154" s="412">
        <v>1270</v>
      </c>
      <c r="EI154" s="412">
        <v>701</v>
      </c>
      <c r="EJ154" s="412">
        <v>293</v>
      </c>
      <c r="EK154" s="412">
        <v>132</v>
      </c>
      <c r="EL154" s="412">
        <v>99</v>
      </c>
      <c r="EM154" s="412">
        <v>34</v>
      </c>
      <c r="EN154" s="412">
        <v>8578</v>
      </c>
      <c r="EO154" s="412">
        <v>1311</v>
      </c>
      <c r="EP154" s="412">
        <v>541</v>
      </c>
      <c r="EQ154" s="412">
        <v>395</v>
      </c>
      <c r="ER154" s="412">
        <v>206</v>
      </c>
      <c r="ES154" s="412">
        <v>101</v>
      </c>
      <c r="ET154" s="412">
        <v>61</v>
      </c>
      <c r="EU154" s="412">
        <v>47</v>
      </c>
      <c r="EV154" s="412">
        <v>19</v>
      </c>
      <c r="EW154" s="412">
        <v>2681</v>
      </c>
      <c r="EX154" s="412">
        <v>0</v>
      </c>
      <c r="EY154" s="412">
        <v>0</v>
      </c>
      <c r="EZ154" s="412">
        <v>0</v>
      </c>
      <c r="FA154" s="412">
        <v>0</v>
      </c>
      <c r="FB154" s="412">
        <v>0</v>
      </c>
      <c r="FC154" s="412">
        <v>0</v>
      </c>
      <c r="FD154" s="412">
        <v>0</v>
      </c>
      <c r="FE154" s="412">
        <v>0</v>
      </c>
      <c r="FF154" s="412">
        <v>0</v>
      </c>
      <c r="FG154" s="412">
        <v>0</v>
      </c>
      <c r="FH154" s="412">
        <v>0</v>
      </c>
      <c r="FI154" s="412">
        <v>1</v>
      </c>
      <c r="FJ154" s="412">
        <v>0</v>
      </c>
      <c r="FK154" s="412">
        <v>0</v>
      </c>
      <c r="FL154" s="412">
        <v>0</v>
      </c>
      <c r="FM154" s="412">
        <v>1</v>
      </c>
      <c r="FN154" s="412">
        <v>0</v>
      </c>
      <c r="FO154" s="412">
        <v>2</v>
      </c>
      <c r="FP154" s="412">
        <v>1311</v>
      </c>
      <c r="FQ154" s="412">
        <v>541</v>
      </c>
      <c r="FR154" s="412">
        <v>394</v>
      </c>
      <c r="FS154" s="412">
        <v>206</v>
      </c>
      <c r="FT154" s="412">
        <v>101</v>
      </c>
      <c r="FU154" s="412">
        <v>61</v>
      </c>
      <c r="FV154" s="412">
        <v>46</v>
      </c>
      <c r="FW154" s="412">
        <v>19</v>
      </c>
      <c r="FX154" s="412">
        <v>2679</v>
      </c>
      <c r="FY154" s="412">
        <v>289</v>
      </c>
      <c r="FZ154" s="412">
        <v>60434</v>
      </c>
      <c r="GA154" s="412">
        <v>42219</v>
      </c>
      <c r="GB154" s="412">
        <v>43803</v>
      </c>
      <c r="GC154" s="412">
        <v>23928</v>
      </c>
      <c r="GD154" s="412">
        <v>16030</v>
      </c>
      <c r="GE154" s="412">
        <v>7837</v>
      </c>
      <c r="GF154" s="412">
        <v>5603</v>
      </c>
      <c r="GG154" s="412">
        <v>530</v>
      </c>
      <c r="GH154" s="412">
        <v>200673</v>
      </c>
      <c r="GI154" s="412">
        <v>133</v>
      </c>
      <c r="GJ154" s="412">
        <v>69024</v>
      </c>
      <c r="GK154" s="412">
        <v>26689</v>
      </c>
      <c r="GL154" s="412">
        <v>20241</v>
      </c>
      <c r="GM154" s="412">
        <v>8049</v>
      </c>
      <c r="GN154" s="412">
        <v>3776</v>
      </c>
      <c r="GO154" s="412">
        <v>1704</v>
      </c>
      <c r="GP154" s="412">
        <v>989</v>
      </c>
      <c r="GQ154" s="412">
        <v>88</v>
      </c>
      <c r="GR154" s="412">
        <v>130693</v>
      </c>
      <c r="GS154" s="412">
        <v>0</v>
      </c>
      <c r="GT154" s="412">
        <v>8.8800000000000008</v>
      </c>
      <c r="GU154" s="412">
        <v>2.25</v>
      </c>
      <c r="GV154" s="412">
        <v>0.88</v>
      </c>
      <c r="GW154" s="412">
        <v>0</v>
      </c>
      <c r="GX154" s="412">
        <v>0</v>
      </c>
      <c r="GY154" s="412">
        <v>0</v>
      </c>
      <c r="GZ154" s="412">
        <v>0</v>
      </c>
      <c r="HA154" s="412">
        <v>0</v>
      </c>
      <c r="HB154" s="412">
        <v>12.010000000000002</v>
      </c>
      <c r="HC154" s="412">
        <v>388.5</v>
      </c>
      <c r="HD154" s="412">
        <v>112515.87</v>
      </c>
      <c r="HE154" s="412">
        <v>62347</v>
      </c>
      <c r="HF154" s="412">
        <v>59070.62</v>
      </c>
      <c r="HG154" s="412">
        <v>30000</v>
      </c>
      <c r="HH154" s="412">
        <v>18871.5</v>
      </c>
      <c r="HI154" s="412">
        <v>9110</v>
      </c>
      <c r="HJ154" s="412">
        <v>6332.5</v>
      </c>
      <c r="HK154" s="412">
        <v>594.75</v>
      </c>
      <c r="HL154" s="412">
        <v>299230.74</v>
      </c>
      <c r="HM154" s="412">
        <v>215.8</v>
      </c>
      <c r="HN154" s="412">
        <v>75010.600000000006</v>
      </c>
      <c r="HO154" s="412">
        <v>48492.1</v>
      </c>
      <c r="HP154" s="412">
        <v>52507.199999999997</v>
      </c>
      <c r="HQ154" s="412">
        <v>30000</v>
      </c>
      <c r="HR154" s="412">
        <v>23065.200000000001</v>
      </c>
      <c r="HS154" s="412">
        <v>13158.9</v>
      </c>
      <c r="HT154" s="412">
        <v>10554.2</v>
      </c>
      <c r="HU154" s="412">
        <v>1189.5</v>
      </c>
      <c r="HV154" s="412">
        <v>254193.50000000003</v>
      </c>
      <c r="HW154" s="412">
        <v>1.2</v>
      </c>
      <c r="HX154" s="412">
        <v>254194.7</v>
      </c>
      <c r="HY154" s="412">
        <v>388.5</v>
      </c>
      <c r="HZ154" s="412">
        <v>112515.87</v>
      </c>
      <c r="IA154" s="412">
        <v>62347</v>
      </c>
      <c r="IB154" s="412">
        <v>59070.62</v>
      </c>
      <c r="IC154" s="412">
        <v>30000</v>
      </c>
      <c r="ID154" s="412">
        <v>18871.5</v>
      </c>
      <c r="IE154" s="412">
        <v>9110</v>
      </c>
      <c r="IF154" s="412">
        <v>6332.5</v>
      </c>
      <c r="IG154" s="412">
        <v>594.75</v>
      </c>
      <c r="IH154" s="412">
        <v>299230.74</v>
      </c>
      <c r="II154" s="412">
        <v>119.93</v>
      </c>
      <c r="IJ154" s="412">
        <v>35128.160000000003</v>
      </c>
      <c r="IK154" s="412">
        <v>8087.67</v>
      </c>
      <c r="IL154" s="412">
        <v>3833.84</v>
      </c>
      <c r="IM154" s="412">
        <v>991.75</v>
      </c>
      <c r="IN154" s="412">
        <v>362.42</v>
      </c>
      <c r="IO154" s="412">
        <v>120.54</v>
      </c>
      <c r="IP154" s="412">
        <v>49.29</v>
      </c>
      <c r="IQ154" s="412">
        <v>1.57</v>
      </c>
      <c r="IR154" s="412">
        <v>48695.170000000006</v>
      </c>
      <c r="IS154" s="412">
        <v>268.57</v>
      </c>
      <c r="IT154" s="412">
        <v>77387.709999999992</v>
      </c>
      <c r="IU154" s="412">
        <v>54259.33</v>
      </c>
      <c r="IV154" s="412">
        <v>55236.78</v>
      </c>
      <c r="IW154" s="412">
        <v>29008.25</v>
      </c>
      <c r="IX154" s="412">
        <v>18509.080000000002</v>
      </c>
      <c r="IY154" s="412">
        <v>8989.4599999999991</v>
      </c>
      <c r="IZ154" s="412">
        <v>6283.21</v>
      </c>
      <c r="JA154" s="412">
        <v>593.17999999999995</v>
      </c>
      <c r="JB154" s="412">
        <v>250535.56999999995</v>
      </c>
      <c r="JC154" s="412">
        <v>149.19999999999999</v>
      </c>
      <c r="JD154" s="412">
        <v>51591.8</v>
      </c>
      <c r="JE154" s="412">
        <v>42201.7</v>
      </c>
      <c r="JF154" s="412">
        <v>49099.4</v>
      </c>
      <c r="JG154" s="412">
        <v>29008.3</v>
      </c>
      <c r="JH154" s="412">
        <v>22622.2</v>
      </c>
      <c r="JI154" s="412">
        <v>12984.8</v>
      </c>
      <c r="JJ154" s="412">
        <v>10472</v>
      </c>
      <c r="JK154" s="412">
        <v>1186.4000000000001</v>
      </c>
      <c r="JL154" s="412">
        <v>219315.8</v>
      </c>
      <c r="JM154" s="412">
        <v>1.2</v>
      </c>
      <c r="JN154" s="412">
        <v>219317</v>
      </c>
      <c r="JO154" s="286"/>
      <c r="JP154" s="143">
        <f t="shared" si="7"/>
        <v>0</v>
      </c>
    </row>
    <row r="155" spans="1:276" x14ac:dyDescent="0.2">
      <c r="A155" s="150" t="s">
        <v>537</v>
      </c>
      <c r="B155" s="151" t="s">
        <v>284</v>
      </c>
      <c r="C155" s="152" t="s">
        <v>279</v>
      </c>
      <c r="D155" s="415" t="s">
        <v>308</v>
      </c>
      <c r="E155" s="412">
        <v>79386</v>
      </c>
      <c r="F155" s="412">
        <v>25934</v>
      </c>
      <c r="G155" s="412">
        <v>15501</v>
      </c>
      <c r="H155" s="412">
        <v>6720</v>
      </c>
      <c r="I155" s="412">
        <v>3221</v>
      </c>
      <c r="J155" s="412">
        <v>1455</v>
      </c>
      <c r="K155" s="412">
        <v>598</v>
      </c>
      <c r="L155" s="412">
        <v>59</v>
      </c>
      <c r="M155" s="412">
        <v>132874</v>
      </c>
      <c r="N155" s="412">
        <v>4661</v>
      </c>
      <c r="O155" s="412">
        <v>1542</v>
      </c>
      <c r="P155" s="412">
        <v>1254</v>
      </c>
      <c r="Q155" s="412">
        <v>743</v>
      </c>
      <c r="R155" s="412">
        <v>163</v>
      </c>
      <c r="S155" s="412">
        <v>21</v>
      </c>
      <c r="T155" s="412">
        <v>19</v>
      </c>
      <c r="U155" s="412">
        <v>2</v>
      </c>
      <c r="V155" s="412">
        <v>8405</v>
      </c>
      <c r="W155" s="412">
        <v>0</v>
      </c>
      <c r="X155" s="412">
        <v>0</v>
      </c>
      <c r="Y155" s="412">
        <v>0</v>
      </c>
      <c r="Z155" s="412">
        <v>0</v>
      </c>
      <c r="AA155" s="412">
        <v>0</v>
      </c>
      <c r="AB155" s="412">
        <v>0</v>
      </c>
      <c r="AC155" s="412">
        <v>0</v>
      </c>
      <c r="AD155" s="412">
        <v>0</v>
      </c>
      <c r="AE155" s="412">
        <v>0</v>
      </c>
      <c r="AF155" s="412">
        <v>74725</v>
      </c>
      <c r="AG155" s="412">
        <v>24392</v>
      </c>
      <c r="AH155" s="412">
        <v>14247</v>
      </c>
      <c r="AI155" s="412">
        <v>5977</v>
      </c>
      <c r="AJ155" s="412">
        <v>3058</v>
      </c>
      <c r="AK155" s="412">
        <v>1434</v>
      </c>
      <c r="AL155" s="412">
        <v>579</v>
      </c>
      <c r="AM155" s="412">
        <v>57</v>
      </c>
      <c r="AN155" s="412">
        <v>124469</v>
      </c>
      <c r="AO155" s="412">
        <v>222</v>
      </c>
      <c r="AP155" s="412">
        <v>179</v>
      </c>
      <c r="AQ155" s="412">
        <v>163</v>
      </c>
      <c r="AR155" s="412">
        <v>65</v>
      </c>
      <c r="AS155" s="412">
        <v>49</v>
      </c>
      <c r="AT155" s="412">
        <v>24</v>
      </c>
      <c r="AU155" s="412">
        <v>23</v>
      </c>
      <c r="AV155" s="412">
        <v>21</v>
      </c>
      <c r="AW155" s="412">
        <v>746</v>
      </c>
      <c r="AX155" s="412">
        <v>222</v>
      </c>
      <c r="AY155" s="412">
        <v>179</v>
      </c>
      <c r="AZ155" s="412">
        <v>163</v>
      </c>
      <c r="BA155" s="412">
        <v>65</v>
      </c>
      <c r="BB155" s="412">
        <v>49</v>
      </c>
      <c r="BC155" s="412">
        <v>24</v>
      </c>
      <c r="BD155" s="412">
        <v>23</v>
      </c>
      <c r="BE155" s="412">
        <v>21</v>
      </c>
      <c r="BF155" s="412">
        <v>0</v>
      </c>
      <c r="BG155" s="412">
        <v>746</v>
      </c>
      <c r="BH155" s="412">
        <v>222</v>
      </c>
      <c r="BI155" s="412">
        <v>74682</v>
      </c>
      <c r="BJ155" s="412">
        <v>24376</v>
      </c>
      <c r="BK155" s="412">
        <v>14149</v>
      </c>
      <c r="BL155" s="412">
        <v>5961</v>
      </c>
      <c r="BM155" s="412">
        <v>3033</v>
      </c>
      <c r="BN155" s="412">
        <v>1433</v>
      </c>
      <c r="BO155" s="412">
        <v>577</v>
      </c>
      <c r="BP155" s="412">
        <v>36</v>
      </c>
      <c r="BQ155" s="412">
        <v>124469</v>
      </c>
      <c r="BR155" s="412">
        <v>54</v>
      </c>
      <c r="BS155" s="412">
        <v>29509</v>
      </c>
      <c r="BT155" s="412">
        <v>6573</v>
      </c>
      <c r="BU155" s="412">
        <v>2982</v>
      </c>
      <c r="BV155" s="412">
        <v>1044</v>
      </c>
      <c r="BW155" s="412">
        <v>415</v>
      </c>
      <c r="BX155" s="412">
        <v>149</v>
      </c>
      <c r="BY155" s="412">
        <v>48</v>
      </c>
      <c r="BZ155" s="412">
        <v>1</v>
      </c>
      <c r="CA155" s="412">
        <v>40775</v>
      </c>
      <c r="CB155" s="412">
        <v>8</v>
      </c>
      <c r="CC155" s="412">
        <v>1216</v>
      </c>
      <c r="CD155" s="412">
        <v>479</v>
      </c>
      <c r="CE155" s="412">
        <v>241</v>
      </c>
      <c r="CF155" s="412">
        <v>97</v>
      </c>
      <c r="CG155" s="412">
        <v>33</v>
      </c>
      <c r="CH155" s="412">
        <v>9</v>
      </c>
      <c r="CI155" s="412">
        <v>3</v>
      </c>
      <c r="CJ155" s="412">
        <v>0</v>
      </c>
      <c r="CK155" s="412">
        <v>2086</v>
      </c>
      <c r="CL155" s="412">
        <v>3</v>
      </c>
      <c r="CM155" s="412">
        <v>105</v>
      </c>
      <c r="CN155" s="412">
        <v>30</v>
      </c>
      <c r="CO155" s="412">
        <v>29</v>
      </c>
      <c r="CP155" s="412">
        <v>20</v>
      </c>
      <c r="CQ155" s="412">
        <v>22</v>
      </c>
      <c r="CR155" s="412">
        <v>28</v>
      </c>
      <c r="CS155" s="412">
        <v>34</v>
      </c>
      <c r="CT155" s="412">
        <v>12</v>
      </c>
      <c r="CU155" s="412">
        <v>283</v>
      </c>
      <c r="CV155" s="412">
        <v>519</v>
      </c>
      <c r="CW155" s="412">
        <v>222</v>
      </c>
      <c r="CX155" s="412">
        <v>94</v>
      </c>
      <c r="CY155" s="412">
        <v>55</v>
      </c>
      <c r="CZ155" s="412">
        <v>26</v>
      </c>
      <c r="DA155" s="412">
        <v>6</v>
      </c>
      <c r="DB155" s="412">
        <v>2</v>
      </c>
      <c r="DC155" s="412">
        <v>0</v>
      </c>
      <c r="DD155" s="412">
        <v>924</v>
      </c>
      <c r="DE155" s="412">
        <v>1550</v>
      </c>
      <c r="DF155" s="412">
        <v>472</v>
      </c>
      <c r="DG155" s="412">
        <v>271</v>
      </c>
      <c r="DH155" s="412">
        <v>107</v>
      </c>
      <c r="DI155" s="412">
        <v>38</v>
      </c>
      <c r="DJ155" s="412">
        <v>20</v>
      </c>
      <c r="DK155" s="412">
        <v>11</v>
      </c>
      <c r="DL155" s="412">
        <v>0</v>
      </c>
      <c r="DM155" s="412">
        <v>2469</v>
      </c>
      <c r="DN155" s="412">
        <v>177</v>
      </c>
      <c r="DO155" s="412">
        <v>30</v>
      </c>
      <c r="DP155" s="412">
        <v>17</v>
      </c>
      <c r="DQ155" s="412">
        <v>5</v>
      </c>
      <c r="DR155" s="412">
        <v>5</v>
      </c>
      <c r="DS155" s="412">
        <v>0</v>
      </c>
      <c r="DT155" s="412">
        <v>0</v>
      </c>
      <c r="DU155" s="412">
        <v>0</v>
      </c>
      <c r="DV155" s="412">
        <v>234</v>
      </c>
      <c r="DW155" s="412">
        <v>223</v>
      </c>
      <c r="DX155" s="412">
        <v>77</v>
      </c>
      <c r="DY155" s="412">
        <v>36</v>
      </c>
      <c r="DZ155" s="412">
        <v>18</v>
      </c>
      <c r="EA155" s="412">
        <v>8</v>
      </c>
      <c r="EB155" s="412">
        <v>5</v>
      </c>
      <c r="EC155" s="412">
        <v>2</v>
      </c>
      <c r="ED155" s="412">
        <v>1</v>
      </c>
      <c r="EE155" s="412">
        <v>370</v>
      </c>
      <c r="EF155" s="412">
        <v>1950</v>
      </c>
      <c r="EG155" s="412">
        <v>579</v>
      </c>
      <c r="EH155" s="412">
        <v>324</v>
      </c>
      <c r="EI155" s="412">
        <v>130</v>
      </c>
      <c r="EJ155" s="412">
        <v>51</v>
      </c>
      <c r="EK155" s="412">
        <v>25</v>
      </c>
      <c r="EL155" s="412">
        <v>13</v>
      </c>
      <c r="EM155" s="412">
        <v>1</v>
      </c>
      <c r="EN155" s="412">
        <v>3073</v>
      </c>
      <c r="EO155" s="412">
        <v>891</v>
      </c>
      <c r="EP155" s="412">
        <v>293</v>
      </c>
      <c r="EQ155" s="412">
        <v>178</v>
      </c>
      <c r="ER155" s="412">
        <v>68</v>
      </c>
      <c r="ES155" s="412">
        <v>26</v>
      </c>
      <c r="ET155" s="412">
        <v>17</v>
      </c>
      <c r="EU155" s="412">
        <v>11</v>
      </c>
      <c r="EV155" s="412">
        <v>1</v>
      </c>
      <c r="EW155" s="412">
        <v>1485</v>
      </c>
      <c r="EX155" s="412">
        <v>0</v>
      </c>
      <c r="EY155" s="412">
        <v>0</v>
      </c>
      <c r="EZ155" s="412">
        <v>0</v>
      </c>
      <c r="FA155" s="412">
        <v>0</v>
      </c>
      <c r="FB155" s="412">
        <v>0</v>
      </c>
      <c r="FC155" s="412">
        <v>0</v>
      </c>
      <c r="FD155" s="412">
        <v>0</v>
      </c>
      <c r="FE155" s="412">
        <v>0</v>
      </c>
      <c r="FF155" s="412">
        <v>0</v>
      </c>
      <c r="FG155" s="412">
        <v>0</v>
      </c>
      <c r="FH155" s="412">
        <v>0</v>
      </c>
      <c r="FI155" s="412">
        <v>0</v>
      </c>
      <c r="FJ155" s="412">
        <v>0</v>
      </c>
      <c r="FK155" s="412">
        <v>0</v>
      </c>
      <c r="FL155" s="412">
        <v>0</v>
      </c>
      <c r="FM155" s="412">
        <v>0</v>
      </c>
      <c r="FN155" s="412">
        <v>0</v>
      </c>
      <c r="FO155" s="412">
        <v>0</v>
      </c>
      <c r="FP155" s="412">
        <v>891</v>
      </c>
      <c r="FQ155" s="412">
        <v>293</v>
      </c>
      <c r="FR155" s="412">
        <v>178</v>
      </c>
      <c r="FS155" s="412">
        <v>68</v>
      </c>
      <c r="FT155" s="412">
        <v>26</v>
      </c>
      <c r="FU155" s="412">
        <v>17</v>
      </c>
      <c r="FV155" s="412">
        <v>11</v>
      </c>
      <c r="FW155" s="412">
        <v>1</v>
      </c>
      <c r="FX155" s="412">
        <v>1485</v>
      </c>
      <c r="FY155" s="412">
        <v>157</v>
      </c>
      <c r="FZ155" s="412">
        <v>43452</v>
      </c>
      <c r="GA155" s="412">
        <v>17187</v>
      </c>
      <c r="GB155" s="412">
        <v>10844</v>
      </c>
      <c r="GC155" s="412">
        <v>4777</v>
      </c>
      <c r="GD155" s="412">
        <v>2550</v>
      </c>
      <c r="GE155" s="412">
        <v>1242</v>
      </c>
      <c r="GF155" s="412">
        <v>490</v>
      </c>
      <c r="GG155" s="412">
        <v>22</v>
      </c>
      <c r="GH155" s="412">
        <v>80721</v>
      </c>
      <c r="GI155" s="412">
        <v>65</v>
      </c>
      <c r="GJ155" s="412">
        <v>31230</v>
      </c>
      <c r="GK155" s="412">
        <v>7189</v>
      </c>
      <c r="GL155" s="412">
        <v>3305</v>
      </c>
      <c r="GM155" s="412">
        <v>1184</v>
      </c>
      <c r="GN155" s="412">
        <v>483</v>
      </c>
      <c r="GO155" s="412">
        <v>191</v>
      </c>
      <c r="GP155" s="412">
        <v>87</v>
      </c>
      <c r="GQ155" s="412">
        <v>14</v>
      </c>
      <c r="GR155" s="412">
        <v>43748</v>
      </c>
      <c r="GS155" s="412">
        <v>0</v>
      </c>
      <c r="GT155" s="412">
        <v>0</v>
      </c>
      <c r="GU155" s="412">
        <v>0.5</v>
      </c>
      <c r="GV155" s="412">
        <v>0</v>
      </c>
      <c r="GW155" s="412">
        <v>0</v>
      </c>
      <c r="GX155" s="412">
        <v>0</v>
      </c>
      <c r="GY155" s="412">
        <v>0</v>
      </c>
      <c r="GZ155" s="412">
        <v>0</v>
      </c>
      <c r="HA155" s="412">
        <v>0</v>
      </c>
      <c r="HB155" s="412">
        <v>0.5</v>
      </c>
      <c r="HC155" s="412">
        <v>205</v>
      </c>
      <c r="HD155" s="412">
        <v>66882.75</v>
      </c>
      <c r="HE155" s="412">
        <v>22606</v>
      </c>
      <c r="HF155" s="412">
        <v>13329.75</v>
      </c>
      <c r="HG155" s="412">
        <v>5669.75</v>
      </c>
      <c r="HH155" s="412">
        <v>2909</v>
      </c>
      <c r="HI155" s="412">
        <v>1382</v>
      </c>
      <c r="HJ155" s="412">
        <v>548.25</v>
      </c>
      <c r="HK155" s="412">
        <v>30.25</v>
      </c>
      <c r="HL155" s="412">
        <v>113562.75</v>
      </c>
      <c r="HM155" s="412">
        <v>113.9</v>
      </c>
      <c r="HN155" s="412">
        <v>44588.5</v>
      </c>
      <c r="HO155" s="412">
        <v>17582.400000000001</v>
      </c>
      <c r="HP155" s="412">
        <v>11848.7</v>
      </c>
      <c r="HQ155" s="412">
        <v>5669.8</v>
      </c>
      <c r="HR155" s="412">
        <v>3555.4</v>
      </c>
      <c r="HS155" s="412">
        <v>1996.2</v>
      </c>
      <c r="HT155" s="412">
        <v>913.8</v>
      </c>
      <c r="HU155" s="412">
        <v>60.5</v>
      </c>
      <c r="HV155" s="412">
        <v>86329.2</v>
      </c>
      <c r="HW155" s="412">
        <v>0</v>
      </c>
      <c r="HX155" s="412">
        <v>86329.2</v>
      </c>
      <c r="HY155" s="412">
        <v>205</v>
      </c>
      <c r="HZ155" s="412">
        <v>66882.75</v>
      </c>
      <c r="IA155" s="412">
        <v>22606</v>
      </c>
      <c r="IB155" s="412">
        <v>13329.75</v>
      </c>
      <c r="IC155" s="412">
        <v>5669.75</v>
      </c>
      <c r="ID155" s="412">
        <v>2909</v>
      </c>
      <c r="IE155" s="412">
        <v>1382</v>
      </c>
      <c r="IF155" s="412">
        <v>548.25</v>
      </c>
      <c r="IG155" s="412">
        <v>30.25</v>
      </c>
      <c r="IH155" s="412">
        <v>113562.75</v>
      </c>
      <c r="II155" s="412">
        <v>72.900000000000006</v>
      </c>
      <c r="IJ155" s="412">
        <v>17936.990000000002</v>
      </c>
      <c r="IK155" s="412">
        <v>3037.38</v>
      </c>
      <c r="IL155" s="412">
        <v>1276.9100000000001</v>
      </c>
      <c r="IM155" s="412">
        <v>356.58</v>
      </c>
      <c r="IN155" s="412">
        <v>98.33</v>
      </c>
      <c r="IO155" s="412">
        <v>31.38</v>
      </c>
      <c r="IP155" s="412">
        <v>7.14</v>
      </c>
      <c r="IQ155" s="412">
        <v>0</v>
      </c>
      <c r="IR155" s="412">
        <v>22817.610000000008</v>
      </c>
      <c r="IS155" s="412">
        <v>132.1</v>
      </c>
      <c r="IT155" s="412">
        <v>48945.759999999995</v>
      </c>
      <c r="IU155" s="412">
        <v>19568.62</v>
      </c>
      <c r="IV155" s="412">
        <v>12052.84</v>
      </c>
      <c r="IW155" s="412">
        <v>5313.17</v>
      </c>
      <c r="IX155" s="412">
        <v>2810.67</v>
      </c>
      <c r="IY155" s="412">
        <v>1350.62</v>
      </c>
      <c r="IZ155" s="412">
        <v>541.11</v>
      </c>
      <c r="JA155" s="412">
        <v>30.25</v>
      </c>
      <c r="JB155" s="412">
        <v>90745.139999999985</v>
      </c>
      <c r="JC155" s="412">
        <v>73.400000000000006</v>
      </c>
      <c r="JD155" s="412">
        <v>32630.5</v>
      </c>
      <c r="JE155" s="412">
        <v>15220</v>
      </c>
      <c r="JF155" s="412">
        <v>10713.6</v>
      </c>
      <c r="JG155" s="412">
        <v>5313.2</v>
      </c>
      <c r="JH155" s="412">
        <v>3435.3</v>
      </c>
      <c r="JI155" s="412">
        <v>1950.9</v>
      </c>
      <c r="JJ155" s="412">
        <v>901.9</v>
      </c>
      <c r="JK155" s="412">
        <v>60.5</v>
      </c>
      <c r="JL155" s="412">
        <v>70299.299999999988</v>
      </c>
      <c r="JM155" s="412">
        <v>0</v>
      </c>
      <c r="JN155" s="412">
        <v>70299.3</v>
      </c>
      <c r="JO155" s="286"/>
      <c r="JP155" s="143">
        <f t="shared" si="7"/>
        <v>0</v>
      </c>
    </row>
    <row r="156" spans="1:276" x14ac:dyDescent="0.2">
      <c r="A156" s="150" t="s">
        <v>539</v>
      </c>
      <c r="B156" s="151" t="s">
        <v>276</v>
      </c>
      <c r="C156" s="152" t="s">
        <v>277</v>
      </c>
      <c r="D156" s="415" t="s">
        <v>538</v>
      </c>
      <c r="E156" s="412">
        <v>4197</v>
      </c>
      <c r="F156" s="412">
        <v>5977</v>
      </c>
      <c r="G156" s="412">
        <v>13281</v>
      </c>
      <c r="H156" s="412">
        <v>9542</v>
      </c>
      <c r="I156" s="412">
        <v>5758</v>
      </c>
      <c r="J156" s="412">
        <v>2963</v>
      </c>
      <c r="K156" s="412">
        <v>2293</v>
      </c>
      <c r="L156" s="412">
        <v>224</v>
      </c>
      <c r="M156" s="412">
        <v>44235</v>
      </c>
      <c r="N156" s="412">
        <v>93</v>
      </c>
      <c r="O156" s="412">
        <v>87</v>
      </c>
      <c r="P156" s="412">
        <v>150</v>
      </c>
      <c r="Q156" s="412">
        <v>104</v>
      </c>
      <c r="R156" s="412">
        <v>80</v>
      </c>
      <c r="S156" s="412">
        <v>24</v>
      </c>
      <c r="T156" s="412">
        <v>19</v>
      </c>
      <c r="U156" s="412">
        <v>5</v>
      </c>
      <c r="V156" s="412">
        <v>562</v>
      </c>
      <c r="W156" s="412">
        <v>1</v>
      </c>
      <c r="X156" s="412">
        <v>0</v>
      </c>
      <c r="Y156" s="412">
        <v>0</v>
      </c>
      <c r="Z156" s="412">
        <v>2</v>
      </c>
      <c r="AA156" s="412">
        <v>0</v>
      </c>
      <c r="AB156" s="412">
        <v>1</v>
      </c>
      <c r="AC156" s="412">
        <v>1</v>
      </c>
      <c r="AD156" s="412">
        <v>1</v>
      </c>
      <c r="AE156" s="412">
        <v>6</v>
      </c>
      <c r="AF156" s="412">
        <v>4103</v>
      </c>
      <c r="AG156" s="412">
        <v>5890</v>
      </c>
      <c r="AH156" s="412">
        <v>13131</v>
      </c>
      <c r="AI156" s="412">
        <v>9436</v>
      </c>
      <c r="AJ156" s="412">
        <v>5678</v>
      </c>
      <c r="AK156" s="412">
        <v>2938</v>
      </c>
      <c r="AL156" s="412">
        <v>2273</v>
      </c>
      <c r="AM156" s="412">
        <v>218</v>
      </c>
      <c r="AN156" s="412">
        <v>43667</v>
      </c>
      <c r="AO156" s="412">
        <v>5</v>
      </c>
      <c r="AP156" s="412">
        <v>19</v>
      </c>
      <c r="AQ156" s="412">
        <v>78</v>
      </c>
      <c r="AR156" s="412">
        <v>82</v>
      </c>
      <c r="AS156" s="412">
        <v>58</v>
      </c>
      <c r="AT156" s="412">
        <v>35</v>
      </c>
      <c r="AU156" s="412">
        <v>28</v>
      </c>
      <c r="AV156" s="412">
        <v>14</v>
      </c>
      <c r="AW156" s="412">
        <v>319</v>
      </c>
      <c r="AX156" s="412">
        <v>5</v>
      </c>
      <c r="AY156" s="412">
        <v>19</v>
      </c>
      <c r="AZ156" s="412">
        <v>78</v>
      </c>
      <c r="BA156" s="412">
        <v>82</v>
      </c>
      <c r="BB156" s="412">
        <v>58</v>
      </c>
      <c r="BC156" s="412">
        <v>35</v>
      </c>
      <c r="BD156" s="412">
        <v>28</v>
      </c>
      <c r="BE156" s="412">
        <v>14</v>
      </c>
      <c r="BF156" s="412">
        <v>0</v>
      </c>
      <c r="BG156" s="412">
        <v>319</v>
      </c>
      <c r="BH156" s="412">
        <v>5</v>
      </c>
      <c r="BI156" s="412">
        <v>4117</v>
      </c>
      <c r="BJ156" s="412">
        <v>5949</v>
      </c>
      <c r="BK156" s="412">
        <v>13135</v>
      </c>
      <c r="BL156" s="412">
        <v>9412</v>
      </c>
      <c r="BM156" s="412">
        <v>5655</v>
      </c>
      <c r="BN156" s="412">
        <v>2931</v>
      </c>
      <c r="BO156" s="412">
        <v>2259</v>
      </c>
      <c r="BP156" s="412">
        <v>204</v>
      </c>
      <c r="BQ156" s="412">
        <v>43667</v>
      </c>
      <c r="BR156" s="412">
        <v>4</v>
      </c>
      <c r="BS156" s="412">
        <v>2623</v>
      </c>
      <c r="BT156" s="412">
        <v>2627</v>
      </c>
      <c r="BU156" s="412">
        <v>4293</v>
      </c>
      <c r="BV156" s="412">
        <v>2644</v>
      </c>
      <c r="BW156" s="412">
        <v>1329</v>
      </c>
      <c r="BX156" s="412">
        <v>513</v>
      </c>
      <c r="BY156" s="412">
        <v>299</v>
      </c>
      <c r="BZ156" s="412">
        <v>13</v>
      </c>
      <c r="CA156" s="412">
        <v>14345</v>
      </c>
      <c r="CB156" s="412">
        <v>0</v>
      </c>
      <c r="CC156" s="412">
        <v>35</v>
      </c>
      <c r="CD156" s="412">
        <v>80</v>
      </c>
      <c r="CE156" s="412">
        <v>189</v>
      </c>
      <c r="CF156" s="412">
        <v>134</v>
      </c>
      <c r="CG156" s="412">
        <v>80</v>
      </c>
      <c r="CH156" s="412">
        <v>36</v>
      </c>
      <c r="CI156" s="412">
        <v>19</v>
      </c>
      <c r="CJ156" s="412">
        <v>3</v>
      </c>
      <c r="CK156" s="412">
        <v>576</v>
      </c>
      <c r="CL156" s="412">
        <v>0</v>
      </c>
      <c r="CM156" s="412">
        <v>0</v>
      </c>
      <c r="CN156" s="412">
        <v>7</v>
      </c>
      <c r="CO156" s="412">
        <v>7</v>
      </c>
      <c r="CP156" s="412">
        <v>9</v>
      </c>
      <c r="CQ156" s="412">
        <v>5</v>
      </c>
      <c r="CR156" s="412">
        <v>12</v>
      </c>
      <c r="CS156" s="412">
        <v>20</v>
      </c>
      <c r="CT156" s="412">
        <v>2</v>
      </c>
      <c r="CU156" s="412">
        <v>62</v>
      </c>
      <c r="CV156" s="412">
        <v>30</v>
      </c>
      <c r="CW156" s="412">
        <v>47</v>
      </c>
      <c r="CX156" s="412">
        <v>84</v>
      </c>
      <c r="CY156" s="412">
        <v>83</v>
      </c>
      <c r="CZ156" s="412">
        <v>48</v>
      </c>
      <c r="DA156" s="412">
        <v>22</v>
      </c>
      <c r="DB156" s="412">
        <v>21</v>
      </c>
      <c r="DC156" s="412">
        <v>5</v>
      </c>
      <c r="DD156" s="412">
        <v>340</v>
      </c>
      <c r="DE156" s="412">
        <v>79</v>
      </c>
      <c r="DF156" s="412">
        <v>102</v>
      </c>
      <c r="DG156" s="412">
        <v>123</v>
      </c>
      <c r="DH156" s="412">
        <v>59</v>
      </c>
      <c r="DI156" s="412">
        <v>50</v>
      </c>
      <c r="DJ156" s="412">
        <v>27</v>
      </c>
      <c r="DK156" s="412">
        <v>20</v>
      </c>
      <c r="DL156" s="412">
        <v>3</v>
      </c>
      <c r="DM156" s="412">
        <v>463</v>
      </c>
      <c r="DN156" s="412">
        <v>46</v>
      </c>
      <c r="DO156" s="412">
        <v>38</v>
      </c>
      <c r="DP156" s="412">
        <v>45</v>
      </c>
      <c r="DQ156" s="412">
        <v>33</v>
      </c>
      <c r="DR156" s="412">
        <v>11</v>
      </c>
      <c r="DS156" s="412">
        <v>5</v>
      </c>
      <c r="DT156" s="412">
        <v>13</v>
      </c>
      <c r="DU156" s="412">
        <v>0</v>
      </c>
      <c r="DV156" s="412">
        <v>191</v>
      </c>
      <c r="DW156" s="412">
        <v>15</v>
      </c>
      <c r="DX156" s="412">
        <v>9</v>
      </c>
      <c r="DY156" s="412">
        <v>11</v>
      </c>
      <c r="DZ156" s="412">
        <v>12</v>
      </c>
      <c r="EA156" s="412">
        <v>3</v>
      </c>
      <c r="EB156" s="412">
        <v>2</v>
      </c>
      <c r="EC156" s="412">
        <v>2</v>
      </c>
      <c r="ED156" s="412">
        <v>0</v>
      </c>
      <c r="EE156" s="412">
        <v>54</v>
      </c>
      <c r="EF156" s="412">
        <v>140</v>
      </c>
      <c r="EG156" s="412">
        <v>149</v>
      </c>
      <c r="EH156" s="412">
        <v>179</v>
      </c>
      <c r="EI156" s="412">
        <v>104</v>
      </c>
      <c r="EJ156" s="412">
        <v>64</v>
      </c>
      <c r="EK156" s="412">
        <v>34</v>
      </c>
      <c r="EL156" s="412">
        <v>35</v>
      </c>
      <c r="EM156" s="412">
        <v>3</v>
      </c>
      <c r="EN156" s="412">
        <v>708</v>
      </c>
      <c r="EO156" s="412">
        <v>69</v>
      </c>
      <c r="EP156" s="412">
        <v>61</v>
      </c>
      <c r="EQ156" s="412">
        <v>74</v>
      </c>
      <c r="ER156" s="412">
        <v>48</v>
      </c>
      <c r="ES156" s="412">
        <v>33</v>
      </c>
      <c r="ET156" s="412">
        <v>17</v>
      </c>
      <c r="EU156" s="412">
        <v>22</v>
      </c>
      <c r="EV156" s="412">
        <v>3</v>
      </c>
      <c r="EW156" s="412">
        <v>327</v>
      </c>
      <c r="EX156" s="412">
        <v>0</v>
      </c>
      <c r="EY156" s="412">
        <v>0</v>
      </c>
      <c r="EZ156" s="412">
        <v>0</v>
      </c>
      <c r="FA156" s="412">
        <v>0</v>
      </c>
      <c r="FB156" s="412">
        <v>0</v>
      </c>
      <c r="FC156" s="412">
        <v>0</v>
      </c>
      <c r="FD156" s="412">
        <v>0</v>
      </c>
      <c r="FE156" s="412">
        <v>0</v>
      </c>
      <c r="FF156" s="412">
        <v>0</v>
      </c>
      <c r="FG156" s="412">
        <v>20</v>
      </c>
      <c r="FH156" s="412">
        <v>5</v>
      </c>
      <c r="FI156" s="412">
        <v>10</v>
      </c>
      <c r="FJ156" s="412">
        <v>10</v>
      </c>
      <c r="FK156" s="412">
        <v>4</v>
      </c>
      <c r="FL156" s="412">
        <v>3</v>
      </c>
      <c r="FM156" s="412">
        <v>6</v>
      </c>
      <c r="FN156" s="412">
        <v>0</v>
      </c>
      <c r="FO156" s="412">
        <v>58</v>
      </c>
      <c r="FP156" s="412">
        <v>49</v>
      </c>
      <c r="FQ156" s="412">
        <v>56</v>
      </c>
      <c r="FR156" s="412">
        <v>64</v>
      </c>
      <c r="FS156" s="412">
        <v>38</v>
      </c>
      <c r="FT156" s="412">
        <v>29</v>
      </c>
      <c r="FU156" s="412">
        <v>14</v>
      </c>
      <c r="FV156" s="412">
        <v>16</v>
      </c>
      <c r="FW156" s="412">
        <v>3</v>
      </c>
      <c r="FX156" s="412">
        <v>269</v>
      </c>
      <c r="FY156" s="412">
        <v>1</v>
      </c>
      <c r="FZ156" s="412">
        <v>1398</v>
      </c>
      <c r="GA156" s="412">
        <v>3188</v>
      </c>
      <c r="GB156" s="412">
        <v>8590</v>
      </c>
      <c r="GC156" s="412">
        <v>6580</v>
      </c>
      <c r="GD156" s="412">
        <v>4227</v>
      </c>
      <c r="GE156" s="412">
        <v>2363</v>
      </c>
      <c r="GF156" s="412">
        <v>1906</v>
      </c>
      <c r="GG156" s="412">
        <v>186</v>
      </c>
      <c r="GH156" s="412">
        <v>28439</v>
      </c>
      <c r="GI156" s="412">
        <v>4</v>
      </c>
      <c r="GJ156" s="412">
        <v>2719</v>
      </c>
      <c r="GK156" s="412">
        <v>2761</v>
      </c>
      <c r="GL156" s="412">
        <v>4545</v>
      </c>
      <c r="GM156" s="412">
        <v>2832</v>
      </c>
      <c r="GN156" s="412">
        <v>1428</v>
      </c>
      <c r="GO156" s="412">
        <v>568</v>
      </c>
      <c r="GP156" s="412">
        <v>353</v>
      </c>
      <c r="GQ156" s="412">
        <v>18</v>
      </c>
      <c r="GR156" s="412">
        <v>15228</v>
      </c>
      <c r="GS156" s="412">
        <v>0.4</v>
      </c>
      <c r="GT156" s="412">
        <v>10.6</v>
      </c>
      <c r="GU156" s="412">
        <v>1</v>
      </c>
      <c r="GV156" s="412">
        <v>1</v>
      </c>
      <c r="GW156" s="412">
        <v>0.9</v>
      </c>
      <c r="GX156" s="412">
        <v>0</v>
      </c>
      <c r="GY156" s="412">
        <v>0</v>
      </c>
      <c r="GZ156" s="412">
        <v>0.5</v>
      </c>
      <c r="HA156" s="412">
        <v>0</v>
      </c>
      <c r="HB156" s="412">
        <v>14.4</v>
      </c>
      <c r="HC156" s="412">
        <v>3.6</v>
      </c>
      <c r="HD156" s="412">
        <v>3415.4</v>
      </c>
      <c r="HE156" s="412">
        <v>5237.75</v>
      </c>
      <c r="HF156" s="412">
        <v>11976.5</v>
      </c>
      <c r="HG156" s="412">
        <v>8692.6</v>
      </c>
      <c r="HH156" s="412">
        <v>5294.25</v>
      </c>
      <c r="HI156" s="412">
        <v>2785.75</v>
      </c>
      <c r="HJ156" s="412">
        <v>2161</v>
      </c>
      <c r="HK156" s="412">
        <v>199</v>
      </c>
      <c r="HL156" s="412">
        <v>39765.85</v>
      </c>
      <c r="HM156" s="412">
        <v>2</v>
      </c>
      <c r="HN156" s="412">
        <v>2276.9</v>
      </c>
      <c r="HO156" s="412">
        <v>4073.8</v>
      </c>
      <c r="HP156" s="412">
        <v>10645.8</v>
      </c>
      <c r="HQ156" s="412">
        <v>8692.6</v>
      </c>
      <c r="HR156" s="412">
        <v>6470.8</v>
      </c>
      <c r="HS156" s="412">
        <v>4023.9</v>
      </c>
      <c r="HT156" s="412">
        <v>3601.7</v>
      </c>
      <c r="HU156" s="412">
        <v>398</v>
      </c>
      <c r="HV156" s="412">
        <v>40185.499999999993</v>
      </c>
      <c r="HW156" s="412">
        <v>0</v>
      </c>
      <c r="HX156" s="412">
        <v>40185.5</v>
      </c>
      <c r="HY156" s="412">
        <v>3.6</v>
      </c>
      <c r="HZ156" s="412">
        <v>3415.4</v>
      </c>
      <c r="IA156" s="412">
        <v>5237.75</v>
      </c>
      <c r="IB156" s="412">
        <v>11976.5</v>
      </c>
      <c r="IC156" s="412">
        <v>8692.6</v>
      </c>
      <c r="ID156" s="412">
        <v>5294.25</v>
      </c>
      <c r="IE156" s="412">
        <v>2785.75</v>
      </c>
      <c r="IF156" s="412">
        <v>2161</v>
      </c>
      <c r="IG156" s="412">
        <v>199</v>
      </c>
      <c r="IH156" s="412">
        <v>39765.85</v>
      </c>
      <c r="II156" s="412">
        <v>0</v>
      </c>
      <c r="IJ156" s="412">
        <v>1261.4000000000001</v>
      </c>
      <c r="IK156" s="412">
        <v>1437.9</v>
      </c>
      <c r="IL156" s="412">
        <v>1737</v>
      </c>
      <c r="IM156" s="412">
        <v>625.79999999999995</v>
      </c>
      <c r="IN156" s="412">
        <v>186.2</v>
      </c>
      <c r="IO156" s="412">
        <v>41.6</v>
      </c>
      <c r="IP156" s="412">
        <v>13.2</v>
      </c>
      <c r="IQ156" s="412">
        <v>0</v>
      </c>
      <c r="IR156" s="412">
        <v>5303.1</v>
      </c>
      <c r="IS156" s="412">
        <v>3.6</v>
      </c>
      <c r="IT156" s="412">
        <v>2154</v>
      </c>
      <c r="IU156" s="412">
        <v>3799.85</v>
      </c>
      <c r="IV156" s="412">
        <v>10239.5</v>
      </c>
      <c r="IW156" s="412">
        <v>8066.8</v>
      </c>
      <c r="IX156" s="412">
        <v>5108.05</v>
      </c>
      <c r="IY156" s="412">
        <v>2744.15</v>
      </c>
      <c r="IZ156" s="412">
        <v>2147.8000000000002</v>
      </c>
      <c r="JA156" s="412">
        <v>199</v>
      </c>
      <c r="JB156" s="412">
        <v>34462.75</v>
      </c>
      <c r="JC156" s="412">
        <v>2</v>
      </c>
      <c r="JD156" s="412">
        <v>1436</v>
      </c>
      <c r="JE156" s="412">
        <v>2955.4</v>
      </c>
      <c r="JF156" s="412">
        <v>9101.7999999999993</v>
      </c>
      <c r="JG156" s="412">
        <v>8066.8</v>
      </c>
      <c r="JH156" s="412">
        <v>6243.2</v>
      </c>
      <c r="JI156" s="412">
        <v>3963.8</v>
      </c>
      <c r="JJ156" s="412">
        <v>3579.7</v>
      </c>
      <c r="JK156" s="412">
        <v>398</v>
      </c>
      <c r="JL156" s="412">
        <v>35746.699999999997</v>
      </c>
      <c r="JM156" s="412">
        <v>0</v>
      </c>
      <c r="JN156" s="412">
        <v>35746.699999999997</v>
      </c>
      <c r="JO156" s="286"/>
      <c r="JP156" s="143">
        <f t="shared" si="7"/>
        <v>0</v>
      </c>
    </row>
    <row r="157" spans="1:276" x14ac:dyDescent="0.2">
      <c r="A157" s="150" t="s">
        <v>541</v>
      </c>
      <c r="B157" s="151" t="s">
        <v>292</v>
      </c>
      <c r="C157" s="152" t="s">
        <v>128</v>
      </c>
      <c r="D157" s="415" t="s">
        <v>540</v>
      </c>
      <c r="E157" s="412">
        <v>7729</v>
      </c>
      <c r="F157" s="412">
        <v>34027</v>
      </c>
      <c r="G157" s="412">
        <v>43687</v>
      </c>
      <c r="H157" s="412">
        <v>25887</v>
      </c>
      <c r="I157" s="412">
        <v>7414</v>
      </c>
      <c r="J157" s="412">
        <v>2759</v>
      </c>
      <c r="K157" s="412">
        <v>1304</v>
      </c>
      <c r="L157" s="412">
        <v>177</v>
      </c>
      <c r="M157" s="412">
        <v>122984</v>
      </c>
      <c r="N157" s="412">
        <v>292</v>
      </c>
      <c r="O157" s="412">
        <v>934</v>
      </c>
      <c r="P157" s="412">
        <v>744</v>
      </c>
      <c r="Q157" s="412">
        <v>327</v>
      </c>
      <c r="R157" s="412">
        <v>106</v>
      </c>
      <c r="S157" s="412">
        <v>21</v>
      </c>
      <c r="T157" s="412">
        <v>18</v>
      </c>
      <c r="U157" s="412">
        <v>2</v>
      </c>
      <c r="V157" s="412">
        <v>2444</v>
      </c>
      <c r="W157" s="412">
        <v>0</v>
      </c>
      <c r="X157" s="412">
        <v>0</v>
      </c>
      <c r="Y157" s="412">
        <v>2</v>
      </c>
      <c r="Z157" s="412">
        <v>0</v>
      </c>
      <c r="AA157" s="412">
        <v>0</v>
      </c>
      <c r="AB157" s="412">
        <v>0</v>
      </c>
      <c r="AC157" s="412">
        <v>0</v>
      </c>
      <c r="AD157" s="412">
        <v>0</v>
      </c>
      <c r="AE157" s="412">
        <v>2</v>
      </c>
      <c r="AF157" s="412">
        <v>7437</v>
      </c>
      <c r="AG157" s="412">
        <v>33093</v>
      </c>
      <c r="AH157" s="412">
        <v>42941</v>
      </c>
      <c r="AI157" s="412">
        <v>25560</v>
      </c>
      <c r="AJ157" s="412">
        <v>7308</v>
      </c>
      <c r="AK157" s="412">
        <v>2738</v>
      </c>
      <c r="AL157" s="412">
        <v>1286</v>
      </c>
      <c r="AM157" s="412">
        <v>175</v>
      </c>
      <c r="AN157" s="412">
        <v>120538</v>
      </c>
      <c r="AO157" s="412">
        <v>4</v>
      </c>
      <c r="AP157" s="412">
        <v>37</v>
      </c>
      <c r="AQ157" s="412">
        <v>96</v>
      </c>
      <c r="AR157" s="412">
        <v>99</v>
      </c>
      <c r="AS157" s="412">
        <v>40</v>
      </c>
      <c r="AT157" s="412">
        <v>25</v>
      </c>
      <c r="AU157" s="412">
        <v>12</v>
      </c>
      <c r="AV157" s="412">
        <v>9</v>
      </c>
      <c r="AW157" s="412">
        <v>322</v>
      </c>
      <c r="AX157" s="412">
        <v>4</v>
      </c>
      <c r="AY157" s="412">
        <v>37</v>
      </c>
      <c r="AZ157" s="412">
        <v>96</v>
      </c>
      <c r="BA157" s="412">
        <v>99</v>
      </c>
      <c r="BB157" s="412">
        <v>40</v>
      </c>
      <c r="BC157" s="412">
        <v>25</v>
      </c>
      <c r="BD157" s="412">
        <v>12</v>
      </c>
      <c r="BE157" s="412">
        <v>9</v>
      </c>
      <c r="BF157" s="412">
        <v>0</v>
      </c>
      <c r="BG157" s="412">
        <v>322</v>
      </c>
      <c r="BH157" s="412">
        <v>4</v>
      </c>
      <c r="BI157" s="412">
        <v>7470</v>
      </c>
      <c r="BJ157" s="412">
        <v>33152</v>
      </c>
      <c r="BK157" s="412">
        <v>42944</v>
      </c>
      <c r="BL157" s="412">
        <v>25501</v>
      </c>
      <c r="BM157" s="412">
        <v>7293</v>
      </c>
      <c r="BN157" s="412">
        <v>2725</v>
      </c>
      <c r="BO157" s="412">
        <v>1283</v>
      </c>
      <c r="BP157" s="412">
        <v>166</v>
      </c>
      <c r="BQ157" s="412">
        <v>120538</v>
      </c>
      <c r="BR157" s="412">
        <v>2</v>
      </c>
      <c r="BS157" s="412">
        <v>5005</v>
      </c>
      <c r="BT157" s="412">
        <v>17636</v>
      </c>
      <c r="BU157" s="412">
        <v>16412</v>
      </c>
      <c r="BV157" s="412">
        <v>6537</v>
      </c>
      <c r="BW157" s="412">
        <v>1392</v>
      </c>
      <c r="BX157" s="412">
        <v>374</v>
      </c>
      <c r="BY157" s="412">
        <v>141</v>
      </c>
      <c r="BZ157" s="412">
        <v>8</v>
      </c>
      <c r="CA157" s="412">
        <v>47507</v>
      </c>
      <c r="CB157" s="412">
        <v>0</v>
      </c>
      <c r="CC157" s="412">
        <v>51</v>
      </c>
      <c r="CD157" s="412">
        <v>432</v>
      </c>
      <c r="CE157" s="412">
        <v>654</v>
      </c>
      <c r="CF157" s="412">
        <v>316</v>
      </c>
      <c r="CG157" s="412">
        <v>88</v>
      </c>
      <c r="CH157" s="412">
        <v>21</v>
      </c>
      <c r="CI157" s="412">
        <v>5</v>
      </c>
      <c r="CJ157" s="412">
        <v>1</v>
      </c>
      <c r="CK157" s="412">
        <v>1568</v>
      </c>
      <c r="CL157" s="412">
        <v>0</v>
      </c>
      <c r="CM157" s="412">
        <v>3</v>
      </c>
      <c r="CN157" s="412">
        <v>4</v>
      </c>
      <c r="CO157" s="412">
        <v>18</v>
      </c>
      <c r="CP157" s="412">
        <v>20</v>
      </c>
      <c r="CQ157" s="412">
        <v>25</v>
      </c>
      <c r="CR157" s="412">
        <v>44</v>
      </c>
      <c r="CS157" s="412">
        <v>39</v>
      </c>
      <c r="CT157" s="412">
        <v>15</v>
      </c>
      <c r="CU157" s="412">
        <v>168</v>
      </c>
      <c r="CV157" s="412">
        <v>19</v>
      </c>
      <c r="CW157" s="412">
        <v>107</v>
      </c>
      <c r="CX157" s="412">
        <v>143</v>
      </c>
      <c r="CY157" s="412">
        <v>60</v>
      </c>
      <c r="CZ157" s="412">
        <v>15</v>
      </c>
      <c r="DA157" s="412">
        <v>1</v>
      </c>
      <c r="DB157" s="412">
        <v>4</v>
      </c>
      <c r="DC157" s="412">
        <v>0</v>
      </c>
      <c r="DD157" s="412">
        <v>349</v>
      </c>
      <c r="DE157" s="412">
        <v>129</v>
      </c>
      <c r="DF157" s="412">
        <v>456</v>
      </c>
      <c r="DG157" s="412">
        <v>372</v>
      </c>
      <c r="DH157" s="412">
        <v>200</v>
      </c>
      <c r="DI157" s="412">
        <v>74</v>
      </c>
      <c r="DJ157" s="412">
        <v>20</v>
      </c>
      <c r="DK157" s="412">
        <v>9</v>
      </c>
      <c r="DL157" s="412">
        <v>2</v>
      </c>
      <c r="DM157" s="412">
        <v>1262</v>
      </c>
      <c r="DN157" s="412">
        <v>19</v>
      </c>
      <c r="DO157" s="412">
        <v>60</v>
      </c>
      <c r="DP157" s="412">
        <v>61</v>
      </c>
      <c r="DQ157" s="412">
        <v>26</v>
      </c>
      <c r="DR157" s="412">
        <v>3</v>
      </c>
      <c r="DS157" s="412">
        <v>1</v>
      </c>
      <c r="DT157" s="412">
        <v>2</v>
      </c>
      <c r="DU157" s="412">
        <v>0</v>
      </c>
      <c r="DV157" s="412">
        <v>172</v>
      </c>
      <c r="DW157" s="412">
        <v>39</v>
      </c>
      <c r="DX157" s="412">
        <v>53</v>
      </c>
      <c r="DY157" s="412">
        <v>39</v>
      </c>
      <c r="DZ157" s="412">
        <v>22</v>
      </c>
      <c r="EA157" s="412">
        <v>9</v>
      </c>
      <c r="EB157" s="412">
        <v>3</v>
      </c>
      <c r="EC157" s="412">
        <v>1</v>
      </c>
      <c r="ED157" s="412">
        <v>1</v>
      </c>
      <c r="EE157" s="412">
        <v>167</v>
      </c>
      <c r="EF157" s="412">
        <v>187</v>
      </c>
      <c r="EG157" s="412">
        <v>569</v>
      </c>
      <c r="EH157" s="412">
        <v>472</v>
      </c>
      <c r="EI157" s="412">
        <v>248</v>
      </c>
      <c r="EJ157" s="412">
        <v>86</v>
      </c>
      <c r="EK157" s="412">
        <v>24</v>
      </c>
      <c r="EL157" s="412">
        <v>12</v>
      </c>
      <c r="EM157" s="412">
        <v>3</v>
      </c>
      <c r="EN157" s="412">
        <v>1601</v>
      </c>
      <c r="EO157" s="412">
        <v>88</v>
      </c>
      <c r="EP157" s="412">
        <v>295</v>
      </c>
      <c r="EQ157" s="412">
        <v>173</v>
      </c>
      <c r="ER157" s="412">
        <v>100</v>
      </c>
      <c r="ES157" s="412">
        <v>49</v>
      </c>
      <c r="ET157" s="412">
        <v>15</v>
      </c>
      <c r="EU157" s="412">
        <v>4</v>
      </c>
      <c r="EV157" s="412">
        <v>2</v>
      </c>
      <c r="EW157" s="412">
        <v>726</v>
      </c>
      <c r="EX157" s="412">
        <v>0</v>
      </c>
      <c r="EY157" s="412">
        <v>0</v>
      </c>
      <c r="EZ157" s="412">
        <v>0</v>
      </c>
      <c r="FA157" s="412">
        <v>0</v>
      </c>
      <c r="FB157" s="412">
        <v>0</v>
      </c>
      <c r="FC157" s="412">
        <v>0</v>
      </c>
      <c r="FD157" s="412">
        <v>0</v>
      </c>
      <c r="FE157" s="412">
        <v>0</v>
      </c>
      <c r="FF157" s="412">
        <v>0</v>
      </c>
      <c r="FG157" s="412">
        <v>0</v>
      </c>
      <c r="FH157" s="412">
        <v>1</v>
      </c>
      <c r="FI157" s="412">
        <v>0</v>
      </c>
      <c r="FJ157" s="412">
        <v>0</v>
      </c>
      <c r="FK157" s="412">
        <v>0</v>
      </c>
      <c r="FL157" s="412">
        <v>0</v>
      </c>
      <c r="FM157" s="412">
        <v>0</v>
      </c>
      <c r="FN157" s="412">
        <v>0</v>
      </c>
      <c r="FO157" s="412">
        <v>1</v>
      </c>
      <c r="FP157" s="412">
        <v>88</v>
      </c>
      <c r="FQ157" s="412">
        <v>294</v>
      </c>
      <c r="FR157" s="412">
        <v>173</v>
      </c>
      <c r="FS157" s="412">
        <v>100</v>
      </c>
      <c r="FT157" s="412">
        <v>49</v>
      </c>
      <c r="FU157" s="412">
        <v>15</v>
      </c>
      <c r="FV157" s="412">
        <v>4</v>
      </c>
      <c r="FW157" s="412">
        <v>2</v>
      </c>
      <c r="FX157" s="412">
        <v>725</v>
      </c>
      <c r="FY157" s="412">
        <v>2</v>
      </c>
      <c r="FZ157" s="412">
        <v>2353</v>
      </c>
      <c r="GA157" s="412">
        <v>14967</v>
      </c>
      <c r="GB157" s="412">
        <v>25760</v>
      </c>
      <c r="GC157" s="412">
        <v>18579</v>
      </c>
      <c r="GD157" s="412">
        <v>5776</v>
      </c>
      <c r="GE157" s="412">
        <v>2282</v>
      </c>
      <c r="GF157" s="412">
        <v>1095</v>
      </c>
      <c r="GG157" s="412">
        <v>141</v>
      </c>
      <c r="GH157" s="412">
        <v>70955</v>
      </c>
      <c r="GI157" s="412">
        <v>2</v>
      </c>
      <c r="GJ157" s="412">
        <v>5117</v>
      </c>
      <c r="GK157" s="412">
        <v>18185</v>
      </c>
      <c r="GL157" s="412">
        <v>17184</v>
      </c>
      <c r="GM157" s="412">
        <v>6922</v>
      </c>
      <c r="GN157" s="412">
        <v>1517</v>
      </c>
      <c r="GO157" s="412">
        <v>443</v>
      </c>
      <c r="GP157" s="412">
        <v>188</v>
      </c>
      <c r="GQ157" s="412">
        <v>25</v>
      </c>
      <c r="GR157" s="412">
        <v>49583</v>
      </c>
      <c r="GS157" s="412">
        <v>0</v>
      </c>
      <c r="GT157" s="412">
        <v>0</v>
      </c>
      <c r="GU157" s="412">
        <v>0</v>
      </c>
      <c r="GV157" s="412">
        <v>0</v>
      </c>
      <c r="GW157" s="412">
        <v>0</v>
      </c>
      <c r="GX157" s="412">
        <v>0</v>
      </c>
      <c r="GY157" s="412">
        <v>0</v>
      </c>
      <c r="GZ157" s="412">
        <v>0</v>
      </c>
      <c r="HA157" s="412">
        <v>0</v>
      </c>
      <c r="HB157" s="412">
        <v>0</v>
      </c>
      <c r="HC157" s="412">
        <v>3.5</v>
      </c>
      <c r="HD157" s="412">
        <v>6205</v>
      </c>
      <c r="HE157" s="412">
        <v>28599.5</v>
      </c>
      <c r="HF157" s="412">
        <v>38627</v>
      </c>
      <c r="HG157" s="412">
        <v>23762.25</v>
      </c>
      <c r="HH157" s="412">
        <v>6912</v>
      </c>
      <c r="HI157" s="412">
        <v>2604.75</v>
      </c>
      <c r="HJ157" s="412">
        <v>1225.5</v>
      </c>
      <c r="HK157" s="412">
        <v>156.75</v>
      </c>
      <c r="HL157" s="412">
        <v>108096.25</v>
      </c>
      <c r="HM157" s="412">
        <v>1.9</v>
      </c>
      <c r="HN157" s="412">
        <v>4136.7</v>
      </c>
      <c r="HO157" s="412">
        <v>22244.1</v>
      </c>
      <c r="HP157" s="412">
        <v>34335.1</v>
      </c>
      <c r="HQ157" s="412">
        <v>23762.3</v>
      </c>
      <c r="HR157" s="412">
        <v>8448</v>
      </c>
      <c r="HS157" s="412">
        <v>3762.4</v>
      </c>
      <c r="HT157" s="412">
        <v>2042.5</v>
      </c>
      <c r="HU157" s="412">
        <v>313.5</v>
      </c>
      <c r="HV157" s="412">
        <v>99046.499999999985</v>
      </c>
      <c r="HW157" s="412">
        <v>0</v>
      </c>
      <c r="HX157" s="412">
        <v>99046.5</v>
      </c>
      <c r="HY157" s="412">
        <v>3.5</v>
      </c>
      <c r="HZ157" s="412">
        <v>6205</v>
      </c>
      <c r="IA157" s="412">
        <v>28599.5</v>
      </c>
      <c r="IB157" s="412">
        <v>38627</v>
      </c>
      <c r="IC157" s="412">
        <v>23762.25</v>
      </c>
      <c r="ID157" s="412">
        <v>6912</v>
      </c>
      <c r="IE157" s="412">
        <v>2604.75</v>
      </c>
      <c r="IF157" s="412">
        <v>1225.5</v>
      </c>
      <c r="IG157" s="412">
        <v>156.75</v>
      </c>
      <c r="IH157" s="412">
        <v>108096.25</v>
      </c>
      <c r="II157" s="412">
        <v>0.53</v>
      </c>
      <c r="IJ157" s="412">
        <v>2169.92</v>
      </c>
      <c r="IK157" s="412">
        <v>7235.71</v>
      </c>
      <c r="IL157" s="412">
        <v>7191.57</v>
      </c>
      <c r="IM157" s="412">
        <v>2889.49</v>
      </c>
      <c r="IN157" s="412">
        <v>592.12</v>
      </c>
      <c r="IO157" s="412">
        <v>96.53</v>
      </c>
      <c r="IP157" s="412">
        <v>15.7</v>
      </c>
      <c r="IQ157" s="412">
        <v>0</v>
      </c>
      <c r="IR157" s="412">
        <v>20191.57</v>
      </c>
      <c r="IS157" s="412">
        <v>2.9699999999999998</v>
      </c>
      <c r="IT157" s="412">
        <v>4035.08</v>
      </c>
      <c r="IU157" s="412">
        <v>21363.79</v>
      </c>
      <c r="IV157" s="412">
        <v>31435.43</v>
      </c>
      <c r="IW157" s="412">
        <v>20872.760000000002</v>
      </c>
      <c r="IX157" s="412">
        <v>6319.88</v>
      </c>
      <c r="IY157" s="412">
        <v>2508.2199999999998</v>
      </c>
      <c r="IZ157" s="412">
        <v>1209.8</v>
      </c>
      <c r="JA157" s="412">
        <v>156.75</v>
      </c>
      <c r="JB157" s="412">
        <v>87904.680000000008</v>
      </c>
      <c r="JC157" s="412">
        <v>1.7</v>
      </c>
      <c r="JD157" s="412">
        <v>2690.1</v>
      </c>
      <c r="JE157" s="412">
        <v>16616.3</v>
      </c>
      <c r="JF157" s="412">
        <v>27942.6</v>
      </c>
      <c r="JG157" s="412">
        <v>20872.8</v>
      </c>
      <c r="JH157" s="412">
        <v>7724.3</v>
      </c>
      <c r="JI157" s="412">
        <v>3623</v>
      </c>
      <c r="JJ157" s="412">
        <v>2016.3</v>
      </c>
      <c r="JK157" s="412">
        <v>313.5</v>
      </c>
      <c r="JL157" s="412">
        <v>81800.600000000006</v>
      </c>
      <c r="JM157" s="412">
        <v>0</v>
      </c>
      <c r="JN157" s="412">
        <v>81800.600000000006</v>
      </c>
      <c r="JO157" s="286"/>
      <c r="JP157" s="143">
        <f t="shared" si="7"/>
        <v>0</v>
      </c>
    </row>
    <row r="158" spans="1:276" x14ac:dyDescent="0.2">
      <c r="A158" s="150" t="s">
        <v>543</v>
      </c>
      <c r="B158" s="151" t="s">
        <v>276</v>
      </c>
      <c r="C158" s="152" t="s">
        <v>286</v>
      </c>
      <c r="D158" s="415" t="s">
        <v>542</v>
      </c>
      <c r="E158" s="412">
        <v>5751</v>
      </c>
      <c r="F158" s="412">
        <v>10230</v>
      </c>
      <c r="G158" s="412">
        <v>10489</v>
      </c>
      <c r="H158" s="412">
        <v>6511</v>
      </c>
      <c r="I158" s="412">
        <v>4624</v>
      </c>
      <c r="J158" s="412">
        <v>3426</v>
      </c>
      <c r="K158" s="412">
        <v>2485</v>
      </c>
      <c r="L158" s="412">
        <v>401</v>
      </c>
      <c r="M158" s="412">
        <v>43917</v>
      </c>
      <c r="N158" s="412">
        <v>134</v>
      </c>
      <c r="O158" s="412">
        <v>120</v>
      </c>
      <c r="P158" s="412">
        <v>154</v>
      </c>
      <c r="Q158" s="412">
        <v>91</v>
      </c>
      <c r="R158" s="412">
        <v>38</v>
      </c>
      <c r="S158" s="412">
        <v>21</v>
      </c>
      <c r="T158" s="412">
        <v>26</v>
      </c>
      <c r="U158" s="412">
        <v>1</v>
      </c>
      <c r="V158" s="412">
        <v>585</v>
      </c>
      <c r="W158" s="412">
        <v>0</v>
      </c>
      <c r="X158" s="412">
        <v>0</v>
      </c>
      <c r="Y158" s="412">
        <v>0</v>
      </c>
      <c r="Z158" s="412">
        <v>0</v>
      </c>
      <c r="AA158" s="412">
        <v>0</v>
      </c>
      <c r="AB158" s="412">
        <v>0</v>
      </c>
      <c r="AC158" s="412">
        <v>0</v>
      </c>
      <c r="AD158" s="412">
        <v>0</v>
      </c>
      <c r="AE158" s="412">
        <v>0</v>
      </c>
      <c r="AF158" s="412">
        <v>5617</v>
      </c>
      <c r="AG158" s="412">
        <v>10110</v>
      </c>
      <c r="AH158" s="412">
        <v>10335</v>
      </c>
      <c r="AI158" s="412">
        <v>6420</v>
      </c>
      <c r="AJ158" s="412">
        <v>4586</v>
      </c>
      <c r="AK158" s="412">
        <v>3405</v>
      </c>
      <c r="AL158" s="412">
        <v>2459</v>
      </c>
      <c r="AM158" s="412">
        <v>400</v>
      </c>
      <c r="AN158" s="412">
        <v>43332</v>
      </c>
      <c r="AO158" s="412">
        <v>21</v>
      </c>
      <c r="AP158" s="412">
        <v>74</v>
      </c>
      <c r="AQ158" s="412">
        <v>78</v>
      </c>
      <c r="AR158" s="412">
        <v>47</v>
      </c>
      <c r="AS158" s="412">
        <v>39</v>
      </c>
      <c r="AT158" s="412">
        <v>31</v>
      </c>
      <c r="AU158" s="412">
        <v>42</v>
      </c>
      <c r="AV158" s="412">
        <v>19</v>
      </c>
      <c r="AW158" s="412">
        <v>351</v>
      </c>
      <c r="AX158" s="412">
        <v>21</v>
      </c>
      <c r="AY158" s="412">
        <v>74</v>
      </c>
      <c r="AZ158" s="412">
        <v>78</v>
      </c>
      <c r="BA158" s="412">
        <v>47</v>
      </c>
      <c r="BB158" s="412">
        <v>39</v>
      </c>
      <c r="BC158" s="412">
        <v>31</v>
      </c>
      <c r="BD158" s="412">
        <v>42</v>
      </c>
      <c r="BE158" s="412">
        <v>19</v>
      </c>
      <c r="BF158" s="412">
        <v>0</v>
      </c>
      <c r="BG158" s="412">
        <v>351</v>
      </c>
      <c r="BH158" s="412">
        <v>21</v>
      </c>
      <c r="BI158" s="412">
        <v>5670</v>
      </c>
      <c r="BJ158" s="412">
        <v>10114</v>
      </c>
      <c r="BK158" s="412">
        <v>10304</v>
      </c>
      <c r="BL158" s="412">
        <v>6412</v>
      </c>
      <c r="BM158" s="412">
        <v>4578</v>
      </c>
      <c r="BN158" s="412">
        <v>3416</v>
      </c>
      <c r="BO158" s="412">
        <v>2436</v>
      </c>
      <c r="BP158" s="412">
        <v>381</v>
      </c>
      <c r="BQ158" s="412">
        <v>43332</v>
      </c>
      <c r="BR158" s="412">
        <v>14</v>
      </c>
      <c r="BS158" s="412">
        <v>2933</v>
      </c>
      <c r="BT158" s="412">
        <v>3518</v>
      </c>
      <c r="BU158" s="412">
        <v>3084</v>
      </c>
      <c r="BV158" s="412">
        <v>1478</v>
      </c>
      <c r="BW158" s="412">
        <v>777</v>
      </c>
      <c r="BX158" s="412">
        <v>486</v>
      </c>
      <c r="BY158" s="412">
        <v>294</v>
      </c>
      <c r="BZ158" s="412">
        <v>39</v>
      </c>
      <c r="CA158" s="412">
        <v>12623</v>
      </c>
      <c r="CB158" s="412">
        <v>1</v>
      </c>
      <c r="CC158" s="412">
        <v>26</v>
      </c>
      <c r="CD158" s="412">
        <v>63</v>
      </c>
      <c r="CE158" s="412">
        <v>66</v>
      </c>
      <c r="CF158" s="412">
        <v>31</v>
      </c>
      <c r="CG158" s="412">
        <v>24</v>
      </c>
      <c r="CH158" s="412">
        <v>20</v>
      </c>
      <c r="CI158" s="412">
        <v>9</v>
      </c>
      <c r="CJ158" s="412">
        <v>0</v>
      </c>
      <c r="CK158" s="412">
        <v>240</v>
      </c>
      <c r="CL158" s="412">
        <v>0</v>
      </c>
      <c r="CM158" s="412">
        <v>17</v>
      </c>
      <c r="CN158" s="412">
        <v>3</v>
      </c>
      <c r="CO158" s="412">
        <v>5</v>
      </c>
      <c r="CP158" s="412">
        <v>3</v>
      </c>
      <c r="CQ158" s="412">
        <v>4</v>
      </c>
      <c r="CR158" s="412">
        <v>4</v>
      </c>
      <c r="CS158" s="412">
        <v>14</v>
      </c>
      <c r="CT158" s="412">
        <v>1</v>
      </c>
      <c r="CU158" s="412">
        <v>51</v>
      </c>
      <c r="CV158" s="412">
        <v>10</v>
      </c>
      <c r="CW158" s="412">
        <v>28</v>
      </c>
      <c r="CX158" s="412">
        <v>11</v>
      </c>
      <c r="CY158" s="412">
        <v>7</v>
      </c>
      <c r="CZ158" s="412">
        <v>7</v>
      </c>
      <c r="DA158" s="412">
        <v>4</v>
      </c>
      <c r="DB158" s="412">
        <v>5</v>
      </c>
      <c r="DC158" s="412">
        <v>2</v>
      </c>
      <c r="DD158" s="412">
        <v>74</v>
      </c>
      <c r="DE158" s="412">
        <v>76</v>
      </c>
      <c r="DF158" s="412">
        <v>91</v>
      </c>
      <c r="DG158" s="412">
        <v>74</v>
      </c>
      <c r="DH158" s="412">
        <v>40</v>
      </c>
      <c r="DI158" s="412">
        <v>33</v>
      </c>
      <c r="DJ158" s="412">
        <v>22</v>
      </c>
      <c r="DK158" s="412">
        <v>24</v>
      </c>
      <c r="DL158" s="412">
        <v>5</v>
      </c>
      <c r="DM158" s="412">
        <v>365</v>
      </c>
      <c r="DN158" s="412">
        <v>38</v>
      </c>
      <c r="DO158" s="412">
        <v>57</v>
      </c>
      <c r="DP158" s="412">
        <v>50</v>
      </c>
      <c r="DQ158" s="412">
        <v>23</v>
      </c>
      <c r="DR158" s="412">
        <v>14</v>
      </c>
      <c r="DS158" s="412">
        <v>10</v>
      </c>
      <c r="DT158" s="412">
        <v>10</v>
      </c>
      <c r="DU158" s="412">
        <v>2</v>
      </c>
      <c r="DV158" s="412">
        <v>204</v>
      </c>
      <c r="DW158" s="412">
        <v>24</v>
      </c>
      <c r="DX158" s="412">
        <v>26</v>
      </c>
      <c r="DY158" s="412">
        <v>16</v>
      </c>
      <c r="DZ158" s="412">
        <v>17</v>
      </c>
      <c r="EA158" s="412">
        <v>8</v>
      </c>
      <c r="EB158" s="412">
        <v>2</v>
      </c>
      <c r="EC158" s="412">
        <v>5</v>
      </c>
      <c r="ED158" s="412">
        <v>2</v>
      </c>
      <c r="EE158" s="412">
        <v>100</v>
      </c>
      <c r="EF158" s="412">
        <v>138</v>
      </c>
      <c r="EG158" s="412">
        <v>174</v>
      </c>
      <c r="EH158" s="412">
        <v>140</v>
      </c>
      <c r="EI158" s="412">
        <v>80</v>
      </c>
      <c r="EJ158" s="412">
        <v>55</v>
      </c>
      <c r="EK158" s="412">
        <v>34</v>
      </c>
      <c r="EL158" s="412">
        <v>39</v>
      </c>
      <c r="EM158" s="412">
        <v>9</v>
      </c>
      <c r="EN158" s="412">
        <v>669</v>
      </c>
      <c r="EO158" s="412">
        <v>60</v>
      </c>
      <c r="EP158" s="412">
        <v>72</v>
      </c>
      <c r="EQ158" s="412">
        <v>50</v>
      </c>
      <c r="ER158" s="412">
        <v>40</v>
      </c>
      <c r="ES158" s="412">
        <v>22</v>
      </c>
      <c r="ET158" s="412">
        <v>15</v>
      </c>
      <c r="EU158" s="412">
        <v>19</v>
      </c>
      <c r="EV158" s="412">
        <v>5</v>
      </c>
      <c r="EW158" s="412">
        <v>283</v>
      </c>
      <c r="EX158" s="412">
        <v>0</v>
      </c>
      <c r="EY158" s="412">
        <v>0</v>
      </c>
      <c r="EZ158" s="412">
        <v>0</v>
      </c>
      <c r="FA158" s="412">
        <v>0</v>
      </c>
      <c r="FB158" s="412">
        <v>0</v>
      </c>
      <c r="FC158" s="412">
        <v>0</v>
      </c>
      <c r="FD158" s="412">
        <v>0</v>
      </c>
      <c r="FE158" s="412">
        <v>0</v>
      </c>
      <c r="FF158" s="412">
        <v>0</v>
      </c>
      <c r="FG158" s="412">
        <v>1</v>
      </c>
      <c r="FH158" s="412">
        <v>3</v>
      </c>
      <c r="FI158" s="412">
        <v>3</v>
      </c>
      <c r="FJ158" s="412">
        <v>7</v>
      </c>
      <c r="FK158" s="412">
        <v>2</v>
      </c>
      <c r="FL158" s="412">
        <v>0</v>
      </c>
      <c r="FM158" s="412">
        <v>4</v>
      </c>
      <c r="FN158" s="412">
        <v>1</v>
      </c>
      <c r="FO158" s="412">
        <v>21</v>
      </c>
      <c r="FP158" s="412">
        <v>59</v>
      </c>
      <c r="FQ158" s="412">
        <v>69</v>
      </c>
      <c r="FR158" s="412">
        <v>47</v>
      </c>
      <c r="FS158" s="412">
        <v>33</v>
      </c>
      <c r="FT158" s="412">
        <v>20</v>
      </c>
      <c r="FU158" s="412">
        <v>15</v>
      </c>
      <c r="FV158" s="412">
        <v>15</v>
      </c>
      <c r="FW158" s="412">
        <v>4</v>
      </c>
      <c r="FX158" s="412">
        <v>262</v>
      </c>
      <c r="FY158" s="412">
        <v>6</v>
      </c>
      <c r="FZ158" s="412">
        <v>2632</v>
      </c>
      <c r="GA158" s="412">
        <v>6446</v>
      </c>
      <c r="GB158" s="412">
        <v>7083</v>
      </c>
      <c r="GC158" s="412">
        <v>4860</v>
      </c>
      <c r="GD158" s="412">
        <v>3751</v>
      </c>
      <c r="GE158" s="412">
        <v>2894</v>
      </c>
      <c r="GF158" s="412">
        <v>2103</v>
      </c>
      <c r="GG158" s="412">
        <v>337</v>
      </c>
      <c r="GH158" s="412">
        <v>30112</v>
      </c>
      <c r="GI158" s="412">
        <v>15</v>
      </c>
      <c r="GJ158" s="412">
        <v>3038</v>
      </c>
      <c r="GK158" s="412">
        <v>3668</v>
      </c>
      <c r="GL158" s="412">
        <v>3221</v>
      </c>
      <c r="GM158" s="412">
        <v>1552</v>
      </c>
      <c r="GN158" s="412">
        <v>827</v>
      </c>
      <c r="GO158" s="412">
        <v>522</v>
      </c>
      <c r="GP158" s="412">
        <v>333</v>
      </c>
      <c r="GQ158" s="412">
        <v>44</v>
      </c>
      <c r="GR158" s="412">
        <v>13220</v>
      </c>
      <c r="GS158" s="412">
        <v>0</v>
      </c>
      <c r="GT158" s="412">
        <v>2.5</v>
      </c>
      <c r="GU158" s="412">
        <v>0</v>
      </c>
      <c r="GV158" s="412">
        <v>0</v>
      </c>
      <c r="GW158" s="412">
        <v>0</v>
      </c>
      <c r="GX158" s="412">
        <v>0.5</v>
      </c>
      <c r="GY158" s="412">
        <v>0</v>
      </c>
      <c r="GZ158" s="412">
        <v>0</v>
      </c>
      <c r="HA158" s="412">
        <v>0</v>
      </c>
      <c r="HB158" s="412">
        <v>3</v>
      </c>
      <c r="HC158" s="412">
        <v>17.25</v>
      </c>
      <c r="HD158" s="412">
        <v>4893.75</v>
      </c>
      <c r="HE158" s="412">
        <v>9174.65</v>
      </c>
      <c r="HF158" s="412">
        <v>9473.5</v>
      </c>
      <c r="HG158" s="412">
        <v>6022.25</v>
      </c>
      <c r="HH158" s="412">
        <v>4366.25</v>
      </c>
      <c r="HI158" s="412">
        <v>3278.5</v>
      </c>
      <c r="HJ158" s="412">
        <v>2347.65</v>
      </c>
      <c r="HK158" s="412">
        <v>370.25</v>
      </c>
      <c r="HL158" s="412">
        <v>39944.050000000003</v>
      </c>
      <c r="HM158" s="412">
        <v>9.6</v>
      </c>
      <c r="HN158" s="412">
        <v>3262.5</v>
      </c>
      <c r="HO158" s="412">
        <v>7135.8</v>
      </c>
      <c r="HP158" s="412">
        <v>8420.9</v>
      </c>
      <c r="HQ158" s="412">
        <v>6022.3</v>
      </c>
      <c r="HR158" s="412">
        <v>5336.5</v>
      </c>
      <c r="HS158" s="412">
        <v>4735.6000000000004</v>
      </c>
      <c r="HT158" s="412">
        <v>3912.8</v>
      </c>
      <c r="HU158" s="412">
        <v>740.5</v>
      </c>
      <c r="HV158" s="412">
        <v>39576.5</v>
      </c>
      <c r="HW158" s="412">
        <v>129</v>
      </c>
      <c r="HX158" s="412">
        <v>39705.5</v>
      </c>
      <c r="HY158" s="412">
        <v>17.25</v>
      </c>
      <c r="HZ158" s="412">
        <v>4893.75</v>
      </c>
      <c r="IA158" s="412">
        <v>9174.65</v>
      </c>
      <c r="IB158" s="412">
        <v>9473.5</v>
      </c>
      <c r="IC158" s="412">
        <v>6022.25</v>
      </c>
      <c r="ID158" s="412">
        <v>4366.25</v>
      </c>
      <c r="IE158" s="412">
        <v>3278.5</v>
      </c>
      <c r="IF158" s="412">
        <v>2347.65</v>
      </c>
      <c r="IG158" s="412">
        <v>370.25</v>
      </c>
      <c r="IH158" s="412">
        <v>39944.050000000003</v>
      </c>
      <c r="II158" s="412">
        <v>5.4</v>
      </c>
      <c r="IJ158" s="412">
        <v>1324.4</v>
      </c>
      <c r="IK158" s="412">
        <v>1446.1</v>
      </c>
      <c r="IL158" s="412">
        <v>750.8</v>
      </c>
      <c r="IM158" s="412">
        <v>181.8</v>
      </c>
      <c r="IN158" s="412">
        <v>68.5</v>
      </c>
      <c r="IO158" s="412">
        <v>20</v>
      </c>
      <c r="IP158" s="412">
        <v>16.7</v>
      </c>
      <c r="IQ158" s="412">
        <v>3.5</v>
      </c>
      <c r="IR158" s="412">
        <v>3817.2</v>
      </c>
      <c r="IS158" s="412">
        <v>11.85</v>
      </c>
      <c r="IT158" s="412">
        <v>3569.35</v>
      </c>
      <c r="IU158" s="412">
        <v>7728.5499999999993</v>
      </c>
      <c r="IV158" s="412">
        <v>8722.7000000000007</v>
      </c>
      <c r="IW158" s="412">
        <v>5840.45</v>
      </c>
      <c r="IX158" s="412">
        <v>4297.75</v>
      </c>
      <c r="IY158" s="412">
        <v>3258.5</v>
      </c>
      <c r="IZ158" s="412">
        <v>2330.9500000000003</v>
      </c>
      <c r="JA158" s="412">
        <v>366.75</v>
      </c>
      <c r="JB158" s="412">
        <v>36126.85</v>
      </c>
      <c r="JC158" s="412">
        <v>6.6</v>
      </c>
      <c r="JD158" s="412">
        <v>2379.6</v>
      </c>
      <c r="JE158" s="412">
        <v>6011.1</v>
      </c>
      <c r="JF158" s="412">
        <v>7753.5</v>
      </c>
      <c r="JG158" s="412">
        <v>5840.5</v>
      </c>
      <c r="JH158" s="412">
        <v>5252.8</v>
      </c>
      <c r="JI158" s="412">
        <v>4706.7</v>
      </c>
      <c r="JJ158" s="412">
        <v>3884.9</v>
      </c>
      <c r="JK158" s="412">
        <v>733.5</v>
      </c>
      <c r="JL158" s="412">
        <v>36569.199999999997</v>
      </c>
      <c r="JM158" s="412">
        <v>129</v>
      </c>
      <c r="JN158" s="412">
        <v>36698.199999999997</v>
      </c>
      <c r="JO158" s="286"/>
      <c r="JP158" s="143">
        <f t="shared" si="7"/>
        <v>0</v>
      </c>
    </row>
    <row r="159" spans="1:276" x14ac:dyDescent="0.2">
      <c r="A159" s="150" t="s">
        <v>545</v>
      </c>
      <c r="B159" s="151" t="s">
        <v>276</v>
      </c>
      <c r="C159" s="152" t="s">
        <v>279</v>
      </c>
      <c r="D159" s="415" t="s">
        <v>544</v>
      </c>
      <c r="E159" s="412">
        <v>26797</v>
      </c>
      <c r="F159" s="412">
        <v>8727</v>
      </c>
      <c r="G159" s="412">
        <v>4806</v>
      </c>
      <c r="H159" s="412">
        <v>2499</v>
      </c>
      <c r="I159" s="412">
        <v>1205</v>
      </c>
      <c r="J159" s="412">
        <v>382</v>
      </c>
      <c r="K159" s="412">
        <v>125</v>
      </c>
      <c r="L159" s="412">
        <v>46</v>
      </c>
      <c r="M159" s="412">
        <v>44587</v>
      </c>
      <c r="N159" s="412">
        <v>1723</v>
      </c>
      <c r="O159" s="412">
        <v>585</v>
      </c>
      <c r="P159" s="412">
        <v>194</v>
      </c>
      <c r="Q159" s="412">
        <v>84</v>
      </c>
      <c r="R159" s="412">
        <v>222</v>
      </c>
      <c r="S159" s="412">
        <v>10</v>
      </c>
      <c r="T159" s="412">
        <v>5</v>
      </c>
      <c r="U159" s="412">
        <v>24</v>
      </c>
      <c r="V159" s="412">
        <v>2847</v>
      </c>
      <c r="W159" s="412">
        <v>0</v>
      </c>
      <c r="X159" s="412">
        <v>0</v>
      </c>
      <c r="Y159" s="412">
        <v>0</v>
      </c>
      <c r="Z159" s="412">
        <v>0</v>
      </c>
      <c r="AA159" s="412">
        <v>0</v>
      </c>
      <c r="AB159" s="412">
        <v>0</v>
      </c>
      <c r="AC159" s="412">
        <v>0</v>
      </c>
      <c r="AD159" s="412">
        <v>0</v>
      </c>
      <c r="AE159" s="412">
        <v>0</v>
      </c>
      <c r="AF159" s="412">
        <v>25074</v>
      </c>
      <c r="AG159" s="412">
        <v>8142</v>
      </c>
      <c r="AH159" s="412">
        <v>4612</v>
      </c>
      <c r="AI159" s="412">
        <v>2415</v>
      </c>
      <c r="AJ159" s="412">
        <v>983</v>
      </c>
      <c r="AK159" s="412">
        <v>372</v>
      </c>
      <c r="AL159" s="412">
        <v>120</v>
      </c>
      <c r="AM159" s="412">
        <v>22</v>
      </c>
      <c r="AN159" s="412">
        <v>41740</v>
      </c>
      <c r="AO159" s="412">
        <v>76</v>
      </c>
      <c r="AP159" s="412">
        <v>70</v>
      </c>
      <c r="AQ159" s="412">
        <v>54</v>
      </c>
      <c r="AR159" s="412">
        <v>28</v>
      </c>
      <c r="AS159" s="412">
        <v>16</v>
      </c>
      <c r="AT159" s="412">
        <v>9</v>
      </c>
      <c r="AU159" s="412">
        <v>7</v>
      </c>
      <c r="AV159" s="412">
        <v>12</v>
      </c>
      <c r="AW159" s="412">
        <v>272</v>
      </c>
      <c r="AX159" s="412">
        <v>76</v>
      </c>
      <c r="AY159" s="412">
        <v>70</v>
      </c>
      <c r="AZ159" s="412">
        <v>54</v>
      </c>
      <c r="BA159" s="412">
        <v>28</v>
      </c>
      <c r="BB159" s="412">
        <v>16</v>
      </c>
      <c r="BC159" s="412">
        <v>9</v>
      </c>
      <c r="BD159" s="412">
        <v>7</v>
      </c>
      <c r="BE159" s="412">
        <v>12</v>
      </c>
      <c r="BF159" s="412">
        <v>0</v>
      </c>
      <c r="BG159" s="412">
        <v>272</v>
      </c>
      <c r="BH159" s="412">
        <v>76</v>
      </c>
      <c r="BI159" s="412">
        <v>25068</v>
      </c>
      <c r="BJ159" s="412">
        <v>8126</v>
      </c>
      <c r="BK159" s="412">
        <v>4586</v>
      </c>
      <c r="BL159" s="412">
        <v>2403</v>
      </c>
      <c r="BM159" s="412">
        <v>976</v>
      </c>
      <c r="BN159" s="412">
        <v>370</v>
      </c>
      <c r="BO159" s="412">
        <v>125</v>
      </c>
      <c r="BP159" s="412">
        <v>10</v>
      </c>
      <c r="BQ159" s="412">
        <v>41740</v>
      </c>
      <c r="BR159" s="412">
        <v>15</v>
      </c>
      <c r="BS159" s="412">
        <v>11467</v>
      </c>
      <c r="BT159" s="412">
        <v>2458</v>
      </c>
      <c r="BU159" s="412">
        <v>1217</v>
      </c>
      <c r="BV159" s="412">
        <v>514</v>
      </c>
      <c r="BW159" s="412">
        <v>163</v>
      </c>
      <c r="BX159" s="412">
        <v>59</v>
      </c>
      <c r="BY159" s="412">
        <v>12</v>
      </c>
      <c r="BZ159" s="412">
        <v>0</v>
      </c>
      <c r="CA159" s="412">
        <v>15905</v>
      </c>
      <c r="CB159" s="412">
        <v>1</v>
      </c>
      <c r="CC159" s="412">
        <v>220</v>
      </c>
      <c r="CD159" s="412">
        <v>80</v>
      </c>
      <c r="CE159" s="412">
        <v>49</v>
      </c>
      <c r="CF159" s="412">
        <v>17</v>
      </c>
      <c r="CG159" s="412">
        <v>10</v>
      </c>
      <c r="CH159" s="412">
        <v>1</v>
      </c>
      <c r="CI159" s="412">
        <v>0</v>
      </c>
      <c r="CJ159" s="412">
        <v>0</v>
      </c>
      <c r="CK159" s="412">
        <v>378</v>
      </c>
      <c r="CL159" s="412">
        <v>0</v>
      </c>
      <c r="CM159" s="412">
        <v>17</v>
      </c>
      <c r="CN159" s="412">
        <v>7</v>
      </c>
      <c r="CO159" s="412">
        <v>1</v>
      </c>
      <c r="CP159" s="412">
        <v>5</v>
      </c>
      <c r="CQ159" s="412">
        <v>4</v>
      </c>
      <c r="CR159" s="412">
        <v>6</v>
      </c>
      <c r="CS159" s="412">
        <v>14</v>
      </c>
      <c r="CT159" s="412">
        <v>6</v>
      </c>
      <c r="CU159" s="412">
        <v>60</v>
      </c>
      <c r="CV159" s="412">
        <v>219</v>
      </c>
      <c r="CW159" s="412">
        <v>69</v>
      </c>
      <c r="CX159" s="412">
        <v>39</v>
      </c>
      <c r="CY159" s="412">
        <v>20</v>
      </c>
      <c r="CZ159" s="412">
        <v>14</v>
      </c>
      <c r="DA159" s="412">
        <v>2</v>
      </c>
      <c r="DB159" s="412">
        <v>3</v>
      </c>
      <c r="DC159" s="412">
        <v>0</v>
      </c>
      <c r="DD159" s="412">
        <v>366</v>
      </c>
      <c r="DE159" s="412">
        <v>447</v>
      </c>
      <c r="DF159" s="412">
        <v>97</v>
      </c>
      <c r="DG159" s="412">
        <v>36</v>
      </c>
      <c r="DH159" s="412">
        <v>32</v>
      </c>
      <c r="DI159" s="412">
        <v>5</v>
      </c>
      <c r="DJ159" s="412">
        <v>6</v>
      </c>
      <c r="DK159" s="412">
        <v>1</v>
      </c>
      <c r="DL159" s="412">
        <v>0</v>
      </c>
      <c r="DM159" s="412">
        <v>624</v>
      </c>
      <c r="DN159" s="412">
        <v>277</v>
      </c>
      <c r="DO159" s="412">
        <v>57</v>
      </c>
      <c r="DP159" s="412">
        <v>39</v>
      </c>
      <c r="DQ159" s="412">
        <v>18</v>
      </c>
      <c r="DR159" s="412">
        <v>1</v>
      </c>
      <c r="DS159" s="412">
        <v>3</v>
      </c>
      <c r="DT159" s="412">
        <v>1</v>
      </c>
      <c r="DU159" s="412">
        <v>0</v>
      </c>
      <c r="DV159" s="412">
        <v>396</v>
      </c>
      <c r="DW159" s="412">
        <v>83</v>
      </c>
      <c r="DX159" s="412">
        <v>13</v>
      </c>
      <c r="DY159" s="412">
        <v>3</v>
      </c>
      <c r="DZ159" s="412">
        <v>6</v>
      </c>
      <c r="EA159" s="412">
        <v>0</v>
      </c>
      <c r="EB159" s="412">
        <v>1</v>
      </c>
      <c r="EC159" s="412">
        <v>1</v>
      </c>
      <c r="ED159" s="412">
        <v>0</v>
      </c>
      <c r="EE159" s="412">
        <v>107</v>
      </c>
      <c r="EF159" s="412">
        <v>807</v>
      </c>
      <c r="EG159" s="412">
        <v>167</v>
      </c>
      <c r="EH159" s="412">
        <v>78</v>
      </c>
      <c r="EI159" s="412">
        <v>56</v>
      </c>
      <c r="EJ159" s="412">
        <v>6</v>
      </c>
      <c r="EK159" s="412">
        <v>10</v>
      </c>
      <c r="EL159" s="412">
        <v>3</v>
      </c>
      <c r="EM159" s="412">
        <v>0</v>
      </c>
      <c r="EN159" s="412">
        <v>1127</v>
      </c>
      <c r="EO159" s="412">
        <v>327</v>
      </c>
      <c r="EP159" s="412">
        <v>64</v>
      </c>
      <c r="EQ159" s="412">
        <v>26</v>
      </c>
      <c r="ER159" s="412">
        <v>22</v>
      </c>
      <c r="ES159" s="412">
        <v>2</v>
      </c>
      <c r="ET159" s="412">
        <v>4</v>
      </c>
      <c r="EU159" s="412">
        <v>2</v>
      </c>
      <c r="EV159" s="412">
        <v>0</v>
      </c>
      <c r="EW159" s="412">
        <v>447</v>
      </c>
      <c r="EX159" s="412">
        <v>0</v>
      </c>
      <c r="EY159" s="412">
        <v>0</v>
      </c>
      <c r="EZ159" s="412">
        <v>0</v>
      </c>
      <c r="FA159" s="412">
        <v>0</v>
      </c>
      <c r="FB159" s="412">
        <v>0</v>
      </c>
      <c r="FC159" s="412">
        <v>0</v>
      </c>
      <c r="FD159" s="412">
        <v>0</v>
      </c>
      <c r="FE159" s="412">
        <v>0</v>
      </c>
      <c r="FF159" s="412">
        <v>0</v>
      </c>
      <c r="FG159" s="412">
        <v>9</v>
      </c>
      <c r="FH159" s="412">
        <v>5</v>
      </c>
      <c r="FI159" s="412">
        <v>4</v>
      </c>
      <c r="FJ159" s="412">
        <v>0</v>
      </c>
      <c r="FK159" s="412">
        <v>0</v>
      </c>
      <c r="FL159" s="412">
        <v>1</v>
      </c>
      <c r="FM159" s="412">
        <v>1</v>
      </c>
      <c r="FN159" s="412">
        <v>0</v>
      </c>
      <c r="FO159" s="412">
        <v>20</v>
      </c>
      <c r="FP159" s="412">
        <v>318</v>
      </c>
      <c r="FQ159" s="412">
        <v>59</v>
      </c>
      <c r="FR159" s="412">
        <v>22</v>
      </c>
      <c r="FS159" s="412">
        <v>22</v>
      </c>
      <c r="FT159" s="412">
        <v>2</v>
      </c>
      <c r="FU159" s="412">
        <v>3</v>
      </c>
      <c r="FV159" s="412">
        <v>1</v>
      </c>
      <c r="FW159" s="412">
        <v>0</v>
      </c>
      <c r="FX159" s="412">
        <v>427</v>
      </c>
      <c r="FY159" s="412">
        <v>60</v>
      </c>
      <c r="FZ159" s="412">
        <v>12785</v>
      </c>
      <c r="GA159" s="412">
        <v>5442</v>
      </c>
      <c r="GB159" s="412">
        <v>3238</v>
      </c>
      <c r="GC159" s="412">
        <v>1823</v>
      </c>
      <c r="GD159" s="412">
        <v>784</v>
      </c>
      <c r="GE159" s="412">
        <v>298</v>
      </c>
      <c r="GF159" s="412">
        <v>94</v>
      </c>
      <c r="GG159" s="412">
        <v>4</v>
      </c>
      <c r="GH159" s="412">
        <v>24528</v>
      </c>
      <c r="GI159" s="412">
        <v>16</v>
      </c>
      <c r="GJ159" s="412">
        <v>12283</v>
      </c>
      <c r="GK159" s="412">
        <v>2684</v>
      </c>
      <c r="GL159" s="412">
        <v>1348</v>
      </c>
      <c r="GM159" s="412">
        <v>580</v>
      </c>
      <c r="GN159" s="412">
        <v>192</v>
      </c>
      <c r="GO159" s="412">
        <v>72</v>
      </c>
      <c r="GP159" s="412">
        <v>31</v>
      </c>
      <c r="GQ159" s="412">
        <v>6</v>
      </c>
      <c r="GR159" s="412">
        <v>17212</v>
      </c>
      <c r="GS159" s="412">
        <v>0</v>
      </c>
      <c r="GT159" s="412">
        <v>0</v>
      </c>
      <c r="GU159" s="412">
        <v>0</v>
      </c>
      <c r="GV159" s="412">
        <v>0</v>
      </c>
      <c r="GW159" s="412">
        <v>0</v>
      </c>
      <c r="GX159" s="412">
        <v>0</v>
      </c>
      <c r="GY159" s="412">
        <v>0</v>
      </c>
      <c r="GZ159" s="412">
        <v>0</v>
      </c>
      <c r="HA159" s="412">
        <v>0</v>
      </c>
      <c r="HB159" s="412">
        <v>0</v>
      </c>
      <c r="HC159" s="412">
        <v>72</v>
      </c>
      <c r="HD159" s="412">
        <v>21890.1</v>
      </c>
      <c r="HE159" s="412">
        <v>7435.1</v>
      </c>
      <c r="HF159" s="412">
        <v>4231.3500000000004</v>
      </c>
      <c r="HG159" s="412">
        <v>2250.75</v>
      </c>
      <c r="HH159" s="412">
        <v>928.35</v>
      </c>
      <c r="HI159" s="412">
        <v>350.05</v>
      </c>
      <c r="HJ159" s="412">
        <v>114.95</v>
      </c>
      <c r="HK159" s="412">
        <v>7</v>
      </c>
      <c r="HL159" s="412">
        <v>37279.649999999994</v>
      </c>
      <c r="HM159" s="412">
        <v>40</v>
      </c>
      <c r="HN159" s="412">
        <v>14593.4</v>
      </c>
      <c r="HO159" s="412">
        <v>5782.9</v>
      </c>
      <c r="HP159" s="412">
        <v>3761.2</v>
      </c>
      <c r="HQ159" s="412">
        <v>2250.8000000000002</v>
      </c>
      <c r="HR159" s="412">
        <v>1134.7</v>
      </c>
      <c r="HS159" s="412">
        <v>505.6</v>
      </c>
      <c r="HT159" s="412">
        <v>191.6</v>
      </c>
      <c r="HU159" s="412">
        <v>14</v>
      </c>
      <c r="HV159" s="412">
        <v>28274.199999999997</v>
      </c>
      <c r="HW159" s="412">
        <v>59.33</v>
      </c>
      <c r="HX159" s="412">
        <v>28333.5</v>
      </c>
      <c r="HY159" s="412">
        <v>72</v>
      </c>
      <c r="HZ159" s="412">
        <v>21890.1</v>
      </c>
      <c r="IA159" s="412">
        <v>7435.1</v>
      </c>
      <c r="IB159" s="412">
        <v>4231.3500000000004</v>
      </c>
      <c r="IC159" s="412">
        <v>2250.75</v>
      </c>
      <c r="ID159" s="412">
        <v>928.35</v>
      </c>
      <c r="IE159" s="412">
        <v>350.05</v>
      </c>
      <c r="IF159" s="412">
        <v>114.95</v>
      </c>
      <c r="IG159" s="412">
        <v>7</v>
      </c>
      <c r="IH159" s="412">
        <v>37279.649999999994</v>
      </c>
      <c r="II159" s="412">
        <v>15.36</v>
      </c>
      <c r="IJ159" s="412">
        <v>6271</v>
      </c>
      <c r="IK159" s="412">
        <v>658.77</v>
      </c>
      <c r="IL159" s="412">
        <v>237.25</v>
      </c>
      <c r="IM159" s="412">
        <v>56.29</v>
      </c>
      <c r="IN159" s="412">
        <v>10.17</v>
      </c>
      <c r="IO159" s="412">
        <v>2.86</v>
      </c>
      <c r="IP159" s="412">
        <v>1</v>
      </c>
      <c r="IQ159" s="412">
        <v>0</v>
      </c>
      <c r="IR159" s="412">
        <v>7252.6999999999989</v>
      </c>
      <c r="IS159" s="412">
        <v>56.64</v>
      </c>
      <c r="IT159" s="412">
        <v>15619.099999999999</v>
      </c>
      <c r="IU159" s="412">
        <v>6776.33</v>
      </c>
      <c r="IV159" s="412">
        <v>3994.1000000000004</v>
      </c>
      <c r="IW159" s="412">
        <v>2194.46</v>
      </c>
      <c r="IX159" s="412">
        <v>918.18000000000006</v>
      </c>
      <c r="IY159" s="412">
        <v>347.19</v>
      </c>
      <c r="IZ159" s="412">
        <v>113.95</v>
      </c>
      <c r="JA159" s="412">
        <v>7</v>
      </c>
      <c r="JB159" s="412">
        <v>30026.949999999997</v>
      </c>
      <c r="JC159" s="412">
        <v>31.5</v>
      </c>
      <c r="JD159" s="412">
        <v>10412.700000000001</v>
      </c>
      <c r="JE159" s="412">
        <v>5270.5</v>
      </c>
      <c r="JF159" s="412">
        <v>3550.3</v>
      </c>
      <c r="JG159" s="412">
        <v>2194.5</v>
      </c>
      <c r="JH159" s="412">
        <v>1122.2</v>
      </c>
      <c r="JI159" s="412">
        <v>501.5</v>
      </c>
      <c r="JJ159" s="412">
        <v>189.9</v>
      </c>
      <c r="JK159" s="412">
        <v>14</v>
      </c>
      <c r="JL159" s="412">
        <v>23287.100000000002</v>
      </c>
      <c r="JM159" s="412">
        <v>59.33</v>
      </c>
      <c r="JN159" s="412">
        <v>23346.400000000001</v>
      </c>
      <c r="JO159" s="286"/>
      <c r="JP159" s="143">
        <f t="shared" si="7"/>
        <v>0</v>
      </c>
    </row>
    <row r="160" spans="1:276" x14ac:dyDescent="0.2">
      <c r="A160" s="150" t="s">
        <v>547</v>
      </c>
      <c r="B160" s="151" t="s">
        <v>282</v>
      </c>
      <c r="C160" s="152" t="s">
        <v>278</v>
      </c>
      <c r="D160" s="415" t="s">
        <v>546</v>
      </c>
      <c r="E160" s="412">
        <v>132886</v>
      </c>
      <c r="F160" s="412">
        <v>38335</v>
      </c>
      <c r="G160" s="412">
        <v>26257</v>
      </c>
      <c r="H160" s="412">
        <v>13369</v>
      </c>
      <c r="I160" s="412">
        <v>4825</v>
      </c>
      <c r="J160" s="412">
        <v>2163</v>
      </c>
      <c r="K160" s="412">
        <v>1624</v>
      </c>
      <c r="L160" s="412">
        <v>143</v>
      </c>
      <c r="M160" s="412">
        <v>219602</v>
      </c>
      <c r="N160" s="412">
        <v>7837</v>
      </c>
      <c r="O160" s="412">
        <v>3506</v>
      </c>
      <c r="P160" s="412">
        <v>1276</v>
      </c>
      <c r="Q160" s="412">
        <v>470</v>
      </c>
      <c r="R160" s="412">
        <v>96</v>
      </c>
      <c r="S160" s="412">
        <v>36</v>
      </c>
      <c r="T160" s="412">
        <v>25</v>
      </c>
      <c r="U160" s="412">
        <v>14</v>
      </c>
      <c r="V160" s="412">
        <v>13260</v>
      </c>
      <c r="W160" s="412">
        <v>0</v>
      </c>
      <c r="X160" s="412">
        <v>0</v>
      </c>
      <c r="Y160" s="412">
        <v>0</v>
      </c>
      <c r="Z160" s="412">
        <v>0</v>
      </c>
      <c r="AA160" s="412">
        <v>0</v>
      </c>
      <c r="AB160" s="412">
        <v>0</v>
      </c>
      <c r="AC160" s="412">
        <v>0</v>
      </c>
      <c r="AD160" s="412">
        <v>0</v>
      </c>
      <c r="AE160" s="412">
        <v>0</v>
      </c>
      <c r="AF160" s="412">
        <v>125049</v>
      </c>
      <c r="AG160" s="412">
        <v>34829</v>
      </c>
      <c r="AH160" s="412">
        <v>24981</v>
      </c>
      <c r="AI160" s="412">
        <v>12899</v>
      </c>
      <c r="AJ160" s="412">
        <v>4729</v>
      </c>
      <c r="AK160" s="412">
        <v>2127</v>
      </c>
      <c r="AL160" s="412">
        <v>1599</v>
      </c>
      <c r="AM160" s="412">
        <v>129</v>
      </c>
      <c r="AN160" s="412">
        <v>206342</v>
      </c>
      <c r="AO160" s="412">
        <v>260</v>
      </c>
      <c r="AP160" s="412">
        <v>171</v>
      </c>
      <c r="AQ160" s="412">
        <v>149</v>
      </c>
      <c r="AR160" s="412">
        <v>110</v>
      </c>
      <c r="AS160" s="412">
        <v>40</v>
      </c>
      <c r="AT160" s="412">
        <v>27</v>
      </c>
      <c r="AU160" s="412">
        <v>40</v>
      </c>
      <c r="AV160" s="412">
        <v>29</v>
      </c>
      <c r="AW160" s="412">
        <v>826</v>
      </c>
      <c r="AX160" s="412">
        <v>260</v>
      </c>
      <c r="AY160" s="412">
        <v>171</v>
      </c>
      <c r="AZ160" s="412">
        <v>149</v>
      </c>
      <c r="BA160" s="412">
        <v>110</v>
      </c>
      <c r="BB160" s="412">
        <v>40</v>
      </c>
      <c r="BC160" s="412">
        <v>27</v>
      </c>
      <c r="BD160" s="412">
        <v>40</v>
      </c>
      <c r="BE160" s="412">
        <v>29</v>
      </c>
      <c r="BF160" s="412">
        <v>0</v>
      </c>
      <c r="BG160" s="412">
        <v>826</v>
      </c>
      <c r="BH160" s="412">
        <v>260</v>
      </c>
      <c r="BI160" s="412">
        <v>124960</v>
      </c>
      <c r="BJ160" s="412">
        <v>34807</v>
      </c>
      <c r="BK160" s="412">
        <v>24942</v>
      </c>
      <c r="BL160" s="412">
        <v>12829</v>
      </c>
      <c r="BM160" s="412">
        <v>4716</v>
      </c>
      <c r="BN160" s="412">
        <v>2140</v>
      </c>
      <c r="BO160" s="412">
        <v>1588</v>
      </c>
      <c r="BP160" s="412">
        <v>100</v>
      </c>
      <c r="BQ160" s="412">
        <v>206342</v>
      </c>
      <c r="BR160" s="412">
        <v>63</v>
      </c>
      <c r="BS160" s="412">
        <v>61904</v>
      </c>
      <c r="BT160" s="412">
        <v>12316</v>
      </c>
      <c r="BU160" s="412">
        <v>6926</v>
      </c>
      <c r="BV160" s="412">
        <v>2901</v>
      </c>
      <c r="BW160" s="412">
        <v>910</v>
      </c>
      <c r="BX160" s="412">
        <v>374</v>
      </c>
      <c r="BY160" s="412">
        <v>209</v>
      </c>
      <c r="BZ160" s="412">
        <v>5</v>
      </c>
      <c r="CA160" s="412">
        <v>85608</v>
      </c>
      <c r="CB160" s="412">
        <v>11</v>
      </c>
      <c r="CC160" s="412">
        <v>2671</v>
      </c>
      <c r="CD160" s="412">
        <v>975</v>
      </c>
      <c r="CE160" s="412">
        <v>746</v>
      </c>
      <c r="CF160" s="412">
        <v>311</v>
      </c>
      <c r="CG160" s="412">
        <v>110</v>
      </c>
      <c r="CH160" s="412">
        <v>42</v>
      </c>
      <c r="CI160" s="412">
        <v>20</v>
      </c>
      <c r="CJ160" s="412">
        <v>2</v>
      </c>
      <c r="CK160" s="412">
        <v>4888</v>
      </c>
      <c r="CL160" s="412">
        <v>8</v>
      </c>
      <c r="CM160" s="412">
        <v>84</v>
      </c>
      <c r="CN160" s="412">
        <v>36</v>
      </c>
      <c r="CO160" s="412">
        <v>36</v>
      </c>
      <c r="CP160" s="412">
        <v>25</v>
      </c>
      <c r="CQ160" s="412">
        <v>12</v>
      </c>
      <c r="CR160" s="412">
        <v>21</v>
      </c>
      <c r="CS160" s="412">
        <v>40</v>
      </c>
      <c r="CT160" s="412">
        <v>11</v>
      </c>
      <c r="CU160" s="412">
        <v>273</v>
      </c>
      <c r="CV160" s="412">
        <v>50</v>
      </c>
      <c r="CW160" s="412">
        <v>37</v>
      </c>
      <c r="CX160" s="412">
        <v>48</v>
      </c>
      <c r="CY160" s="412">
        <v>26</v>
      </c>
      <c r="CZ160" s="412">
        <v>21</v>
      </c>
      <c r="DA160" s="412">
        <v>6</v>
      </c>
      <c r="DB160" s="412">
        <v>4</v>
      </c>
      <c r="DC160" s="412">
        <v>2</v>
      </c>
      <c r="DD160" s="412">
        <v>194</v>
      </c>
      <c r="DE160" s="412">
        <v>2203</v>
      </c>
      <c r="DF160" s="412">
        <v>541</v>
      </c>
      <c r="DG160" s="412">
        <v>357</v>
      </c>
      <c r="DH160" s="412">
        <v>149</v>
      </c>
      <c r="DI160" s="412">
        <v>63</v>
      </c>
      <c r="DJ160" s="412">
        <v>30</v>
      </c>
      <c r="DK160" s="412">
        <v>22</v>
      </c>
      <c r="DL160" s="412">
        <v>3</v>
      </c>
      <c r="DM160" s="412">
        <v>3368</v>
      </c>
      <c r="DN160" s="412">
        <v>932</v>
      </c>
      <c r="DO160" s="412">
        <v>234</v>
      </c>
      <c r="DP160" s="412">
        <v>192</v>
      </c>
      <c r="DQ160" s="412">
        <v>101</v>
      </c>
      <c r="DR160" s="412">
        <v>28</v>
      </c>
      <c r="DS160" s="412">
        <v>12</v>
      </c>
      <c r="DT160" s="412">
        <v>9</v>
      </c>
      <c r="DU160" s="412">
        <v>0</v>
      </c>
      <c r="DV160" s="412">
        <v>1508</v>
      </c>
      <c r="DW160" s="412">
        <v>913</v>
      </c>
      <c r="DX160" s="412">
        <v>88</v>
      </c>
      <c r="DY160" s="412">
        <v>65</v>
      </c>
      <c r="DZ160" s="412">
        <v>41</v>
      </c>
      <c r="EA160" s="412">
        <v>13</v>
      </c>
      <c r="EB160" s="412">
        <v>7</v>
      </c>
      <c r="EC160" s="412">
        <v>9</v>
      </c>
      <c r="ED160" s="412">
        <v>4</v>
      </c>
      <c r="EE160" s="412">
        <v>1140</v>
      </c>
      <c r="EF160" s="412">
        <v>4048</v>
      </c>
      <c r="EG160" s="412">
        <v>863</v>
      </c>
      <c r="EH160" s="412">
        <v>614</v>
      </c>
      <c r="EI160" s="412">
        <v>291</v>
      </c>
      <c r="EJ160" s="412">
        <v>104</v>
      </c>
      <c r="EK160" s="412">
        <v>49</v>
      </c>
      <c r="EL160" s="412">
        <v>40</v>
      </c>
      <c r="EM160" s="412">
        <v>7</v>
      </c>
      <c r="EN160" s="412">
        <v>6016</v>
      </c>
      <c r="EO160" s="412">
        <v>2395</v>
      </c>
      <c r="EP160" s="412">
        <v>409</v>
      </c>
      <c r="EQ160" s="412">
        <v>291</v>
      </c>
      <c r="ER160" s="412">
        <v>140</v>
      </c>
      <c r="ES160" s="412">
        <v>52</v>
      </c>
      <c r="ET160" s="412">
        <v>27</v>
      </c>
      <c r="EU160" s="412">
        <v>25</v>
      </c>
      <c r="EV160" s="412">
        <v>7</v>
      </c>
      <c r="EW160" s="412">
        <v>3346</v>
      </c>
      <c r="EX160" s="412">
        <v>0</v>
      </c>
      <c r="EY160" s="412">
        <v>0</v>
      </c>
      <c r="EZ160" s="412">
        <v>0</v>
      </c>
      <c r="FA160" s="412">
        <v>0</v>
      </c>
      <c r="FB160" s="412">
        <v>0</v>
      </c>
      <c r="FC160" s="412">
        <v>0</v>
      </c>
      <c r="FD160" s="412">
        <v>0</v>
      </c>
      <c r="FE160" s="412">
        <v>0</v>
      </c>
      <c r="FF160" s="412">
        <v>0</v>
      </c>
      <c r="FG160" s="412">
        <v>35</v>
      </c>
      <c r="FH160" s="412">
        <v>10</v>
      </c>
      <c r="FI160" s="412">
        <v>6</v>
      </c>
      <c r="FJ160" s="412">
        <v>6</v>
      </c>
      <c r="FK160" s="412">
        <v>1</v>
      </c>
      <c r="FL160" s="412">
        <v>1</v>
      </c>
      <c r="FM160" s="412">
        <v>2</v>
      </c>
      <c r="FN160" s="412">
        <v>0</v>
      </c>
      <c r="FO160" s="412">
        <v>61</v>
      </c>
      <c r="FP160" s="412">
        <v>2360</v>
      </c>
      <c r="FQ160" s="412">
        <v>399</v>
      </c>
      <c r="FR160" s="412">
        <v>285</v>
      </c>
      <c r="FS160" s="412">
        <v>134</v>
      </c>
      <c r="FT160" s="412">
        <v>51</v>
      </c>
      <c r="FU160" s="412">
        <v>26</v>
      </c>
      <c r="FV160" s="412">
        <v>23</v>
      </c>
      <c r="FW160" s="412">
        <v>7</v>
      </c>
      <c r="FX160" s="412">
        <v>3285</v>
      </c>
      <c r="FY160" s="412">
        <v>178</v>
      </c>
      <c r="FZ160" s="412">
        <v>58456</v>
      </c>
      <c r="GA160" s="412">
        <v>21158</v>
      </c>
      <c r="GB160" s="412">
        <v>16977</v>
      </c>
      <c r="GC160" s="412">
        <v>9450</v>
      </c>
      <c r="GD160" s="412">
        <v>3643</v>
      </c>
      <c r="GE160" s="412">
        <v>1684</v>
      </c>
      <c r="GF160" s="412">
        <v>1301</v>
      </c>
      <c r="GG160" s="412">
        <v>78</v>
      </c>
      <c r="GH160" s="412">
        <v>112925</v>
      </c>
      <c r="GI160" s="412">
        <v>82</v>
      </c>
      <c r="GJ160" s="412">
        <v>66504</v>
      </c>
      <c r="GK160" s="412">
        <v>13649</v>
      </c>
      <c r="GL160" s="412">
        <v>7965</v>
      </c>
      <c r="GM160" s="412">
        <v>3379</v>
      </c>
      <c r="GN160" s="412">
        <v>1073</v>
      </c>
      <c r="GO160" s="412">
        <v>456</v>
      </c>
      <c r="GP160" s="412">
        <v>287</v>
      </c>
      <c r="GQ160" s="412">
        <v>22</v>
      </c>
      <c r="GR160" s="412">
        <v>93417</v>
      </c>
      <c r="GS160" s="412">
        <v>0</v>
      </c>
      <c r="GT160" s="412">
        <v>3.4</v>
      </c>
      <c r="GU160" s="412">
        <v>0</v>
      </c>
      <c r="GV160" s="412">
        <v>0.5</v>
      </c>
      <c r="GW160" s="412">
        <v>0</v>
      </c>
      <c r="GX160" s="412">
        <v>0</v>
      </c>
      <c r="GY160" s="412">
        <v>0</v>
      </c>
      <c r="GZ160" s="412">
        <v>0</v>
      </c>
      <c r="HA160" s="412">
        <v>0</v>
      </c>
      <c r="HB160" s="412">
        <v>3.9</v>
      </c>
      <c r="HC160" s="412">
        <v>237.5</v>
      </c>
      <c r="HD160" s="412">
        <v>108586.35</v>
      </c>
      <c r="HE160" s="412">
        <v>31335.75</v>
      </c>
      <c r="HF160" s="412">
        <v>22883.5</v>
      </c>
      <c r="HG160" s="412">
        <v>11952</v>
      </c>
      <c r="HH160" s="412">
        <v>4438.5</v>
      </c>
      <c r="HI160" s="412">
        <v>2019</v>
      </c>
      <c r="HJ160" s="412">
        <v>1507.25</v>
      </c>
      <c r="HK160" s="412">
        <v>94.75</v>
      </c>
      <c r="HL160" s="412">
        <v>183054.6</v>
      </c>
      <c r="HM160" s="412">
        <v>131.9</v>
      </c>
      <c r="HN160" s="412">
        <v>72390.899999999994</v>
      </c>
      <c r="HO160" s="412">
        <v>24372.3</v>
      </c>
      <c r="HP160" s="412">
        <v>20340.900000000001</v>
      </c>
      <c r="HQ160" s="412">
        <v>11952</v>
      </c>
      <c r="HR160" s="412">
        <v>5424.8</v>
      </c>
      <c r="HS160" s="412">
        <v>2916.3</v>
      </c>
      <c r="HT160" s="412">
        <v>2512.1</v>
      </c>
      <c r="HU160" s="412">
        <v>189.5</v>
      </c>
      <c r="HV160" s="412">
        <v>140230.69999999998</v>
      </c>
      <c r="HW160" s="412">
        <v>0</v>
      </c>
      <c r="HX160" s="412">
        <v>140230.70000000001</v>
      </c>
      <c r="HY160" s="412">
        <v>237.5</v>
      </c>
      <c r="HZ160" s="412">
        <v>108586.35</v>
      </c>
      <c r="IA160" s="412">
        <v>31335.75</v>
      </c>
      <c r="IB160" s="412">
        <v>22883.5</v>
      </c>
      <c r="IC160" s="412">
        <v>11952</v>
      </c>
      <c r="ID160" s="412">
        <v>4438.5</v>
      </c>
      <c r="IE160" s="412">
        <v>2019</v>
      </c>
      <c r="IF160" s="412">
        <v>1507.25</v>
      </c>
      <c r="IG160" s="412">
        <v>94.75</v>
      </c>
      <c r="IH160" s="412">
        <v>183054.6</v>
      </c>
      <c r="II160" s="412">
        <v>70.59</v>
      </c>
      <c r="IJ160" s="412">
        <v>40944.300000000003</v>
      </c>
      <c r="IK160" s="412">
        <v>6113.69</v>
      </c>
      <c r="IL160" s="412">
        <v>1968.08</v>
      </c>
      <c r="IM160" s="412">
        <v>664.92</v>
      </c>
      <c r="IN160" s="412">
        <v>186.59</v>
      </c>
      <c r="IO160" s="412">
        <v>50.09</v>
      </c>
      <c r="IP160" s="412">
        <v>23.02</v>
      </c>
      <c r="IQ160" s="412">
        <v>0</v>
      </c>
      <c r="IR160" s="412">
        <v>50021.279999999992</v>
      </c>
      <c r="IS160" s="412">
        <v>166.91</v>
      </c>
      <c r="IT160" s="412">
        <v>67642.05</v>
      </c>
      <c r="IU160" s="412">
        <v>25222.06</v>
      </c>
      <c r="IV160" s="412">
        <v>20915.419999999998</v>
      </c>
      <c r="IW160" s="412">
        <v>11287.08</v>
      </c>
      <c r="IX160" s="412">
        <v>4251.91</v>
      </c>
      <c r="IY160" s="412">
        <v>1968.91</v>
      </c>
      <c r="IZ160" s="412">
        <v>1484.23</v>
      </c>
      <c r="JA160" s="412">
        <v>94.75</v>
      </c>
      <c r="JB160" s="412">
        <v>133033.32</v>
      </c>
      <c r="JC160" s="412">
        <v>92.7</v>
      </c>
      <c r="JD160" s="412">
        <v>45094.7</v>
      </c>
      <c r="JE160" s="412">
        <v>19617.2</v>
      </c>
      <c r="JF160" s="412">
        <v>18591.5</v>
      </c>
      <c r="JG160" s="412">
        <v>11287.1</v>
      </c>
      <c r="JH160" s="412">
        <v>5196.8</v>
      </c>
      <c r="JI160" s="412">
        <v>2844</v>
      </c>
      <c r="JJ160" s="412">
        <v>2473.6999999999998</v>
      </c>
      <c r="JK160" s="412">
        <v>189.5</v>
      </c>
      <c r="JL160" s="412">
        <v>105387.2</v>
      </c>
      <c r="JM160" s="412">
        <v>0</v>
      </c>
      <c r="JN160" s="412">
        <v>105387.2</v>
      </c>
      <c r="JO160" s="286"/>
      <c r="JP160" s="143">
        <f t="shared" si="7"/>
        <v>0</v>
      </c>
    </row>
    <row r="161" spans="1:276" x14ac:dyDescent="0.2">
      <c r="A161" s="150" t="s">
        <v>548</v>
      </c>
      <c r="B161" s="151" t="s">
        <v>284</v>
      </c>
      <c r="C161" s="152" t="s">
        <v>69</v>
      </c>
      <c r="D161" s="415" t="s">
        <v>309</v>
      </c>
      <c r="E161" s="412">
        <v>17892</v>
      </c>
      <c r="F161" s="412">
        <v>26477</v>
      </c>
      <c r="G161" s="412">
        <v>22340</v>
      </c>
      <c r="H161" s="412">
        <v>7695</v>
      </c>
      <c r="I161" s="412">
        <v>3406</v>
      </c>
      <c r="J161" s="412">
        <v>1051</v>
      </c>
      <c r="K161" s="412">
        <v>259</v>
      </c>
      <c r="L161" s="412">
        <v>31</v>
      </c>
      <c r="M161" s="412">
        <v>79151</v>
      </c>
      <c r="N161" s="412">
        <v>807</v>
      </c>
      <c r="O161" s="412">
        <v>501</v>
      </c>
      <c r="P161" s="412">
        <v>629</v>
      </c>
      <c r="Q161" s="412">
        <v>94</v>
      </c>
      <c r="R161" s="412">
        <v>41</v>
      </c>
      <c r="S161" s="412">
        <v>8</v>
      </c>
      <c r="T161" s="412">
        <v>8</v>
      </c>
      <c r="U161" s="412">
        <v>1</v>
      </c>
      <c r="V161" s="412">
        <v>2089</v>
      </c>
      <c r="W161" s="412">
        <v>4</v>
      </c>
      <c r="X161" s="412">
        <v>3</v>
      </c>
      <c r="Y161" s="412">
        <v>15</v>
      </c>
      <c r="Z161" s="412">
        <v>7</v>
      </c>
      <c r="AA161" s="412">
        <v>5</v>
      </c>
      <c r="AB161" s="412">
        <v>0</v>
      </c>
      <c r="AC161" s="412">
        <v>0</v>
      </c>
      <c r="AD161" s="412">
        <v>0</v>
      </c>
      <c r="AE161" s="412">
        <v>34</v>
      </c>
      <c r="AF161" s="412">
        <v>17081</v>
      </c>
      <c r="AG161" s="412">
        <v>25973</v>
      </c>
      <c r="AH161" s="412">
        <v>21696</v>
      </c>
      <c r="AI161" s="412">
        <v>7594</v>
      </c>
      <c r="AJ161" s="412">
        <v>3360</v>
      </c>
      <c r="AK161" s="412">
        <v>1043</v>
      </c>
      <c r="AL161" s="412">
        <v>251</v>
      </c>
      <c r="AM161" s="412">
        <v>30</v>
      </c>
      <c r="AN161" s="412">
        <v>77028</v>
      </c>
      <c r="AO161" s="412">
        <v>15</v>
      </c>
      <c r="AP161" s="412">
        <v>90</v>
      </c>
      <c r="AQ161" s="412">
        <v>131</v>
      </c>
      <c r="AR161" s="412">
        <v>56</v>
      </c>
      <c r="AS161" s="412">
        <v>29</v>
      </c>
      <c r="AT161" s="412">
        <v>12</v>
      </c>
      <c r="AU161" s="412">
        <v>6</v>
      </c>
      <c r="AV161" s="412">
        <v>8</v>
      </c>
      <c r="AW161" s="412">
        <v>347</v>
      </c>
      <c r="AX161" s="412">
        <v>15</v>
      </c>
      <c r="AY161" s="412">
        <v>90</v>
      </c>
      <c r="AZ161" s="412">
        <v>131</v>
      </c>
      <c r="BA161" s="412">
        <v>56</v>
      </c>
      <c r="BB161" s="412">
        <v>29</v>
      </c>
      <c r="BC161" s="412">
        <v>12</v>
      </c>
      <c r="BD161" s="412">
        <v>6</v>
      </c>
      <c r="BE161" s="412">
        <v>8</v>
      </c>
      <c r="BF161" s="412">
        <v>0</v>
      </c>
      <c r="BG161" s="412">
        <v>347</v>
      </c>
      <c r="BH161" s="412">
        <v>15</v>
      </c>
      <c r="BI161" s="412">
        <v>17156</v>
      </c>
      <c r="BJ161" s="412">
        <v>26014</v>
      </c>
      <c r="BK161" s="412">
        <v>21621</v>
      </c>
      <c r="BL161" s="412">
        <v>7567</v>
      </c>
      <c r="BM161" s="412">
        <v>3343</v>
      </c>
      <c r="BN161" s="412">
        <v>1037</v>
      </c>
      <c r="BO161" s="412">
        <v>253</v>
      </c>
      <c r="BP161" s="412">
        <v>22</v>
      </c>
      <c r="BQ161" s="412">
        <v>77028</v>
      </c>
      <c r="BR161" s="412">
        <v>9</v>
      </c>
      <c r="BS161" s="412">
        <v>8947</v>
      </c>
      <c r="BT161" s="412">
        <v>7676</v>
      </c>
      <c r="BU161" s="412">
        <v>5277</v>
      </c>
      <c r="BV161" s="412">
        <v>1484</v>
      </c>
      <c r="BW161" s="412">
        <v>507</v>
      </c>
      <c r="BX161" s="412">
        <v>108</v>
      </c>
      <c r="BY161" s="412">
        <v>24</v>
      </c>
      <c r="BZ161" s="412">
        <v>1</v>
      </c>
      <c r="CA161" s="412">
        <v>24033</v>
      </c>
      <c r="CB161" s="412">
        <v>0</v>
      </c>
      <c r="CC161" s="412">
        <v>173</v>
      </c>
      <c r="CD161" s="412">
        <v>450</v>
      </c>
      <c r="CE161" s="412">
        <v>268</v>
      </c>
      <c r="CF161" s="412">
        <v>83</v>
      </c>
      <c r="CG161" s="412">
        <v>31</v>
      </c>
      <c r="CH161" s="412">
        <v>6</v>
      </c>
      <c r="CI161" s="412">
        <v>4</v>
      </c>
      <c r="CJ161" s="412">
        <v>0</v>
      </c>
      <c r="CK161" s="412">
        <v>1015</v>
      </c>
      <c r="CL161" s="412">
        <v>0</v>
      </c>
      <c r="CM161" s="412">
        <v>8</v>
      </c>
      <c r="CN161" s="412">
        <v>12</v>
      </c>
      <c r="CO161" s="412">
        <v>18</v>
      </c>
      <c r="CP161" s="412">
        <v>15</v>
      </c>
      <c r="CQ161" s="412">
        <v>10</v>
      </c>
      <c r="CR161" s="412">
        <v>6</v>
      </c>
      <c r="CS161" s="412">
        <v>16</v>
      </c>
      <c r="CT161" s="412">
        <v>11</v>
      </c>
      <c r="CU161" s="412">
        <v>96</v>
      </c>
      <c r="CV161" s="412">
        <v>81</v>
      </c>
      <c r="CW161" s="412">
        <v>56</v>
      </c>
      <c r="CX161" s="412">
        <v>55</v>
      </c>
      <c r="CY161" s="412">
        <v>12</v>
      </c>
      <c r="CZ161" s="412">
        <v>0</v>
      </c>
      <c r="DA161" s="412">
        <v>2</v>
      </c>
      <c r="DB161" s="412">
        <v>1</v>
      </c>
      <c r="DC161" s="412">
        <v>0</v>
      </c>
      <c r="DD161" s="412">
        <v>207</v>
      </c>
      <c r="DE161" s="412">
        <v>393</v>
      </c>
      <c r="DF161" s="412">
        <v>196</v>
      </c>
      <c r="DG161" s="412">
        <v>137</v>
      </c>
      <c r="DH161" s="412">
        <v>40</v>
      </c>
      <c r="DI161" s="412">
        <v>21</v>
      </c>
      <c r="DJ161" s="412">
        <v>5</v>
      </c>
      <c r="DK161" s="412">
        <v>0</v>
      </c>
      <c r="DL161" s="412">
        <v>0</v>
      </c>
      <c r="DM161" s="412">
        <v>792</v>
      </c>
      <c r="DN161" s="412">
        <v>0</v>
      </c>
      <c r="DO161" s="412">
        <v>0</v>
      </c>
      <c r="DP161" s="412">
        <v>0</v>
      </c>
      <c r="DQ161" s="412">
        <v>0</v>
      </c>
      <c r="DR161" s="412">
        <v>0</v>
      </c>
      <c r="DS161" s="412">
        <v>0</v>
      </c>
      <c r="DT161" s="412">
        <v>0</v>
      </c>
      <c r="DU161" s="412">
        <v>0</v>
      </c>
      <c r="DV161" s="412">
        <v>0</v>
      </c>
      <c r="DW161" s="412">
        <v>58</v>
      </c>
      <c r="DX161" s="412">
        <v>32</v>
      </c>
      <c r="DY161" s="412">
        <v>23</v>
      </c>
      <c r="DZ161" s="412">
        <v>10</v>
      </c>
      <c r="EA161" s="412">
        <v>1</v>
      </c>
      <c r="EB161" s="412">
        <v>4</v>
      </c>
      <c r="EC161" s="412">
        <v>0</v>
      </c>
      <c r="ED161" s="412">
        <v>0</v>
      </c>
      <c r="EE161" s="412">
        <v>128</v>
      </c>
      <c r="EF161" s="412">
        <v>451</v>
      </c>
      <c r="EG161" s="412">
        <v>228</v>
      </c>
      <c r="EH161" s="412">
        <v>160</v>
      </c>
      <c r="EI161" s="412">
        <v>50</v>
      </c>
      <c r="EJ161" s="412">
        <v>22</v>
      </c>
      <c r="EK161" s="412">
        <v>9</v>
      </c>
      <c r="EL161" s="412">
        <v>0</v>
      </c>
      <c r="EM161" s="412">
        <v>0</v>
      </c>
      <c r="EN161" s="412">
        <v>920</v>
      </c>
      <c r="EO161" s="412">
        <v>153</v>
      </c>
      <c r="EP161" s="412">
        <v>105</v>
      </c>
      <c r="EQ161" s="412">
        <v>80</v>
      </c>
      <c r="ER161" s="412">
        <v>32</v>
      </c>
      <c r="ES161" s="412">
        <v>10</v>
      </c>
      <c r="ET161" s="412">
        <v>8</v>
      </c>
      <c r="EU161" s="412">
        <v>0</v>
      </c>
      <c r="EV161" s="412">
        <v>0</v>
      </c>
      <c r="EW161" s="412">
        <v>388</v>
      </c>
      <c r="EX161" s="412">
        <v>0</v>
      </c>
      <c r="EY161" s="412">
        <v>0</v>
      </c>
      <c r="EZ161" s="412">
        <v>0</v>
      </c>
      <c r="FA161" s="412">
        <v>0</v>
      </c>
      <c r="FB161" s="412">
        <v>0</v>
      </c>
      <c r="FC161" s="412">
        <v>0</v>
      </c>
      <c r="FD161" s="412">
        <v>0</v>
      </c>
      <c r="FE161" s="412">
        <v>0</v>
      </c>
      <c r="FF161" s="412">
        <v>0</v>
      </c>
      <c r="FG161" s="412">
        <v>0</v>
      </c>
      <c r="FH161" s="412">
        <v>1</v>
      </c>
      <c r="FI161" s="412">
        <v>1</v>
      </c>
      <c r="FJ161" s="412">
        <v>1</v>
      </c>
      <c r="FK161" s="412">
        <v>0</v>
      </c>
      <c r="FL161" s="412">
        <v>0</v>
      </c>
      <c r="FM161" s="412">
        <v>0</v>
      </c>
      <c r="FN161" s="412">
        <v>0</v>
      </c>
      <c r="FO161" s="412">
        <v>3</v>
      </c>
      <c r="FP161" s="412">
        <v>153</v>
      </c>
      <c r="FQ161" s="412">
        <v>104</v>
      </c>
      <c r="FR161" s="412">
        <v>79</v>
      </c>
      <c r="FS161" s="412">
        <v>31</v>
      </c>
      <c r="FT161" s="412">
        <v>10</v>
      </c>
      <c r="FU161" s="412">
        <v>8</v>
      </c>
      <c r="FV161" s="412">
        <v>0</v>
      </c>
      <c r="FW161" s="412">
        <v>0</v>
      </c>
      <c r="FX161" s="412">
        <v>385</v>
      </c>
      <c r="FY161" s="412">
        <v>6</v>
      </c>
      <c r="FZ161" s="412">
        <v>7970</v>
      </c>
      <c r="GA161" s="412">
        <v>17843</v>
      </c>
      <c r="GB161" s="412">
        <v>16034</v>
      </c>
      <c r="GC161" s="412">
        <v>5975</v>
      </c>
      <c r="GD161" s="412">
        <v>2794</v>
      </c>
      <c r="GE161" s="412">
        <v>913</v>
      </c>
      <c r="GF161" s="412">
        <v>209</v>
      </c>
      <c r="GG161" s="412">
        <v>10</v>
      </c>
      <c r="GH161" s="412">
        <v>51754</v>
      </c>
      <c r="GI161" s="412">
        <v>9</v>
      </c>
      <c r="GJ161" s="412">
        <v>9186</v>
      </c>
      <c r="GK161" s="412">
        <v>8171</v>
      </c>
      <c r="GL161" s="412">
        <v>5587</v>
      </c>
      <c r="GM161" s="412">
        <v>1592</v>
      </c>
      <c r="GN161" s="412">
        <v>549</v>
      </c>
      <c r="GO161" s="412">
        <v>124</v>
      </c>
      <c r="GP161" s="412">
        <v>44</v>
      </c>
      <c r="GQ161" s="412">
        <v>12</v>
      </c>
      <c r="GR161" s="412">
        <v>25274</v>
      </c>
      <c r="GS161" s="412">
        <v>0</v>
      </c>
      <c r="GT161" s="412">
        <v>0.88</v>
      </c>
      <c r="GU161" s="412">
        <v>0</v>
      </c>
      <c r="GV161" s="412">
        <v>0</v>
      </c>
      <c r="GW161" s="412">
        <v>0</v>
      </c>
      <c r="GX161" s="412">
        <v>0</v>
      </c>
      <c r="GY161" s="412">
        <v>0</v>
      </c>
      <c r="GZ161" s="412">
        <v>0</v>
      </c>
      <c r="HA161" s="412">
        <v>0</v>
      </c>
      <c r="HB161" s="412">
        <v>0.88</v>
      </c>
      <c r="HC161" s="412">
        <v>12.75</v>
      </c>
      <c r="HD161" s="412">
        <v>14900.12</v>
      </c>
      <c r="HE161" s="412">
        <v>23992</v>
      </c>
      <c r="HF161" s="412">
        <v>20236.75</v>
      </c>
      <c r="HG161" s="412">
        <v>7172.75</v>
      </c>
      <c r="HH161" s="412">
        <v>3204</v>
      </c>
      <c r="HI161" s="412">
        <v>1007.5</v>
      </c>
      <c r="HJ161" s="412">
        <v>238</v>
      </c>
      <c r="HK161" s="412">
        <v>16.25</v>
      </c>
      <c r="HL161" s="412">
        <v>70780.12</v>
      </c>
      <c r="HM161" s="412">
        <v>7.1</v>
      </c>
      <c r="HN161" s="412">
        <v>9933.4</v>
      </c>
      <c r="HO161" s="412">
        <v>18660.400000000001</v>
      </c>
      <c r="HP161" s="412">
        <v>17988.2</v>
      </c>
      <c r="HQ161" s="412">
        <v>7172.8</v>
      </c>
      <c r="HR161" s="412">
        <v>3916</v>
      </c>
      <c r="HS161" s="412">
        <v>1455.3</v>
      </c>
      <c r="HT161" s="412">
        <v>396.7</v>
      </c>
      <c r="HU161" s="412">
        <v>32.5</v>
      </c>
      <c r="HV161" s="412">
        <v>59562.400000000009</v>
      </c>
      <c r="HW161" s="412">
        <v>0</v>
      </c>
      <c r="HX161" s="412">
        <v>59562.400000000001</v>
      </c>
      <c r="HY161" s="412">
        <v>12.75</v>
      </c>
      <c r="HZ161" s="412">
        <v>14900.12</v>
      </c>
      <c r="IA161" s="412">
        <v>23992</v>
      </c>
      <c r="IB161" s="412">
        <v>20236.75</v>
      </c>
      <c r="IC161" s="412">
        <v>7172.75</v>
      </c>
      <c r="ID161" s="412">
        <v>3204</v>
      </c>
      <c r="IE161" s="412">
        <v>1007.5</v>
      </c>
      <c r="IF161" s="412">
        <v>238</v>
      </c>
      <c r="IG161" s="412">
        <v>16.25</v>
      </c>
      <c r="IH161" s="412">
        <v>70780.12</v>
      </c>
      <c r="II161" s="412">
        <v>4.1900000000000004</v>
      </c>
      <c r="IJ161" s="412">
        <v>4969.3500000000004</v>
      </c>
      <c r="IK161" s="412">
        <v>5272.2</v>
      </c>
      <c r="IL161" s="412">
        <v>2463.69</v>
      </c>
      <c r="IM161" s="412">
        <v>485.15</v>
      </c>
      <c r="IN161" s="412">
        <v>125.68</v>
      </c>
      <c r="IO161" s="412">
        <v>25.75</v>
      </c>
      <c r="IP161" s="412">
        <v>5.6</v>
      </c>
      <c r="IQ161" s="412">
        <v>0</v>
      </c>
      <c r="IR161" s="412">
        <v>13351.61</v>
      </c>
      <c r="IS161" s="412">
        <v>8.5599999999999987</v>
      </c>
      <c r="IT161" s="412">
        <v>9930.77</v>
      </c>
      <c r="IU161" s="412">
        <v>18719.8</v>
      </c>
      <c r="IV161" s="412">
        <v>17773.060000000001</v>
      </c>
      <c r="IW161" s="412">
        <v>6687.6</v>
      </c>
      <c r="IX161" s="412">
        <v>3078.32</v>
      </c>
      <c r="IY161" s="412">
        <v>981.75</v>
      </c>
      <c r="IZ161" s="412">
        <v>232.4</v>
      </c>
      <c r="JA161" s="412">
        <v>16.25</v>
      </c>
      <c r="JB161" s="412">
        <v>57428.51</v>
      </c>
      <c r="JC161" s="412">
        <v>4.8</v>
      </c>
      <c r="JD161" s="412">
        <v>6620.5</v>
      </c>
      <c r="JE161" s="412">
        <v>14559.8</v>
      </c>
      <c r="JF161" s="412">
        <v>15798.3</v>
      </c>
      <c r="JG161" s="412">
        <v>6687.6</v>
      </c>
      <c r="JH161" s="412">
        <v>3762.4</v>
      </c>
      <c r="JI161" s="412">
        <v>1418.1</v>
      </c>
      <c r="JJ161" s="412">
        <v>387.3</v>
      </c>
      <c r="JK161" s="412">
        <v>32.5</v>
      </c>
      <c r="JL161" s="412">
        <v>49271.299999999996</v>
      </c>
      <c r="JM161" s="412">
        <v>0</v>
      </c>
      <c r="JN161" s="412">
        <v>49271.3</v>
      </c>
      <c r="JO161" s="286"/>
      <c r="JP161" s="143">
        <f t="shared" si="7"/>
        <v>0</v>
      </c>
    </row>
    <row r="162" spans="1:276" x14ac:dyDescent="0.2">
      <c r="A162" s="150" t="s">
        <v>550</v>
      </c>
      <c r="B162" s="151" t="s">
        <v>276</v>
      </c>
      <c r="C162" s="152" t="s">
        <v>277</v>
      </c>
      <c r="D162" s="415" t="s">
        <v>549</v>
      </c>
      <c r="E162" s="412">
        <v>4161</v>
      </c>
      <c r="F162" s="412">
        <v>8576</v>
      </c>
      <c r="G162" s="412">
        <v>18471</v>
      </c>
      <c r="H162" s="412">
        <v>17831</v>
      </c>
      <c r="I162" s="412">
        <v>9236</v>
      </c>
      <c r="J162" s="412">
        <v>5238</v>
      </c>
      <c r="K162" s="412">
        <v>3861</v>
      </c>
      <c r="L162" s="412">
        <v>347</v>
      </c>
      <c r="M162" s="412">
        <v>67721</v>
      </c>
      <c r="N162" s="412">
        <v>249</v>
      </c>
      <c r="O162" s="412">
        <v>115</v>
      </c>
      <c r="P162" s="412">
        <v>373</v>
      </c>
      <c r="Q162" s="412">
        <v>175</v>
      </c>
      <c r="R162" s="412">
        <v>93</v>
      </c>
      <c r="S162" s="412">
        <v>43</v>
      </c>
      <c r="T162" s="412">
        <v>17</v>
      </c>
      <c r="U162" s="412">
        <v>1</v>
      </c>
      <c r="V162" s="412">
        <v>1066</v>
      </c>
      <c r="W162" s="412">
        <v>9</v>
      </c>
      <c r="X162" s="412">
        <v>0</v>
      </c>
      <c r="Y162" s="412">
        <v>0</v>
      </c>
      <c r="Z162" s="412">
        <v>0</v>
      </c>
      <c r="AA162" s="412">
        <v>0</v>
      </c>
      <c r="AB162" s="412">
        <v>0</v>
      </c>
      <c r="AC162" s="412">
        <v>0</v>
      </c>
      <c r="AD162" s="412">
        <v>0</v>
      </c>
      <c r="AE162" s="412">
        <v>9</v>
      </c>
      <c r="AF162" s="412">
        <v>3903</v>
      </c>
      <c r="AG162" s="412">
        <v>8461</v>
      </c>
      <c r="AH162" s="412">
        <v>18098</v>
      </c>
      <c r="AI162" s="412">
        <v>17656</v>
      </c>
      <c r="AJ162" s="412">
        <v>9143</v>
      </c>
      <c r="AK162" s="412">
        <v>5195</v>
      </c>
      <c r="AL162" s="412">
        <v>3844</v>
      </c>
      <c r="AM162" s="412">
        <v>346</v>
      </c>
      <c r="AN162" s="412">
        <v>66646</v>
      </c>
      <c r="AO162" s="412">
        <v>1</v>
      </c>
      <c r="AP162" s="412">
        <v>15</v>
      </c>
      <c r="AQ162" s="412">
        <v>38</v>
      </c>
      <c r="AR162" s="412">
        <v>79</v>
      </c>
      <c r="AS162" s="412">
        <v>64</v>
      </c>
      <c r="AT162" s="412">
        <v>30</v>
      </c>
      <c r="AU162" s="412">
        <v>30</v>
      </c>
      <c r="AV162" s="412">
        <v>16</v>
      </c>
      <c r="AW162" s="412">
        <v>273</v>
      </c>
      <c r="AX162" s="412">
        <v>1</v>
      </c>
      <c r="AY162" s="412">
        <v>15</v>
      </c>
      <c r="AZ162" s="412">
        <v>38</v>
      </c>
      <c r="BA162" s="412">
        <v>79</v>
      </c>
      <c r="BB162" s="412">
        <v>64</v>
      </c>
      <c r="BC162" s="412">
        <v>30</v>
      </c>
      <c r="BD162" s="412">
        <v>30</v>
      </c>
      <c r="BE162" s="412">
        <v>16</v>
      </c>
      <c r="BF162" s="412">
        <v>0</v>
      </c>
      <c r="BG162" s="412">
        <v>273</v>
      </c>
      <c r="BH162" s="412">
        <v>1</v>
      </c>
      <c r="BI162" s="412">
        <v>3917</v>
      </c>
      <c r="BJ162" s="412">
        <v>8484</v>
      </c>
      <c r="BK162" s="412">
        <v>18139</v>
      </c>
      <c r="BL162" s="412">
        <v>17641</v>
      </c>
      <c r="BM162" s="412">
        <v>9109</v>
      </c>
      <c r="BN162" s="412">
        <v>5195</v>
      </c>
      <c r="BO162" s="412">
        <v>3830</v>
      </c>
      <c r="BP162" s="412">
        <v>330</v>
      </c>
      <c r="BQ162" s="412">
        <v>66646</v>
      </c>
      <c r="BR162" s="412">
        <v>1</v>
      </c>
      <c r="BS162" s="412">
        <v>2392</v>
      </c>
      <c r="BT162" s="412">
        <v>4041</v>
      </c>
      <c r="BU162" s="412">
        <v>6127</v>
      </c>
      <c r="BV162" s="412">
        <v>4742</v>
      </c>
      <c r="BW162" s="412">
        <v>1812</v>
      </c>
      <c r="BX162" s="412">
        <v>798</v>
      </c>
      <c r="BY162" s="412">
        <v>453</v>
      </c>
      <c r="BZ162" s="412">
        <v>33</v>
      </c>
      <c r="CA162" s="412">
        <v>20399</v>
      </c>
      <c r="CB162" s="412">
        <v>0</v>
      </c>
      <c r="CC162" s="412">
        <v>17</v>
      </c>
      <c r="CD162" s="412">
        <v>96</v>
      </c>
      <c r="CE162" s="412">
        <v>215</v>
      </c>
      <c r="CF162" s="412">
        <v>196</v>
      </c>
      <c r="CG162" s="412">
        <v>87</v>
      </c>
      <c r="CH162" s="412">
        <v>37</v>
      </c>
      <c r="CI162" s="412">
        <v>33</v>
      </c>
      <c r="CJ162" s="412">
        <v>2</v>
      </c>
      <c r="CK162" s="412">
        <v>683</v>
      </c>
      <c r="CL162" s="412">
        <v>0</v>
      </c>
      <c r="CM162" s="412">
        <v>1</v>
      </c>
      <c r="CN162" s="412">
        <v>6</v>
      </c>
      <c r="CO162" s="412">
        <v>12</v>
      </c>
      <c r="CP162" s="412">
        <v>20</v>
      </c>
      <c r="CQ162" s="412">
        <v>5</v>
      </c>
      <c r="CR162" s="412">
        <v>10</v>
      </c>
      <c r="CS162" s="412">
        <v>21</v>
      </c>
      <c r="CT162" s="412">
        <v>13</v>
      </c>
      <c r="CU162" s="412">
        <v>88</v>
      </c>
      <c r="CV162" s="412">
        <v>24</v>
      </c>
      <c r="CW162" s="412">
        <v>17</v>
      </c>
      <c r="CX162" s="412">
        <v>29</v>
      </c>
      <c r="CY162" s="412">
        <v>33</v>
      </c>
      <c r="CZ162" s="412">
        <v>10</v>
      </c>
      <c r="DA162" s="412">
        <v>17</v>
      </c>
      <c r="DB162" s="412">
        <v>22</v>
      </c>
      <c r="DC162" s="412">
        <v>6</v>
      </c>
      <c r="DD162" s="412">
        <v>158</v>
      </c>
      <c r="DE162" s="412">
        <v>50</v>
      </c>
      <c r="DF162" s="412">
        <v>72</v>
      </c>
      <c r="DG162" s="412">
        <v>121</v>
      </c>
      <c r="DH162" s="412">
        <v>110</v>
      </c>
      <c r="DI162" s="412">
        <v>48</v>
      </c>
      <c r="DJ162" s="412">
        <v>21</v>
      </c>
      <c r="DK162" s="412">
        <v>16</v>
      </c>
      <c r="DL162" s="412">
        <v>1</v>
      </c>
      <c r="DM162" s="412">
        <v>439</v>
      </c>
      <c r="DN162" s="412">
        <v>10</v>
      </c>
      <c r="DO162" s="412">
        <v>11</v>
      </c>
      <c r="DP162" s="412">
        <v>39</v>
      </c>
      <c r="DQ162" s="412">
        <v>32</v>
      </c>
      <c r="DR162" s="412">
        <v>19</v>
      </c>
      <c r="DS162" s="412">
        <v>9</v>
      </c>
      <c r="DT162" s="412">
        <v>7</v>
      </c>
      <c r="DU162" s="412">
        <v>1</v>
      </c>
      <c r="DV162" s="412">
        <v>128</v>
      </c>
      <c r="DW162" s="412">
        <v>13</v>
      </c>
      <c r="DX162" s="412">
        <v>22</v>
      </c>
      <c r="DY162" s="412">
        <v>20</v>
      </c>
      <c r="DZ162" s="412">
        <v>18</v>
      </c>
      <c r="EA162" s="412">
        <v>11</v>
      </c>
      <c r="EB162" s="412">
        <v>11</v>
      </c>
      <c r="EC162" s="412">
        <v>5</v>
      </c>
      <c r="ED162" s="412">
        <v>3</v>
      </c>
      <c r="EE162" s="412">
        <v>103</v>
      </c>
      <c r="EF162" s="412">
        <v>73</v>
      </c>
      <c r="EG162" s="412">
        <v>105</v>
      </c>
      <c r="EH162" s="412">
        <v>180</v>
      </c>
      <c r="EI162" s="412">
        <v>160</v>
      </c>
      <c r="EJ162" s="412">
        <v>78</v>
      </c>
      <c r="EK162" s="412">
        <v>41</v>
      </c>
      <c r="EL162" s="412">
        <v>28</v>
      </c>
      <c r="EM162" s="412">
        <v>5</v>
      </c>
      <c r="EN162" s="412">
        <v>670</v>
      </c>
      <c r="EO162" s="412">
        <v>37</v>
      </c>
      <c r="EP162" s="412">
        <v>52</v>
      </c>
      <c r="EQ162" s="412">
        <v>70</v>
      </c>
      <c r="ER162" s="412">
        <v>71</v>
      </c>
      <c r="ES162" s="412">
        <v>43</v>
      </c>
      <c r="ET162" s="412">
        <v>27</v>
      </c>
      <c r="EU162" s="412">
        <v>20</v>
      </c>
      <c r="EV162" s="412">
        <v>4</v>
      </c>
      <c r="EW162" s="412">
        <v>324</v>
      </c>
      <c r="EX162" s="412">
        <v>0</v>
      </c>
      <c r="EY162" s="412">
        <v>0</v>
      </c>
      <c r="EZ162" s="412">
        <v>0</v>
      </c>
      <c r="FA162" s="412">
        <v>0</v>
      </c>
      <c r="FB162" s="412">
        <v>0</v>
      </c>
      <c r="FC162" s="412">
        <v>0</v>
      </c>
      <c r="FD162" s="412">
        <v>0</v>
      </c>
      <c r="FE162" s="412">
        <v>0</v>
      </c>
      <c r="FF162" s="412">
        <v>0</v>
      </c>
      <c r="FG162" s="412">
        <v>2</v>
      </c>
      <c r="FH162" s="412">
        <v>4</v>
      </c>
      <c r="FI162" s="412">
        <v>11</v>
      </c>
      <c r="FJ162" s="412">
        <v>15</v>
      </c>
      <c r="FK162" s="412">
        <v>10</v>
      </c>
      <c r="FL162" s="412">
        <v>4</v>
      </c>
      <c r="FM162" s="412">
        <v>5</v>
      </c>
      <c r="FN162" s="412">
        <v>0</v>
      </c>
      <c r="FO162" s="412">
        <v>51</v>
      </c>
      <c r="FP162" s="412">
        <v>35</v>
      </c>
      <c r="FQ162" s="412">
        <v>48</v>
      </c>
      <c r="FR162" s="412">
        <v>59</v>
      </c>
      <c r="FS162" s="412">
        <v>56</v>
      </c>
      <c r="FT162" s="412">
        <v>33</v>
      </c>
      <c r="FU162" s="412">
        <v>23</v>
      </c>
      <c r="FV162" s="412">
        <v>15</v>
      </c>
      <c r="FW162" s="412">
        <v>4</v>
      </c>
      <c r="FX162" s="412">
        <v>273</v>
      </c>
      <c r="FY162" s="412">
        <v>0</v>
      </c>
      <c r="FZ162" s="412">
        <v>1484</v>
      </c>
      <c r="GA162" s="412">
        <v>4308</v>
      </c>
      <c r="GB162" s="412">
        <v>11723</v>
      </c>
      <c r="GC162" s="412">
        <v>12630</v>
      </c>
      <c r="GD162" s="412">
        <v>7175</v>
      </c>
      <c r="GE162" s="412">
        <v>4330</v>
      </c>
      <c r="GF162" s="412">
        <v>3311</v>
      </c>
      <c r="GG162" s="412">
        <v>278</v>
      </c>
      <c r="GH162" s="412">
        <v>45239</v>
      </c>
      <c r="GI162" s="412">
        <v>1</v>
      </c>
      <c r="GJ162" s="412">
        <v>2433</v>
      </c>
      <c r="GK162" s="412">
        <v>4176</v>
      </c>
      <c r="GL162" s="412">
        <v>6416</v>
      </c>
      <c r="GM162" s="412">
        <v>5011</v>
      </c>
      <c r="GN162" s="412">
        <v>1934</v>
      </c>
      <c r="GO162" s="412">
        <v>865</v>
      </c>
      <c r="GP162" s="412">
        <v>519</v>
      </c>
      <c r="GQ162" s="412">
        <v>52</v>
      </c>
      <c r="GR162" s="412">
        <v>21407</v>
      </c>
      <c r="GS162" s="412">
        <v>0</v>
      </c>
      <c r="GT162" s="412">
        <v>7.38</v>
      </c>
      <c r="GU162" s="412">
        <v>2.25</v>
      </c>
      <c r="GV162" s="412">
        <v>1.5</v>
      </c>
      <c r="GW162" s="412">
        <v>1</v>
      </c>
      <c r="GX162" s="412">
        <v>0</v>
      </c>
      <c r="GY162" s="412">
        <v>0</v>
      </c>
      <c r="GZ162" s="412">
        <v>0</v>
      </c>
      <c r="HA162" s="412">
        <v>0</v>
      </c>
      <c r="HB162" s="412">
        <v>12.129999999999999</v>
      </c>
      <c r="HC162" s="412">
        <v>0.75</v>
      </c>
      <c r="HD162" s="412">
        <v>3303.37</v>
      </c>
      <c r="HE162" s="412">
        <v>7444.5</v>
      </c>
      <c r="HF162" s="412">
        <v>16515.5</v>
      </c>
      <c r="HG162" s="412">
        <v>16371</v>
      </c>
      <c r="HH162" s="412">
        <v>8618.25</v>
      </c>
      <c r="HI162" s="412">
        <v>4977.75</v>
      </c>
      <c r="HJ162" s="412">
        <v>3693.5</v>
      </c>
      <c r="HK162" s="412">
        <v>315.25</v>
      </c>
      <c r="HL162" s="412">
        <v>61239.869999999995</v>
      </c>
      <c r="HM162" s="412">
        <v>0.4</v>
      </c>
      <c r="HN162" s="412">
        <v>2202.1999999999998</v>
      </c>
      <c r="HO162" s="412">
        <v>5790.2</v>
      </c>
      <c r="HP162" s="412">
        <v>14680.4</v>
      </c>
      <c r="HQ162" s="412">
        <v>16371</v>
      </c>
      <c r="HR162" s="412">
        <v>10533.4</v>
      </c>
      <c r="HS162" s="412">
        <v>7190.1</v>
      </c>
      <c r="HT162" s="412">
        <v>6155.8</v>
      </c>
      <c r="HU162" s="412">
        <v>630.5</v>
      </c>
      <c r="HV162" s="412">
        <v>63554</v>
      </c>
      <c r="HW162" s="412">
        <v>219</v>
      </c>
      <c r="HX162" s="412">
        <v>63773</v>
      </c>
      <c r="HY162" s="412">
        <v>0.75</v>
      </c>
      <c r="HZ162" s="412">
        <v>3303.37</v>
      </c>
      <c r="IA162" s="412">
        <v>7444.5</v>
      </c>
      <c r="IB162" s="412">
        <v>16515.5</v>
      </c>
      <c r="IC162" s="412">
        <v>16371</v>
      </c>
      <c r="ID162" s="412">
        <v>8618.25</v>
      </c>
      <c r="IE162" s="412">
        <v>4977.75</v>
      </c>
      <c r="IF162" s="412">
        <v>3693.5</v>
      </c>
      <c r="IG162" s="412">
        <v>315.25</v>
      </c>
      <c r="IH162" s="412">
        <v>61239.869999999995</v>
      </c>
      <c r="II162" s="412">
        <v>0.7</v>
      </c>
      <c r="IJ162" s="412">
        <v>1004.3</v>
      </c>
      <c r="IK162" s="412">
        <v>1710.6</v>
      </c>
      <c r="IL162" s="412">
        <v>2279.6</v>
      </c>
      <c r="IM162" s="412">
        <v>1045.0999999999999</v>
      </c>
      <c r="IN162" s="412">
        <v>275.7</v>
      </c>
      <c r="IO162" s="412">
        <v>86.3</v>
      </c>
      <c r="IP162" s="412">
        <v>29.2</v>
      </c>
      <c r="IQ162" s="412">
        <v>1.5</v>
      </c>
      <c r="IR162" s="412">
        <v>6432.9999999999991</v>
      </c>
      <c r="IS162" s="412">
        <v>5.0000000000000044E-2</v>
      </c>
      <c r="IT162" s="412">
        <v>2299.0699999999997</v>
      </c>
      <c r="IU162" s="412">
        <v>5733.9</v>
      </c>
      <c r="IV162" s="412">
        <v>14235.9</v>
      </c>
      <c r="IW162" s="412">
        <v>15325.9</v>
      </c>
      <c r="IX162" s="412">
        <v>8342.5499999999993</v>
      </c>
      <c r="IY162" s="412">
        <v>4891.45</v>
      </c>
      <c r="IZ162" s="412">
        <v>3664.3</v>
      </c>
      <c r="JA162" s="412">
        <v>313.75</v>
      </c>
      <c r="JB162" s="412">
        <v>54806.869999999995</v>
      </c>
      <c r="JC162" s="412">
        <v>0</v>
      </c>
      <c r="JD162" s="412">
        <v>1532.7</v>
      </c>
      <c r="JE162" s="412">
        <v>4459.7</v>
      </c>
      <c r="JF162" s="412">
        <v>12654.1</v>
      </c>
      <c r="JG162" s="412">
        <v>15325.9</v>
      </c>
      <c r="JH162" s="412">
        <v>10196.5</v>
      </c>
      <c r="JI162" s="412">
        <v>7065.4</v>
      </c>
      <c r="JJ162" s="412">
        <v>6107.2</v>
      </c>
      <c r="JK162" s="412">
        <v>627.5</v>
      </c>
      <c r="JL162" s="412">
        <v>57969</v>
      </c>
      <c r="JM162" s="412">
        <v>219</v>
      </c>
      <c r="JN162" s="412">
        <v>58188</v>
      </c>
      <c r="JO162" s="286"/>
      <c r="JP162" s="143">
        <f t="shared" si="7"/>
        <v>0</v>
      </c>
    </row>
    <row r="163" spans="1:276" x14ac:dyDescent="0.2">
      <c r="A163" s="150" t="s">
        <v>552</v>
      </c>
      <c r="B163" s="151" t="s">
        <v>276</v>
      </c>
      <c r="C163" s="152" t="s">
        <v>69</v>
      </c>
      <c r="D163" s="415" t="s">
        <v>551</v>
      </c>
      <c r="E163" s="412">
        <v>2292</v>
      </c>
      <c r="F163" s="412">
        <v>3631</v>
      </c>
      <c r="G163" s="412">
        <v>7754</v>
      </c>
      <c r="H163" s="412">
        <v>5078</v>
      </c>
      <c r="I163" s="412">
        <v>4298</v>
      </c>
      <c r="J163" s="412">
        <v>2630</v>
      </c>
      <c r="K163" s="412">
        <v>1406</v>
      </c>
      <c r="L163" s="412">
        <v>169</v>
      </c>
      <c r="M163" s="412">
        <v>27258</v>
      </c>
      <c r="N163" s="412">
        <v>124</v>
      </c>
      <c r="O163" s="412">
        <v>40</v>
      </c>
      <c r="P163" s="412">
        <v>70</v>
      </c>
      <c r="Q163" s="412">
        <v>50</v>
      </c>
      <c r="R163" s="412">
        <v>26</v>
      </c>
      <c r="S163" s="412">
        <v>12</v>
      </c>
      <c r="T163" s="412">
        <v>6</v>
      </c>
      <c r="U163" s="412">
        <v>1</v>
      </c>
      <c r="V163" s="412">
        <v>329</v>
      </c>
      <c r="W163" s="412">
        <v>2</v>
      </c>
      <c r="X163" s="412">
        <v>0</v>
      </c>
      <c r="Y163" s="412">
        <v>0</v>
      </c>
      <c r="Z163" s="412">
        <v>0</v>
      </c>
      <c r="AA163" s="412">
        <v>0</v>
      </c>
      <c r="AB163" s="412">
        <v>0</v>
      </c>
      <c r="AC163" s="412">
        <v>1</v>
      </c>
      <c r="AD163" s="412">
        <v>0</v>
      </c>
      <c r="AE163" s="412">
        <v>3</v>
      </c>
      <c r="AF163" s="412">
        <v>2166</v>
      </c>
      <c r="AG163" s="412">
        <v>3591</v>
      </c>
      <c r="AH163" s="412">
        <v>7684</v>
      </c>
      <c r="AI163" s="412">
        <v>5028</v>
      </c>
      <c r="AJ163" s="412">
        <v>4272</v>
      </c>
      <c r="AK163" s="412">
        <v>2618</v>
      </c>
      <c r="AL163" s="412">
        <v>1399</v>
      </c>
      <c r="AM163" s="412">
        <v>168</v>
      </c>
      <c r="AN163" s="412">
        <v>26926</v>
      </c>
      <c r="AO163" s="412">
        <v>3</v>
      </c>
      <c r="AP163" s="412">
        <v>14</v>
      </c>
      <c r="AQ163" s="412">
        <v>30</v>
      </c>
      <c r="AR163" s="412">
        <v>29</v>
      </c>
      <c r="AS163" s="412">
        <v>31</v>
      </c>
      <c r="AT163" s="412">
        <v>12</v>
      </c>
      <c r="AU163" s="412">
        <v>16</v>
      </c>
      <c r="AV163" s="412">
        <v>11</v>
      </c>
      <c r="AW163" s="412">
        <v>146</v>
      </c>
      <c r="AX163" s="412">
        <v>3</v>
      </c>
      <c r="AY163" s="412">
        <v>14</v>
      </c>
      <c r="AZ163" s="412">
        <v>30</v>
      </c>
      <c r="BA163" s="412">
        <v>29</v>
      </c>
      <c r="BB163" s="412">
        <v>31</v>
      </c>
      <c r="BC163" s="412">
        <v>12</v>
      </c>
      <c r="BD163" s="412">
        <v>16</v>
      </c>
      <c r="BE163" s="412">
        <v>11</v>
      </c>
      <c r="BF163" s="412">
        <v>0</v>
      </c>
      <c r="BG163" s="412">
        <v>146</v>
      </c>
      <c r="BH163" s="412">
        <v>3</v>
      </c>
      <c r="BI163" s="412">
        <v>2177</v>
      </c>
      <c r="BJ163" s="412">
        <v>3607</v>
      </c>
      <c r="BK163" s="412">
        <v>7683</v>
      </c>
      <c r="BL163" s="412">
        <v>5030</v>
      </c>
      <c r="BM163" s="412">
        <v>4253</v>
      </c>
      <c r="BN163" s="412">
        <v>2622</v>
      </c>
      <c r="BO163" s="412">
        <v>1394</v>
      </c>
      <c r="BP163" s="412">
        <v>157</v>
      </c>
      <c r="BQ163" s="412">
        <v>26926</v>
      </c>
      <c r="BR163" s="412">
        <v>2</v>
      </c>
      <c r="BS163" s="412">
        <v>1273</v>
      </c>
      <c r="BT163" s="412">
        <v>1615</v>
      </c>
      <c r="BU163" s="412">
        <v>2304</v>
      </c>
      <c r="BV163" s="412">
        <v>1175</v>
      </c>
      <c r="BW163" s="412">
        <v>733</v>
      </c>
      <c r="BX163" s="412">
        <v>327</v>
      </c>
      <c r="BY163" s="412">
        <v>162</v>
      </c>
      <c r="BZ163" s="412">
        <v>12</v>
      </c>
      <c r="CA163" s="412">
        <v>7603</v>
      </c>
      <c r="CB163" s="412">
        <v>0</v>
      </c>
      <c r="CC163" s="412">
        <v>14</v>
      </c>
      <c r="CD163" s="412">
        <v>43</v>
      </c>
      <c r="CE163" s="412">
        <v>81</v>
      </c>
      <c r="CF163" s="412">
        <v>57</v>
      </c>
      <c r="CG163" s="412">
        <v>36</v>
      </c>
      <c r="CH163" s="412">
        <v>16</v>
      </c>
      <c r="CI163" s="412">
        <v>3</v>
      </c>
      <c r="CJ163" s="412">
        <v>0</v>
      </c>
      <c r="CK163" s="412">
        <v>250</v>
      </c>
      <c r="CL163" s="412">
        <v>0</v>
      </c>
      <c r="CM163" s="412">
        <v>1</v>
      </c>
      <c r="CN163" s="412">
        <v>3</v>
      </c>
      <c r="CO163" s="412">
        <v>2</v>
      </c>
      <c r="CP163" s="412">
        <v>3</v>
      </c>
      <c r="CQ163" s="412">
        <v>0</v>
      </c>
      <c r="CR163" s="412">
        <v>9</v>
      </c>
      <c r="CS163" s="412">
        <v>9</v>
      </c>
      <c r="CT163" s="412">
        <v>0</v>
      </c>
      <c r="CU163" s="412">
        <v>27</v>
      </c>
      <c r="CV163" s="412">
        <v>80</v>
      </c>
      <c r="CW163" s="412">
        <v>66</v>
      </c>
      <c r="CX163" s="412">
        <v>69</v>
      </c>
      <c r="CY163" s="412">
        <v>43</v>
      </c>
      <c r="CZ163" s="412">
        <v>32</v>
      </c>
      <c r="DA163" s="412">
        <v>16</v>
      </c>
      <c r="DB163" s="412">
        <v>12</v>
      </c>
      <c r="DC163" s="412">
        <v>8</v>
      </c>
      <c r="DD163" s="412">
        <v>326</v>
      </c>
      <c r="DE163" s="412">
        <v>17</v>
      </c>
      <c r="DF163" s="412">
        <v>24</v>
      </c>
      <c r="DG163" s="412">
        <v>31</v>
      </c>
      <c r="DH163" s="412">
        <v>18</v>
      </c>
      <c r="DI163" s="412">
        <v>12</v>
      </c>
      <c r="DJ163" s="412">
        <v>5</v>
      </c>
      <c r="DK163" s="412">
        <v>7</v>
      </c>
      <c r="DL163" s="412">
        <v>0</v>
      </c>
      <c r="DM163" s="412">
        <v>114</v>
      </c>
      <c r="DN163" s="412">
        <v>41</v>
      </c>
      <c r="DO163" s="412">
        <v>45</v>
      </c>
      <c r="DP163" s="412">
        <v>68</v>
      </c>
      <c r="DQ163" s="412">
        <v>35</v>
      </c>
      <c r="DR163" s="412">
        <v>11</v>
      </c>
      <c r="DS163" s="412">
        <v>14</v>
      </c>
      <c r="DT163" s="412">
        <v>11</v>
      </c>
      <c r="DU163" s="412">
        <v>1</v>
      </c>
      <c r="DV163" s="412">
        <v>226</v>
      </c>
      <c r="DW163" s="412">
        <v>13</v>
      </c>
      <c r="DX163" s="412">
        <v>22</v>
      </c>
      <c r="DY163" s="412">
        <v>11</v>
      </c>
      <c r="DZ163" s="412">
        <v>10</v>
      </c>
      <c r="EA163" s="412">
        <v>7</v>
      </c>
      <c r="EB163" s="412">
        <v>3</v>
      </c>
      <c r="EC163" s="412">
        <v>5</v>
      </c>
      <c r="ED163" s="412">
        <v>0</v>
      </c>
      <c r="EE163" s="412">
        <v>71</v>
      </c>
      <c r="EF163" s="412">
        <v>71</v>
      </c>
      <c r="EG163" s="412">
        <v>91</v>
      </c>
      <c r="EH163" s="412">
        <v>110</v>
      </c>
      <c r="EI163" s="412">
        <v>63</v>
      </c>
      <c r="EJ163" s="412">
        <v>30</v>
      </c>
      <c r="EK163" s="412">
        <v>22</v>
      </c>
      <c r="EL163" s="412">
        <v>23</v>
      </c>
      <c r="EM163" s="412">
        <v>1</v>
      </c>
      <c r="EN163" s="412">
        <v>411</v>
      </c>
      <c r="EO163" s="412">
        <v>33</v>
      </c>
      <c r="EP163" s="412">
        <v>48</v>
      </c>
      <c r="EQ163" s="412">
        <v>48</v>
      </c>
      <c r="ER163" s="412">
        <v>35</v>
      </c>
      <c r="ES163" s="412">
        <v>21</v>
      </c>
      <c r="ET163" s="412">
        <v>8</v>
      </c>
      <c r="EU163" s="412">
        <v>13</v>
      </c>
      <c r="EV163" s="412">
        <v>0</v>
      </c>
      <c r="EW163" s="412">
        <v>206</v>
      </c>
      <c r="EX163" s="412">
        <v>0</v>
      </c>
      <c r="EY163" s="412">
        <v>0</v>
      </c>
      <c r="EZ163" s="412">
        <v>0</v>
      </c>
      <c r="FA163" s="412">
        <v>0</v>
      </c>
      <c r="FB163" s="412">
        <v>0</v>
      </c>
      <c r="FC163" s="412">
        <v>0</v>
      </c>
      <c r="FD163" s="412">
        <v>0</v>
      </c>
      <c r="FE163" s="412">
        <v>0</v>
      </c>
      <c r="FF163" s="412">
        <v>0</v>
      </c>
      <c r="FG163" s="412">
        <v>1</v>
      </c>
      <c r="FH163" s="412">
        <v>0</v>
      </c>
      <c r="FI163" s="412">
        <v>2</v>
      </c>
      <c r="FJ163" s="412">
        <v>7</v>
      </c>
      <c r="FK163" s="412">
        <v>0</v>
      </c>
      <c r="FL163" s="412">
        <v>0</v>
      </c>
      <c r="FM163" s="412">
        <v>0</v>
      </c>
      <c r="FN163" s="412">
        <v>0</v>
      </c>
      <c r="FO163" s="412">
        <v>10</v>
      </c>
      <c r="FP163" s="412">
        <v>32</v>
      </c>
      <c r="FQ163" s="412">
        <v>48</v>
      </c>
      <c r="FR163" s="412">
        <v>46</v>
      </c>
      <c r="FS163" s="412">
        <v>28</v>
      </c>
      <c r="FT163" s="412">
        <v>21</v>
      </c>
      <c r="FU163" s="412">
        <v>8</v>
      </c>
      <c r="FV163" s="412">
        <v>13</v>
      </c>
      <c r="FW163" s="412">
        <v>0</v>
      </c>
      <c r="FX163" s="412">
        <v>196</v>
      </c>
      <c r="FY163" s="412">
        <v>1</v>
      </c>
      <c r="FZ163" s="412">
        <v>755</v>
      </c>
      <c r="GA163" s="412">
        <v>1813</v>
      </c>
      <c r="GB163" s="412">
        <v>5148</v>
      </c>
      <c r="GC163" s="412">
        <v>3707</v>
      </c>
      <c r="GD163" s="412">
        <v>3434</v>
      </c>
      <c r="GE163" s="412">
        <v>2237</v>
      </c>
      <c r="GF163" s="412">
        <v>1192</v>
      </c>
      <c r="GG163" s="412">
        <v>136</v>
      </c>
      <c r="GH163" s="412">
        <v>18423</v>
      </c>
      <c r="GI163" s="412">
        <v>2</v>
      </c>
      <c r="GJ163" s="412">
        <v>1422</v>
      </c>
      <c r="GK163" s="412">
        <v>1794</v>
      </c>
      <c r="GL163" s="412">
        <v>2535</v>
      </c>
      <c r="GM163" s="412">
        <v>1323</v>
      </c>
      <c r="GN163" s="412">
        <v>819</v>
      </c>
      <c r="GO163" s="412">
        <v>385</v>
      </c>
      <c r="GP163" s="412">
        <v>202</v>
      </c>
      <c r="GQ163" s="412">
        <v>21</v>
      </c>
      <c r="GR163" s="412">
        <v>8503</v>
      </c>
      <c r="GS163" s="412">
        <v>0</v>
      </c>
      <c r="GT163" s="412">
        <v>5.58</v>
      </c>
      <c r="GU163" s="412">
        <v>0.9</v>
      </c>
      <c r="GV163" s="412">
        <v>0.5</v>
      </c>
      <c r="GW163" s="412">
        <v>0</v>
      </c>
      <c r="GX163" s="412">
        <v>0</v>
      </c>
      <c r="GY163" s="412">
        <v>0</v>
      </c>
      <c r="GZ163" s="412">
        <v>0</v>
      </c>
      <c r="HA163" s="412">
        <v>0</v>
      </c>
      <c r="HB163" s="412">
        <v>6.98</v>
      </c>
      <c r="HC163" s="412">
        <v>2.5</v>
      </c>
      <c r="HD163" s="412">
        <v>1803.47</v>
      </c>
      <c r="HE163" s="412">
        <v>3149.1</v>
      </c>
      <c r="HF163" s="412">
        <v>7015.85</v>
      </c>
      <c r="HG163" s="412">
        <v>4685.8</v>
      </c>
      <c r="HH163" s="412">
        <v>4050.05</v>
      </c>
      <c r="HI163" s="412">
        <v>2517.65</v>
      </c>
      <c r="HJ163" s="412">
        <v>1338.55</v>
      </c>
      <c r="HK163" s="412">
        <v>152.19999999999999</v>
      </c>
      <c r="HL163" s="412">
        <v>24715.170000000002</v>
      </c>
      <c r="HM163" s="412">
        <v>1.4</v>
      </c>
      <c r="HN163" s="412">
        <v>1202.3</v>
      </c>
      <c r="HO163" s="412">
        <v>2449.3000000000002</v>
      </c>
      <c r="HP163" s="412">
        <v>6236.3</v>
      </c>
      <c r="HQ163" s="412">
        <v>4685.8</v>
      </c>
      <c r="HR163" s="412">
        <v>4950.1000000000004</v>
      </c>
      <c r="HS163" s="412">
        <v>3636.6</v>
      </c>
      <c r="HT163" s="412">
        <v>2230.9</v>
      </c>
      <c r="HU163" s="412">
        <v>304.39999999999998</v>
      </c>
      <c r="HV163" s="412">
        <v>25697.1</v>
      </c>
      <c r="HW163" s="412">
        <v>0</v>
      </c>
      <c r="HX163" s="412">
        <v>25697.1</v>
      </c>
      <c r="HY163" s="412">
        <v>2.5</v>
      </c>
      <c r="HZ163" s="412">
        <v>1803.47</v>
      </c>
      <c r="IA163" s="412">
        <v>3149.1</v>
      </c>
      <c r="IB163" s="412">
        <v>7015.85</v>
      </c>
      <c r="IC163" s="412">
        <v>4685.8</v>
      </c>
      <c r="ID163" s="412">
        <v>4050.05</v>
      </c>
      <c r="IE163" s="412">
        <v>2517.65</v>
      </c>
      <c r="IF163" s="412">
        <v>1338.55</v>
      </c>
      <c r="IG163" s="412">
        <v>152.19999999999999</v>
      </c>
      <c r="IH163" s="412">
        <v>24715.170000000002</v>
      </c>
      <c r="II163" s="412">
        <v>0.6</v>
      </c>
      <c r="IJ163" s="412">
        <v>522.70000000000005</v>
      </c>
      <c r="IK163" s="412">
        <v>571.79999999999995</v>
      </c>
      <c r="IL163" s="412">
        <v>905.6</v>
      </c>
      <c r="IM163" s="412">
        <v>251.8</v>
      </c>
      <c r="IN163" s="412">
        <v>89.8</v>
      </c>
      <c r="IO163" s="412">
        <v>33.299999999999997</v>
      </c>
      <c r="IP163" s="412">
        <v>9.1</v>
      </c>
      <c r="IQ163" s="412">
        <v>0.7</v>
      </c>
      <c r="IR163" s="412">
        <v>2385.4</v>
      </c>
      <c r="IS163" s="412">
        <v>1.9</v>
      </c>
      <c r="IT163" s="412">
        <v>1280.77</v>
      </c>
      <c r="IU163" s="412">
        <v>2577.3000000000002</v>
      </c>
      <c r="IV163" s="412">
        <v>6110.25</v>
      </c>
      <c r="IW163" s="412">
        <v>4434</v>
      </c>
      <c r="IX163" s="412">
        <v>3960.25</v>
      </c>
      <c r="IY163" s="412">
        <v>2484.35</v>
      </c>
      <c r="IZ163" s="412">
        <v>1329.45</v>
      </c>
      <c r="JA163" s="412">
        <v>151.5</v>
      </c>
      <c r="JB163" s="412">
        <v>22329.77</v>
      </c>
      <c r="JC163" s="412">
        <v>1.1000000000000001</v>
      </c>
      <c r="JD163" s="412">
        <v>853.8</v>
      </c>
      <c r="JE163" s="412">
        <v>2004.6</v>
      </c>
      <c r="JF163" s="412">
        <v>5431.3</v>
      </c>
      <c r="JG163" s="412">
        <v>4434</v>
      </c>
      <c r="JH163" s="412">
        <v>4840.3</v>
      </c>
      <c r="JI163" s="412">
        <v>3588.5</v>
      </c>
      <c r="JJ163" s="412">
        <v>2215.8000000000002</v>
      </c>
      <c r="JK163" s="412">
        <v>303</v>
      </c>
      <c r="JL163" s="412">
        <v>23672.399999999998</v>
      </c>
      <c r="JM163" s="412">
        <v>0</v>
      </c>
      <c r="JN163" s="412">
        <v>23672.400000000001</v>
      </c>
      <c r="JO163" s="286"/>
      <c r="JP163" s="143">
        <f t="shared" si="7"/>
        <v>0</v>
      </c>
    </row>
    <row r="164" spans="1:276" x14ac:dyDescent="0.2">
      <c r="A164" s="150" t="s">
        <v>553</v>
      </c>
      <c r="B164" s="151" t="s">
        <v>276</v>
      </c>
      <c r="C164" s="152" t="s">
        <v>286</v>
      </c>
      <c r="D164" s="596" t="s">
        <v>947</v>
      </c>
      <c r="E164" s="412">
        <v>3834</v>
      </c>
      <c r="F164" s="412">
        <v>7197</v>
      </c>
      <c r="G164" s="412">
        <v>7425</v>
      </c>
      <c r="H164" s="412">
        <v>5444</v>
      </c>
      <c r="I164" s="412">
        <v>4779</v>
      </c>
      <c r="J164" s="412">
        <v>3512</v>
      </c>
      <c r="K164" s="412">
        <v>2233</v>
      </c>
      <c r="L164" s="412">
        <v>125</v>
      </c>
      <c r="M164" s="412">
        <v>34549</v>
      </c>
      <c r="N164" s="412">
        <v>224</v>
      </c>
      <c r="O164" s="412">
        <v>102</v>
      </c>
      <c r="P164" s="412">
        <v>108</v>
      </c>
      <c r="Q164" s="412">
        <v>73</v>
      </c>
      <c r="R164" s="412">
        <v>43</v>
      </c>
      <c r="S164" s="412">
        <v>26</v>
      </c>
      <c r="T164" s="412">
        <v>32</v>
      </c>
      <c r="U164" s="412">
        <v>5</v>
      </c>
      <c r="V164" s="412">
        <v>613</v>
      </c>
      <c r="W164" s="412">
        <v>2</v>
      </c>
      <c r="X164" s="412">
        <v>2</v>
      </c>
      <c r="Y164" s="412">
        <v>1</v>
      </c>
      <c r="Z164" s="412">
        <v>0</v>
      </c>
      <c r="AA164" s="412">
        <v>0</v>
      </c>
      <c r="AB164" s="412">
        <v>0</v>
      </c>
      <c r="AC164" s="412">
        <v>0</v>
      </c>
      <c r="AD164" s="412">
        <v>0</v>
      </c>
      <c r="AE164" s="412">
        <v>5</v>
      </c>
      <c r="AF164" s="412">
        <v>3608</v>
      </c>
      <c r="AG164" s="412">
        <v>7093</v>
      </c>
      <c r="AH164" s="412">
        <v>7316</v>
      </c>
      <c r="AI164" s="412">
        <v>5371</v>
      </c>
      <c r="AJ164" s="412">
        <v>4736</v>
      </c>
      <c r="AK164" s="412">
        <v>3486</v>
      </c>
      <c r="AL164" s="412">
        <v>2201</v>
      </c>
      <c r="AM164" s="412">
        <v>120</v>
      </c>
      <c r="AN164" s="412">
        <v>33931</v>
      </c>
      <c r="AO164" s="412">
        <v>4</v>
      </c>
      <c r="AP164" s="412">
        <v>23</v>
      </c>
      <c r="AQ164" s="412">
        <v>34</v>
      </c>
      <c r="AR164" s="412">
        <v>36</v>
      </c>
      <c r="AS164" s="412">
        <v>33</v>
      </c>
      <c r="AT164" s="412">
        <v>24</v>
      </c>
      <c r="AU164" s="412">
        <v>32</v>
      </c>
      <c r="AV164" s="412">
        <v>12</v>
      </c>
      <c r="AW164" s="412">
        <v>198</v>
      </c>
      <c r="AX164" s="412">
        <v>4</v>
      </c>
      <c r="AY164" s="412">
        <v>23</v>
      </c>
      <c r="AZ164" s="412">
        <v>34</v>
      </c>
      <c r="BA164" s="412">
        <v>36</v>
      </c>
      <c r="BB164" s="412">
        <v>33</v>
      </c>
      <c r="BC164" s="412">
        <v>24</v>
      </c>
      <c r="BD164" s="412">
        <v>32</v>
      </c>
      <c r="BE164" s="412">
        <v>12</v>
      </c>
      <c r="BF164" s="412">
        <v>0</v>
      </c>
      <c r="BG164" s="412">
        <v>198</v>
      </c>
      <c r="BH164" s="412">
        <v>4</v>
      </c>
      <c r="BI164" s="412">
        <v>3627</v>
      </c>
      <c r="BJ164" s="412">
        <v>7104</v>
      </c>
      <c r="BK164" s="412">
        <v>7318</v>
      </c>
      <c r="BL164" s="412">
        <v>5368</v>
      </c>
      <c r="BM164" s="412">
        <v>4727</v>
      </c>
      <c r="BN164" s="412">
        <v>3494</v>
      </c>
      <c r="BO164" s="412">
        <v>2181</v>
      </c>
      <c r="BP164" s="412">
        <v>108</v>
      </c>
      <c r="BQ164" s="412">
        <v>33931</v>
      </c>
      <c r="BR164" s="412">
        <v>2</v>
      </c>
      <c r="BS164" s="412">
        <v>2074</v>
      </c>
      <c r="BT164" s="412">
        <v>2924</v>
      </c>
      <c r="BU164" s="412">
        <v>2330</v>
      </c>
      <c r="BV164" s="412">
        <v>1494</v>
      </c>
      <c r="BW164" s="412">
        <v>936</v>
      </c>
      <c r="BX164" s="412">
        <v>555</v>
      </c>
      <c r="BY164" s="412">
        <v>283</v>
      </c>
      <c r="BZ164" s="412">
        <v>18</v>
      </c>
      <c r="CA164" s="412">
        <v>10616</v>
      </c>
      <c r="CB164" s="412">
        <v>0</v>
      </c>
      <c r="CC164" s="412">
        <v>15</v>
      </c>
      <c r="CD164" s="412">
        <v>63</v>
      </c>
      <c r="CE164" s="412">
        <v>71</v>
      </c>
      <c r="CF164" s="412">
        <v>54</v>
      </c>
      <c r="CG164" s="412">
        <v>40</v>
      </c>
      <c r="CH164" s="412">
        <v>27</v>
      </c>
      <c r="CI164" s="412">
        <v>15</v>
      </c>
      <c r="CJ164" s="412">
        <v>0</v>
      </c>
      <c r="CK164" s="412">
        <v>285</v>
      </c>
      <c r="CL164" s="412">
        <v>0</v>
      </c>
      <c r="CM164" s="412">
        <v>2</v>
      </c>
      <c r="CN164" s="412">
        <v>5</v>
      </c>
      <c r="CO164" s="412">
        <v>1</v>
      </c>
      <c r="CP164" s="412">
        <v>7</v>
      </c>
      <c r="CQ164" s="412">
        <v>6</v>
      </c>
      <c r="CR164" s="412">
        <v>19</v>
      </c>
      <c r="CS164" s="412">
        <v>11</v>
      </c>
      <c r="CT164" s="412">
        <v>2</v>
      </c>
      <c r="CU164" s="412">
        <v>53</v>
      </c>
      <c r="CV164" s="412">
        <v>106</v>
      </c>
      <c r="CW164" s="412">
        <v>77</v>
      </c>
      <c r="CX164" s="412">
        <v>64</v>
      </c>
      <c r="CY164" s="412">
        <v>57</v>
      </c>
      <c r="CZ164" s="412">
        <v>46</v>
      </c>
      <c r="DA164" s="412">
        <v>24</v>
      </c>
      <c r="DB164" s="412">
        <v>20</v>
      </c>
      <c r="DC164" s="412">
        <v>2</v>
      </c>
      <c r="DD164" s="412">
        <v>396</v>
      </c>
      <c r="DE164" s="412">
        <v>108</v>
      </c>
      <c r="DF164" s="412">
        <v>82</v>
      </c>
      <c r="DG164" s="412">
        <v>68</v>
      </c>
      <c r="DH164" s="412">
        <v>50</v>
      </c>
      <c r="DI164" s="412">
        <v>34</v>
      </c>
      <c r="DJ164" s="412">
        <v>26</v>
      </c>
      <c r="DK164" s="412">
        <v>16</v>
      </c>
      <c r="DL164" s="412">
        <v>2</v>
      </c>
      <c r="DM164" s="412">
        <v>386</v>
      </c>
      <c r="DN164" s="412">
        <v>33</v>
      </c>
      <c r="DO164" s="412">
        <v>58</v>
      </c>
      <c r="DP164" s="412">
        <v>43</v>
      </c>
      <c r="DQ164" s="412">
        <v>32</v>
      </c>
      <c r="DR164" s="412">
        <v>29</v>
      </c>
      <c r="DS164" s="412">
        <v>13</v>
      </c>
      <c r="DT164" s="412">
        <v>15</v>
      </c>
      <c r="DU164" s="412">
        <v>0</v>
      </c>
      <c r="DV164" s="412">
        <v>223</v>
      </c>
      <c r="DW164" s="412">
        <v>21</v>
      </c>
      <c r="DX164" s="412">
        <v>48</v>
      </c>
      <c r="DY164" s="412">
        <v>26</v>
      </c>
      <c r="DZ164" s="412">
        <v>22</v>
      </c>
      <c r="EA164" s="412">
        <v>13</v>
      </c>
      <c r="EB164" s="412">
        <v>5</v>
      </c>
      <c r="EC164" s="412">
        <v>8</v>
      </c>
      <c r="ED164" s="412">
        <v>0</v>
      </c>
      <c r="EE164" s="412">
        <v>143</v>
      </c>
      <c r="EF164" s="412">
        <v>162</v>
      </c>
      <c r="EG164" s="412">
        <v>188</v>
      </c>
      <c r="EH164" s="412">
        <v>137</v>
      </c>
      <c r="EI164" s="412">
        <v>104</v>
      </c>
      <c r="EJ164" s="412">
        <v>76</v>
      </c>
      <c r="EK164" s="412">
        <v>44</v>
      </c>
      <c r="EL164" s="412">
        <v>39</v>
      </c>
      <c r="EM164" s="412">
        <v>2</v>
      </c>
      <c r="EN164" s="412">
        <v>752</v>
      </c>
      <c r="EO164" s="412">
        <v>105</v>
      </c>
      <c r="EP164" s="412">
        <v>104</v>
      </c>
      <c r="EQ164" s="412">
        <v>76</v>
      </c>
      <c r="ER164" s="412">
        <v>66</v>
      </c>
      <c r="ES164" s="412">
        <v>41</v>
      </c>
      <c r="ET164" s="412">
        <v>31</v>
      </c>
      <c r="EU164" s="412">
        <v>26</v>
      </c>
      <c r="EV164" s="412">
        <v>2</v>
      </c>
      <c r="EW164" s="412">
        <v>451</v>
      </c>
      <c r="EX164" s="412">
        <v>0</v>
      </c>
      <c r="EY164" s="412">
        <v>0</v>
      </c>
      <c r="EZ164" s="412">
        <v>0</v>
      </c>
      <c r="FA164" s="412">
        <v>0</v>
      </c>
      <c r="FB164" s="412">
        <v>0</v>
      </c>
      <c r="FC164" s="412">
        <v>0</v>
      </c>
      <c r="FD164" s="412">
        <v>0</v>
      </c>
      <c r="FE164" s="412">
        <v>0</v>
      </c>
      <c r="FF164" s="412">
        <v>0</v>
      </c>
      <c r="FG164" s="412">
        <v>0</v>
      </c>
      <c r="FH164" s="412">
        <v>2</v>
      </c>
      <c r="FI164" s="412">
        <v>7</v>
      </c>
      <c r="FJ164" s="412">
        <v>8</v>
      </c>
      <c r="FK164" s="412">
        <v>6</v>
      </c>
      <c r="FL164" s="412">
        <v>7</v>
      </c>
      <c r="FM164" s="412">
        <v>6</v>
      </c>
      <c r="FN164" s="412">
        <v>0</v>
      </c>
      <c r="FO164" s="412">
        <v>36</v>
      </c>
      <c r="FP164" s="412">
        <v>105</v>
      </c>
      <c r="FQ164" s="412">
        <v>102</v>
      </c>
      <c r="FR164" s="412">
        <v>69</v>
      </c>
      <c r="FS164" s="412">
        <v>58</v>
      </c>
      <c r="FT164" s="412">
        <v>35</v>
      </c>
      <c r="FU164" s="412">
        <v>24</v>
      </c>
      <c r="FV164" s="412">
        <v>20</v>
      </c>
      <c r="FW164" s="412">
        <v>2</v>
      </c>
      <c r="FX164" s="412">
        <v>415</v>
      </c>
      <c r="FY164" s="412">
        <v>2</v>
      </c>
      <c r="FZ164" s="412">
        <v>1477</v>
      </c>
      <c r="GA164" s="412">
        <v>4003</v>
      </c>
      <c r="GB164" s="412">
        <v>4845</v>
      </c>
      <c r="GC164" s="412">
        <v>3756</v>
      </c>
      <c r="GD164" s="412">
        <v>3700</v>
      </c>
      <c r="GE164" s="412">
        <v>2875</v>
      </c>
      <c r="GF164" s="412">
        <v>1849</v>
      </c>
      <c r="GG164" s="412">
        <v>88</v>
      </c>
      <c r="GH164" s="412">
        <v>22595</v>
      </c>
      <c r="GI164" s="412">
        <v>2</v>
      </c>
      <c r="GJ164" s="412">
        <v>2150</v>
      </c>
      <c r="GK164" s="412">
        <v>3101</v>
      </c>
      <c r="GL164" s="412">
        <v>2473</v>
      </c>
      <c r="GM164" s="412">
        <v>1612</v>
      </c>
      <c r="GN164" s="412">
        <v>1027</v>
      </c>
      <c r="GO164" s="412">
        <v>619</v>
      </c>
      <c r="GP164" s="412">
        <v>332</v>
      </c>
      <c r="GQ164" s="412">
        <v>20</v>
      </c>
      <c r="GR164" s="412">
        <v>11336</v>
      </c>
      <c r="GS164" s="412">
        <v>0</v>
      </c>
      <c r="GT164" s="412">
        <v>7.3</v>
      </c>
      <c r="GU164" s="412">
        <v>0</v>
      </c>
      <c r="GV164" s="412">
        <v>0</v>
      </c>
      <c r="GW164" s="412">
        <v>0</v>
      </c>
      <c r="GX164" s="412">
        <v>0</v>
      </c>
      <c r="GY164" s="412">
        <v>0</v>
      </c>
      <c r="GZ164" s="412">
        <v>0</v>
      </c>
      <c r="HA164" s="412">
        <v>0</v>
      </c>
      <c r="HB164" s="412">
        <v>7.3</v>
      </c>
      <c r="HC164" s="412">
        <v>3.5</v>
      </c>
      <c r="HD164" s="412">
        <v>3071.45</v>
      </c>
      <c r="HE164" s="412">
        <v>6319.25</v>
      </c>
      <c r="HF164" s="412">
        <v>6686.25</v>
      </c>
      <c r="HG164" s="412">
        <v>4955</v>
      </c>
      <c r="HH164" s="412">
        <v>4456</v>
      </c>
      <c r="HI164" s="412">
        <v>3328.5</v>
      </c>
      <c r="HJ164" s="412">
        <v>2090</v>
      </c>
      <c r="HK164" s="412">
        <v>102.5</v>
      </c>
      <c r="HL164" s="412">
        <v>31012.45</v>
      </c>
      <c r="HM164" s="412">
        <v>1.9</v>
      </c>
      <c r="HN164" s="412">
        <v>2047.6</v>
      </c>
      <c r="HO164" s="412">
        <v>4915</v>
      </c>
      <c r="HP164" s="412">
        <v>5943.3</v>
      </c>
      <c r="HQ164" s="412">
        <v>4955</v>
      </c>
      <c r="HR164" s="412">
        <v>5446.2</v>
      </c>
      <c r="HS164" s="412">
        <v>4807.8</v>
      </c>
      <c r="HT164" s="412">
        <v>3483.3</v>
      </c>
      <c r="HU164" s="412">
        <v>205</v>
      </c>
      <c r="HV164" s="412">
        <v>31805.1</v>
      </c>
      <c r="HW164" s="412">
        <v>0</v>
      </c>
      <c r="HX164" s="412">
        <v>31805.1</v>
      </c>
      <c r="HY164" s="412">
        <v>3.5</v>
      </c>
      <c r="HZ164" s="412">
        <v>3071.45</v>
      </c>
      <c r="IA164" s="412">
        <v>6319.25</v>
      </c>
      <c r="IB164" s="412">
        <v>6686.25</v>
      </c>
      <c r="IC164" s="412">
        <v>4955</v>
      </c>
      <c r="ID164" s="412">
        <v>4456</v>
      </c>
      <c r="IE164" s="412">
        <v>3328.5</v>
      </c>
      <c r="IF164" s="412">
        <v>2090</v>
      </c>
      <c r="IG164" s="412">
        <v>102.5</v>
      </c>
      <c r="IH164" s="412">
        <v>31012.45</v>
      </c>
      <c r="II164" s="412">
        <v>0</v>
      </c>
      <c r="IJ164" s="412">
        <v>1015.31</v>
      </c>
      <c r="IK164" s="412">
        <v>1234.9000000000001</v>
      </c>
      <c r="IL164" s="412">
        <v>656.62</v>
      </c>
      <c r="IM164" s="412">
        <v>212.79</v>
      </c>
      <c r="IN164" s="412">
        <v>87.07</v>
      </c>
      <c r="IO164" s="412">
        <v>47.33</v>
      </c>
      <c r="IP164" s="412">
        <v>12.46</v>
      </c>
      <c r="IQ164" s="412">
        <v>0</v>
      </c>
      <c r="IR164" s="412">
        <v>3266.48</v>
      </c>
      <c r="IS164" s="412">
        <v>3.5</v>
      </c>
      <c r="IT164" s="412">
        <v>2056.14</v>
      </c>
      <c r="IU164" s="412">
        <v>5084.3500000000004</v>
      </c>
      <c r="IV164" s="412">
        <v>6029.63</v>
      </c>
      <c r="IW164" s="412">
        <v>4742.21</v>
      </c>
      <c r="IX164" s="412">
        <v>4368.93</v>
      </c>
      <c r="IY164" s="412">
        <v>3281.17</v>
      </c>
      <c r="IZ164" s="412">
        <v>2077.54</v>
      </c>
      <c r="JA164" s="412">
        <v>102.5</v>
      </c>
      <c r="JB164" s="412">
        <v>27745.97</v>
      </c>
      <c r="JC164" s="412">
        <v>1.9</v>
      </c>
      <c r="JD164" s="412">
        <v>1370.8</v>
      </c>
      <c r="JE164" s="412">
        <v>3954.5</v>
      </c>
      <c r="JF164" s="412">
        <v>5359.7</v>
      </c>
      <c r="JG164" s="412">
        <v>4742.2</v>
      </c>
      <c r="JH164" s="412">
        <v>5339.8</v>
      </c>
      <c r="JI164" s="412">
        <v>4739.5</v>
      </c>
      <c r="JJ164" s="412">
        <v>3462.6</v>
      </c>
      <c r="JK164" s="412">
        <v>205</v>
      </c>
      <c r="JL164" s="412">
        <v>29175.999999999996</v>
      </c>
      <c r="JM164" s="412">
        <v>0</v>
      </c>
      <c r="JN164" s="412">
        <v>29176</v>
      </c>
      <c r="JO164" s="286"/>
      <c r="JP164" s="143">
        <f t="shared" si="7"/>
        <v>0</v>
      </c>
    </row>
    <row r="165" spans="1:276" x14ac:dyDescent="0.2">
      <c r="A165" s="150" t="s">
        <v>555</v>
      </c>
      <c r="B165" s="151" t="s">
        <v>282</v>
      </c>
      <c r="C165" s="152" t="s">
        <v>278</v>
      </c>
      <c r="D165" s="415" t="s">
        <v>554</v>
      </c>
      <c r="E165" s="412">
        <v>131491</v>
      </c>
      <c r="F165" s="412">
        <v>37694</v>
      </c>
      <c r="G165" s="412">
        <v>31455</v>
      </c>
      <c r="H165" s="412">
        <v>14964</v>
      </c>
      <c r="I165" s="412">
        <v>5390</v>
      </c>
      <c r="J165" s="412">
        <v>1991</v>
      </c>
      <c r="K165" s="412">
        <v>769</v>
      </c>
      <c r="L165" s="412">
        <v>103</v>
      </c>
      <c r="M165" s="412">
        <v>223857</v>
      </c>
      <c r="N165" s="412">
        <v>6032</v>
      </c>
      <c r="O165" s="412">
        <v>2662</v>
      </c>
      <c r="P165" s="412">
        <v>1507</v>
      </c>
      <c r="Q165" s="412">
        <v>1105</v>
      </c>
      <c r="R165" s="412">
        <v>433</v>
      </c>
      <c r="S165" s="412">
        <v>65</v>
      </c>
      <c r="T165" s="412">
        <v>28</v>
      </c>
      <c r="U165" s="412">
        <v>24</v>
      </c>
      <c r="V165" s="412">
        <v>11856</v>
      </c>
      <c r="W165" s="412">
        <v>2</v>
      </c>
      <c r="X165" s="412">
        <v>0</v>
      </c>
      <c r="Y165" s="412">
        <v>0</v>
      </c>
      <c r="Z165" s="412">
        <v>0</v>
      </c>
      <c r="AA165" s="412">
        <v>0</v>
      </c>
      <c r="AB165" s="412">
        <v>0</v>
      </c>
      <c r="AC165" s="412">
        <v>0</v>
      </c>
      <c r="AD165" s="412">
        <v>0</v>
      </c>
      <c r="AE165" s="412">
        <v>2</v>
      </c>
      <c r="AF165" s="412">
        <v>125457</v>
      </c>
      <c r="AG165" s="412">
        <v>35032</v>
      </c>
      <c r="AH165" s="412">
        <v>29948</v>
      </c>
      <c r="AI165" s="412">
        <v>13859</v>
      </c>
      <c r="AJ165" s="412">
        <v>4957</v>
      </c>
      <c r="AK165" s="412">
        <v>1926</v>
      </c>
      <c r="AL165" s="412">
        <v>741</v>
      </c>
      <c r="AM165" s="412">
        <v>79</v>
      </c>
      <c r="AN165" s="412">
        <v>211999</v>
      </c>
      <c r="AO165" s="412">
        <v>274</v>
      </c>
      <c r="AP165" s="412">
        <v>140</v>
      </c>
      <c r="AQ165" s="412">
        <v>141</v>
      </c>
      <c r="AR165" s="412">
        <v>55</v>
      </c>
      <c r="AS165" s="412">
        <v>43</v>
      </c>
      <c r="AT165" s="412">
        <v>24</v>
      </c>
      <c r="AU165" s="412">
        <v>25</v>
      </c>
      <c r="AV165" s="412">
        <v>13</v>
      </c>
      <c r="AW165" s="412">
        <v>715</v>
      </c>
      <c r="AX165" s="412">
        <v>274</v>
      </c>
      <c r="AY165" s="412">
        <v>140</v>
      </c>
      <c r="AZ165" s="412">
        <v>141</v>
      </c>
      <c r="BA165" s="412">
        <v>55</v>
      </c>
      <c r="BB165" s="412">
        <v>43</v>
      </c>
      <c r="BC165" s="412">
        <v>24</v>
      </c>
      <c r="BD165" s="412">
        <v>25</v>
      </c>
      <c r="BE165" s="412">
        <v>13</v>
      </c>
      <c r="BF165" s="412">
        <v>0</v>
      </c>
      <c r="BG165" s="412">
        <v>715</v>
      </c>
      <c r="BH165" s="412">
        <v>274</v>
      </c>
      <c r="BI165" s="412">
        <v>125323</v>
      </c>
      <c r="BJ165" s="412">
        <v>35033</v>
      </c>
      <c r="BK165" s="412">
        <v>29862</v>
      </c>
      <c r="BL165" s="412">
        <v>13847</v>
      </c>
      <c r="BM165" s="412">
        <v>4938</v>
      </c>
      <c r="BN165" s="412">
        <v>1927</v>
      </c>
      <c r="BO165" s="412">
        <v>729</v>
      </c>
      <c r="BP165" s="412">
        <v>66</v>
      </c>
      <c r="BQ165" s="412">
        <v>211999</v>
      </c>
      <c r="BR165" s="412">
        <v>74</v>
      </c>
      <c r="BS165" s="412">
        <v>60523</v>
      </c>
      <c r="BT165" s="412">
        <v>11192</v>
      </c>
      <c r="BU165" s="412">
        <v>7590</v>
      </c>
      <c r="BV165" s="412">
        <v>2909</v>
      </c>
      <c r="BW165" s="412">
        <v>954</v>
      </c>
      <c r="BX165" s="412">
        <v>358</v>
      </c>
      <c r="BY165" s="412">
        <v>115</v>
      </c>
      <c r="BZ165" s="412">
        <v>5</v>
      </c>
      <c r="CA165" s="412">
        <v>83720</v>
      </c>
      <c r="CB165" s="412">
        <v>15</v>
      </c>
      <c r="CC165" s="412">
        <v>1453</v>
      </c>
      <c r="CD165" s="412">
        <v>600</v>
      </c>
      <c r="CE165" s="412">
        <v>469</v>
      </c>
      <c r="CF165" s="412">
        <v>246</v>
      </c>
      <c r="CG165" s="412">
        <v>68</v>
      </c>
      <c r="CH165" s="412">
        <v>15</v>
      </c>
      <c r="CI165" s="412">
        <v>2</v>
      </c>
      <c r="CJ165" s="412">
        <v>0</v>
      </c>
      <c r="CK165" s="412">
        <v>2868</v>
      </c>
      <c r="CL165" s="412">
        <v>2</v>
      </c>
      <c r="CM165" s="412">
        <v>70</v>
      </c>
      <c r="CN165" s="412">
        <v>26</v>
      </c>
      <c r="CO165" s="412">
        <v>41</v>
      </c>
      <c r="CP165" s="412">
        <v>45</v>
      </c>
      <c r="CQ165" s="412">
        <v>58</v>
      </c>
      <c r="CR165" s="412">
        <v>37</v>
      </c>
      <c r="CS165" s="412">
        <v>35</v>
      </c>
      <c r="CT165" s="412">
        <v>10</v>
      </c>
      <c r="CU165" s="412">
        <v>324</v>
      </c>
      <c r="CV165" s="412">
        <v>2367</v>
      </c>
      <c r="CW165" s="412">
        <v>1090</v>
      </c>
      <c r="CX165" s="412">
        <v>1000</v>
      </c>
      <c r="CY165" s="412">
        <v>615</v>
      </c>
      <c r="CZ165" s="412">
        <v>242</v>
      </c>
      <c r="DA165" s="412">
        <v>83</v>
      </c>
      <c r="DB165" s="412">
        <v>25</v>
      </c>
      <c r="DC165" s="412">
        <v>10</v>
      </c>
      <c r="DD165" s="412">
        <v>5432</v>
      </c>
      <c r="DE165" s="412">
        <v>984</v>
      </c>
      <c r="DF165" s="412">
        <v>217</v>
      </c>
      <c r="DG165" s="412">
        <v>206</v>
      </c>
      <c r="DH165" s="412">
        <v>77</v>
      </c>
      <c r="DI165" s="412">
        <v>27</v>
      </c>
      <c r="DJ165" s="412">
        <v>13</v>
      </c>
      <c r="DK165" s="412">
        <v>7</v>
      </c>
      <c r="DL165" s="412">
        <v>0</v>
      </c>
      <c r="DM165" s="412">
        <v>1531</v>
      </c>
      <c r="DN165" s="412">
        <v>140</v>
      </c>
      <c r="DO165" s="412">
        <v>34</v>
      </c>
      <c r="DP165" s="412">
        <v>35</v>
      </c>
      <c r="DQ165" s="412">
        <v>16</v>
      </c>
      <c r="DR165" s="412">
        <v>3</v>
      </c>
      <c r="DS165" s="412">
        <v>4</v>
      </c>
      <c r="DT165" s="412">
        <v>3</v>
      </c>
      <c r="DU165" s="412">
        <v>0</v>
      </c>
      <c r="DV165" s="412">
        <v>235</v>
      </c>
      <c r="DW165" s="412">
        <v>627</v>
      </c>
      <c r="DX165" s="412">
        <v>83</v>
      </c>
      <c r="DY165" s="412">
        <v>59</v>
      </c>
      <c r="DZ165" s="412">
        <v>25</v>
      </c>
      <c r="EA165" s="412">
        <v>13</v>
      </c>
      <c r="EB165" s="412">
        <v>1</v>
      </c>
      <c r="EC165" s="412">
        <v>7</v>
      </c>
      <c r="ED165" s="412">
        <v>1</v>
      </c>
      <c r="EE165" s="412">
        <v>816</v>
      </c>
      <c r="EF165" s="412">
        <v>1751</v>
      </c>
      <c r="EG165" s="412">
        <v>334</v>
      </c>
      <c r="EH165" s="412">
        <v>300</v>
      </c>
      <c r="EI165" s="412">
        <v>118</v>
      </c>
      <c r="EJ165" s="412">
        <v>43</v>
      </c>
      <c r="EK165" s="412">
        <v>18</v>
      </c>
      <c r="EL165" s="412">
        <v>17</v>
      </c>
      <c r="EM165" s="412">
        <v>1</v>
      </c>
      <c r="EN165" s="412">
        <v>2582</v>
      </c>
      <c r="EO165" s="412">
        <v>1181</v>
      </c>
      <c r="EP165" s="412">
        <v>196</v>
      </c>
      <c r="EQ165" s="412">
        <v>175</v>
      </c>
      <c r="ER165" s="412">
        <v>67</v>
      </c>
      <c r="ES165" s="412">
        <v>24</v>
      </c>
      <c r="ET165" s="412">
        <v>11</v>
      </c>
      <c r="EU165" s="412">
        <v>16</v>
      </c>
      <c r="EV165" s="412">
        <v>1</v>
      </c>
      <c r="EW165" s="412">
        <v>1671</v>
      </c>
      <c r="EX165" s="412">
        <v>0</v>
      </c>
      <c r="EY165" s="412">
        <v>0</v>
      </c>
      <c r="EZ165" s="412">
        <v>0</v>
      </c>
      <c r="FA165" s="412">
        <v>0</v>
      </c>
      <c r="FB165" s="412">
        <v>0</v>
      </c>
      <c r="FC165" s="412">
        <v>0</v>
      </c>
      <c r="FD165" s="412">
        <v>0</v>
      </c>
      <c r="FE165" s="412">
        <v>0</v>
      </c>
      <c r="FF165" s="412">
        <v>0</v>
      </c>
      <c r="FG165" s="412">
        <v>36</v>
      </c>
      <c r="FH165" s="412">
        <v>12</v>
      </c>
      <c r="FI165" s="412">
        <v>13</v>
      </c>
      <c r="FJ165" s="412">
        <v>5</v>
      </c>
      <c r="FK165" s="412">
        <v>0</v>
      </c>
      <c r="FL165" s="412">
        <v>3</v>
      </c>
      <c r="FM165" s="412">
        <v>3</v>
      </c>
      <c r="FN165" s="412">
        <v>0</v>
      </c>
      <c r="FO165" s="412">
        <v>72</v>
      </c>
      <c r="FP165" s="412">
        <v>1145</v>
      </c>
      <c r="FQ165" s="412">
        <v>184</v>
      </c>
      <c r="FR165" s="412">
        <v>162</v>
      </c>
      <c r="FS165" s="412">
        <v>62</v>
      </c>
      <c r="FT165" s="412">
        <v>24</v>
      </c>
      <c r="FU165" s="412">
        <v>8</v>
      </c>
      <c r="FV165" s="412">
        <v>13</v>
      </c>
      <c r="FW165" s="412">
        <v>1</v>
      </c>
      <c r="FX165" s="412">
        <v>1599</v>
      </c>
      <c r="FY165" s="412">
        <v>183</v>
      </c>
      <c r="FZ165" s="412">
        <v>62505</v>
      </c>
      <c r="GA165" s="412">
        <v>23094</v>
      </c>
      <c r="GB165" s="412">
        <v>21668</v>
      </c>
      <c r="GC165" s="412">
        <v>10606</v>
      </c>
      <c r="GD165" s="412">
        <v>3842</v>
      </c>
      <c r="GE165" s="412">
        <v>1512</v>
      </c>
      <c r="GF165" s="412">
        <v>566</v>
      </c>
      <c r="GG165" s="412">
        <v>50</v>
      </c>
      <c r="GH165" s="412">
        <v>124026</v>
      </c>
      <c r="GI165" s="412">
        <v>91</v>
      </c>
      <c r="GJ165" s="412">
        <v>62818</v>
      </c>
      <c r="GK165" s="412">
        <v>11939</v>
      </c>
      <c r="GL165" s="412">
        <v>8194</v>
      </c>
      <c r="GM165" s="412">
        <v>3241</v>
      </c>
      <c r="GN165" s="412">
        <v>1096</v>
      </c>
      <c r="GO165" s="412">
        <v>415</v>
      </c>
      <c r="GP165" s="412">
        <v>163</v>
      </c>
      <c r="GQ165" s="412">
        <v>16</v>
      </c>
      <c r="GR165" s="412">
        <v>87973</v>
      </c>
      <c r="GS165" s="412">
        <v>0</v>
      </c>
      <c r="GT165" s="412">
        <v>0</v>
      </c>
      <c r="GU165" s="412">
        <v>0</v>
      </c>
      <c r="GV165" s="412">
        <v>0</v>
      </c>
      <c r="GW165" s="412">
        <v>0</v>
      </c>
      <c r="GX165" s="412">
        <v>0</v>
      </c>
      <c r="GY165" s="412">
        <v>0</v>
      </c>
      <c r="GZ165" s="412">
        <v>0</v>
      </c>
      <c r="HA165" s="412">
        <v>0</v>
      </c>
      <c r="HB165" s="412">
        <v>0</v>
      </c>
      <c r="HC165" s="412">
        <v>250.75</v>
      </c>
      <c r="HD165" s="412">
        <v>109991.5</v>
      </c>
      <c r="HE165" s="412">
        <v>32084</v>
      </c>
      <c r="HF165" s="412">
        <v>27831.25</v>
      </c>
      <c r="HG165" s="412">
        <v>13037.25</v>
      </c>
      <c r="HH165" s="412">
        <v>4657</v>
      </c>
      <c r="HI165" s="412">
        <v>1813.25</v>
      </c>
      <c r="HJ165" s="412">
        <v>683.75</v>
      </c>
      <c r="HK165" s="412">
        <v>60.25</v>
      </c>
      <c r="HL165" s="412">
        <v>190409</v>
      </c>
      <c r="HM165" s="412">
        <v>139.30000000000001</v>
      </c>
      <c r="HN165" s="412">
        <v>73327.7</v>
      </c>
      <c r="HO165" s="412">
        <v>24954.2</v>
      </c>
      <c r="HP165" s="412">
        <v>24738.9</v>
      </c>
      <c r="HQ165" s="412">
        <v>13037.3</v>
      </c>
      <c r="HR165" s="412">
        <v>5691.9</v>
      </c>
      <c r="HS165" s="412">
        <v>2619.1</v>
      </c>
      <c r="HT165" s="412">
        <v>1139.5999999999999</v>
      </c>
      <c r="HU165" s="412">
        <v>120.5</v>
      </c>
      <c r="HV165" s="412">
        <v>145768.5</v>
      </c>
      <c r="HW165" s="412">
        <v>0</v>
      </c>
      <c r="HX165" s="412">
        <v>145768.5</v>
      </c>
      <c r="HY165" s="412">
        <v>250.75</v>
      </c>
      <c r="HZ165" s="412">
        <v>109991.5</v>
      </c>
      <c r="IA165" s="412">
        <v>32084</v>
      </c>
      <c r="IB165" s="412">
        <v>27831.25</v>
      </c>
      <c r="IC165" s="412">
        <v>13037.25</v>
      </c>
      <c r="ID165" s="412">
        <v>4657</v>
      </c>
      <c r="IE165" s="412">
        <v>1813.25</v>
      </c>
      <c r="IF165" s="412">
        <v>683.75</v>
      </c>
      <c r="IG165" s="412">
        <v>60.25</v>
      </c>
      <c r="IH165" s="412">
        <v>190409</v>
      </c>
      <c r="II165" s="412">
        <v>83.28</v>
      </c>
      <c r="IJ165" s="412">
        <v>35496.44</v>
      </c>
      <c r="IK165" s="412">
        <v>4348.6899999999996</v>
      </c>
      <c r="IL165" s="412">
        <v>2134.56</v>
      </c>
      <c r="IM165" s="412">
        <v>493.84</v>
      </c>
      <c r="IN165" s="412">
        <v>115.31</v>
      </c>
      <c r="IO165" s="412">
        <v>24.74</v>
      </c>
      <c r="IP165" s="412">
        <v>2.68</v>
      </c>
      <c r="IQ165" s="412">
        <v>0</v>
      </c>
      <c r="IR165" s="412">
        <v>42699.539999999994</v>
      </c>
      <c r="IS165" s="412">
        <v>167.47</v>
      </c>
      <c r="IT165" s="412">
        <v>74495.06</v>
      </c>
      <c r="IU165" s="412">
        <v>27735.31</v>
      </c>
      <c r="IV165" s="412">
        <v>25696.69</v>
      </c>
      <c r="IW165" s="412">
        <v>12543.41</v>
      </c>
      <c r="IX165" s="412">
        <v>4541.6899999999996</v>
      </c>
      <c r="IY165" s="412">
        <v>1788.51</v>
      </c>
      <c r="IZ165" s="412">
        <v>681.07</v>
      </c>
      <c r="JA165" s="412">
        <v>60.25</v>
      </c>
      <c r="JB165" s="412">
        <v>147709.46000000002</v>
      </c>
      <c r="JC165" s="412">
        <v>93</v>
      </c>
      <c r="JD165" s="412">
        <v>49663.4</v>
      </c>
      <c r="JE165" s="412">
        <v>21571.9</v>
      </c>
      <c r="JF165" s="412">
        <v>22841.5</v>
      </c>
      <c r="JG165" s="412">
        <v>12543.4</v>
      </c>
      <c r="JH165" s="412">
        <v>5551</v>
      </c>
      <c r="JI165" s="412">
        <v>2583.4</v>
      </c>
      <c r="JJ165" s="412">
        <v>1135.0999999999999</v>
      </c>
      <c r="JK165" s="412">
        <v>120.5</v>
      </c>
      <c r="JL165" s="412">
        <v>116103.2</v>
      </c>
      <c r="JM165" s="412">
        <v>0</v>
      </c>
      <c r="JN165" s="412">
        <v>116103.2</v>
      </c>
      <c r="JO165" s="286"/>
      <c r="JP165" s="143">
        <f t="shared" si="7"/>
        <v>0</v>
      </c>
    </row>
    <row r="166" spans="1:276" x14ac:dyDescent="0.2">
      <c r="A166" s="150" t="s">
        <v>557</v>
      </c>
      <c r="B166" s="151" t="s">
        <v>276</v>
      </c>
      <c r="C166" s="152" t="s">
        <v>279</v>
      </c>
      <c r="D166" s="415" t="s">
        <v>556</v>
      </c>
      <c r="E166" s="412">
        <v>26791</v>
      </c>
      <c r="F166" s="412">
        <v>9450</v>
      </c>
      <c r="G166" s="412">
        <v>6511</v>
      </c>
      <c r="H166" s="412">
        <v>3672</v>
      </c>
      <c r="I166" s="412">
        <v>1410</v>
      </c>
      <c r="J166" s="412">
        <v>377</v>
      </c>
      <c r="K166" s="412">
        <v>179</v>
      </c>
      <c r="L166" s="412">
        <v>24</v>
      </c>
      <c r="M166" s="412">
        <v>48414</v>
      </c>
      <c r="N166" s="412">
        <v>355</v>
      </c>
      <c r="O166" s="412">
        <v>95</v>
      </c>
      <c r="P166" s="412">
        <v>67</v>
      </c>
      <c r="Q166" s="412">
        <v>17</v>
      </c>
      <c r="R166" s="412">
        <v>17</v>
      </c>
      <c r="S166" s="412">
        <v>2</v>
      </c>
      <c r="T166" s="412">
        <v>4</v>
      </c>
      <c r="U166" s="412">
        <v>0</v>
      </c>
      <c r="V166" s="412">
        <v>557</v>
      </c>
      <c r="W166" s="412">
        <v>0</v>
      </c>
      <c r="X166" s="412">
        <v>0</v>
      </c>
      <c r="Y166" s="412">
        <v>0</v>
      </c>
      <c r="Z166" s="412">
        <v>0</v>
      </c>
      <c r="AA166" s="412">
        <v>0</v>
      </c>
      <c r="AB166" s="412">
        <v>0</v>
      </c>
      <c r="AC166" s="412">
        <v>0</v>
      </c>
      <c r="AD166" s="412">
        <v>0</v>
      </c>
      <c r="AE166" s="412">
        <v>0</v>
      </c>
      <c r="AF166" s="412">
        <v>26436</v>
      </c>
      <c r="AG166" s="412">
        <v>9355</v>
      </c>
      <c r="AH166" s="412">
        <v>6444</v>
      </c>
      <c r="AI166" s="412">
        <v>3655</v>
      </c>
      <c r="AJ166" s="412">
        <v>1393</v>
      </c>
      <c r="AK166" s="412">
        <v>375</v>
      </c>
      <c r="AL166" s="412">
        <v>175</v>
      </c>
      <c r="AM166" s="412">
        <v>24</v>
      </c>
      <c r="AN166" s="412">
        <v>47857</v>
      </c>
      <c r="AO166" s="412">
        <v>70</v>
      </c>
      <c r="AP166" s="412">
        <v>60</v>
      </c>
      <c r="AQ166" s="412">
        <v>70</v>
      </c>
      <c r="AR166" s="412">
        <v>39</v>
      </c>
      <c r="AS166" s="412">
        <v>15</v>
      </c>
      <c r="AT166" s="412">
        <v>6</v>
      </c>
      <c r="AU166" s="412">
        <v>9</v>
      </c>
      <c r="AV166" s="412">
        <v>12</v>
      </c>
      <c r="AW166" s="412">
        <v>281</v>
      </c>
      <c r="AX166" s="412">
        <v>70</v>
      </c>
      <c r="AY166" s="412">
        <v>60</v>
      </c>
      <c r="AZ166" s="412">
        <v>70</v>
      </c>
      <c r="BA166" s="412">
        <v>39</v>
      </c>
      <c r="BB166" s="412">
        <v>15</v>
      </c>
      <c r="BC166" s="412">
        <v>6</v>
      </c>
      <c r="BD166" s="412">
        <v>9</v>
      </c>
      <c r="BE166" s="412">
        <v>12</v>
      </c>
      <c r="BF166" s="412">
        <v>0</v>
      </c>
      <c r="BG166" s="412">
        <v>281</v>
      </c>
      <c r="BH166" s="412">
        <v>70</v>
      </c>
      <c r="BI166" s="412">
        <v>26426</v>
      </c>
      <c r="BJ166" s="412">
        <v>9365</v>
      </c>
      <c r="BK166" s="412">
        <v>6413</v>
      </c>
      <c r="BL166" s="412">
        <v>3631</v>
      </c>
      <c r="BM166" s="412">
        <v>1384</v>
      </c>
      <c r="BN166" s="412">
        <v>378</v>
      </c>
      <c r="BO166" s="412">
        <v>178</v>
      </c>
      <c r="BP166" s="412">
        <v>12</v>
      </c>
      <c r="BQ166" s="412">
        <v>47857</v>
      </c>
      <c r="BR166" s="412">
        <v>17</v>
      </c>
      <c r="BS166" s="412">
        <v>11006</v>
      </c>
      <c r="BT166" s="412">
        <v>2627</v>
      </c>
      <c r="BU166" s="412">
        <v>1523</v>
      </c>
      <c r="BV166" s="412">
        <v>652</v>
      </c>
      <c r="BW166" s="412">
        <v>215</v>
      </c>
      <c r="BX166" s="412">
        <v>54</v>
      </c>
      <c r="BY166" s="412">
        <v>11</v>
      </c>
      <c r="BZ166" s="412">
        <v>0</v>
      </c>
      <c r="CA166" s="412">
        <v>16105</v>
      </c>
      <c r="CB166" s="412">
        <v>2</v>
      </c>
      <c r="CC166" s="412">
        <v>180</v>
      </c>
      <c r="CD166" s="412">
        <v>64</v>
      </c>
      <c r="CE166" s="412">
        <v>52</v>
      </c>
      <c r="CF166" s="412">
        <v>24</v>
      </c>
      <c r="CG166" s="412">
        <v>9</v>
      </c>
      <c r="CH166" s="412">
        <v>1</v>
      </c>
      <c r="CI166" s="412">
        <v>0</v>
      </c>
      <c r="CJ166" s="412">
        <v>0</v>
      </c>
      <c r="CK166" s="412">
        <v>332</v>
      </c>
      <c r="CL166" s="412">
        <v>1</v>
      </c>
      <c r="CM166" s="412">
        <v>4</v>
      </c>
      <c r="CN166" s="412">
        <v>6</v>
      </c>
      <c r="CO166" s="412">
        <v>0</v>
      </c>
      <c r="CP166" s="412">
        <v>6</v>
      </c>
      <c r="CQ166" s="412">
        <v>1</v>
      </c>
      <c r="CR166" s="412">
        <v>5</v>
      </c>
      <c r="CS166" s="412">
        <v>18</v>
      </c>
      <c r="CT166" s="412">
        <v>4</v>
      </c>
      <c r="CU166" s="412">
        <v>45</v>
      </c>
      <c r="CV166" s="412">
        <v>17</v>
      </c>
      <c r="CW166" s="412">
        <v>12</v>
      </c>
      <c r="CX166" s="412">
        <v>11</v>
      </c>
      <c r="CY166" s="412">
        <v>10</v>
      </c>
      <c r="CZ166" s="412">
        <v>5</v>
      </c>
      <c r="DA166" s="412">
        <v>1</v>
      </c>
      <c r="DB166" s="412">
        <v>0</v>
      </c>
      <c r="DC166" s="412">
        <v>0</v>
      </c>
      <c r="DD166" s="412">
        <v>56</v>
      </c>
      <c r="DE166" s="412">
        <v>360</v>
      </c>
      <c r="DF166" s="412">
        <v>87</v>
      </c>
      <c r="DG166" s="412">
        <v>58</v>
      </c>
      <c r="DH166" s="412">
        <v>18</v>
      </c>
      <c r="DI166" s="412">
        <v>10</v>
      </c>
      <c r="DJ166" s="412">
        <v>2</v>
      </c>
      <c r="DK166" s="412">
        <v>3</v>
      </c>
      <c r="DL166" s="412">
        <v>0</v>
      </c>
      <c r="DM166" s="412">
        <v>538</v>
      </c>
      <c r="DN166" s="412">
        <v>280</v>
      </c>
      <c r="DO166" s="412">
        <v>57</v>
      </c>
      <c r="DP166" s="412">
        <v>34</v>
      </c>
      <c r="DQ166" s="412">
        <v>15</v>
      </c>
      <c r="DR166" s="412">
        <v>10</v>
      </c>
      <c r="DS166" s="412">
        <v>2</v>
      </c>
      <c r="DT166" s="412">
        <v>3</v>
      </c>
      <c r="DU166" s="412">
        <v>0</v>
      </c>
      <c r="DV166" s="412">
        <v>401</v>
      </c>
      <c r="DW166" s="412">
        <v>145</v>
      </c>
      <c r="DX166" s="412">
        <v>24</v>
      </c>
      <c r="DY166" s="412">
        <v>8</v>
      </c>
      <c r="DZ166" s="412">
        <v>7</v>
      </c>
      <c r="EA166" s="412">
        <v>1</v>
      </c>
      <c r="EB166" s="412">
        <v>2</v>
      </c>
      <c r="EC166" s="412">
        <v>1</v>
      </c>
      <c r="ED166" s="412">
        <v>0</v>
      </c>
      <c r="EE166" s="412">
        <v>188</v>
      </c>
      <c r="EF166" s="412">
        <v>785</v>
      </c>
      <c r="EG166" s="412">
        <v>168</v>
      </c>
      <c r="EH166" s="412">
        <v>100</v>
      </c>
      <c r="EI166" s="412">
        <v>40</v>
      </c>
      <c r="EJ166" s="412">
        <v>21</v>
      </c>
      <c r="EK166" s="412">
        <v>6</v>
      </c>
      <c r="EL166" s="412">
        <v>7</v>
      </c>
      <c r="EM166" s="412">
        <v>0</v>
      </c>
      <c r="EN166" s="412">
        <v>1127</v>
      </c>
      <c r="EO166" s="412">
        <v>486</v>
      </c>
      <c r="EP166" s="412">
        <v>107</v>
      </c>
      <c r="EQ166" s="412">
        <v>64</v>
      </c>
      <c r="ER166" s="412">
        <v>24</v>
      </c>
      <c r="ES166" s="412">
        <v>9</v>
      </c>
      <c r="ET166" s="412">
        <v>4</v>
      </c>
      <c r="EU166" s="412">
        <v>6</v>
      </c>
      <c r="EV166" s="412">
        <v>0</v>
      </c>
      <c r="EW166" s="412">
        <v>700</v>
      </c>
      <c r="EX166" s="412">
        <v>0</v>
      </c>
      <c r="EY166" s="412">
        <v>0</v>
      </c>
      <c r="EZ166" s="412">
        <v>0</v>
      </c>
      <c r="FA166" s="412">
        <v>0</v>
      </c>
      <c r="FB166" s="412">
        <v>0</v>
      </c>
      <c r="FC166" s="412">
        <v>0</v>
      </c>
      <c r="FD166" s="412">
        <v>0</v>
      </c>
      <c r="FE166" s="412">
        <v>0</v>
      </c>
      <c r="FF166" s="412">
        <v>0</v>
      </c>
      <c r="FG166" s="412">
        <v>7</v>
      </c>
      <c r="FH166" s="412">
        <v>3</v>
      </c>
      <c r="FI166" s="412">
        <v>2</v>
      </c>
      <c r="FJ166" s="412">
        <v>0</v>
      </c>
      <c r="FK166" s="412">
        <v>1</v>
      </c>
      <c r="FL166" s="412">
        <v>0</v>
      </c>
      <c r="FM166" s="412">
        <v>2</v>
      </c>
      <c r="FN166" s="412">
        <v>0</v>
      </c>
      <c r="FO166" s="412">
        <v>15</v>
      </c>
      <c r="FP166" s="412">
        <v>479</v>
      </c>
      <c r="FQ166" s="412">
        <v>104</v>
      </c>
      <c r="FR166" s="412">
        <v>62</v>
      </c>
      <c r="FS166" s="412">
        <v>24</v>
      </c>
      <c r="FT166" s="412">
        <v>8</v>
      </c>
      <c r="FU166" s="412">
        <v>4</v>
      </c>
      <c r="FV166" s="412">
        <v>4</v>
      </c>
      <c r="FW166" s="412">
        <v>0</v>
      </c>
      <c r="FX166" s="412">
        <v>685</v>
      </c>
      <c r="FY166" s="412">
        <v>50</v>
      </c>
      <c r="FZ166" s="412">
        <v>14810</v>
      </c>
      <c r="GA166" s="412">
        <v>6583</v>
      </c>
      <c r="GB166" s="412">
        <v>4795</v>
      </c>
      <c r="GC166" s="412">
        <v>2926</v>
      </c>
      <c r="GD166" s="412">
        <v>1147</v>
      </c>
      <c r="GE166" s="412">
        <v>314</v>
      </c>
      <c r="GF166" s="412">
        <v>145</v>
      </c>
      <c r="GG166" s="412">
        <v>8</v>
      </c>
      <c r="GH166" s="412">
        <v>30778</v>
      </c>
      <c r="GI166" s="412">
        <v>20</v>
      </c>
      <c r="GJ166" s="412">
        <v>11616</v>
      </c>
      <c r="GK166" s="412">
        <v>2782</v>
      </c>
      <c r="GL166" s="412">
        <v>1618</v>
      </c>
      <c r="GM166" s="412">
        <v>705</v>
      </c>
      <c r="GN166" s="412">
        <v>237</v>
      </c>
      <c r="GO166" s="412">
        <v>64</v>
      </c>
      <c r="GP166" s="412">
        <v>33</v>
      </c>
      <c r="GQ166" s="412">
        <v>4</v>
      </c>
      <c r="GR166" s="412">
        <v>17079</v>
      </c>
      <c r="GS166" s="412">
        <v>0</v>
      </c>
      <c r="GT166" s="412">
        <v>0</v>
      </c>
      <c r="GU166" s="412">
        <v>0</v>
      </c>
      <c r="GV166" s="412">
        <v>0</v>
      </c>
      <c r="GW166" s="412">
        <v>0</v>
      </c>
      <c r="GX166" s="412">
        <v>0</v>
      </c>
      <c r="GY166" s="412">
        <v>0</v>
      </c>
      <c r="GZ166" s="412">
        <v>0</v>
      </c>
      <c r="HA166" s="412">
        <v>0</v>
      </c>
      <c r="HB166" s="412">
        <v>0</v>
      </c>
      <c r="HC166" s="412">
        <v>64.75</v>
      </c>
      <c r="HD166" s="412">
        <v>23495</v>
      </c>
      <c r="HE166" s="412">
        <v>8660.5</v>
      </c>
      <c r="HF166" s="412">
        <v>5998.75</v>
      </c>
      <c r="HG166" s="412">
        <v>3450.75</v>
      </c>
      <c r="HH166" s="412">
        <v>1320.5</v>
      </c>
      <c r="HI166" s="412">
        <v>361.25</v>
      </c>
      <c r="HJ166" s="412">
        <v>165.5</v>
      </c>
      <c r="HK166" s="412">
        <v>10</v>
      </c>
      <c r="HL166" s="412">
        <v>43527</v>
      </c>
      <c r="HM166" s="412">
        <v>36</v>
      </c>
      <c r="HN166" s="412">
        <v>15663.3</v>
      </c>
      <c r="HO166" s="412">
        <v>6735.9</v>
      </c>
      <c r="HP166" s="412">
        <v>5332.2</v>
      </c>
      <c r="HQ166" s="412">
        <v>3450.8</v>
      </c>
      <c r="HR166" s="412">
        <v>1613.9</v>
      </c>
      <c r="HS166" s="412">
        <v>521.79999999999995</v>
      </c>
      <c r="HT166" s="412">
        <v>275.8</v>
      </c>
      <c r="HU166" s="412">
        <v>20</v>
      </c>
      <c r="HV166" s="412">
        <v>33649.700000000004</v>
      </c>
      <c r="HW166" s="412">
        <v>0</v>
      </c>
      <c r="HX166" s="412">
        <v>33649.699999999997</v>
      </c>
      <c r="HY166" s="412">
        <v>64.75</v>
      </c>
      <c r="HZ166" s="412">
        <v>23495</v>
      </c>
      <c r="IA166" s="412">
        <v>8660.5</v>
      </c>
      <c r="IB166" s="412">
        <v>5998.75</v>
      </c>
      <c r="IC166" s="412">
        <v>3450.75</v>
      </c>
      <c r="ID166" s="412">
        <v>1320.5</v>
      </c>
      <c r="IE166" s="412">
        <v>361.25</v>
      </c>
      <c r="IF166" s="412">
        <v>165.5</v>
      </c>
      <c r="IG166" s="412">
        <v>10</v>
      </c>
      <c r="IH166" s="412">
        <v>43527</v>
      </c>
      <c r="II166" s="412">
        <v>14.3</v>
      </c>
      <c r="IJ166" s="412">
        <v>6124.5</v>
      </c>
      <c r="IK166" s="412">
        <v>694.4</v>
      </c>
      <c r="IL166" s="412">
        <v>321.10000000000002</v>
      </c>
      <c r="IM166" s="412">
        <v>84.4</v>
      </c>
      <c r="IN166" s="412">
        <v>16.3</v>
      </c>
      <c r="IO166" s="412">
        <v>5.6</v>
      </c>
      <c r="IP166" s="412">
        <v>0.4</v>
      </c>
      <c r="IQ166" s="412">
        <v>0</v>
      </c>
      <c r="IR166" s="412">
        <v>7261</v>
      </c>
      <c r="IS166" s="412">
        <v>50.45</v>
      </c>
      <c r="IT166" s="412">
        <v>17370.5</v>
      </c>
      <c r="IU166" s="412">
        <v>7966.1</v>
      </c>
      <c r="IV166" s="412">
        <v>5677.65</v>
      </c>
      <c r="IW166" s="412">
        <v>3366.35</v>
      </c>
      <c r="IX166" s="412">
        <v>1304.2</v>
      </c>
      <c r="IY166" s="412">
        <v>355.65</v>
      </c>
      <c r="IZ166" s="412">
        <v>165.1</v>
      </c>
      <c r="JA166" s="412">
        <v>10</v>
      </c>
      <c r="JB166" s="412">
        <v>36266</v>
      </c>
      <c r="JC166" s="412">
        <v>28</v>
      </c>
      <c r="JD166" s="412">
        <v>11580.3</v>
      </c>
      <c r="JE166" s="412">
        <v>6195.9</v>
      </c>
      <c r="JF166" s="412">
        <v>5046.8</v>
      </c>
      <c r="JG166" s="412">
        <v>3366.4</v>
      </c>
      <c r="JH166" s="412">
        <v>1594</v>
      </c>
      <c r="JI166" s="412">
        <v>513.70000000000005</v>
      </c>
      <c r="JJ166" s="412">
        <v>275.2</v>
      </c>
      <c r="JK166" s="412">
        <v>20</v>
      </c>
      <c r="JL166" s="412">
        <v>28620.3</v>
      </c>
      <c r="JM166" s="412">
        <v>0</v>
      </c>
      <c r="JN166" s="412">
        <v>28620.3</v>
      </c>
      <c r="JO166" s="286"/>
      <c r="JP166" s="143">
        <f t="shared" si="7"/>
        <v>0</v>
      </c>
    </row>
    <row r="167" spans="1:276" x14ac:dyDescent="0.2">
      <c r="A167" s="150" t="s">
        <v>558</v>
      </c>
      <c r="B167" s="151" t="s">
        <v>284</v>
      </c>
      <c r="C167" s="152" t="s">
        <v>277</v>
      </c>
      <c r="D167" s="415" t="s">
        <v>311</v>
      </c>
      <c r="E167" s="412">
        <v>11174</v>
      </c>
      <c r="F167" s="412">
        <v>37946</v>
      </c>
      <c r="G167" s="412">
        <v>33360</v>
      </c>
      <c r="H167" s="412">
        <v>17181</v>
      </c>
      <c r="I167" s="412">
        <v>8695</v>
      </c>
      <c r="J167" s="412">
        <v>3684</v>
      </c>
      <c r="K167" s="412">
        <v>1347</v>
      </c>
      <c r="L167" s="412">
        <v>65</v>
      </c>
      <c r="M167" s="412">
        <v>113452</v>
      </c>
      <c r="N167" s="412">
        <v>440</v>
      </c>
      <c r="O167" s="412">
        <v>681</v>
      </c>
      <c r="P167" s="412">
        <v>507</v>
      </c>
      <c r="Q167" s="412">
        <v>251</v>
      </c>
      <c r="R167" s="412">
        <v>169</v>
      </c>
      <c r="S167" s="412">
        <v>24</v>
      </c>
      <c r="T167" s="412">
        <v>8</v>
      </c>
      <c r="U167" s="412">
        <v>8</v>
      </c>
      <c r="V167" s="412">
        <v>2088</v>
      </c>
      <c r="W167" s="412">
        <v>0</v>
      </c>
      <c r="X167" s="412">
        <v>0</v>
      </c>
      <c r="Y167" s="412">
        <v>0</v>
      </c>
      <c r="Z167" s="412">
        <v>0</v>
      </c>
      <c r="AA167" s="412">
        <v>0</v>
      </c>
      <c r="AB167" s="412">
        <v>0</v>
      </c>
      <c r="AC167" s="412">
        <v>0</v>
      </c>
      <c r="AD167" s="412">
        <v>0</v>
      </c>
      <c r="AE167" s="412">
        <v>0</v>
      </c>
      <c r="AF167" s="412">
        <v>10734</v>
      </c>
      <c r="AG167" s="412">
        <v>37265</v>
      </c>
      <c r="AH167" s="412">
        <v>32853</v>
      </c>
      <c r="AI167" s="412">
        <v>16930</v>
      </c>
      <c r="AJ167" s="412">
        <v>8526</v>
      </c>
      <c r="AK167" s="412">
        <v>3660</v>
      </c>
      <c r="AL167" s="412">
        <v>1339</v>
      </c>
      <c r="AM167" s="412">
        <v>57</v>
      </c>
      <c r="AN167" s="412">
        <v>111364</v>
      </c>
      <c r="AO167" s="412">
        <v>20</v>
      </c>
      <c r="AP167" s="412">
        <v>180</v>
      </c>
      <c r="AQ167" s="412">
        <v>260</v>
      </c>
      <c r="AR167" s="412">
        <v>148</v>
      </c>
      <c r="AS167" s="412">
        <v>96</v>
      </c>
      <c r="AT167" s="412">
        <v>31</v>
      </c>
      <c r="AU167" s="412">
        <v>26</v>
      </c>
      <c r="AV167" s="412">
        <v>18</v>
      </c>
      <c r="AW167" s="412">
        <v>779</v>
      </c>
      <c r="AX167" s="412">
        <v>20</v>
      </c>
      <c r="AY167" s="412">
        <v>180</v>
      </c>
      <c r="AZ167" s="412">
        <v>260</v>
      </c>
      <c r="BA167" s="412">
        <v>148</v>
      </c>
      <c r="BB167" s="412">
        <v>96</v>
      </c>
      <c r="BC167" s="412">
        <v>31</v>
      </c>
      <c r="BD167" s="412">
        <v>26</v>
      </c>
      <c r="BE167" s="412">
        <v>18</v>
      </c>
      <c r="BF167" s="412">
        <v>0</v>
      </c>
      <c r="BG167" s="412">
        <v>779</v>
      </c>
      <c r="BH167" s="412">
        <v>20</v>
      </c>
      <c r="BI167" s="412">
        <v>10894</v>
      </c>
      <c r="BJ167" s="412">
        <v>37345</v>
      </c>
      <c r="BK167" s="412">
        <v>32741</v>
      </c>
      <c r="BL167" s="412">
        <v>16878</v>
      </c>
      <c r="BM167" s="412">
        <v>8461</v>
      </c>
      <c r="BN167" s="412">
        <v>3655</v>
      </c>
      <c r="BO167" s="412">
        <v>1331</v>
      </c>
      <c r="BP167" s="412">
        <v>39</v>
      </c>
      <c r="BQ167" s="412">
        <v>111364</v>
      </c>
      <c r="BR167" s="412">
        <v>11</v>
      </c>
      <c r="BS167" s="412">
        <v>6439</v>
      </c>
      <c r="BT167" s="412">
        <v>13324</v>
      </c>
      <c r="BU167" s="412">
        <v>8535</v>
      </c>
      <c r="BV167" s="412">
        <v>3771</v>
      </c>
      <c r="BW167" s="412">
        <v>1412</v>
      </c>
      <c r="BX167" s="412">
        <v>438</v>
      </c>
      <c r="BY167" s="412">
        <v>130</v>
      </c>
      <c r="BZ167" s="412">
        <v>3</v>
      </c>
      <c r="CA167" s="412">
        <v>34063</v>
      </c>
      <c r="CB167" s="412">
        <v>0</v>
      </c>
      <c r="CC167" s="412">
        <v>58</v>
      </c>
      <c r="CD167" s="412">
        <v>324</v>
      </c>
      <c r="CE167" s="412">
        <v>249</v>
      </c>
      <c r="CF167" s="412">
        <v>120</v>
      </c>
      <c r="CG167" s="412">
        <v>66</v>
      </c>
      <c r="CH167" s="412">
        <v>18</v>
      </c>
      <c r="CI167" s="412">
        <v>5</v>
      </c>
      <c r="CJ167" s="412">
        <v>1</v>
      </c>
      <c r="CK167" s="412">
        <v>841</v>
      </c>
      <c r="CL167" s="412">
        <v>0</v>
      </c>
      <c r="CM167" s="412">
        <v>46</v>
      </c>
      <c r="CN167" s="412">
        <v>53</v>
      </c>
      <c r="CO167" s="412">
        <v>45</v>
      </c>
      <c r="CP167" s="412">
        <v>15</v>
      </c>
      <c r="CQ167" s="412">
        <v>17</v>
      </c>
      <c r="CR167" s="412">
        <v>14</v>
      </c>
      <c r="CS167" s="412">
        <v>31</v>
      </c>
      <c r="CT167" s="412">
        <v>6</v>
      </c>
      <c r="CU167" s="412">
        <v>227</v>
      </c>
      <c r="CV167" s="412">
        <v>84</v>
      </c>
      <c r="CW167" s="412">
        <v>89</v>
      </c>
      <c r="CX167" s="412">
        <v>74</v>
      </c>
      <c r="CY167" s="412">
        <v>43</v>
      </c>
      <c r="CZ167" s="412">
        <v>27</v>
      </c>
      <c r="DA167" s="412">
        <v>7</v>
      </c>
      <c r="DB167" s="412">
        <v>4</v>
      </c>
      <c r="DC167" s="412">
        <v>1</v>
      </c>
      <c r="DD167" s="412">
        <v>329</v>
      </c>
      <c r="DE167" s="412">
        <v>229</v>
      </c>
      <c r="DF167" s="412">
        <v>458</v>
      </c>
      <c r="DG167" s="412">
        <v>216</v>
      </c>
      <c r="DH167" s="412">
        <v>99</v>
      </c>
      <c r="DI167" s="412">
        <v>59</v>
      </c>
      <c r="DJ167" s="412">
        <v>21</v>
      </c>
      <c r="DK167" s="412">
        <v>12</v>
      </c>
      <c r="DL167" s="412">
        <v>0</v>
      </c>
      <c r="DM167" s="412">
        <v>1094</v>
      </c>
      <c r="DN167" s="412">
        <v>235</v>
      </c>
      <c r="DO167" s="412">
        <v>385</v>
      </c>
      <c r="DP167" s="412">
        <v>203</v>
      </c>
      <c r="DQ167" s="412">
        <v>95</v>
      </c>
      <c r="DR167" s="412">
        <v>56</v>
      </c>
      <c r="DS167" s="412">
        <v>18</v>
      </c>
      <c r="DT167" s="412">
        <v>5</v>
      </c>
      <c r="DU167" s="412">
        <v>0</v>
      </c>
      <c r="DV167" s="412">
        <v>997</v>
      </c>
      <c r="DW167" s="412">
        <v>68</v>
      </c>
      <c r="DX167" s="412">
        <v>108</v>
      </c>
      <c r="DY167" s="412">
        <v>55</v>
      </c>
      <c r="DZ167" s="412">
        <v>30</v>
      </c>
      <c r="EA167" s="412">
        <v>23</v>
      </c>
      <c r="EB167" s="412">
        <v>6</v>
      </c>
      <c r="EC167" s="412">
        <v>4</v>
      </c>
      <c r="ED167" s="412">
        <v>1</v>
      </c>
      <c r="EE167" s="412">
        <v>295</v>
      </c>
      <c r="EF167" s="412">
        <v>532</v>
      </c>
      <c r="EG167" s="412">
        <v>951</v>
      </c>
      <c r="EH167" s="412">
        <v>474</v>
      </c>
      <c r="EI167" s="412">
        <v>224</v>
      </c>
      <c r="EJ167" s="412">
        <v>138</v>
      </c>
      <c r="EK167" s="412">
        <v>45</v>
      </c>
      <c r="EL167" s="412">
        <v>21</v>
      </c>
      <c r="EM167" s="412">
        <v>1</v>
      </c>
      <c r="EN167" s="412">
        <v>2386</v>
      </c>
      <c r="EO167" s="412">
        <v>205</v>
      </c>
      <c r="EP167" s="412">
        <v>378</v>
      </c>
      <c r="EQ167" s="412">
        <v>180</v>
      </c>
      <c r="ER167" s="412">
        <v>92</v>
      </c>
      <c r="ES167" s="412">
        <v>64</v>
      </c>
      <c r="ET167" s="412">
        <v>21</v>
      </c>
      <c r="EU167" s="412">
        <v>8</v>
      </c>
      <c r="EV167" s="412">
        <v>1</v>
      </c>
      <c r="EW167" s="412">
        <v>949</v>
      </c>
      <c r="EX167" s="412">
        <v>0</v>
      </c>
      <c r="EY167" s="412">
        <v>0</v>
      </c>
      <c r="EZ167" s="412">
        <v>0</v>
      </c>
      <c r="FA167" s="412">
        <v>0</v>
      </c>
      <c r="FB167" s="412">
        <v>0</v>
      </c>
      <c r="FC167" s="412">
        <v>0</v>
      </c>
      <c r="FD167" s="412">
        <v>0</v>
      </c>
      <c r="FE167" s="412">
        <v>0</v>
      </c>
      <c r="FF167" s="412">
        <v>0</v>
      </c>
      <c r="FG167" s="412">
        <v>2</v>
      </c>
      <c r="FH167" s="412">
        <v>20</v>
      </c>
      <c r="FI167" s="412">
        <v>16</v>
      </c>
      <c r="FJ167" s="412">
        <v>13</v>
      </c>
      <c r="FK167" s="412">
        <v>13</v>
      </c>
      <c r="FL167" s="412">
        <v>5</v>
      </c>
      <c r="FM167" s="412">
        <v>1</v>
      </c>
      <c r="FN167" s="412">
        <v>0</v>
      </c>
      <c r="FO167" s="412">
        <v>70</v>
      </c>
      <c r="FP167" s="412">
        <v>203</v>
      </c>
      <c r="FQ167" s="412">
        <v>358</v>
      </c>
      <c r="FR167" s="412">
        <v>164</v>
      </c>
      <c r="FS167" s="412">
        <v>79</v>
      </c>
      <c r="FT167" s="412">
        <v>51</v>
      </c>
      <c r="FU167" s="412">
        <v>16</v>
      </c>
      <c r="FV167" s="412">
        <v>7</v>
      </c>
      <c r="FW167" s="412">
        <v>1</v>
      </c>
      <c r="FX167" s="412">
        <v>879</v>
      </c>
      <c r="FY167" s="412">
        <v>9</v>
      </c>
      <c r="FZ167" s="412">
        <v>3964</v>
      </c>
      <c r="GA167" s="412">
        <v>23062</v>
      </c>
      <c r="GB167" s="412">
        <v>23580</v>
      </c>
      <c r="GC167" s="412">
        <v>12804</v>
      </c>
      <c r="GD167" s="412">
        <v>6860</v>
      </c>
      <c r="GE167" s="412">
        <v>3154</v>
      </c>
      <c r="GF167" s="412">
        <v>1152</v>
      </c>
      <c r="GG167" s="412">
        <v>27</v>
      </c>
      <c r="GH167" s="412">
        <v>74612</v>
      </c>
      <c r="GI167" s="412">
        <v>11</v>
      </c>
      <c r="GJ167" s="412">
        <v>6930</v>
      </c>
      <c r="GK167" s="412">
        <v>14283</v>
      </c>
      <c r="GL167" s="412">
        <v>9161</v>
      </c>
      <c r="GM167" s="412">
        <v>4074</v>
      </c>
      <c r="GN167" s="412">
        <v>1601</v>
      </c>
      <c r="GO167" s="412">
        <v>501</v>
      </c>
      <c r="GP167" s="412">
        <v>179</v>
      </c>
      <c r="GQ167" s="412">
        <v>12</v>
      </c>
      <c r="GR167" s="412">
        <v>36752</v>
      </c>
      <c r="GS167" s="412">
        <v>0</v>
      </c>
      <c r="GT167" s="412">
        <v>1.375</v>
      </c>
      <c r="GU167" s="412">
        <v>0</v>
      </c>
      <c r="GV167" s="412">
        <v>0</v>
      </c>
      <c r="GW167" s="412">
        <v>0</v>
      </c>
      <c r="GX167" s="412">
        <v>0</v>
      </c>
      <c r="GY167" s="412">
        <v>0</v>
      </c>
      <c r="GZ167" s="412">
        <v>0</v>
      </c>
      <c r="HA167" s="412">
        <v>0</v>
      </c>
      <c r="HB167" s="412">
        <v>1.375</v>
      </c>
      <c r="HC167" s="412">
        <v>17.25</v>
      </c>
      <c r="HD167" s="412">
        <v>9035.9750000000004</v>
      </c>
      <c r="HE167" s="412">
        <v>33566.199999999997</v>
      </c>
      <c r="HF167" s="412">
        <v>30339.200000000001</v>
      </c>
      <c r="HG167" s="412">
        <v>15813.05</v>
      </c>
      <c r="HH167" s="412">
        <v>8035.4</v>
      </c>
      <c r="HI167" s="412">
        <v>3518.3</v>
      </c>
      <c r="HJ167" s="412">
        <v>1278.3499999999999</v>
      </c>
      <c r="HK167" s="412">
        <v>35.4</v>
      </c>
      <c r="HL167" s="412">
        <v>101639.125</v>
      </c>
      <c r="HM167" s="412">
        <v>9.6</v>
      </c>
      <c r="HN167" s="412">
        <v>6024</v>
      </c>
      <c r="HO167" s="412">
        <v>26107</v>
      </c>
      <c r="HP167" s="412">
        <v>26968.2</v>
      </c>
      <c r="HQ167" s="412">
        <v>15813.1</v>
      </c>
      <c r="HR167" s="412">
        <v>9821</v>
      </c>
      <c r="HS167" s="412">
        <v>5082</v>
      </c>
      <c r="HT167" s="412">
        <v>2130.6</v>
      </c>
      <c r="HU167" s="412">
        <v>70.8</v>
      </c>
      <c r="HV167" s="412">
        <v>92026.300000000017</v>
      </c>
      <c r="HW167" s="412">
        <v>321.8</v>
      </c>
      <c r="HX167" s="412">
        <v>92348.1</v>
      </c>
      <c r="HY167" s="412">
        <v>17.25</v>
      </c>
      <c r="HZ167" s="412">
        <v>9035.9750000000004</v>
      </c>
      <c r="IA167" s="412">
        <v>33566.199999999997</v>
      </c>
      <c r="IB167" s="412">
        <v>30339.200000000001</v>
      </c>
      <c r="IC167" s="412">
        <v>15813.05</v>
      </c>
      <c r="ID167" s="412">
        <v>8035.4</v>
      </c>
      <c r="IE167" s="412">
        <v>3518.3</v>
      </c>
      <c r="IF167" s="412">
        <v>1278.3499999999999</v>
      </c>
      <c r="IG167" s="412">
        <v>35.4</v>
      </c>
      <c r="IH167" s="412">
        <v>101639.125</v>
      </c>
      <c r="II167" s="412">
        <v>6.46</v>
      </c>
      <c r="IJ167" s="412">
        <v>2962.93</v>
      </c>
      <c r="IK167" s="412">
        <v>5882.63</v>
      </c>
      <c r="IL167" s="412">
        <v>2940.68</v>
      </c>
      <c r="IM167" s="412">
        <v>694.84</v>
      </c>
      <c r="IN167" s="412">
        <v>201.8</v>
      </c>
      <c r="IO167" s="412">
        <v>64.349999999999994</v>
      </c>
      <c r="IP167" s="412">
        <v>14.25</v>
      </c>
      <c r="IQ167" s="412">
        <v>0.56000000000000005</v>
      </c>
      <c r="IR167" s="412">
        <v>12768.5</v>
      </c>
      <c r="IS167" s="412">
        <v>10.79</v>
      </c>
      <c r="IT167" s="412">
        <v>6073.0450000000001</v>
      </c>
      <c r="IU167" s="412">
        <v>27683.569999999996</v>
      </c>
      <c r="IV167" s="412">
        <v>27398.52</v>
      </c>
      <c r="IW167" s="412">
        <v>15118.21</v>
      </c>
      <c r="IX167" s="412">
        <v>7833.5999999999995</v>
      </c>
      <c r="IY167" s="412">
        <v>3453.9500000000003</v>
      </c>
      <c r="IZ167" s="412">
        <v>1264.0999999999999</v>
      </c>
      <c r="JA167" s="412">
        <v>34.839999999999996</v>
      </c>
      <c r="JB167" s="412">
        <v>88870.625000000015</v>
      </c>
      <c r="JC167" s="412">
        <v>6</v>
      </c>
      <c r="JD167" s="412">
        <v>4048.7</v>
      </c>
      <c r="JE167" s="412">
        <v>21531.7</v>
      </c>
      <c r="JF167" s="412">
        <v>24354.2</v>
      </c>
      <c r="JG167" s="412">
        <v>15118.2</v>
      </c>
      <c r="JH167" s="412">
        <v>9574.4</v>
      </c>
      <c r="JI167" s="412">
        <v>4989</v>
      </c>
      <c r="JJ167" s="412">
        <v>2106.8000000000002</v>
      </c>
      <c r="JK167" s="412">
        <v>69.7</v>
      </c>
      <c r="JL167" s="412">
        <v>81798.7</v>
      </c>
      <c r="JM167" s="412">
        <v>321.8</v>
      </c>
      <c r="JN167" s="412">
        <v>82120.5</v>
      </c>
      <c r="JO167" s="286"/>
      <c r="JP167" s="143">
        <f t="shared" si="7"/>
        <v>0</v>
      </c>
    </row>
    <row r="168" spans="1:276" x14ac:dyDescent="0.2">
      <c r="A168" s="150" t="s">
        <v>560</v>
      </c>
      <c r="B168" s="151" t="s">
        <v>276</v>
      </c>
      <c r="C168" s="152" t="s">
        <v>279</v>
      </c>
      <c r="D168" s="415" t="s">
        <v>559</v>
      </c>
      <c r="E168" s="412">
        <v>3548</v>
      </c>
      <c r="F168" s="412">
        <v>7036</v>
      </c>
      <c r="G168" s="412">
        <v>3742</v>
      </c>
      <c r="H168" s="412">
        <v>3457</v>
      </c>
      <c r="I168" s="412">
        <v>2322</v>
      </c>
      <c r="J168" s="412">
        <v>1381</v>
      </c>
      <c r="K168" s="412">
        <v>930</v>
      </c>
      <c r="L168" s="412">
        <v>90</v>
      </c>
      <c r="M168" s="412">
        <v>22506</v>
      </c>
      <c r="N168" s="412">
        <v>76</v>
      </c>
      <c r="O168" s="412">
        <v>111</v>
      </c>
      <c r="P168" s="412">
        <v>39</v>
      </c>
      <c r="Q168" s="412">
        <v>48</v>
      </c>
      <c r="R168" s="412">
        <v>23</v>
      </c>
      <c r="S168" s="412">
        <v>17</v>
      </c>
      <c r="T168" s="412">
        <v>8</v>
      </c>
      <c r="U168" s="412">
        <v>3</v>
      </c>
      <c r="V168" s="412">
        <v>325</v>
      </c>
      <c r="W168" s="412">
        <v>0</v>
      </c>
      <c r="X168" s="412">
        <v>0</v>
      </c>
      <c r="Y168" s="412">
        <v>0</v>
      </c>
      <c r="Z168" s="412">
        <v>0</v>
      </c>
      <c r="AA168" s="412">
        <v>0</v>
      </c>
      <c r="AB168" s="412">
        <v>0</v>
      </c>
      <c r="AC168" s="412">
        <v>0</v>
      </c>
      <c r="AD168" s="412">
        <v>0</v>
      </c>
      <c r="AE168" s="412">
        <v>0</v>
      </c>
      <c r="AF168" s="412">
        <v>3472</v>
      </c>
      <c r="AG168" s="412">
        <v>6925</v>
      </c>
      <c r="AH168" s="412">
        <v>3703</v>
      </c>
      <c r="AI168" s="412">
        <v>3409</v>
      </c>
      <c r="AJ168" s="412">
        <v>2299</v>
      </c>
      <c r="AK168" s="412">
        <v>1364</v>
      </c>
      <c r="AL168" s="412">
        <v>922</v>
      </c>
      <c r="AM168" s="412">
        <v>87</v>
      </c>
      <c r="AN168" s="412">
        <v>22181</v>
      </c>
      <c r="AO168" s="412">
        <v>5</v>
      </c>
      <c r="AP168" s="412">
        <v>29</v>
      </c>
      <c r="AQ168" s="412">
        <v>20</v>
      </c>
      <c r="AR168" s="412">
        <v>22</v>
      </c>
      <c r="AS168" s="412">
        <v>13</v>
      </c>
      <c r="AT168" s="412">
        <v>13</v>
      </c>
      <c r="AU168" s="412">
        <v>14</v>
      </c>
      <c r="AV168" s="412">
        <v>2</v>
      </c>
      <c r="AW168" s="412">
        <v>118</v>
      </c>
      <c r="AX168" s="412">
        <v>5</v>
      </c>
      <c r="AY168" s="412">
        <v>29</v>
      </c>
      <c r="AZ168" s="412">
        <v>20</v>
      </c>
      <c r="BA168" s="412">
        <v>22</v>
      </c>
      <c r="BB168" s="412">
        <v>13</v>
      </c>
      <c r="BC168" s="412">
        <v>13</v>
      </c>
      <c r="BD168" s="412">
        <v>14</v>
      </c>
      <c r="BE168" s="412">
        <v>2</v>
      </c>
      <c r="BF168" s="412">
        <v>0</v>
      </c>
      <c r="BG168" s="412">
        <v>118</v>
      </c>
      <c r="BH168" s="412">
        <v>5</v>
      </c>
      <c r="BI168" s="412">
        <v>3496</v>
      </c>
      <c r="BJ168" s="412">
        <v>6916</v>
      </c>
      <c r="BK168" s="412">
        <v>3705</v>
      </c>
      <c r="BL168" s="412">
        <v>3400</v>
      </c>
      <c r="BM168" s="412">
        <v>2299</v>
      </c>
      <c r="BN168" s="412">
        <v>1365</v>
      </c>
      <c r="BO168" s="412">
        <v>910</v>
      </c>
      <c r="BP168" s="412">
        <v>85</v>
      </c>
      <c r="BQ168" s="412">
        <v>22181</v>
      </c>
      <c r="BR168" s="412">
        <v>1</v>
      </c>
      <c r="BS168" s="412">
        <v>1862</v>
      </c>
      <c r="BT168" s="412">
        <v>2434</v>
      </c>
      <c r="BU168" s="412">
        <v>1099</v>
      </c>
      <c r="BV168" s="412">
        <v>743</v>
      </c>
      <c r="BW168" s="412">
        <v>380</v>
      </c>
      <c r="BX168" s="412">
        <v>195</v>
      </c>
      <c r="BY168" s="412">
        <v>102</v>
      </c>
      <c r="BZ168" s="412">
        <v>10</v>
      </c>
      <c r="CA168" s="412">
        <v>6826</v>
      </c>
      <c r="CB168" s="412">
        <v>0</v>
      </c>
      <c r="CC168" s="412">
        <v>25</v>
      </c>
      <c r="CD168" s="412">
        <v>56</v>
      </c>
      <c r="CE168" s="412">
        <v>17</v>
      </c>
      <c r="CF168" s="412">
        <v>24</v>
      </c>
      <c r="CG168" s="412">
        <v>21</v>
      </c>
      <c r="CH168" s="412">
        <v>6</v>
      </c>
      <c r="CI168" s="412">
        <v>4</v>
      </c>
      <c r="CJ168" s="412">
        <v>0</v>
      </c>
      <c r="CK168" s="412">
        <v>153</v>
      </c>
      <c r="CL168" s="412">
        <v>0</v>
      </c>
      <c r="CM168" s="412">
        <v>2</v>
      </c>
      <c r="CN168" s="412">
        <v>1</v>
      </c>
      <c r="CO168" s="412">
        <v>1</v>
      </c>
      <c r="CP168" s="412">
        <v>1</v>
      </c>
      <c r="CQ168" s="412">
        <v>1</v>
      </c>
      <c r="CR168" s="412">
        <v>6</v>
      </c>
      <c r="CS168" s="412">
        <v>3</v>
      </c>
      <c r="CT168" s="412">
        <v>1</v>
      </c>
      <c r="CU168" s="412">
        <v>16</v>
      </c>
      <c r="CV168" s="412">
        <v>8</v>
      </c>
      <c r="CW168" s="412">
        <v>14</v>
      </c>
      <c r="CX168" s="412">
        <v>10</v>
      </c>
      <c r="CY168" s="412">
        <v>6</v>
      </c>
      <c r="CZ168" s="412">
        <v>5</v>
      </c>
      <c r="DA168" s="412">
        <v>4</v>
      </c>
      <c r="DB168" s="412">
        <v>3</v>
      </c>
      <c r="DC168" s="412">
        <v>1</v>
      </c>
      <c r="DD168" s="412">
        <v>51</v>
      </c>
      <c r="DE168" s="412">
        <v>47</v>
      </c>
      <c r="DF168" s="412">
        <v>52</v>
      </c>
      <c r="DG168" s="412">
        <v>12</v>
      </c>
      <c r="DH168" s="412">
        <v>15</v>
      </c>
      <c r="DI168" s="412">
        <v>12</v>
      </c>
      <c r="DJ168" s="412">
        <v>9</v>
      </c>
      <c r="DK168" s="412">
        <v>6</v>
      </c>
      <c r="DL168" s="412">
        <v>0</v>
      </c>
      <c r="DM168" s="412">
        <v>153</v>
      </c>
      <c r="DN168" s="412">
        <v>10</v>
      </c>
      <c r="DO168" s="412">
        <v>21</v>
      </c>
      <c r="DP168" s="412">
        <v>12</v>
      </c>
      <c r="DQ168" s="412">
        <v>5</v>
      </c>
      <c r="DR168" s="412">
        <v>1</v>
      </c>
      <c r="DS168" s="412">
        <v>4</v>
      </c>
      <c r="DT168" s="412">
        <v>2</v>
      </c>
      <c r="DU168" s="412">
        <v>1</v>
      </c>
      <c r="DV168" s="412">
        <v>56</v>
      </c>
      <c r="DW168" s="412">
        <v>12</v>
      </c>
      <c r="DX168" s="412">
        <v>9</v>
      </c>
      <c r="DY168" s="412">
        <v>1</v>
      </c>
      <c r="DZ168" s="412">
        <v>6</v>
      </c>
      <c r="EA168" s="412">
        <v>3</v>
      </c>
      <c r="EB168" s="412">
        <v>3</v>
      </c>
      <c r="EC168" s="412">
        <v>1</v>
      </c>
      <c r="ED168" s="412">
        <v>2</v>
      </c>
      <c r="EE168" s="412">
        <v>37</v>
      </c>
      <c r="EF168" s="412">
        <v>69</v>
      </c>
      <c r="EG168" s="412">
        <v>82</v>
      </c>
      <c r="EH168" s="412">
        <v>25</v>
      </c>
      <c r="EI168" s="412">
        <v>26</v>
      </c>
      <c r="EJ168" s="412">
        <v>16</v>
      </c>
      <c r="EK168" s="412">
        <v>16</v>
      </c>
      <c r="EL168" s="412">
        <v>9</v>
      </c>
      <c r="EM168" s="412">
        <v>3</v>
      </c>
      <c r="EN168" s="412">
        <v>246</v>
      </c>
      <c r="EO168" s="412">
        <v>29</v>
      </c>
      <c r="EP168" s="412">
        <v>32</v>
      </c>
      <c r="EQ168" s="412">
        <v>8</v>
      </c>
      <c r="ER168" s="412">
        <v>14</v>
      </c>
      <c r="ES168" s="412">
        <v>10</v>
      </c>
      <c r="ET168" s="412">
        <v>9</v>
      </c>
      <c r="EU168" s="412">
        <v>4</v>
      </c>
      <c r="EV168" s="412">
        <v>2</v>
      </c>
      <c r="EW168" s="412">
        <v>108</v>
      </c>
      <c r="EX168" s="412">
        <v>0</v>
      </c>
      <c r="EY168" s="412">
        <v>0</v>
      </c>
      <c r="EZ168" s="412">
        <v>0</v>
      </c>
      <c r="FA168" s="412">
        <v>0</v>
      </c>
      <c r="FB168" s="412">
        <v>0</v>
      </c>
      <c r="FC168" s="412">
        <v>0</v>
      </c>
      <c r="FD168" s="412">
        <v>0</v>
      </c>
      <c r="FE168" s="412">
        <v>0</v>
      </c>
      <c r="FF168" s="412">
        <v>0</v>
      </c>
      <c r="FG168" s="412">
        <v>1</v>
      </c>
      <c r="FH168" s="412">
        <v>3</v>
      </c>
      <c r="FI168" s="412">
        <v>2</v>
      </c>
      <c r="FJ168" s="412">
        <v>1</v>
      </c>
      <c r="FK168" s="412">
        <v>1</v>
      </c>
      <c r="FL168" s="412">
        <v>2</v>
      </c>
      <c r="FM168" s="412">
        <v>2</v>
      </c>
      <c r="FN168" s="412">
        <v>0</v>
      </c>
      <c r="FO168" s="412">
        <v>12</v>
      </c>
      <c r="FP168" s="412">
        <v>28</v>
      </c>
      <c r="FQ168" s="412">
        <v>29</v>
      </c>
      <c r="FR168" s="412">
        <v>6</v>
      </c>
      <c r="FS168" s="412">
        <v>13</v>
      </c>
      <c r="FT168" s="412">
        <v>9</v>
      </c>
      <c r="FU168" s="412">
        <v>7</v>
      </c>
      <c r="FV168" s="412">
        <v>2</v>
      </c>
      <c r="FW168" s="412">
        <v>2</v>
      </c>
      <c r="FX168" s="412">
        <v>96</v>
      </c>
      <c r="FY168" s="412">
        <v>4</v>
      </c>
      <c r="FZ168" s="412">
        <v>1585</v>
      </c>
      <c r="GA168" s="412">
        <v>4395</v>
      </c>
      <c r="GB168" s="412">
        <v>2575</v>
      </c>
      <c r="GC168" s="412">
        <v>2621</v>
      </c>
      <c r="GD168" s="412">
        <v>1893</v>
      </c>
      <c r="GE168" s="412">
        <v>1151</v>
      </c>
      <c r="GF168" s="412">
        <v>798</v>
      </c>
      <c r="GG168" s="412">
        <v>71</v>
      </c>
      <c r="GH168" s="412">
        <v>15093</v>
      </c>
      <c r="GI168" s="412">
        <v>1</v>
      </c>
      <c r="GJ168" s="412">
        <v>1911</v>
      </c>
      <c r="GK168" s="412">
        <v>2521</v>
      </c>
      <c r="GL168" s="412">
        <v>1130</v>
      </c>
      <c r="GM168" s="412">
        <v>779</v>
      </c>
      <c r="GN168" s="412">
        <v>406</v>
      </c>
      <c r="GO168" s="412">
        <v>214</v>
      </c>
      <c r="GP168" s="412">
        <v>112</v>
      </c>
      <c r="GQ168" s="412">
        <v>14</v>
      </c>
      <c r="GR168" s="412">
        <v>7088</v>
      </c>
      <c r="GS168" s="412">
        <v>0</v>
      </c>
      <c r="GT168" s="412">
        <v>0.7</v>
      </c>
      <c r="GU168" s="412">
        <v>0</v>
      </c>
      <c r="GV168" s="412">
        <v>0</v>
      </c>
      <c r="GW168" s="412">
        <v>0</v>
      </c>
      <c r="GX168" s="412">
        <v>0</v>
      </c>
      <c r="GY168" s="412">
        <v>0</v>
      </c>
      <c r="GZ168" s="412">
        <v>0</v>
      </c>
      <c r="HA168" s="412">
        <v>0</v>
      </c>
      <c r="HB168" s="412">
        <v>0.7</v>
      </c>
      <c r="HC168" s="412">
        <v>4.75</v>
      </c>
      <c r="HD168" s="412">
        <v>3019.55</v>
      </c>
      <c r="HE168" s="412">
        <v>6280</v>
      </c>
      <c r="HF168" s="412">
        <v>3418.5</v>
      </c>
      <c r="HG168" s="412">
        <v>3207.25</v>
      </c>
      <c r="HH168" s="412">
        <v>2199.25</v>
      </c>
      <c r="HI168" s="412">
        <v>1310.25</v>
      </c>
      <c r="HJ168" s="412">
        <v>881.5</v>
      </c>
      <c r="HK168" s="412">
        <v>82.5</v>
      </c>
      <c r="HL168" s="412">
        <v>20403.55</v>
      </c>
      <c r="HM168" s="412">
        <v>2.6</v>
      </c>
      <c r="HN168" s="412">
        <v>2013</v>
      </c>
      <c r="HO168" s="412">
        <v>4884.3999999999996</v>
      </c>
      <c r="HP168" s="412">
        <v>3038.7</v>
      </c>
      <c r="HQ168" s="412">
        <v>3207.3</v>
      </c>
      <c r="HR168" s="412">
        <v>2688</v>
      </c>
      <c r="HS168" s="412">
        <v>1892.6</v>
      </c>
      <c r="HT168" s="412">
        <v>1469.2</v>
      </c>
      <c r="HU168" s="412">
        <v>165</v>
      </c>
      <c r="HV168" s="412">
        <v>19360.8</v>
      </c>
      <c r="HW168" s="412">
        <v>33.4</v>
      </c>
      <c r="HX168" s="412">
        <v>19394.2</v>
      </c>
      <c r="HY168" s="412">
        <v>4.75</v>
      </c>
      <c r="HZ168" s="412">
        <v>3019.55</v>
      </c>
      <c r="IA168" s="412">
        <v>6280</v>
      </c>
      <c r="IB168" s="412">
        <v>3418.5</v>
      </c>
      <c r="IC168" s="412">
        <v>3207.25</v>
      </c>
      <c r="ID168" s="412">
        <v>2199.25</v>
      </c>
      <c r="IE168" s="412">
        <v>1310.25</v>
      </c>
      <c r="IF168" s="412">
        <v>881.5</v>
      </c>
      <c r="IG168" s="412">
        <v>82.5</v>
      </c>
      <c r="IH168" s="412">
        <v>20403.55</v>
      </c>
      <c r="II168" s="412">
        <v>1.21</v>
      </c>
      <c r="IJ168" s="412">
        <v>641.6</v>
      </c>
      <c r="IK168" s="412">
        <v>727.32</v>
      </c>
      <c r="IL168" s="412">
        <v>195.3</v>
      </c>
      <c r="IM168" s="412">
        <v>90.32</v>
      </c>
      <c r="IN168" s="412">
        <v>36.11</v>
      </c>
      <c r="IO168" s="412">
        <v>13.04</v>
      </c>
      <c r="IP168" s="412">
        <v>6.86</v>
      </c>
      <c r="IQ168" s="412">
        <v>0</v>
      </c>
      <c r="IR168" s="412">
        <v>1711.7599999999998</v>
      </c>
      <c r="IS168" s="412">
        <v>3.54</v>
      </c>
      <c r="IT168" s="412">
        <v>2377.9500000000003</v>
      </c>
      <c r="IU168" s="412">
        <v>5552.68</v>
      </c>
      <c r="IV168" s="412">
        <v>3223.2</v>
      </c>
      <c r="IW168" s="412">
        <v>3116.93</v>
      </c>
      <c r="IX168" s="412">
        <v>2163.14</v>
      </c>
      <c r="IY168" s="412">
        <v>1297.21</v>
      </c>
      <c r="IZ168" s="412">
        <v>874.64</v>
      </c>
      <c r="JA168" s="412">
        <v>82.5</v>
      </c>
      <c r="JB168" s="412">
        <v>18691.789999999997</v>
      </c>
      <c r="JC168" s="412">
        <v>2</v>
      </c>
      <c r="JD168" s="412">
        <v>1585.3</v>
      </c>
      <c r="JE168" s="412">
        <v>4318.8</v>
      </c>
      <c r="JF168" s="412">
        <v>2865.1</v>
      </c>
      <c r="JG168" s="412">
        <v>3116.9</v>
      </c>
      <c r="JH168" s="412">
        <v>2643.8</v>
      </c>
      <c r="JI168" s="412">
        <v>1873.7</v>
      </c>
      <c r="JJ168" s="412">
        <v>1457.7</v>
      </c>
      <c r="JK168" s="412">
        <v>165</v>
      </c>
      <c r="JL168" s="412">
        <v>18028.300000000003</v>
      </c>
      <c r="JM168" s="412">
        <v>33.4</v>
      </c>
      <c r="JN168" s="412">
        <v>18061.7</v>
      </c>
      <c r="JO168" s="286"/>
      <c r="JP168" s="143">
        <f t="shared" si="7"/>
        <v>0</v>
      </c>
    </row>
    <row r="169" spans="1:276" x14ac:dyDescent="0.2">
      <c r="A169" s="150" t="s">
        <v>562</v>
      </c>
      <c r="B169" s="151" t="s">
        <v>276</v>
      </c>
      <c r="C169" s="152" t="s">
        <v>285</v>
      </c>
      <c r="D169" s="415" t="s">
        <v>561</v>
      </c>
      <c r="E169" s="412">
        <v>6936</v>
      </c>
      <c r="F169" s="412">
        <v>13201</v>
      </c>
      <c r="G169" s="412">
        <v>12242</v>
      </c>
      <c r="H169" s="412">
        <v>7457</v>
      </c>
      <c r="I169" s="412">
        <v>5583</v>
      </c>
      <c r="J169" s="412">
        <v>3118</v>
      </c>
      <c r="K169" s="412">
        <v>1815</v>
      </c>
      <c r="L169" s="412">
        <v>127</v>
      </c>
      <c r="M169" s="412">
        <v>50479</v>
      </c>
      <c r="N169" s="412">
        <v>136</v>
      </c>
      <c r="O169" s="412">
        <v>126</v>
      </c>
      <c r="P169" s="412">
        <v>114</v>
      </c>
      <c r="Q169" s="412">
        <v>67</v>
      </c>
      <c r="R169" s="412">
        <v>60</v>
      </c>
      <c r="S169" s="412">
        <v>19</v>
      </c>
      <c r="T169" s="412">
        <v>11</v>
      </c>
      <c r="U169" s="412">
        <v>3</v>
      </c>
      <c r="V169" s="412">
        <v>536</v>
      </c>
      <c r="W169" s="412">
        <v>1</v>
      </c>
      <c r="X169" s="412">
        <v>0</v>
      </c>
      <c r="Y169" s="412">
        <v>0</v>
      </c>
      <c r="Z169" s="412">
        <v>3</v>
      </c>
      <c r="AA169" s="412">
        <v>0</v>
      </c>
      <c r="AB169" s="412">
        <v>0</v>
      </c>
      <c r="AC169" s="412">
        <v>0</v>
      </c>
      <c r="AD169" s="412">
        <v>0</v>
      </c>
      <c r="AE169" s="412">
        <v>4</v>
      </c>
      <c r="AF169" s="412">
        <v>6799</v>
      </c>
      <c r="AG169" s="412">
        <v>13075</v>
      </c>
      <c r="AH169" s="412">
        <v>12128</v>
      </c>
      <c r="AI169" s="412">
        <v>7387</v>
      </c>
      <c r="AJ169" s="412">
        <v>5523</v>
      </c>
      <c r="AK169" s="412">
        <v>3099</v>
      </c>
      <c r="AL169" s="412">
        <v>1804</v>
      </c>
      <c r="AM169" s="412">
        <v>124</v>
      </c>
      <c r="AN169" s="412">
        <v>49939</v>
      </c>
      <c r="AO169" s="412">
        <v>11</v>
      </c>
      <c r="AP169" s="412">
        <v>39</v>
      </c>
      <c r="AQ169" s="412">
        <v>42</v>
      </c>
      <c r="AR169" s="412">
        <v>50</v>
      </c>
      <c r="AS169" s="412">
        <v>48</v>
      </c>
      <c r="AT169" s="412">
        <v>24</v>
      </c>
      <c r="AU169" s="412">
        <v>18</v>
      </c>
      <c r="AV169" s="412">
        <v>10</v>
      </c>
      <c r="AW169" s="412">
        <v>242</v>
      </c>
      <c r="AX169" s="412">
        <v>11</v>
      </c>
      <c r="AY169" s="412">
        <v>39</v>
      </c>
      <c r="AZ169" s="412">
        <v>42</v>
      </c>
      <c r="BA169" s="412">
        <v>50</v>
      </c>
      <c r="BB169" s="412">
        <v>48</v>
      </c>
      <c r="BC169" s="412">
        <v>24</v>
      </c>
      <c r="BD169" s="412">
        <v>18</v>
      </c>
      <c r="BE169" s="412">
        <v>10</v>
      </c>
      <c r="BF169" s="412">
        <v>0</v>
      </c>
      <c r="BG169" s="412">
        <v>242</v>
      </c>
      <c r="BH169" s="412">
        <v>11</v>
      </c>
      <c r="BI169" s="412">
        <v>6827</v>
      </c>
      <c r="BJ169" s="412">
        <v>13078</v>
      </c>
      <c r="BK169" s="412">
        <v>12136</v>
      </c>
      <c r="BL169" s="412">
        <v>7385</v>
      </c>
      <c r="BM169" s="412">
        <v>5499</v>
      </c>
      <c r="BN169" s="412">
        <v>3093</v>
      </c>
      <c r="BO169" s="412">
        <v>1796</v>
      </c>
      <c r="BP169" s="412">
        <v>114</v>
      </c>
      <c r="BQ169" s="412">
        <v>49939</v>
      </c>
      <c r="BR169" s="412">
        <v>7</v>
      </c>
      <c r="BS169" s="412">
        <v>3979</v>
      </c>
      <c r="BT169" s="412">
        <v>4943</v>
      </c>
      <c r="BU169" s="412">
        <v>3492</v>
      </c>
      <c r="BV169" s="412">
        <v>1769</v>
      </c>
      <c r="BW169" s="412">
        <v>1080</v>
      </c>
      <c r="BX169" s="412">
        <v>494</v>
      </c>
      <c r="BY169" s="412">
        <v>210</v>
      </c>
      <c r="BZ169" s="412">
        <v>14</v>
      </c>
      <c r="CA169" s="412">
        <v>15988</v>
      </c>
      <c r="CB169" s="412">
        <v>0</v>
      </c>
      <c r="CC169" s="412">
        <v>20</v>
      </c>
      <c r="CD169" s="412">
        <v>75</v>
      </c>
      <c r="CE169" s="412">
        <v>74</v>
      </c>
      <c r="CF169" s="412">
        <v>36</v>
      </c>
      <c r="CG169" s="412">
        <v>36</v>
      </c>
      <c r="CH169" s="412">
        <v>17</v>
      </c>
      <c r="CI169" s="412">
        <v>7</v>
      </c>
      <c r="CJ169" s="412">
        <v>0</v>
      </c>
      <c r="CK169" s="412">
        <v>265</v>
      </c>
      <c r="CL169" s="412">
        <v>0</v>
      </c>
      <c r="CM169" s="412">
        <v>0</v>
      </c>
      <c r="CN169" s="412">
        <v>0</v>
      </c>
      <c r="CO169" s="412">
        <v>0</v>
      </c>
      <c r="CP169" s="412">
        <v>0</v>
      </c>
      <c r="CQ169" s="412">
        <v>0</v>
      </c>
      <c r="CR169" s="412">
        <v>0</v>
      </c>
      <c r="CS169" s="412">
        <v>0</v>
      </c>
      <c r="CT169" s="412">
        <v>0</v>
      </c>
      <c r="CU169" s="412">
        <v>0</v>
      </c>
      <c r="CV169" s="412">
        <v>68</v>
      </c>
      <c r="CW169" s="412">
        <v>78</v>
      </c>
      <c r="CX169" s="412">
        <v>68</v>
      </c>
      <c r="CY169" s="412">
        <v>69</v>
      </c>
      <c r="CZ169" s="412">
        <v>37</v>
      </c>
      <c r="DA169" s="412">
        <v>32</v>
      </c>
      <c r="DB169" s="412">
        <v>28</v>
      </c>
      <c r="DC169" s="412">
        <v>9</v>
      </c>
      <c r="DD169" s="412">
        <v>389</v>
      </c>
      <c r="DE169" s="412">
        <v>62</v>
      </c>
      <c r="DF169" s="412">
        <v>64</v>
      </c>
      <c r="DG169" s="412">
        <v>60</v>
      </c>
      <c r="DH169" s="412">
        <v>32</v>
      </c>
      <c r="DI169" s="412">
        <v>23</v>
      </c>
      <c r="DJ169" s="412">
        <v>8</v>
      </c>
      <c r="DK169" s="412">
        <v>9</v>
      </c>
      <c r="DL169" s="412">
        <v>0</v>
      </c>
      <c r="DM169" s="412">
        <v>258</v>
      </c>
      <c r="DN169" s="412">
        <v>205</v>
      </c>
      <c r="DO169" s="412">
        <v>178</v>
      </c>
      <c r="DP169" s="412">
        <v>128</v>
      </c>
      <c r="DQ169" s="412">
        <v>78</v>
      </c>
      <c r="DR169" s="412">
        <v>51</v>
      </c>
      <c r="DS169" s="412">
        <v>29</v>
      </c>
      <c r="DT169" s="412">
        <v>17</v>
      </c>
      <c r="DU169" s="412">
        <v>2</v>
      </c>
      <c r="DV169" s="412">
        <v>688</v>
      </c>
      <c r="DW169" s="412">
        <v>26</v>
      </c>
      <c r="DX169" s="412">
        <v>26</v>
      </c>
      <c r="DY169" s="412">
        <v>17</v>
      </c>
      <c r="DZ169" s="412">
        <v>14</v>
      </c>
      <c r="EA169" s="412">
        <v>12</v>
      </c>
      <c r="EB169" s="412">
        <v>3</v>
      </c>
      <c r="EC169" s="412">
        <v>3</v>
      </c>
      <c r="ED169" s="412">
        <v>0</v>
      </c>
      <c r="EE169" s="412">
        <v>101</v>
      </c>
      <c r="EF169" s="412">
        <v>293</v>
      </c>
      <c r="EG169" s="412">
        <v>268</v>
      </c>
      <c r="EH169" s="412">
        <v>205</v>
      </c>
      <c r="EI169" s="412">
        <v>124</v>
      </c>
      <c r="EJ169" s="412">
        <v>86</v>
      </c>
      <c r="EK169" s="412">
        <v>40</v>
      </c>
      <c r="EL169" s="412">
        <v>29</v>
      </c>
      <c r="EM169" s="412">
        <v>2</v>
      </c>
      <c r="EN169" s="412">
        <v>1047</v>
      </c>
      <c r="EO169" s="412">
        <v>116</v>
      </c>
      <c r="EP169" s="412">
        <v>113</v>
      </c>
      <c r="EQ169" s="412">
        <v>100</v>
      </c>
      <c r="ER169" s="412">
        <v>63</v>
      </c>
      <c r="ES169" s="412">
        <v>45</v>
      </c>
      <c r="ET169" s="412">
        <v>17</v>
      </c>
      <c r="EU169" s="412">
        <v>15</v>
      </c>
      <c r="EV169" s="412">
        <v>1</v>
      </c>
      <c r="EW169" s="412">
        <v>470</v>
      </c>
      <c r="EX169" s="412">
        <v>0</v>
      </c>
      <c r="EY169" s="412">
        <v>0</v>
      </c>
      <c r="EZ169" s="412">
        <v>0</v>
      </c>
      <c r="FA169" s="412">
        <v>0</v>
      </c>
      <c r="FB169" s="412">
        <v>0</v>
      </c>
      <c r="FC169" s="412">
        <v>0</v>
      </c>
      <c r="FD169" s="412">
        <v>0</v>
      </c>
      <c r="FE169" s="412">
        <v>0</v>
      </c>
      <c r="FF169" s="412">
        <v>0</v>
      </c>
      <c r="FG169" s="412">
        <v>13</v>
      </c>
      <c r="FH169" s="412">
        <v>12</v>
      </c>
      <c r="FI169" s="412">
        <v>14</v>
      </c>
      <c r="FJ169" s="412">
        <v>10</v>
      </c>
      <c r="FK169" s="412">
        <v>7</v>
      </c>
      <c r="FL169" s="412">
        <v>6</v>
      </c>
      <c r="FM169" s="412">
        <v>3</v>
      </c>
      <c r="FN169" s="412">
        <v>1</v>
      </c>
      <c r="FO169" s="412">
        <v>66</v>
      </c>
      <c r="FP169" s="412">
        <v>103</v>
      </c>
      <c r="FQ169" s="412">
        <v>101</v>
      </c>
      <c r="FR169" s="412">
        <v>86</v>
      </c>
      <c r="FS169" s="412">
        <v>53</v>
      </c>
      <c r="FT169" s="412">
        <v>38</v>
      </c>
      <c r="FU169" s="412">
        <v>11</v>
      </c>
      <c r="FV169" s="412">
        <v>12</v>
      </c>
      <c r="FW169" s="412">
        <v>0</v>
      </c>
      <c r="FX169" s="412">
        <v>404</v>
      </c>
      <c r="FY169" s="412">
        <v>4</v>
      </c>
      <c r="FZ169" s="412">
        <v>2596</v>
      </c>
      <c r="GA169" s="412">
        <v>7856</v>
      </c>
      <c r="GB169" s="412">
        <v>8423</v>
      </c>
      <c r="GC169" s="412">
        <v>5486</v>
      </c>
      <c r="GD169" s="412">
        <v>4320</v>
      </c>
      <c r="GE169" s="412">
        <v>2550</v>
      </c>
      <c r="GF169" s="412">
        <v>1558</v>
      </c>
      <c r="GG169" s="412">
        <v>98</v>
      </c>
      <c r="GH169" s="412">
        <v>32891</v>
      </c>
      <c r="GI169" s="412">
        <v>7</v>
      </c>
      <c r="GJ169" s="412">
        <v>4231</v>
      </c>
      <c r="GK169" s="412">
        <v>5222</v>
      </c>
      <c r="GL169" s="412">
        <v>3713</v>
      </c>
      <c r="GM169" s="412">
        <v>1899</v>
      </c>
      <c r="GN169" s="412">
        <v>1179</v>
      </c>
      <c r="GO169" s="412">
        <v>543</v>
      </c>
      <c r="GP169" s="412">
        <v>238</v>
      </c>
      <c r="GQ169" s="412">
        <v>16</v>
      </c>
      <c r="GR169" s="412">
        <v>17048</v>
      </c>
      <c r="GS169" s="412">
        <v>0</v>
      </c>
      <c r="GT169" s="412">
        <v>14</v>
      </c>
      <c r="GU169" s="412">
        <v>4</v>
      </c>
      <c r="GV169" s="412">
        <v>1.88</v>
      </c>
      <c r="GW169" s="412">
        <v>0</v>
      </c>
      <c r="GX169" s="412">
        <v>0</v>
      </c>
      <c r="GY169" s="412">
        <v>0</v>
      </c>
      <c r="GZ169" s="412">
        <v>0</v>
      </c>
      <c r="HA169" s="412">
        <v>0</v>
      </c>
      <c r="HB169" s="412">
        <v>19.88</v>
      </c>
      <c r="HC169" s="412">
        <v>9.25</v>
      </c>
      <c r="HD169" s="412">
        <v>5624</v>
      </c>
      <c r="HE169" s="412">
        <v>11657.5</v>
      </c>
      <c r="HF169" s="412">
        <v>11125.87</v>
      </c>
      <c r="HG169" s="412">
        <v>6864.5</v>
      </c>
      <c r="HH169" s="412">
        <v>5177</v>
      </c>
      <c r="HI169" s="412">
        <v>2939.25</v>
      </c>
      <c r="HJ169" s="412">
        <v>1726.5</v>
      </c>
      <c r="HK169" s="412">
        <v>108.75</v>
      </c>
      <c r="HL169" s="412">
        <v>45232.62</v>
      </c>
      <c r="HM169" s="412">
        <v>5.0999999999999996</v>
      </c>
      <c r="HN169" s="412">
        <v>3749.3</v>
      </c>
      <c r="HO169" s="412">
        <v>9066.9</v>
      </c>
      <c r="HP169" s="412">
        <v>9889.7000000000007</v>
      </c>
      <c r="HQ169" s="412">
        <v>6864.5</v>
      </c>
      <c r="HR169" s="412">
        <v>6327.4</v>
      </c>
      <c r="HS169" s="412">
        <v>4245.6000000000004</v>
      </c>
      <c r="HT169" s="412">
        <v>2877.5</v>
      </c>
      <c r="HU169" s="412">
        <v>217.5</v>
      </c>
      <c r="HV169" s="412">
        <v>43243.5</v>
      </c>
      <c r="HW169" s="412">
        <v>0</v>
      </c>
      <c r="HX169" s="412">
        <v>43243.5</v>
      </c>
      <c r="HY169" s="412">
        <v>9.25</v>
      </c>
      <c r="HZ169" s="412">
        <v>5624</v>
      </c>
      <c r="IA169" s="412">
        <v>11657.5</v>
      </c>
      <c r="IB169" s="412">
        <v>11125.87</v>
      </c>
      <c r="IC169" s="412">
        <v>6864.5</v>
      </c>
      <c r="ID169" s="412">
        <v>5177</v>
      </c>
      <c r="IE169" s="412">
        <v>2939.25</v>
      </c>
      <c r="IF169" s="412">
        <v>1726.5</v>
      </c>
      <c r="IG169" s="412">
        <v>108.75</v>
      </c>
      <c r="IH169" s="412">
        <v>45232.62</v>
      </c>
      <c r="II169" s="412">
        <v>3.52</v>
      </c>
      <c r="IJ169" s="412">
        <v>1667.52</v>
      </c>
      <c r="IK169" s="412">
        <v>1800.37</v>
      </c>
      <c r="IL169" s="412">
        <v>839.94</v>
      </c>
      <c r="IM169" s="412">
        <v>274</v>
      </c>
      <c r="IN169" s="412">
        <v>83.24</v>
      </c>
      <c r="IO169" s="412">
        <v>32.409999999999997</v>
      </c>
      <c r="IP169" s="412">
        <v>11.2</v>
      </c>
      <c r="IQ169" s="412">
        <v>0</v>
      </c>
      <c r="IR169" s="412">
        <v>4712.2</v>
      </c>
      <c r="IS169" s="412">
        <v>5.73</v>
      </c>
      <c r="IT169" s="412">
        <v>3956.48</v>
      </c>
      <c r="IU169" s="412">
        <v>9857.130000000001</v>
      </c>
      <c r="IV169" s="412">
        <v>10285.93</v>
      </c>
      <c r="IW169" s="412">
        <v>6590.5</v>
      </c>
      <c r="IX169" s="412">
        <v>5093.76</v>
      </c>
      <c r="IY169" s="412">
        <v>2906.84</v>
      </c>
      <c r="IZ169" s="412">
        <v>1715.3</v>
      </c>
      <c r="JA169" s="412">
        <v>108.75</v>
      </c>
      <c r="JB169" s="412">
        <v>40520.42</v>
      </c>
      <c r="JC169" s="412">
        <v>3.2</v>
      </c>
      <c r="JD169" s="412">
        <v>2637.7</v>
      </c>
      <c r="JE169" s="412">
        <v>7666.7</v>
      </c>
      <c r="JF169" s="412">
        <v>9143</v>
      </c>
      <c r="JG169" s="412">
        <v>6590.5</v>
      </c>
      <c r="JH169" s="412">
        <v>6225.7</v>
      </c>
      <c r="JI169" s="412">
        <v>4198.8</v>
      </c>
      <c r="JJ169" s="412">
        <v>2858.8</v>
      </c>
      <c r="JK169" s="412">
        <v>217.5</v>
      </c>
      <c r="JL169" s="412">
        <v>39541.9</v>
      </c>
      <c r="JM169" s="412">
        <v>0</v>
      </c>
      <c r="JN169" s="412">
        <v>39541.9</v>
      </c>
      <c r="JO169" s="286"/>
      <c r="JP169" s="143">
        <f t="shared" si="7"/>
        <v>0</v>
      </c>
    </row>
    <row r="170" spans="1:276" x14ac:dyDescent="0.2">
      <c r="A170" s="150" t="s">
        <v>564</v>
      </c>
      <c r="B170" s="151" t="s">
        <v>280</v>
      </c>
      <c r="C170" s="152" t="s">
        <v>128</v>
      </c>
      <c r="D170" s="415" t="s">
        <v>563</v>
      </c>
      <c r="E170" s="412">
        <v>1035</v>
      </c>
      <c r="F170" s="412">
        <v>8142</v>
      </c>
      <c r="G170" s="412">
        <v>22386</v>
      </c>
      <c r="H170" s="412">
        <v>27528</v>
      </c>
      <c r="I170" s="412">
        <v>13051</v>
      </c>
      <c r="J170" s="412">
        <v>5300</v>
      </c>
      <c r="K170" s="412">
        <v>3967</v>
      </c>
      <c r="L170" s="412">
        <v>1669</v>
      </c>
      <c r="M170" s="412">
        <v>83078</v>
      </c>
      <c r="N170" s="412">
        <v>21</v>
      </c>
      <c r="O170" s="412">
        <v>87</v>
      </c>
      <c r="P170" s="412">
        <v>221</v>
      </c>
      <c r="Q170" s="412">
        <v>234</v>
      </c>
      <c r="R170" s="412">
        <v>117</v>
      </c>
      <c r="S170" s="412">
        <v>48</v>
      </c>
      <c r="T170" s="412">
        <v>37</v>
      </c>
      <c r="U170" s="412">
        <v>6</v>
      </c>
      <c r="V170" s="412">
        <v>771</v>
      </c>
      <c r="W170" s="412">
        <v>0</v>
      </c>
      <c r="X170" s="412">
        <v>0</v>
      </c>
      <c r="Y170" s="412">
        <v>0</v>
      </c>
      <c r="Z170" s="412">
        <v>0</v>
      </c>
      <c r="AA170" s="412">
        <v>0</v>
      </c>
      <c r="AB170" s="412">
        <v>0</v>
      </c>
      <c r="AC170" s="412">
        <v>0</v>
      </c>
      <c r="AD170" s="412">
        <v>0</v>
      </c>
      <c r="AE170" s="412">
        <v>0</v>
      </c>
      <c r="AF170" s="412">
        <v>1014</v>
      </c>
      <c r="AG170" s="412">
        <v>8055</v>
      </c>
      <c r="AH170" s="412">
        <v>22165</v>
      </c>
      <c r="AI170" s="412">
        <v>27294</v>
      </c>
      <c r="AJ170" s="412">
        <v>12934</v>
      </c>
      <c r="AK170" s="412">
        <v>5252</v>
      </c>
      <c r="AL170" s="412">
        <v>3930</v>
      </c>
      <c r="AM170" s="412">
        <v>1663</v>
      </c>
      <c r="AN170" s="412">
        <v>82307</v>
      </c>
      <c r="AO170" s="412">
        <v>2</v>
      </c>
      <c r="AP170" s="412">
        <v>9</v>
      </c>
      <c r="AQ170" s="412">
        <v>34</v>
      </c>
      <c r="AR170" s="412">
        <v>90</v>
      </c>
      <c r="AS170" s="412">
        <v>38</v>
      </c>
      <c r="AT170" s="412">
        <v>27</v>
      </c>
      <c r="AU170" s="412">
        <v>9</v>
      </c>
      <c r="AV170" s="412">
        <v>11</v>
      </c>
      <c r="AW170" s="412">
        <v>220</v>
      </c>
      <c r="AX170" s="412">
        <v>2</v>
      </c>
      <c r="AY170" s="412">
        <v>9</v>
      </c>
      <c r="AZ170" s="412">
        <v>34</v>
      </c>
      <c r="BA170" s="412">
        <v>90</v>
      </c>
      <c r="BB170" s="412">
        <v>38</v>
      </c>
      <c r="BC170" s="412">
        <v>27</v>
      </c>
      <c r="BD170" s="412">
        <v>9</v>
      </c>
      <c r="BE170" s="412">
        <v>11</v>
      </c>
      <c r="BF170" s="412">
        <v>0</v>
      </c>
      <c r="BG170" s="412">
        <v>220</v>
      </c>
      <c r="BH170" s="412">
        <v>2</v>
      </c>
      <c r="BI170" s="412">
        <v>1021</v>
      </c>
      <c r="BJ170" s="412">
        <v>8080</v>
      </c>
      <c r="BK170" s="412">
        <v>22221</v>
      </c>
      <c r="BL170" s="412">
        <v>27242</v>
      </c>
      <c r="BM170" s="412">
        <v>12923</v>
      </c>
      <c r="BN170" s="412">
        <v>5234</v>
      </c>
      <c r="BO170" s="412">
        <v>3932</v>
      </c>
      <c r="BP170" s="412">
        <v>1652</v>
      </c>
      <c r="BQ170" s="412">
        <v>82307</v>
      </c>
      <c r="BR170" s="412">
        <v>1</v>
      </c>
      <c r="BS170" s="412">
        <v>535</v>
      </c>
      <c r="BT170" s="412">
        <v>3632</v>
      </c>
      <c r="BU170" s="412">
        <v>6895</v>
      </c>
      <c r="BV170" s="412">
        <v>6036</v>
      </c>
      <c r="BW170" s="412">
        <v>2543</v>
      </c>
      <c r="BX170" s="412">
        <v>854</v>
      </c>
      <c r="BY170" s="412">
        <v>587</v>
      </c>
      <c r="BZ170" s="412">
        <v>139</v>
      </c>
      <c r="CA170" s="412">
        <v>21222</v>
      </c>
      <c r="CB170" s="412">
        <v>0</v>
      </c>
      <c r="CC170" s="412">
        <v>8</v>
      </c>
      <c r="CD170" s="412">
        <v>62</v>
      </c>
      <c r="CE170" s="412">
        <v>242</v>
      </c>
      <c r="CF170" s="412">
        <v>281</v>
      </c>
      <c r="CG170" s="412">
        <v>90</v>
      </c>
      <c r="CH170" s="412">
        <v>40</v>
      </c>
      <c r="CI170" s="412">
        <v>22</v>
      </c>
      <c r="CJ170" s="412">
        <v>4</v>
      </c>
      <c r="CK170" s="412">
        <v>749</v>
      </c>
      <c r="CL170" s="412">
        <v>0</v>
      </c>
      <c r="CM170" s="412">
        <v>0</v>
      </c>
      <c r="CN170" s="412">
        <v>4</v>
      </c>
      <c r="CO170" s="412">
        <v>16</v>
      </c>
      <c r="CP170" s="412">
        <v>20</v>
      </c>
      <c r="CQ170" s="412">
        <v>14</v>
      </c>
      <c r="CR170" s="412">
        <v>7</v>
      </c>
      <c r="CS170" s="412">
        <v>20</v>
      </c>
      <c r="CT170" s="412">
        <v>17</v>
      </c>
      <c r="CU170" s="412">
        <v>98</v>
      </c>
      <c r="CV170" s="412">
        <v>21</v>
      </c>
      <c r="CW170" s="412">
        <v>151</v>
      </c>
      <c r="CX170" s="412">
        <v>362</v>
      </c>
      <c r="CY170" s="412">
        <v>390</v>
      </c>
      <c r="CZ170" s="412">
        <v>200</v>
      </c>
      <c r="DA170" s="412">
        <v>100</v>
      </c>
      <c r="DB170" s="412">
        <v>85</v>
      </c>
      <c r="DC170" s="412">
        <v>29</v>
      </c>
      <c r="DD170" s="412">
        <v>1338</v>
      </c>
      <c r="DE170" s="412">
        <v>13</v>
      </c>
      <c r="DF170" s="412">
        <v>97</v>
      </c>
      <c r="DG170" s="412">
        <v>188</v>
      </c>
      <c r="DH170" s="412">
        <v>218</v>
      </c>
      <c r="DI170" s="412">
        <v>114</v>
      </c>
      <c r="DJ170" s="412">
        <v>54</v>
      </c>
      <c r="DK170" s="412">
        <v>51</v>
      </c>
      <c r="DL170" s="412">
        <v>19</v>
      </c>
      <c r="DM170" s="412">
        <v>754</v>
      </c>
      <c r="DN170" s="412">
        <v>0</v>
      </c>
      <c r="DO170" s="412">
        <v>0</v>
      </c>
      <c r="DP170" s="412">
        <v>0</v>
      </c>
      <c r="DQ170" s="412">
        <v>0</v>
      </c>
      <c r="DR170" s="412">
        <v>0</v>
      </c>
      <c r="DS170" s="412">
        <v>0</v>
      </c>
      <c r="DT170" s="412">
        <v>0</v>
      </c>
      <c r="DU170" s="412">
        <v>0</v>
      </c>
      <c r="DV170" s="412">
        <v>0</v>
      </c>
      <c r="DW170" s="412">
        <v>3</v>
      </c>
      <c r="DX170" s="412">
        <v>16</v>
      </c>
      <c r="DY170" s="412">
        <v>34</v>
      </c>
      <c r="DZ170" s="412">
        <v>45</v>
      </c>
      <c r="EA170" s="412">
        <v>19</v>
      </c>
      <c r="EB170" s="412">
        <v>14</v>
      </c>
      <c r="EC170" s="412">
        <v>13</v>
      </c>
      <c r="ED170" s="412">
        <v>19</v>
      </c>
      <c r="EE170" s="412">
        <v>163</v>
      </c>
      <c r="EF170" s="412">
        <v>16</v>
      </c>
      <c r="EG170" s="412">
        <v>113</v>
      </c>
      <c r="EH170" s="412">
        <v>222</v>
      </c>
      <c r="EI170" s="412">
        <v>263</v>
      </c>
      <c r="EJ170" s="412">
        <v>133</v>
      </c>
      <c r="EK170" s="412">
        <v>68</v>
      </c>
      <c r="EL170" s="412">
        <v>64</v>
      </c>
      <c r="EM170" s="412">
        <v>38</v>
      </c>
      <c r="EN170" s="412">
        <v>917</v>
      </c>
      <c r="EO170" s="412">
        <v>9</v>
      </c>
      <c r="EP170" s="412">
        <v>59</v>
      </c>
      <c r="EQ170" s="412">
        <v>105</v>
      </c>
      <c r="ER170" s="412">
        <v>147</v>
      </c>
      <c r="ES170" s="412">
        <v>81</v>
      </c>
      <c r="ET170" s="412">
        <v>38</v>
      </c>
      <c r="EU170" s="412">
        <v>41</v>
      </c>
      <c r="EV170" s="412">
        <v>30</v>
      </c>
      <c r="EW170" s="412">
        <v>510</v>
      </c>
      <c r="EX170" s="412">
        <v>0</v>
      </c>
      <c r="EY170" s="412">
        <v>0</v>
      </c>
      <c r="EZ170" s="412">
        <v>0</v>
      </c>
      <c r="FA170" s="412">
        <v>0</v>
      </c>
      <c r="FB170" s="412">
        <v>0</v>
      </c>
      <c r="FC170" s="412">
        <v>0</v>
      </c>
      <c r="FD170" s="412">
        <v>0</v>
      </c>
      <c r="FE170" s="412">
        <v>0</v>
      </c>
      <c r="FF170" s="412">
        <v>0</v>
      </c>
      <c r="FG170" s="412">
        <v>0</v>
      </c>
      <c r="FH170" s="412">
        <v>0</v>
      </c>
      <c r="FI170" s="412">
        <v>0</v>
      </c>
      <c r="FJ170" s="412">
        <v>0</v>
      </c>
      <c r="FK170" s="412">
        <v>0</v>
      </c>
      <c r="FL170" s="412">
        <v>0</v>
      </c>
      <c r="FM170" s="412">
        <v>0</v>
      </c>
      <c r="FN170" s="412">
        <v>0</v>
      </c>
      <c r="FO170" s="412">
        <v>0</v>
      </c>
      <c r="FP170" s="412">
        <v>9</v>
      </c>
      <c r="FQ170" s="412">
        <v>59</v>
      </c>
      <c r="FR170" s="412">
        <v>105</v>
      </c>
      <c r="FS170" s="412">
        <v>147</v>
      </c>
      <c r="FT170" s="412">
        <v>81</v>
      </c>
      <c r="FU170" s="412">
        <v>38</v>
      </c>
      <c r="FV170" s="412">
        <v>41</v>
      </c>
      <c r="FW170" s="412">
        <v>30</v>
      </c>
      <c r="FX170" s="412">
        <v>510</v>
      </c>
      <c r="FY170" s="412">
        <v>1</v>
      </c>
      <c r="FZ170" s="412">
        <v>475</v>
      </c>
      <c r="GA170" s="412">
        <v>4366</v>
      </c>
      <c r="GB170" s="412">
        <v>15033</v>
      </c>
      <c r="GC170" s="412">
        <v>20860</v>
      </c>
      <c r="GD170" s="412">
        <v>10257</v>
      </c>
      <c r="GE170" s="412">
        <v>4319</v>
      </c>
      <c r="GF170" s="412">
        <v>3290</v>
      </c>
      <c r="GG170" s="412">
        <v>1473</v>
      </c>
      <c r="GH170" s="412">
        <v>60074</v>
      </c>
      <c r="GI170" s="412">
        <v>1</v>
      </c>
      <c r="GJ170" s="412">
        <v>546</v>
      </c>
      <c r="GK170" s="412">
        <v>3714</v>
      </c>
      <c r="GL170" s="412">
        <v>7188</v>
      </c>
      <c r="GM170" s="412">
        <v>6382</v>
      </c>
      <c r="GN170" s="412">
        <v>2666</v>
      </c>
      <c r="GO170" s="412">
        <v>915</v>
      </c>
      <c r="GP170" s="412">
        <v>642</v>
      </c>
      <c r="GQ170" s="412">
        <v>179</v>
      </c>
      <c r="GR170" s="412">
        <v>22233</v>
      </c>
      <c r="GS170" s="412">
        <v>0</v>
      </c>
      <c r="GT170" s="412">
        <v>1</v>
      </c>
      <c r="GU170" s="412">
        <v>0</v>
      </c>
      <c r="GV170" s="412">
        <v>0</v>
      </c>
      <c r="GW170" s="412">
        <v>0</v>
      </c>
      <c r="GX170" s="412">
        <v>0</v>
      </c>
      <c r="GY170" s="412">
        <v>0</v>
      </c>
      <c r="GZ170" s="412">
        <v>0</v>
      </c>
      <c r="HA170" s="412">
        <v>0</v>
      </c>
      <c r="HB170" s="412">
        <v>1</v>
      </c>
      <c r="HC170" s="412">
        <v>1.75</v>
      </c>
      <c r="HD170" s="412">
        <v>885.75</v>
      </c>
      <c r="HE170" s="412">
        <v>7162.5</v>
      </c>
      <c r="HF170" s="412">
        <v>20445.25</v>
      </c>
      <c r="HG170" s="412">
        <v>25675.25</v>
      </c>
      <c r="HH170" s="412">
        <v>12267.25</v>
      </c>
      <c r="HI170" s="412">
        <v>5014</v>
      </c>
      <c r="HJ170" s="412">
        <v>3776.25</v>
      </c>
      <c r="HK170" s="412">
        <v>1617.25</v>
      </c>
      <c r="HL170" s="412">
        <v>76845.25</v>
      </c>
      <c r="HM170" s="412">
        <v>1</v>
      </c>
      <c r="HN170" s="412">
        <v>590.5</v>
      </c>
      <c r="HO170" s="412">
        <v>5570.8</v>
      </c>
      <c r="HP170" s="412">
        <v>18173.599999999999</v>
      </c>
      <c r="HQ170" s="412">
        <v>25675.3</v>
      </c>
      <c r="HR170" s="412">
        <v>14993.3</v>
      </c>
      <c r="HS170" s="412">
        <v>7242.4</v>
      </c>
      <c r="HT170" s="412">
        <v>6293.8</v>
      </c>
      <c r="HU170" s="412">
        <v>3234.5</v>
      </c>
      <c r="HV170" s="412">
        <v>81775.199999999997</v>
      </c>
      <c r="HW170" s="412">
        <v>5.3</v>
      </c>
      <c r="HX170" s="412">
        <v>81780.5</v>
      </c>
      <c r="HY170" s="412">
        <v>1.75</v>
      </c>
      <c r="HZ170" s="412">
        <v>885.75</v>
      </c>
      <c r="IA170" s="412">
        <v>7162.5</v>
      </c>
      <c r="IB170" s="412">
        <v>20445.25</v>
      </c>
      <c r="IC170" s="412">
        <v>25675.25</v>
      </c>
      <c r="ID170" s="412">
        <v>12267.25</v>
      </c>
      <c r="IE170" s="412">
        <v>5014</v>
      </c>
      <c r="IF170" s="412">
        <v>3776.25</v>
      </c>
      <c r="IG170" s="412">
        <v>1617.25</v>
      </c>
      <c r="IH170" s="412">
        <v>76845.25</v>
      </c>
      <c r="II170" s="412">
        <v>1</v>
      </c>
      <c r="IJ170" s="412">
        <v>308.38</v>
      </c>
      <c r="IK170" s="412">
        <v>1807.58</v>
      </c>
      <c r="IL170" s="412">
        <v>3406.03</v>
      </c>
      <c r="IM170" s="412">
        <v>2778.83</v>
      </c>
      <c r="IN170" s="412">
        <v>643.46</v>
      </c>
      <c r="IO170" s="412">
        <v>119.12</v>
      </c>
      <c r="IP170" s="412">
        <v>33.590000000000003</v>
      </c>
      <c r="IQ170" s="412">
        <v>1.9</v>
      </c>
      <c r="IR170" s="412">
        <v>9099.89</v>
      </c>
      <c r="IS170" s="412">
        <v>0.75</v>
      </c>
      <c r="IT170" s="412">
        <v>577.37</v>
      </c>
      <c r="IU170" s="412">
        <v>5354.92</v>
      </c>
      <c r="IV170" s="412">
        <v>17039.22</v>
      </c>
      <c r="IW170" s="412">
        <v>22896.42</v>
      </c>
      <c r="IX170" s="412">
        <v>11623.79</v>
      </c>
      <c r="IY170" s="412">
        <v>4894.88</v>
      </c>
      <c r="IZ170" s="412">
        <v>3742.66</v>
      </c>
      <c r="JA170" s="412">
        <v>1615.35</v>
      </c>
      <c r="JB170" s="412">
        <v>67745.36</v>
      </c>
      <c r="JC170" s="412">
        <v>0.4</v>
      </c>
      <c r="JD170" s="412">
        <v>384.9</v>
      </c>
      <c r="JE170" s="412">
        <v>4164.8999999999996</v>
      </c>
      <c r="JF170" s="412">
        <v>15146</v>
      </c>
      <c r="JG170" s="412">
        <v>22896.400000000001</v>
      </c>
      <c r="JH170" s="412">
        <v>14206.9</v>
      </c>
      <c r="JI170" s="412">
        <v>7070.4</v>
      </c>
      <c r="JJ170" s="412">
        <v>6237.8</v>
      </c>
      <c r="JK170" s="412">
        <v>3230.7</v>
      </c>
      <c r="JL170" s="412">
        <v>73338.400000000009</v>
      </c>
      <c r="JM170" s="412">
        <v>5.3</v>
      </c>
      <c r="JN170" s="412">
        <v>73343.7</v>
      </c>
      <c r="JO170" s="286"/>
      <c r="JP170" s="143">
        <f t="shared" si="7"/>
        <v>0</v>
      </c>
    </row>
    <row r="171" spans="1:276" x14ac:dyDescent="0.2">
      <c r="A171" s="150" t="s">
        <v>566</v>
      </c>
      <c r="B171" s="151" t="s">
        <v>276</v>
      </c>
      <c r="C171" s="152" t="s">
        <v>285</v>
      </c>
      <c r="D171" s="415" t="s">
        <v>565</v>
      </c>
      <c r="E171" s="412">
        <v>6066</v>
      </c>
      <c r="F171" s="412">
        <v>8808</v>
      </c>
      <c r="G171" s="412">
        <v>6449</v>
      </c>
      <c r="H171" s="412">
        <v>6012</v>
      </c>
      <c r="I171" s="412">
        <v>4417</v>
      </c>
      <c r="J171" s="412">
        <v>2302</v>
      </c>
      <c r="K171" s="412">
        <v>944</v>
      </c>
      <c r="L171" s="412">
        <v>58</v>
      </c>
      <c r="M171" s="412">
        <v>35056</v>
      </c>
      <c r="N171" s="412">
        <v>185</v>
      </c>
      <c r="O171" s="412">
        <v>90</v>
      </c>
      <c r="P171" s="412">
        <v>53</v>
      </c>
      <c r="Q171" s="412">
        <v>41</v>
      </c>
      <c r="R171" s="412">
        <v>35</v>
      </c>
      <c r="S171" s="412">
        <v>15</v>
      </c>
      <c r="T171" s="412">
        <v>14</v>
      </c>
      <c r="U171" s="412">
        <v>0</v>
      </c>
      <c r="V171" s="412">
        <v>433</v>
      </c>
      <c r="W171" s="412">
        <v>0</v>
      </c>
      <c r="X171" s="412">
        <v>0</v>
      </c>
      <c r="Y171" s="412">
        <v>0</v>
      </c>
      <c r="Z171" s="412">
        <v>0</v>
      </c>
      <c r="AA171" s="412">
        <v>0</v>
      </c>
      <c r="AB171" s="412">
        <v>0</v>
      </c>
      <c r="AC171" s="412">
        <v>0</v>
      </c>
      <c r="AD171" s="412">
        <v>0</v>
      </c>
      <c r="AE171" s="412">
        <v>0</v>
      </c>
      <c r="AF171" s="412">
        <v>5881</v>
      </c>
      <c r="AG171" s="412">
        <v>8718</v>
      </c>
      <c r="AH171" s="412">
        <v>6396</v>
      </c>
      <c r="AI171" s="412">
        <v>5971</v>
      </c>
      <c r="AJ171" s="412">
        <v>4382</v>
      </c>
      <c r="AK171" s="412">
        <v>2287</v>
      </c>
      <c r="AL171" s="412">
        <v>930</v>
      </c>
      <c r="AM171" s="412">
        <v>58</v>
      </c>
      <c r="AN171" s="412">
        <v>34623</v>
      </c>
      <c r="AO171" s="412">
        <v>13</v>
      </c>
      <c r="AP171" s="412">
        <v>36</v>
      </c>
      <c r="AQ171" s="412">
        <v>28</v>
      </c>
      <c r="AR171" s="412">
        <v>34</v>
      </c>
      <c r="AS171" s="412">
        <v>31</v>
      </c>
      <c r="AT171" s="412">
        <v>28</v>
      </c>
      <c r="AU171" s="412">
        <v>17</v>
      </c>
      <c r="AV171" s="412">
        <v>4</v>
      </c>
      <c r="AW171" s="412">
        <v>191</v>
      </c>
      <c r="AX171" s="412">
        <v>13</v>
      </c>
      <c r="AY171" s="412">
        <v>36</v>
      </c>
      <c r="AZ171" s="412">
        <v>28</v>
      </c>
      <c r="BA171" s="412">
        <v>34</v>
      </c>
      <c r="BB171" s="412">
        <v>31</v>
      </c>
      <c r="BC171" s="412">
        <v>28</v>
      </c>
      <c r="BD171" s="412">
        <v>17</v>
      </c>
      <c r="BE171" s="412">
        <v>4</v>
      </c>
      <c r="BF171" s="412">
        <v>0</v>
      </c>
      <c r="BG171" s="412">
        <v>191</v>
      </c>
      <c r="BH171" s="412">
        <v>13</v>
      </c>
      <c r="BI171" s="412">
        <v>5904</v>
      </c>
      <c r="BJ171" s="412">
        <v>8710</v>
      </c>
      <c r="BK171" s="412">
        <v>6402</v>
      </c>
      <c r="BL171" s="412">
        <v>5968</v>
      </c>
      <c r="BM171" s="412">
        <v>4379</v>
      </c>
      <c r="BN171" s="412">
        <v>2276</v>
      </c>
      <c r="BO171" s="412">
        <v>917</v>
      </c>
      <c r="BP171" s="412">
        <v>54</v>
      </c>
      <c r="BQ171" s="412">
        <v>34623</v>
      </c>
      <c r="BR171" s="412">
        <v>9</v>
      </c>
      <c r="BS171" s="412">
        <v>3171</v>
      </c>
      <c r="BT171" s="412">
        <v>2983</v>
      </c>
      <c r="BU171" s="412">
        <v>1774</v>
      </c>
      <c r="BV171" s="412">
        <v>1403</v>
      </c>
      <c r="BW171" s="412">
        <v>776</v>
      </c>
      <c r="BX171" s="412">
        <v>310</v>
      </c>
      <c r="BY171" s="412">
        <v>103</v>
      </c>
      <c r="BZ171" s="412">
        <v>7</v>
      </c>
      <c r="CA171" s="412">
        <v>10536</v>
      </c>
      <c r="CB171" s="412">
        <v>0</v>
      </c>
      <c r="CC171" s="412">
        <v>33</v>
      </c>
      <c r="CD171" s="412">
        <v>60</v>
      </c>
      <c r="CE171" s="412">
        <v>56</v>
      </c>
      <c r="CF171" s="412">
        <v>58</v>
      </c>
      <c r="CG171" s="412">
        <v>30</v>
      </c>
      <c r="CH171" s="412">
        <v>10</v>
      </c>
      <c r="CI171" s="412">
        <v>4</v>
      </c>
      <c r="CJ171" s="412">
        <v>0</v>
      </c>
      <c r="CK171" s="412">
        <v>251</v>
      </c>
      <c r="CL171" s="412">
        <v>0</v>
      </c>
      <c r="CM171" s="412">
        <v>3</v>
      </c>
      <c r="CN171" s="412">
        <v>4</v>
      </c>
      <c r="CO171" s="412">
        <v>4</v>
      </c>
      <c r="CP171" s="412">
        <v>6</v>
      </c>
      <c r="CQ171" s="412">
        <v>11</v>
      </c>
      <c r="CR171" s="412">
        <v>13</v>
      </c>
      <c r="CS171" s="412">
        <v>5</v>
      </c>
      <c r="CT171" s="412">
        <v>2</v>
      </c>
      <c r="CU171" s="412">
        <v>48</v>
      </c>
      <c r="CV171" s="412">
        <v>30</v>
      </c>
      <c r="CW171" s="412">
        <v>61</v>
      </c>
      <c r="CX171" s="412">
        <v>47</v>
      </c>
      <c r="CY171" s="412">
        <v>35</v>
      </c>
      <c r="CZ171" s="412">
        <v>42</v>
      </c>
      <c r="DA171" s="412">
        <v>35</v>
      </c>
      <c r="DB171" s="412">
        <v>17</v>
      </c>
      <c r="DC171" s="412">
        <v>5</v>
      </c>
      <c r="DD171" s="412">
        <v>272</v>
      </c>
      <c r="DE171" s="412">
        <v>111</v>
      </c>
      <c r="DF171" s="412">
        <v>103</v>
      </c>
      <c r="DG171" s="412">
        <v>71</v>
      </c>
      <c r="DH171" s="412">
        <v>57</v>
      </c>
      <c r="DI171" s="412">
        <v>40</v>
      </c>
      <c r="DJ171" s="412">
        <v>15</v>
      </c>
      <c r="DK171" s="412">
        <v>8</v>
      </c>
      <c r="DL171" s="412">
        <v>0</v>
      </c>
      <c r="DM171" s="412">
        <v>405</v>
      </c>
      <c r="DN171" s="412">
        <v>110</v>
      </c>
      <c r="DO171" s="412">
        <v>88</v>
      </c>
      <c r="DP171" s="412">
        <v>61</v>
      </c>
      <c r="DQ171" s="412">
        <v>38</v>
      </c>
      <c r="DR171" s="412">
        <v>23</v>
      </c>
      <c r="DS171" s="412">
        <v>13</v>
      </c>
      <c r="DT171" s="412">
        <v>10</v>
      </c>
      <c r="DU171" s="412">
        <v>0</v>
      </c>
      <c r="DV171" s="412">
        <v>343</v>
      </c>
      <c r="DW171" s="412">
        <v>40</v>
      </c>
      <c r="DX171" s="412">
        <v>23</v>
      </c>
      <c r="DY171" s="412">
        <v>19</v>
      </c>
      <c r="DZ171" s="412">
        <v>10</v>
      </c>
      <c r="EA171" s="412">
        <v>6</v>
      </c>
      <c r="EB171" s="412">
        <v>2</v>
      </c>
      <c r="EC171" s="412">
        <v>4</v>
      </c>
      <c r="ED171" s="412">
        <v>0</v>
      </c>
      <c r="EE171" s="412">
        <v>104</v>
      </c>
      <c r="EF171" s="412">
        <v>261</v>
      </c>
      <c r="EG171" s="412">
        <v>214</v>
      </c>
      <c r="EH171" s="412">
        <v>151</v>
      </c>
      <c r="EI171" s="412">
        <v>105</v>
      </c>
      <c r="EJ171" s="412">
        <v>69</v>
      </c>
      <c r="EK171" s="412">
        <v>30</v>
      </c>
      <c r="EL171" s="412">
        <v>22</v>
      </c>
      <c r="EM171" s="412">
        <v>0</v>
      </c>
      <c r="EN171" s="412">
        <v>852</v>
      </c>
      <c r="EO171" s="412">
        <v>83</v>
      </c>
      <c r="EP171" s="412">
        <v>71</v>
      </c>
      <c r="EQ171" s="412">
        <v>52</v>
      </c>
      <c r="ER171" s="412">
        <v>37</v>
      </c>
      <c r="ES171" s="412">
        <v>29</v>
      </c>
      <c r="ET171" s="412">
        <v>10</v>
      </c>
      <c r="EU171" s="412">
        <v>13</v>
      </c>
      <c r="EV171" s="412">
        <v>0</v>
      </c>
      <c r="EW171" s="412">
        <v>295</v>
      </c>
      <c r="EX171" s="412">
        <v>0</v>
      </c>
      <c r="EY171" s="412">
        <v>0</v>
      </c>
      <c r="EZ171" s="412">
        <v>0</v>
      </c>
      <c r="FA171" s="412">
        <v>0</v>
      </c>
      <c r="FB171" s="412">
        <v>0</v>
      </c>
      <c r="FC171" s="412">
        <v>0</v>
      </c>
      <c r="FD171" s="412">
        <v>0</v>
      </c>
      <c r="FE171" s="412">
        <v>0</v>
      </c>
      <c r="FF171" s="412">
        <v>0</v>
      </c>
      <c r="FG171" s="412">
        <v>11</v>
      </c>
      <c r="FH171" s="412">
        <v>14</v>
      </c>
      <c r="FI171" s="412">
        <v>11</v>
      </c>
      <c r="FJ171" s="412">
        <v>6</v>
      </c>
      <c r="FK171" s="412">
        <v>5</v>
      </c>
      <c r="FL171" s="412">
        <v>6</v>
      </c>
      <c r="FM171" s="412">
        <v>5</v>
      </c>
      <c r="FN171" s="412">
        <v>0</v>
      </c>
      <c r="FO171" s="412">
        <v>58</v>
      </c>
      <c r="FP171" s="412">
        <v>72</v>
      </c>
      <c r="FQ171" s="412">
        <v>57</v>
      </c>
      <c r="FR171" s="412">
        <v>41</v>
      </c>
      <c r="FS171" s="412">
        <v>31</v>
      </c>
      <c r="FT171" s="412">
        <v>24</v>
      </c>
      <c r="FU171" s="412">
        <v>4</v>
      </c>
      <c r="FV171" s="412">
        <v>8</v>
      </c>
      <c r="FW171" s="412">
        <v>0</v>
      </c>
      <c r="FX171" s="412">
        <v>237</v>
      </c>
      <c r="FY171" s="412">
        <v>4</v>
      </c>
      <c r="FZ171" s="412">
        <v>2544</v>
      </c>
      <c r="GA171" s="412">
        <v>5552</v>
      </c>
      <c r="GB171" s="412">
        <v>4488</v>
      </c>
      <c r="GC171" s="412">
        <v>4453</v>
      </c>
      <c r="GD171" s="412">
        <v>3533</v>
      </c>
      <c r="GE171" s="412">
        <v>1928</v>
      </c>
      <c r="GF171" s="412">
        <v>791</v>
      </c>
      <c r="GG171" s="412">
        <v>45</v>
      </c>
      <c r="GH171" s="412">
        <v>23338</v>
      </c>
      <c r="GI171" s="412">
        <v>9</v>
      </c>
      <c r="GJ171" s="412">
        <v>3360</v>
      </c>
      <c r="GK171" s="412">
        <v>3158</v>
      </c>
      <c r="GL171" s="412">
        <v>1914</v>
      </c>
      <c r="GM171" s="412">
        <v>1515</v>
      </c>
      <c r="GN171" s="412">
        <v>846</v>
      </c>
      <c r="GO171" s="412">
        <v>348</v>
      </c>
      <c r="GP171" s="412">
        <v>126</v>
      </c>
      <c r="GQ171" s="412">
        <v>9</v>
      </c>
      <c r="GR171" s="412">
        <v>11285</v>
      </c>
      <c r="GS171" s="412">
        <v>0</v>
      </c>
      <c r="GT171" s="412">
        <v>5.5</v>
      </c>
      <c r="GU171" s="412">
        <v>0</v>
      </c>
      <c r="GV171" s="412">
        <v>0.5</v>
      </c>
      <c r="GW171" s="412">
        <v>0.5</v>
      </c>
      <c r="GX171" s="412">
        <v>0</v>
      </c>
      <c r="GY171" s="412">
        <v>0</v>
      </c>
      <c r="GZ171" s="412">
        <v>0</v>
      </c>
      <c r="HA171" s="412">
        <v>0</v>
      </c>
      <c r="HB171" s="412">
        <v>6.5</v>
      </c>
      <c r="HC171" s="412">
        <v>10.75</v>
      </c>
      <c r="HD171" s="412">
        <v>5083.5</v>
      </c>
      <c r="HE171" s="412">
        <v>7933.25</v>
      </c>
      <c r="HF171" s="412">
        <v>5933.5</v>
      </c>
      <c r="HG171" s="412">
        <v>5593.25</v>
      </c>
      <c r="HH171" s="412">
        <v>4168</v>
      </c>
      <c r="HI171" s="412">
        <v>2185.75</v>
      </c>
      <c r="HJ171" s="412">
        <v>886</v>
      </c>
      <c r="HK171" s="412">
        <v>51.25</v>
      </c>
      <c r="HL171" s="412">
        <v>31845.25</v>
      </c>
      <c r="HM171" s="412">
        <v>6</v>
      </c>
      <c r="HN171" s="412">
        <v>3389</v>
      </c>
      <c r="HO171" s="412">
        <v>6170.3</v>
      </c>
      <c r="HP171" s="412">
        <v>5274.2</v>
      </c>
      <c r="HQ171" s="412">
        <v>5593.3</v>
      </c>
      <c r="HR171" s="412">
        <v>5094.2</v>
      </c>
      <c r="HS171" s="412">
        <v>3157.2</v>
      </c>
      <c r="HT171" s="412">
        <v>1476.7</v>
      </c>
      <c r="HU171" s="412">
        <v>102.5</v>
      </c>
      <c r="HV171" s="412">
        <v>30263.4</v>
      </c>
      <c r="HW171" s="412">
        <v>0</v>
      </c>
      <c r="HX171" s="412">
        <v>30263.4</v>
      </c>
      <c r="HY171" s="412">
        <v>10.75</v>
      </c>
      <c r="HZ171" s="412">
        <v>5083.5</v>
      </c>
      <c r="IA171" s="412">
        <v>7933.25</v>
      </c>
      <c r="IB171" s="412">
        <v>5933.5</v>
      </c>
      <c r="IC171" s="412">
        <v>5593.25</v>
      </c>
      <c r="ID171" s="412">
        <v>4168</v>
      </c>
      <c r="IE171" s="412">
        <v>2185.75</v>
      </c>
      <c r="IF171" s="412">
        <v>886</v>
      </c>
      <c r="IG171" s="412">
        <v>51.25</v>
      </c>
      <c r="IH171" s="412">
        <v>31845.25</v>
      </c>
      <c r="II171" s="412">
        <v>3.84</v>
      </c>
      <c r="IJ171" s="412">
        <v>898</v>
      </c>
      <c r="IK171" s="412">
        <v>789.53</v>
      </c>
      <c r="IL171" s="412">
        <v>424.49</v>
      </c>
      <c r="IM171" s="412">
        <v>230.58</v>
      </c>
      <c r="IN171" s="412">
        <v>97.96</v>
      </c>
      <c r="IO171" s="412">
        <v>40.08</v>
      </c>
      <c r="IP171" s="412">
        <v>9.59</v>
      </c>
      <c r="IQ171" s="412">
        <v>0.92</v>
      </c>
      <c r="IR171" s="412">
        <v>2494.9899999999998</v>
      </c>
      <c r="IS171" s="412">
        <v>6.91</v>
      </c>
      <c r="IT171" s="412">
        <v>4185.5</v>
      </c>
      <c r="IU171" s="412">
        <v>7143.72</v>
      </c>
      <c r="IV171" s="412">
        <v>5509.01</v>
      </c>
      <c r="IW171" s="412">
        <v>5362.67</v>
      </c>
      <c r="IX171" s="412">
        <v>4070.04</v>
      </c>
      <c r="IY171" s="412">
        <v>2145.67</v>
      </c>
      <c r="IZ171" s="412">
        <v>876.41</v>
      </c>
      <c r="JA171" s="412">
        <v>50.33</v>
      </c>
      <c r="JB171" s="412">
        <v>29350.26</v>
      </c>
      <c r="JC171" s="412">
        <v>3.8</v>
      </c>
      <c r="JD171" s="412">
        <v>2790.3</v>
      </c>
      <c r="JE171" s="412">
        <v>5556.2</v>
      </c>
      <c r="JF171" s="412">
        <v>4896.8999999999996</v>
      </c>
      <c r="JG171" s="412">
        <v>5362.7</v>
      </c>
      <c r="JH171" s="412">
        <v>4974.5</v>
      </c>
      <c r="JI171" s="412">
        <v>3099.3</v>
      </c>
      <c r="JJ171" s="412">
        <v>1460.7</v>
      </c>
      <c r="JK171" s="412">
        <v>100.7</v>
      </c>
      <c r="JL171" s="412">
        <v>28245.1</v>
      </c>
      <c r="JM171" s="412">
        <v>0</v>
      </c>
      <c r="JN171" s="412">
        <v>28245.1</v>
      </c>
      <c r="JO171" s="286"/>
      <c r="JP171" s="143">
        <f t="shared" si="7"/>
        <v>0</v>
      </c>
    </row>
    <row r="172" spans="1:276" x14ac:dyDescent="0.2">
      <c r="A172" s="150" t="s">
        <v>568</v>
      </c>
      <c r="B172" s="151" t="s">
        <v>276</v>
      </c>
      <c r="C172" s="152" t="s">
        <v>69</v>
      </c>
      <c r="D172" s="415" t="s">
        <v>567</v>
      </c>
      <c r="E172" s="412">
        <v>5332</v>
      </c>
      <c r="F172" s="412">
        <v>11736</v>
      </c>
      <c r="G172" s="412">
        <v>9455</v>
      </c>
      <c r="H172" s="412">
        <v>6900</v>
      </c>
      <c r="I172" s="412">
        <v>5198</v>
      </c>
      <c r="J172" s="412">
        <v>2807</v>
      </c>
      <c r="K172" s="412">
        <v>1582</v>
      </c>
      <c r="L172" s="412">
        <v>110</v>
      </c>
      <c r="M172" s="412">
        <v>43120</v>
      </c>
      <c r="N172" s="412">
        <v>380</v>
      </c>
      <c r="O172" s="412">
        <v>212</v>
      </c>
      <c r="P172" s="412">
        <v>109</v>
      </c>
      <c r="Q172" s="412">
        <v>60</v>
      </c>
      <c r="R172" s="412">
        <v>41</v>
      </c>
      <c r="S172" s="412">
        <v>20</v>
      </c>
      <c r="T172" s="412">
        <v>5</v>
      </c>
      <c r="U172" s="412">
        <v>3</v>
      </c>
      <c r="V172" s="412">
        <v>830</v>
      </c>
      <c r="W172" s="412">
        <v>0</v>
      </c>
      <c r="X172" s="412">
        <v>0</v>
      </c>
      <c r="Y172" s="412">
        <v>0</v>
      </c>
      <c r="Z172" s="412">
        <v>0</v>
      </c>
      <c r="AA172" s="412">
        <v>0</v>
      </c>
      <c r="AB172" s="412">
        <v>0</v>
      </c>
      <c r="AC172" s="412">
        <v>0</v>
      </c>
      <c r="AD172" s="412">
        <v>0</v>
      </c>
      <c r="AE172" s="412">
        <v>0</v>
      </c>
      <c r="AF172" s="412">
        <v>4952</v>
      </c>
      <c r="AG172" s="412">
        <v>11524</v>
      </c>
      <c r="AH172" s="412">
        <v>9346</v>
      </c>
      <c r="AI172" s="412">
        <v>6840</v>
      </c>
      <c r="AJ172" s="412">
        <v>5157</v>
      </c>
      <c r="AK172" s="412">
        <v>2787</v>
      </c>
      <c r="AL172" s="412">
        <v>1577</v>
      </c>
      <c r="AM172" s="412">
        <v>107</v>
      </c>
      <c r="AN172" s="412">
        <v>42290</v>
      </c>
      <c r="AO172" s="412">
        <v>14</v>
      </c>
      <c r="AP172" s="412">
        <v>58</v>
      </c>
      <c r="AQ172" s="412">
        <v>60</v>
      </c>
      <c r="AR172" s="412">
        <v>62</v>
      </c>
      <c r="AS172" s="412">
        <v>42</v>
      </c>
      <c r="AT172" s="412">
        <v>24</v>
      </c>
      <c r="AU172" s="412">
        <v>13</v>
      </c>
      <c r="AV172" s="412">
        <v>7</v>
      </c>
      <c r="AW172" s="412">
        <v>280</v>
      </c>
      <c r="AX172" s="412">
        <v>14</v>
      </c>
      <c r="AY172" s="412">
        <v>58</v>
      </c>
      <c r="AZ172" s="412">
        <v>60</v>
      </c>
      <c r="BA172" s="412">
        <v>62</v>
      </c>
      <c r="BB172" s="412">
        <v>42</v>
      </c>
      <c r="BC172" s="412">
        <v>24</v>
      </c>
      <c r="BD172" s="412">
        <v>13</v>
      </c>
      <c r="BE172" s="412">
        <v>7</v>
      </c>
      <c r="BF172" s="412">
        <v>0</v>
      </c>
      <c r="BG172" s="412">
        <v>280</v>
      </c>
      <c r="BH172" s="412">
        <v>14</v>
      </c>
      <c r="BI172" s="412">
        <v>4996</v>
      </c>
      <c r="BJ172" s="412">
        <v>11526</v>
      </c>
      <c r="BK172" s="412">
        <v>9348</v>
      </c>
      <c r="BL172" s="412">
        <v>6820</v>
      </c>
      <c r="BM172" s="412">
        <v>5139</v>
      </c>
      <c r="BN172" s="412">
        <v>2776</v>
      </c>
      <c r="BO172" s="412">
        <v>1571</v>
      </c>
      <c r="BP172" s="412">
        <v>100</v>
      </c>
      <c r="BQ172" s="412">
        <v>42290</v>
      </c>
      <c r="BR172" s="412">
        <v>6</v>
      </c>
      <c r="BS172" s="412">
        <v>2743</v>
      </c>
      <c r="BT172" s="412">
        <v>4018</v>
      </c>
      <c r="BU172" s="412">
        <v>2445</v>
      </c>
      <c r="BV172" s="412">
        <v>1270</v>
      </c>
      <c r="BW172" s="412">
        <v>767</v>
      </c>
      <c r="BX172" s="412">
        <v>389</v>
      </c>
      <c r="BY172" s="412">
        <v>205</v>
      </c>
      <c r="BZ172" s="412">
        <v>8</v>
      </c>
      <c r="CA172" s="412">
        <v>11851</v>
      </c>
      <c r="CB172" s="412">
        <v>0</v>
      </c>
      <c r="CC172" s="412">
        <v>13</v>
      </c>
      <c r="CD172" s="412">
        <v>69</v>
      </c>
      <c r="CE172" s="412">
        <v>69</v>
      </c>
      <c r="CF172" s="412">
        <v>42</v>
      </c>
      <c r="CG172" s="412">
        <v>28</v>
      </c>
      <c r="CH172" s="412">
        <v>7</v>
      </c>
      <c r="CI172" s="412">
        <v>10</v>
      </c>
      <c r="CJ172" s="412">
        <v>1</v>
      </c>
      <c r="CK172" s="412">
        <v>239</v>
      </c>
      <c r="CL172" s="412">
        <v>0</v>
      </c>
      <c r="CM172" s="412">
        <v>2</v>
      </c>
      <c r="CN172" s="412">
        <v>6</v>
      </c>
      <c r="CO172" s="412">
        <v>7</v>
      </c>
      <c r="CP172" s="412">
        <v>7</v>
      </c>
      <c r="CQ172" s="412">
        <v>5</v>
      </c>
      <c r="CR172" s="412">
        <v>6</v>
      </c>
      <c r="CS172" s="412">
        <v>13</v>
      </c>
      <c r="CT172" s="412">
        <v>4</v>
      </c>
      <c r="CU172" s="412">
        <v>50</v>
      </c>
      <c r="CV172" s="412">
        <v>60</v>
      </c>
      <c r="CW172" s="412">
        <v>100</v>
      </c>
      <c r="CX172" s="412">
        <v>96</v>
      </c>
      <c r="CY172" s="412">
        <v>63</v>
      </c>
      <c r="CZ172" s="412">
        <v>60</v>
      </c>
      <c r="DA172" s="412">
        <v>26</v>
      </c>
      <c r="DB172" s="412">
        <v>37</v>
      </c>
      <c r="DC172" s="412">
        <v>9</v>
      </c>
      <c r="DD172" s="412">
        <v>451</v>
      </c>
      <c r="DE172" s="412">
        <v>61</v>
      </c>
      <c r="DF172" s="412">
        <v>76</v>
      </c>
      <c r="DG172" s="412">
        <v>63</v>
      </c>
      <c r="DH172" s="412">
        <v>49</v>
      </c>
      <c r="DI172" s="412">
        <v>33</v>
      </c>
      <c r="DJ172" s="412">
        <v>16</v>
      </c>
      <c r="DK172" s="412">
        <v>8</v>
      </c>
      <c r="DL172" s="412">
        <v>1</v>
      </c>
      <c r="DM172" s="412">
        <v>307</v>
      </c>
      <c r="DN172" s="412">
        <v>60</v>
      </c>
      <c r="DO172" s="412">
        <v>96</v>
      </c>
      <c r="DP172" s="412">
        <v>42</v>
      </c>
      <c r="DQ172" s="412">
        <v>28</v>
      </c>
      <c r="DR172" s="412">
        <v>18</v>
      </c>
      <c r="DS172" s="412">
        <v>11</v>
      </c>
      <c r="DT172" s="412">
        <v>3</v>
      </c>
      <c r="DU172" s="412">
        <v>0</v>
      </c>
      <c r="DV172" s="412">
        <v>258</v>
      </c>
      <c r="DW172" s="412">
        <v>32</v>
      </c>
      <c r="DX172" s="412">
        <v>25</v>
      </c>
      <c r="DY172" s="412">
        <v>18</v>
      </c>
      <c r="DZ172" s="412">
        <v>9</v>
      </c>
      <c r="EA172" s="412">
        <v>4</v>
      </c>
      <c r="EB172" s="412">
        <v>4</v>
      </c>
      <c r="EC172" s="412">
        <v>4</v>
      </c>
      <c r="ED172" s="412">
        <v>1</v>
      </c>
      <c r="EE172" s="412">
        <v>97</v>
      </c>
      <c r="EF172" s="412">
        <v>153</v>
      </c>
      <c r="EG172" s="412">
        <v>197</v>
      </c>
      <c r="EH172" s="412">
        <v>123</v>
      </c>
      <c r="EI172" s="412">
        <v>86</v>
      </c>
      <c r="EJ172" s="412">
        <v>55</v>
      </c>
      <c r="EK172" s="412">
        <v>31</v>
      </c>
      <c r="EL172" s="412">
        <v>15</v>
      </c>
      <c r="EM172" s="412">
        <v>2</v>
      </c>
      <c r="EN172" s="412">
        <v>662</v>
      </c>
      <c r="EO172" s="412">
        <v>76</v>
      </c>
      <c r="EP172" s="412">
        <v>82</v>
      </c>
      <c r="EQ172" s="412">
        <v>68</v>
      </c>
      <c r="ER172" s="412">
        <v>42</v>
      </c>
      <c r="ES172" s="412">
        <v>33</v>
      </c>
      <c r="ET172" s="412">
        <v>17</v>
      </c>
      <c r="EU172" s="412">
        <v>10</v>
      </c>
      <c r="EV172" s="412">
        <v>1</v>
      </c>
      <c r="EW172" s="412">
        <v>329</v>
      </c>
      <c r="EX172" s="412">
        <v>0</v>
      </c>
      <c r="EY172" s="412">
        <v>0</v>
      </c>
      <c r="EZ172" s="412">
        <v>0</v>
      </c>
      <c r="FA172" s="412">
        <v>0</v>
      </c>
      <c r="FB172" s="412">
        <v>0</v>
      </c>
      <c r="FC172" s="412">
        <v>0</v>
      </c>
      <c r="FD172" s="412">
        <v>0</v>
      </c>
      <c r="FE172" s="412">
        <v>0</v>
      </c>
      <c r="FF172" s="412">
        <v>0</v>
      </c>
      <c r="FG172" s="412">
        <v>7</v>
      </c>
      <c r="FH172" s="412">
        <v>9</v>
      </c>
      <c r="FI172" s="412">
        <v>7</v>
      </c>
      <c r="FJ172" s="412">
        <v>6</v>
      </c>
      <c r="FK172" s="412">
        <v>0</v>
      </c>
      <c r="FL172" s="412">
        <v>1</v>
      </c>
      <c r="FM172" s="412">
        <v>1</v>
      </c>
      <c r="FN172" s="412">
        <v>0</v>
      </c>
      <c r="FO172" s="412">
        <v>31</v>
      </c>
      <c r="FP172" s="412">
        <v>69</v>
      </c>
      <c r="FQ172" s="412">
        <v>73</v>
      </c>
      <c r="FR172" s="412">
        <v>61</v>
      </c>
      <c r="FS172" s="412">
        <v>36</v>
      </c>
      <c r="FT172" s="412">
        <v>33</v>
      </c>
      <c r="FU172" s="412">
        <v>16</v>
      </c>
      <c r="FV172" s="412">
        <v>9</v>
      </c>
      <c r="FW172" s="412">
        <v>1</v>
      </c>
      <c r="FX172" s="412">
        <v>298</v>
      </c>
      <c r="FY172" s="412">
        <v>8</v>
      </c>
      <c r="FZ172" s="412">
        <v>2139</v>
      </c>
      <c r="GA172" s="412">
        <v>7312</v>
      </c>
      <c r="GB172" s="412">
        <v>6767</v>
      </c>
      <c r="GC172" s="412">
        <v>5464</v>
      </c>
      <c r="GD172" s="412">
        <v>4317</v>
      </c>
      <c r="GE172" s="412">
        <v>2359</v>
      </c>
      <c r="GF172" s="412">
        <v>1336</v>
      </c>
      <c r="GG172" s="412">
        <v>86</v>
      </c>
      <c r="GH172" s="412">
        <v>29788</v>
      </c>
      <c r="GI172" s="412">
        <v>6</v>
      </c>
      <c r="GJ172" s="412">
        <v>2857</v>
      </c>
      <c r="GK172" s="412">
        <v>4214</v>
      </c>
      <c r="GL172" s="412">
        <v>2581</v>
      </c>
      <c r="GM172" s="412">
        <v>1356</v>
      </c>
      <c r="GN172" s="412">
        <v>822</v>
      </c>
      <c r="GO172" s="412">
        <v>417</v>
      </c>
      <c r="GP172" s="412">
        <v>235</v>
      </c>
      <c r="GQ172" s="412">
        <v>14</v>
      </c>
      <c r="GR172" s="412">
        <v>12502</v>
      </c>
      <c r="GS172" s="412">
        <v>0</v>
      </c>
      <c r="GT172" s="412">
        <v>12</v>
      </c>
      <c r="GU172" s="412">
        <v>0</v>
      </c>
      <c r="GV172" s="412">
        <v>0.5</v>
      </c>
      <c r="GW172" s="412">
        <v>0</v>
      </c>
      <c r="GX172" s="412">
        <v>0</v>
      </c>
      <c r="GY172" s="412">
        <v>0</v>
      </c>
      <c r="GZ172" s="412">
        <v>0</v>
      </c>
      <c r="HA172" s="412">
        <v>0</v>
      </c>
      <c r="HB172" s="412">
        <v>12.5</v>
      </c>
      <c r="HC172" s="412">
        <v>12.5</v>
      </c>
      <c r="HD172" s="412">
        <v>4291.5</v>
      </c>
      <c r="HE172" s="412">
        <v>10489.75</v>
      </c>
      <c r="HF172" s="412">
        <v>8714</v>
      </c>
      <c r="HG172" s="412">
        <v>6486</v>
      </c>
      <c r="HH172" s="412">
        <v>4935.25</v>
      </c>
      <c r="HI172" s="412">
        <v>2673.25</v>
      </c>
      <c r="HJ172" s="412">
        <v>1512</v>
      </c>
      <c r="HK172" s="412">
        <v>96.25</v>
      </c>
      <c r="HL172" s="412">
        <v>39210.5</v>
      </c>
      <c r="HM172" s="412">
        <v>6.9</v>
      </c>
      <c r="HN172" s="412">
        <v>2861</v>
      </c>
      <c r="HO172" s="412">
        <v>8158.7</v>
      </c>
      <c r="HP172" s="412">
        <v>7745.8</v>
      </c>
      <c r="HQ172" s="412">
        <v>6486</v>
      </c>
      <c r="HR172" s="412">
        <v>6032</v>
      </c>
      <c r="HS172" s="412">
        <v>3861.4</v>
      </c>
      <c r="HT172" s="412">
        <v>2520</v>
      </c>
      <c r="HU172" s="412">
        <v>192.5</v>
      </c>
      <c r="HV172" s="412">
        <v>37864.300000000003</v>
      </c>
      <c r="HW172" s="412">
        <v>192.2</v>
      </c>
      <c r="HX172" s="412">
        <v>38056.5</v>
      </c>
      <c r="HY172" s="412">
        <v>12.5</v>
      </c>
      <c r="HZ172" s="412">
        <v>4291.5</v>
      </c>
      <c r="IA172" s="412">
        <v>10489.75</v>
      </c>
      <c r="IB172" s="412">
        <v>8714</v>
      </c>
      <c r="IC172" s="412">
        <v>6486</v>
      </c>
      <c r="ID172" s="412">
        <v>4935.25</v>
      </c>
      <c r="IE172" s="412">
        <v>2673.25</v>
      </c>
      <c r="IF172" s="412">
        <v>1512</v>
      </c>
      <c r="IG172" s="412">
        <v>96.25</v>
      </c>
      <c r="IH172" s="412">
        <v>39210.5</v>
      </c>
      <c r="II172" s="412">
        <v>6.24</v>
      </c>
      <c r="IJ172" s="412">
        <v>1132.1400000000001</v>
      </c>
      <c r="IK172" s="412">
        <v>1505.65</v>
      </c>
      <c r="IL172" s="412">
        <v>532.33000000000004</v>
      </c>
      <c r="IM172" s="412">
        <v>183.86</v>
      </c>
      <c r="IN172" s="412">
        <v>76.180000000000007</v>
      </c>
      <c r="IO172" s="412">
        <v>24</v>
      </c>
      <c r="IP172" s="412">
        <v>10.83</v>
      </c>
      <c r="IQ172" s="412">
        <v>0</v>
      </c>
      <c r="IR172" s="412">
        <v>3471.23</v>
      </c>
      <c r="IS172" s="412">
        <v>6.26</v>
      </c>
      <c r="IT172" s="412">
        <v>3159.3599999999997</v>
      </c>
      <c r="IU172" s="412">
        <v>8984.1</v>
      </c>
      <c r="IV172" s="412">
        <v>8181.67</v>
      </c>
      <c r="IW172" s="412">
        <v>6302.14</v>
      </c>
      <c r="IX172" s="412">
        <v>4859.07</v>
      </c>
      <c r="IY172" s="412">
        <v>2649.25</v>
      </c>
      <c r="IZ172" s="412">
        <v>1501.17</v>
      </c>
      <c r="JA172" s="412">
        <v>96.25</v>
      </c>
      <c r="JB172" s="412">
        <v>35739.269999999997</v>
      </c>
      <c r="JC172" s="412">
        <v>3.5</v>
      </c>
      <c r="JD172" s="412">
        <v>2106.1999999999998</v>
      </c>
      <c r="JE172" s="412">
        <v>6987.6</v>
      </c>
      <c r="JF172" s="412">
        <v>7272.6</v>
      </c>
      <c r="JG172" s="412">
        <v>6302.1</v>
      </c>
      <c r="JH172" s="412">
        <v>5938.9</v>
      </c>
      <c r="JI172" s="412">
        <v>3826.7</v>
      </c>
      <c r="JJ172" s="412">
        <v>2502</v>
      </c>
      <c r="JK172" s="412">
        <v>192.5</v>
      </c>
      <c r="JL172" s="412">
        <v>35132.100000000006</v>
      </c>
      <c r="JM172" s="412">
        <v>192.2</v>
      </c>
      <c r="JN172" s="412">
        <v>35324.300000000003</v>
      </c>
      <c r="JO172" s="286"/>
      <c r="JP172" s="143">
        <f t="shared" si="7"/>
        <v>0</v>
      </c>
    </row>
    <row r="173" spans="1:276" x14ac:dyDescent="0.2">
      <c r="A173" s="150" t="s">
        <v>570</v>
      </c>
      <c r="B173" s="151" t="s">
        <v>276</v>
      </c>
      <c r="C173" s="152" t="s">
        <v>277</v>
      </c>
      <c r="D173" s="415" t="s">
        <v>569</v>
      </c>
      <c r="E173" s="412">
        <v>2021</v>
      </c>
      <c r="F173" s="412">
        <v>6226</v>
      </c>
      <c r="G173" s="412">
        <v>13076</v>
      </c>
      <c r="H173" s="412">
        <v>16394</v>
      </c>
      <c r="I173" s="412">
        <v>10745</v>
      </c>
      <c r="J173" s="412">
        <v>7974</v>
      </c>
      <c r="K173" s="412">
        <v>4224</v>
      </c>
      <c r="L173" s="412">
        <v>373</v>
      </c>
      <c r="M173" s="412">
        <v>61033</v>
      </c>
      <c r="N173" s="412">
        <v>98</v>
      </c>
      <c r="O173" s="412">
        <v>123</v>
      </c>
      <c r="P173" s="412">
        <v>132</v>
      </c>
      <c r="Q173" s="412">
        <v>119</v>
      </c>
      <c r="R173" s="412">
        <v>70</v>
      </c>
      <c r="S173" s="412">
        <v>61</v>
      </c>
      <c r="T173" s="412">
        <v>22</v>
      </c>
      <c r="U173" s="412">
        <v>2</v>
      </c>
      <c r="V173" s="412">
        <v>627</v>
      </c>
      <c r="W173" s="412">
        <v>0</v>
      </c>
      <c r="X173" s="412">
        <v>0</v>
      </c>
      <c r="Y173" s="412">
        <v>1</v>
      </c>
      <c r="Z173" s="412">
        <v>0</v>
      </c>
      <c r="AA173" s="412">
        <v>0</v>
      </c>
      <c r="AB173" s="412">
        <v>0</v>
      </c>
      <c r="AC173" s="412">
        <v>2</v>
      </c>
      <c r="AD173" s="412">
        <v>1</v>
      </c>
      <c r="AE173" s="412">
        <v>4</v>
      </c>
      <c r="AF173" s="412">
        <v>1923</v>
      </c>
      <c r="AG173" s="412">
        <v>6103</v>
      </c>
      <c r="AH173" s="412">
        <v>12943</v>
      </c>
      <c r="AI173" s="412">
        <v>16275</v>
      </c>
      <c r="AJ173" s="412">
        <v>10675</v>
      </c>
      <c r="AK173" s="412">
        <v>7913</v>
      </c>
      <c r="AL173" s="412">
        <v>4200</v>
      </c>
      <c r="AM173" s="412">
        <v>370</v>
      </c>
      <c r="AN173" s="412">
        <v>60402</v>
      </c>
      <c r="AO173" s="412">
        <v>1</v>
      </c>
      <c r="AP173" s="412">
        <v>10</v>
      </c>
      <c r="AQ173" s="412">
        <v>44</v>
      </c>
      <c r="AR173" s="412">
        <v>73</v>
      </c>
      <c r="AS173" s="412">
        <v>53</v>
      </c>
      <c r="AT173" s="412">
        <v>47</v>
      </c>
      <c r="AU173" s="412">
        <v>32</v>
      </c>
      <c r="AV173" s="412">
        <v>15</v>
      </c>
      <c r="AW173" s="412">
        <v>275</v>
      </c>
      <c r="AX173" s="412">
        <v>1</v>
      </c>
      <c r="AY173" s="412">
        <v>10</v>
      </c>
      <c r="AZ173" s="412">
        <v>44</v>
      </c>
      <c r="BA173" s="412">
        <v>73</v>
      </c>
      <c r="BB173" s="412">
        <v>53</v>
      </c>
      <c r="BC173" s="412">
        <v>47</v>
      </c>
      <c r="BD173" s="412">
        <v>32</v>
      </c>
      <c r="BE173" s="412">
        <v>15</v>
      </c>
      <c r="BF173" s="412">
        <v>0</v>
      </c>
      <c r="BG173" s="412">
        <v>275</v>
      </c>
      <c r="BH173" s="412">
        <v>1</v>
      </c>
      <c r="BI173" s="412">
        <v>1932</v>
      </c>
      <c r="BJ173" s="412">
        <v>6137</v>
      </c>
      <c r="BK173" s="412">
        <v>12972</v>
      </c>
      <c r="BL173" s="412">
        <v>16255</v>
      </c>
      <c r="BM173" s="412">
        <v>10669</v>
      </c>
      <c r="BN173" s="412">
        <v>7898</v>
      </c>
      <c r="BO173" s="412">
        <v>4183</v>
      </c>
      <c r="BP173" s="412">
        <v>355</v>
      </c>
      <c r="BQ173" s="412">
        <v>60402</v>
      </c>
      <c r="BR173" s="412">
        <v>1</v>
      </c>
      <c r="BS173" s="412">
        <v>1118</v>
      </c>
      <c r="BT173" s="412">
        <v>3708</v>
      </c>
      <c r="BU173" s="412">
        <v>4744</v>
      </c>
      <c r="BV173" s="412">
        <v>4358</v>
      </c>
      <c r="BW173" s="412">
        <v>2274</v>
      </c>
      <c r="BX173" s="412">
        <v>1116</v>
      </c>
      <c r="BY173" s="412">
        <v>527</v>
      </c>
      <c r="BZ173" s="412">
        <v>34</v>
      </c>
      <c r="CA173" s="412">
        <v>17880</v>
      </c>
      <c r="CB173" s="412">
        <v>0</v>
      </c>
      <c r="CC173" s="412">
        <v>7</v>
      </c>
      <c r="CD173" s="412">
        <v>39</v>
      </c>
      <c r="CE173" s="412">
        <v>83</v>
      </c>
      <c r="CF173" s="412">
        <v>128</v>
      </c>
      <c r="CG173" s="412">
        <v>85</v>
      </c>
      <c r="CH173" s="412">
        <v>62</v>
      </c>
      <c r="CI173" s="412">
        <v>22</v>
      </c>
      <c r="CJ173" s="412">
        <v>2</v>
      </c>
      <c r="CK173" s="412">
        <v>428</v>
      </c>
      <c r="CL173" s="412">
        <v>0</v>
      </c>
      <c r="CM173" s="412">
        <v>0</v>
      </c>
      <c r="CN173" s="412">
        <v>0</v>
      </c>
      <c r="CO173" s="412">
        <v>10</v>
      </c>
      <c r="CP173" s="412">
        <v>4</v>
      </c>
      <c r="CQ173" s="412">
        <v>4</v>
      </c>
      <c r="CR173" s="412">
        <v>15</v>
      </c>
      <c r="CS173" s="412">
        <v>21</v>
      </c>
      <c r="CT173" s="412">
        <v>6</v>
      </c>
      <c r="CU173" s="412">
        <v>60</v>
      </c>
      <c r="CV173" s="412">
        <v>36</v>
      </c>
      <c r="CW173" s="412">
        <v>30</v>
      </c>
      <c r="CX173" s="412">
        <v>56</v>
      </c>
      <c r="CY173" s="412">
        <v>41</v>
      </c>
      <c r="CZ173" s="412">
        <v>40</v>
      </c>
      <c r="DA173" s="412">
        <v>19</v>
      </c>
      <c r="DB173" s="412">
        <v>23</v>
      </c>
      <c r="DC173" s="412">
        <v>11</v>
      </c>
      <c r="DD173" s="412">
        <v>256</v>
      </c>
      <c r="DE173" s="412">
        <v>34</v>
      </c>
      <c r="DF173" s="412">
        <v>101</v>
      </c>
      <c r="DG173" s="412">
        <v>146</v>
      </c>
      <c r="DH173" s="412">
        <v>143</v>
      </c>
      <c r="DI173" s="412">
        <v>84</v>
      </c>
      <c r="DJ173" s="412">
        <v>42</v>
      </c>
      <c r="DK173" s="412">
        <v>32</v>
      </c>
      <c r="DL173" s="412">
        <v>10</v>
      </c>
      <c r="DM173" s="412">
        <v>592</v>
      </c>
      <c r="DN173" s="412">
        <v>0</v>
      </c>
      <c r="DO173" s="412">
        <v>0</v>
      </c>
      <c r="DP173" s="412">
        <v>0</v>
      </c>
      <c r="DQ173" s="412">
        <v>0</v>
      </c>
      <c r="DR173" s="412">
        <v>0</v>
      </c>
      <c r="DS173" s="412">
        <v>0</v>
      </c>
      <c r="DT173" s="412">
        <v>0</v>
      </c>
      <c r="DU173" s="412">
        <v>0</v>
      </c>
      <c r="DV173" s="412">
        <v>0</v>
      </c>
      <c r="DW173" s="412">
        <v>39</v>
      </c>
      <c r="DX173" s="412">
        <v>31</v>
      </c>
      <c r="DY173" s="412">
        <v>23</v>
      </c>
      <c r="DZ173" s="412">
        <v>12</v>
      </c>
      <c r="EA173" s="412">
        <v>5</v>
      </c>
      <c r="EB173" s="412">
        <v>7</v>
      </c>
      <c r="EC173" s="412">
        <v>3</v>
      </c>
      <c r="ED173" s="412">
        <v>2</v>
      </c>
      <c r="EE173" s="412">
        <v>122</v>
      </c>
      <c r="EF173" s="412">
        <v>73</v>
      </c>
      <c r="EG173" s="412">
        <v>132</v>
      </c>
      <c r="EH173" s="412">
        <v>169</v>
      </c>
      <c r="EI173" s="412">
        <v>155</v>
      </c>
      <c r="EJ173" s="412">
        <v>89</v>
      </c>
      <c r="EK173" s="412">
        <v>49</v>
      </c>
      <c r="EL173" s="412">
        <v>35</v>
      </c>
      <c r="EM173" s="412">
        <v>12</v>
      </c>
      <c r="EN173" s="412">
        <v>714</v>
      </c>
      <c r="EO173" s="412">
        <v>57</v>
      </c>
      <c r="EP173" s="412">
        <v>93</v>
      </c>
      <c r="EQ173" s="412">
        <v>74</v>
      </c>
      <c r="ER173" s="412">
        <v>64</v>
      </c>
      <c r="ES173" s="412">
        <v>26</v>
      </c>
      <c r="ET173" s="412">
        <v>19</v>
      </c>
      <c r="EU173" s="412">
        <v>15</v>
      </c>
      <c r="EV173" s="412">
        <v>9</v>
      </c>
      <c r="EW173" s="412">
        <v>357</v>
      </c>
      <c r="EX173" s="412">
        <v>0</v>
      </c>
      <c r="EY173" s="412">
        <v>0</v>
      </c>
      <c r="EZ173" s="412">
        <v>0</v>
      </c>
      <c r="FA173" s="412">
        <v>0</v>
      </c>
      <c r="FB173" s="412">
        <v>0</v>
      </c>
      <c r="FC173" s="412">
        <v>0</v>
      </c>
      <c r="FD173" s="412">
        <v>0</v>
      </c>
      <c r="FE173" s="412">
        <v>0</v>
      </c>
      <c r="FF173" s="412">
        <v>0</v>
      </c>
      <c r="FG173" s="412">
        <v>0</v>
      </c>
      <c r="FH173" s="412">
        <v>0</v>
      </c>
      <c r="FI173" s="412">
        <v>0</v>
      </c>
      <c r="FJ173" s="412">
        <v>0</v>
      </c>
      <c r="FK173" s="412">
        <v>0</v>
      </c>
      <c r="FL173" s="412">
        <v>0</v>
      </c>
      <c r="FM173" s="412">
        <v>0</v>
      </c>
      <c r="FN173" s="412">
        <v>0</v>
      </c>
      <c r="FO173" s="412">
        <v>0</v>
      </c>
      <c r="FP173" s="412">
        <v>57</v>
      </c>
      <c r="FQ173" s="412">
        <v>93</v>
      </c>
      <c r="FR173" s="412">
        <v>74</v>
      </c>
      <c r="FS173" s="412">
        <v>64</v>
      </c>
      <c r="FT173" s="412">
        <v>26</v>
      </c>
      <c r="FU173" s="412">
        <v>19</v>
      </c>
      <c r="FV173" s="412">
        <v>15</v>
      </c>
      <c r="FW173" s="412">
        <v>9</v>
      </c>
      <c r="FX173" s="412">
        <v>357</v>
      </c>
      <c r="FY173" s="412">
        <v>0</v>
      </c>
      <c r="FZ173" s="412">
        <v>765</v>
      </c>
      <c r="GA173" s="412">
        <v>2357</v>
      </c>
      <c r="GB173" s="412">
        <v>8110</v>
      </c>
      <c r="GC173" s="412">
        <v>11752</v>
      </c>
      <c r="GD173" s="412">
        <v>8301</v>
      </c>
      <c r="GE173" s="412">
        <v>6698</v>
      </c>
      <c r="GF173" s="412">
        <v>3609</v>
      </c>
      <c r="GG173" s="412">
        <v>311</v>
      </c>
      <c r="GH173" s="412">
        <v>41903</v>
      </c>
      <c r="GI173" s="412">
        <v>1</v>
      </c>
      <c r="GJ173" s="412">
        <v>1167</v>
      </c>
      <c r="GK173" s="412">
        <v>3780</v>
      </c>
      <c r="GL173" s="412">
        <v>4862</v>
      </c>
      <c r="GM173" s="412">
        <v>4503</v>
      </c>
      <c r="GN173" s="412">
        <v>2368</v>
      </c>
      <c r="GO173" s="412">
        <v>1200</v>
      </c>
      <c r="GP173" s="412">
        <v>574</v>
      </c>
      <c r="GQ173" s="412">
        <v>44</v>
      </c>
      <c r="GR173" s="412">
        <v>18499</v>
      </c>
      <c r="GS173" s="412">
        <v>0</v>
      </c>
      <c r="GT173" s="412">
        <v>2.875</v>
      </c>
      <c r="GU173" s="412">
        <v>0</v>
      </c>
      <c r="GV173" s="412">
        <v>0</v>
      </c>
      <c r="GW173" s="412">
        <v>0</v>
      </c>
      <c r="GX173" s="412">
        <v>0</v>
      </c>
      <c r="GY173" s="412">
        <v>0</v>
      </c>
      <c r="GZ173" s="412">
        <v>0</v>
      </c>
      <c r="HA173" s="412">
        <v>0</v>
      </c>
      <c r="HB173" s="412">
        <v>2.875</v>
      </c>
      <c r="HC173" s="412">
        <v>0.75</v>
      </c>
      <c r="HD173" s="412">
        <v>1665.875</v>
      </c>
      <c r="HE173" s="412">
        <v>5214.75</v>
      </c>
      <c r="HF173" s="412">
        <v>11771.15</v>
      </c>
      <c r="HG173" s="412">
        <v>15137</v>
      </c>
      <c r="HH173" s="412">
        <v>10079.75</v>
      </c>
      <c r="HI173" s="412">
        <v>7599.5</v>
      </c>
      <c r="HJ173" s="412">
        <v>4036.25</v>
      </c>
      <c r="HK173" s="412">
        <v>344</v>
      </c>
      <c r="HL173" s="412">
        <v>55849.025000000001</v>
      </c>
      <c r="HM173" s="412">
        <v>0.4</v>
      </c>
      <c r="HN173" s="412">
        <v>1110.5999999999999</v>
      </c>
      <c r="HO173" s="412">
        <v>4055.9</v>
      </c>
      <c r="HP173" s="412">
        <v>10463.200000000001</v>
      </c>
      <c r="HQ173" s="412">
        <v>15137</v>
      </c>
      <c r="HR173" s="412">
        <v>12319.7</v>
      </c>
      <c r="HS173" s="412">
        <v>10977.1</v>
      </c>
      <c r="HT173" s="412">
        <v>6727.1</v>
      </c>
      <c r="HU173" s="412">
        <v>688</v>
      </c>
      <c r="HV173" s="412">
        <v>61479</v>
      </c>
      <c r="HW173" s="412">
        <v>0</v>
      </c>
      <c r="HX173" s="412">
        <v>61479</v>
      </c>
      <c r="HY173" s="412">
        <v>0.75</v>
      </c>
      <c r="HZ173" s="412">
        <v>1665.875</v>
      </c>
      <c r="IA173" s="412">
        <v>5214.75</v>
      </c>
      <c r="IB173" s="412">
        <v>11771.15</v>
      </c>
      <c r="IC173" s="412">
        <v>15137</v>
      </c>
      <c r="ID173" s="412">
        <v>10079.75</v>
      </c>
      <c r="IE173" s="412">
        <v>7599.5</v>
      </c>
      <c r="IF173" s="412">
        <v>4036.25</v>
      </c>
      <c r="IG173" s="412">
        <v>344</v>
      </c>
      <c r="IH173" s="412">
        <v>55849.025000000001</v>
      </c>
      <c r="II173" s="412">
        <v>0</v>
      </c>
      <c r="IJ173" s="412">
        <v>327.33999999999997</v>
      </c>
      <c r="IK173" s="412">
        <v>1182.67</v>
      </c>
      <c r="IL173" s="412">
        <v>1310.45</v>
      </c>
      <c r="IM173" s="412">
        <v>749.83</v>
      </c>
      <c r="IN173" s="412">
        <v>176.4</v>
      </c>
      <c r="IO173" s="412">
        <v>48.15</v>
      </c>
      <c r="IP173" s="412">
        <v>19.71</v>
      </c>
      <c r="IQ173" s="412">
        <v>0.3</v>
      </c>
      <c r="IR173" s="412">
        <v>3814.8500000000004</v>
      </c>
      <c r="IS173" s="412">
        <v>0.75</v>
      </c>
      <c r="IT173" s="412">
        <v>1338.5350000000001</v>
      </c>
      <c r="IU173" s="412">
        <v>4032.08</v>
      </c>
      <c r="IV173" s="412">
        <v>10460.699999999999</v>
      </c>
      <c r="IW173" s="412">
        <v>14387.17</v>
      </c>
      <c r="IX173" s="412">
        <v>9903.35</v>
      </c>
      <c r="IY173" s="412">
        <v>7551.35</v>
      </c>
      <c r="IZ173" s="412">
        <v>4016.54</v>
      </c>
      <c r="JA173" s="412">
        <v>343.7</v>
      </c>
      <c r="JB173" s="412">
        <v>52034.174999999996</v>
      </c>
      <c r="JC173" s="412">
        <v>0.4</v>
      </c>
      <c r="JD173" s="412">
        <v>892.4</v>
      </c>
      <c r="JE173" s="412">
        <v>3136.1</v>
      </c>
      <c r="JF173" s="412">
        <v>9298.4</v>
      </c>
      <c r="JG173" s="412">
        <v>14387.2</v>
      </c>
      <c r="JH173" s="412">
        <v>12104.1</v>
      </c>
      <c r="JI173" s="412">
        <v>10907.5</v>
      </c>
      <c r="JJ173" s="412">
        <v>6694.2</v>
      </c>
      <c r="JK173" s="412">
        <v>687.4</v>
      </c>
      <c r="JL173" s="412">
        <v>58107.7</v>
      </c>
      <c r="JM173" s="412">
        <v>0</v>
      </c>
      <c r="JN173" s="412">
        <v>58107.7</v>
      </c>
      <c r="JO173" s="286"/>
      <c r="JP173" s="143">
        <f t="shared" si="7"/>
        <v>0</v>
      </c>
    </row>
    <row r="174" spans="1:276" x14ac:dyDescent="0.2">
      <c r="A174" s="150" t="s">
        <v>571</v>
      </c>
      <c r="B174" s="151" t="s">
        <v>284</v>
      </c>
      <c r="C174" s="152" t="s">
        <v>293</v>
      </c>
      <c r="D174" s="415" t="s">
        <v>312</v>
      </c>
      <c r="E174" s="412">
        <v>33053</v>
      </c>
      <c r="F174" s="412">
        <v>10401</v>
      </c>
      <c r="G174" s="412">
        <v>10592</v>
      </c>
      <c r="H174" s="412">
        <v>4798</v>
      </c>
      <c r="I174" s="412">
        <v>2017</v>
      </c>
      <c r="J174" s="412">
        <v>711</v>
      </c>
      <c r="K174" s="412">
        <v>476</v>
      </c>
      <c r="L174" s="412">
        <v>51</v>
      </c>
      <c r="M174" s="412">
        <v>62099</v>
      </c>
      <c r="N174" s="412">
        <v>1866</v>
      </c>
      <c r="O174" s="412">
        <v>374</v>
      </c>
      <c r="P174" s="412">
        <v>209</v>
      </c>
      <c r="Q174" s="412">
        <v>69</v>
      </c>
      <c r="R174" s="412">
        <v>32</v>
      </c>
      <c r="S174" s="412">
        <v>15</v>
      </c>
      <c r="T174" s="412">
        <v>5</v>
      </c>
      <c r="U174" s="412">
        <v>4</v>
      </c>
      <c r="V174" s="412">
        <v>2574</v>
      </c>
      <c r="W174" s="412">
        <v>0</v>
      </c>
      <c r="X174" s="412">
        <v>0</v>
      </c>
      <c r="Y174" s="412">
        <v>0</v>
      </c>
      <c r="Z174" s="412">
        <v>0</v>
      </c>
      <c r="AA174" s="412">
        <v>0</v>
      </c>
      <c r="AB174" s="412">
        <v>0</v>
      </c>
      <c r="AC174" s="412">
        <v>0</v>
      </c>
      <c r="AD174" s="412">
        <v>0</v>
      </c>
      <c r="AE174" s="412">
        <v>0</v>
      </c>
      <c r="AF174" s="412">
        <v>31187</v>
      </c>
      <c r="AG174" s="412">
        <v>10027</v>
      </c>
      <c r="AH174" s="412">
        <v>10383</v>
      </c>
      <c r="AI174" s="412">
        <v>4729</v>
      </c>
      <c r="AJ174" s="412">
        <v>1985</v>
      </c>
      <c r="AK174" s="412">
        <v>696</v>
      </c>
      <c r="AL174" s="412">
        <v>471</v>
      </c>
      <c r="AM174" s="412">
        <v>47</v>
      </c>
      <c r="AN174" s="412">
        <v>59525</v>
      </c>
      <c r="AO174" s="412">
        <v>72</v>
      </c>
      <c r="AP174" s="412">
        <v>55</v>
      </c>
      <c r="AQ174" s="412">
        <v>68</v>
      </c>
      <c r="AR174" s="412">
        <v>35</v>
      </c>
      <c r="AS174" s="412">
        <v>32</v>
      </c>
      <c r="AT174" s="412">
        <v>8</v>
      </c>
      <c r="AU174" s="412">
        <v>22</v>
      </c>
      <c r="AV174" s="412">
        <v>13</v>
      </c>
      <c r="AW174" s="412">
        <v>305</v>
      </c>
      <c r="AX174" s="412">
        <v>72</v>
      </c>
      <c r="AY174" s="412">
        <v>55</v>
      </c>
      <c r="AZ174" s="412">
        <v>68</v>
      </c>
      <c r="BA174" s="412">
        <v>35</v>
      </c>
      <c r="BB174" s="412">
        <v>32</v>
      </c>
      <c r="BC174" s="412">
        <v>8</v>
      </c>
      <c r="BD174" s="412">
        <v>22</v>
      </c>
      <c r="BE174" s="412">
        <v>13</v>
      </c>
      <c r="BF174" s="412">
        <v>0</v>
      </c>
      <c r="BG174" s="412">
        <v>305</v>
      </c>
      <c r="BH174" s="412">
        <v>72</v>
      </c>
      <c r="BI174" s="412">
        <v>31170</v>
      </c>
      <c r="BJ174" s="412">
        <v>10040</v>
      </c>
      <c r="BK174" s="412">
        <v>10350</v>
      </c>
      <c r="BL174" s="412">
        <v>4726</v>
      </c>
      <c r="BM174" s="412">
        <v>1961</v>
      </c>
      <c r="BN174" s="412">
        <v>710</v>
      </c>
      <c r="BO174" s="412">
        <v>462</v>
      </c>
      <c r="BP174" s="412">
        <v>34</v>
      </c>
      <c r="BQ174" s="412">
        <v>59525</v>
      </c>
      <c r="BR174" s="412">
        <v>15</v>
      </c>
      <c r="BS174" s="412">
        <v>14950</v>
      </c>
      <c r="BT174" s="412">
        <v>3546</v>
      </c>
      <c r="BU174" s="412">
        <v>2981</v>
      </c>
      <c r="BV174" s="412">
        <v>944</v>
      </c>
      <c r="BW174" s="412">
        <v>320</v>
      </c>
      <c r="BX174" s="412">
        <v>104</v>
      </c>
      <c r="BY174" s="412">
        <v>61</v>
      </c>
      <c r="BZ174" s="412">
        <v>1</v>
      </c>
      <c r="CA174" s="412">
        <v>22922</v>
      </c>
      <c r="CB174" s="412">
        <v>2</v>
      </c>
      <c r="CC174" s="412">
        <v>263</v>
      </c>
      <c r="CD174" s="412">
        <v>121</v>
      </c>
      <c r="CE174" s="412">
        <v>112</v>
      </c>
      <c r="CF174" s="412">
        <v>37</v>
      </c>
      <c r="CG174" s="412">
        <v>21</v>
      </c>
      <c r="CH174" s="412">
        <v>5</v>
      </c>
      <c r="CI174" s="412">
        <v>2</v>
      </c>
      <c r="CJ174" s="412">
        <v>0</v>
      </c>
      <c r="CK174" s="412">
        <v>563</v>
      </c>
      <c r="CL174" s="412">
        <v>0</v>
      </c>
      <c r="CM174" s="412">
        <v>9</v>
      </c>
      <c r="CN174" s="412">
        <v>10</v>
      </c>
      <c r="CO174" s="412">
        <v>9</v>
      </c>
      <c r="CP174" s="412">
        <v>4</v>
      </c>
      <c r="CQ174" s="412">
        <v>4</v>
      </c>
      <c r="CR174" s="412">
        <v>10</v>
      </c>
      <c r="CS174" s="412">
        <v>23</v>
      </c>
      <c r="CT174" s="412">
        <v>8</v>
      </c>
      <c r="CU174" s="412">
        <v>77</v>
      </c>
      <c r="CV174" s="412">
        <v>30</v>
      </c>
      <c r="CW174" s="412">
        <v>10</v>
      </c>
      <c r="CX174" s="412">
        <v>28</v>
      </c>
      <c r="CY174" s="412">
        <v>5</v>
      </c>
      <c r="CZ174" s="412">
        <v>4</v>
      </c>
      <c r="DA174" s="412">
        <v>2</v>
      </c>
      <c r="DB174" s="412">
        <v>1</v>
      </c>
      <c r="DC174" s="412">
        <v>0</v>
      </c>
      <c r="DD174" s="412">
        <v>80</v>
      </c>
      <c r="DE174" s="412">
        <v>791</v>
      </c>
      <c r="DF174" s="412">
        <v>144</v>
      </c>
      <c r="DG174" s="412">
        <v>138</v>
      </c>
      <c r="DH174" s="412">
        <v>54</v>
      </c>
      <c r="DI174" s="412">
        <v>26</v>
      </c>
      <c r="DJ174" s="412">
        <v>10</v>
      </c>
      <c r="DK174" s="412">
        <v>4</v>
      </c>
      <c r="DL174" s="412">
        <v>0</v>
      </c>
      <c r="DM174" s="412">
        <v>1167</v>
      </c>
      <c r="DN174" s="412">
        <v>0</v>
      </c>
      <c r="DO174" s="412">
        <v>0</v>
      </c>
      <c r="DP174" s="412">
        <v>0</v>
      </c>
      <c r="DQ174" s="412">
        <v>0</v>
      </c>
      <c r="DR174" s="412">
        <v>0</v>
      </c>
      <c r="DS174" s="412">
        <v>0</v>
      </c>
      <c r="DT174" s="412">
        <v>0</v>
      </c>
      <c r="DU174" s="412">
        <v>0</v>
      </c>
      <c r="DV174" s="412">
        <v>0</v>
      </c>
      <c r="DW174" s="412">
        <v>106</v>
      </c>
      <c r="DX174" s="412">
        <v>22</v>
      </c>
      <c r="DY174" s="412">
        <v>20</v>
      </c>
      <c r="DZ174" s="412">
        <v>8</v>
      </c>
      <c r="EA174" s="412">
        <v>4</v>
      </c>
      <c r="EB174" s="412">
        <v>1</v>
      </c>
      <c r="EC174" s="412">
        <v>1</v>
      </c>
      <c r="ED174" s="412">
        <v>0</v>
      </c>
      <c r="EE174" s="412">
        <v>162</v>
      </c>
      <c r="EF174" s="412">
        <v>897</v>
      </c>
      <c r="EG174" s="412">
        <v>166</v>
      </c>
      <c r="EH174" s="412">
        <v>158</v>
      </c>
      <c r="EI174" s="412">
        <v>62</v>
      </c>
      <c r="EJ174" s="412">
        <v>30</v>
      </c>
      <c r="EK174" s="412">
        <v>11</v>
      </c>
      <c r="EL174" s="412">
        <v>5</v>
      </c>
      <c r="EM174" s="412">
        <v>0</v>
      </c>
      <c r="EN174" s="412">
        <v>1329</v>
      </c>
      <c r="EO174" s="412">
        <v>477</v>
      </c>
      <c r="EP174" s="412">
        <v>87</v>
      </c>
      <c r="EQ174" s="412">
        <v>74</v>
      </c>
      <c r="ER174" s="412">
        <v>28</v>
      </c>
      <c r="ES174" s="412">
        <v>19</v>
      </c>
      <c r="ET174" s="412">
        <v>5</v>
      </c>
      <c r="EU174" s="412">
        <v>2</v>
      </c>
      <c r="EV174" s="412">
        <v>0</v>
      </c>
      <c r="EW174" s="412">
        <v>692</v>
      </c>
      <c r="EX174" s="412">
        <v>0</v>
      </c>
      <c r="EY174" s="412">
        <v>0</v>
      </c>
      <c r="EZ174" s="412">
        <v>0</v>
      </c>
      <c r="FA174" s="412">
        <v>0</v>
      </c>
      <c r="FB174" s="412">
        <v>0</v>
      </c>
      <c r="FC174" s="412">
        <v>0</v>
      </c>
      <c r="FD174" s="412">
        <v>0</v>
      </c>
      <c r="FE174" s="412">
        <v>0</v>
      </c>
      <c r="FF174" s="412">
        <v>0</v>
      </c>
      <c r="FG174" s="412">
        <v>2</v>
      </c>
      <c r="FH174" s="412">
        <v>0</v>
      </c>
      <c r="FI174" s="412">
        <v>1</v>
      </c>
      <c r="FJ174" s="412">
        <v>0</v>
      </c>
      <c r="FK174" s="412">
        <v>0</v>
      </c>
      <c r="FL174" s="412">
        <v>0</v>
      </c>
      <c r="FM174" s="412">
        <v>0</v>
      </c>
      <c r="FN174" s="412">
        <v>0</v>
      </c>
      <c r="FO174" s="412">
        <v>3</v>
      </c>
      <c r="FP174" s="412">
        <v>475</v>
      </c>
      <c r="FQ174" s="412">
        <v>87</v>
      </c>
      <c r="FR174" s="412">
        <v>73</v>
      </c>
      <c r="FS174" s="412">
        <v>28</v>
      </c>
      <c r="FT174" s="412">
        <v>19</v>
      </c>
      <c r="FU174" s="412">
        <v>5</v>
      </c>
      <c r="FV174" s="412">
        <v>2</v>
      </c>
      <c r="FW174" s="412">
        <v>0</v>
      </c>
      <c r="FX174" s="412">
        <v>689</v>
      </c>
      <c r="FY174" s="412">
        <v>55</v>
      </c>
      <c r="FZ174" s="412">
        <v>15840</v>
      </c>
      <c r="GA174" s="412">
        <v>6341</v>
      </c>
      <c r="GB174" s="412">
        <v>7228</v>
      </c>
      <c r="GC174" s="412">
        <v>3733</v>
      </c>
      <c r="GD174" s="412">
        <v>1612</v>
      </c>
      <c r="GE174" s="412">
        <v>590</v>
      </c>
      <c r="GF174" s="412">
        <v>375</v>
      </c>
      <c r="GG174" s="412">
        <v>25</v>
      </c>
      <c r="GH174" s="412">
        <v>35799</v>
      </c>
      <c r="GI174" s="412">
        <v>17</v>
      </c>
      <c r="GJ174" s="412">
        <v>15330</v>
      </c>
      <c r="GK174" s="412">
        <v>3699</v>
      </c>
      <c r="GL174" s="412">
        <v>3122</v>
      </c>
      <c r="GM174" s="412">
        <v>993</v>
      </c>
      <c r="GN174" s="412">
        <v>349</v>
      </c>
      <c r="GO174" s="412">
        <v>120</v>
      </c>
      <c r="GP174" s="412">
        <v>87</v>
      </c>
      <c r="GQ174" s="412">
        <v>9</v>
      </c>
      <c r="GR174" s="412">
        <v>23726</v>
      </c>
      <c r="GS174" s="412">
        <v>0</v>
      </c>
      <c r="GT174" s="412">
        <v>0.5</v>
      </c>
      <c r="GU174" s="412">
        <v>0</v>
      </c>
      <c r="GV174" s="412">
        <v>0</v>
      </c>
      <c r="GW174" s="412">
        <v>0</v>
      </c>
      <c r="GX174" s="412">
        <v>0</v>
      </c>
      <c r="GY174" s="412">
        <v>0</v>
      </c>
      <c r="GZ174" s="412">
        <v>0</v>
      </c>
      <c r="HA174" s="412">
        <v>0</v>
      </c>
      <c r="HB174" s="412">
        <v>0.5</v>
      </c>
      <c r="HC174" s="412">
        <v>67.75</v>
      </c>
      <c r="HD174" s="412">
        <v>27413.75</v>
      </c>
      <c r="HE174" s="412">
        <v>9129.25</v>
      </c>
      <c r="HF174" s="412">
        <v>9582.25</v>
      </c>
      <c r="HG174" s="412">
        <v>4482.75</v>
      </c>
      <c r="HH174" s="412">
        <v>1875.75</v>
      </c>
      <c r="HI174" s="412">
        <v>678.25</v>
      </c>
      <c r="HJ174" s="412">
        <v>435.25</v>
      </c>
      <c r="HK174" s="412">
        <v>29.75</v>
      </c>
      <c r="HL174" s="412">
        <v>53694.75</v>
      </c>
      <c r="HM174" s="412">
        <v>37.6</v>
      </c>
      <c r="HN174" s="412">
        <v>18275.8</v>
      </c>
      <c r="HO174" s="412">
        <v>7100.5</v>
      </c>
      <c r="HP174" s="412">
        <v>8517.6</v>
      </c>
      <c r="HQ174" s="412">
        <v>4482.8</v>
      </c>
      <c r="HR174" s="412">
        <v>2292.6</v>
      </c>
      <c r="HS174" s="412">
        <v>979.7</v>
      </c>
      <c r="HT174" s="412">
        <v>725.4</v>
      </c>
      <c r="HU174" s="412">
        <v>59.5</v>
      </c>
      <c r="HV174" s="412">
        <v>42471.5</v>
      </c>
      <c r="HW174" s="412">
        <v>0</v>
      </c>
      <c r="HX174" s="412">
        <v>42471.5</v>
      </c>
      <c r="HY174" s="412">
        <v>67.75</v>
      </c>
      <c r="HZ174" s="412">
        <v>27413.75</v>
      </c>
      <c r="IA174" s="412">
        <v>9129.25</v>
      </c>
      <c r="IB174" s="412">
        <v>9582.25</v>
      </c>
      <c r="IC174" s="412">
        <v>4482.75</v>
      </c>
      <c r="ID174" s="412">
        <v>1875.75</v>
      </c>
      <c r="IE174" s="412">
        <v>678.25</v>
      </c>
      <c r="IF174" s="412">
        <v>435.25</v>
      </c>
      <c r="IG174" s="412">
        <v>29.75</v>
      </c>
      <c r="IH174" s="412">
        <v>53694.75</v>
      </c>
      <c r="II174" s="412">
        <v>17.350000000000001</v>
      </c>
      <c r="IJ174" s="412">
        <v>10710.4</v>
      </c>
      <c r="IK174" s="412">
        <v>1542.77</v>
      </c>
      <c r="IL174" s="412">
        <v>886.44</v>
      </c>
      <c r="IM174" s="412">
        <v>162.57</v>
      </c>
      <c r="IN174" s="412">
        <v>61.11</v>
      </c>
      <c r="IO174" s="412">
        <v>16.54</v>
      </c>
      <c r="IP174" s="412">
        <v>6.3</v>
      </c>
      <c r="IQ174" s="412">
        <v>0</v>
      </c>
      <c r="IR174" s="412">
        <v>13403.480000000001</v>
      </c>
      <c r="IS174" s="412">
        <v>50.4</v>
      </c>
      <c r="IT174" s="412">
        <v>16703.349999999999</v>
      </c>
      <c r="IU174" s="412">
        <v>7586.48</v>
      </c>
      <c r="IV174" s="412">
        <v>8695.81</v>
      </c>
      <c r="IW174" s="412">
        <v>4320.18</v>
      </c>
      <c r="IX174" s="412">
        <v>1814.64</v>
      </c>
      <c r="IY174" s="412">
        <v>661.71</v>
      </c>
      <c r="IZ174" s="412">
        <v>428.95</v>
      </c>
      <c r="JA174" s="412">
        <v>29.75</v>
      </c>
      <c r="JB174" s="412">
        <v>40291.269999999997</v>
      </c>
      <c r="JC174" s="412">
        <v>28</v>
      </c>
      <c r="JD174" s="412">
        <v>11135.6</v>
      </c>
      <c r="JE174" s="412">
        <v>5900.6</v>
      </c>
      <c r="JF174" s="412">
        <v>7729.6</v>
      </c>
      <c r="JG174" s="412">
        <v>4320.2</v>
      </c>
      <c r="JH174" s="412">
        <v>2217.9</v>
      </c>
      <c r="JI174" s="412">
        <v>955.8</v>
      </c>
      <c r="JJ174" s="412">
        <v>714.9</v>
      </c>
      <c r="JK174" s="412">
        <v>59.5</v>
      </c>
      <c r="JL174" s="412">
        <v>33062.100000000006</v>
      </c>
      <c r="JM174" s="412">
        <v>0</v>
      </c>
      <c r="JN174" s="412">
        <v>33062.1</v>
      </c>
      <c r="JO174" s="286"/>
      <c r="JP174" s="143">
        <f t="shared" si="7"/>
        <v>0</v>
      </c>
    </row>
    <row r="175" spans="1:276" x14ac:dyDescent="0.2">
      <c r="A175" s="150" t="s">
        <v>572</v>
      </c>
      <c r="B175" s="151" t="s">
        <v>284</v>
      </c>
      <c r="C175" s="152" t="s">
        <v>277</v>
      </c>
      <c r="D175" s="415" t="s">
        <v>313</v>
      </c>
      <c r="E175" s="412">
        <v>16463</v>
      </c>
      <c r="F175" s="412">
        <v>30851</v>
      </c>
      <c r="G175" s="412">
        <v>27844</v>
      </c>
      <c r="H175" s="412">
        <v>13417</v>
      </c>
      <c r="I175" s="412">
        <v>10777</v>
      </c>
      <c r="J175" s="412">
        <v>5437</v>
      </c>
      <c r="K175" s="412">
        <v>2738</v>
      </c>
      <c r="L175" s="412">
        <v>146</v>
      </c>
      <c r="M175" s="412">
        <v>107673</v>
      </c>
      <c r="N175" s="412">
        <v>350</v>
      </c>
      <c r="O175" s="412">
        <v>335</v>
      </c>
      <c r="P175" s="412">
        <v>226</v>
      </c>
      <c r="Q175" s="412">
        <v>75</v>
      </c>
      <c r="R175" s="412">
        <v>52</v>
      </c>
      <c r="S175" s="412">
        <v>26</v>
      </c>
      <c r="T175" s="412">
        <v>12</v>
      </c>
      <c r="U175" s="412">
        <v>3</v>
      </c>
      <c r="V175" s="412">
        <v>1079</v>
      </c>
      <c r="W175" s="412">
        <v>0</v>
      </c>
      <c r="X175" s="412">
        <v>0</v>
      </c>
      <c r="Y175" s="412">
        <v>0</v>
      </c>
      <c r="Z175" s="412">
        <v>0</v>
      </c>
      <c r="AA175" s="412">
        <v>0</v>
      </c>
      <c r="AB175" s="412">
        <v>0</v>
      </c>
      <c r="AC175" s="412">
        <v>0</v>
      </c>
      <c r="AD175" s="412">
        <v>0</v>
      </c>
      <c r="AE175" s="412">
        <v>0</v>
      </c>
      <c r="AF175" s="412">
        <v>16113</v>
      </c>
      <c r="AG175" s="412">
        <v>30516</v>
      </c>
      <c r="AH175" s="412">
        <v>27618</v>
      </c>
      <c r="AI175" s="412">
        <v>13342</v>
      </c>
      <c r="AJ175" s="412">
        <v>10725</v>
      </c>
      <c r="AK175" s="412">
        <v>5411</v>
      </c>
      <c r="AL175" s="412">
        <v>2726</v>
      </c>
      <c r="AM175" s="412">
        <v>143</v>
      </c>
      <c r="AN175" s="412">
        <v>106594</v>
      </c>
      <c r="AO175" s="412">
        <v>15</v>
      </c>
      <c r="AP175" s="412">
        <v>79</v>
      </c>
      <c r="AQ175" s="412">
        <v>125</v>
      </c>
      <c r="AR175" s="412">
        <v>84</v>
      </c>
      <c r="AS175" s="412">
        <v>76</v>
      </c>
      <c r="AT175" s="412">
        <v>52</v>
      </c>
      <c r="AU175" s="412">
        <v>26</v>
      </c>
      <c r="AV175" s="412">
        <v>16</v>
      </c>
      <c r="AW175" s="412">
        <v>473</v>
      </c>
      <c r="AX175" s="412">
        <v>15</v>
      </c>
      <c r="AY175" s="412">
        <v>79</v>
      </c>
      <c r="AZ175" s="412">
        <v>125</v>
      </c>
      <c r="BA175" s="412">
        <v>84</v>
      </c>
      <c r="BB175" s="412">
        <v>76</v>
      </c>
      <c r="BC175" s="412">
        <v>52</v>
      </c>
      <c r="BD175" s="412">
        <v>26</v>
      </c>
      <c r="BE175" s="412">
        <v>16</v>
      </c>
      <c r="BF175" s="412">
        <v>0</v>
      </c>
      <c r="BG175" s="412">
        <v>473</v>
      </c>
      <c r="BH175" s="412">
        <v>15</v>
      </c>
      <c r="BI175" s="412">
        <v>16177</v>
      </c>
      <c r="BJ175" s="412">
        <v>30562</v>
      </c>
      <c r="BK175" s="412">
        <v>27577</v>
      </c>
      <c r="BL175" s="412">
        <v>13334</v>
      </c>
      <c r="BM175" s="412">
        <v>10701</v>
      </c>
      <c r="BN175" s="412">
        <v>5385</v>
      </c>
      <c r="BO175" s="412">
        <v>2716</v>
      </c>
      <c r="BP175" s="412">
        <v>127</v>
      </c>
      <c r="BQ175" s="412">
        <v>106594</v>
      </c>
      <c r="BR175" s="412">
        <v>8</v>
      </c>
      <c r="BS175" s="412">
        <v>9444</v>
      </c>
      <c r="BT175" s="412">
        <v>12087</v>
      </c>
      <c r="BU175" s="412">
        <v>7903</v>
      </c>
      <c r="BV175" s="412">
        <v>2734</v>
      </c>
      <c r="BW175" s="412">
        <v>1428</v>
      </c>
      <c r="BX175" s="412">
        <v>599</v>
      </c>
      <c r="BY175" s="412">
        <v>223</v>
      </c>
      <c r="BZ175" s="412">
        <v>9</v>
      </c>
      <c r="CA175" s="412">
        <v>34435</v>
      </c>
      <c r="CB175" s="412">
        <v>0</v>
      </c>
      <c r="CC175" s="412">
        <v>92</v>
      </c>
      <c r="CD175" s="412">
        <v>248</v>
      </c>
      <c r="CE175" s="412">
        <v>256</v>
      </c>
      <c r="CF175" s="412">
        <v>94</v>
      </c>
      <c r="CG175" s="412">
        <v>75</v>
      </c>
      <c r="CH175" s="412">
        <v>32</v>
      </c>
      <c r="CI175" s="412">
        <v>11</v>
      </c>
      <c r="CJ175" s="412">
        <v>0</v>
      </c>
      <c r="CK175" s="412">
        <v>808</v>
      </c>
      <c r="CL175" s="412">
        <v>0</v>
      </c>
      <c r="CM175" s="412">
        <v>24</v>
      </c>
      <c r="CN175" s="412">
        <v>17</v>
      </c>
      <c r="CO175" s="412">
        <v>13</v>
      </c>
      <c r="CP175" s="412">
        <v>10</v>
      </c>
      <c r="CQ175" s="412">
        <v>15</v>
      </c>
      <c r="CR175" s="412">
        <v>6</v>
      </c>
      <c r="CS175" s="412">
        <v>27</v>
      </c>
      <c r="CT175" s="412">
        <v>16</v>
      </c>
      <c r="CU175" s="412">
        <v>128</v>
      </c>
      <c r="CV175" s="412">
        <v>114</v>
      </c>
      <c r="CW175" s="412">
        <v>250</v>
      </c>
      <c r="CX175" s="412">
        <v>187</v>
      </c>
      <c r="CY175" s="412">
        <v>97</v>
      </c>
      <c r="CZ175" s="412">
        <v>78</v>
      </c>
      <c r="DA175" s="412">
        <v>54</v>
      </c>
      <c r="DB175" s="412">
        <v>27</v>
      </c>
      <c r="DC175" s="412">
        <v>2</v>
      </c>
      <c r="DD175" s="412">
        <v>809</v>
      </c>
      <c r="DE175" s="412">
        <v>85</v>
      </c>
      <c r="DF175" s="412">
        <v>129</v>
      </c>
      <c r="DG175" s="412">
        <v>103</v>
      </c>
      <c r="DH175" s="412">
        <v>48</v>
      </c>
      <c r="DI175" s="412">
        <v>32</v>
      </c>
      <c r="DJ175" s="412">
        <v>24</v>
      </c>
      <c r="DK175" s="412">
        <v>13</v>
      </c>
      <c r="DL175" s="412">
        <v>3</v>
      </c>
      <c r="DM175" s="412">
        <v>437</v>
      </c>
      <c r="DN175" s="412">
        <v>0</v>
      </c>
      <c r="DO175" s="412">
        <v>5</v>
      </c>
      <c r="DP175" s="412">
        <v>4</v>
      </c>
      <c r="DQ175" s="412">
        <v>2</v>
      </c>
      <c r="DR175" s="412">
        <v>1</v>
      </c>
      <c r="DS175" s="412">
        <v>0</v>
      </c>
      <c r="DT175" s="412">
        <v>0</v>
      </c>
      <c r="DU175" s="412">
        <v>1</v>
      </c>
      <c r="DV175" s="412">
        <v>13</v>
      </c>
      <c r="DW175" s="412">
        <v>0</v>
      </c>
      <c r="DX175" s="412">
        <v>0</v>
      </c>
      <c r="DY175" s="412">
        <v>0</v>
      </c>
      <c r="DZ175" s="412">
        <v>0</v>
      </c>
      <c r="EA175" s="412">
        <v>0</v>
      </c>
      <c r="EB175" s="412">
        <v>0</v>
      </c>
      <c r="EC175" s="412">
        <v>0</v>
      </c>
      <c r="ED175" s="412">
        <v>0</v>
      </c>
      <c r="EE175" s="412">
        <v>0</v>
      </c>
      <c r="EF175" s="412">
        <v>85</v>
      </c>
      <c r="EG175" s="412">
        <v>134</v>
      </c>
      <c r="EH175" s="412">
        <v>107</v>
      </c>
      <c r="EI175" s="412">
        <v>50</v>
      </c>
      <c r="EJ175" s="412">
        <v>33</v>
      </c>
      <c r="EK175" s="412">
        <v>24</v>
      </c>
      <c r="EL175" s="412">
        <v>13</v>
      </c>
      <c r="EM175" s="412">
        <v>4</v>
      </c>
      <c r="EN175" s="412">
        <v>450</v>
      </c>
      <c r="EO175" s="412">
        <v>78</v>
      </c>
      <c r="EP175" s="412">
        <v>113</v>
      </c>
      <c r="EQ175" s="412">
        <v>94</v>
      </c>
      <c r="ER175" s="412">
        <v>40</v>
      </c>
      <c r="ES175" s="412">
        <v>30</v>
      </c>
      <c r="ET175" s="412">
        <v>21</v>
      </c>
      <c r="EU175" s="412">
        <v>12</v>
      </c>
      <c r="EV175" s="412">
        <v>3</v>
      </c>
      <c r="EW175" s="412">
        <v>391</v>
      </c>
      <c r="EX175" s="412">
        <v>0</v>
      </c>
      <c r="EY175" s="412">
        <v>0</v>
      </c>
      <c r="EZ175" s="412">
        <v>0</v>
      </c>
      <c r="FA175" s="412">
        <v>0</v>
      </c>
      <c r="FB175" s="412">
        <v>0</v>
      </c>
      <c r="FC175" s="412">
        <v>0</v>
      </c>
      <c r="FD175" s="412">
        <v>0</v>
      </c>
      <c r="FE175" s="412">
        <v>0</v>
      </c>
      <c r="FF175" s="412">
        <v>0</v>
      </c>
      <c r="FG175" s="412">
        <v>0</v>
      </c>
      <c r="FH175" s="412">
        <v>5</v>
      </c>
      <c r="FI175" s="412">
        <v>4</v>
      </c>
      <c r="FJ175" s="412">
        <v>2</v>
      </c>
      <c r="FK175" s="412">
        <v>1</v>
      </c>
      <c r="FL175" s="412">
        <v>0</v>
      </c>
      <c r="FM175" s="412">
        <v>0</v>
      </c>
      <c r="FN175" s="412">
        <v>1</v>
      </c>
      <c r="FO175" s="412">
        <v>13</v>
      </c>
      <c r="FP175" s="412">
        <v>78</v>
      </c>
      <c r="FQ175" s="412">
        <v>108</v>
      </c>
      <c r="FR175" s="412">
        <v>90</v>
      </c>
      <c r="FS175" s="412">
        <v>38</v>
      </c>
      <c r="FT175" s="412">
        <v>29</v>
      </c>
      <c r="FU175" s="412">
        <v>21</v>
      </c>
      <c r="FV175" s="412">
        <v>12</v>
      </c>
      <c r="FW175" s="412">
        <v>2</v>
      </c>
      <c r="FX175" s="412">
        <v>378</v>
      </c>
      <c r="FY175" s="412">
        <v>7</v>
      </c>
      <c r="FZ175" s="412">
        <v>6617</v>
      </c>
      <c r="GA175" s="412">
        <v>18205</v>
      </c>
      <c r="GB175" s="412">
        <v>19401</v>
      </c>
      <c r="GC175" s="412">
        <v>10494</v>
      </c>
      <c r="GD175" s="412">
        <v>9182</v>
      </c>
      <c r="GE175" s="412">
        <v>4748</v>
      </c>
      <c r="GF175" s="412">
        <v>2455</v>
      </c>
      <c r="GG175" s="412">
        <v>101</v>
      </c>
      <c r="GH175" s="412">
        <v>71210</v>
      </c>
      <c r="GI175" s="412">
        <v>8</v>
      </c>
      <c r="GJ175" s="412">
        <v>9560</v>
      </c>
      <c r="GK175" s="412">
        <v>12357</v>
      </c>
      <c r="GL175" s="412">
        <v>8176</v>
      </c>
      <c r="GM175" s="412">
        <v>2840</v>
      </c>
      <c r="GN175" s="412">
        <v>1519</v>
      </c>
      <c r="GO175" s="412">
        <v>637</v>
      </c>
      <c r="GP175" s="412">
        <v>261</v>
      </c>
      <c r="GQ175" s="412">
        <v>26</v>
      </c>
      <c r="GR175" s="412">
        <v>35384</v>
      </c>
      <c r="GS175" s="412">
        <v>0</v>
      </c>
      <c r="GT175" s="412">
        <v>5</v>
      </c>
      <c r="GU175" s="412">
        <v>3</v>
      </c>
      <c r="GV175" s="412">
        <v>1</v>
      </c>
      <c r="GW175" s="412">
        <v>0</v>
      </c>
      <c r="GX175" s="412">
        <v>0</v>
      </c>
      <c r="GY175" s="412">
        <v>0</v>
      </c>
      <c r="GZ175" s="412">
        <v>0</v>
      </c>
      <c r="HA175" s="412">
        <v>0</v>
      </c>
      <c r="HB175" s="412">
        <v>9</v>
      </c>
      <c r="HC175" s="412">
        <v>13</v>
      </c>
      <c r="HD175" s="412">
        <v>13776</v>
      </c>
      <c r="HE175" s="412">
        <v>27464.25</v>
      </c>
      <c r="HF175" s="412">
        <v>25527.75</v>
      </c>
      <c r="HG175" s="412">
        <v>12621</v>
      </c>
      <c r="HH175" s="412">
        <v>10317.25</v>
      </c>
      <c r="HI175" s="412">
        <v>5224.25</v>
      </c>
      <c r="HJ175" s="412">
        <v>2644</v>
      </c>
      <c r="HK175" s="412">
        <v>116.25</v>
      </c>
      <c r="HL175" s="412">
        <v>97703.75</v>
      </c>
      <c r="HM175" s="412">
        <v>7.2</v>
      </c>
      <c r="HN175" s="412">
        <v>9184</v>
      </c>
      <c r="HO175" s="412">
        <v>21361.1</v>
      </c>
      <c r="HP175" s="412">
        <v>22691.3</v>
      </c>
      <c r="HQ175" s="412">
        <v>12621</v>
      </c>
      <c r="HR175" s="412">
        <v>12610</v>
      </c>
      <c r="HS175" s="412">
        <v>7546.1</v>
      </c>
      <c r="HT175" s="412">
        <v>4406.7</v>
      </c>
      <c r="HU175" s="412">
        <v>232.5</v>
      </c>
      <c r="HV175" s="412">
        <v>90659.900000000009</v>
      </c>
      <c r="HW175" s="412">
        <v>0</v>
      </c>
      <c r="HX175" s="412">
        <v>90659.9</v>
      </c>
      <c r="HY175" s="412">
        <v>13</v>
      </c>
      <c r="HZ175" s="412">
        <v>13776</v>
      </c>
      <c r="IA175" s="412">
        <v>27464.25</v>
      </c>
      <c r="IB175" s="412">
        <v>25527.75</v>
      </c>
      <c r="IC175" s="412">
        <v>12621</v>
      </c>
      <c r="ID175" s="412">
        <v>10317.25</v>
      </c>
      <c r="IE175" s="412">
        <v>5224.25</v>
      </c>
      <c r="IF175" s="412">
        <v>2644</v>
      </c>
      <c r="IG175" s="412">
        <v>116.25</v>
      </c>
      <c r="IH175" s="412">
        <v>97703.75</v>
      </c>
      <c r="II175" s="412">
        <v>0</v>
      </c>
      <c r="IJ175" s="412">
        <v>4397.88</v>
      </c>
      <c r="IK175" s="412">
        <v>4399.6400000000003</v>
      </c>
      <c r="IL175" s="412">
        <v>2610.5700000000002</v>
      </c>
      <c r="IM175" s="412">
        <v>548.63</v>
      </c>
      <c r="IN175" s="412">
        <v>199.84</v>
      </c>
      <c r="IO175" s="412">
        <v>60.08</v>
      </c>
      <c r="IP175" s="412">
        <v>21.55</v>
      </c>
      <c r="IQ175" s="412">
        <v>0</v>
      </c>
      <c r="IR175" s="412">
        <v>12238.189999999999</v>
      </c>
      <c r="IS175" s="412">
        <v>13</v>
      </c>
      <c r="IT175" s="412">
        <v>9378.119999999999</v>
      </c>
      <c r="IU175" s="412">
        <v>23064.61</v>
      </c>
      <c r="IV175" s="412">
        <v>22917.18</v>
      </c>
      <c r="IW175" s="412">
        <v>12072.37</v>
      </c>
      <c r="IX175" s="412">
        <v>10117.41</v>
      </c>
      <c r="IY175" s="412">
        <v>5164.17</v>
      </c>
      <c r="IZ175" s="412">
        <v>2622.45</v>
      </c>
      <c r="JA175" s="412">
        <v>116.25</v>
      </c>
      <c r="JB175" s="412">
        <v>85465.56</v>
      </c>
      <c r="JC175" s="412">
        <v>7.2</v>
      </c>
      <c r="JD175" s="412">
        <v>6252.1</v>
      </c>
      <c r="JE175" s="412">
        <v>17939.099999999999</v>
      </c>
      <c r="JF175" s="412">
        <v>20370.8</v>
      </c>
      <c r="JG175" s="412">
        <v>12072.4</v>
      </c>
      <c r="JH175" s="412">
        <v>12365.7</v>
      </c>
      <c r="JI175" s="412">
        <v>7459.4</v>
      </c>
      <c r="JJ175" s="412">
        <v>4370.8</v>
      </c>
      <c r="JK175" s="412">
        <v>232.5</v>
      </c>
      <c r="JL175" s="412">
        <v>81070</v>
      </c>
      <c r="JM175" s="412">
        <v>0</v>
      </c>
      <c r="JN175" s="412">
        <v>81070</v>
      </c>
      <c r="JO175" s="286"/>
      <c r="JP175" s="143">
        <f t="shared" si="7"/>
        <v>0</v>
      </c>
    </row>
    <row r="176" spans="1:276" x14ac:dyDescent="0.2">
      <c r="A176" s="150" t="s">
        <v>574</v>
      </c>
      <c r="B176" s="151" t="s">
        <v>276</v>
      </c>
      <c r="C176" s="152" t="s">
        <v>277</v>
      </c>
      <c r="D176" s="415" t="s">
        <v>573</v>
      </c>
      <c r="E176" s="412">
        <v>1628</v>
      </c>
      <c r="F176" s="412">
        <v>2471</v>
      </c>
      <c r="G176" s="412">
        <v>3885</v>
      </c>
      <c r="H176" s="412">
        <v>7962</v>
      </c>
      <c r="I176" s="412">
        <v>6996</v>
      </c>
      <c r="J176" s="412">
        <v>6083</v>
      </c>
      <c r="K176" s="412">
        <v>7491</v>
      </c>
      <c r="L176" s="412">
        <v>993</v>
      </c>
      <c r="M176" s="412">
        <v>37509</v>
      </c>
      <c r="N176" s="412">
        <v>109</v>
      </c>
      <c r="O176" s="412">
        <v>62</v>
      </c>
      <c r="P176" s="412">
        <v>62</v>
      </c>
      <c r="Q176" s="412">
        <v>82</v>
      </c>
      <c r="R176" s="412">
        <v>108</v>
      </c>
      <c r="S176" s="412">
        <v>54</v>
      </c>
      <c r="T176" s="412">
        <v>66</v>
      </c>
      <c r="U176" s="412">
        <v>8</v>
      </c>
      <c r="V176" s="412">
        <v>551</v>
      </c>
      <c r="W176" s="412">
        <v>3</v>
      </c>
      <c r="X176" s="412">
        <v>2</v>
      </c>
      <c r="Y176" s="412">
        <v>10</v>
      </c>
      <c r="Z176" s="412">
        <v>0</v>
      </c>
      <c r="AA176" s="412">
        <v>0</v>
      </c>
      <c r="AB176" s="412">
        <v>1</v>
      </c>
      <c r="AC176" s="412">
        <v>1</v>
      </c>
      <c r="AD176" s="412">
        <v>1</v>
      </c>
      <c r="AE176" s="412">
        <v>18</v>
      </c>
      <c r="AF176" s="412">
        <v>1516</v>
      </c>
      <c r="AG176" s="412">
        <v>2407</v>
      </c>
      <c r="AH176" s="412">
        <v>3813</v>
      </c>
      <c r="AI176" s="412">
        <v>7880</v>
      </c>
      <c r="AJ176" s="412">
        <v>6888</v>
      </c>
      <c r="AK176" s="412">
        <v>6028</v>
      </c>
      <c r="AL176" s="412">
        <v>7424</v>
      </c>
      <c r="AM176" s="412">
        <v>984</v>
      </c>
      <c r="AN176" s="412">
        <v>36940</v>
      </c>
      <c r="AO176" s="412">
        <v>7</v>
      </c>
      <c r="AP176" s="412">
        <v>2</v>
      </c>
      <c r="AQ176" s="412">
        <v>7</v>
      </c>
      <c r="AR176" s="412">
        <v>33</v>
      </c>
      <c r="AS176" s="412">
        <v>38</v>
      </c>
      <c r="AT176" s="412">
        <v>53</v>
      </c>
      <c r="AU176" s="412">
        <v>63</v>
      </c>
      <c r="AV176" s="412">
        <v>21</v>
      </c>
      <c r="AW176" s="412">
        <v>224</v>
      </c>
      <c r="AX176" s="412">
        <v>7</v>
      </c>
      <c r="AY176" s="412">
        <v>2</v>
      </c>
      <c r="AZ176" s="412">
        <v>7</v>
      </c>
      <c r="BA176" s="412">
        <v>33</v>
      </c>
      <c r="BB176" s="412">
        <v>38</v>
      </c>
      <c r="BC176" s="412">
        <v>53</v>
      </c>
      <c r="BD176" s="412">
        <v>63</v>
      </c>
      <c r="BE176" s="412">
        <v>21</v>
      </c>
      <c r="BF176" s="412">
        <v>0</v>
      </c>
      <c r="BG176" s="412">
        <v>224</v>
      </c>
      <c r="BH176" s="412">
        <v>7</v>
      </c>
      <c r="BI176" s="412">
        <v>1511</v>
      </c>
      <c r="BJ176" s="412">
        <v>2412</v>
      </c>
      <c r="BK176" s="412">
        <v>3839</v>
      </c>
      <c r="BL176" s="412">
        <v>7885</v>
      </c>
      <c r="BM176" s="412">
        <v>6903</v>
      </c>
      <c r="BN176" s="412">
        <v>6038</v>
      </c>
      <c r="BO176" s="412">
        <v>7382</v>
      </c>
      <c r="BP176" s="412">
        <v>963</v>
      </c>
      <c r="BQ176" s="412">
        <v>36940</v>
      </c>
      <c r="BR176" s="412">
        <v>3</v>
      </c>
      <c r="BS176" s="412">
        <v>920</v>
      </c>
      <c r="BT176" s="412">
        <v>1503</v>
      </c>
      <c r="BU176" s="412">
        <v>1886</v>
      </c>
      <c r="BV176" s="412">
        <v>2525</v>
      </c>
      <c r="BW176" s="412">
        <v>1859</v>
      </c>
      <c r="BX176" s="412">
        <v>1371</v>
      </c>
      <c r="BY176" s="412">
        <v>1081</v>
      </c>
      <c r="BZ176" s="412">
        <v>66</v>
      </c>
      <c r="CA176" s="412">
        <v>11214</v>
      </c>
      <c r="CB176" s="412">
        <v>0</v>
      </c>
      <c r="CC176" s="412">
        <v>6</v>
      </c>
      <c r="CD176" s="412">
        <v>6</v>
      </c>
      <c r="CE176" s="412">
        <v>27</v>
      </c>
      <c r="CF176" s="412">
        <v>44</v>
      </c>
      <c r="CG176" s="412">
        <v>50</v>
      </c>
      <c r="CH176" s="412">
        <v>34</v>
      </c>
      <c r="CI176" s="412">
        <v>29</v>
      </c>
      <c r="CJ176" s="412">
        <v>0</v>
      </c>
      <c r="CK176" s="412">
        <v>196</v>
      </c>
      <c r="CL176" s="412">
        <v>0</v>
      </c>
      <c r="CM176" s="412">
        <v>0</v>
      </c>
      <c r="CN176" s="412">
        <v>2</v>
      </c>
      <c r="CO176" s="412">
        <v>2</v>
      </c>
      <c r="CP176" s="412">
        <v>5</v>
      </c>
      <c r="CQ176" s="412">
        <v>10</v>
      </c>
      <c r="CR176" s="412">
        <v>9</v>
      </c>
      <c r="CS176" s="412">
        <v>37</v>
      </c>
      <c r="CT176" s="412">
        <v>3</v>
      </c>
      <c r="CU176" s="412">
        <v>68</v>
      </c>
      <c r="CV176" s="412">
        <v>14</v>
      </c>
      <c r="CW176" s="412">
        <v>33</v>
      </c>
      <c r="CX176" s="412">
        <v>44</v>
      </c>
      <c r="CY176" s="412">
        <v>66</v>
      </c>
      <c r="CZ176" s="412">
        <v>54</v>
      </c>
      <c r="DA176" s="412">
        <v>36</v>
      </c>
      <c r="DB176" s="412">
        <v>41</v>
      </c>
      <c r="DC176" s="412">
        <v>18</v>
      </c>
      <c r="DD176" s="412">
        <v>306</v>
      </c>
      <c r="DE176" s="412">
        <v>31</v>
      </c>
      <c r="DF176" s="412">
        <v>42</v>
      </c>
      <c r="DG176" s="412">
        <v>70</v>
      </c>
      <c r="DH176" s="412">
        <v>74</v>
      </c>
      <c r="DI176" s="412">
        <v>72</v>
      </c>
      <c r="DJ176" s="412">
        <v>52</v>
      </c>
      <c r="DK176" s="412">
        <v>63</v>
      </c>
      <c r="DL176" s="412">
        <v>11</v>
      </c>
      <c r="DM176" s="412">
        <v>415</v>
      </c>
      <c r="DN176" s="412">
        <v>0</v>
      </c>
      <c r="DO176" s="412">
        <v>9</v>
      </c>
      <c r="DP176" s="412">
        <v>12</v>
      </c>
      <c r="DQ176" s="412">
        <v>18</v>
      </c>
      <c r="DR176" s="412">
        <v>10</v>
      </c>
      <c r="DS176" s="412">
        <v>10</v>
      </c>
      <c r="DT176" s="412">
        <v>9</v>
      </c>
      <c r="DU176" s="412">
        <v>3</v>
      </c>
      <c r="DV176" s="412">
        <v>71</v>
      </c>
      <c r="DW176" s="412">
        <v>9</v>
      </c>
      <c r="DX176" s="412">
        <v>5</v>
      </c>
      <c r="DY176" s="412">
        <v>16</v>
      </c>
      <c r="DZ176" s="412">
        <v>7</v>
      </c>
      <c r="EA176" s="412">
        <v>8</v>
      </c>
      <c r="EB176" s="412">
        <v>10</v>
      </c>
      <c r="EC176" s="412">
        <v>11</v>
      </c>
      <c r="ED176" s="412">
        <v>6</v>
      </c>
      <c r="EE176" s="412">
        <v>72</v>
      </c>
      <c r="EF176" s="412">
        <v>40</v>
      </c>
      <c r="EG176" s="412">
        <v>56</v>
      </c>
      <c r="EH176" s="412">
        <v>98</v>
      </c>
      <c r="EI176" s="412">
        <v>99</v>
      </c>
      <c r="EJ176" s="412">
        <v>90</v>
      </c>
      <c r="EK176" s="412">
        <v>72</v>
      </c>
      <c r="EL176" s="412">
        <v>83</v>
      </c>
      <c r="EM176" s="412">
        <v>20</v>
      </c>
      <c r="EN176" s="412">
        <v>558</v>
      </c>
      <c r="EO176" s="412">
        <v>27</v>
      </c>
      <c r="EP176" s="412">
        <v>28</v>
      </c>
      <c r="EQ176" s="412">
        <v>49</v>
      </c>
      <c r="ER176" s="412">
        <v>34</v>
      </c>
      <c r="ES176" s="412">
        <v>41</v>
      </c>
      <c r="ET176" s="412">
        <v>38</v>
      </c>
      <c r="EU176" s="412">
        <v>36</v>
      </c>
      <c r="EV176" s="412">
        <v>14</v>
      </c>
      <c r="EW176" s="412">
        <v>267</v>
      </c>
      <c r="EX176" s="412">
        <v>0</v>
      </c>
      <c r="EY176" s="412">
        <v>0</v>
      </c>
      <c r="EZ176" s="412">
        <v>0</v>
      </c>
      <c r="FA176" s="412">
        <v>0</v>
      </c>
      <c r="FB176" s="412">
        <v>0</v>
      </c>
      <c r="FC176" s="412">
        <v>0</v>
      </c>
      <c r="FD176" s="412">
        <v>0</v>
      </c>
      <c r="FE176" s="412">
        <v>0</v>
      </c>
      <c r="FF176" s="412">
        <v>0</v>
      </c>
      <c r="FG176" s="412">
        <v>0</v>
      </c>
      <c r="FH176" s="412">
        <v>0</v>
      </c>
      <c r="FI176" s="412">
        <v>0</v>
      </c>
      <c r="FJ176" s="412">
        <v>0</v>
      </c>
      <c r="FK176" s="412">
        <v>2</v>
      </c>
      <c r="FL176" s="412">
        <v>0</v>
      </c>
      <c r="FM176" s="412">
        <v>0</v>
      </c>
      <c r="FN176" s="412">
        <v>0</v>
      </c>
      <c r="FO176" s="412">
        <v>2</v>
      </c>
      <c r="FP176" s="412">
        <v>27</v>
      </c>
      <c r="FQ176" s="412">
        <v>28</v>
      </c>
      <c r="FR176" s="412">
        <v>49</v>
      </c>
      <c r="FS176" s="412">
        <v>34</v>
      </c>
      <c r="FT176" s="412">
        <v>39</v>
      </c>
      <c r="FU176" s="412">
        <v>38</v>
      </c>
      <c r="FV176" s="412">
        <v>36</v>
      </c>
      <c r="FW176" s="412">
        <v>14</v>
      </c>
      <c r="FX176" s="412">
        <v>265</v>
      </c>
      <c r="FY176" s="412">
        <v>4</v>
      </c>
      <c r="FZ176" s="412">
        <v>576</v>
      </c>
      <c r="GA176" s="412">
        <v>887</v>
      </c>
      <c r="GB176" s="412">
        <v>1895</v>
      </c>
      <c r="GC176" s="412">
        <v>5285</v>
      </c>
      <c r="GD176" s="412">
        <v>4965</v>
      </c>
      <c r="GE176" s="412">
        <v>4604</v>
      </c>
      <c r="GF176" s="412">
        <v>6215</v>
      </c>
      <c r="GG176" s="412">
        <v>885</v>
      </c>
      <c r="GH176" s="412">
        <v>25316</v>
      </c>
      <c r="GI176" s="412">
        <v>3</v>
      </c>
      <c r="GJ176" s="412">
        <v>935</v>
      </c>
      <c r="GK176" s="412">
        <v>1525</v>
      </c>
      <c r="GL176" s="412">
        <v>1944</v>
      </c>
      <c r="GM176" s="412">
        <v>2600</v>
      </c>
      <c r="GN176" s="412">
        <v>1938</v>
      </c>
      <c r="GO176" s="412">
        <v>1434</v>
      </c>
      <c r="GP176" s="412">
        <v>1167</v>
      </c>
      <c r="GQ176" s="412">
        <v>78</v>
      </c>
      <c r="GR176" s="412">
        <v>11624</v>
      </c>
      <c r="GS176" s="412">
        <v>0</v>
      </c>
      <c r="GT176" s="412">
        <v>3.25</v>
      </c>
      <c r="GU176" s="412">
        <v>0.38</v>
      </c>
      <c r="GV176" s="412">
        <v>0</v>
      </c>
      <c r="GW176" s="412">
        <v>1</v>
      </c>
      <c r="GX176" s="412">
        <v>0</v>
      </c>
      <c r="GY176" s="412">
        <v>0.38</v>
      </c>
      <c r="GZ176" s="412">
        <v>0</v>
      </c>
      <c r="HA176" s="412">
        <v>0</v>
      </c>
      <c r="HB176" s="412">
        <v>5.01</v>
      </c>
      <c r="HC176" s="412">
        <v>6.25</v>
      </c>
      <c r="HD176" s="412">
        <v>1280.75</v>
      </c>
      <c r="HE176" s="412">
        <v>2026.87</v>
      </c>
      <c r="HF176" s="412">
        <v>3355.25</v>
      </c>
      <c r="HG176" s="412">
        <v>7224.25</v>
      </c>
      <c r="HH176" s="412">
        <v>6414.25</v>
      </c>
      <c r="HI176" s="412">
        <v>5676.87</v>
      </c>
      <c r="HJ176" s="412">
        <v>7082.5</v>
      </c>
      <c r="HK176" s="412">
        <v>945</v>
      </c>
      <c r="HL176" s="412">
        <v>34011.99</v>
      </c>
      <c r="HM176" s="412">
        <v>3.5</v>
      </c>
      <c r="HN176" s="412">
        <v>853.8</v>
      </c>
      <c r="HO176" s="412">
        <v>1576.5</v>
      </c>
      <c r="HP176" s="412">
        <v>2982.4</v>
      </c>
      <c r="HQ176" s="412">
        <v>7224.3</v>
      </c>
      <c r="HR176" s="412">
        <v>7839.6</v>
      </c>
      <c r="HS176" s="412">
        <v>8199.9</v>
      </c>
      <c r="HT176" s="412">
        <v>11804.2</v>
      </c>
      <c r="HU176" s="412">
        <v>1890</v>
      </c>
      <c r="HV176" s="412">
        <v>42374.2</v>
      </c>
      <c r="HW176" s="412">
        <v>82.1</v>
      </c>
      <c r="HX176" s="412">
        <v>42456.3</v>
      </c>
      <c r="HY176" s="412">
        <v>6.25</v>
      </c>
      <c r="HZ176" s="412">
        <v>1280.75</v>
      </c>
      <c r="IA176" s="412">
        <v>2026.87</v>
      </c>
      <c r="IB176" s="412">
        <v>3355.25</v>
      </c>
      <c r="IC176" s="412">
        <v>7224.25</v>
      </c>
      <c r="ID176" s="412">
        <v>6414.25</v>
      </c>
      <c r="IE176" s="412">
        <v>5676.87</v>
      </c>
      <c r="IF176" s="412">
        <v>7082.5</v>
      </c>
      <c r="IG176" s="412">
        <v>945</v>
      </c>
      <c r="IH176" s="412">
        <v>34011.99</v>
      </c>
      <c r="II176" s="412">
        <v>2.8</v>
      </c>
      <c r="IJ176" s="412">
        <v>325.39999999999998</v>
      </c>
      <c r="IK176" s="412">
        <v>586.51</v>
      </c>
      <c r="IL176" s="412">
        <v>567.27</v>
      </c>
      <c r="IM176" s="412">
        <v>743.29</v>
      </c>
      <c r="IN176" s="412">
        <v>258.51</v>
      </c>
      <c r="IO176" s="412">
        <v>75.03</v>
      </c>
      <c r="IP176" s="412">
        <v>37.99</v>
      </c>
      <c r="IQ176" s="412">
        <v>3.13</v>
      </c>
      <c r="IR176" s="412">
        <v>2599.9299999999998</v>
      </c>
      <c r="IS176" s="412">
        <v>3.45</v>
      </c>
      <c r="IT176" s="412">
        <v>955.35</v>
      </c>
      <c r="IU176" s="412">
        <v>1440.36</v>
      </c>
      <c r="IV176" s="412">
        <v>2787.98</v>
      </c>
      <c r="IW176" s="412">
        <v>6480.96</v>
      </c>
      <c r="IX176" s="412">
        <v>6155.74</v>
      </c>
      <c r="IY176" s="412">
        <v>5601.84</v>
      </c>
      <c r="IZ176" s="412">
        <v>7044.51</v>
      </c>
      <c r="JA176" s="412">
        <v>941.87</v>
      </c>
      <c r="JB176" s="412">
        <v>31412.059999999994</v>
      </c>
      <c r="JC176" s="412">
        <v>1.9</v>
      </c>
      <c r="JD176" s="412">
        <v>636.9</v>
      </c>
      <c r="JE176" s="412">
        <v>1120.3</v>
      </c>
      <c r="JF176" s="412">
        <v>2478.1999999999998</v>
      </c>
      <c r="JG176" s="412">
        <v>6481</v>
      </c>
      <c r="JH176" s="412">
        <v>7523.7</v>
      </c>
      <c r="JI176" s="412">
        <v>8091.5</v>
      </c>
      <c r="JJ176" s="412">
        <v>11740.9</v>
      </c>
      <c r="JK176" s="412">
        <v>1883.7</v>
      </c>
      <c r="JL176" s="412">
        <v>39958.1</v>
      </c>
      <c r="JM176" s="412">
        <v>82.1</v>
      </c>
      <c r="JN176" s="412">
        <v>40040.199999999997</v>
      </c>
      <c r="JO176" s="286"/>
      <c r="JP176" s="143">
        <f t="shared" si="7"/>
        <v>0</v>
      </c>
    </row>
    <row r="177" spans="1:276" x14ac:dyDescent="0.2">
      <c r="A177" s="150" t="s">
        <v>576</v>
      </c>
      <c r="B177" s="151" t="s">
        <v>276</v>
      </c>
      <c r="C177" s="152" t="s">
        <v>277</v>
      </c>
      <c r="D177" s="415" t="s">
        <v>575</v>
      </c>
      <c r="E177" s="412">
        <v>6858</v>
      </c>
      <c r="F177" s="412">
        <v>11879</v>
      </c>
      <c r="G177" s="412">
        <v>17777</v>
      </c>
      <c r="H177" s="412">
        <v>19176</v>
      </c>
      <c r="I177" s="412">
        <v>13273</v>
      </c>
      <c r="J177" s="412">
        <v>6773</v>
      </c>
      <c r="K177" s="412">
        <v>4443</v>
      </c>
      <c r="L177" s="412">
        <v>587</v>
      </c>
      <c r="M177" s="412">
        <v>80766</v>
      </c>
      <c r="N177" s="412">
        <v>309</v>
      </c>
      <c r="O177" s="412">
        <v>178</v>
      </c>
      <c r="P177" s="412">
        <v>188</v>
      </c>
      <c r="Q177" s="412">
        <v>269</v>
      </c>
      <c r="R177" s="412">
        <v>152</v>
      </c>
      <c r="S177" s="412">
        <v>65</v>
      </c>
      <c r="T177" s="412">
        <v>26</v>
      </c>
      <c r="U177" s="412">
        <v>12</v>
      </c>
      <c r="V177" s="412">
        <v>1199</v>
      </c>
      <c r="W177" s="412">
        <v>1</v>
      </c>
      <c r="X177" s="412">
        <v>0</v>
      </c>
      <c r="Y177" s="412">
        <v>0</v>
      </c>
      <c r="Z177" s="412">
        <v>1</v>
      </c>
      <c r="AA177" s="412">
        <v>0</v>
      </c>
      <c r="AB177" s="412">
        <v>0</v>
      </c>
      <c r="AC177" s="412">
        <v>0</v>
      </c>
      <c r="AD177" s="412">
        <v>0</v>
      </c>
      <c r="AE177" s="412">
        <v>2</v>
      </c>
      <c r="AF177" s="412">
        <v>6548</v>
      </c>
      <c r="AG177" s="412">
        <v>11701</v>
      </c>
      <c r="AH177" s="412">
        <v>17589</v>
      </c>
      <c r="AI177" s="412">
        <v>18906</v>
      </c>
      <c r="AJ177" s="412">
        <v>13121</v>
      </c>
      <c r="AK177" s="412">
        <v>6708</v>
      </c>
      <c r="AL177" s="412">
        <v>4417</v>
      </c>
      <c r="AM177" s="412">
        <v>575</v>
      </c>
      <c r="AN177" s="412">
        <v>79565</v>
      </c>
      <c r="AO177" s="412">
        <v>26</v>
      </c>
      <c r="AP177" s="412">
        <v>52</v>
      </c>
      <c r="AQ177" s="412">
        <v>122</v>
      </c>
      <c r="AR177" s="412">
        <v>173</v>
      </c>
      <c r="AS177" s="412">
        <v>143</v>
      </c>
      <c r="AT177" s="412">
        <v>77</v>
      </c>
      <c r="AU177" s="412">
        <v>62</v>
      </c>
      <c r="AV177" s="412">
        <v>22</v>
      </c>
      <c r="AW177" s="412">
        <v>677</v>
      </c>
      <c r="AX177" s="412">
        <v>26</v>
      </c>
      <c r="AY177" s="412">
        <v>52</v>
      </c>
      <c r="AZ177" s="412">
        <v>122</v>
      </c>
      <c r="BA177" s="412">
        <v>173</v>
      </c>
      <c r="BB177" s="412">
        <v>143</v>
      </c>
      <c r="BC177" s="412">
        <v>77</v>
      </c>
      <c r="BD177" s="412">
        <v>62</v>
      </c>
      <c r="BE177" s="412">
        <v>22</v>
      </c>
      <c r="BF177" s="412">
        <v>0</v>
      </c>
      <c r="BG177" s="412">
        <v>677</v>
      </c>
      <c r="BH177" s="412">
        <v>26</v>
      </c>
      <c r="BI177" s="412">
        <v>6574</v>
      </c>
      <c r="BJ177" s="412">
        <v>11771</v>
      </c>
      <c r="BK177" s="412">
        <v>17640</v>
      </c>
      <c r="BL177" s="412">
        <v>18876</v>
      </c>
      <c r="BM177" s="412">
        <v>13055</v>
      </c>
      <c r="BN177" s="412">
        <v>6693</v>
      </c>
      <c r="BO177" s="412">
        <v>4377</v>
      </c>
      <c r="BP177" s="412">
        <v>553</v>
      </c>
      <c r="BQ177" s="412">
        <v>79565</v>
      </c>
      <c r="BR177" s="412">
        <v>8</v>
      </c>
      <c r="BS177" s="412">
        <v>3701</v>
      </c>
      <c r="BT177" s="412">
        <v>4945</v>
      </c>
      <c r="BU177" s="412">
        <v>5550</v>
      </c>
      <c r="BV177" s="412">
        <v>5285</v>
      </c>
      <c r="BW177" s="412">
        <v>2728</v>
      </c>
      <c r="BX177" s="412">
        <v>1204</v>
      </c>
      <c r="BY177" s="412">
        <v>647</v>
      </c>
      <c r="BZ177" s="412">
        <v>64</v>
      </c>
      <c r="CA177" s="412">
        <v>24132</v>
      </c>
      <c r="CB177" s="412">
        <v>1</v>
      </c>
      <c r="CC177" s="412">
        <v>40</v>
      </c>
      <c r="CD177" s="412">
        <v>111</v>
      </c>
      <c r="CE177" s="412">
        <v>159</v>
      </c>
      <c r="CF177" s="412">
        <v>124</v>
      </c>
      <c r="CG177" s="412">
        <v>83</v>
      </c>
      <c r="CH177" s="412">
        <v>30</v>
      </c>
      <c r="CI177" s="412">
        <v>22</v>
      </c>
      <c r="CJ177" s="412">
        <v>0</v>
      </c>
      <c r="CK177" s="412">
        <v>570</v>
      </c>
      <c r="CL177" s="412">
        <v>1</v>
      </c>
      <c r="CM177" s="412">
        <v>5</v>
      </c>
      <c r="CN177" s="412">
        <v>10</v>
      </c>
      <c r="CO177" s="412">
        <v>17</v>
      </c>
      <c r="CP177" s="412">
        <v>26</v>
      </c>
      <c r="CQ177" s="412">
        <v>25</v>
      </c>
      <c r="CR177" s="412">
        <v>41</v>
      </c>
      <c r="CS177" s="412">
        <v>36</v>
      </c>
      <c r="CT177" s="412">
        <v>5</v>
      </c>
      <c r="CU177" s="412">
        <v>166</v>
      </c>
      <c r="CV177" s="412">
        <v>237</v>
      </c>
      <c r="CW177" s="412">
        <v>107</v>
      </c>
      <c r="CX177" s="412">
        <v>202</v>
      </c>
      <c r="CY177" s="412">
        <v>392</v>
      </c>
      <c r="CZ177" s="412">
        <v>323</v>
      </c>
      <c r="DA177" s="412">
        <v>206</v>
      </c>
      <c r="DB177" s="412">
        <v>226</v>
      </c>
      <c r="DC177" s="412">
        <v>36</v>
      </c>
      <c r="DD177" s="412">
        <v>1729</v>
      </c>
      <c r="DE177" s="412">
        <v>161</v>
      </c>
      <c r="DF177" s="412">
        <v>140</v>
      </c>
      <c r="DG177" s="412">
        <v>167</v>
      </c>
      <c r="DH177" s="412">
        <v>184</v>
      </c>
      <c r="DI177" s="412">
        <v>110</v>
      </c>
      <c r="DJ177" s="412">
        <v>74</v>
      </c>
      <c r="DK177" s="412">
        <v>50</v>
      </c>
      <c r="DL177" s="412">
        <v>12</v>
      </c>
      <c r="DM177" s="412">
        <v>898</v>
      </c>
      <c r="DN177" s="412">
        <v>45</v>
      </c>
      <c r="DO177" s="412">
        <v>70</v>
      </c>
      <c r="DP177" s="412">
        <v>69</v>
      </c>
      <c r="DQ177" s="412">
        <v>81</v>
      </c>
      <c r="DR177" s="412">
        <v>56</v>
      </c>
      <c r="DS177" s="412">
        <v>33</v>
      </c>
      <c r="DT177" s="412">
        <v>21</v>
      </c>
      <c r="DU177" s="412">
        <v>2</v>
      </c>
      <c r="DV177" s="412">
        <v>377</v>
      </c>
      <c r="DW177" s="412">
        <v>0</v>
      </c>
      <c r="DX177" s="412">
        <v>0</v>
      </c>
      <c r="DY177" s="412">
        <v>0</v>
      </c>
      <c r="DZ177" s="412">
        <v>0</v>
      </c>
      <c r="EA177" s="412">
        <v>0</v>
      </c>
      <c r="EB177" s="412">
        <v>0</v>
      </c>
      <c r="EC177" s="412">
        <v>0</v>
      </c>
      <c r="ED177" s="412">
        <v>0</v>
      </c>
      <c r="EE177" s="412">
        <v>0</v>
      </c>
      <c r="EF177" s="412">
        <v>206</v>
      </c>
      <c r="EG177" s="412">
        <v>210</v>
      </c>
      <c r="EH177" s="412">
        <v>236</v>
      </c>
      <c r="EI177" s="412">
        <v>265</v>
      </c>
      <c r="EJ177" s="412">
        <v>166</v>
      </c>
      <c r="EK177" s="412">
        <v>107</v>
      </c>
      <c r="EL177" s="412">
        <v>71</v>
      </c>
      <c r="EM177" s="412">
        <v>14</v>
      </c>
      <c r="EN177" s="412">
        <v>1275</v>
      </c>
      <c r="EO177" s="412">
        <v>84</v>
      </c>
      <c r="EP177" s="412">
        <v>75</v>
      </c>
      <c r="EQ177" s="412">
        <v>109</v>
      </c>
      <c r="ER177" s="412">
        <v>134</v>
      </c>
      <c r="ES177" s="412">
        <v>75</v>
      </c>
      <c r="ET177" s="412">
        <v>50</v>
      </c>
      <c r="EU177" s="412">
        <v>40</v>
      </c>
      <c r="EV177" s="412">
        <v>10</v>
      </c>
      <c r="EW177" s="412">
        <v>577</v>
      </c>
      <c r="EX177" s="412">
        <v>0</v>
      </c>
      <c r="EY177" s="412">
        <v>0</v>
      </c>
      <c r="EZ177" s="412">
        <v>0</v>
      </c>
      <c r="FA177" s="412">
        <v>1</v>
      </c>
      <c r="FB177" s="412">
        <v>3</v>
      </c>
      <c r="FC177" s="412">
        <v>0</v>
      </c>
      <c r="FD177" s="412">
        <v>1</v>
      </c>
      <c r="FE177" s="412">
        <v>0</v>
      </c>
      <c r="FF177" s="412">
        <v>5</v>
      </c>
      <c r="FG177" s="412">
        <v>8</v>
      </c>
      <c r="FH177" s="412">
        <v>15</v>
      </c>
      <c r="FI177" s="412">
        <v>24</v>
      </c>
      <c r="FJ177" s="412">
        <v>29</v>
      </c>
      <c r="FK177" s="412">
        <v>19</v>
      </c>
      <c r="FL177" s="412">
        <v>16</v>
      </c>
      <c r="FM177" s="412">
        <v>10</v>
      </c>
      <c r="FN177" s="412">
        <v>2</v>
      </c>
      <c r="FO177" s="412">
        <v>123</v>
      </c>
      <c r="FP177" s="412">
        <v>76</v>
      </c>
      <c r="FQ177" s="412">
        <v>60</v>
      </c>
      <c r="FR177" s="412">
        <v>85</v>
      </c>
      <c r="FS177" s="412">
        <v>104</v>
      </c>
      <c r="FT177" s="412">
        <v>53</v>
      </c>
      <c r="FU177" s="412">
        <v>34</v>
      </c>
      <c r="FV177" s="412">
        <v>29</v>
      </c>
      <c r="FW177" s="412">
        <v>8</v>
      </c>
      <c r="FX177" s="412">
        <v>449</v>
      </c>
      <c r="FY177" s="412">
        <v>16</v>
      </c>
      <c r="FZ177" s="412">
        <v>2642</v>
      </c>
      <c r="GA177" s="412">
        <v>6635</v>
      </c>
      <c r="GB177" s="412">
        <v>11845</v>
      </c>
      <c r="GC177" s="412">
        <v>13360</v>
      </c>
      <c r="GD177" s="412">
        <v>10163</v>
      </c>
      <c r="GE177" s="412">
        <v>5385</v>
      </c>
      <c r="GF177" s="412">
        <v>3651</v>
      </c>
      <c r="GG177" s="412">
        <v>482</v>
      </c>
      <c r="GH177" s="412">
        <v>54179</v>
      </c>
      <c r="GI177" s="412">
        <v>10</v>
      </c>
      <c r="GJ177" s="412">
        <v>3932</v>
      </c>
      <c r="GK177" s="412">
        <v>5136</v>
      </c>
      <c r="GL177" s="412">
        <v>5795</v>
      </c>
      <c r="GM177" s="412">
        <v>5516</v>
      </c>
      <c r="GN177" s="412">
        <v>2892</v>
      </c>
      <c r="GO177" s="412">
        <v>1308</v>
      </c>
      <c r="GP177" s="412">
        <v>726</v>
      </c>
      <c r="GQ177" s="412">
        <v>71</v>
      </c>
      <c r="GR177" s="412">
        <v>25386</v>
      </c>
      <c r="GS177" s="412">
        <v>0</v>
      </c>
      <c r="GT177" s="412">
        <v>37</v>
      </c>
      <c r="GU177" s="412">
        <v>1.5</v>
      </c>
      <c r="GV177" s="412">
        <v>1</v>
      </c>
      <c r="GW177" s="412">
        <v>0</v>
      </c>
      <c r="GX177" s="412">
        <v>0</v>
      </c>
      <c r="GY177" s="412">
        <v>0</v>
      </c>
      <c r="GZ177" s="412">
        <v>0.5</v>
      </c>
      <c r="HA177" s="412">
        <v>0</v>
      </c>
      <c r="HB177" s="412">
        <v>40</v>
      </c>
      <c r="HC177" s="412">
        <v>23.25</v>
      </c>
      <c r="HD177" s="412">
        <v>5518.95</v>
      </c>
      <c r="HE177" s="412">
        <v>10441.5</v>
      </c>
      <c r="HF177" s="412">
        <v>16153.75</v>
      </c>
      <c r="HG177" s="412">
        <v>17455.25</v>
      </c>
      <c r="HH177" s="412">
        <v>12299.75</v>
      </c>
      <c r="HI177" s="412">
        <v>6341.5</v>
      </c>
      <c r="HJ177" s="412">
        <v>4178.25</v>
      </c>
      <c r="HK177" s="412">
        <v>533.5</v>
      </c>
      <c r="HL177" s="412">
        <v>72945.7</v>
      </c>
      <c r="HM177" s="412">
        <v>12.9</v>
      </c>
      <c r="HN177" s="412">
        <v>3679.3</v>
      </c>
      <c r="HO177" s="412">
        <v>8121.2</v>
      </c>
      <c r="HP177" s="412">
        <v>14358.9</v>
      </c>
      <c r="HQ177" s="412">
        <v>17455.3</v>
      </c>
      <c r="HR177" s="412">
        <v>15033</v>
      </c>
      <c r="HS177" s="412">
        <v>9159.9</v>
      </c>
      <c r="HT177" s="412">
        <v>6963.8</v>
      </c>
      <c r="HU177" s="412">
        <v>1067</v>
      </c>
      <c r="HV177" s="412">
        <v>75851.3</v>
      </c>
      <c r="HW177" s="412">
        <v>213.2</v>
      </c>
      <c r="HX177" s="412">
        <v>76064.5</v>
      </c>
      <c r="HY177" s="412">
        <v>23.25</v>
      </c>
      <c r="HZ177" s="412">
        <v>5518.95</v>
      </c>
      <c r="IA177" s="412">
        <v>10441.5</v>
      </c>
      <c r="IB177" s="412">
        <v>16153.75</v>
      </c>
      <c r="IC177" s="412">
        <v>17455.25</v>
      </c>
      <c r="ID177" s="412">
        <v>12299.75</v>
      </c>
      <c r="IE177" s="412">
        <v>6341.5</v>
      </c>
      <c r="IF177" s="412">
        <v>4178.25</v>
      </c>
      <c r="IG177" s="412">
        <v>533.5</v>
      </c>
      <c r="IH177" s="412">
        <v>72945.7</v>
      </c>
      <c r="II177" s="412">
        <v>9.3800000000000008</v>
      </c>
      <c r="IJ177" s="412">
        <v>1462.19</v>
      </c>
      <c r="IK177" s="412">
        <v>2077.58</v>
      </c>
      <c r="IL177" s="412">
        <v>1873.59</v>
      </c>
      <c r="IM177" s="412">
        <v>830.61</v>
      </c>
      <c r="IN177" s="412">
        <v>274.86</v>
      </c>
      <c r="IO177" s="412">
        <v>75.540000000000006</v>
      </c>
      <c r="IP177" s="412">
        <v>11.98</v>
      </c>
      <c r="IQ177" s="412">
        <v>0.61</v>
      </c>
      <c r="IR177" s="412">
        <v>6616.3399999999983</v>
      </c>
      <c r="IS177" s="412">
        <v>13.87</v>
      </c>
      <c r="IT177" s="412">
        <v>4056.7599999999998</v>
      </c>
      <c r="IU177" s="412">
        <v>8363.92</v>
      </c>
      <c r="IV177" s="412">
        <v>14280.16</v>
      </c>
      <c r="IW177" s="412">
        <v>16624.64</v>
      </c>
      <c r="IX177" s="412">
        <v>12024.89</v>
      </c>
      <c r="IY177" s="412">
        <v>6265.96</v>
      </c>
      <c r="IZ177" s="412">
        <v>4166.2700000000004</v>
      </c>
      <c r="JA177" s="412">
        <v>532.89</v>
      </c>
      <c r="JB177" s="412">
        <v>66329.36</v>
      </c>
      <c r="JC177" s="412">
        <v>7.7</v>
      </c>
      <c r="JD177" s="412">
        <v>2704.5</v>
      </c>
      <c r="JE177" s="412">
        <v>6505.3</v>
      </c>
      <c r="JF177" s="412">
        <v>12693.5</v>
      </c>
      <c r="JG177" s="412">
        <v>16624.599999999999</v>
      </c>
      <c r="JH177" s="412">
        <v>14697.1</v>
      </c>
      <c r="JI177" s="412">
        <v>9050.7999999999993</v>
      </c>
      <c r="JJ177" s="412">
        <v>6943.8</v>
      </c>
      <c r="JK177" s="412">
        <v>1065.8</v>
      </c>
      <c r="JL177" s="412">
        <v>70293.100000000006</v>
      </c>
      <c r="JM177" s="412">
        <v>213.2</v>
      </c>
      <c r="JN177" s="412">
        <v>70506.3</v>
      </c>
      <c r="JO177" s="286"/>
      <c r="JP177" s="143">
        <f t="shared" si="7"/>
        <v>0</v>
      </c>
    </row>
    <row r="178" spans="1:276" x14ac:dyDescent="0.2">
      <c r="A178" s="150" t="s">
        <v>577</v>
      </c>
      <c r="B178" s="151" t="s">
        <v>276</v>
      </c>
      <c r="C178" s="152" t="s">
        <v>279</v>
      </c>
      <c r="D178" s="415" t="s">
        <v>314</v>
      </c>
      <c r="E178" s="412">
        <v>22587</v>
      </c>
      <c r="F178" s="412">
        <v>7791</v>
      </c>
      <c r="G178" s="412">
        <v>8457</v>
      </c>
      <c r="H178" s="412">
        <v>5660</v>
      </c>
      <c r="I178" s="412">
        <v>3995</v>
      </c>
      <c r="J178" s="412">
        <v>2526</v>
      </c>
      <c r="K178" s="412">
        <v>1393</v>
      </c>
      <c r="L178" s="412">
        <v>125</v>
      </c>
      <c r="M178" s="412">
        <v>52534</v>
      </c>
      <c r="N178" s="412">
        <v>422</v>
      </c>
      <c r="O178" s="412">
        <v>138</v>
      </c>
      <c r="P178" s="412">
        <v>76</v>
      </c>
      <c r="Q178" s="412">
        <v>42</v>
      </c>
      <c r="R178" s="412">
        <v>24</v>
      </c>
      <c r="S178" s="412">
        <v>20</v>
      </c>
      <c r="T178" s="412">
        <v>8</v>
      </c>
      <c r="U178" s="412">
        <v>1</v>
      </c>
      <c r="V178" s="412">
        <v>731</v>
      </c>
      <c r="W178" s="412">
        <v>0</v>
      </c>
      <c r="X178" s="412">
        <v>0</v>
      </c>
      <c r="Y178" s="412">
        <v>0</v>
      </c>
      <c r="Z178" s="412">
        <v>0</v>
      </c>
      <c r="AA178" s="412">
        <v>0</v>
      </c>
      <c r="AB178" s="412">
        <v>0</v>
      </c>
      <c r="AC178" s="412">
        <v>0</v>
      </c>
      <c r="AD178" s="412">
        <v>0</v>
      </c>
      <c r="AE178" s="412">
        <v>0</v>
      </c>
      <c r="AF178" s="412">
        <v>22165</v>
      </c>
      <c r="AG178" s="412">
        <v>7653</v>
      </c>
      <c r="AH178" s="412">
        <v>8381</v>
      </c>
      <c r="AI178" s="412">
        <v>5618</v>
      </c>
      <c r="AJ178" s="412">
        <v>3971</v>
      </c>
      <c r="AK178" s="412">
        <v>2506</v>
      </c>
      <c r="AL178" s="412">
        <v>1385</v>
      </c>
      <c r="AM178" s="412">
        <v>124</v>
      </c>
      <c r="AN178" s="412">
        <v>51803</v>
      </c>
      <c r="AO178" s="412">
        <v>79</v>
      </c>
      <c r="AP178" s="412">
        <v>56</v>
      </c>
      <c r="AQ178" s="412">
        <v>63</v>
      </c>
      <c r="AR178" s="412">
        <v>52</v>
      </c>
      <c r="AS178" s="412">
        <v>37</v>
      </c>
      <c r="AT178" s="412">
        <v>21</v>
      </c>
      <c r="AU178" s="412">
        <v>23</v>
      </c>
      <c r="AV178" s="412">
        <v>16</v>
      </c>
      <c r="AW178" s="412">
        <v>347</v>
      </c>
      <c r="AX178" s="412">
        <v>79</v>
      </c>
      <c r="AY178" s="412">
        <v>56</v>
      </c>
      <c r="AZ178" s="412">
        <v>63</v>
      </c>
      <c r="BA178" s="412">
        <v>52</v>
      </c>
      <c r="BB178" s="412">
        <v>37</v>
      </c>
      <c r="BC178" s="412">
        <v>21</v>
      </c>
      <c r="BD178" s="412">
        <v>23</v>
      </c>
      <c r="BE178" s="412">
        <v>16</v>
      </c>
      <c r="BF178" s="412">
        <v>0</v>
      </c>
      <c r="BG178" s="412">
        <v>347</v>
      </c>
      <c r="BH178" s="412">
        <v>79</v>
      </c>
      <c r="BI178" s="412">
        <v>22142</v>
      </c>
      <c r="BJ178" s="412">
        <v>7660</v>
      </c>
      <c r="BK178" s="412">
        <v>8370</v>
      </c>
      <c r="BL178" s="412">
        <v>5603</v>
      </c>
      <c r="BM178" s="412">
        <v>3955</v>
      </c>
      <c r="BN178" s="412">
        <v>2508</v>
      </c>
      <c r="BO178" s="412">
        <v>1378</v>
      </c>
      <c r="BP178" s="412">
        <v>108</v>
      </c>
      <c r="BQ178" s="412">
        <v>51803</v>
      </c>
      <c r="BR178" s="412">
        <v>18</v>
      </c>
      <c r="BS178" s="412">
        <v>9103</v>
      </c>
      <c r="BT178" s="412">
        <v>2579</v>
      </c>
      <c r="BU178" s="412">
        <v>2314</v>
      </c>
      <c r="BV178" s="412">
        <v>1132</v>
      </c>
      <c r="BW178" s="412">
        <v>687</v>
      </c>
      <c r="BX178" s="412">
        <v>356</v>
      </c>
      <c r="BY178" s="412">
        <v>156</v>
      </c>
      <c r="BZ178" s="412">
        <v>12</v>
      </c>
      <c r="CA178" s="412">
        <v>16357</v>
      </c>
      <c r="CB178" s="412">
        <v>4</v>
      </c>
      <c r="CC178" s="412">
        <v>190</v>
      </c>
      <c r="CD178" s="412">
        <v>54</v>
      </c>
      <c r="CE178" s="412">
        <v>68</v>
      </c>
      <c r="CF178" s="412">
        <v>46</v>
      </c>
      <c r="CG178" s="412">
        <v>29</v>
      </c>
      <c r="CH178" s="412">
        <v>16</v>
      </c>
      <c r="CI178" s="412">
        <v>9</v>
      </c>
      <c r="CJ178" s="412">
        <v>1</v>
      </c>
      <c r="CK178" s="412">
        <v>417</v>
      </c>
      <c r="CL178" s="412">
        <v>0</v>
      </c>
      <c r="CM178" s="412">
        <v>17</v>
      </c>
      <c r="CN178" s="412">
        <v>9</v>
      </c>
      <c r="CO178" s="412">
        <v>8</v>
      </c>
      <c r="CP178" s="412">
        <v>4</v>
      </c>
      <c r="CQ178" s="412">
        <v>6</v>
      </c>
      <c r="CR178" s="412">
        <v>14</v>
      </c>
      <c r="CS178" s="412">
        <v>23</v>
      </c>
      <c r="CT178" s="412">
        <v>3</v>
      </c>
      <c r="CU178" s="412">
        <v>84</v>
      </c>
      <c r="CV178" s="412">
        <v>67</v>
      </c>
      <c r="CW178" s="412">
        <v>28</v>
      </c>
      <c r="CX178" s="412">
        <v>25</v>
      </c>
      <c r="CY178" s="412">
        <v>24</v>
      </c>
      <c r="CZ178" s="412">
        <v>14</v>
      </c>
      <c r="DA178" s="412">
        <v>7</v>
      </c>
      <c r="DB178" s="412">
        <v>5</v>
      </c>
      <c r="DC178" s="412">
        <v>0</v>
      </c>
      <c r="DD178" s="412">
        <v>170</v>
      </c>
      <c r="DE178" s="412">
        <v>497</v>
      </c>
      <c r="DF178" s="412">
        <v>146</v>
      </c>
      <c r="DG178" s="412">
        <v>130</v>
      </c>
      <c r="DH178" s="412">
        <v>80</v>
      </c>
      <c r="DI178" s="412">
        <v>57</v>
      </c>
      <c r="DJ178" s="412">
        <v>29</v>
      </c>
      <c r="DK178" s="412">
        <v>24</v>
      </c>
      <c r="DL178" s="412">
        <v>3</v>
      </c>
      <c r="DM178" s="412">
        <v>966</v>
      </c>
      <c r="DN178" s="412">
        <v>64</v>
      </c>
      <c r="DO178" s="412">
        <v>19</v>
      </c>
      <c r="DP178" s="412">
        <v>9</v>
      </c>
      <c r="DQ178" s="412">
        <v>3</v>
      </c>
      <c r="DR178" s="412">
        <v>2</v>
      </c>
      <c r="DS178" s="412">
        <v>0</v>
      </c>
      <c r="DT178" s="412">
        <v>0</v>
      </c>
      <c r="DU178" s="412">
        <v>0</v>
      </c>
      <c r="DV178" s="412">
        <v>97</v>
      </c>
      <c r="DW178" s="412">
        <v>101</v>
      </c>
      <c r="DX178" s="412">
        <v>22</v>
      </c>
      <c r="DY178" s="412">
        <v>31</v>
      </c>
      <c r="DZ178" s="412">
        <v>23</v>
      </c>
      <c r="EA178" s="412">
        <v>11</v>
      </c>
      <c r="EB178" s="412">
        <v>6</v>
      </c>
      <c r="EC178" s="412">
        <v>7</v>
      </c>
      <c r="ED178" s="412">
        <v>0</v>
      </c>
      <c r="EE178" s="412">
        <v>201</v>
      </c>
      <c r="EF178" s="412">
        <v>662</v>
      </c>
      <c r="EG178" s="412">
        <v>187</v>
      </c>
      <c r="EH178" s="412">
        <v>170</v>
      </c>
      <c r="EI178" s="412">
        <v>106</v>
      </c>
      <c r="EJ178" s="412">
        <v>70</v>
      </c>
      <c r="EK178" s="412">
        <v>35</v>
      </c>
      <c r="EL178" s="412">
        <v>31</v>
      </c>
      <c r="EM178" s="412">
        <v>3</v>
      </c>
      <c r="EN178" s="412">
        <v>1264</v>
      </c>
      <c r="EO178" s="412">
        <v>320</v>
      </c>
      <c r="EP178" s="412">
        <v>103</v>
      </c>
      <c r="EQ178" s="412">
        <v>102</v>
      </c>
      <c r="ER178" s="412">
        <v>75</v>
      </c>
      <c r="ES178" s="412">
        <v>46</v>
      </c>
      <c r="ET178" s="412">
        <v>20</v>
      </c>
      <c r="EU178" s="412">
        <v>25</v>
      </c>
      <c r="EV178" s="412">
        <v>3</v>
      </c>
      <c r="EW178" s="412">
        <v>694</v>
      </c>
      <c r="EX178" s="412">
        <v>0</v>
      </c>
      <c r="EY178" s="412">
        <v>0</v>
      </c>
      <c r="EZ178" s="412">
        <v>0</v>
      </c>
      <c r="FA178" s="412">
        <v>0</v>
      </c>
      <c r="FB178" s="412">
        <v>0</v>
      </c>
      <c r="FC178" s="412">
        <v>0</v>
      </c>
      <c r="FD178" s="412">
        <v>0</v>
      </c>
      <c r="FE178" s="412">
        <v>0</v>
      </c>
      <c r="FF178" s="412">
        <v>0</v>
      </c>
      <c r="FG178" s="412">
        <v>0</v>
      </c>
      <c r="FH178" s="412">
        <v>0</v>
      </c>
      <c r="FI178" s="412">
        <v>0</v>
      </c>
      <c r="FJ178" s="412">
        <v>0</v>
      </c>
      <c r="FK178" s="412">
        <v>0</v>
      </c>
      <c r="FL178" s="412">
        <v>0</v>
      </c>
      <c r="FM178" s="412">
        <v>0</v>
      </c>
      <c r="FN178" s="412">
        <v>0</v>
      </c>
      <c r="FO178" s="412">
        <v>0</v>
      </c>
      <c r="FP178" s="412">
        <v>320</v>
      </c>
      <c r="FQ178" s="412">
        <v>103</v>
      </c>
      <c r="FR178" s="412">
        <v>102</v>
      </c>
      <c r="FS178" s="412">
        <v>75</v>
      </c>
      <c r="FT178" s="412">
        <v>46</v>
      </c>
      <c r="FU178" s="412">
        <v>20</v>
      </c>
      <c r="FV178" s="412">
        <v>25</v>
      </c>
      <c r="FW178" s="412">
        <v>3</v>
      </c>
      <c r="FX178" s="412">
        <v>694</v>
      </c>
      <c r="FY178" s="412">
        <v>57</v>
      </c>
      <c r="FZ178" s="412">
        <v>12667</v>
      </c>
      <c r="GA178" s="412">
        <v>4977</v>
      </c>
      <c r="GB178" s="412">
        <v>5940</v>
      </c>
      <c r="GC178" s="412">
        <v>4395</v>
      </c>
      <c r="GD178" s="412">
        <v>3220</v>
      </c>
      <c r="GE178" s="412">
        <v>2116</v>
      </c>
      <c r="GF178" s="412">
        <v>1183</v>
      </c>
      <c r="GG178" s="412">
        <v>92</v>
      </c>
      <c r="GH178" s="412">
        <v>34647</v>
      </c>
      <c r="GI178" s="412">
        <v>22</v>
      </c>
      <c r="GJ178" s="412">
        <v>9475</v>
      </c>
      <c r="GK178" s="412">
        <v>2683</v>
      </c>
      <c r="GL178" s="412">
        <v>2430</v>
      </c>
      <c r="GM178" s="412">
        <v>1208</v>
      </c>
      <c r="GN178" s="412">
        <v>735</v>
      </c>
      <c r="GO178" s="412">
        <v>392</v>
      </c>
      <c r="GP178" s="412">
        <v>195</v>
      </c>
      <c r="GQ178" s="412">
        <v>16</v>
      </c>
      <c r="GR178" s="412">
        <v>17156</v>
      </c>
      <c r="GS178" s="412">
        <v>0</v>
      </c>
      <c r="GT178" s="412">
        <v>17</v>
      </c>
      <c r="GU178" s="412">
        <v>0</v>
      </c>
      <c r="GV178" s="412">
        <v>0</v>
      </c>
      <c r="GW178" s="412">
        <v>0</v>
      </c>
      <c r="GX178" s="412">
        <v>0</v>
      </c>
      <c r="GY178" s="412">
        <v>0</v>
      </c>
      <c r="GZ178" s="412">
        <v>0</v>
      </c>
      <c r="HA178" s="412">
        <v>0</v>
      </c>
      <c r="HB178" s="412">
        <v>17</v>
      </c>
      <c r="HC178" s="412">
        <v>73.5</v>
      </c>
      <c r="HD178" s="412">
        <v>19779.75</v>
      </c>
      <c r="HE178" s="412">
        <v>6989.25</v>
      </c>
      <c r="HF178" s="412">
        <v>7777</v>
      </c>
      <c r="HG178" s="412">
        <v>5315</v>
      </c>
      <c r="HH178" s="412">
        <v>3776.5</v>
      </c>
      <c r="HI178" s="412">
        <v>2411</v>
      </c>
      <c r="HJ178" s="412">
        <v>1328.75</v>
      </c>
      <c r="HK178" s="412">
        <v>103.25</v>
      </c>
      <c r="HL178" s="412">
        <v>47554</v>
      </c>
      <c r="HM178" s="412">
        <v>40.799999999999997</v>
      </c>
      <c r="HN178" s="412">
        <v>13186.5</v>
      </c>
      <c r="HO178" s="412">
        <v>5436.1</v>
      </c>
      <c r="HP178" s="412">
        <v>6912.9</v>
      </c>
      <c r="HQ178" s="412">
        <v>5315</v>
      </c>
      <c r="HR178" s="412">
        <v>4615.7</v>
      </c>
      <c r="HS178" s="412">
        <v>3482.6</v>
      </c>
      <c r="HT178" s="412">
        <v>2214.6</v>
      </c>
      <c r="HU178" s="412">
        <v>206.5</v>
      </c>
      <c r="HV178" s="412">
        <v>41410.699999999997</v>
      </c>
      <c r="HW178" s="412">
        <v>0</v>
      </c>
      <c r="HX178" s="412">
        <v>41410.699999999997</v>
      </c>
      <c r="HY178" s="412">
        <v>73.5</v>
      </c>
      <c r="HZ178" s="412">
        <v>19779.75</v>
      </c>
      <c r="IA178" s="412">
        <v>6989.25</v>
      </c>
      <c r="IB178" s="412">
        <v>7777</v>
      </c>
      <c r="IC178" s="412">
        <v>5315</v>
      </c>
      <c r="ID178" s="412">
        <v>3776.5</v>
      </c>
      <c r="IE178" s="412">
        <v>2411</v>
      </c>
      <c r="IF178" s="412">
        <v>1328.75</v>
      </c>
      <c r="IG178" s="412">
        <v>103.25</v>
      </c>
      <c r="IH178" s="412">
        <v>47554</v>
      </c>
      <c r="II178" s="412">
        <v>15.89</v>
      </c>
      <c r="IJ178" s="412">
        <v>3976.79</v>
      </c>
      <c r="IK178" s="412">
        <v>669.64</v>
      </c>
      <c r="IL178" s="412">
        <v>332.22</v>
      </c>
      <c r="IM178" s="412">
        <v>131.80000000000001</v>
      </c>
      <c r="IN178" s="412">
        <v>65.55</v>
      </c>
      <c r="IO178" s="412">
        <v>18.010000000000002</v>
      </c>
      <c r="IP178" s="412">
        <v>3.74</v>
      </c>
      <c r="IQ178" s="412">
        <v>0</v>
      </c>
      <c r="IR178" s="412">
        <v>5213.6400000000003</v>
      </c>
      <c r="IS178" s="412">
        <v>57.61</v>
      </c>
      <c r="IT178" s="412">
        <v>15802.96</v>
      </c>
      <c r="IU178" s="412">
        <v>6319.61</v>
      </c>
      <c r="IV178" s="412">
        <v>7444.78</v>
      </c>
      <c r="IW178" s="412">
        <v>5183.2</v>
      </c>
      <c r="IX178" s="412">
        <v>3710.95</v>
      </c>
      <c r="IY178" s="412">
        <v>2392.9899999999998</v>
      </c>
      <c r="IZ178" s="412">
        <v>1325.01</v>
      </c>
      <c r="JA178" s="412">
        <v>103.25</v>
      </c>
      <c r="JB178" s="412">
        <v>42340.359999999993</v>
      </c>
      <c r="JC178" s="412">
        <v>32</v>
      </c>
      <c r="JD178" s="412">
        <v>10535.3</v>
      </c>
      <c r="JE178" s="412">
        <v>4915.3</v>
      </c>
      <c r="JF178" s="412">
        <v>6617.6</v>
      </c>
      <c r="JG178" s="412">
        <v>5183.2</v>
      </c>
      <c r="JH178" s="412">
        <v>4535.6000000000004</v>
      </c>
      <c r="JI178" s="412">
        <v>3456.5</v>
      </c>
      <c r="JJ178" s="412">
        <v>2208.4</v>
      </c>
      <c r="JK178" s="412">
        <v>206.5</v>
      </c>
      <c r="JL178" s="412">
        <v>37690.400000000001</v>
      </c>
      <c r="JM178" s="412">
        <v>0</v>
      </c>
      <c r="JN178" s="412">
        <v>37690.400000000001</v>
      </c>
      <c r="JO178" s="286"/>
      <c r="JP178" s="143">
        <f t="shared" si="7"/>
        <v>0</v>
      </c>
    </row>
    <row r="179" spans="1:276" x14ac:dyDescent="0.2">
      <c r="A179" s="150" t="s">
        <v>579</v>
      </c>
      <c r="B179" s="151" t="s">
        <v>282</v>
      </c>
      <c r="C179" s="152" t="s">
        <v>293</v>
      </c>
      <c r="D179" s="415" t="s">
        <v>578</v>
      </c>
      <c r="E179" s="412">
        <v>72587</v>
      </c>
      <c r="F179" s="412">
        <v>19413</v>
      </c>
      <c r="G179" s="412">
        <v>18108</v>
      </c>
      <c r="H179" s="412">
        <v>8570</v>
      </c>
      <c r="I179" s="412">
        <v>4291</v>
      </c>
      <c r="J179" s="412">
        <v>2151</v>
      </c>
      <c r="K179" s="412">
        <v>1635</v>
      </c>
      <c r="L179" s="412">
        <v>129</v>
      </c>
      <c r="M179" s="412">
        <v>126884</v>
      </c>
      <c r="N179" s="412">
        <v>4092</v>
      </c>
      <c r="O179" s="412">
        <v>2705</v>
      </c>
      <c r="P179" s="412">
        <v>1215</v>
      </c>
      <c r="Q179" s="412">
        <v>552</v>
      </c>
      <c r="R179" s="412">
        <v>252</v>
      </c>
      <c r="S179" s="412">
        <v>39</v>
      </c>
      <c r="T179" s="412">
        <v>21</v>
      </c>
      <c r="U179" s="412">
        <v>11</v>
      </c>
      <c r="V179" s="412">
        <v>8887</v>
      </c>
      <c r="W179" s="412">
        <v>0</v>
      </c>
      <c r="X179" s="412">
        <v>0</v>
      </c>
      <c r="Y179" s="412">
        <v>0</v>
      </c>
      <c r="Z179" s="412">
        <v>0</v>
      </c>
      <c r="AA179" s="412">
        <v>0</v>
      </c>
      <c r="AB179" s="412">
        <v>0</v>
      </c>
      <c r="AC179" s="412">
        <v>0</v>
      </c>
      <c r="AD179" s="412">
        <v>0</v>
      </c>
      <c r="AE179" s="412">
        <v>0</v>
      </c>
      <c r="AF179" s="412">
        <v>68495</v>
      </c>
      <c r="AG179" s="412">
        <v>16708</v>
      </c>
      <c r="AH179" s="412">
        <v>16893</v>
      </c>
      <c r="AI179" s="412">
        <v>8018</v>
      </c>
      <c r="AJ179" s="412">
        <v>4039</v>
      </c>
      <c r="AK179" s="412">
        <v>2112</v>
      </c>
      <c r="AL179" s="412">
        <v>1614</v>
      </c>
      <c r="AM179" s="412">
        <v>118</v>
      </c>
      <c r="AN179" s="412">
        <v>117997</v>
      </c>
      <c r="AO179" s="412">
        <v>181</v>
      </c>
      <c r="AP179" s="412">
        <v>65</v>
      </c>
      <c r="AQ179" s="412">
        <v>80</v>
      </c>
      <c r="AR179" s="412">
        <v>31</v>
      </c>
      <c r="AS179" s="412">
        <v>22</v>
      </c>
      <c r="AT179" s="412">
        <v>13</v>
      </c>
      <c r="AU179" s="412">
        <v>8</v>
      </c>
      <c r="AV179" s="412">
        <v>1</v>
      </c>
      <c r="AW179" s="412">
        <v>401</v>
      </c>
      <c r="AX179" s="412">
        <v>181</v>
      </c>
      <c r="AY179" s="412">
        <v>65</v>
      </c>
      <c r="AZ179" s="412">
        <v>80</v>
      </c>
      <c r="BA179" s="412">
        <v>31</v>
      </c>
      <c r="BB179" s="412">
        <v>22</v>
      </c>
      <c r="BC179" s="412">
        <v>13</v>
      </c>
      <c r="BD179" s="412">
        <v>8</v>
      </c>
      <c r="BE179" s="412">
        <v>1</v>
      </c>
      <c r="BF179" s="412">
        <v>0</v>
      </c>
      <c r="BG179" s="412">
        <v>401</v>
      </c>
      <c r="BH179" s="412">
        <v>181</v>
      </c>
      <c r="BI179" s="412">
        <v>68379</v>
      </c>
      <c r="BJ179" s="412">
        <v>16723</v>
      </c>
      <c r="BK179" s="412">
        <v>16844</v>
      </c>
      <c r="BL179" s="412">
        <v>8009</v>
      </c>
      <c r="BM179" s="412">
        <v>4030</v>
      </c>
      <c r="BN179" s="412">
        <v>2107</v>
      </c>
      <c r="BO179" s="412">
        <v>1607</v>
      </c>
      <c r="BP179" s="412">
        <v>117</v>
      </c>
      <c r="BQ179" s="412">
        <v>117997</v>
      </c>
      <c r="BR179" s="412">
        <v>39</v>
      </c>
      <c r="BS179" s="412">
        <v>33493</v>
      </c>
      <c r="BT179" s="412">
        <v>5355</v>
      </c>
      <c r="BU179" s="412">
        <v>4493</v>
      </c>
      <c r="BV179" s="412">
        <v>1862</v>
      </c>
      <c r="BW179" s="412">
        <v>754</v>
      </c>
      <c r="BX179" s="412">
        <v>318</v>
      </c>
      <c r="BY179" s="412">
        <v>209</v>
      </c>
      <c r="BZ179" s="412">
        <v>5</v>
      </c>
      <c r="CA179" s="412">
        <v>46528</v>
      </c>
      <c r="CB179" s="412">
        <v>5</v>
      </c>
      <c r="CC179" s="412">
        <v>1188</v>
      </c>
      <c r="CD179" s="412">
        <v>296</v>
      </c>
      <c r="CE179" s="412">
        <v>249</v>
      </c>
      <c r="CF179" s="412">
        <v>72</v>
      </c>
      <c r="CG179" s="412">
        <v>32</v>
      </c>
      <c r="CH179" s="412">
        <v>15</v>
      </c>
      <c r="CI179" s="412">
        <v>6</v>
      </c>
      <c r="CJ179" s="412">
        <v>0</v>
      </c>
      <c r="CK179" s="412">
        <v>1863</v>
      </c>
      <c r="CL179" s="412">
        <v>4</v>
      </c>
      <c r="CM179" s="412">
        <v>32</v>
      </c>
      <c r="CN179" s="412">
        <v>13</v>
      </c>
      <c r="CO179" s="412">
        <v>6</v>
      </c>
      <c r="CP179" s="412">
        <v>7</v>
      </c>
      <c r="CQ179" s="412">
        <v>6</v>
      </c>
      <c r="CR179" s="412">
        <v>1</v>
      </c>
      <c r="CS179" s="412">
        <v>1</v>
      </c>
      <c r="CT179" s="412">
        <v>1</v>
      </c>
      <c r="CU179" s="412">
        <v>71</v>
      </c>
      <c r="CV179" s="412">
        <v>1910</v>
      </c>
      <c r="CW179" s="412">
        <v>891</v>
      </c>
      <c r="CX179" s="412">
        <v>639</v>
      </c>
      <c r="CY179" s="412">
        <v>393</v>
      </c>
      <c r="CZ179" s="412">
        <v>118</v>
      </c>
      <c r="DA179" s="412">
        <v>47</v>
      </c>
      <c r="DB179" s="412">
        <v>16</v>
      </c>
      <c r="DC179" s="412">
        <v>0</v>
      </c>
      <c r="DD179" s="412">
        <v>4014</v>
      </c>
      <c r="DE179" s="412">
        <v>974</v>
      </c>
      <c r="DF179" s="412">
        <v>178</v>
      </c>
      <c r="DG179" s="412">
        <v>144</v>
      </c>
      <c r="DH179" s="412">
        <v>66</v>
      </c>
      <c r="DI179" s="412">
        <v>28</v>
      </c>
      <c r="DJ179" s="412">
        <v>11</v>
      </c>
      <c r="DK179" s="412">
        <v>21</v>
      </c>
      <c r="DL179" s="412">
        <v>5</v>
      </c>
      <c r="DM179" s="412">
        <v>1427</v>
      </c>
      <c r="DN179" s="412">
        <v>265</v>
      </c>
      <c r="DO179" s="412">
        <v>31</v>
      </c>
      <c r="DP179" s="412">
        <v>25</v>
      </c>
      <c r="DQ179" s="412">
        <v>4</v>
      </c>
      <c r="DR179" s="412">
        <v>4</v>
      </c>
      <c r="DS179" s="412">
        <v>2</v>
      </c>
      <c r="DT179" s="412">
        <v>1</v>
      </c>
      <c r="DU179" s="412">
        <v>0</v>
      </c>
      <c r="DV179" s="412">
        <v>332</v>
      </c>
      <c r="DW179" s="412">
        <v>239</v>
      </c>
      <c r="DX179" s="412">
        <v>40</v>
      </c>
      <c r="DY179" s="412">
        <v>32</v>
      </c>
      <c r="DZ179" s="412">
        <v>12</v>
      </c>
      <c r="EA179" s="412">
        <v>4</v>
      </c>
      <c r="EB179" s="412">
        <v>3</v>
      </c>
      <c r="EC179" s="412">
        <v>4</v>
      </c>
      <c r="ED179" s="412">
        <v>4</v>
      </c>
      <c r="EE179" s="412">
        <v>338</v>
      </c>
      <c r="EF179" s="412">
        <v>1478</v>
      </c>
      <c r="EG179" s="412">
        <v>249</v>
      </c>
      <c r="EH179" s="412">
        <v>201</v>
      </c>
      <c r="EI179" s="412">
        <v>82</v>
      </c>
      <c r="EJ179" s="412">
        <v>36</v>
      </c>
      <c r="EK179" s="412">
        <v>16</v>
      </c>
      <c r="EL179" s="412">
        <v>26</v>
      </c>
      <c r="EM179" s="412">
        <v>9</v>
      </c>
      <c r="EN179" s="412">
        <v>2097</v>
      </c>
      <c r="EO179" s="412">
        <v>731</v>
      </c>
      <c r="EP179" s="412">
        <v>136</v>
      </c>
      <c r="EQ179" s="412">
        <v>107</v>
      </c>
      <c r="ER179" s="412">
        <v>46</v>
      </c>
      <c r="ES179" s="412">
        <v>18</v>
      </c>
      <c r="ET179" s="412">
        <v>9</v>
      </c>
      <c r="EU179" s="412">
        <v>11</v>
      </c>
      <c r="EV179" s="412">
        <v>6</v>
      </c>
      <c r="EW179" s="412">
        <v>1064</v>
      </c>
      <c r="EX179" s="412">
        <v>0</v>
      </c>
      <c r="EY179" s="412">
        <v>0</v>
      </c>
      <c r="EZ179" s="412">
        <v>0</v>
      </c>
      <c r="FA179" s="412">
        <v>0</v>
      </c>
      <c r="FB179" s="412">
        <v>0</v>
      </c>
      <c r="FC179" s="412">
        <v>0</v>
      </c>
      <c r="FD179" s="412">
        <v>0</v>
      </c>
      <c r="FE179" s="412">
        <v>0</v>
      </c>
      <c r="FF179" s="412">
        <v>0</v>
      </c>
      <c r="FG179" s="412">
        <v>2</v>
      </c>
      <c r="FH179" s="412">
        <v>2</v>
      </c>
      <c r="FI179" s="412">
        <v>1</v>
      </c>
      <c r="FJ179" s="412">
        <v>0</v>
      </c>
      <c r="FK179" s="412">
        <v>0</v>
      </c>
      <c r="FL179" s="412">
        <v>0</v>
      </c>
      <c r="FM179" s="412">
        <v>0</v>
      </c>
      <c r="FN179" s="412">
        <v>0</v>
      </c>
      <c r="FO179" s="412">
        <v>5</v>
      </c>
      <c r="FP179" s="412">
        <v>729</v>
      </c>
      <c r="FQ179" s="412">
        <v>134</v>
      </c>
      <c r="FR179" s="412">
        <v>106</v>
      </c>
      <c r="FS179" s="412">
        <v>46</v>
      </c>
      <c r="FT179" s="412">
        <v>18</v>
      </c>
      <c r="FU179" s="412">
        <v>9</v>
      </c>
      <c r="FV179" s="412">
        <v>11</v>
      </c>
      <c r="FW179" s="412">
        <v>6</v>
      </c>
      <c r="FX179" s="412">
        <v>1059</v>
      </c>
      <c r="FY179" s="412">
        <v>133</v>
      </c>
      <c r="FZ179" s="412">
        <v>33160</v>
      </c>
      <c r="GA179" s="412">
        <v>10986</v>
      </c>
      <c r="GB179" s="412">
        <v>12039</v>
      </c>
      <c r="GC179" s="412">
        <v>6051</v>
      </c>
      <c r="GD179" s="412">
        <v>3230</v>
      </c>
      <c r="GE179" s="412">
        <v>1768</v>
      </c>
      <c r="GF179" s="412">
        <v>1386</v>
      </c>
      <c r="GG179" s="412">
        <v>107</v>
      </c>
      <c r="GH179" s="412">
        <v>68860</v>
      </c>
      <c r="GI179" s="412">
        <v>48</v>
      </c>
      <c r="GJ179" s="412">
        <v>35219</v>
      </c>
      <c r="GK179" s="412">
        <v>5737</v>
      </c>
      <c r="GL179" s="412">
        <v>4805</v>
      </c>
      <c r="GM179" s="412">
        <v>1958</v>
      </c>
      <c r="GN179" s="412">
        <v>800</v>
      </c>
      <c r="GO179" s="412">
        <v>339</v>
      </c>
      <c r="GP179" s="412">
        <v>221</v>
      </c>
      <c r="GQ179" s="412">
        <v>10</v>
      </c>
      <c r="GR179" s="412">
        <v>49137</v>
      </c>
      <c r="GS179" s="412">
        <v>0</v>
      </c>
      <c r="GT179" s="412">
        <v>0</v>
      </c>
      <c r="GU179" s="412">
        <v>0</v>
      </c>
      <c r="GV179" s="412">
        <v>0</v>
      </c>
      <c r="GW179" s="412">
        <v>0</v>
      </c>
      <c r="GX179" s="412">
        <v>0</v>
      </c>
      <c r="GY179" s="412">
        <v>0</v>
      </c>
      <c r="GZ179" s="412">
        <v>0</v>
      </c>
      <c r="HA179" s="412">
        <v>0</v>
      </c>
      <c r="HB179" s="412">
        <v>0</v>
      </c>
      <c r="HC179" s="412">
        <v>168</v>
      </c>
      <c r="HD179" s="412">
        <v>59546.25</v>
      </c>
      <c r="HE179" s="412">
        <v>15291.75</v>
      </c>
      <c r="HF179" s="412">
        <v>15646.5</v>
      </c>
      <c r="HG179" s="412">
        <v>7523.5</v>
      </c>
      <c r="HH179" s="412">
        <v>3828.5</v>
      </c>
      <c r="HI179" s="412">
        <v>2022.75</v>
      </c>
      <c r="HJ179" s="412">
        <v>1553.75</v>
      </c>
      <c r="HK179" s="412">
        <v>117.25</v>
      </c>
      <c r="HL179" s="412">
        <v>105698.25</v>
      </c>
      <c r="HM179" s="412">
        <v>93.3</v>
      </c>
      <c r="HN179" s="412">
        <v>39697.5</v>
      </c>
      <c r="HO179" s="412">
        <v>11893.6</v>
      </c>
      <c r="HP179" s="412">
        <v>13908</v>
      </c>
      <c r="HQ179" s="412">
        <v>7523.5</v>
      </c>
      <c r="HR179" s="412">
        <v>4679.3</v>
      </c>
      <c r="HS179" s="412">
        <v>2921.8</v>
      </c>
      <c r="HT179" s="412">
        <v>2589.6</v>
      </c>
      <c r="HU179" s="412">
        <v>234.5</v>
      </c>
      <c r="HV179" s="412">
        <v>83541.100000000006</v>
      </c>
      <c r="HW179" s="412">
        <v>36.700000000000003</v>
      </c>
      <c r="HX179" s="412">
        <v>83577.8</v>
      </c>
      <c r="HY179" s="412">
        <v>168</v>
      </c>
      <c r="HZ179" s="412">
        <v>59546.25</v>
      </c>
      <c r="IA179" s="412">
        <v>15291.75</v>
      </c>
      <c r="IB179" s="412">
        <v>15646.5</v>
      </c>
      <c r="IC179" s="412">
        <v>7523.5</v>
      </c>
      <c r="ID179" s="412">
        <v>3828.5</v>
      </c>
      <c r="IE179" s="412">
        <v>2022.75</v>
      </c>
      <c r="IF179" s="412">
        <v>1553.75</v>
      </c>
      <c r="IG179" s="412">
        <v>117.25</v>
      </c>
      <c r="IH179" s="412">
        <v>105698.25</v>
      </c>
      <c r="II179" s="412">
        <v>64.37</v>
      </c>
      <c r="IJ179" s="412">
        <v>19163.150000000001</v>
      </c>
      <c r="IK179" s="412">
        <v>1601.99</v>
      </c>
      <c r="IL179" s="412">
        <v>806.59</v>
      </c>
      <c r="IM179" s="412">
        <v>208.91</v>
      </c>
      <c r="IN179" s="412">
        <v>78.88</v>
      </c>
      <c r="IO179" s="412">
        <v>13.94</v>
      </c>
      <c r="IP179" s="412">
        <v>6.92</v>
      </c>
      <c r="IQ179" s="412">
        <v>0</v>
      </c>
      <c r="IR179" s="412">
        <v>21944.75</v>
      </c>
      <c r="IS179" s="412">
        <v>103.63</v>
      </c>
      <c r="IT179" s="412">
        <v>40383.1</v>
      </c>
      <c r="IU179" s="412">
        <v>13689.76</v>
      </c>
      <c r="IV179" s="412">
        <v>14839.91</v>
      </c>
      <c r="IW179" s="412">
        <v>7314.59</v>
      </c>
      <c r="IX179" s="412">
        <v>3749.62</v>
      </c>
      <c r="IY179" s="412">
        <v>2008.81</v>
      </c>
      <c r="IZ179" s="412">
        <v>1546.83</v>
      </c>
      <c r="JA179" s="412">
        <v>117.25</v>
      </c>
      <c r="JB179" s="412">
        <v>83753.499999999985</v>
      </c>
      <c r="JC179" s="412">
        <v>57.6</v>
      </c>
      <c r="JD179" s="412">
        <v>26922.1</v>
      </c>
      <c r="JE179" s="412">
        <v>10647.6</v>
      </c>
      <c r="JF179" s="412">
        <v>13191</v>
      </c>
      <c r="JG179" s="412">
        <v>7314.6</v>
      </c>
      <c r="JH179" s="412">
        <v>4582.8999999999996</v>
      </c>
      <c r="JI179" s="412">
        <v>2901.6</v>
      </c>
      <c r="JJ179" s="412">
        <v>2578.1</v>
      </c>
      <c r="JK179" s="412">
        <v>234.5</v>
      </c>
      <c r="JL179" s="412">
        <v>68430</v>
      </c>
      <c r="JM179" s="412">
        <v>36.700000000000003</v>
      </c>
      <c r="JN179" s="412">
        <v>68466.7</v>
      </c>
      <c r="JO179" s="286"/>
      <c r="JP179" s="143">
        <f t="shared" si="7"/>
        <v>0</v>
      </c>
    </row>
    <row r="180" spans="1:276" x14ac:dyDescent="0.2">
      <c r="A180" s="150" t="s">
        <v>581</v>
      </c>
      <c r="B180" s="151" t="s">
        <v>276</v>
      </c>
      <c r="C180" s="152" t="s">
        <v>286</v>
      </c>
      <c r="D180" s="415" t="s">
        <v>580</v>
      </c>
      <c r="E180" s="412">
        <v>23849</v>
      </c>
      <c r="F180" s="412">
        <v>10298</v>
      </c>
      <c r="G180" s="412">
        <v>11158</v>
      </c>
      <c r="H180" s="412">
        <v>4663</v>
      </c>
      <c r="I180" s="412">
        <v>2700</v>
      </c>
      <c r="J180" s="412">
        <v>1714</v>
      </c>
      <c r="K180" s="412">
        <v>911</v>
      </c>
      <c r="L180" s="412">
        <v>46</v>
      </c>
      <c r="M180" s="412">
        <v>55339</v>
      </c>
      <c r="N180" s="412">
        <v>716</v>
      </c>
      <c r="O180" s="412">
        <v>203</v>
      </c>
      <c r="P180" s="412">
        <v>184</v>
      </c>
      <c r="Q180" s="412">
        <v>107</v>
      </c>
      <c r="R180" s="412">
        <v>48</v>
      </c>
      <c r="S180" s="412">
        <v>41</v>
      </c>
      <c r="T180" s="412">
        <v>26</v>
      </c>
      <c r="U180" s="412">
        <v>10</v>
      </c>
      <c r="V180" s="412">
        <v>1335</v>
      </c>
      <c r="W180" s="412">
        <v>0</v>
      </c>
      <c r="X180" s="412">
        <v>0</v>
      </c>
      <c r="Y180" s="412">
        <v>0</v>
      </c>
      <c r="Z180" s="412">
        <v>0</v>
      </c>
      <c r="AA180" s="412">
        <v>0</v>
      </c>
      <c r="AB180" s="412">
        <v>0</v>
      </c>
      <c r="AC180" s="412">
        <v>0</v>
      </c>
      <c r="AD180" s="412">
        <v>0</v>
      </c>
      <c r="AE180" s="412">
        <v>0</v>
      </c>
      <c r="AF180" s="412">
        <v>23133</v>
      </c>
      <c r="AG180" s="412">
        <v>10095</v>
      </c>
      <c r="AH180" s="412">
        <v>10974</v>
      </c>
      <c r="AI180" s="412">
        <v>4556</v>
      </c>
      <c r="AJ180" s="412">
        <v>2652</v>
      </c>
      <c r="AK180" s="412">
        <v>1673</v>
      </c>
      <c r="AL180" s="412">
        <v>885</v>
      </c>
      <c r="AM180" s="412">
        <v>36</v>
      </c>
      <c r="AN180" s="412">
        <v>54004</v>
      </c>
      <c r="AO180" s="412">
        <v>84</v>
      </c>
      <c r="AP180" s="412">
        <v>49</v>
      </c>
      <c r="AQ180" s="412">
        <v>84</v>
      </c>
      <c r="AR180" s="412">
        <v>32</v>
      </c>
      <c r="AS180" s="412">
        <v>29</v>
      </c>
      <c r="AT180" s="412">
        <v>28</v>
      </c>
      <c r="AU180" s="412">
        <v>17</v>
      </c>
      <c r="AV180" s="412">
        <v>12</v>
      </c>
      <c r="AW180" s="412">
        <v>335</v>
      </c>
      <c r="AX180" s="412">
        <v>84</v>
      </c>
      <c r="AY180" s="412">
        <v>49</v>
      </c>
      <c r="AZ180" s="412">
        <v>84</v>
      </c>
      <c r="BA180" s="412">
        <v>32</v>
      </c>
      <c r="BB180" s="412">
        <v>29</v>
      </c>
      <c r="BC180" s="412">
        <v>28</v>
      </c>
      <c r="BD180" s="412">
        <v>17</v>
      </c>
      <c r="BE180" s="412">
        <v>12</v>
      </c>
      <c r="BF180" s="412">
        <v>0</v>
      </c>
      <c r="BG180" s="412">
        <v>335</v>
      </c>
      <c r="BH180" s="412">
        <v>84</v>
      </c>
      <c r="BI180" s="412">
        <v>23098</v>
      </c>
      <c r="BJ180" s="412">
        <v>10130</v>
      </c>
      <c r="BK180" s="412">
        <v>10922</v>
      </c>
      <c r="BL180" s="412">
        <v>4553</v>
      </c>
      <c r="BM180" s="412">
        <v>2651</v>
      </c>
      <c r="BN180" s="412">
        <v>1662</v>
      </c>
      <c r="BO180" s="412">
        <v>880</v>
      </c>
      <c r="BP180" s="412">
        <v>24</v>
      </c>
      <c r="BQ180" s="412">
        <v>54004</v>
      </c>
      <c r="BR180" s="412">
        <v>23</v>
      </c>
      <c r="BS180" s="412">
        <v>10420</v>
      </c>
      <c r="BT180" s="412">
        <v>3356</v>
      </c>
      <c r="BU180" s="412">
        <v>2902</v>
      </c>
      <c r="BV180" s="412">
        <v>943</v>
      </c>
      <c r="BW180" s="412">
        <v>524</v>
      </c>
      <c r="BX180" s="412">
        <v>278</v>
      </c>
      <c r="BY180" s="412">
        <v>110</v>
      </c>
      <c r="BZ180" s="412">
        <v>1</v>
      </c>
      <c r="CA180" s="412">
        <v>18557</v>
      </c>
      <c r="CB180" s="412">
        <v>5</v>
      </c>
      <c r="CC180" s="412">
        <v>243</v>
      </c>
      <c r="CD180" s="412">
        <v>111</v>
      </c>
      <c r="CE180" s="412">
        <v>114</v>
      </c>
      <c r="CF180" s="412">
        <v>44</v>
      </c>
      <c r="CG180" s="412">
        <v>24</v>
      </c>
      <c r="CH180" s="412">
        <v>15</v>
      </c>
      <c r="CI180" s="412">
        <v>4</v>
      </c>
      <c r="CJ180" s="412">
        <v>0</v>
      </c>
      <c r="CK180" s="412">
        <v>560</v>
      </c>
      <c r="CL180" s="412">
        <v>2</v>
      </c>
      <c r="CM180" s="412">
        <v>33</v>
      </c>
      <c r="CN180" s="412">
        <v>14</v>
      </c>
      <c r="CO180" s="412">
        <v>14</v>
      </c>
      <c r="CP180" s="412">
        <v>4</v>
      </c>
      <c r="CQ180" s="412">
        <v>5</v>
      </c>
      <c r="CR180" s="412">
        <v>4</v>
      </c>
      <c r="CS180" s="412">
        <v>18</v>
      </c>
      <c r="CT180" s="412">
        <v>4</v>
      </c>
      <c r="CU180" s="412">
        <v>98</v>
      </c>
      <c r="CV180" s="412">
        <v>177</v>
      </c>
      <c r="CW180" s="412">
        <v>59</v>
      </c>
      <c r="CX180" s="412">
        <v>81</v>
      </c>
      <c r="CY180" s="412">
        <v>45</v>
      </c>
      <c r="CZ180" s="412">
        <v>18</v>
      </c>
      <c r="DA180" s="412">
        <v>11</v>
      </c>
      <c r="DB180" s="412">
        <v>3</v>
      </c>
      <c r="DC180" s="412">
        <v>0</v>
      </c>
      <c r="DD180" s="412">
        <v>394</v>
      </c>
      <c r="DE180" s="412">
        <v>523</v>
      </c>
      <c r="DF180" s="412">
        <v>152</v>
      </c>
      <c r="DG180" s="412">
        <v>157</v>
      </c>
      <c r="DH180" s="412">
        <v>51</v>
      </c>
      <c r="DI180" s="412">
        <v>36</v>
      </c>
      <c r="DJ180" s="412">
        <v>28</v>
      </c>
      <c r="DK180" s="412">
        <v>15</v>
      </c>
      <c r="DL180" s="412">
        <v>0</v>
      </c>
      <c r="DM180" s="412">
        <v>962</v>
      </c>
      <c r="DN180" s="412">
        <v>50</v>
      </c>
      <c r="DO180" s="412">
        <v>9</v>
      </c>
      <c r="DP180" s="412">
        <v>12</v>
      </c>
      <c r="DQ180" s="412">
        <v>5</v>
      </c>
      <c r="DR180" s="412">
        <v>1</v>
      </c>
      <c r="DS180" s="412">
        <v>0</v>
      </c>
      <c r="DT180" s="412">
        <v>1</v>
      </c>
      <c r="DU180" s="412">
        <v>0</v>
      </c>
      <c r="DV180" s="412">
        <v>78</v>
      </c>
      <c r="DW180" s="412">
        <v>86</v>
      </c>
      <c r="DX180" s="412">
        <v>25</v>
      </c>
      <c r="DY180" s="412">
        <v>17</v>
      </c>
      <c r="DZ180" s="412">
        <v>10</v>
      </c>
      <c r="EA180" s="412">
        <v>5</v>
      </c>
      <c r="EB180" s="412">
        <v>5</v>
      </c>
      <c r="EC180" s="412">
        <v>3</v>
      </c>
      <c r="ED180" s="412">
        <v>0</v>
      </c>
      <c r="EE180" s="412">
        <v>151</v>
      </c>
      <c r="EF180" s="412">
        <v>659</v>
      </c>
      <c r="EG180" s="412">
        <v>186</v>
      </c>
      <c r="EH180" s="412">
        <v>186</v>
      </c>
      <c r="EI180" s="412">
        <v>66</v>
      </c>
      <c r="EJ180" s="412">
        <v>42</v>
      </c>
      <c r="EK180" s="412">
        <v>33</v>
      </c>
      <c r="EL180" s="412">
        <v>19</v>
      </c>
      <c r="EM180" s="412">
        <v>0</v>
      </c>
      <c r="EN180" s="412">
        <v>1191</v>
      </c>
      <c r="EO180" s="412">
        <v>296</v>
      </c>
      <c r="EP180" s="412">
        <v>78</v>
      </c>
      <c r="EQ180" s="412">
        <v>102</v>
      </c>
      <c r="ER180" s="412">
        <v>37</v>
      </c>
      <c r="ES180" s="412">
        <v>25</v>
      </c>
      <c r="ET180" s="412">
        <v>16</v>
      </c>
      <c r="EU180" s="412">
        <v>10</v>
      </c>
      <c r="EV180" s="412">
        <v>0</v>
      </c>
      <c r="EW180" s="412">
        <v>564</v>
      </c>
      <c r="EX180" s="412">
        <v>0</v>
      </c>
      <c r="EY180" s="412">
        <v>0</v>
      </c>
      <c r="EZ180" s="412">
        <v>0</v>
      </c>
      <c r="FA180" s="412">
        <v>0</v>
      </c>
      <c r="FB180" s="412">
        <v>0</v>
      </c>
      <c r="FC180" s="412">
        <v>0</v>
      </c>
      <c r="FD180" s="412">
        <v>0</v>
      </c>
      <c r="FE180" s="412">
        <v>0</v>
      </c>
      <c r="FF180" s="412">
        <v>0</v>
      </c>
      <c r="FG180" s="412">
        <v>2</v>
      </c>
      <c r="FH180" s="412">
        <v>3</v>
      </c>
      <c r="FI180" s="412">
        <v>0</v>
      </c>
      <c r="FJ180" s="412">
        <v>0</v>
      </c>
      <c r="FK180" s="412">
        <v>0</v>
      </c>
      <c r="FL180" s="412">
        <v>0</v>
      </c>
      <c r="FM180" s="412">
        <v>0</v>
      </c>
      <c r="FN180" s="412">
        <v>0</v>
      </c>
      <c r="FO180" s="412">
        <v>5</v>
      </c>
      <c r="FP180" s="412">
        <v>294</v>
      </c>
      <c r="FQ180" s="412">
        <v>75</v>
      </c>
      <c r="FR180" s="412">
        <v>102</v>
      </c>
      <c r="FS180" s="412">
        <v>37</v>
      </c>
      <c r="FT180" s="412">
        <v>25</v>
      </c>
      <c r="FU180" s="412">
        <v>16</v>
      </c>
      <c r="FV180" s="412">
        <v>10</v>
      </c>
      <c r="FW180" s="412">
        <v>0</v>
      </c>
      <c r="FX180" s="412">
        <v>559</v>
      </c>
      <c r="FY180" s="412">
        <v>54</v>
      </c>
      <c r="FZ180" s="412">
        <v>12266</v>
      </c>
      <c r="GA180" s="412">
        <v>6615</v>
      </c>
      <c r="GB180" s="412">
        <v>7863</v>
      </c>
      <c r="GC180" s="412">
        <v>3547</v>
      </c>
      <c r="GD180" s="412">
        <v>2092</v>
      </c>
      <c r="GE180" s="412">
        <v>1360</v>
      </c>
      <c r="GF180" s="412">
        <v>744</v>
      </c>
      <c r="GG180" s="412">
        <v>19</v>
      </c>
      <c r="GH180" s="412">
        <v>34560</v>
      </c>
      <c r="GI180" s="412">
        <v>30</v>
      </c>
      <c r="GJ180" s="412">
        <v>10832</v>
      </c>
      <c r="GK180" s="412">
        <v>3515</v>
      </c>
      <c r="GL180" s="412">
        <v>3059</v>
      </c>
      <c r="GM180" s="412">
        <v>1006</v>
      </c>
      <c r="GN180" s="412">
        <v>559</v>
      </c>
      <c r="GO180" s="412">
        <v>302</v>
      </c>
      <c r="GP180" s="412">
        <v>136</v>
      </c>
      <c r="GQ180" s="412">
        <v>5</v>
      </c>
      <c r="GR180" s="412">
        <v>19444</v>
      </c>
      <c r="GS180" s="412">
        <v>0</v>
      </c>
      <c r="GT180" s="412">
        <v>0</v>
      </c>
      <c r="GU180" s="412">
        <v>0</v>
      </c>
      <c r="GV180" s="412">
        <v>0</v>
      </c>
      <c r="GW180" s="412">
        <v>0</v>
      </c>
      <c r="GX180" s="412">
        <v>0</v>
      </c>
      <c r="GY180" s="412">
        <v>0</v>
      </c>
      <c r="GZ180" s="412">
        <v>0</v>
      </c>
      <c r="HA180" s="412">
        <v>0</v>
      </c>
      <c r="HB180" s="412">
        <v>0</v>
      </c>
      <c r="HC180" s="412">
        <v>76</v>
      </c>
      <c r="HD180" s="412">
        <v>20408.75</v>
      </c>
      <c r="HE180" s="412">
        <v>9259.75</v>
      </c>
      <c r="HF180" s="412">
        <v>10157.5</v>
      </c>
      <c r="HG180" s="412">
        <v>4304.25</v>
      </c>
      <c r="HH180" s="412">
        <v>2513</v>
      </c>
      <c r="HI180" s="412">
        <v>1589.25</v>
      </c>
      <c r="HJ180" s="412">
        <v>843</v>
      </c>
      <c r="HK180" s="412">
        <v>21.75</v>
      </c>
      <c r="HL180" s="412">
        <v>49173.25</v>
      </c>
      <c r="HM180" s="412">
        <v>42.2</v>
      </c>
      <c r="HN180" s="412">
        <v>13605.8</v>
      </c>
      <c r="HO180" s="412">
        <v>7202</v>
      </c>
      <c r="HP180" s="412">
        <v>9028.9</v>
      </c>
      <c r="HQ180" s="412">
        <v>4304.3</v>
      </c>
      <c r="HR180" s="412">
        <v>3071.4</v>
      </c>
      <c r="HS180" s="412">
        <v>2295.6</v>
      </c>
      <c r="HT180" s="412">
        <v>1405</v>
      </c>
      <c r="HU180" s="412">
        <v>43.5</v>
      </c>
      <c r="HV180" s="412">
        <v>40998.700000000004</v>
      </c>
      <c r="HW180" s="412">
        <v>0</v>
      </c>
      <c r="HX180" s="412">
        <v>40998.699999999997</v>
      </c>
      <c r="HY180" s="412">
        <v>76</v>
      </c>
      <c r="HZ180" s="412">
        <v>20408.75</v>
      </c>
      <c r="IA180" s="412">
        <v>9259.75</v>
      </c>
      <c r="IB180" s="412">
        <v>10157.5</v>
      </c>
      <c r="IC180" s="412">
        <v>4304.25</v>
      </c>
      <c r="ID180" s="412">
        <v>2513</v>
      </c>
      <c r="IE180" s="412">
        <v>1589.25</v>
      </c>
      <c r="IF180" s="412">
        <v>843</v>
      </c>
      <c r="IG180" s="412">
        <v>21.75</v>
      </c>
      <c r="IH180" s="412">
        <v>49173.25</v>
      </c>
      <c r="II180" s="412">
        <v>19.63</v>
      </c>
      <c r="IJ180" s="412">
        <v>4828.71</v>
      </c>
      <c r="IK180" s="412">
        <v>935.14</v>
      </c>
      <c r="IL180" s="412">
        <v>555.76</v>
      </c>
      <c r="IM180" s="412">
        <v>119.47</v>
      </c>
      <c r="IN180" s="412">
        <v>66.709999999999994</v>
      </c>
      <c r="IO180" s="412">
        <v>22.21</v>
      </c>
      <c r="IP180" s="412">
        <v>7.55</v>
      </c>
      <c r="IQ180" s="412">
        <v>0</v>
      </c>
      <c r="IR180" s="412">
        <v>6555.1800000000012</v>
      </c>
      <c r="IS180" s="412">
        <v>56.370000000000005</v>
      </c>
      <c r="IT180" s="412">
        <v>15580.04</v>
      </c>
      <c r="IU180" s="412">
        <v>8324.61</v>
      </c>
      <c r="IV180" s="412">
        <v>9601.74</v>
      </c>
      <c r="IW180" s="412">
        <v>4184.78</v>
      </c>
      <c r="IX180" s="412">
        <v>2446.29</v>
      </c>
      <c r="IY180" s="412">
        <v>1567.04</v>
      </c>
      <c r="IZ180" s="412">
        <v>835.45</v>
      </c>
      <c r="JA180" s="412">
        <v>21.75</v>
      </c>
      <c r="JB180" s="412">
        <v>42618.07</v>
      </c>
      <c r="JC180" s="412">
        <v>31.3</v>
      </c>
      <c r="JD180" s="412">
        <v>10386.700000000001</v>
      </c>
      <c r="JE180" s="412">
        <v>6474.7</v>
      </c>
      <c r="JF180" s="412">
        <v>8534.9</v>
      </c>
      <c r="JG180" s="412">
        <v>4184.8</v>
      </c>
      <c r="JH180" s="412">
        <v>2989.9</v>
      </c>
      <c r="JI180" s="412">
        <v>2263.5</v>
      </c>
      <c r="JJ180" s="412">
        <v>1392.4</v>
      </c>
      <c r="JK180" s="412">
        <v>43.5</v>
      </c>
      <c r="JL180" s="412">
        <v>36301.700000000004</v>
      </c>
      <c r="JM180" s="412">
        <v>0</v>
      </c>
      <c r="JN180" s="412">
        <v>36301.699999999997</v>
      </c>
      <c r="JO180" s="286"/>
      <c r="JP180" s="143">
        <f t="shared" si="7"/>
        <v>0</v>
      </c>
    </row>
    <row r="181" spans="1:276" x14ac:dyDescent="0.2">
      <c r="A181" s="150" t="s">
        <v>583</v>
      </c>
      <c r="B181" s="151" t="s">
        <v>280</v>
      </c>
      <c r="C181" s="152" t="s">
        <v>128</v>
      </c>
      <c r="D181" s="415" t="s">
        <v>582</v>
      </c>
      <c r="E181" s="412">
        <v>5107</v>
      </c>
      <c r="F181" s="412">
        <v>32191</v>
      </c>
      <c r="G181" s="412">
        <v>49047</v>
      </c>
      <c r="H181" s="412">
        <v>19640</v>
      </c>
      <c r="I181" s="412">
        <v>3295</v>
      </c>
      <c r="J181" s="412">
        <v>729</v>
      </c>
      <c r="K181" s="412">
        <v>111</v>
      </c>
      <c r="L181" s="412">
        <v>23</v>
      </c>
      <c r="M181" s="412">
        <v>110143</v>
      </c>
      <c r="N181" s="412">
        <v>280</v>
      </c>
      <c r="O181" s="412">
        <v>620</v>
      </c>
      <c r="P181" s="412">
        <v>641</v>
      </c>
      <c r="Q181" s="412">
        <v>412</v>
      </c>
      <c r="R181" s="412">
        <v>120</v>
      </c>
      <c r="S181" s="412">
        <v>15</v>
      </c>
      <c r="T181" s="412">
        <v>4</v>
      </c>
      <c r="U181" s="412">
        <v>0</v>
      </c>
      <c r="V181" s="412">
        <v>2092</v>
      </c>
      <c r="W181" s="412">
        <v>0</v>
      </c>
      <c r="X181" s="412">
        <v>0</v>
      </c>
      <c r="Y181" s="412">
        <v>0</v>
      </c>
      <c r="Z181" s="412">
        <v>0</v>
      </c>
      <c r="AA181" s="412">
        <v>0</v>
      </c>
      <c r="AB181" s="412">
        <v>0</v>
      </c>
      <c r="AC181" s="412">
        <v>0</v>
      </c>
      <c r="AD181" s="412">
        <v>0</v>
      </c>
      <c r="AE181" s="412">
        <v>0</v>
      </c>
      <c r="AF181" s="412">
        <v>4827</v>
      </c>
      <c r="AG181" s="412">
        <v>31571</v>
      </c>
      <c r="AH181" s="412">
        <v>48406</v>
      </c>
      <c r="AI181" s="412">
        <v>19228</v>
      </c>
      <c r="AJ181" s="412">
        <v>3175</v>
      </c>
      <c r="AK181" s="412">
        <v>714</v>
      </c>
      <c r="AL181" s="412">
        <v>107</v>
      </c>
      <c r="AM181" s="412">
        <v>23</v>
      </c>
      <c r="AN181" s="412">
        <v>108051</v>
      </c>
      <c r="AO181" s="412">
        <v>0</v>
      </c>
      <c r="AP181" s="412">
        <v>20</v>
      </c>
      <c r="AQ181" s="412">
        <v>132</v>
      </c>
      <c r="AR181" s="412">
        <v>103</v>
      </c>
      <c r="AS181" s="412">
        <v>14</v>
      </c>
      <c r="AT181" s="412">
        <v>6</v>
      </c>
      <c r="AU181" s="412">
        <v>0</v>
      </c>
      <c r="AV181" s="412">
        <v>3</v>
      </c>
      <c r="AW181" s="412">
        <v>278</v>
      </c>
      <c r="AX181" s="412">
        <v>0</v>
      </c>
      <c r="AY181" s="412">
        <v>20</v>
      </c>
      <c r="AZ181" s="412">
        <v>132</v>
      </c>
      <c r="BA181" s="412">
        <v>103</v>
      </c>
      <c r="BB181" s="412">
        <v>14</v>
      </c>
      <c r="BC181" s="412">
        <v>6</v>
      </c>
      <c r="BD181" s="412">
        <v>0</v>
      </c>
      <c r="BE181" s="412">
        <v>3</v>
      </c>
      <c r="BF181" s="412">
        <v>0</v>
      </c>
      <c r="BG181" s="412">
        <v>278</v>
      </c>
      <c r="BH181" s="412">
        <v>0</v>
      </c>
      <c r="BI181" s="412">
        <v>4847</v>
      </c>
      <c r="BJ181" s="412">
        <v>31683</v>
      </c>
      <c r="BK181" s="412">
        <v>48377</v>
      </c>
      <c r="BL181" s="412">
        <v>19139</v>
      </c>
      <c r="BM181" s="412">
        <v>3167</v>
      </c>
      <c r="BN181" s="412">
        <v>708</v>
      </c>
      <c r="BO181" s="412">
        <v>110</v>
      </c>
      <c r="BP181" s="412">
        <v>20</v>
      </c>
      <c r="BQ181" s="412">
        <v>108051</v>
      </c>
      <c r="BR181" s="412">
        <v>0</v>
      </c>
      <c r="BS181" s="412">
        <v>2713</v>
      </c>
      <c r="BT181" s="412">
        <v>13631</v>
      </c>
      <c r="BU181" s="412">
        <v>11218</v>
      </c>
      <c r="BV181" s="412">
        <v>3134</v>
      </c>
      <c r="BW181" s="412">
        <v>510</v>
      </c>
      <c r="BX181" s="412">
        <v>114</v>
      </c>
      <c r="BY181" s="412">
        <v>17</v>
      </c>
      <c r="BZ181" s="412">
        <v>0</v>
      </c>
      <c r="CA181" s="412">
        <v>31337</v>
      </c>
      <c r="CB181" s="412">
        <v>0</v>
      </c>
      <c r="CC181" s="412">
        <v>27</v>
      </c>
      <c r="CD181" s="412">
        <v>352</v>
      </c>
      <c r="CE181" s="412">
        <v>545</v>
      </c>
      <c r="CF181" s="412">
        <v>258</v>
      </c>
      <c r="CG181" s="412">
        <v>34</v>
      </c>
      <c r="CH181" s="412">
        <v>7</v>
      </c>
      <c r="CI181" s="412">
        <v>0</v>
      </c>
      <c r="CJ181" s="412">
        <v>0</v>
      </c>
      <c r="CK181" s="412">
        <v>1223</v>
      </c>
      <c r="CL181" s="412">
        <v>0</v>
      </c>
      <c r="CM181" s="412">
        <v>0</v>
      </c>
      <c r="CN181" s="412">
        <v>13</v>
      </c>
      <c r="CO181" s="412">
        <v>35</v>
      </c>
      <c r="CP181" s="412">
        <v>20</v>
      </c>
      <c r="CQ181" s="412">
        <v>2</v>
      </c>
      <c r="CR181" s="412">
        <v>3</v>
      </c>
      <c r="CS181" s="412">
        <v>6</v>
      </c>
      <c r="CT181" s="412">
        <v>8</v>
      </c>
      <c r="CU181" s="412">
        <v>87</v>
      </c>
      <c r="CV181" s="412">
        <v>20</v>
      </c>
      <c r="CW181" s="412">
        <v>86</v>
      </c>
      <c r="CX181" s="412">
        <v>206</v>
      </c>
      <c r="CY181" s="412">
        <v>78</v>
      </c>
      <c r="CZ181" s="412">
        <v>19</v>
      </c>
      <c r="DA181" s="412">
        <v>9</v>
      </c>
      <c r="DB181" s="412">
        <v>2</v>
      </c>
      <c r="DC181" s="412">
        <v>1</v>
      </c>
      <c r="DD181" s="412">
        <v>421</v>
      </c>
      <c r="DE181" s="412">
        <v>46</v>
      </c>
      <c r="DF181" s="412">
        <v>206</v>
      </c>
      <c r="DG181" s="412">
        <v>371</v>
      </c>
      <c r="DH181" s="412">
        <v>326</v>
      </c>
      <c r="DI181" s="412">
        <v>37</v>
      </c>
      <c r="DJ181" s="412">
        <v>19</v>
      </c>
      <c r="DK181" s="412">
        <v>2</v>
      </c>
      <c r="DL181" s="412">
        <v>2</v>
      </c>
      <c r="DM181" s="412">
        <v>1009</v>
      </c>
      <c r="DN181" s="412">
        <v>0</v>
      </c>
      <c r="DO181" s="412">
        <v>1</v>
      </c>
      <c r="DP181" s="412">
        <v>4</v>
      </c>
      <c r="DQ181" s="412">
        <v>0</v>
      </c>
      <c r="DR181" s="412">
        <v>0</v>
      </c>
      <c r="DS181" s="412">
        <v>1</v>
      </c>
      <c r="DT181" s="412">
        <v>0</v>
      </c>
      <c r="DU181" s="412">
        <v>0</v>
      </c>
      <c r="DV181" s="412">
        <v>6</v>
      </c>
      <c r="DW181" s="412">
        <v>134</v>
      </c>
      <c r="DX181" s="412">
        <v>406</v>
      </c>
      <c r="DY181" s="412">
        <v>93</v>
      </c>
      <c r="DZ181" s="412">
        <v>44</v>
      </c>
      <c r="EA181" s="412">
        <v>5</v>
      </c>
      <c r="EB181" s="412">
        <v>2</v>
      </c>
      <c r="EC181" s="412">
        <v>0</v>
      </c>
      <c r="ED181" s="412">
        <v>1</v>
      </c>
      <c r="EE181" s="412">
        <v>685</v>
      </c>
      <c r="EF181" s="412">
        <v>180</v>
      </c>
      <c r="EG181" s="412">
        <v>613</v>
      </c>
      <c r="EH181" s="412">
        <v>468</v>
      </c>
      <c r="EI181" s="412">
        <v>370</v>
      </c>
      <c r="EJ181" s="412">
        <v>42</v>
      </c>
      <c r="EK181" s="412">
        <v>22</v>
      </c>
      <c r="EL181" s="412">
        <v>2</v>
      </c>
      <c r="EM181" s="412">
        <v>3</v>
      </c>
      <c r="EN181" s="412">
        <v>1700</v>
      </c>
      <c r="EO181" s="412">
        <v>160</v>
      </c>
      <c r="EP181" s="412">
        <v>505</v>
      </c>
      <c r="EQ181" s="412">
        <v>340</v>
      </c>
      <c r="ER181" s="412">
        <v>267</v>
      </c>
      <c r="ES181" s="412">
        <v>29</v>
      </c>
      <c r="ET181" s="412">
        <v>12</v>
      </c>
      <c r="EU181" s="412">
        <v>2</v>
      </c>
      <c r="EV181" s="412">
        <v>3</v>
      </c>
      <c r="EW181" s="412">
        <v>1318</v>
      </c>
      <c r="EX181" s="412">
        <v>0</v>
      </c>
      <c r="EY181" s="412">
        <v>0</v>
      </c>
      <c r="EZ181" s="412">
        <v>0</v>
      </c>
      <c r="FA181" s="412">
        <v>0</v>
      </c>
      <c r="FB181" s="412">
        <v>0</v>
      </c>
      <c r="FC181" s="412">
        <v>0</v>
      </c>
      <c r="FD181" s="412">
        <v>0</v>
      </c>
      <c r="FE181" s="412">
        <v>0</v>
      </c>
      <c r="FF181" s="412">
        <v>0</v>
      </c>
      <c r="FG181" s="412">
        <v>0</v>
      </c>
      <c r="FH181" s="412">
        <v>0</v>
      </c>
      <c r="FI181" s="412">
        <v>0</v>
      </c>
      <c r="FJ181" s="412">
        <v>0</v>
      </c>
      <c r="FK181" s="412">
        <v>0</v>
      </c>
      <c r="FL181" s="412">
        <v>0</v>
      </c>
      <c r="FM181" s="412">
        <v>0</v>
      </c>
      <c r="FN181" s="412">
        <v>0</v>
      </c>
      <c r="FO181" s="412">
        <v>0</v>
      </c>
      <c r="FP181" s="412">
        <v>160</v>
      </c>
      <c r="FQ181" s="412">
        <v>505</v>
      </c>
      <c r="FR181" s="412">
        <v>340</v>
      </c>
      <c r="FS181" s="412">
        <v>267</v>
      </c>
      <c r="FT181" s="412">
        <v>29</v>
      </c>
      <c r="FU181" s="412">
        <v>12</v>
      </c>
      <c r="FV181" s="412">
        <v>2</v>
      </c>
      <c r="FW181" s="412">
        <v>3</v>
      </c>
      <c r="FX181" s="412">
        <v>1318</v>
      </c>
      <c r="FY181" s="412">
        <v>0</v>
      </c>
      <c r="FZ181" s="412">
        <v>1973</v>
      </c>
      <c r="GA181" s="412">
        <v>17279</v>
      </c>
      <c r="GB181" s="412">
        <v>36478</v>
      </c>
      <c r="GC181" s="412">
        <v>15683</v>
      </c>
      <c r="GD181" s="412">
        <v>2616</v>
      </c>
      <c r="GE181" s="412">
        <v>580</v>
      </c>
      <c r="GF181" s="412">
        <v>87</v>
      </c>
      <c r="GG181" s="412">
        <v>11</v>
      </c>
      <c r="GH181" s="412">
        <v>74707</v>
      </c>
      <c r="GI181" s="412">
        <v>0</v>
      </c>
      <c r="GJ181" s="412">
        <v>2874</v>
      </c>
      <c r="GK181" s="412">
        <v>14404</v>
      </c>
      <c r="GL181" s="412">
        <v>11899</v>
      </c>
      <c r="GM181" s="412">
        <v>3456</v>
      </c>
      <c r="GN181" s="412">
        <v>551</v>
      </c>
      <c r="GO181" s="412">
        <v>128</v>
      </c>
      <c r="GP181" s="412">
        <v>23</v>
      </c>
      <c r="GQ181" s="412">
        <v>9</v>
      </c>
      <c r="GR181" s="412">
        <v>33344</v>
      </c>
      <c r="GS181" s="412">
        <v>0</v>
      </c>
      <c r="GT181" s="412">
        <v>0</v>
      </c>
      <c r="GU181" s="412">
        <v>0</v>
      </c>
      <c r="GV181" s="412">
        <v>0</v>
      </c>
      <c r="GW181" s="412">
        <v>0</v>
      </c>
      <c r="GX181" s="412">
        <v>0</v>
      </c>
      <c r="GY181" s="412">
        <v>0</v>
      </c>
      <c r="GZ181" s="412">
        <v>0</v>
      </c>
      <c r="HA181" s="412">
        <v>0</v>
      </c>
      <c r="HB181" s="412">
        <v>0</v>
      </c>
      <c r="HC181" s="412">
        <v>0</v>
      </c>
      <c r="HD181" s="412">
        <v>4229</v>
      </c>
      <c r="HE181" s="412">
        <v>28382.75</v>
      </c>
      <c r="HF181" s="412">
        <v>45461.25</v>
      </c>
      <c r="HG181" s="412">
        <v>18303</v>
      </c>
      <c r="HH181" s="412">
        <v>3032.5</v>
      </c>
      <c r="HI181" s="412">
        <v>676.25</v>
      </c>
      <c r="HJ181" s="412">
        <v>102.75</v>
      </c>
      <c r="HK181" s="412">
        <v>16.5</v>
      </c>
      <c r="HL181" s="412">
        <v>100204</v>
      </c>
      <c r="HM181" s="412">
        <v>0</v>
      </c>
      <c r="HN181" s="412">
        <v>2819.3</v>
      </c>
      <c r="HO181" s="412">
        <v>22075.5</v>
      </c>
      <c r="HP181" s="412">
        <v>40410</v>
      </c>
      <c r="HQ181" s="412">
        <v>18303</v>
      </c>
      <c r="HR181" s="412">
        <v>3706.4</v>
      </c>
      <c r="HS181" s="412">
        <v>976.8</v>
      </c>
      <c r="HT181" s="412">
        <v>171.3</v>
      </c>
      <c r="HU181" s="412">
        <v>33</v>
      </c>
      <c r="HV181" s="412">
        <v>88495.3</v>
      </c>
      <c r="HW181" s="412">
        <v>0</v>
      </c>
      <c r="HX181" s="412">
        <v>88495.3</v>
      </c>
      <c r="HY181" s="412">
        <v>0</v>
      </c>
      <c r="HZ181" s="412">
        <v>4229</v>
      </c>
      <c r="IA181" s="412">
        <v>28382.75</v>
      </c>
      <c r="IB181" s="412">
        <v>45461.25</v>
      </c>
      <c r="IC181" s="412">
        <v>18303</v>
      </c>
      <c r="ID181" s="412">
        <v>3032.5</v>
      </c>
      <c r="IE181" s="412">
        <v>676.25</v>
      </c>
      <c r="IF181" s="412">
        <v>102.75</v>
      </c>
      <c r="IG181" s="412">
        <v>16.5</v>
      </c>
      <c r="IH181" s="412">
        <v>100204</v>
      </c>
      <c r="II181" s="412">
        <v>0</v>
      </c>
      <c r="IJ181" s="412">
        <v>1246.23</v>
      </c>
      <c r="IK181" s="412">
        <v>7259.08</v>
      </c>
      <c r="IL181" s="412">
        <v>7537.72</v>
      </c>
      <c r="IM181" s="412">
        <v>2850.63</v>
      </c>
      <c r="IN181" s="412">
        <v>378.25</v>
      </c>
      <c r="IO181" s="412">
        <v>48.06</v>
      </c>
      <c r="IP181" s="412">
        <v>0.56999999999999995</v>
      </c>
      <c r="IQ181" s="412">
        <v>0</v>
      </c>
      <c r="IR181" s="412">
        <v>19320.54</v>
      </c>
      <c r="IS181" s="412">
        <v>0</v>
      </c>
      <c r="IT181" s="412">
        <v>2982.77</v>
      </c>
      <c r="IU181" s="412">
        <v>21123.67</v>
      </c>
      <c r="IV181" s="412">
        <v>37923.53</v>
      </c>
      <c r="IW181" s="412">
        <v>15452.369999999999</v>
      </c>
      <c r="IX181" s="412">
        <v>2654.25</v>
      </c>
      <c r="IY181" s="412">
        <v>628.19000000000005</v>
      </c>
      <c r="IZ181" s="412">
        <v>102.18</v>
      </c>
      <c r="JA181" s="412">
        <v>16.5</v>
      </c>
      <c r="JB181" s="412">
        <v>80883.459999999992</v>
      </c>
      <c r="JC181" s="412">
        <v>0</v>
      </c>
      <c r="JD181" s="412">
        <v>1988.5</v>
      </c>
      <c r="JE181" s="412">
        <v>16429.5</v>
      </c>
      <c r="JF181" s="412">
        <v>33709.800000000003</v>
      </c>
      <c r="JG181" s="412">
        <v>15452.4</v>
      </c>
      <c r="JH181" s="412">
        <v>3244.1</v>
      </c>
      <c r="JI181" s="412">
        <v>907.4</v>
      </c>
      <c r="JJ181" s="412">
        <v>170.3</v>
      </c>
      <c r="JK181" s="412">
        <v>33</v>
      </c>
      <c r="JL181" s="412">
        <v>71935</v>
      </c>
      <c r="JM181" s="412">
        <v>0</v>
      </c>
      <c r="JN181" s="412">
        <v>71935</v>
      </c>
      <c r="JO181" s="286"/>
      <c r="JP181" s="143">
        <f t="shared" si="7"/>
        <v>0</v>
      </c>
    </row>
    <row r="182" spans="1:276" x14ac:dyDescent="0.2">
      <c r="A182" s="150" t="s">
        <v>585</v>
      </c>
      <c r="B182" s="151" t="s">
        <v>276</v>
      </c>
      <c r="C182" s="152" t="s">
        <v>285</v>
      </c>
      <c r="D182" s="415" t="s">
        <v>584</v>
      </c>
      <c r="E182" s="412">
        <v>9906</v>
      </c>
      <c r="F182" s="412">
        <v>10921</v>
      </c>
      <c r="G182" s="412">
        <v>9449</v>
      </c>
      <c r="H182" s="412">
        <v>7541</v>
      </c>
      <c r="I182" s="412">
        <v>4168</v>
      </c>
      <c r="J182" s="412">
        <v>1800</v>
      </c>
      <c r="K182" s="412">
        <v>601</v>
      </c>
      <c r="L182" s="412">
        <v>44</v>
      </c>
      <c r="M182" s="412">
        <v>44430</v>
      </c>
      <c r="N182" s="412">
        <v>329</v>
      </c>
      <c r="O182" s="412">
        <v>325</v>
      </c>
      <c r="P182" s="412">
        <v>127</v>
      </c>
      <c r="Q182" s="412">
        <v>80</v>
      </c>
      <c r="R182" s="412">
        <v>36</v>
      </c>
      <c r="S182" s="412">
        <v>18</v>
      </c>
      <c r="T182" s="412">
        <v>4</v>
      </c>
      <c r="U182" s="412">
        <v>1</v>
      </c>
      <c r="V182" s="412">
        <v>920</v>
      </c>
      <c r="W182" s="412">
        <v>0</v>
      </c>
      <c r="X182" s="412">
        <v>0</v>
      </c>
      <c r="Y182" s="412">
        <v>0</v>
      </c>
      <c r="Z182" s="412">
        <v>0</v>
      </c>
      <c r="AA182" s="412">
        <v>0</v>
      </c>
      <c r="AB182" s="412">
        <v>0</v>
      </c>
      <c r="AC182" s="412">
        <v>0</v>
      </c>
      <c r="AD182" s="412">
        <v>0</v>
      </c>
      <c r="AE182" s="412">
        <v>0</v>
      </c>
      <c r="AF182" s="412">
        <v>9577</v>
      </c>
      <c r="AG182" s="412">
        <v>10596</v>
      </c>
      <c r="AH182" s="412">
        <v>9322</v>
      </c>
      <c r="AI182" s="412">
        <v>7461</v>
      </c>
      <c r="AJ182" s="412">
        <v>4132</v>
      </c>
      <c r="AK182" s="412">
        <v>1782</v>
      </c>
      <c r="AL182" s="412">
        <v>597</v>
      </c>
      <c r="AM182" s="412">
        <v>43</v>
      </c>
      <c r="AN182" s="412">
        <v>43510</v>
      </c>
      <c r="AO182" s="412">
        <v>21</v>
      </c>
      <c r="AP182" s="412">
        <v>33</v>
      </c>
      <c r="AQ182" s="412">
        <v>40</v>
      </c>
      <c r="AR182" s="412">
        <v>53</v>
      </c>
      <c r="AS182" s="412">
        <v>38</v>
      </c>
      <c r="AT182" s="412">
        <v>23</v>
      </c>
      <c r="AU182" s="412">
        <v>14</v>
      </c>
      <c r="AV182" s="412">
        <v>5</v>
      </c>
      <c r="AW182" s="412">
        <v>227</v>
      </c>
      <c r="AX182" s="412">
        <v>21</v>
      </c>
      <c r="AY182" s="412">
        <v>33</v>
      </c>
      <c r="AZ182" s="412">
        <v>40</v>
      </c>
      <c r="BA182" s="412">
        <v>53</v>
      </c>
      <c r="BB182" s="412">
        <v>38</v>
      </c>
      <c r="BC182" s="412">
        <v>23</v>
      </c>
      <c r="BD182" s="412">
        <v>14</v>
      </c>
      <c r="BE182" s="412">
        <v>5</v>
      </c>
      <c r="BF182" s="412">
        <v>0</v>
      </c>
      <c r="BG182" s="412">
        <v>227</v>
      </c>
      <c r="BH182" s="412">
        <v>21</v>
      </c>
      <c r="BI182" s="412">
        <v>9589</v>
      </c>
      <c r="BJ182" s="412">
        <v>10603</v>
      </c>
      <c r="BK182" s="412">
        <v>9335</v>
      </c>
      <c r="BL182" s="412">
        <v>7446</v>
      </c>
      <c r="BM182" s="412">
        <v>4117</v>
      </c>
      <c r="BN182" s="412">
        <v>1773</v>
      </c>
      <c r="BO182" s="412">
        <v>588</v>
      </c>
      <c r="BP182" s="412">
        <v>38</v>
      </c>
      <c r="BQ182" s="412">
        <v>43510</v>
      </c>
      <c r="BR182" s="412">
        <v>8</v>
      </c>
      <c r="BS182" s="412">
        <v>4952</v>
      </c>
      <c r="BT182" s="412">
        <v>3600</v>
      </c>
      <c r="BU182" s="412">
        <v>2591</v>
      </c>
      <c r="BV182" s="412">
        <v>1616</v>
      </c>
      <c r="BW182" s="412">
        <v>680</v>
      </c>
      <c r="BX182" s="412">
        <v>246</v>
      </c>
      <c r="BY182" s="412">
        <v>84</v>
      </c>
      <c r="BZ182" s="412">
        <v>3</v>
      </c>
      <c r="CA182" s="412">
        <v>13780</v>
      </c>
      <c r="CB182" s="412">
        <v>0</v>
      </c>
      <c r="CC182" s="412">
        <v>64</v>
      </c>
      <c r="CD182" s="412">
        <v>96</v>
      </c>
      <c r="CE182" s="412">
        <v>74</v>
      </c>
      <c r="CF182" s="412">
        <v>42</v>
      </c>
      <c r="CG182" s="412">
        <v>26</v>
      </c>
      <c r="CH182" s="412">
        <v>3</v>
      </c>
      <c r="CI182" s="412">
        <v>2</v>
      </c>
      <c r="CJ182" s="412">
        <v>0</v>
      </c>
      <c r="CK182" s="412">
        <v>307</v>
      </c>
      <c r="CL182" s="412">
        <v>1</v>
      </c>
      <c r="CM182" s="412">
        <v>3</v>
      </c>
      <c r="CN182" s="412">
        <v>0</v>
      </c>
      <c r="CO182" s="412">
        <v>3</v>
      </c>
      <c r="CP182" s="412">
        <v>5</v>
      </c>
      <c r="CQ182" s="412">
        <v>12</v>
      </c>
      <c r="CR182" s="412">
        <v>15</v>
      </c>
      <c r="CS182" s="412">
        <v>9</v>
      </c>
      <c r="CT182" s="412">
        <v>1</v>
      </c>
      <c r="CU182" s="412">
        <v>49</v>
      </c>
      <c r="CV182" s="412">
        <v>332</v>
      </c>
      <c r="CW182" s="412">
        <v>296</v>
      </c>
      <c r="CX182" s="412">
        <v>340</v>
      </c>
      <c r="CY182" s="412">
        <v>311</v>
      </c>
      <c r="CZ182" s="412">
        <v>171</v>
      </c>
      <c r="DA182" s="412">
        <v>109</v>
      </c>
      <c r="DB182" s="412">
        <v>45</v>
      </c>
      <c r="DC182" s="412">
        <v>4</v>
      </c>
      <c r="DD182" s="412">
        <v>1608</v>
      </c>
      <c r="DE182" s="412">
        <v>248</v>
      </c>
      <c r="DF182" s="412">
        <v>123</v>
      </c>
      <c r="DG182" s="412">
        <v>99</v>
      </c>
      <c r="DH182" s="412">
        <v>95</v>
      </c>
      <c r="DI182" s="412">
        <v>41</v>
      </c>
      <c r="DJ182" s="412">
        <v>20</v>
      </c>
      <c r="DK182" s="412">
        <v>8</v>
      </c>
      <c r="DL182" s="412">
        <v>0</v>
      </c>
      <c r="DM182" s="412">
        <v>634</v>
      </c>
      <c r="DN182" s="412">
        <v>190</v>
      </c>
      <c r="DO182" s="412">
        <v>79</v>
      </c>
      <c r="DP182" s="412">
        <v>63</v>
      </c>
      <c r="DQ182" s="412">
        <v>40</v>
      </c>
      <c r="DR182" s="412">
        <v>20</v>
      </c>
      <c r="DS182" s="412">
        <v>10</v>
      </c>
      <c r="DT182" s="412">
        <v>3</v>
      </c>
      <c r="DU182" s="412">
        <v>0</v>
      </c>
      <c r="DV182" s="412">
        <v>405</v>
      </c>
      <c r="DW182" s="412">
        <v>61</v>
      </c>
      <c r="DX182" s="412">
        <v>29</v>
      </c>
      <c r="DY182" s="412">
        <v>15</v>
      </c>
      <c r="DZ182" s="412">
        <v>20</v>
      </c>
      <c r="EA182" s="412">
        <v>11</v>
      </c>
      <c r="EB182" s="412">
        <v>2</v>
      </c>
      <c r="EC182" s="412">
        <v>3</v>
      </c>
      <c r="ED182" s="412">
        <v>0</v>
      </c>
      <c r="EE182" s="412">
        <v>141</v>
      </c>
      <c r="EF182" s="412">
        <v>499</v>
      </c>
      <c r="EG182" s="412">
        <v>231</v>
      </c>
      <c r="EH182" s="412">
        <v>177</v>
      </c>
      <c r="EI182" s="412">
        <v>155</v>
      </c>
      <c r="EJ182" s="412">
        <v>72</v>
      </c>
      <c r="EK182" s="412">
        <v>32</v>
      </c>
      <c r="EL182" s="412">
        <v>14</v>
      </c>
      <c r="EM182" s="412">
        <v>0</v>
      </c>
      <c r="EN182" s="412">
        <v>1180</v>
      </c>
      <c r="EO182" s="412">
        <v>226</v>
      </c>
      <c r="EP182" s="412">
        <v>105</v>
      </c>
      <c r="EQ182" s="412">
        <v>76</v>
      </c>
      <c r="ER182" s="412">
        <v>88</v>
      </c>
      <c r="ES182" s="412">
        <v>46</v>
      </c>
      <c r="ET182" s="412">
        <v>19</v>
      </c>
      <c r="EU182" s="412">
        <v>10</v>
      </c>
      <c r="EV182" s="412">
        <v>0</v>
      </c>
      <c r="EW182" s="412">
        <v>570</v>
      </c>
      <c r="EX182" s="412">
        <v>0</v>
      </c>
      <c r="EY182" s="412">
        <v>0</v>
      </c>
      <c r="EZ182" s="412">
        <v>0</v>
      </c>
      <c r="FA182" s="412">
        <v>0</v>
      </c>
      <c r="FB182" s="412">
        <v>0</v>
      </c>
      <c r="FC182" s="412">
        <v>0</v>
      </c>
      <c r="FD182" s="412">
        <v>0</v>
      </c>
      <c r="FE182" s="412">
        <v>0</v>
      </c>
      <c r="FF182" s="412">
        <v>0</v>
      </c>
      <c r="FG182" s="412">
        <v>9</v>
      </c>
      <c r="FH182" s="412">
        <v>9</v>
      </c>
      <c r="FI182" s="412">
        <v>6</v>
      </c>
      <c r="FJ182" s="412">
        <v>9</v>
      </c>
      <c r="FK182" s="412">
        <v>5</v>
      </c>
      <c r="FL182" s="412">
        <v>5</v>
      </c>
      <c r="FM182" s="412">
        <v>2</v>
      </c>
      <c r="FN182" s="412">
        <v>0</v>
      </c>
      <c r="FO182" s="412">
        <v>45</v>
      </c>
      <c r="FP182" s="412">
        <v>217</v>
      </c>
      <c r="FQ182" s="412">
        <v>96</v>
      </c>
      <c r="FR182" s="412">
        <v>70</v>
      </c>
      <c r="FS182" s="412">
        <v>79</v>
      </c>
      <c r="FT182" s="412">
        <v>41</v>
      </c>
      <c r="FU182" s="412">
        <v>14</v>
      </c>
      <c r="FV182" s="412">
        <v>8</v>
      </c>
      <c r="FW182" s="412">
        <v>0</v>
      </c>
      <c r="FX182" s="412">
        <v>525</v>
      </c>
      <c r="FY182" s="412">
        <v>12</v>
      </c>
      <c r="FZ182" s="412">
        <v>4319</v>
      </c>
      <c r="GA182" s="412">
        <v>6795</v>
      </c>
      <c r="GB182" s="412">
        <v>6582</v>
      </c>
      <c r="GC182" s="412">
        <v>5720</v>
      </c>
      <c r="GD182" s="412">
        <v>3364</v>
      </c>
      <c r="GE182" s="412">
        <v>1496</v>
      </c>
      <c r="GF182" s="412">
        <v>487</v>
      </c>
      <c r="GG182" s="412">
        <v>34</v>
      </c>
      <c r="GH182" s="412">
        <v>28809</v>
      </c>
      <c r="GI182" s="412">
        <v>9</v>
      </c>
      <c r="GJ182" s="412">
        <v>5270</v>
      </c>
      <c r="GK182" s="412">
        <v>3808</v>
      </c>
      <c r="GL182" s="412">
        <v>2753</v>
      </c>
      <c r="GM182" s="412">
        <v>1726</v>
      </c>
      <c r="GN182" s="412">
        <v>753</v>
      </c>
      <c r="GO182" s="412">
        <v>277</v>
      </c>
      <c r="GP182" s="412">
        <v>101</v>
      </c>
      <c r="GQ182" s="412">
        <v>4</v>
      </c>
      <c r="GR182" s="412">
        <v>14701</v>
      </c>
      <c r="GS182" s="412">
        <v>0</v>
      </c>
      <c r="GT182" s="412">
        <v>14.88</v>
      </c>
      <c r="GU182" s="412">
        <v>4</v>
      </c>
      <c r="GV182" s="412">
        <v>1</v>
      </c>
      <c r="GW182" s="412">
        <v>0</v>
      </c>
      <c r="GX182" s="412">
        <v>0</v>
      </c>
      <c r="GY182" s="412">
        <v>0</v>
      </c>
      <c r="GZ182" s="412">
        <v>0</v>
      </c>
      <c r="HA182" s="412">
        <v>0</v>
      </c>
      <c r="HB182" s="412">
        <v>19.880000000000003</v>
      </c>
      <c r="HC182" s="412">
        <v>18.5</v>
      </c>
      <c r="HD182" s="412">
        <v>8159.1200000000008</v>
      </c>
      <c r="HE182" s="412">
        <v>9608.5</v>
      </c>
      <c r="HF182" s="412">
        <v>8607.25</v>
      </c>
      <c r="HG182" s="412">
        <v>6997.5</v>
      </c>
      <c r="HH182" s="412">
        <v>3918</v>
      </c>
      <c r="HI182" s="412">
        <v>1693.75</v>
      </c>
      <c r="HJ182" s="412">
        <v>560.5</v>
      </c>
      <c r="HK182" s="412">
        <v>36.75</v>
      </c>
      <c r="HL182" s="412">
        <v>39599.870000000003</v>
      </c>
      <c r="HM182" s="412">
        <v>10.3</v>
      </c>
      <c r="HN182" s="412">
        <v>5439.4</v>
      </c>
      <c r="HO182" s="412">
        <v>7473.3</v>
      </c>
      <c r="HP182" s="412">
        <v>7650.9</v>
      </c>
      <c r="HQ182" s="412">
        <v>6997.5</v>
      </c>
      <c r="HR182" s="412">
        <v>4788.7</v>
      </c>
      <c r="HS182" s="412">
        <v>2446.5</v>
      </c>
      <c r="HT182" s="412">
        <v>934.2</v>
      </c>
      <c r="HU182" s="412">
        <v>73.5</v>
      </c>
      <c r="HV182" s="412">
        <v>35814.300000000003</v>
      </c>
      <c r="HW182" s="412">
        <v>234.4</v>
      </c>
      <c r="HX182" s="412">
        <v>36048.699999999997</v>
      </c>
      <c r="HY182" s="412">
        <v>18.5</v>
      </c>
      <c r="HZ182" s="412">
        <v>8159.1200000000008</v>
      </c>
      <c r="IA182" s="412">
        <v>9608.5</v>
      </c>
      <c r="IB182" s="412">
        <v>8607.25</v>
      </c>
      <c r="IC182" s="412">
        <v>6997.5</v>
      </c>
      <c r="ID182" s="412">
        <v>3918</v>
      </c>
      <c r="IE182" s="412">
        <v>1693.75</v>
      </c>
      <c r="IF182" s="412">
        <v>560.5</v>
      </c>
      <c r="IG182" s="412">
        <v>36.75</v>
      </c>
      <c r="IH182" s="412">
        <v>39599.870000000003</v>
      </c>
      <c r="II182" s="412">
        <v>9.69</v>
      </c>
      <c r="IJ182" s="412">
        <v>2150.21</v>
      </c>
      <c r="IK182" s="412">
        <v>1304.5999999999999</v>
      </c>
      <c r="IL182" s="412">
        <v>671.61</v>
      </c>
      <c r="IM182" s="412">
        <v>304.14999999999998</v>
      </c>
      <c r="IN182" s="412">
        <v>92.32</v>
      </c>
      <c r="IO182" s="412">
        <v>21.13</v>
      </c>
      <c r="IP182" s="412">
        <v>4.1399999999999997</v>
      </c>
      <c r="IQ182" s="412">
        <v>0</v>
      </c>
      <c r="IR182" s="412">
        <v>4557.8499999999995</v>
      </c>
      <c r="IS182" s="412">
        <v>8.81</v>
      </c>
      <c r="IT182" s="412">
        <v>6008.9100000000008</v>
      </c>
      <c r="IU182" s="412">
        <v>8303.9</v>
      </c>
      <c r="IV182" s="412">
        <v>7935.64</v>
      </c>
      <c r="IW182" s="412">
        <v>6693.35</v>
      </c>
      <c r="IX182" s="412">
        <v>3825.68</v>
      </c>
      <c r="IY182" s="412">
        <v>1672.62</v>
      </c>
      <c r="IZ182" s="412">
        <v>556.36</v>
      </c>
      <c r="JA182" s="412">
        <v>36.75</v>
      </c>
      <c r="JB182" s="412">
        <v>35042.020000000004</v>
      </c>
      <c r="JC182" s="412">
        <v>4.9000000000000004</v>
      </c>
      <c r="JD182" s="412">
        <v>4005.9</v>
      </c>
      <c r="JE182" s="412">
        <v>6458.6</v>
      </c>
      <c r="JF182" s="412">
        <v>7053.9</v>
      </c>
      <c r="JG182" s="412">
        <v>6693.4</v>
      </c>
      <c r="JH182" s="412">
        <v>4675.8</v>
      </c>
      <c r="JI182" s="412">
        <v>2416</v>
      </c>
      <c r="JJ182" s="412">
        <v>927.3</v>
      </c>
      <c r="JK182" s="412">
        <v>73.5</v>
      </c>
      <c r="JL182" s="412">
        <v>32309.300000000003</v>
      </c>
      <c r="JM182" s="412">
        <v>234.4</v>
      </c>
      <c r="JN182" s="412">
        <v>32543.7</v>
      </c>
      <c r="JO182" s="286"/>
      <c r="JP182" s="143">
        <f t="shared" si="7"/>
        <v>0</v>
      </c>
    </row>
    <row r="183" spans="1:276" x14ac:dyDescent="0.2">
      <c r="A183" s="150" t="s">
        <v>587</v>
      </c>
      <c r="B183" s="151" t="s">
        <v>276</v>
      </c>
      <c r="C183" s="152" t="s">
        <v>285</v>
      </c>
      <c r="D183" s="415" t="s">
        <v>586</v>
      </c>
      <c r="E183" s="412">
        <v>2703</v>
      </c>
      <c r="F183" s="412">
        <v>6118</v>
      </c>
      <c r="G183" s="412">
        <v>8094</v>
      </c>
      <c r="H183" s="412">
        <v>5981</v>
      </c>
      <c r="I183" s="412">
        <v>4300</v>
      </c>
      <c r="J183" s="412">
        <v>2602</v>
      </c>
      <c r="K183" s="412">
        <v>1448</v>
      </c>
      <c r="L183" s="412">
        <v>144</v>
      </c>
      <c r="M183" s="412">
        <v>31390</v>
      </c>
      <c r="N183" s="412">
        <v>106</v>
      </c>
      <c r="O183" s="412">
        <v>329</v>
      </c>
      <c r="P183" s="412">
        <v>257</v>
      </c>
      <c r="Q183" s="412">
        <v>146</v>
      </c>
      <c r="R183" s="412">
        <v>43</v>
      </c>
      <c r="S183" s="412">
        <v>24</v>
      </c>
      <c r="T183" s="412">
        <v>9</v>
      </c>
      <c r="U183" s="412">
        <v>10</v>
      </c>
      <c r="V183" s="412">
        <v>924</v>
      </c>
      <c r="W183" s="412">
        <v>0</v>
      </c>
      <c r="X183" s="412">
        <v>0</v>
      </c>
      <c r="Y183" s="412">
        <v>1</v>
      </c>
      <c r="Z183" s="412">
        <v>0</v>
      </c>
      <c r="AA183" s="412">
        <v>1</v>
      </c>
      <c r="AB183" s="412">
        <v>1</v>
      </c>
      <c r="AC183" s="412">
        <v>0</v>
      </c>
      <c r="AD183" s="412">
        <v>0</v>
      </c>
      <c r="AE183" s="412">
        <v>3</v>
      </c>
      <c r="AF183" s="412">
        <v>2597</v>
      </c>
      <c r="AG183" s="412">
        <v>5789</v>
      </c>
      <c r="AH183" s="412">
        <v>7836</v>
      </c>
      <c r="AI183" s="412">
        <v>5835</v>
      </c>
      <c r="AJ183" s="412">
        <v>4256</v>
      </c>
      <c r="AK183" s="412">
        <v>2577</v>
      </c>
      <c r="AL183" s="412">
        <v>1439</v>
      </c>
      <c r="AM183" s="412">
        <v>134</v>
      </c>
      <c r="AN183" s="412">
        <v>30463</v>
      </c>
      <c r="AO183" s="412">
        <v>4</v>
      </c>
      <c r="AP183" s="412">
        <v>17</v>
      </c>
      <c r="AQ183" s="412">
        <v>47</v>
      </c>
      <c r="AR183" s="412">
        <v>28</v>
      </c>
      <c r="AS183" s="412">
        <v>24</v>
      </c>
      <c r="AT183" s="412">
        <v>26</v>
      </c>
      <c r="AU183" s="412">
        <v>12</v>
      </c>
      <c r="AV183" s="412">
        <v>8</v>
      </c>
      <c r="AW183" s="412">
        <v>166</v>
      </c>
      <c r="AX183" s="412">
        <v>4</v>
      </c>
      <c r="AY183" s="412">
        <v>17</v>
      </c>
      <c r="AZ183" s="412">
        <v>47</v>
      </c>
      <c r="BA183" s="412">
        <v>28</v>
      </c>
      <c r="BB183" s="412">
        <v>24</v>
      </c>
      <c r="BC183" s="412">
        <v>26</v>
      </c>
      <c r="BD183" s="412">
        <v>12</v>
      </c>
      <c r="BE183" s="412">
        <v>8</v>
      </c>
      <c r="BF183" s="412">
        <v>0</v>
      </c>
      <c r="BG183" s="412">
        <v>166</v>
      </c>
      <c r="BH183" s="412">
        <v>4</v>
      </c>
      <c r="BI183" s="412">
        <v>2610</v>
      </c>
      <c r="BJ183" s="412">
        <v>5819</v>
      </c>
      <c r="BK183" s="412">
        <v>7817</v>
      </c>
      <c r="BL183" s="412">
        <v>5831</v>
      </c>
      <c r="BM183" s="412">
        <v>4258</v>
      </c>
      <c r="BN183" s="412">
        <v>2563</v>
      </c>
      <c r="BO183" s="412">
        <v>1435</v>
      </c>
      <c r="BP183" s="412">
        <v>126</v>
      </c>
      <c r="BQ183" s="412">
        <v>30463</v>
      </c>
      <c r="BR183" s="412">
        <v>1</v>
      </c>
      <c r="BS183" s="412">
        <v>1618</v>
      </c>
      <c r="BT183" s="412">
        <v>2384</v>
      </c>
      <c r="BU183" s="412">
        <v>2234</v>
      </c>
      <c r="BV183" s="412">
        <v>1415</v>
      </c>
      <c r="BW183" s="412">
        <v>852</v>
      </c>
      <c r="BX183" s="412">
        <v>432</v>
      </c>
      <c r="BY183" s="412">
        <v>201</v>
      </c>
      <c r="BZ183" s="412">
        <v>7</v>
      </c>
      <c r="CA183" s="412">
        <v>9144</v>
      </c>
      <c r="CB183" s="412">
        <v>1</v>
      </c>
      <c r="CC183" s="412">
        <v>9</v>
      </c>
      <c r="CD183" s="412">
        <v>41</v>
      </c>
      <c r="CE183" s="412">
        <v>51</v>
      </c>
      <c r="CF183" s="412">
        <v>44</v>
      </c>
      <c r="CG183" s="412">
        <v>30</v>
      </c>
      <c r="CH183" s="412">
        <v>21</v>
      </c>
      <c r="CI183" s="412">
        <v>6</v>
      </c>
      <c r="CJ183" s="412">
        <v>0</v>
      </c>
      <c r="CK183" s="412">
        <v>203</v>
      </c>
      <c r="CL183" s="412">
        <v>0</v>
      </c>
      <c r="CM183" s="412">
        <v>2</v>
      </c>
      <c r="CN183" s="412">
        <v>1</v>
      </c>
      <c r="CO183" s="412">
        <v>7</v>
      </c>
      <c r="CP183" s="412">
        <v>0</v>
      </c>
      <c r="CQ183" s="412">
        <v>7</v>
      </c>
      <c r="CR183" s="412">
        <v>11</v>
      </c>
      <c r="CS183" s="412">
        <v>8</v>
      </c>
      <c r="CT183" s="412">
        <v>5</v>
      </c>
      <c r="CU183" s="412">
        <v>41</v>
      </c>
      <c r="CV183" s="412">
        <v>42</v>
      </c>
      <c r="CW183" s="412">
        <v>57</v>
      </c>
      <c r="CX183" s="412">
        <v>84</v>
      </c>
      <c r="CY183" s="412">
        <v>88</v>
      </c>
      <c r="CZ183" s="412">
        <v>61</v>
      </c>
      <c r="DA183" s="412">
        <v>65</v>
      </c>
      <c r="DB183" s="412">
        <v>60</v>
      </c>
      <c r="DC183" s="412">
        <v>7</v>
      </c>
      <c r="DD183" s="412">
        <v>464</v>
      </c>
      <c r="DE183" s="412">
        <v>50</v>
      </c>
      <c r="DF183" s="412">
        <v>76</v>
      </c>
      <c r="DG183" s="412">
        <v>79</v>
      </c>
      <c r="DH183" s="412">
        <v>74</v>
      </c>
      <c r="DI183" s="412">
        <v>38</v>
      </c>
      <c r="DJ183" s="412">
        <v>25</v>
      </c>
      <c r="DK183" s="412">
        <v>14</v>
      </c>
      <c r="DL183" s="412">
        <v>1</v>
      </c>
      <c r="DM183" s="412">
        <v>357</v>
      </c>
      <c r="DN183" s="412">
        <v>12</v>
      </c>
      <c r="DO183" s="412">
        <v>27</v>
      </c>
      <c r="DP183" s="412">
        <v>27</v>
      </c>
      <c r="DQ183" s="412">
        <v>18</v>
      </c>
      <c r="DR183" s="412">
        <v>5</v>
      </c>
      <c r="DS183" s="412">
        <v>5</v>
      </c>
      <c r="DT183" s="412">
        <v>7</v>
      </c>
      <c r="DU183" s="412">
        <v>0</v>
      </c>
      <c r="DV183" s="412">
        <v>101</v>
      </c>
      <c r="DW183" s="412">
        <v>7</v>
      </c>
      <c r="DX183" s="412">
        <v>17</v>
      </c>
      <c r="DY183" s="412">
        <v>20</v>
      </c>
      <c r="DZ183" s="412">
        <v>10</v>
      </c>
      <c r="EA183" s="412">
        <v>1</v>
      </c>
      <c r="EB183" s="412">
        <v>4</v>
      </c>
      <c r="EC183" s="412">
        <v>3</v>
      </c>
      <c r="ED183" s="412">
        <v>1</v>
      </c>
      <c r="EE183" s="412">
        <v>63</v>
      </c>
      <c r="EF183" s="412">
        <v>69</v>
      </c>
      <c r="EG183" s="412">
        <v>120</v>
      </c>
      <c r="EH183" s="412">
        <v>126</v>
      </c>
      <c r="EI183" s="412">
        <v>102</v>
      </c>
      <c r="EJ183" s="412">
        <v>44</v>
      </c>
      <c r="EK183" s="412">
        <v>34</v>
      </c>
      <c r="EL183" s="412">
        <v>24</v>
      </c>
      <c r="EM183" s="412">
        <v>2</v>
      </c>
      <c r="EN183" s="412">
        <v>521</v>
      </c>
      <c r="EO183" s="412">
        <v>27</v>
      </c>
      <c r="EP183" s="412">
        <v>46</v>
      </c>
      <c r="EQ183" s="412">
        <v>66</v>
      </c>
      <c r="ER183" s="412">
        <v>57</v>
      </c>
      <c r="ES183" s="412">
        <v>22</v>
      </c>
      <c r="ET183" s="412">
        <v>17</v>
      </c>
      <c r="EU183" s="412">
        <v>11</v>
      </c>
      <c r="EV183" s="412">
        <v>2</v>
      </c>
      <c r="EW183" s="412">
        <v>248</v>
      </c>
      <c r="EX183" s="412">
        <v>0</v>
      </c>
      <c r="EY183" s="412">
        <v>0</v>
      </c>
      <c r="EZ183" s="412">
        <v>0</v>
      </c>
      <c r="FA183" s="412">
        <v>0</v>
      </c>
      <c r="FB183" s="412">
        <v>0</v>
      </c>
      <c r="FC183" s="412">
        <v>0</v>
      </c>
      <c r="FD183" s="412">
        <v>0</v>
      </c>
      <c r="FE183" s="412">
        <v>0</v>
      </c>
      <c r="FF183" s="412">
        <v>0</v>
      </c>
      <c r="FG183" s="412">
        <v>2</v>
      </c>
      <c r="FH183" s="412">
        <v>5</v>
      </c>
      <c r="FI183" s="412">
        <v>5</v>
      </c>
      <c r="FJ183" s="412">
        <v>10</v>
      </c>
      <c r="FK183" s="412">
        <v>3</v>
      </c>
      <c r="FL183" s="412">
        <v>2</v>
      </c>
      <c r="FM183" s="412">
        <v>2</v>
      </c>
      <c r="FN183" s="412">
        <v>0</v>
      </c>
      <c r="FO183" s="412">
        <v>29</v>
      </c>
      <c r="FP183" s="412">
        <v>25</v>
      </c>
      <c r="FQ183" s="412">
        <v>41</v>
      </c>
      <c r="FR183" s="412">
        <v>61</v>
      </c>
      <c r="FS183" s="412">
        <v>47</v>
      </c>
      <c r="FT183" s="412">
        <v>19</v>
      </c>
      <c r="FU183" s="412">
        <v>15</v>
      </c>
      <c r="FV183" s="412">
        <v>9</v>
      </c>
      <c r="FW183" s="412">
        <v>2</v>
      </c>
      <c r="FX183" s="412">
        <v>219</v>
      </c>
      <c r="FY183" s="412">
        <v>2</v>
      </c>
      <c r="FZ183" s="412">
        <v>956</v>
      </c>
      <c r="GA183" s="412">
        <v>3345</v>
      </c>
      <c r="GB183" s="412">
        <v>5475</v>
      </c>
      <c r="GC183" s="412">
        <v>4342</v>
      </c>
      <c r="GD183" s="412">
        <v>3359</v>
      </c>
      <c r="GE183" s="412">
        <v>2088</v>
      </c>
      <c r="GF183" s="412">
        <v>1209</v>
      </c>
      <c r="GG183" s="412">
        <v>113</v>
      </c>
      <c r="GH183" s="412">
        <v>20889</v>
      </c>
      <c r="GI183" s="412">
        <v>2</v>
      </c>
      <c r="GJ183" s="412">
        <v>1654</v>
      </c>
      <c r="GK183" s="412">
        <v>2474</v>
      </c>
      <c r="GL183" s="412">
        <v>2342</v>
      </c>
      <c r="GM183" s="412">
        <v>1489</v>
      </c>
      <c r="GN183" s="412">
        <v>899</v>
      </c>
      <c r="GO183" s="412">
        <v>475</v>
      </c>
      <c r="GP183" s="412">
        <v>226</v>
      </c>
      <c r="GQ183" s="412">
        <v>13</v>
      </c>
      <c r="GR183" s="412">
        <v>9574</v>
      </c>
      <c r="GS183" s="412">
        <v>0</v>
      </c>
      <c r="GT183" s="412">
        <v>17.88</v>
      </c>
      <c r="GU183" s="412">
        <v>3.5</v>
      </c>
      <c r="GV183" s="412">
        <v>0</v>
      </c>
      <c r="GW183" s="412">
        <v>1.88</v>
      </c>
      <c r="GX183" s="412">
        <v>0.5</v>
      </c>
      <c r="GY183" s="412">
        <v>0.5</v>
      </c>
      <c r="GZ183" s="412">
        <v>0</v>
      </c>
      <c r="HA183" s="412">
        <v>0</v>
      </c>
      <c r="HB183" s="412">
        <v>24.259999999999998</v>
      </c>
      <c r="HC183" s="412">
        <v>3.5</v>
      </c>
      <c r="HD183" s="412">
        <v>2174.37</v>
      </c>
      <c r="HE183" s="412">
        <v>5190.75</v>
      </c>
      <c r="HF183" s="412">
        <v>7227.25</v>
      </c>
      <c r="HG183" s="412">
        <v>5457.37</v>
      </c>
      <c r="HH183" s="412">
        <v>4029</v>
      </c>
      <c r="HI183" s="412">
        <v>2440.75</v>
      </c>
      <c r="HJ183" s="412">
        <v>1375.75</v>
      </c>
      <c r="HK183" s="412">
        <v>122.25</v>
      </c>
      <c r="HL183" s="412">
        <v>28020.989999999998</v>
      </c>
      <c r="HM183" s="412">
        <v>1.9</v>
      </c>
      <c r="HN183" s="412">
        <v>1449.6</v>
      </c>
      <c r="HO183" s="412">
        <v>4037.3</v>
      </c>
      <c r="HP183" s="412">
        <v>6424.2</v>
      </c>
      <c r="HQ183" s="412">
        <v>5457.4</v>
      </c>
      <c r="HR183" s="412">
        <v>4924.3</v>
      </c>
      <c r="HS183" s="412">
        <v>3525.5</v>
      </c>
      <c r="HT183" s="412">
        <v>2292.9</v>
      </c>
      <c r="HU183" s="412">
        <v>244.5</v>
      </c>
      <c r="HV183" s="412">
        <v>28357.600000000002</v>
      </c>
      <c r="HW183" s="412">
        <v>388.3</v>
      </c>
      <c r="HX183" s="412">
        <v>28745.9</v>
      </c>
      <c r="HY183" s="412">
        <v>3.5</v>
      </c>
      <c r="HZ183" s="412">
        <v>2174.37</v>
      </c>
      <c r="IA183" s="412">
        <v>5190.75</v>
      </c>
      <c r="IB183" s="412">
        <v>7227.25</v>
      </c>
      <c r="IC183" s="412">
        <v>5457.37</v>
      </c>
      <c r="ID183" s="412">
        <v>4029</v>
      </c>
      <c r="IE183" s="412">
        <v>2440.75</v>
      </c>
      <c r="IF183" s="412">
        <v>1375.75</v>
      </c>
      <c r="IG183" s="412">
        <v>122.25</v>
      </c>
      <c r="IH183" s="412">
        <v>28020.989999999998</v>
      </c>
      <c r="II183" s="412">
        <v>0</v>
      </c>
      <c r="IJ183" s="412">
        <v>657.63</v>
      </c>
      <c r="IK183" s="412">
        <v>1028.1199999999999</v>
      </c>
      <c r="IL183" s="412">
        <v>864.64</v>
      </c>
      <c r="IM183" s="412">
        <v>278.58999999999997</v>
      </c>
      <c r="IN183" s="412">
        <v>107.89</v>
      </c>
      <c r="IO183" s="412">
        <v>24.55</v>
      </c>
      <c r="IP183" s="412">
        <v>3.79</v>
      </c>
      <c r="IQ183" s="412">
        <v>0</v>
      </c>
      <c r="IR183" s="412">
        <v>2965.21</v>
      </c>
      <c r="IS183" s="412">
        <v>3.5</v>
      </c>
      <c r="IT183" s="412">
        <v>1516.7399999999998</v>
      </c>
      <c r="IU183" s="412">
        <v>4162.63</v>
      </c>
      <c r="IV183" s="412">
        <v>6362.61</v>
      </c>
      <c r="IW183" s="412">
        <v>5178.78</v>
      </c>
      <c r="IX183" s="412">
        <v>3921.11</v>
      </c>
      <c r="IY183" s="412">
        <v>2416.1999999999998</v>
      </c>
      <c r="IZ183" s="412">
        <v>1371.96</v>
      </c>
      <c r="JA183" s="412">
        <v>122.25</v>
      </c>
      <c r="JB183" s="412">
        <v>25055.78</v>
      </c>
      <c r="JC183" s="412">
        <v>1.9</v>
      </c>
      <c r="JD183" s="412">
        <v>1011.2</v>
      </c>
      <c r="JE183" s="412">
        <v>3237.6</v>
      </c>
      <c r="JF183" s="412">
        <v>5655.7</v>
      </c>
      <c r="JG183" s="412">
        <v>5178.8</v>
      </c>
      <c r="JH183" s="412">
        <v>4792.5</v>
      </c>
      <c r="JI183" s="412">
        <v>3490.1</v>
      </c>
      <c r="JJ183" s="412">
        <v>2286.6</v>
      </c>
      <c r="JK183" s="412">
        <v>244.5</v>
      </c>
      <c r="JL183" s="412">
        <v>25898.899999999998</v>
      </c>
      <c r="JM183" s="412">
        <v>388.3</v>
      </c>
      <c r="JN183" s="412">
        <v>26287.200000000001</v>
      </c>
      <c r="JO183" s="286"/>
      <c r="JP183" s="143">
        <f t="shared" si="7"/>
        <v>0</v>
      </c>
    </row>
    <row r="184" spans="1:276" x14ac:dyDescent="0.2">
      <c r="A184" s="150" t="s">
        <v>589</v>
      </c>
      <c r="B184" s="151" t="s">
        <v>276</v>
      </c>
      <c r="C184" s="152" t="s">
        <v>279</v>
      </c>
      <c r="D184" s="415" t="s">
        <v>588</v>
      </c>
      <c r="E184" s="412">
        <v>18760</v>
      </c>
      <c r="F184" s="412">
        <v>8802</v>
      </c>
      <c r="G184" s="412">
        <v>7394</v>
      </c>
      <c r="H184" s="412">
        <v>4744</v>
      </c>
      <c r="I184" s="412">
        <v>2900</v>
      </c>
      <c r="J184" s="412">
        <v>1431</v>
      </c>
      <c r="K184" s="412">
        <v>839</v>
      </c>
      <c r="L184" s="412">
        <v>65</v>
      </c>
      <c r="M184" s="412">
        <v>44935</v>
      </c>
      <c r="N184" s="412">
        <v>198</v>
      </c>
      <c r="O184" s="412">
        <v>88</v>
      </c>
      <c r="P184" s="412">
        <v>73</v>
      </c>
      <c r="Q184" s="412">
        <v>43</v>
      </c>
      <c r="R184" s="412">
        <v>30</v>
      </c>
      <c r="S184" s="412">
        <v>10</v>
      </c>
      <c r="T184" s="412">
        <v>7</v>
      </c>
      <c r="U184" s="412">
        <v>1</v>
      </c>
      <c r="V184" s="412">
        <v>450</v>
      </c>
      <c r="W184" s="412">
        <v>2</v>
      </c>
      <c r="X184" s="412">
        <v>0</v>
      </c>
      <c r="Y184" s="412">
        <v>0</v>
      </c>
      <c r="Z184" s="412">
        <v>0</v>
      </c>
      <c r="AA184" s="412">
        <v>0</v>
      </c>
      <c r="AB184" s="412">
        <v>0</v>
      </c>
      <c r="AC184" s="412">
        <v>0</v>
      </c>
      <c r="AD184" s="412">
        <v>0</v>
      </c>
      <c r="AE184" s="412">
        <v>2</v>
      </c>
      <c r="AF184" s="412">
        <v>18560</v>
      </c>
      <c r="AG184" s="412">
        <v>8714</v>
      </c>
      <c r="AH184" s="412">
        <v>7321</v>
      </c>
      <c r="AI184" s="412">
        <v>4701</v>
      </c>
      <c r="AJ184" s="412">
        <v>2870</v>
      </c>
      <c r="AK184" s="412">
        <v>1421</v>
      </c>
      <c r="AL184" s="412">
        <v>832</v>
      </c>
      <c r="AM184" s="412">
        <v>64</v>
      </c>
      <c r="AN184" s="412">
        <v>44483</v>
      </c>
      <c r="AO184" s="412">
        <v>41</v>
      </c>
      <c r="AP184" s="412">
        <v>45</v>
      </c>
      <c r="AQ184" s="412">
        <v>54</v>
      </c>
      <c r="AR184" s="412">
        <v>38</v>
      </c>
      <c r="AS184" s="412">
        <v>25</v>
      </c>
      <c r="AT184" s="412">
        <v>10</v>
      </c>
      <c r="AU184" s="412">
        <v>13</v>
      </c>
      <c r="AV184" s="412">
        <v>9</v>
      </c>
      <c r="AW184" s="412">
        <v>235</v>
      </c>
      <c r="AX184" s="412">
        <v>41</v>
      </c>
      <c r="AY184" s="412">
        <v>45</v>
      </c>
      <c r="AZ184" s="412">
        <v>54</v>
      </c>
      <c r="BA184" s="412">
        <v>38</v>
      </c>
      <c r="BB184" s="412">
        <v>25</v>
      </c>
      <c r="BC184" s="412">
        <v>10</v>
      </c>
      <c r="BD184" s="412">
        <v>13</v>
      </c>
      <c r="BE184" s="412">
        <v>9</v>
      </c>
      <c r="BF184" s="412">
        <v>0</v>
      </c>
      <c r="BG184" s="412">
        <v>235</v>
      </c>
      <c r="BH184" s="412">
        <v>41</v>
      </c>
      <c r="BI184" s="412">
        <v>18564</v>
      </c>
      <c r="BJ184" s="412">
        <v>8723</v>
      </c>
      <c r="BK184" s="412">
        <v>7305</v>
      </c>
      <c r="BL184" s="412">
        <v>4688</v>
      </c>
      <c r="BM184" s="412">
        <v>2855</v>
      </c>
      <c r="BN184" s="412">
        <v>1424</v>
      </c>
      <c r="BO184" s="412">
        <v>828</v>
      </c>
      <c r="BP184" s="412">
        <v>55</v>
      </c>
      <c r="BQ184" s="412">
        <v>44483</v>
      </c>
      <c r="BR184" s="412">
        <v>10</v>
      </c>
      <c r="BS184" s="412">
        <v>7880</v>
      </c>
      <c r="BT184" s="412">
        <v>2489</v>
      </c>
      <c r="BU184" s="412">
        <v>1859</v>
      </c>
      <c r="BV184" s="412">
        <v>913</v>
      </c>
      <c r="BW184" s="412">
        <v>511</v>
      </c>
      <c r="BX184" s="412">
        <v>187</v>
      </c>
      <c r="BY184" s="412">
        <v>115</v>
      </c>
      <c r="BZ184" s="412">
        <v>2</v>
      </c>
      <c r="CA184" s="412">
        <v>13966</v>
      </c>
      <c r="CB184" s="412">
        <v>1</v>
      </c>
      <c r="CC184" s="412">
        <v>117</v>
      </c>
      <c r="CD184" s="412">
        <v>65</v>
      </c>
      <c r="CE184" s="412">
        <v>47</v>
      </c>
      <c r="CF184" s="412">
        <v>25</v>
      </c>
      <c r="CG184" s="412">
        <v>22</v>
      </c>
      <c r="CH184" s="412">
        <v>8</v>
      </c>
      <c r="CI184" s="412">
        <v>7</v>
      </c>
      <c r="CJ184" s="412">
        <v>1</v>
      </c>
      <c r="CK184" s="412">
        <v>293</v>
      </c>
      <c r="CL184" s="412">
        <v>0</v>
      </c>
      <c r="CM184" s="412">
        <v>7</v>
      </c>
      <c r="CN184" s="412">
        <v>3</v>
      </c>
      <c r="CO184" s="412">
        <v>7</v>
      </c>
      <c r="CP184" s="412">
        <v>2</v>
      </c>
      <c r="CQ184" s="412">
        <v>3</v>
      </c>
      <c r="CR184" s="412">
        <v>8</v>
      </c>
      <c r="CS184" s="412">
        <v>15</v>
      </c>
      <c r="CT184" s="412">
        <v>1</v>
      </c>
      <c r="CU184" s="412">
        <v>46</v>
      </c>
      <c r="CV184" s="412">
        <v>71</v>
      </c>
      <c r="CW184" s="412">
        <v>35</v>
      </c>
      <c r="CX184" s="412">
        <v>34</v>
      </c>
      <c r="CY184" s="412">
        <v>21</v>
      </c>
      <c r="CZ184" s="412">
        <v>12</v>
      </c>
      <c r="DA184" s="412">
        <v>14</v>
      </c>
      <c r="DB184" s="412">
        <v>5</v>
      </c>
      <c r="DC184" s="412">
        <v>1</v>
      </c>
      <c r="DD184" s="412">
        <v>193</v>
      </c>
      <c r="DE184" s="412">
        <v>348</v>
      </c>
      <c r="DF184" s="412">
        <v>101</v>
      </c>
      <c r="DG184" s="412">
        <v>85</v>
      </c>
      <c r="DH184" s="412">
        <v>55</v>
      </c>
      <c r="DI184" s="412">
        <v>23</v>
      </c>
      <c r="DJ184" s="412">
        <v>19</v>
      </c>
      <c r="DK184" s="412">
        <v>16</v>
      </c>
      <c r="DL184" s="412">
        <v>1</v>
      </c>
      <c r="DM184" s="412">
        <v>648</v>
      </c>
      <c r="DN184" s="412">
        <v>301</v>
      </c>
      <c r="DO184" s="412">
        <v>58</v>
      </c>
      <c r="DP184" s="412">
        <v>29</v>
      </c>
      <c r="DQ184" s="412">
        <v>19</v>
      </c>
      <c r="DR184" s="412">
        <v>15</v>
      </c>
      <c r="DS184" s="412">
        <v>5</v>
      </c>
      <c r="DT184" s="412">
        <v>4</v>
      </c>
      <c r="DU184" s="412">
        <v>0</v>
      </c>
      <c r="DV184" s="412">
        <v>431</v>
      </c>
      <c r="DW184" s="412">
        <v>0</v>
      </c>
      <c r="DX184" s="412">
        <v>0</v>
      </c>
      <c r="DY184" s="412">
        <v>0</v>
      </c>
      <c r="DZ184" s="412">
        <v>0</v>
      </c>
      <c r="EA184" s="412">
        <v>0</v>
      </c>
      <c r="EB184" s="412">
        <v>0</v>
      </c>
      <c r="EC184" s="412">
        <v>0</v>
      </c>
      <c r="ED184" s="412">
        <v>0</v>
      </c>
      <c r="EE184" s="412">
        <v>0</v>
      </c>
      <c r="EF184" s="412">
        <v>649</v>
      </c>
      <c r="EG184" s="412">
        <v>159</v>
      </c>
      <c r="EH184" s="412">
        <v>114</v>
      </c>
      <c r="EI184" s="412">
        <v>74</v>
      </c>
      <c r="EJ184" s="412">
        <v>38</v>
      </c>
      <c r="EK184" s="412">
        <v>24</v>
      </c>
      <c r="EL184" s="412">
        <v>20</v>
      </c>
      <c r="EM184" s="412">
        <v>1</v>
      </c>
      <c r="EN184" s="412">
        <v>1079</v>
      </c>
      <c r="EO184" s="412">
        <v>239</v>
      </c>
      <c r="EP184" s="412">
        <v>77</v>
      </c>
      <c r="EQ184" s="412">
        <v>72</v>
      </c>
      <c r="ER184" s="412">
        <v>45</v>
      </c>
      <c r="ES184" s="412">
        <v>24</v>
      </c>
      <c r="ET184" s="412">
        <v>16</v>
      </c>
      <c r="EU184" s="412">
        <v>9</v>
      </c>
      <c r="EV184" s="412">
        <v>1</v>
      </c>
      <c r="EW184" s="412">
        <v>483</v>
      </c>
      <c r="EX184" s="412">
        <v>0</v>
      </c>
      <c r="EY184" s="412">
        <v>0</v>
      </c>
      <c r="EZ184" s="412">
        <v>0</v>
      </c>
      <c r="FA184" s="412">
        <v>0</v>
      </c>
      <c r="FB184" s="412">
        <v>0</v>
      </c>
      <c r="FC184" s="412">
        <v>0</v>
      </c>
      <c r="FD184" s="412">
        <v>0</v>
      </c>
      <c r="FE184" s="412">
        <v>0</v>
      </c>
      <c r="FF184" s="412">
        <v>0</v>
      </c>
      <c r="FG184" s="412">
        <v>19</v>
      </c>
      <c r="FH184" s="412">
        <v>8</v>
      </c>
      <c r="FI184" s="412">
        <v>4</v>
      </c>
      <c r="FJ184" s="412">
        <v>6</v>
      </c>
      <c r="FK184" s="412">
        <v>4</v>
      </c>
      <c r="FL184" s="412">
        <v>0</v>
      </c>
      <c r="FM184" s="412">
        <v>1</v>
      </c>
      <c r="FN184" s="412">
        <v>0</v>
      </c>
      <c r="FO184" s="412">
        <v>42</v>
      </c>
      <c r="FP184" s="412">
        <v>220</v>
      </c>
      <c r="FQ184" s="412">
        <v>69</v>
      </c>
      <c r="FR184" s="412">
        <v>68</v>
      </c>
      <c r="FS184" s="412">
        <v>39</v>
      </c>
      <c r="FT184" s="412">
        <v>20</v>
      </c>
      <c r="FU184" s="412">
        <v>16</v>
      </c>
      <c r="FV184" s="412">
        <v>8</v>
      </c>
      <c r="FW184" s="412">
        <v>1</v>
      </c>
      <c r="FX184" s="412">
        <v>441</v>
      </c>
      <c r="FY184" s="412">
        <v>30</v>
      </c>
      <c r="FZ184" s="412">
        <v>10259</v>
      </c>
      <c r="GA184" s="412">
        <v>6108</v>
      </c>
      <c r="GB184" s="412">
        <v>5363</v>
      </c>
      <c r="GC184" s="412">
        <v>3729</v>
      </c>
      <c r="GD184" s="412">
        <v>2304</v>
      </c>
      <c r="GE184" s="412">
        <v>1216</v>
      </c>
      <c r="GF184" s="412">
        <v>687</v>
      </c>
      <c r="GG184" s="412">
        <v>51</v>
      </c>
      <c r="GH184" s="412">
        <v>29747</v>
      </c>
      <c r="GI184" s="412">
        <v>11</v>
      </c>
      <c r="GJ184" s="412">
        <v>8305</v>
      </c>
      <c r="GK184" s="412">
        <v>2615</v>
      </c>
      <c r="GL184" s="412">
        <v>1942</v>
      </c>
      <c r="GM184" s="412">
        <v>959</v>
      </c>
      <c r="GN184" s="412">
        <v>551</v>
      </c>
      <c r="GO184" s="412">
        <v>208</v>
      </c>
      <c r="GP184" s="412">
        <v>141</v>
      </c>
      <c r="GQ184" s="412">
        <v>4</v>
      </c>
      <c r="GR184" s="412">
        <v>14736</v>
      </c>
      <c r="GS184" s="412">
        <v>0</v>
      </c>
      <c r="GT184" s="412">
        <v>0</v>
      </c>
      <c r="GU184" s="412">
        <v>0</v>
      </c>
      <c r="GV184" s="412">
        <v>0</v>
      </c>
      <c r="GW184" s="412">
        <v>0</v>
      </c>
      <c r="GX184" s="412">
        <v>0</v>
      </c>
      <c r="GY184" s="412">
        <v>0</v>
      </c>
      <c r="GZ184" s="412">
        <v>0</v>
      </c>
      <c r="HA184" s="412">
        <v>0</v>
      </c>
      <c r="HB184" s="412">
        <v>0</v>
      </c>
      <c r="HC184" s="412">
        <v>38.25</v>
      </c>
      <c r="HD184" s="412">
        <v>16260.25</v>
      </c>
      <c r="HE184" s="412">
        <v>8025</v>
      </c>
      <c r="HF184" s="412">
        <v>6796</v>
      </c>
      <c r="HG184" s="412">
        <v>4433.5</v>
      </c>
      <c r="HH184" s="412">
        <v>2705.25</v>
      </c>
      <c r="HI184" s="412">
        <v>1366.25</v>
      </c>
      <c r="HJ184" s="412">
        <v>786</v>
      </c>
      <c r="HK184" s="412">
        <v>53.75</v>
      </c>
      <c r="HL184" s="412">
        <v>40464.25</v>
      </c>
      <c r="HM184" s="412">
        <v>21.3</v>
      </c>
      <c r="HN184" s="412">
        <v>10840.2</v>
      </c>
      <c r="HO184" s="412">
        <v>6241.7</v>
      </c>
      <c r="HP184" s="412">
        <v>6040.9</v>
      </c>
      <c r="HQ184" s="412">
        <v>4433.5</v>
      </c>
      <c r="HR184" s="412">
        <v>3306.4</v>
      </c>
      <c r="HS184" s="412">
        <v>1973.5</v>
      </c>
      <c r="HT184" s="412">
        <v>1310</v>
      </c>
      <c r="HU184" s="412">
        <v>107.5</v>
      </c>
      <c r="HV184" s="412">
        <v>34275</v>
      </c>
      <c r="HW184" s="412">
        <v>0</v>
      </c>
      <c r="HX184" s="412">
        <v>34275</v>
      </c>
      <c r="HY184" s="412">
        <v>38.25</v>
      </c>
      <c r="HZ184" s="412">
        <v>16260.25</v>
      </c>
      <c r="IA184" s="412">
        <v>8025</v>
      </c>
      <c r="IB184" s="412">
        <v>6796</v>
      </c>
      <c r="IC184" s="412">
        <v>4433.5</v>
      </c>
      <c r="ID184" s="412">
        <v>2705.25</v>
      </c>
      <c r="IE184" s="412">
        <v>1366.25</v>
      </c>
      <c r="IF184" s="412">
        <v>786</v>
      </c>
      <c r="IG184" s="412">
        <v>53.75</v>
      </c>
      <c r="IH184" s="412">
        <v>40464.25</v>
      </c>
      <c r="II184" s="412">
        <v>8.48</v>
      </c>
      <c r="IJ184" s="412">
        <v>4369.09</v>
      </c>
      <c r="IK184" s="412">
        <v>662.74</v>
      </c>
      <c r="IL184" s="412">
        <v>39.119999999999997</v>
      </c>
      <c r="IM184" s="412">
        <v>161.69</v>
      </c>
      <c r="IN184" s="412">
        <v>60.04</v>
      </c>
      <c r="IO184" s="412">
        <v>18.809999999999999</v>
      </c>
      <c r="IP184" s="412">
        <v>8.19</v>
      </c>
      <c r="IQ184" s="412">
        <v>0.96</v>
      </c>
      <c r="IR184" s="412">
        <v>5329.119999999999</v>
      </c>
      <c r="IS184" s="412">
        <v>29.77</v>
      </c>
      <c r="IT184" s="412">
        <v>11891.16</v>
      </c>
      <c r="IU184" s="412">
        <v>7362.26</v>
      </c>
      <c r="IV184" s="412">
        <v>6756.88</v>
      </c>
      <c r="IW184" s="412">
        <v>4271.8100000000004</v>
      </c>
      <c r="IX184" s="412">
        <v>2645.21</v>
      </c>
      <c r="IY184" s="412">
        <v>1347.44</v>
      </c>
      <c r="IZ184" s="412">
        <v>777.81</v>
      </c>
      <c r="JA184" s="412">
        <v>52.79</v>
      </c>
      <c r="JB184" s="412">
        <v>35135.130000000005</v>
      </c>
      <c r="JC184" s="412">
        <v>16.5</v>
      </c>
      <c r="JD184" s="412">
        <v>7927.4</v>
      </c>
      <c r="JE184" s="412">
        <v>5726.2</v>
      </c>
      <c r="JF184" s="412">
        <v>6006.1</v>
      </c>
      <c r="JG184" s="412">
        <v>4271.8</v>
      </c>
      <c r="JH184" s="412">
        <v>3233</v>
      </c>
      <c r="JI184" s="412">
        <v>1946.3</v>
      </c>
      <c r="JJ184" s="412">
        <v>1296.4000000000001</v>
      </c>
      <c r="JK184" s="412">
        <v>105.6</v>
      </c>
      <c r="JL184" s="412">
        <v>30529.299999999996</v>
      </c>
      <c r="JM184" s="412">
        <v>0</v>
      </c>
      <c r="JN184" s="412">
        <v>30529.3</v>
      </c>
      <c r="JO184" s="286"/>
      <c r="JP184" s="143">
        <f t="shared" si="7"/>
        <v>0</v>
      </c>
    </row>
    <row r="185" spans="1:276" x14ac:dyDescent="0.2">
      <c r="A185" s="150" t="s">
        <v>590</v>
      </c>
      <c r="B185" s="151" t="s">
        <v>284</v>
      </c>
      <c r="C185" s="152" t="s">
        <v>283</v>
      </c>
      <c r="D185" s="415" t="s">
        <v>315</v>
      </c>
      <c r="E185" s="412">
        <v>38735</v>
      </c>
      <c r="F185" s="412">
        <v>17339</v>
      </c>
      <c r="G185" s="412">
        <v>8648</v>
      </c>
      <c r="H185" s="412">
        <v>4856</v>
      </c>
      <c r="I185" s="412">
        <v>1985</v>
      </c>
      <c r="J185" s="412">
        <v>702</v>
      </c>
      <c r="K185" s="412">
        <v>440</v>
      </c>
      <c r="L185" s="412">
        <v>54</v>
      </c>
      <c r="M185" s="412">
        <v>72759</v>
      </c>
      <c r="N185" s="412">
        <v>995</v>
      </c>
      <c r="O185" s="412">
        <v>214</v>
      </c>
      <c r="P185" s="412">
        <v>96</v>
      </c>
      <c r="Q185" s="412">
        <v>34</v>
      </c>
      <c r="R185" s="412">
        <v>14</v>
      </c>
      <c r="S185" s="412">
        <v>3</v>
      </c>
      <c r="T185" s="412">
        <v>11</v>
      </c>
      <c r="U185" s="412">
        <v>3</v>
      </c>
      <c r="V185" s="412">
        <v>1370</v>
      </c>
      <c r="W185" s="412">
        <v>0</v>
      </c>
      <c r="X185" s="412">
        <v>0</v>
      </c>
      <c r="Y185" s="412">
        <v>0</v>
      </c>
      <c r="Z185" s="412">
        <v>0</v>
      </c>
      <c r="AA185" s="412">
        <v>0</v>
      </c>
      <c r="AB185" s="412">
        <v>0</v>
      </c>
      <c r="AC185" s="412">
        <v>0</v>
      </c>
      <c r="AD185" s="412">
        <v>0</v>
      </c>
      <c r="AE185" s="412">
        <v>0</v>
      </c>
      <c r="AF185" s="412">
        <v>37740</v>
      </c>
      <c r="AG185" s="412">
        <v>17125</v>
      </c>
      <c r="AH185" s="412">
        <v>8552</v>
      </c>
      <c r="AI185" s="412">
        <v>4822</v>
      </c>
      <c r="AJ185" s="412">
        <v>1971</v>
      </c>
      <c r="AK185" s="412">
        <v>699</v>
      </c>
      <c r="AL185" s="412">
        <v>429</v>
      </c>
      <c r="AM185" s="412">
        <v>51</v>
      </c>
      <c r="AN185" s="412">
        <v>71389</v>
      </c>
      <c r="AO185" s="412">
        <v>62</v>
      </c>
      <c r="AP185" s="412">
        <v>63</v>
      </c>
      <c r="AQ185" s="412">
        <v>67</v>
      </c>
      <c r="AR185" s="412">
        <v>28</v>
      </c>
      <c r="AS185" s="412">
        <v>18</v>
      </c>
      <c r="AT185" s="412">
        <v>11</v>
      </c>
      <c r="AU185" s="412">
        <v>23</v>
      </c>
      <c r="AV185" s="412">
        <v>23</v>
      </c>
      <c r="AW185" s="412">
        <v>295</v>
      </c>
      <c r="AX185" s="412">
        <v>62</v>
      </c>
      <c r="AY185" s="412">
        <v>63</v>
      </c>
      <c r="AZ185" s="412">
        <v>67</v>
      </c>
      <c r="BA185" s="412">
        <v>28</v>
      </c>
      <c r="BB185" s="412">
        <v>18</v>
      </c>
      <c r="BC185" s="412">
        <v>11</v>
      </c>
      <c r="BD185" s="412">
        <v>23</v>
      </c>
      <c r="BE185" s="412">
        <v>23</v>
      </c>
      <c r="BF185" s="412">
        <v>0</v>
      </c>
      <c r="BG185" s="412">
        <v>295</v>
      </c>
      <c r="BH185" s="412">
        <v>62</v>
      </c>
      <c r="BI185" s="412">
        <v>37741</v>
      </c>
      <c r="BJ185" s="412">
        <v>17129</v>
      </c>
      <c r="BK185" s="412">
        <v>8513</v>
      </c>
      <c r="BL185" s="412">
        <v>4812</v>
      </c>
      <c r="BM185" s="412">
        <v>1964</v>
      </c>
      <c r="BN185" s="412">
        <v>711</v>
      </c>
      <c r="BO185" s="412">
        <v>429</v>
      </c>
      <c r="BP185" s="412">
        <v>28</v>
      </c>
      <c r="BQ185" s="412">
        <v>71389</v>
      </c>
      <c r="BR185" s="412">
        <v>10</v>
      </c>
      <c r="BS185" s="412">
        <v>17317</v>
      </c>
      <c r="BT185" s="412">
        <v>5539</v>
      </c>
      <c r="BU185" s="412">
        <v>2224</v>
      </c>
      <c r="BV185" s="412">
        <v>806</v>
      </c>
      <c r="BW185" s="412">
        <v>299</v>
      </c>
      <c r="BX185" s="412">
        <v>105</v>
      </c>
      <c r="BY185" s="412">
        <v>51</v>
      </c>
      <c r="BZ185" s="412">
        <v>2</v>
      </c>
      <c r="CA185" s="412">
        <v>26353</v>
      </c>
      <c r="CB185" s="412">
        <v>3</v>
      </c>
      <c r="CC185" s="412">
        <v>323</v>
      </c>
      <c r="CD185" s="412">
        <v>155</v>
      </c>
      <c r="CE185" s="412">
        <v>50</v>
      </c>
      <c r="CF185" s="412">
        <v>29</v>
      </c>
      <c r="CG185" s="412">
        <v>15</v>
      </c>
      <c r="CH185" s="412">
        <v>6</v>
      </c>
      <c r="CI185" s="412">
        <v>1</v>
      </c>
      <c r="CJ185" s="412">
        <v>0</v>
      </c>
      <c r="CK185" s="412">
        <v>582</v>
      </c>
      <c r="CL185" s="412">
        <v>0</v>
      </c>
      <c r="CM185" s="412">
        <v>22</v>
      </c>
      <c r="CN185" s="412">
        <v>15</v>
      </c>
      <c r="CO185" s="412">
        <v>7</v>
      </c>
      <c r="CP185" s="412">
        <v>3</v>
      </c>
      <c r="CQ185" s="412">
        <v>7</v>
      </c>
      <c r="CR185" s="412">
        <v>18</v>
      </c>
      <c r="CS185" s="412">
        <v>26</v>
      </c>
      <c r="CT185" s="412">
        <v>1</v>
      </c>
      <c r="CU185" s="412">
        <v>99</v>
      </c>
      <c r="CV185" s="412">
        <v>250</v>
      </c>
      <c r="CW185" s="412">
        <v>26</v>
      </c>
      <c r="CX185" s="412">
        <v>16</v>
      </c>
      <c r="CY185" s="412">
        <v>26</v>
      </c>
      <c r="CZ185" s="412">
        <v>8</v>
      </c>
      <c r="DA185" s="412">
        <v>5</v>
      </c>
      <c r="DB185" s="412">
        <v>3</v>
      </c>
      <c r="DC185" s="412">
        <v>0</v>
      </c>
      <c r="DD185" s="412">
        <v>334</v>
      </c>
      <c r="DE185" s="412">
        <v>1267</v>
      </c>
      <c r="DF185" s="412">
        <v>231</v>
      </c>
      <c r="DG185" s="412">
        <v>72</v>
      </c>
      <c r="DH185" s="412">
        <v>53</v>
      </c>
      <c r="DI185" s="412">
        <v>22</v>
      </c>
      <c r="DJ185" s="412">
        <v>12</v>
      </c>
      <c r="DK185" s="412">
        <v>8</v>
      </c>
      <c r="DL185" s="412">
        <v>6</v>
      </c>
      <c r="DM185" s="412">
        <v>1671</v>
      </c>
      <c r="DN185" s="412">
        <v>340</v>
      </c>
      <c r="DO185" s="412">
        <v>43</v>
      </c>
      <c r="DP185" s="412">
        <v>27</v>
      </c>
      <c r="DQ185" s="412">
        <v>5</v>
      </c>
      <c r="DR185" s="412">
        <v>7</v>
      </c>
      <c r="DS185" s="412">
        <v>3</v>
      </c>
      <c r="DT185" s="412">
        <v>2</v>
      </c>
      <c r="DU185" s="412">
        <v>0</v>
      </c>
      <c r="DV185" s="412">
        <v>427</v>
      </c>
      <c r="DW185" s="412">
        <v>53</v>
      </c>
      <c r="DX185" s="412">
        <v>6</v>
      </c>
      <c r="DY185" s="412">
        <v>3</v>
      </c>
      <c r="DZ185" s="412">
        <v>0</v>
      </c>
      <c r="EA185" s="412">
        <v>1</v>
      </c>
      <c r="EB185" s="412">
        <v>0</v>
      </c>
      <c r="EC185" s="412">
        <v>1</v>
      </c>
      <c r="ED185" s="412">
        <v>0</v>
      </c>
      <c r="EE185" s="412">
        <v>64</v>
      </c>
      <c r="EF185" s="412">
        <v>1660</v>
      </c>
      <c r="EG185" s="412">
        <v>280</v>
      </c>
      <c r="EH185" s="412">
        <v>102</v>
      </c>
      <c r="EI185" s="412">
        <v>58</v>
      </c>
      <c r="EJ185" s="412">
        <v>30</v>
      </c>
      <c r="EK185" s="412">
        <v>15</v>
      </c>
      <c r="EL185" s="412">
        <v>11</v>
      </c>
      <c r="EM185" s="412">
        <v>6</v>
      </c>
      <c r="EN185" s="412">
        <v>2162</v>
      </c>
      <c r="EO185" s="412">
        <v>998</v>
      </c>
      <c r="EP185" s="412">
        <v>143</v>
      </c>
      <c r="EQ185" s="412">
        <v>58</v>
      </c>
      <c r="ER185" s="412">
        <v>28</v>
      </c>
      <c r="ES185" s="412">
        <v>18</v>
      </c>
      <c r="ET185" s="412">
        <v>9</v>
      </c>
      <c r="EU185" s="412">
        <v>9</v>
      </c>
      <c r="EV185" s="412">
        <v>6</v>
      </c>
      <c r="EW185" s="412">
        <v>1269</v>
      </c>
      <c r="EX185" s="412">
        <v>0</v>
      </c>
      <c r="EY185" s="412">
        <v>0</v>
      </c>
      <c r="EZ185" s="412">
        <v>0</v>
      </c>
      <c r="FA185" s="412">
        <v>0</v>
      </c>
      <c r="FB185" s="412">
        <v>0</v>
      </c>
      <c r="FC185" s="412">
        <v>0</v>
      </c>
      <c r="FD185" s="412">
        <v>0</v>
      </c>
      <c r="FE185" s="412">
        <v>0</v>
      </c>
      <c r="FF185" s="412">
        <v>0</v>
      </c>
      <c r="FG185" s="412">
        <v>188</v>
      </c>
      <c r="FH185" s="412">
        <v>12</v>
      </c>
      <c r="FI185" s="412">
        <v>9</v>
      </c>
      <c r="FJ185" s="412">
        <v>3</v>
      </c>
      <c r="FK185" s="412">
        <v>3</v>
      </c>
      <c r="FL185" s="412">
        <v>1</v>
      </c>
      <c r="FM185" s="412">
        <v>1</v>
      </c>
      <c r="FN185" s="412">
        <v>0</v>
      </c>
      <c r="FO185" s="412">
        <v>217</v>
      </c>
      <c r="FP185" s="412">
        <v>810</v>
      </c>
      <c r="FQ185" s="412">
        <v>131</v>
      </c>
      <c r="FR185" s="412">
        <v>49</v>
      </c>
      <c r="FS185" s="412">
        <v>25</v>
      </c>
      <c r="FT185" s="412">
        <v>15</v>
      </c>
      <c r="FU185" s="412">
        <v>8</v>
      </c>
      <c r="FV185" s="412">
        <v>8</v>
      </c>
      <c r="FW185" s="412">
        <v>6</v>
      </c>
      <c r="FX185" s="412">
        <v>1052</v>
      </c>
      <c r="FY185" s="412">
        <v>49</v>
      </c>
      <c r="FZ185" s="412">
        <v>19686</v>
      </c>
      <c r="GA185" s="412">
        <v>11371</v>
      </c>
      <c r="GB185" s="412">
        <v>6202</v>
      </c>
      <c r="GC185" s="412">
        <v>3969</v>
      </c>
      <c r="GD185" s="412">
        <v>1635</v>
      </c>
      <c r="GE185" s="412">
        <v>579</v>
      </c>
      <c r="GF185" s="412">
        <v>348</v>
      </c>
      <c r="GG185" s="412">
        <v>25</v>
      </c>
      <c r="GH185" s="412">
        <v>43864</v>
      </c>
      <c r="GI185" s="412">
        <v>13</v>
      </c>
      <c r="GJ185" s="412">
        <v>18055</v>
      </c>
      <c r="GK185" s="412">
        <v>5758</v>
      </c>
      <c r="GL185" s="412">
        <v>2311</v>
      </c>
      <c r="GM185" s="412">
        <v>843</v>
      </c>
      <c r="GN185" s="412">
        <v>329</v>
      </c>
      <c r="GO185" s="412">
        <v>132</v>
      </c>
      <c r="GP185" s="412">
        <v>81</v>
      </c>
      <c r="GQ185" s="412">
        <v>3</v>
      </c>
      <c r="GR185" s="412">
        <v>27525</v>
      </c>
      <c r="GS185" s="412">
        <v>0</v>
      </c>
      <c r="GT185" s="412">
        <v>1</v>
      </c>
      <c r="GU185" s="412">
        <v>0</v>
      </c>
      <c r="GV185" s="412">
        <v>0</v>
      </c>
      <c r="GW185" s="412">
        <v>0</v>
      </c>
      <c r="GX185" s="412">
        <v>0</v>
      </c>
      <c r="GY185" s="412">
        <v>0</v>
      </c>
      <c r="GZ185" s="412">
        <v>0</v>
      </c>
      <c r="HA185" s="412">
        <v>0</v>
      </c>
      <c r="HB185" s="412">
        <v>1</v>
      </c>
      <c r="HC185" s="412">
        <v>58.75</v>
      </c>
      <c r="HD185" s="412">
        <v>33108</v>
      </c>
      <c r="HE185" s="412">
        <v>15666</v>
      </c>
      <c r="HF185" s="412">
        <v>7922</v>
      </c>
      <c r="HG185" s="412">
        <v>4598.75</v>
      </c>
      <c r="HH185" s="412">
        <v>1878</v>
      </c>
      <c r="HI185" s="412">
        <v>672.25</v>
      </c>
      <c r="HJ185" s="412">
        <v>402</v>
      </c>
      <c r="HK185" s="412">
        <v>27</v>
      </c>
      <c r="HL185" s="412">
        <v>64332.75</v>
      </c>
      <c r="HM185" s="412">
        <v>32.6</v>
      </c>
      <c r="HN185" s="412">
        <v>22072</v>
      </c>
      <c r="HO185" s="412">
        <v>12184.7</v>
      </c>
      <c r="HP185" s="412">
        <v>7041.8</v>
      </c>
      <c r="HQ185" s="412">
        <v>4598.8</v>
      </c>
      <c r="HR185" s="412">
        <v>2295.3000000000002</v>
      </c>
      <c r="HS185" s="412">
        <v>971</v>
      </c>
      <c r="HT185" s="412">
        <v>670</v>
      </c>
      <c r="HU185" s="412">
        <v>54</v>
      </c>
      <c r="HV185" s="412">
        <v>49920.200000000012</v>
      </c>
      <c r="HW185" s="412">
        <v>0</v>
      </c>
      <c r="HX185" s="412">
        <v>49920.2</v>
      </c>
      <c r="HY185" s="412">
        <v>58.75</v>
      </c>
      <c r="HZ185" s="412">
        <v>33108</v>
      </c>
      <c r="IA185" s="412">
        <v>15666</v>
      </c>
      <c r="IB185" s="412">
        <v>7922</v>
      </c>
      <c r="IC185" s="412">
        <v>4598.75</v>
      </c>
      <c r="ID185" s="412">
        <v>1878</v>
      </c>
      <c r="IE185" s="412">
        <v>672.25</v>
      </c>
      <c r="IF185" s="412">
        <v>402</v>
      </c>
      <c r="IG185" s="412">
        <v>27</v>
      </c>
      <c r="IH185" s="412">
        <v>64332.75</v>
      </c>
      <c r="II185" s="412">
        <v>16.510000000000002</v>
      </c>
      <c r="IJ185" s="412">
        <v>9990.92</v>
      </c>
      <c r="IK185" s="412">
        <v>1619.52</v>
      </c>
      <c r="IL185" s="412">
        <v>464.25</v>
      </c>
      <c r="IM185" s="412">
        <v>132.55000000000001</v>
      </c>
      <c r="IN185" s="412">
        <v>28.65</v>
      </c>
      <c r="IO185" s="412">
        <v>9.2799999999999994</v>
      </c>
      <c r="IP185" s="412">
        <v>2.41</v>
      </c>
      <c r="IQ185" s="412">
        <v>0</v>
      </c>
      <c r="IR185" s="412">
        <v>12264.09</v>
      </c>
      <c r="IS185" s="412">
        <v>42.239999999999995</v>
      </c>
      <c r="IT185" s="412">
        <v>23117.08</v>
      </c>
      <c r="IU185" s="412">
        <v>14046.48</v>
      </c>
      <c r="IV185" s="412">
        <v>7457.75</v>
      </c>
      <c r="IW185" s="412">
        <v>4466.2</v>
      </c>
      <c r="IX185" s="412">
        <v>1849.35</v>
      </c>
      <c r="IY185" s="412">
        <v>662.97</v>
      </c>
      <c r="IZ185" s="412">
        <v>399.59</v>
      </c>
      <c r="JA185" s="412">
        <v>27</v>
      </c>
      <c r="JB185" s="412">
        <v>52068.659999999996</v>
      </c>
      <c r="JC185" s="412">
        <v>23.5</v>
      </c>
      <c r="JD185" s="412">
        <v>15411.4</v>
      </c>
      <c r="JE185" s="412">
        <v>10925</v>
      </c>
      <c r="JF185" s="412">
        <v>6629.1</v>
      </c>
      <c r="JG185" s="412">
        <v>4466.2</v>
      </c>
      <c r="JH185" s="412">
        <v>2260.3000000000002</v>
      </c>
      <c r="JI185" s="412">
        <v>957.6</v>
      </c>
      <c r="JJ185" s="412">
        <v>666</v>
      </c>
      <c r="JK185" s="412">
        <v>54</v>
      </c>
      <c r="JL185" s="412">
        <v>41393.1</v>
      </c>
      <c r="JM185" s="412">
        <v>0</v>
      </c>
      <c r="JN185" s="412">
        <v>41393.1</v>
      </c>
      <c r="JO185" s="286"/>
      <c r="JP185" s="143">
        <f t="shared" si="7"/>
        <v>0</v>
      </c>
    </row>
    <row r="186" spans="1:276" x14ac:dyDescent="0.2">
      <c r="A186" s="150" t="s">
        <v>592</v>
      </c>
      <c r="B186" s="151" t="s">
        <v>276</v>
      </c>
      <c r="C186" s="152" t="s">
        <v>69</v>
      </c>
      <c r="D186" s="415" t="s">
        <v>591</v>
      </c>
      <c r="E186" s="412">
        <v>3309</v>
      </c>
      <c r="F186" s="412">
        <v>8753</v>
      </c>
      <c r="G186" s="412">
        <v>19612</v>
      </c>
      <c r="H186" s="412">
        <v>9826</v>
      </c>
      <c r="I186" s="412">
        <v>7004</v>
      </c>
      <c r="J186" s="412">
        <v>4430</v>
      </c>
      <c r="K186" s="412">
        <v>3207</v>
      </c>
      <c r="L186" s="412">
        <v>335</v>
      </c>
      <c r="M186" s="412">
        <v>56476</v>
      </c>
      <c r="N186" s="412">
        <v>122</v>
      </c>
      <c r="O186" s="412">
        <v>144</v>
      </c>
      <c r="P186" s="412">
        <v>177</v>
      </c>
      <c r="Q186" s="412">
        <v>77</v>
      </c>
      <c r="R186" s="412">
        <v>40</v>
      </c>
      <c r="S186" s="412">
        <v>36</v>
      </c>
      <c r="T186" s="412">
        <v>11</v>
      </c>
      <c r="U186" s="412">
        <v>1</v>
      </c>
      <c r="V186" s="412">
        <v>608</v>
      </c>
      <c r="W186" s="412">
        <v>0</v>
      </c>
      <c r="X186" s="412">
        <v>0</v>
      </c>
      <c r="Y186" s="412">
        <v>0</v>
      </c>
      <c r="Z186" s="412">
        <v>0</v>
      </c>
      <c r="AA186" s="412">
        <v>0</v>
      </c>
      <c r="AB186" s="412">
        <v>0</v>
      </c>
      <c r="AC186" s="412">
        <v>0</v>
      </c>
      <c r="AD186" s="412">
        <v>0</v>
      </c>
      <c r="AE186" s="412">
        <v>0</v>
      </c>
      <c r="AF186" s="412">
        <v>3187</v>
      </c>
      <c r="AG186" s="412">
        <v>8609</v>
      </c>
      <c r="AH186" s="412">
        <v>19435</v>
      </c>
      <c r="AI186" s="412">
        <v>9749</v>
      </c>
      <c r="AJ186" s="412">
        <v>6964</v>
      </c>
      <c r="AK186" s="412">
        <v>4394</v>
      </c>
      <c r="AL186" s="412">
        <v>3196</v>
      </c>
      <c r="AM186" s="412">
        <v>334</v>
      </c>
      <c r="AN186" s="412">
        <v>55868</v>
      </c>
      <c r="AO186" s="412">
        <v>2</v>
      </c>
      <c r="AP186" s="412">
        <v>15</v>
      </c>
      <c r="AQ186" s="412">
        <v>65</v>
      </c>
      <c r="AR186" s="412">
        <v>41</v>
      </c>
      <c r="AS186" s="412">
        <v>37</v>
      </c>
      <c r="AT186" s="412">
        <v>24</v>
      </c>
      <c r="AU186" s="412">
        <v>20</v>
      </c>
      <c r="AV186" s="412">
        <v>20</v>
      </c>
      <c r="AW186" s="412">
        <v>224</v>
      </c>
      <c r="AX186" s="412">
        <v>2</v>
      </c>
      <c r="AY186" s="412">
        <v>15</v>
      </c>
      <c r="AZ186" s="412">
        <v>65</v>
      </c>
      <c r="BA186" s="412">
        <v>41</v>
      </c>
      <c r="BB186" s="412">
        <v>37</v>
      </c>
      <c r="BC186" s="412">
        <v>24</v>
      </c>
      <c r="BD186" s="412">
        <v>20</v>
      </c>
      <c r="BE186" s="412">
        <v>20</v>
      </c>
      <c r="BF186" s="412">
        <v>0</v>
      </c>
      <c r="BG186" s="412">
        <v>224</v>
      </c>
      <c r="BH186" s="412">
        <v>2</v>
      </c>
      <c r="BI186" s="412">
        <v>3200</v>
      </c>
      <c r="BJ186" s="412">
        <v>8659</v>
      </c>
      <c r="BK186" s="412">
        <v>19411</v>
      </c>
      <c r="BL186" s="412">
        <v>9745</v>
      </c>
      <c r="BM186" s="412">
        <v>6951</v>
      </c>
      <c r="BN186" s="412">
        <v>4390</v>
      </c>
      <c r="BO186" s="412">
        <v>3196</v>
      </c>
      <c r="BP186" s="412">
        <v>314</v>
      </c>
      <c r="BQ186" s="412">
        <v>55868</v>
      </c>
      <c r="BR186" s="412">
        <v>2</v>
      </c>
      <c r="BS186" s="412">
        <v>1889</v>
      </c>
      <c r="BT186" s="412">
        <v>4696</v>
      </c>
      <c r="BU186" s="412">
        <v>6256</v>
      </c>
      <c r="BV186" s="412">
        <v>2219</v>
      </c>
      <c r="BW186" s="412">
        <v>1272</v>
      </c>
      <c r="BX186" s="412">
        <v>646</v>
      </c>
      <c r="BY186" s="412">
        <v>343</v>
      </c>
      <c r="BZ186" s="412">
        <v>21</v>
      </c>
      <c r="CA186" s="412">
        <v>17344</v>
      </c>
      <c r="CB186" s="412">
        <v>0</v>
      </c>
      <c r="CC186" s="412">
        <v>13</v>
      </c>
      <c r="CD186" s="412">
        <v>52</v>
      </c>
      <c r="CE186" s="412">
        <v>147</v>
      </c>
      <c r="CF186" s="412">
        <v>54</v>
      </c>
      <c r="CG186" s="412">
        <v>46</v>
      </c>
      <c r="CH186" s="412">
        <v>17</v>
      </c>
      <c r="CI186" s="412">
        <v>11</v>
      </c>
      <c r="CJ186" s="412">
        <v>0</v>
      </c>
      <c r="CK186" s="412">
        <v>340</v>
      </c>
      <c r="CL186" s="412">
        <v>0</v>
      </c>
      <c r="CM186" s="412">
        <v>1</v>
      </c>
      <c r="CN186" s="412">
        <v>3</v>
      </c>
      <c r="CO186" s="412">
        <v>8</v>
      </c>
      <c r="CP186" s="412">
        <v>2</v>
      </c>
      <c r="CQ186" s="412">
        <v>11</v>
      </c>
      <c r="CR186" s="412">
        <v>9</v>
      </c>
      <c r="CS186" s="412">
        <v>21</v>
      </c>
      <c r="CT186" s="412">
        <v>3</v>
      </c>
      <c r="CU186" s="412">
        <v>58</v>
      </c>
      <c r="CV186" s="412">
        <v>27</v>
      </c>
      <c r="CW186" s="412">
        <v>57</v>
      </c>
      <c r="CX186" s="412">
        <v>87</v>
      </c>
      <c r="CY186" s="412">
        <v>40</v>
      </c>
      <c r="CZ186" s="412">
        <v>29</v>
      </c>
      <c r="DA186" s="412">
        <v>12</v>
      </c>
      <c r="DB186" s="412">
        <v>20</v>
      </c>
      <c r="DC186" s="412">
        <v>4</v>
      </c>
      <c r="DD186" s="412">
        <v>276</v>
      </c>
      <c r="DE186" s="412">
        <v>64</v>
      </c>
      <c r="DF186" s="412">
        <v>151</v>
      </c>
      <c r="DG186" s="412">
        <v>179</v>
      </c>
      <c r="DH186" s="412">
        <v>76</v>
      </c>
      <c r="DI186" s="412">
        <v>52</v>
      </c>
      <c r="DJ186" s="412">
        <v>28</v>
      </c>
      <c r="DK186" s="412">
        <v>23</v>
      </c>
      <c r="DL186" s="412">
        <v>5</v>
      </c>
      <c r="DM186" s="412">
        <v>578</v>
      </c>
      <c r="DN186" s="412">
        <v>12</v>
      </c>
      <c r="DO186" s="412">
        <v>25</v>
      </c>
      <c r="DP186" s="412">
        <v>42</v>
      </c>
      <c r="DQ186" s="412">
        <v>15</v>
      </c>
      <c r="DR186" s="412">
        <v>8</v>
      </c>
      <c r="DS186" s="412">
        <v>2</v>
      </c>
      <c r="DT186" s="412">
        <v>1</v>
      </c>
      <c r="DU186" s="412">
        <v>0</v>
      </c>
      <c r="DV186" s="412">
        <v>105</v>
      </c>
      <c r="DW186" s="412">
        <v>16</v>
      </c>
      <c r="DX186" s="412">
        <v>26</v>
      </c>
      <c r="DY186" s="412">
        <v>17</v>
      </c>
      <c r="DZ186" s="412">
        <v>11</v>
      </c>
      <c r="EA186" s="412">
        <v>6</v>
      </c>
      <c r="EB186" s="412">
        <v>4</v>
      </c>
      <c r="EC186" s="412">
        <v>7</v>
      </c>
      <c r="ED186" s="412">
        <v>5</v>
      </c>
      <c r="EE186" s="412">
        <v>92</v>
      </c>
      <c r="EF186" s="412">
        <v>92</v>
      </c>
      <c r="EG186" s="412">
        <v>202</v>
      </c>
      <c r="EH186" s="412">
        <v>238</v>
      </c>
      <c r="EI186" s="412">
        <v>102</v>
      </c>
      <c r="EJ186" s="412">
        <v>66</v>
      </c>
      <c r="EK186" s="412">
        <v>34</v>
      </c>
      <c r="EL186" s="412">
        <v>31</v>
      </c>
      <c r="EM186" s="412">
        <v>10</v>
      </c>
      <c r="EN186" s="412">
        <v>775</v>
      </c>
      <c r="EO186" s="412">
        <v>40</v>
      </c>
      <c r="EP186" s="412">
        <v>74</v>
      </c>
      <c r="EQ186" s="412">
        <v>80</v>
      </c>
      <c r="ER186" s="412">
        <v>40</v>
      </c>
      <c r="ES186" s="412">
        <v>26</v>
      </c>
      <c r="ET186" s="412">
        <v>15</v>
      </c>
      <c r="EU186" s="412">
        <v>22</v>
      </c>
      <c r="EV186" s="412">
        <v>7</v>
      </c>
      <c r="EW186" s="412">
        <v>304</v>
      </c>
      <c r="EX186" s="412">
        <v>0</v>
      </c>
      <c r="EY186" s="412">
        <v>0</v>
      </c>
      <c r="EZ186" s="412">
        <v>0</v>
      </c>
      <c r="FA186" s="412">
        <v>0</v>
      </c>
      <c r="FB186" s="412">
        <v>1</v>
      </c>
      <c r="FC186" s="412">
        <v>0</v>
      </c>
      <c r="FD186" s="412">
        <v>0</v>
      </c>
      <c r="FE186" s="412">
        <v>0</v>
      </c>
      <c r="FF186" s="412">
        <v>1</v>
      </c>
      <c r="FG186" s="412">
        <v>0</v>
      </c>
      <c r="FH186" s="412">
        <v>2</v>
      </c>
      <c r="FI186" s="412">
        <v>0</v>
      </c>
      <c r="FJ186" s="412">
        <v>1</v>
      </c>
      <c r="FK186" s="412">
        <v>0</v>
      </c>
      <c r="FL186" s="412">
        <v>0</v>
      </c>
      <c r="FM186" s="412">
        <v>1</v>
      </c>
      <c r="FN186" s="412">
        <v>0</v>
      </c>
      <c r="FO186" s="412">
        <v>4</v>
      </c>
      <c r="FP186" s="412">
        <v>40</v>
      </c>
      <c r="FQ186" s="412">
        <v>72</v>
      </c>
      <c r="FR186" s="412">
        <v>80</v>
      </c>
      <c r="FS186" s="412">
        <v>39</v>
      </c>
      <c r="FT186" s="412">
        <v>25</v>
      </c>
      <c r="FU186" s="412">
        <v>15</v>
      </c>
      <c r="FV186" s="412">
        <v>21</v>
      </c>
      <c r="FW186" s="412">
        <v>7</v>
      </c>
      <c r="FX186" s="412">
        <v>299</v>
      </c>
      <c r="FY186" s="412">
        <v>0</v>
      </c>
      <c r="FZ186" s="412">
        <v>1242</v>
      </c>
      <c r="GA186" s="412">
        <v>3800</v>
      </c>
      <c r="GB186" s="412">
        <v>12854</v>
      </c>
      <c r="GC186" s="412">
        <v>7404</v>
      </c>
      <c r="GD186" s="412">
        <v>5579</v>
      </c>
      <c r="GE186" s="412">
        <v>3700</v>
      </c>
      <c r="GF186" s="412">
        <v>2793</v>
      </c>
      <c r="GG186" s="412">
        <v>281</v>
      </c>
      <c r="GH186" s="412">
        <v>37653</v>
      </c>
      <c r="GI186" s="412">
        <v>2</v>
      </c>
      <c r="GJ186" s="412">
        <v>1958</v>
      </c>
      <c r="GK186" s="412">
        <v>4859</v>
      </c>
      <c r="GL186" s="412">
        <v>6557</v>
      </c>
      <c r="GM186" s="412">
        <v>2341</v>
      </c>
      <c r="GN186" s="412">
        <v>1372</v>
      </c>
      <c r="GO186" s="412">
        <v>690</v>
      </c>
      <c r="GP186" s="412">
        <v>403</v>
      </c>
      <c r="GQ186" s="412">
        <v>33</v>
      </c>
      <c r="GR186" s="412">
        <v>18215</v>
      </c>
      <c r="GS186" s="412">
        <v>0</v>
      </c>
      <c r="GT186" s="412">
        <v>0.38</v>
      </c>
      <c r="GU186" s="412">
        <v>1.1000000000000001</v>
      </c>
      <c r="GV186" s="412">
        <v>0</v>
      </c>
      <c r="GW186" s="412">
        <v>0</v>
      </c>
      <c r="GX186" s="412">
        <v>0</v>
      </c>
      <c r="GY186" s="412">
        <v>0</v>
      </c>
      <c r="GZ186" s="412">
        <v>0</v>
      </c>
      <c r="HA186" s="412">
        <v>0</v>
      </c>
      <c r="HB186" s="412">
        <v>1.48</v>
      </c>
      <c r="HC186" s="412">
        <v>1.5</v>
      </c>
      <c r="HD186" s="412">
        <v>2716.92</v>
      </c>
      <c r="HE186" s="412">
        <v>7451.7</v>
      </c>
      <c r="HF186" s="412">
        <v>17764.05</v>
      </c>
      <c r="HG186" s="412">
        <v>9162.25</v>
      </c>
      <c r="HH186" s="412">
        <v>6608.1</v>
      </c>
      <c r="HI186" s="412">
        <v>4218.55</v>
      </c>
      <c r="HJ186" s="412">
        <v>3097.5</v>
      </c>
      <c r="HK186" s="412">
        <v>309.35000000000002</v>
      </c>
      <c r="HL186" s="412">
        <v>51329.919999999998</v>
      </c>
      <c r="HM186" s="412">
        <v>0.8</v>
      </c>
      <c r="HN186" s="412">
        <v>1811.3</v>
      </c>
      <c r="HO186" s="412">
        <v>5795.8</v>
      </c>
      <c r="HP186" s="412">
        <v>15790.3</v>
      </c>
      <c r="HQ186" s="412">
        <v>9162.2999999999993</v>
      </c>
      <c r="HR186" s="412">
        <v>8076.6</v>
      </c>
      <c r="HS186" s="412">
        <v>6093.5</v>
      </c>
      <c r="HT186" s="412">
        <v>5162.5</v>
      </c>
      <c r="HU186" s="412">
        <v>618.70000000000005</v>
      </c>
      <c r="HV186" s="412">
        <v>52511.799999999996</v>
      </c>
      <c r="HW186" s="412">
        <v>0</v>
      </c>
      <c r="HX186" s="412">
        <v>52511.8</v>
      </c>
      <c r="HY186" s="412">
        <v>1.5</v>
      </c>
      <c r="HZ186" s="412">
        <v>2716.92</v>
      </c>
      <c r="IA186" s="412">
        <v>7451.7</v>
      </c>
      <c r="IB186" s="412">
        <v>17764.05</v>
      </c>
      <c r="IC186" s="412">
        <v>9162.25</v>
      </c>
      <c r="ID186" s="412">
        <v>6608.1</v>
      </c>
      <c r="IE186" s="412">
        <v>4218.55</v>
      </c>
      <c r="IF186" s="412">
        <v>3097.5</v>
      </c>
      <c r="IG186" s="412">
        <v>309.35000000000002</v>
      </c>
      <c r="IH186" s="412">
        <v>51329.919999999998</v>
      </c>
      <c r="II186" s="412">
        <v>0.67</v>
      </c>
      <c r="IJ186" s="412">
        <v>716.25</v>
      </c>
      <c r="IK186" s="412">
        <v>1564.08</v>
      </c>
      <c r="IL186" s="412">
        <v>2271.67</v>
      </c>
      <c r="IM186" s="412">
        <v>442.71</v>
      </c>
      <c r="IN186" s="412">
        <v>156.32</v>
      </c>
      <c r="IO186" s="412">
        <v>51.74</v>
      </c>
      <c r="IP186" s="412">
        <v>8.9600000000000009</v>
      </c>
      <c r="IQ186" s="412">
        <v>1.58</v>
      </c>
      <c r="IR186" s="412">
        <v>5213.9799999999996</v>
      </c>
      <c r="IS186" s="412">
        <v>0.83</v>
      </c>
      <c r="IT186" s="412">
        <v>2000.67</v>
      </c>
      <c r="IU186" s="412">
        <v>5887.62</v>
      </c>
      <c r="IV186" s="412">
        <v>15492.38</v>
      </c>
      <c r="IW186" s="412">
        <v>8719.5400000000009</v>
      </c>
      <c r="IX186" s="412">
        <v>6451.7800000000007</v>
      </c>
      <c r="IY186" s="412">
        <v>4166.8100000000004</v>
      </c>
      <c r="IZ186" s="412">
        <v>3088.54</v>
      </c>
      <c r="JA186" s="412">
        <v>307.77000000000004</v>
      </c>
      <c r="JB186" s="412">
        <v>46115.939999999995</v>
      </c>
      <c r="JC186" s="412">
        <v>0.5</v>
      </c>
      <c r="JD186" s="412">
        <v>1333.8</v>
      </c>
      <c r="JE186" s="412">
        <v>4579.3</v>
      </c>
      <c r="JF186" s="412">
        <v>13771</v>
      </c>
      <c r="JG186" s="412">
        <v>8719.5</v>
      </c>
      <c r="JH186" s="412">
        <v>7885.5</v>
      </c>
      <c r="JI186" s="412">
        <v>6018.7</v>
      </c>
      <c r="JJ186" s="412">
        <v>5147.6000000000004</v>
      </c>
      <c r="JK186" s="412">
        <v>615.5</v>
      </c>
      <c r="JL186" s="412">
        <v>48071.399999999994</v>
      </c>
      <c r="JM186" s="412">
        <v>0</v>
      </c>
      <c r="JN186" s="412">
        <v>48071.4</v>
      </c>
      <c r="JO186" s="286"/>
      <c r="JP186" s="143">
        <f t="shared" si="7"/>
        <v>0</v>
      </c>
    </row>
    <row r="187" spans="1:276" x14ac:dyDescent="0.2">
      <c r="A187" s="150" t="s">
        <v>594</v>
      </c>
      <c r="B187" s="151" t="s">
        <v>276</v>
      </c>
      <c r="C187" s="152" t="s">
        <v>279</v>
      </c>
      <c r="D187" s="415" t="s">
        <v>593</v>
      </c>
      <c r="E187" s="412">
        <v>13158</v>
      </c>
      <c r="F187" s="412">
        <v>12222</v>
      </c>
      <c r="G187" s="412">
        <v>12566</v>
      </c>
      <c r="H187" s="412">
        <v>6368</v>
      </c>
      <c r="I187" s="412">
        <v>3129</v>
      </c>
      <c r="J187" s="412">
        <v>1453</v>
      </c>
      <c r="K187" s="412">
        <v>411</v>
      </c>
      <c r="L187" s="412">
        <v>57</v>
      </c>
      <c r="M187" s="412">
        <v>49364</v>
      </c>
      <c r="N187" s="412">
        <v>601</v>
      </c>
      <c r="O187" s="412">
        <v>553</v>
      </c>
      <c r="P187" s="412">
        <v>325</v>
      </c>
      <c r="Q187" s="412">
        <v>163</v>
      </c>
      <c r="R187" s="412">
        <v>62</v>
      </c>
      <c r="S187" s="412">
        <v>17</v>
      </c>
      <c r="T187" s="412">
        <v>5</v>
      </c>
      <c r="U187" s="412">
        <v>14</v>
      </c>
      <c r="V187" s="412">
        <v>1740</v>
      </c>
      <c r="W187" s="412">
        <v>0</v>
      </c>
      <c r="X187" s="412">
        <v>0</v>
      </c>
      <c r="Y187" s="412">
        <v>0</v>
      </c>
      <c r="Z187" s="412">
        <v>0</v>
      </c>
      <c r="AA187" s="412">
        <v>0</v>
      </c>
      <c r="AB187" s="412">
        <v>0</v>
      </c>
      <c r="AC187" s="412">
        <v>0</v>
      </c>
      <c r="AD187" s="412">
        <v>0</v>
      </c>
      <c r="AE187" s="412">
        <v>0</v>
      </c>
      <c r="AF187" s="412">
        <v>12557</v>
      </c>
      <c r="AG187" s="412">
        <v>11669</v>
      </c>
      <c r="AH187" s="412">
        <v>12241</v>
      </c>
      <c r="AI187" s="412">
        <v>6205</v>
      </c>
      <c r="AJ187" s="412">
        <v>3067</v>
      </c>
      <c r="AK187" s="412">
        <v>1436</v>
      </c>
      <c r="AL187" s="412">
        <v>406</v>
      </c>
      <c r="AM187" s="412">
        <v>43</v>
      </c>
      <c r="AN187" s="412">
        <v>47624</v>
      </c>
      <c r="AO187" s="412">
        <v>50</v>
      </c>
      <c r="AP187" s="412">
        <v>80</v>
      </c>
      <c r="AQ187" s="412">
        <v>137</v>
      </c>
      <c r="AR187" s="412">
        <v>71</v>
      </c>
      <c r="AS187" s="412">
        <v>38</v>
      </c>
      <c r="AT187" s="412">
        <v>21</v>
      </c>
      <c r="AU187" s="412">
        <v>19</v>
      </c>
      <c r="AV187" s="412">
        <v>9</v>
      </c>
      <c r="AW187" s="412">
        <v>425</v>
      </c>
      <c r="AX187" s="412">
        <v>50</v>
      </c>
      <c r="AY187" s="412">
        <v>80</v>
      </c>
      <c r="AZ187" s="412">
        <v>137</v>
      </c>
      <c r="BA187" s="412">
        <v>71</v>
      </c>
      <c r="BB187" s="412">
        <v>38</v>
      </c>
      <c r="BC187" s="412">
        <v>21</v>
      </c>
      <c r="BD187" s="412">
        <v>19</v>
      </c>
      <c r="BE187" s="412">
        <v>9</v>
      </c>
      <c r="BF187" s="412">
        <v>0</v>
      </c>
      <c r="BG187" s="412">
        <v>425</v>
      </c>
      <c r="BH187" s="412">
        <v>50</v>
      </c>
      <c r="BI187" s="412">
        <v>12587</v>
      </c>
      <c r="BJ187" s="412">
        <v>11726</v>
      </c>
      <c r="BK187" s="412">
        <v>12175</v>
      </c>
      <c r="BL187" s="412">
        <v>6172</v>
      </c>
      <c r="BM187" s="412">
        <v>3050</v>
      </c>
      <c r="BN187" s="412">
        <v>1434</v>
      </c>
      <c r="BO187" s="412">
        <v>396</v>
      </c>
      <c r="BP187" s="412">
        <v>34</v>
      </c>
      <c r="BQ187" s="412">
        <v>47624</v>
      </c>
      <c r="BR187" s="412">
        <v>14</v>
      </c>
      <c r="BS187" s="412">
        <v>5616</v>
      </c>
      <c r="BT187" s="412">
        <v>3788</v>
      </c>
      <c r="BU187" s="412">
        <v>2973</v>
      </c>
      <c r="BV187" s="412">
        <v>981</v>
      </c>
      <c r="BW187" s="412">
        <v>390</v>
      </c>
      <c r="BX187" s="412">
        <v>146</v>
      </c>
      <c r="BY187" s="412">
        <v>51</v>
      </c>
      <c r="BZ187" s="412">
        <v>1</v>
      </c>
      <c r="CA187" s="412">
        <v>13960</v>
      </c>
      <c r="CB187" s="412">
        <v>1</v>
      </c>
      <c r="CC187" s="412">
        <v>94</v>
      </c>
      <c r="CD187" s="412">
        <v>93</v>
      </c>
      <c r="CE187" s="412">
        <v>101</v>
      </c>
      <c r="CF187" s="412">
        <v>64</v>
      </c>
      <c r="CG187" s="412">
        <v>20</v>
      </c>
      <c r="CH187" s="412">
        <v>8</v>
      </c>
      <c r="CI187" s="412">
        <v>1</v>
      </c>
      <c r="CJ187" s="412">
        <v>0</v>
      </c>
      <c r="CK187" s="412">
        <v>382</v>
      </c>
      <c r="CL187" s="412">
        <v>1</v>
      </c>
      <c r="CM187" s="412">
        <v>5</v>
      </c>
      <c r="CN187" s="412">
        <v>6</v>
      </c>
      <c r="CO187" s="412">
        <v>10</v>
      </c>
      <c r="CP187" s="412">
        <v>7</v>
      </c>
      <c r="CQ187" s="412">
        <v>4</v>
      </c>
      <c r="CR187" s="412">
        <v>15</v>
      </c>
      <c r="CS187" s="412">
        <v>11</v>
      </c>
      <c r="CT187" s="412">
        <v>1</v>
      </c>
      <c r="CU187" s="412">
        <v>60</v>
      </c>
      <c r="CV187" s="412">
        <v>50</v>
      </c>
      <c r="CW187" s="412">
        <v>43</v>
      </c>
      <c r="CX187" s="412">
        <v>55</v>
      </c>
      <c r="CY187" s="412">
        <v>27</v>
      </c>
      <c r="CZ187" s="412">
        <v>16</v>
      </c>
      <c r="DA187" s="412">
        <v>10</v>
      </c>
      <c r="DB187" s="412">
        <v>5</v>
      </c>
      <c r="DC187" s="412">
        <v>2</v>
      </c>
      <c r="DD187" s="412">
        <v>208</v>
      </c>
      <c r="DE187" s="412">
        <v>0</v>
      </c>
      <c r="DF187" s="412">
        <v>0</v>
      </c>
      <c r="DG187" s="412">
        <v>0</v>
      </c>
      <c r="DH187" s="412">
        <v>0</v>
      </c>
      <c r="DI187" s="412">
        <v>0</v>
      </c>
      <c r="DJ187" s="412">
        <v>0</v>
      </c>
      <c r="DK187" s="412">
        <v>0</v>
      </c>
      <c r="DL187" s="412">
        <v>0</v>
      </c>
      <c r="DM187" s="412">
        <v>0</v>
      </c>
      <c r="DN187" s="412">
        <v>349</v>
      </c>
      <c r="DO187" s="412">
        <v>216</v>
      </c>
      <c r="DP187" s="412">
        <v>185</v>
      </c>
      <c r="DQ187" s="412">
        <v>70</v>
      </c>
      <c r="DR187" s="412">
        <v>25</v>
      </c>
      <c r="DS187" s="412">
        <v>28</v>
      </c>
      <c r="DT187" s="412">
        <v>6</v>
      </c>
      <c r="DU187" s="412">
        <v>1</v>
      </c>
      <c r="DV187" s="412">
        <v>880</v>
      </c>
      <c r="DW187" s="412">
        <v>35</v>
      </c>
      <c r="DX187" s="412">
        <v>22</v>
      </c>
      <c r="DY187" s="412">
        <v>32</v>
      </c>
      <c r="DZ187" s="412">
        <v>5</v>
      </c>
      <c r="EA187" s="412">
        <v>1</v>
      </c>
      <c r="EB187" s="412">
        <v>3</v>
      </c>
      <c r="EC187" s="412">
        <v>1</v>
      </c>
      <c r="ED187" s="412">
        <v>0</v>
      </c>
      <c r="EE187" s="412">
        <v>99</v>
      </c>
      <c r="EF187" s="412">
        <v>384</v>
      </c>
      <c r="EG187" s="412">
        <v>238</v>
      </c>
      <c r="EH187" s="412">
        <v>217</v>
      </c>
      <c r="EI187" s="412">
        <v>75</v>
      </c>
      <c r="EJ187" s="412">
        <v>26</v>
      </c>
      <c r="EK187" s="412">
        <v>31</v>
      </c>
      <c r="EL187" s="412">
        <v>7</v>
      </c>
      <c r="EM187" s="412">
        <v>1</v>
      </c>
      <c r="EN187" s="412">
        <v>979</v>
      </c>
      <c r="EO187" s="412">
        <v>135</v>
      </c>
      <c r="EP187" s="412">
        <v>85</v>
      </c>
      <c r="EQ187" s="412">
        <v>100</v>
      </c>
      <c r="ER187" s="412">
        <v>22</v>
      </c>
      <c r="ES187" s="412">
        <v>12</v>
      </c>
      <c r="ET187" s="412">
        <v>18</v>
      </c>
      <c r="EU187" s="412">
        <v>6</v>
      </c>
      <c r="EV187" s="412">
        <v>1</v>
      </c>
      <c r="EW187" s="412">
        <v>379</v>
      </c>
      <c r="EX187" s="412">
        <v>0</v>
      </c>
      <c r="EY187" s="412">
        <v>0</v>
      </c>
      <c r="EZ187" s="412">
        <v>0</v>
      </c>
      <c r="FA187" s="412">
        <v>0</v>
      </c>
      <c r="FB187" s="412">
        <v>0</v>
      </c>
      <c r="FC187" s="412">
        <v>0</v>
      </c>
      <c r="FD187" s="412">
        <v>0</v>
      </c>
      <c r="FE187" s="412">
        <v>0</v>
      </c>
      <c r="FF187" s="412">
        <v>0</v>
      </c>
      <c r="FG187" s="412">
        <v>2</v>
      </c>
      <c r="FH187" s="412">
        <v>2</v>
      </c>
      <c r="FI187" s="412">
        <v>2</v>
      </c>
      <c r="FJ187" s="412">
        <v>0</v>
      </c>
      <c r="FK187" s="412">
        <v>1</v>
      </c>
      <c r="FL187" s="412">
        <v>0</v>
      </c>
      <c r="FM187" s="412">
        <v>0</v>
      </c>
      <c r="FN187" s="412">
        <v>0</v>
      </c>
      <c r="FO187" s="412">
        <v>7</v>
      </c>
      <c r="FP187" s="412">
        <v>133</v>
      </c>
      <c r="FQ187" s="412">
        <v>83</v>
      </c>
      <c r="FR187" s="412">
        <v>98</v>
      </c>
      <c r="FS187" s="412">
        <v>22</v>
      </c>
      <c r="FT187" s="412">
        <v>11</v>
      </c>
      <c r="FU187" s="412">
        <v>18</v>
      </c>
      <c r="FV187" s="412">
        <v>6</v>
      </c>
      <c r="FW187" s="412">
        <v>1</v>
      </c>
      <c r="FX187" s="412">
        <v>372</v>
      </c>
      <c r="FY187" s="412">
        <v>34</v>
      </c>
      <c r="FZ187" s="412">
        <v>6438</v>
      </c>
      <c r="GA187" s="412">
        <v>7558</v>
      </c>
      <c r="GB187" s="412">
        <v>8819</v>
      </c>
      <c r="GC187" s="412">
        <v>5018</v>
      </c>
      <c r="GD187" s="412">
        <v>2594</v>
      </c>
      <c r="GE187" s="412">
        <v>1224</v>
      </c>
      <c r="GF187" s="412">
        <v>321</v>
      </c>
      <c r="GG187" s="412">
        <v>29</v>
      </c>
      <c r="GH187" s="412">
        <v>32035</v>
      </c>
      <c r="GI187" s="412">
        <v>16</v>
      </c>
      <c r="GJ187" s="412">
        <v>6149</v>
      </c>
      <c r="GK187" s="412">
        <v>4168</v>
      </c>
      <c r="GL187" s="412">
        <v>3356</v>
      </c>
      <c r="GM187" s="412">
        <v>1154</v>
      </c>
      <c r="GN187" s="412">
        <v>456</v>
      </c>
      <c r="GO187" s="412">
        <v>210</v>
      </c>
      <c r="GP187" s="412">
        <v>75</v>
      </c>
      <c r="GQ187" s="412">
        <v>5</v>
      </c>
      <c r="GR187" s="412">
        <v>15589</v>
      </c>
      <c r="GS187" s="412">
        <v>0</v>
      </c>
      <c r="GT187" s="412">
        <v>2.7</v>
      </c>
      <c r="GU187" s="412">
        <v>0</v>
      </c>
      <c r="GV187" s="412">
        <v>0.9</v>
      </c>
      <c r="GW187" s="412">
        <v>1</v>
      </c>
      <c r="GX187" s="412">
        <v>0</v>
      </c>
      <c r="GY187" s="412">
        <v>0</v>
      </c>
      <c r="GZ187" s="412">
        <v>0</v>
      </c>
      <c r="HA187" s="412">
        <v>0</v>
      </c>
      <c r="HB187" s="412">
        <v>4.5999999999999996</v>
      </c>
      <c r="HC187" s="412">
        <v>45.75</v>
      </c>
      <c r="HD187" s="412">
        <v>10976.8</v>
      </c>
      <c r="HE187" s="412">
        <v>10643.95</v>
      </c>
      <c r="HF187" s="412">
        <v>11330.35</v>
      </c>
      <c r="HG187" s="412">
        <v>5875.8</v>
      </c>
      <c r="HH187" s="412">
        <v>2932.9</v>
      </c>
      <c r="HI187" s="412">
        <v>1377</v>
      </c>
      <c r="HJ187" s="412">
        <v>375.25</v>
      </c>
      <c r="HK187" s="412">
        <v>32.799999999999997</v>
      </c>
      <c r="HL187" s="412">
        <v>43590.600000000006</v>
      </c>
      <c r="HM187" s="412">
        <v>25.4</v>
      </c>
      <c r="HN187" s="412">
        <v>7317.9</v>
      </c>
      <c r="HO187" s="412">
        <v>8278.6</v>
      </c>
      <c r="HP187" s="412">
        <v>10071.4</v>
      </c>
      <c r="HQ187" s="412">
        <v>5875.8</v>
      </c>
      <c r="HR187" s="412">
        <v>3584.7</v>
      </c>
      <c r="HS187" s="412">
        <v>1989</v>
      </c>
      <c r="HT187" s="412">
        <v>625.4</v>
      </c>
      <c r="HU187" s="412">
        <v>65.599999999999994</v>
      </c>
      <c r="HV187" s="412">
        <v>37833.799999999996</v>
      </c>
      <c r="HW187" s="412">
        <v>756.11</v>
      </c>
      <c r="HX187" s="412">
        <v>38589.9</v>
      </c>
      <c r="HY187" s="412">
        <v>45.75</v>
      </c>
      <c r="HZ187" s="412">
        <v>10976.8</v>
      </c>
      <c r="IA187" s="412">
        <v>10643.95</v>
      </c>
      <c r="IB187" s="412">
        <v>11330.35</v>
      </c>
      <c r="IC187" s="412">
        <v>5875.8</v>
      </c>
      <c r="ID187" s="412">
        <v>2932.9</v>
      </c>
      <c r="IE187" s="412">
        <v>1377</v>
      </c>
      <c r="IF187" s="412">
        <v>375.25</v>
      </c>
      <c r="IG187" s="412">
        <v>32.799999999999997</v>
      </c>
      <c r="IH187" s="412">
        <v>43590.600000000006</v>
      </c>
      <c r="II187" s="412">
        <v>10.07</v>
      </c>
      <c r="IJ187" s="412">
        <v>2768.43</v>
      </c>
      <c r="IK187" s="412">
        <v>993.04</v>
      </c>
      <c r="IL187" s="412">
        <v>619.12</v>
      </c>
      <c r="IM187" s="412">
        <v>162.11000000000001</v>
      </c>
      <c r="IN187" s="412">
        <v>39.369999999999997</v>
      </c>
      <c r="IO187" s="412">
        <v>18.329999999999998</v>
      </c>
      <c r="IP187" s="412">
        <v>6.73</v>
      </c>
      <c r="IQ187" s="412">
        <v>1.07</v>
      </c>
      <c r="IR187" s="412">
        <v>4618.2699999999986</v>
      </c>
      <c r="IS187" s="412">
        <v>35.68</v>
      </c>
      <c r="IT187" s="412">
        <v>8208.369999999999</v>
      </c>
      <c r="IU187" s="412">
        <v>9650.91</v>
      </c>
      <c r="IV187" s="412">
        <v>10711.23</v>
      </c>
      <c r="IW187" s="412">
        <v>5713.6900000000005</v>
      </c>
      <c r="IX187" s="412">
        <v>2893.53</v>
      </c>
      <c r="IY187" s="412">
        <v>1358.67</v>
      </c>
      <c r="IZ187" s="412">
        <v>368.52</v>
      </c>
      <c r="JA187" s="412">
        <v>31.729999999999997</v>
      </c>
      <c r="JB187" s="412">
        <v>38972.329999999994</v>
      </c>
      <c r="JC187" s="412">
        <v>19.8</v>
      </c>
      <c r="JD187" s="412">
        <v>5472.2</v>
      </c>
      <c r="JE187" s="412">
        <v>7506.3</v>
      </c>
      <c r="JF187" s="412">
        <v>9521.1</v>
      </c>
      <c r="JG187" s="412">
        <v>5713.7</v>
      </c>
      <c r="JH187" s="412">
        <v>3536.5</v>
      </c>
      <c r="JI187" s="412">
        <v>1962.5</v>
      </c>
      <c r="JJ187" s="412">
        <v>614.20000000000005</v>
      </c>
      <c r="JK187" s="412">
        <v>63.5</v>
      </c>
      <c r="JL187" s="412">
        <v>34409.800000000003</v>
      </c>
      <c r="JM187" s="412">
        <v>756.11</v>
      </c>
      <c r="JN187" s="412">
        <v>35165.9</v>
      </c>
      <c r="JO187" s="286"/>
      <c r="JP187" s="143">
        <f t="shared" si="7"/>
        <v>0</v>
      </c>
    </row>
    <row r="188" spans="1:276" x14ac:dyDescent="0.2">
      <c r="A188" s="150" t="s">
        <v>595</v>
      </c>
      <c r="B188" s="151" t="s">
        <v>284</v>
      </c>
      <c r="C188" s="152" t="s">
        <v>283</v>
      </c>
      <c r="D188" s="415" t="s">
        <v>316</v>
      </c>
      <c r="E188" s="412">
        <v>35225</v>
      </c>
      <c r="F188" s="412">
        <v>15233</v>
      </c>
      <c r="G188" s="412">
        <v>11066</v>
      </c>
      <c r="H188" s="412">
        <v>7367</v>
      </c>
      <c r="I188" s="412">
        <v>3634</v>
      </c>
      <c r="J188" s="412">
        <v>1461</v>
      </c>
      <c r="K188" s="412">
        <v>493</v>
      </c>
      <c r="L188" s="412">
        <v>29</v>
      </c>
      <c r="M188" s="412">
        <v>74508</v>
      </c>
      <c r="N188" s="412">
        <v>727</v>
      </c>
      <c r="O188" s="412">
        <v>150</v>
      </c>
      <c r="P188" s="412">
        <v>99</v>
      </c>
      <c r="Q188" s="412">
        <v>49</v>
      </c>
      <c r="R188" s="412">
        <v>20</v>
      </c>
      <c r="S188" s="412">
        <v>8</v>
      </c>
      <c r="T188" s="412">
        <v>5</v>
      </c>
      <c r="U188" s="412">
        <v>3</v>
      </c>
      <c r="V188" s="412">
        <v>1061</v>
      </c>
      <c r="W188" s="412">
        <v>0</v>
      </c>
      <c r="X188" s="412">
        <v>0</v>
      </c>
      <c r="Y188" s="412">
        <v>0</v>
      </c>
      <c r="Z188" s="412">
        <v>0</v>
      </c>
      <c r="AA188" s="412">
        <v>0</v>
      </c>
      <c r="AB188" s="412">
        <v>0</v>
      </c>
      <c r="AC188" s="412">
        <v>0</v>
      </c>
      <c r="AD188" s="412">
        <v>0</v>
      </c>
      <c r="AE188" s="412">
        <v>0</v>
      </c>
      <c r="AF188" s="412">
        <v>34498</v>
      </c>
      <c r="AG188" s="412">
        <v>15083</v>
      </c>
      <c r="AH188" s="412">
        <v>10967</v>
      </c>
      <c r="AI188" s="412">
        <v>7318</v>
      </c>
      <c r="AJ188" s="412">
        <v>3614</v>
      </c>
      <c r="AK188" s="412">
        <v>1453</v>
      </c>
      <c r="AL188" s="412">
        <v>488</v>
      </c>
      <c r="AM188" s="412">
        <v>26</v>
      </c>
      <c r="AN188" s="412">
        <v>73447</v>
      </c>
      <c r="AO188" s="412">
        <v>167</v>
      </c>
      <c r="AP188" s="412">
        <v>78</v>
      </c>
      <c r="AQ188" s="412">
        <v>116</v>
      </c>
      <c r="AR188" s="412">
        <v>71</v>
      </c>
      <c r="AS188" s="412">
        <v>44</v>
      </c>
      <c r="AT188" s="412">
        <v>37</v>
      </c>
      <c r="AU188" s="412">
        <v>26</v>
      </c>
      <c r="AV188" s="412">
        <v>15</v>
      </c>
      <c r="AW188" s="412">
        <v>554</v>
      </c>
      <c r="AX188" s="412">
        <v>167</v>
      </c>
      <c r="AY188" s="412">
        <v>78</v>
      </c>
      <c r="AZ188" s="412">
        <v>116</v>
      </c>
      <c r="BA188" s="412">
        <v>71</v>
      </c>
      <c r="BB188" s="412">
        <v>44</v>
      </c>
      <c r="BC188" s="412">
        <v>37</v>
      </c>
      <c r="BD188" s="412">
        <v>26</v>
      </c>
      <c r="BE188" s="412">
        <v>15</v>
      </c>
      <c r="BF188" s="412">
        <v>0</v>
      </c>
      <c r="BG188" s="412">
        <v>554</v>
      </c>
      <c r="BH188" s="412">
        <v>167</v>
      </c>
      <c r="BI188" s="412">
        <v>34409</v>
      </c>
      <c r="BJ188" s="412">
        <v>15121</v>
      </c>
      <c r="BK188" s="412">
        <v>10922</v>
      </c>
      <c r="BL188" s="412">
        <v>7291</v>
      </c>
      <c r="BM188" s="412">
        <v>3607</v>
      </c>
      <c r="BN188" s="412">
        <v>1442</v>
      </c>
      <c r="BO188" s="412">
        <v>477</v>
      </c>
      <c r="BP188" s="412">
        <v>11</v>
      </c>
      <c r="BQ188" s="412">
        <v>73447</v>
      </c>
      <c r="BR188" s="412">
        <v>55</v>
      </c>
      <c r="BS188" s="412">
        <v>14507</v>
      </c>
      <c r="BT188" s="412">
        <v>4838</v>
      </c>
      <c r="BU188" s="412">
        <v>2895</v>
      </c>
      <c r="BV188" s="412">
        <v>1290</v>
      </c>
      <c r="BW188" s="412">
        <v>480</v>
      </c>
      <c r="BX188" s="412">
        <v>169</v>
      </c>
      <c r="BY188" s="412">
        <v>58</v>
      </c>
      <c r="BZ188" s="412">
        <v>0</v>
      </c>
      <c r="CA188" s="412">
        <v>24292</v>
      </c>
      <c r="CB188" s="412">
        <v>8</v>
      </c>
      <c r="CC188" s="412">
        <v>258</v>
      </c>
      <c r="CD188" s="412">
        <v>137</v>
      </c>
      <c r="CE188" s="412">
        <v>88</v>
      </c>
      <c r="CF188" s="412">
        <v>52</v>
      </c>
      <c r="CG188" s="412">
        <v>13</v>
      </c>
      <c r="CH188" s="412">
        <v>3</v>
      </c>
      <c r="CI188" s="412">
        <v>1</v>
      </c>
      <c r="CJ188" s="412">
        <v>0</v>
      </c>
      <c r="CK188" s="412">
        <v>560</v>
      </c>
      <c r="CL188" s="412">
        <v>7</v>
      </c>
      <c r="CM188" s="412">
        <v>31</v>
      </c>
      <c r="CN188" s="412">
        <v>23</v>
      </c>
      <c r="CO188" s="412">
        <v>20</v>
      </c>
      <c r="CP188" s="412">
        <v>12</v>
      </c>
      <c r="CQ188" s="412">
        <v>19</v>
      </c>
      <c r="CR188" s="412">
        <v>19</v>
      </c>
      <c r="CS188" s="412">
        <v>16</v>
      </c>
      <c r="CT188" s="412">
        <v>1</v>
      </c>
      <c r="CU188" s="412">
        <v>148</v>
      </c>
      <c r="CV188" s="412">
        <v>232</v>
      </c>
      <c r="CW188" s="412">
        <v>116</v>
      </c>
      <c r="CX188" s="412">
        <v>84</v>
      </c>
      <c r="CY188" s="412">
        <v>53</v>
      </c>
      <c r="CZ188" s="412">
        <v>16</v>
      </c>
      <c r="DA188" s="412">
        <v>10</v>
      </c>
      <c r="DB188" s="412">
        <v>7</v>
      </c>
      <c r="DC188" s="412">
        <v>0</v>
      </c>
      <c r="DD188" s="412">
        <v>518</v>
      </c>
      <c r="DE188" s="412">
        <v>618</v>
      </c>
      <c r="DF188" s="412">
        <v>169</v>
      </c>
      <c r="DG188" s="412">
        <v>128</v>
      </c>
      <c r="DH188" s="412">
        <v>58</v>
      </c>
      <c r="DI188" s="412">
        <v>36</v>
      </c>
      <c r="DJ188" s="412">
        <v>20</v>
      </c>
      <c r="DK188" s="412">
        <v>4</v>
      </c>
      <c r="DL188" s="412">
        <v>0</v>
      </c>
      <c r="DM188" s="412">
        <v>1033</v>
      </c>
      <c r="DN188" s="412">
        <v>390</v>
      </c>
      <c r="DO188" s="412">
        <v>178</v>
      </c>
      <c r="DP188" s="412">
        <v>109</v>
      </c>
      <c r="DQ188" s="412">
        <v>41</v>
      </c>
      <c r="DR188" s="412">
        <v>15</v>
      </c>
      <c r="DS188" s="412">
        <v>12</v>
      </c>
      <c r="DT188" s="412">
        <v>5</v>
      </c>
      <c r="DU188" s="412">
        <v>1</v>
      </c>
      <c r="DV188" s="412">
        <v>751</v>
      </c>
      <c r="DW188" s="412">
        <v>0</v>
      </c>
      <c r="DX188" s="412">
        <v>0</v>
      </c>
      <c r="DY188" s="412">
        <v>0</v>
      </c>
      <c r="DZ188" s="412">
        <v>0</v>
      </c>
      <c r="EA188" s="412">
        <v>0</v>
      </c>
      <c r="EB188" s="412">
        <v>0</v>
      </c>
      <c r="EC188" s="412">
        <v>0</v>
      </c>
      <c r="ED188" s="412">
        <v>0</v>
      </c>
      <c r="EE188" s="412">
        <v>0</v>
      </c>
      <c r="EF188" s="412">
        <v>1008</v>
      </c>
      <c r="EG188" s="412">
        <v>347</v>
      </c>
      <c r="EH188" s="412">
        <v>237</v>
      </c>
      <c r="EI188" s="412">
        <v>99</v>
      </c>
      <c r="EJ188" s="412">
        <v>51</v>
      </c>
      <c r="EK188" s="412">
        <v>32</v>
      </c>
      <c r="EL188" s="412">
        <v>9</v>
      </c>
      <c r="EM188" s="412">
        <v>1</v>
      </c>
      <c r="EN188" s="412">
        <v>1784</v>
      </c>
      <c r="EO188" s="412">
        <v>490</v>
      </c>
      <c r="EP188" s="412">
        <v>134</v>
      </c>
      <c r="EQ188" s="412">
        <v>115</v>
      </c>
      <c r="ER188" s="412">
        <v>52</v>
      </c>
      <c r="ES188" s="412">
        <v>29</v>
      </c>
      <c r="ET188" s="412">
        <v>15</v>
      </c>
      <c r="EU188" s="412">
        <v>4</v>
      </c>
      <c r="EV188" s="412">
        <v>1</v>
      </c>
      <c r="EW188" s="412">
        <v>840</v>
      </c>
      <c r="EX188" s="412">
        <v>0</v>
      </c>
      <c r="EY188" s="412">
        <v>1</v>
      </c>
      <c r="EZ188" s="412">
        <v>0</v>
      </c>
      <c r="FA188" s="412">
        <v>0</v>
      </c>
      <c r="FB188" s="412">
        <v>0</v>
      </c>
      <c r="FC188" s="412">
        <v>0</v>
      </c>
      <c r="FD188" s="412">
        <v>0</v>
      </c>
      <c r="FE188" s="412">
        <v>0</v>
      </c>
      <c r="FF188" s="412">
        <v>1</v>
      </c>
      <c r="FG188" s="412">
        <v>21</v>
      </c>
      <c r="FH188" s="412">
        <v>7</v>
      </c>
      <c r="FI188" s="412">
        <v>13</v>
      </c>
      <c r="FJ188" s="412">
        <v>1</v>
      </c>
      <c r="FK188" s="412">
        <v>4</v>
      </c>
      <c r="FL188" s="412">
        <v>1</v>
      </c>
      <c r="FM188" s="412">
        <v>1</v>
      </c>
      <c r="FN188" s="412">
        <v>1</v>
      </c>
      <c r="FO188" s="412">
        <v>49</v>
      </c>
      <c r="FP188" s="412">
        <v>469</v>
      </c>
      <c r="FQ188" s="412">
        <v>126</v>
      </c>
      <c r="FR188" s="412">
        <v>102</v>
      </c>
      <c r="FS188" s="412">
        <v>51</v>
      </c>
      <c r="FT188" s="412">
        <v>25</v>
      </c>
      <c r="FU188" s="412">
        <v>14</v>
      </c>
      <c r="FV188" s="412">
        <v>3</v>
      </c>
      <c r="FW188" s="412">
        <v>0</v>
      </c>
      <c r="FX188" s="412">
        <v>790</v>
      </c>
      <c r="FY188" s="412">
        <v>97</v>
      </c>
      <c r="FZ188" s="412">
        <v>19218</v>
      </c>
      <c r="GA188" s="412">
        <v>9944</v>
      </c>
      <c r="GB188" s="412">
        <v>7808</v>
      </c>
      <c r="GC188" s="412">
        <v>5895</v>
      </c>
      <c r="GD188" s="412">
        <v>3080</v>
      </c>
      <c r="GE188" s="412">
        <v>1238</v>
      </c>
      <c r="GF188" s="412">
        <v>397</v>
      </c>
      <c r="GG188" s="412">
        <v>9</v>
      </c>
      <c r="GH188" s="412">
        <v>47686</v>
      </c>
      <c r="GI188" s="412">
        <v>70</v>
      </c>
      <c r="GJ188" s="412">
        <v>15191</v>
      </c>
      <c r="GK188" s="412">
        <v>5177</v>
      </c>
      <c r="GL188" s="412">
        <v>3114</v>
      </c>
      <c r="GM188" s="412">
        <v>1396</v>
      </c>
      <c r="GN188" s="412">
        <v>527</v>
      </c>
      <c r="GO188" s="412">
        <v>204</v>
      </c>
      <c r="GP188" s="412">
        <v>80</v>
      </c>
      <c r="GQ188" s="412">
        <v>2</v>
      </c>
      <c r="GR188" s="412">
        <v>25761</v>
      </c>
      <c r="GS188" s="412">
        <v>0</v>
      </c>
      <c r="GT188" s="412">
        <v>18</v>
      </c>
      <c r="GU188" s="412">
        <v>0</v>
      </c>
      <c r="GV188" s="412">
        <v>0</v>
      </c>
      <c r="GW188" s="412">
        <v>0</v>
      </c>
      <c r="GX188" s="412">
        <v>0</v>
      </c>
      <c r="GY188" s="412">
        <v>0</v>
      </c>
      <c r="GZ188" s="412">
        <v>0</v>
      </c>
      <c r="HA188" s="412">
        <v>0</v>
      </c>
      <c r="HB188" s="412">
        <v>18</v>
      </c>
      <c r="HC188" s="412">
        <v>147.75</v>
      </c>
      <c r="HD188" s="412">
        <v>30304.15</v>
      </c>
      <c r="HE188" s="412">
        <v>13690.75</v>
      </c>
      <c r="HF188" s="412">
        <v>10063.25</v>
      </c>
      <c r="HG188" s="412">
        <v>6909.5</v>
      </c>
      <c r="HH188" s="412">
        <v>3461.25</v>
      </c>
      <c r="HI188" s="412">
        <v>1377.5</v>
      </c>
      <c r="HJ188" s="412">
        <v>449.75</v>
      </c>
      <c r="HK188" s="412">
        <v>10</v>
      </c>
      <c r="HL188" s="412">
        <v>66413.899999999994</v>
      </c>
      <c r="HM188" s="412">
        <v>82.1</v>
      </c>
      <c r="HN188" s="412">
        <v>20202.8</v>
      </c>
      <c r="HO188" s="412">
        <v>10648.4</v>
      </c>
      <c r="HP188" s="412">
        <v>8945.1</v>
      </c>
      <c r="HQ188" s="412">
        <v>6909.5</v>
      </c>
      <c r="HR188" s="412">
        <v>4230.3999999999996</v>
      </c>
      <c r="HS188" s="412">
        <v>1989.7</v>
      </c>
      <c r="HT188" s="412">
        <v>749.6</v>
      </c>
      <c r="HU188" s="412">
        <v>20</v>
      </c>
      <c r="HV188" s="412">
        <v>53777.599999999991</v>
      </c>
      <c r="HW188" s="412">
        <v>12.9</v>
      </c>
      <c r="HX188" s="412">
        <v>53790.5</v>
      </c>
      <c r="HY188" s="412">
        <v>147.75</v>
      </c>
      <c r="HZ188" s="412">
        <v>30304.15</v>
      </c>
      <c r="IA188" s="412">
        <v>13690.75</v>
      </c>
      <c r="IB188" s="412">
        <v>10063.25</v>
      </c>
      <c r="IC188" s="412">
        <v>6909.5</v>
      </c>
      <c r="ID188" s="412">
        <v>3461.25</v>
      </c>
      <c r="IE188" s="412">
        <v>1377.5</v>
      </c>
      <c r="IF188" s="412">
        <v>449.75</v>
      </c>
      <c r="IG188" s="412">
        <v>10</v>
      </c>
      <c r="IH188" s="412">
        <v>66413.899999999994</v>
      </c>
      <c r="II188" s="412">
        <v>47.25</v>
      </c>
      <c r="IJ188" s="412">
        <v>7865.11</v>
      </c>
      <c r="IK188" s="412">
        <v>1310.98</v>
      </c>
      <c r="IL188" s="412">
        <v>607.77</v>
      </c>
      <c r="IM188" s="412">
        <v>191.11</v>
      </c>
      <c r="IN188" s="412">
        <v>66.27</v>
      </c>
      <c r="IO188" s="412">
        <v>28.39</v>
      </c>
      <c r="IP188" s="412">
        <v>4.5999999999999996</v>
      </c>
      <c r="IQ188" s="412">
        <v>0</v>
      </c>
      <c r="IR188" s="412">
        <v>10121.480000000001</v>
      </c>
      <c r="IS188" s="412">
        <v>100.5</v>
      </c>
      <c r="IT188" s="412">
        <v>22439.040000000001</v>
      </c>
      <c r="IU188" s="412">
        <v>12379.77</v>
      </c>
      <c r="IV188" s="412">
        <v>9455.48</v>
      </c>
      <c r="IW188" s="412">
        <v>6718.39</v>
      </c>
      <c r="IX188" s="412">
        <v>3394.98</v>
      </c>
      <c r="IY188" s="412">
        <v>1349.11</v>
      </c>
      <c r="IZ188" s="412">
        <v>445.15</v>
      </c>
      <c r="JA188" s="412">
        <v>10</v>
      </c>
      <c r="JB188" s="412">
        <v>56292.42</v>
      </c>
      <c r="JC188" s="412">
        <v>55.8</v>
      </c>
      <c r="JD188" s="412">
        <v>14959.4</v>
      </c>
      <c r="JE188" s="412">
        <v>9628.7000000000007</v>
      </c>
      <c r="JF188" s="412">
        <v>8404.9</v>
      </c>
      <c r="JG188" s="412">
        <v>6718.4</v>
      </c>
      <c r="JH188" s="412">
        <v>4149.3999999999996</v>
      </c>
      <c r="JI188" s="412">
        <v>1948.7</v>
      </c>
      <c r="JJ188" s="412">
        <v>741.9</v>
      </c>
      <c r="JK188" s="412">
        <v>20</v>
      </c>
      <c r="JL188" s="412">
        <v>46627.200000000004</v>
      </c>
      <c r="JM188" s="412">
        <v>12.9</v>
      </c>
      <c r="JN188" s="412">
        <v>46640.1</v>
      </c>
      <c r="JO188" s="286"/>
      <c r="JP188" s="143">
        <f t="shared" si="7"/>
        <v>0</v>
      </c>
    </row>
    <row r="189" spans="1:276" x14ac:dyDescent="0.2">
      <c r="A189" s="150" t="s">
        <v>597</v>
      </c>
      <c r="B189" s="151" t="s">
        <v>276</v>
      </c>
      <c r="C189" s="152" t="s">
        <v>69</v>
      </c>
      <c r="D189" s="415" t="s">
        <v>596</v>
      </c>
      <c r="E189" s="412">
        <v>11544</v>
      </c>
      <c r="F189" s="412">
        <v>14120</v>
      </c>
      <c r="G189" s="412">
        <v>11253</v>
      </c>
      <c r="H189" s="412">
        <v>8722</v>
      </c>
      <c r="I189" s="412">
        <v>4682</v>
      </c>
      <c r="J189" s="412">
        <v>2176</v>
      </c>
      <c r="K189" s="412">
        <v>1010</v>
      </c>
      <c r="L189" s="412">
        <v>83</v>
      </c>
      <c r="M189" s="412">
        <v>53590</v>
      </c>
      <c r="N189" s="412">
        <v>348</v>
      </c>
      <c r="O189" s="412">
        <v>130</v>
      </c>
      <c r="P189" s="412">
        <v>146</v>
      </c>
      <c r="Q189" s="412">
        <v>114</v>
      </c>
      <c r="R189" s="412">
        <v>59</v>
      </c>
      <c r="S189" s="412">
        <v>14</v>
      </c>
      <c r="T189" s="412">
        <v>10</v>
      </c>
      <c r="U189" s="412">
        <v>2</v>
      </c>
      <c r="V189" s="412">
        <v>823</v>
      </c>
      <c r="W189" s="412">
        <v>0</v>
      </c>
      <c r="X189" s="412">
        <v>0</v>
      </c>
      <c r="Y189" s="412">
        <v>0</v>
      </c>
      <c r="Z189" s="412">
        <v>0</v>
      </c>
      <c r="AA189" s="412">
        <v>0</v>
      </c>
      <c r="AB189" s="412">
        <v>0</v>
      </c>
      <c r="AC189" s="412">
        <v>0</v>
      </c>
      <c r="AD189" s="412">
        <v>0</v>
      </c>
      <c r="AE189" s="412">
        <v>0</v>
      </c>
      <c r="AF189" s="412">
        <v>11196</v>
      </c>
      <c r="AG189" s="412">
        <v>13990</v>
      </c>
      <c r="AH189" s="412">
        <v>11107</v>
      </c>
      <c r="AI189" s="412">
        <v>8608</v>
      </c>
      <c r="AJ189" s="412">
        <v>4623</v>
      </c>
      <c r="AK189" s="412">
        <v>2162</v>
      </c>
      <c r="AL189" s="412">
        <v>1000</v>
      </c>
      <c r="AM189" s="412">
        <v>81</v>
      </c>
      <c r="AN189" s="412">
        <v>52767</v>
      </c>
      <c r="AO189" s="412">
        <v>41</v>
      </c>
      <c r="AP189" s="412">
        <v>78</v>
      </c>
      <c r="AQ189" s="412">
        <v>71</v>
      </c>
      <c r="AR189" s="412">
        <v>91</v>
      </c>
      <c r="AS189" s="412">
        <v>49</v>
      </c>
      <c r="AT189" s="412">
        <v>31</v>
      </c>
      <c r="AU189" s="412">
        <v>26</v>
      </c>
      <c r="AV189" s="412">
        <v>7</v>
      </c>
      <c r="AW189" s="412">
        <v>394</v>
      </c>
      <c r="AX189" s="412">
        <v>41</v>
      </c>
      <c r="AY189" s="412">
        <v>78</v>
      </c>
      <c r="AZ189" s="412">
        <v>71</v>
      </c>
      <c r="BA189" s="412">
        <v>91</v>
      </c>
      <c r="BB189" s="412">
        <v>49</v>
      </c>
      <c r="BC189" s="412">
        <v>31</v>
      </c>
      <c r="BD189" s="412">
        <v>26</v>
      </c>
      <c r="BE189" s="412">
        <v>7</v>
      </c>
      <c r="BF189" s="412">
        <v>0</v>
      </c>
      <c r="BG189" s="412">
        <v>394</v>
      </c>
      <c r="BH189" s="412">
        <v>41</v>
      </c>
      <c r="BI189" s="412">
        <v>11233</v>
      </c>
      <c r="BJ189" s="412">
        <v>13983</v>
      </c>
      <c r="BK189" s="412">
        <v>11127</v>
      </c>
      <c r="BL189" s="412">
        <v>8566</v>
      </c>
      <c r="BM189" s="412">
        <v>4605</v>
      </c>
      <c r="BN189" s="412">
        <v>2157</v>
      </c>
      <c r="BO189" s="412">
        <v>981</v>
      </c>
      <c r="BP189" s="412">
        <v>74</v>
      </c>
      <c r="BQ189" s="412">
        <v>52767</v>
      </c>
      <c r="BR189" s="412">
        <v>15</v>
      </c>
      <c r="BS189" s="412">
        <v>4883</v>
      </c>
      <c r="BT189" s="412">
        <v>4450</v>
      </c>
      <c r="BU189" s="412">
        <v>3046</v>
      </c>
      <c r="BV189" s="412">
        <v>2037</v>
      </c>
      <c r="BW189" s="412">
        <v>908</v>
      </c>
      <c r="BX189" s="412">
        <v>353</v>
      </c>
      <c r="BY189" s="412">
        <v>162</v>
      </c>
      <c r="BZ189" s="412">
        <v>5</v>
      </c>
      <c r="CA189" s="412">
        <v>15859</v>
      </c>
      <c r="CB189" s="412">
        <v>0</v>
      </c>
      <c r="CC189" s="412">
        <v>40</v>
      </c>
      <c r="CD189" s="412">
        <v>83</v>
      </c>
      <c r="CE189" s="412">
        <v>54</v>
      </c>
      <c r="CF189" s="412">
        <v>59</v>
      </c>
      <c r="CG189" s="412">
        <v>37</v>
      </c>
      <c r="CH189" s="412">
        <v>11</v>
      </c>
      <c r="CI189" s="412">
        <v>3</v>
      </c>
      <c r="CJ189" s="412">
        <v>0</v>
      </c>
      <c r="CK189" s="412">
        <v>287</v>
      </c>
      <c r="CL189" s="412">
        <v>0</v>
      </c>
      <c r="CM189" s="412">
        <v>11</v>
      </c>
      <c r="CN189" s="412">
        <v>7</v>
      </c>
      <c r="CO189" s="412">
        <v>14</v>
      </c>
      <c r="CP189" s="412">
        <v>13</v>
      </c>
      <c r="CQ189" s="412">
        <v>14</v>
      </c>
      <c r="CR189" s="412">
        <v>30</v>
      </c>
      <c r="CS189" s="412">
        <v>13</v>
      </c>
      <c r="CT189" s="412">
        <v>1</v>
      </c>
      <c r="CU189" s="412">
        <v>103</v>
      </c>
      <c r="CV189" s="412">
        <v>1690</v>
      </c>
      <c r="CW189" s="412">
        <v>872</v>
      </c>
      <c r="CX189" s="412">
        <v>1029</v>
      </c>
      <c r="CY189" s="412">
        <v>686</v>
      </c>
      <c r="CZ189" s="412">
        <v>366</v>
      </c>
      <c r="DA189" s="412">
        <v>229</v>
      </c>
      <c r="DB189" s="412">
        <v>126</v>
      </c>
      <c r="DC189" s="412">
        <v>8</v>
      </c>
      <c r="DD189" s="412">
        <v>5006</v>
      </c>
      <c r="DE189" s="412">
        <v>217</v>
      </c>
      <c r="DF189" s="412">
        <v>127</v>
      </c>
      <c r="DG189" s="412">
        <v>113</v>
      </c>
      <c r="DH189" s="412">
        <v>79</v>
      </c>
      <c r="DI189" s="412">
        <v>37</v>
      </c>
      <c r="DJ189" s="412">
        <v>30</v>
      </c>
      <c r="DK189" s="412">
        <v>13</v>
      </c>
      <c r="DL189" s="412">
        <v>2</v>
      </c>
      <c r="DM189" s="412">
        <v>618</v>
      </c>
      <c r="DN189" s="412">
        <v>201</v>
      </c>
      <c r="DO189" s="412">
        <v>145</v>
      </c>
      <c r="DP189" s="412">
        <v>95</v>
      </c>
      <c r="DQ189" s="412">
        <v>59</v>
      </c>
      <c r="DR189" s="412">
        <v>22</v>
      </c>
      <c r="DS189" s="412">
        <v>13</v>
      </c>
      <c r="DT189" s="412">
        <v>8</v>
      </c>
      <c r="DU189" s="412">
        <v>0</v>
      </c>
      <c r="DV189" s="412">
        <v>543</v>
      </c>
      <c r="DW189" s="412">
        <v>39</v>
      </c>
      <c r="DX189" s="412">
        <v>36</v>
      </c>
      <c r="DY189" s="412">
        <v>14</v>
      </c>
      <c r="DZ189" s="412">
        <v>11</v>
      </c>
      <c r="EA189" s="412">
        <v>5</v>
      </c>
      <c r="EB189" s="412">
        <v>2</v>
      </c>
      <c r="EC189" s="412">
        <v>3</v>
      </c>
      <c r="ED189" s="412">
        <v>0</v>
      </c>
      <c r="EE189" s="412">
        <v>110</v>
      </c>
      <c r="EF189" s="412">
        <v>457</v>
      </c>
      <c r="EG189" s="412">
        <v>308</v>
      </c>
      <c r="EH189" s="412">
        <v>222</v>
      </c>
      <c r="EI189" s="412">
        <v>149</v>
      </c>
      <c r="EJ189" s="412">
        <v>64</v>
      </c>
      <c r="EK189" s="412">
        <v>45</v>
      </c>
      <c r="EL189" s="412">
        <v>24</v>
      </c>
      <c r="EM189" s="412">
        <v>2</v>
      </c>
      <c r="EN189" s="412">
        <v>1271</v>
      </c>
      <c r="EO189" s="412">
        <v>206</v>
      </c>
      <c r="EP189" s="412">
        <v>126</v>
      </c>
      <c r="EQ189" s="412">
        <v>119</v>
      </c>
      <c r="ER189" s="412">
        <v>97</v>
      </c>
      <c r="ES189" s="412">
        <v>33</v>
      </c>
      <c r="ET189" s="412">
        <v>26</v>
      </c>
      <c r="EU189" s="412">
        <v>16</v>
      </c>
      <c r="EV189" s="412">
        <v>2</v>
      </c>
      <c r="EW189" s="412">
        <v>625</v>
      </c>
      <c r="EX189" s="412">
        <v>0</v>
      </c>
      <c r="EY189" s="412">
        <v>0</v>
      </c>
      <c r="EZ189" s="412">
        <v>0</v>
      </c>
      <c r="FA189" s="412">
        <v>0</v>
      </c>
      <c r="FB189" s="412">
        <v>0</v>
      </c>
      <c r="FC189" s="412">
        <v>0</v>
      </c>
      <c r="FD189" s="412">
        <v>0</v>
      </c>
      <c r="FE189" s="412">
        <v>0</v>
      </c>
      <c r="FF189" s="412">
        <v>0</v>
      </c>
      <c r="FG189" s="412">
        <v>34</v>
      </c>
      <c r="FH189" s="412">
        <v>21</v>
      </c>
      <c r="FI189" s="412">
        <v>28</v>
      </c>
      <c r="FJ189" s="412">
        <v>27</v>
      </c>
      <c r="FK189" s="412">
        <v>5</v>
      </c>
      <c r="FL189" s="412">
        <v>5</v>
      </c>
      <c r="FM189" s="412">
        <v>5</v>
      </c>
      <c r="FN189" s="412">
        <v>0</v>
      </c>
      <c r="FO189" s="412">
        <v>125</v>
      </c>
      <c r="FP189" s="412">
        <v>172</v>
      </c>
      <c r="FQ189" s="412">
        <v>105</v>
      </c>
      <c r="FR189" s="412">
        <v>91</v>
      </c>
      <c r="FS189" s="412">
        <v>70</v>
      </c>
      <c r="FT189" s="412">
        <v>28</v>
      </c>
      <c r="FU189" s="412">
        <v>21</v>
      </c>
      <c r="FV189" s="412">
        <v>11</v>
      </c>
      <c r="FW189" s="412">
        <v>2</v>
      </c>
      <c r="FX189" s="412">
        <v>500</v>
      </c>
      <c r="FY189" s="412">
        <v>26</v>
      </c>
      <c r="FZ189" s="412">
        <v>4369</v>
      </c>
      <c r="GA189" s="412">
        <v>8390</v>
      </c>
      <c r="GB189" s="412">
        <v>6875</v>
      </c>
      <c r="GC189" s="412">
        <v>5701</v>
      </c>
      <c r="GD189" s="412">
        <v>3253</v>
      </c>
      <c r="GE189" s="412">
        <v>1519</v>
      </c>
      <c r="GF189" s="412">
        <v>666</v>
      </c>
      <c r="GG189" s="412">
        <v>60</v>
      </c>
      <c r="GH189" s="412">
        <v>30859</v>
      </c>
      <c r="GI189" s="412">
        <v>15</v>
      </c>
      <c r="GJ189" s="412">
        <v>6864</v>
      </c>
      <c r="GK189" s="412">
        <v>5593</v>
      </c>
      <c r="GL189" s="412">
        <v>4252</v>
      </c>
      <c r="GM189" s="412">
        <v>2865</v>
      </c>
      <c r="GN189" s="412">
        <v>1352</v>
      </c>
      <c r="GO189" s="412">
        <v>638</v>
      </c>
      <c r="GP189" s="412">
        <v>315</v>
      </c>
      <c r="GQ189" s="412">
        <v>14</v>
      </c>
      <c r="GR189" s="412">
        <v>21908</v>
      </c>
      <c r="GS189" s="412">
        <v>0</v>
      </c>
      <c r="GT189" s="412">
        <v>13.1</v>
      </c>
      <c r="GU189" s="412">
        <v>0.5</v>
      </c>
      <c r="GV189" s="412">
        <v>0</v>
      </c>
      <c r="GW189" s="412">
        <v>0</v>
      </c>
      <c r="GX189" s="412">
        <v>0</v>
      </c>
      <c r="GY189" s="412">
        <v>0</v>
      </c>
      <c r="GZ189" s="412">
        <v>0</v>
      </c>
      <c r="HA189" s="412">
        <v>0</v>
      </c>
      <c r="HB189" s="412">
        <v>13.6</v>
      </c>
      <c r="HC189" s="412">
        <v>37.25</v>
      </c>
      <c r="HD189" s="412">
        <v>9307.15</v>
      </c>
      <c r="HE189" s="412">
        <v>12673.65</v>
      </c>
      <c r="HF189" s="412">
        <v>10211.549999999999</v>
      </c>
      <c r="HG189" s="412">
        <v>7958.05</v>
      </c>
      <c r="HH189" s="412">
        <v>4323.75</v>
      </c>
      <c r="HI189" s="412">
        <v>2029.15</v>
      </c>
      <c r="HJ189" s="412">
        <v>922.05</v>
      </c>
      <c r="HK189" s="412">
        <v>71.849999999999994</v>
      </c>
      <c r="HL189" s="412">
        <v>47534.450000000004</v>
      </c>
      <c r="HM189" s="412">
        <v>20.7</v>
      </c>
      <c r="HN189" s="412">
        <v>6204.8</v>
      </c>
      <c r="HO189" s="412">
        <v>9857.2999999999993</v>
      </c>
      <c r="HP189" s="412">
        <v>9076.9</v>
      </c>
      <c r="HQ189" s="412">
        <v>7958.1</v>
      </c>
      <c r="HR189" s="412">
        <v>5284.6</v>
      </c>
      <c r="HS189" s="412">
        <v>2931</v>
      </c>
      <c r="HT189" s="412">
        <v>1536.8</v>
      </c>
      <c r="HU189" s="412">
        <v>143.69999999999999</v>
      </c>
      <c r="HV189" s="412">
        <v>43013.899999999994</v>
      </c>
      <c r="HW189" s="412">
        <v>0</v>
      </c>
      <c r="HX189" s="412">
        <v>43013.9</v>
      </c>
      <c r="HY189" s="412">
        <v>37.25</v>
      </c>
      <c r="HZ189" s="412">
        <v>9307.15</v>
      </c>
      <c r="IA189" s="412">
        <v>12673.65</v>
      </c>
      <c r="IB189" s="412">
        <v>10211.549999999999</v>
      </c>
      <c r="IC189" s="412">
        <v>7958.05</v>
      </c>
      <c r="ID189" s="412">
        <v>4323.75</v>
      </c>
      <c r="IE189" s="412">
        <v>2029.15</v>
      </c>
      <c r="IF189" s="412">
        <v>922.05</v>
      </c>
      <c r="IG189" s="412">
        <v>71.849999999999994</v>
      </c>
      <c r="IH189" s="412">
        <v>47534.450000000004</v>
      </c>
      <c r="II189" s="412">
        <v>9.7100000000000009</v>
      </c>
      <c r="IJ189" s="412">
        <v>2210.5</v>
      </c>
      <c r="IK189" s="412">
        <v>2215.67</v>
      </c>
      <c r="IL189" s="412">
        <v>796.3</v>
      </c>
      <c r="IM189" s="412">
        <v>364.19</v>
      </c>
      <c r="IN189" s="412">
        <v>86.15</v>
      </c>
      <c r="IO189" s="412">
        <v>27.47</v>
      </c>
      <c r="IP189" s="412">
        <v>9.32</v>
      </c>
      <c r="IQ189" s="412">
        <v>0</v>
      </c>
      <c r="IR189" s="412">
        <v>5719.3099999999995</v>
      </c>
      <c r="IS189" s="412">
        <v>27.54</v>
      </c>
      <c r="IT189" s="412">
        <v>7096.65</v>
      </c>
      <c r="IU189" s="412">
        <v>10457.98</v>
      </c>
      <c r="IV189" s="412">
        <v>9415.25</v>
      </c>
      <c r="IW189" s="412">
        <v>7593.8600000000006</v>
      </c>
      <c r="IX189" s="412">
        <v>4237.6000000000004</v>
      </c>
      <c r="IY189" s="412">
        <v>2001.68</v>
      </c>
      <c r="IZ189" s="412">
        <v>912.7299999999999</v>
      </c>
      <c r="JA189" s="412">
        <v>71.849999999999994</v>
      </c>
      <c r="JB189" s="412">
        <v>41815.14</v>
      </c>
      <c r="JC189" s="412">
        <v>15.3</v>
      </c>
      <c r="JD189" s="412">
        <v>4731.1000000000004</v>
      </c>
      <c r="JE189" s="412">
        <v>8134</v>
      </c>
      <c r="JF189" s="412">
        <v>8369.1</v>
      </c>
      <c r="JG189" s="412">
        <v>7593.9</v>
      </c>
      <c r="JH189" s="412">
        <v>5179.3</v>
      </c>
      <c r="JI189" s="412">
        <v>2891.3</v>
      </c>
      <c r="JJ189" s="412">
        <v>1521.2</v>
      </c>
      <c r="JK189" s="412">
        <v>143.69999999999999</v>
      </c>
      <c r="JL189" s="412">
        <v>38578.9</v>
      </c>
      <c r="JM189" s="412">
        <v>0</v>
      </c>
      <c r="JN189" s="412">
        <v>38578.9</v>
      </c>
      <c r="JO189" s="286"/>
      <c r="JP189" s="143">
        <f t="shared" si="7"/>
        <v>0</v>
      </c>
    </row>
    <row r="190" spans="1:276" x14ac:dyDescent="0.2">
      <c r="A190" s="150" t="s">
        <v>598</v>
      </c>
      <c r="B190" s="151" t="s">
        <v>284</v>
      </c>
      <c r="C190" s="152" t="s">
        <v>285</v>
      </c>
      <c r="D190" s="415" t="s">
        <v>317</v>
      </c>
      <c r="E190" s="412">
        <v>12947</v>
      </c>
      <c r="F190" s="412">
        <v>20482</v>
      </c>
      <c r="G190" s="412">
        <v>22088</v>
      </c>
      <c r="H190" s="412">
        <v>16797</v>
      </c>
      <c r="I190" s="412">
        <v>12240</v>
      </c>
      <c r="J190" s="412">
        <v>6220</v>
      </c>
      <c r="K190" s="412">
        <v>3240</v>
      </c>
      <c r="L190" s="412">
        <v>278</v>
      </c>
      <c r="M190" s="412">
        <v>94292</v>
      </c>
      <c r="N190" s="412">
        <v>308</v>
      </c>
      <c r="O190" s="412">
        <v>250</v>
      </c>
      <c r="P190" s="412">
        <v>282</v>
      </c>
      <c r="Q190" s="412">
        <v>178</v>
      </c>
      <c r="R190" s="412">
        <v>112</v>
      </c>
      <c r="S190" s="412">
        <v>62</v>
      </c>
      <c r="T190" s="412">
        <v>30</v>
      </c>
      <c r="U190" s="412">
        <v>5</v>
      </c>
      <c r="V190" s="412">
        <v>1227</v>
      </c>
      <c r="W190" s="412">
        <v>0</v>
      </c>
      <c r="X190" s="412">
        <v>0</v>
      </c>
      <c r="Y190" s="412">
        <v>0</v>
      </c>
      <c r="Z190" s="412">
        <v>0</v>
      </c>
      <c r="AA190" s="412">
        <v>0</v>
      </c>
      <c r="AB190" s="412">
        <v>0</v>
      </c>
      <c r="AC190" s="412">
        <v>0</v>
      </c>
      <c r="AD190" s="412">
        <v>0</v>
      </c>
      <c r="AE190" s="412">
        <v>0</v>
      </c>
      <c r="AF190" s="412">
        <v>12639</v>
      </c>
      <c r="AG190" s="412">
        <v>20232</v>
      </c>
      <c r="AH190" s="412">
        <v>21806</v>
      </c>
      <c r="AI190" s="412">
        <v>16619</v>
      </c>
      <c r="AJ190" s="412">
        <v>12128</v>
      </c>
      <c r="AK190" s="412">
        <v>6158</v>
      </c>
      <c r="AL190" s="412">
        <v>3210</v>
      </c>
      <c r="AM190" s="412">
        <v>273</v>
      </c>
      <c r="AN190" s="412">
        <v>93065</v>
      </c>
      <c r="AO190" s="412">
        <v>35</v>
      </c>
      <c r="AP190" s="412">
        <v>78</v>
      </c>
      <c r="AQ190" s="412">
        <v>115</v>
      </c>
      <c r="AR190" s="412">
        <v>110</v>
      </c>
      <c r="AS190" s="412">
        <v>80</v>
      </c>
      <c r="AT190" s="412">
        <v>60</v>
      </c>
      <c r="AU190" s="412">
        <v>31</v>
      </c>
      <c r="AV190" s="412">
        <v>33</v>
      </c>
      <c r="AW190" s="412">
        <v>542</v>
      </c>
      <c r="AX190" s="412">
        <v>35</v>
      </c>
      <c r="AY190" s="412">
        <v>78</v>
      </c>
      <c r="AZ190" s="412">
        <v>115</v>
      </c>
      <c r="BA190" s="412">
        <v>110</v>
      </c>
      <c r="BB190" s="412">
        <v>80</v>
      </c>
      <c r="BC190" s="412">
        <v>60</v>
      </c>
      <c r="BD190" s="412">
        <v>31</v>
      </c>
      <c r="BE190" s="412">
        <v>33</v>
      </c>
      <c r="BF190" s="412">
        <v>0</v>
      </c>
      <c r="BG190" s="412">
        <v>542</v>
      </c>
      <c r="BH190" s="412">
        <v>35</v>
      </c>
      <c r="BI190" s="412">
        <v>12682</v>
      </c>
      <c r="BJ190" s="412">
        <v>20269</v>
      </c>
      <c r="BK190" s="412">
        <v>21801</v>
      </c>
      <c r="BL190" s="412">
        <v>16589</v>
      </c>
      <c r="BM190" s="412">
        <v>12108</v>
      </c>
      <c r="BN190" s="412">
        <v>6129</v>
      </c>
      <c r="BO190" s="412">
        <v>3212</v>
      </c>
      <c r="BP190" s="412">
        <v>240</v>
      </c>
      <c r="BQ190" s="412">
        <v>93065</v>
      </c>
      <c r="BR190" s="412">
        <v>18</v>
      </c>
      <c r="BS190" s="412">
        <v>7396</v>
      </c>
      <c r="BT190" s="412">
        <v>8187</v>
      </c>
      <c r="BU190" s="412">
        <v>6752</v>
      </c>
      <c r="BV190" s="412">
        <v>3888</v>
      </c>
      <c r="BW190" s="412">
        <v>2172</v>
      </c>
      <c r="BX190" s="412">
        <v>873</v>
      </c>
      <c r="BY190" s="412">
        <v>342</v>
      </c>
      <c r="BZ190" s="412">
        <v>23</v>
      </c>
      <c r="CA190" s="412">
        <v>29651</v>
      </c>
      <c r="CB190" s="412">
        <v>0</v>
      </c>
      <c r="CC190" s="412">
        <v>50</v>
      </c>
      <c r="CD190" s="412">
        <v>143</v>
      </c>
      <c r="CE190" s="412">
        <v>181</v>
      </c>
      <c r="CF190" s="412">
        <v>149</v>
      </c>
      <c r="CG190" s="412">
        <v>93</v>
      </c>
      <c r="CH190" s="412">
        <v>46</v>
      </c>
      <c r="CI190" s="412">
        <v>18</v>
      </c>
      <c r="CJ190" s="412">
        <v>2</v>
      </c>
      <c r="CK190" s="412">
        <v>682</v>
      </c>
      <c r="CL190" s="412">
        <v>0</v>
      </c>
      <c r="CM190" s="412">
        <v>4</v>
      </c>
      <c r="CN190" s="412">
        <v>11</v>
      </c>
      <c r="CO190" s="412">
        <v>15</v>
      </c>
      <c r="CP190" s="412">
        <v>13</v>
      </c>
      <c r="CQ190" s="412">
        <v>15</v>
      </c>
      <c r="CR190" s="412">
        <v>27</v>
      </c>
      <c r="CS190" s="412">
        <v>53</v>
      </c>
      <c r="CT190" s="412">
        <v>15</v>
      </c>
      <c r="CU190" s="412">
        <v>153</v>
      </c>
      <c r="CV190" s="412">
        <v>134</v>
      </c>
      <c r="CW190" s="412">
        <v>139</v>
      </c>
      <c r="CX190" s="412">
        <v>119</v>
      </c>
      <c r="CY190" s="412">
        <v>110</v>
      </c>
      <c r="CZ190" s="412">
        <v>60</v>
      </c>
      <c r="DA190" s="412">
        <v>24</v>
      </c>
      <c r="DB190" s="412">
        <v>24</v>
      </c>
      <c r="DC190" s="412">
        <v>6</v>
      </c>
      <c r="DD190" s="412">
        <v>616</v>
      </c>
      <c r="DE190" s="412">
        <v>203</v>
      </c>
      <c r="DF190" s="412">
        <v>167</v>
      </c>
      <c r="DG190" s="412">
        <v>108</v>
      </c>
      <c r="DH190" s="412">
        <v>98</v>
      </c>
      <c r="DI190" s="412">
        <v>47</v>
      </c>
      <c r="DJ190" s="412">
        <v>23</v>
      </c>
      <c r="DK190" s="412">
        <v>17</v>
      </c>
      <c r="DL190" s="412">
        <v>5</v>
      </c>
      <c r="DM190" s="412">
        <v>668</v>
      </c>
      <c r="DN190" s="412">
        <v>4</v>
      </c>
      <c r="DO190" s="412">
        <v>5</v>
      </c>
      <c r="DP190" s="412">
        <v>4</v>
      </c>
      <c r="DQ190" s="412">
        <v>9</v>
      </c>
      <c r="DR190" s="412">
        <v>11</v>
      </c>
      <c r="DS190" s="412">
        <v>7</v>
      </c>
      <c r="DT190" s="412">
        <v>2</v>
      </c>
      <c r="DU190" s="412">
        <v>0</v>
      </c>
      <c r="DV190" s="412">
        <v>42</v>
      </c>
      <c r="DW190" s="412">
        <v>0</v>
      </c>
      <c r="DX190" s="412">
        <v>0</v>
      </c>
      <c r="DY190" s="412">
        <v>0</v>
      </c>
      <c r="DZ190" s="412">
        <v>0</v>
      </c>
      <c r="EA190" s="412">
        <v>0</v>
      </c>
      <c r="EB190" s="412">
        <v>0</v>
      </c>
      <c r="EC190" s="412">
        <v>0</v>
      </c>
      <c r="ED190" s="412">
        <v>0</v>
      </c>
      <c r="EE190" s="412">
        <v>0</v>
      </c>
      <c r="EF190" s="412">
        <v>207</v>
      </c>
      <c r="EG190" s="412">
        <v>172</v>
      </c>
      <c r="EH190" s="412">
        <v>112</v>
      </c>
      <c r="EI190" s="412">
        <v>107</v>
      </c>
      <c r="EJ190" s="412">
        <v>58</v>
      </c>
      <c r="EK190" s="412">
        <v>30</v>
      </c>
      <c r="EL190" s="412">
        <v>19</v>
      </c>
      <c r="EM190" s="412">
        <v>5</v>
      </c>
      <c r="EN190" s="412">
        <v>710</v>
      </c>
      <c r="EO190" s="412">
        <v>54</v>
      </c>
      <c r="EP190" s="412">
        <v>52</v>
      </c>
      <c r="EQ190" s="412">
        <v>41</v>
      </c>
      <c r="ER190" s="412">
        <v>40</v>
      </c>
      <c r="ES190" s="412">
        <v>29</v>
      </c>
      <c r="ET190" s="412">
        <v>17</v>
      </c>
      <c r="EU190" s="412">
        <v>11</v>
      </c>
      <c r="EV190" s="412">
        <v>3</v>
      </c>
      <c r="EW190" s="412">
        <v>247</v>
      </c>
      <c r="EX190" s="412">
        <v>0</v>
      </c>
      <c r="EY190" s="412">
        <v>0</v>
      </c>
      <c r="EZ190" s="412">
        <v>0</v>
      </c>
      <c r="FA190" s="412">
        <v>0</v>
      </c>
      <c r="FB190" s="412">
        <v>0</v>
      </c>
      <c r="FC190" s="412">
        <v>0</v>
      </c>
      <c r="FD190" s="412">
        <v>0</v>
      </c>
      <c r="FE190" s="412">
        <v>0</v>
      </c>
      <c r="FF190" s="412">
        <v>0</v>
      </c>
      <c r="FG190" s="412">
        <v>4</v>
      </c>
      <c r="FH190" s="412">
        <v>2</v>
      </c>
      <c r="FI190" s="412">
        <v>1</v>
      </c>
      <c r="FJ190" s="412">
        <v>7</v>
      </c>
      <c r="FK190" s="412">
        <v>7</v>
      </c>
      <c r="FL190" s="412">
        <v>3</v>
      </c>
      <c r="FM190" s="412">
        <v>0</v>
      </c>
      <c r="FN190" s="412">
        <v>0</v>
      </c>
      <c r="FO190" s="412">
        <v>24</v>
      </c>
      <c r="FP190" s="412">
        <v>50</v>
      </c>
      <c r="FQ190" s="412">
        <v>50</v>
      </c>
      <c r="FR190" s="412">
        <v>40</v>
      </c>
      <c r="FS190" s="412">
        <v>33</v>
      </c>
      <c r="FT190" s="412">
        <v>22</v>
      </c>
      <c r="FU190" s="412">
        <v>14</v>
      </c>
      <c r="FV190" s="412">
        <v>11</v>
      </c>
      <c r="FW190" s="412">
        <v>3</v>
      </c>
      <c r="FX190" s="412">
        <v>223</v>
      </c>
      <c r="FY190" s="412">
        <v>17</v>
      </c>
      <c r="FZ190" s="412">
        <v>5228</v>
      </c>
      <c r="GA190" s="412">
        <v>11923</v>
      </c>
      <c r="GB190" s="412">
        <v>14849</v>
      </c>
      <c r="GC190" s="412">
        <v>12530</v>
      </c>
      <c r="GD190" s="412">
        <v>9817</v>
      </c>
      <c r="GE190" s="412">
        <v>5176</v>
      </c>
      <c r="GF190" s="412">
        <v>2797</v>
      </c>
      <c r="GG190" s="412">
        <v>200</v>
      </c>
      <c r="GH190" s="412">
        <v>62537</v>
      </c>
      <c r="GI190" s="412">
        <v>18</v>
      </c>
      <c r="GJ190" s="412">
        <v>7454</v>
      </c>
      <c r="GK190" s="412">
        <v>8346</v>
      </c>
      <c r="GL190" s="412">
        <v>6952</v>
      </c>
      <c r="GM190" s="412">
        <v>4059</v>
      </c>
      <c r="GN190" s="412">
        <v>2291</v>
      </c>
      <c r="GO190" s="412">
        <v>953</v>
      </c>
      <c r="GP190" s="412">
        <v>415</v>
      </c>
      <c r="GQ190" s="412">
        <v>40</v>
      </c>
      <c r="GR190" s="412">
        <v>30528</v>
      </c>
      <c r="GS190" s="412">
        <v>0</v>
      </c>
      <c r="GT190" s="412">
        <v>23</v>
      </c>
      <c r="GU190" s="412">
        <v>1</v>
      </c>
      <c r="GV190" s="412">
        <v>0</v>
      </c>
      <c r="GW190" s="412">
        <v>0</v>
      </c>
      <c r="GX190" s="412">
        <v>0</v>
      </c>
      <c r="GY190" s="412">
        <v>0</v>
      </c>
      <c r="GZ190" s="412">
        <v>0</v>
      </c>
      <c r="HA190" s="412">
        <v>0</v>
      </c>
      <c r="HB190" s="412">
        <v>24</v>
      </c>
      <c r="HC190" s="412">
        <v>30.5</v>
      </c>
      <c r="HD190" s="412">
        <v>10793.5</v>
      </c>
      <c r="HE190" s="412">
        <v>18177.5</v>
      </c>
      <c r="HF190" s="412">
        <v>20058.25</v>
      </c>
      <c r="HG190" s="412">
        <v>15568.75</v>
      </c>
      <c r="HH190" s="412">
        <v>11528.75</v>
      </c>
      <c r="HI190" s="412">
        <v>5882.25</v>
      </c>
      <c r="HJ190" s="412">
        <v>3094.5</v>
      </c>
      <c r="HK190" s="412">
        <v>226.25</v>
      </c>
      <c r="HL190" s="412">
        <v>85360.25</v>
      </c>
      <c r="HM190" s="412">
        <v>16.899999999999999</v>
      </c>
      <c r="HN190" s="412">
        <v>7195.7</v>
      </c>
      <c r="HO190" s="412">
        <v>14138.1</v>
      </c>
      <c r="HP190" s="412">
        <v>17829.599999999999</v>
      </c>
      <c r="HQ190" s="412">
        <v>15568.8</v>
      </c>
      <c r="HR190" s="412">
        <v>14090.7</v>
      </c>
      <c r="HS190" s="412">
        <v>8496.6</v>
      </c>
      <c r="HT190" s="412">
        <v>5157.5</v>
      </c>
      <c r="HU190" s="412">
        <v>452.5</v>
      </c>
      <c r="HV190" s="412">
        <v>82946.400000000009</v>
      </c>
      <c r="HW190" s="412">
        <v>42.1</v>
      </c>
      <c r="HX190" s="412">
        <v>82988.5</v>
      </c>
      <c r="HY190" s="412">
        <v>30.5</v>
      </c>
      <c r="HZ190" s="412">
        <v>10793.5</v>
      </c>
      <c r="IA190" s="412">
        <v>18177.5</v>
      </c>
      <c r="IB190" s="412">
        <v>20058.25</v>
      </c>
      <c r="IC190" s="412">
        <v>15568.75</v>
      </c>
      <c r="ID190" s="412">
        <v>11528.75</v>
      </c>
      <c r="IE190" s="412">
        <v>5882.25</v>
      </c>
      <c r="IF190" s="412">
        <v>3094.5</v>
      </c>
      <c r="IG190" s="412">
        <v>226.25</v>
      </c>
      <c r="IH190" s="412">
        <v>85360.25</v>
      </c>
      <c r="II190" s="412">
        <v>15.11</v>
      </c>
      <c r="IJ190" s="412">
        <v>3154.35</v>
      </c>
      <c r="IK190" s="412">
        <v>3229.16</v>
      </c>
      <c r="IL190" s="412">
        <v>1682.32</v>
      </c>
      <c r="IM190" s="412">
        <v>601.82000000000005</v>
      </c>
      <c r="IN190" s="412">
        <v>222.68</v>
      </c>
      <c r="IO190" s="412">
        <v>65.94</v>
      </c>
      <c r="IP190" s="412">
        <v>26.93</v>
      </c>
      <c r="IQ190" s="412">
        <v>1.22</v>
      </c>
      <c r="IR190" s="412">
        <v>8999.5300000000007</v>
      </c>
      <c r="IS190" s="412">
        <v>15.39</v>
      </c>
      <c r="IT190" s="412">
        <v>7639.15</v>
      </c>
      <c r="IU190" s="412">
        <v>14948.34</v>
      </c>
      <c r="IV190" s="412">
        <v>18375.93</v>
      </c>
      <c r="IW190" s="412">
        <v>14966.93</v>
      </c>
      <c r="IX190" s="412">
        <v>11306.07</v>
      </c>
      <c r="IY190" s="412">
        <v>5816.31</v>
      </c>
      <c r="IZ190" s="412">
        <v>3067.57</v>
      </c>
      <c r="JA190" s="412">
        <v>225.03</v>
      </c>
      <c r="JB190" s="412">
        <v>76360.72</v>
      </c>
      <c r="JC190" s="412">
        <v>8.6</v>
      </c>
      <c r="JD190" s="412">
        <v>5092.8</v>
      </c>
      <c r="JE190" s="412">
        <v>11626.5</v>
      </c>
      <c r="JF190" s="412">
        <v>16334.2</v>
      </c>
      <c r="JG190" s="412">
        <v>14966.9</v>
      </c>
      <c r="JH190" s="412">
        <v>13818.5</v>
      </c>
      <c r="JI190" s="412">
        <v>8401.2999999999993</v>
      </c>
      <c r="JJ190" s="412">
        <v>5112.6000000000004</v>
      </c>
      <c r="JK190" s="412">
        <v>450.1</v>
      </c>
      <c r="JL190" s="412">
        <v>75811.500000000015</v>
      </c>
      <c r="JM190" s="412">
        <v>42.1</v>
      </c>
      <c r="JN190" s="412">
        <v>75853.600000000006</v>
      </c>
      <c r="JO190" s="286"/>
      <c r="JP190" s="143">
        <f t="shared" si="7"/>
        <v>0</v>
      </c>
    </row>
    <row r="191" spans="1:276" x14ac:dyDescent="0.2">
      <c r="A191" s="150" t="s">
        <v>600</v>
      </c>
      <c r="B191" s="151" t="s">
        <v>282</v>
      </c>
      <c r="C191" s="152" t="s">
        <v>293</v>
      </c>
      <c r="D191" s="415" t="s">
        <v>599</v>
      </c>
      <c r="E191" s="412">
        <v>49762</v>
      </c>
      <c r="F191" s="412">
        <v>15181</v>
      </c>
      <c r="G191" s="412">
        <v>18607</v>
      </c>
      <c r="H191" s="412">
        <v>7471</v>
      </c>
      <c r="I191" s="412">
        <v>3366</v>
      </c>
      <c r="J191" s="412">
        <v>1106</v>
      </c>
      <c r="K191" s="412">
        <v>341</v>
      </c>
      <c r="L191" s="412">
        <v>40</v>
      </c>
      <c r="M191" s="412">
        <v>95874</v>
      </c>
      <c r="N191" s="412">
        <v>752</v>
      </c>
      <c r="O191" s="412">
        <v>185</v>
      </c>
      <c r="P191" s="412">
        <v>271</v>
      </c>
      <c r="Q191" s="412">
        <v>70</v>
      </c>
      <c r="R191" s="412">
        <v>40</v>
      </c>
      <c r="S191" s="412">
        <v>9</v>
      </c>
      <c r="T191" s="412">
        <v>5</v>
      </c>
      <c r="U191" s="412">
        <v>2</v>
      </c>
      <c r="V191" s="412">
        <v>1334</v>
      </c>
      <c r="W191" s="412">
        <v>0</v>
      </c>
      <c r="X191" s="412">
        <v>0</v>
      </c>
      <c r="Y191" s="412">
        <v>0</v>
      </c>
      <c r="Z191" s="412">
        <v>0</v>
      </c>
      <c r="AA191" s="412">
        <v>0</v>
      </c>
      <c r="AB191" s="412">
        <v>0</v>
      </c>
      <c r="AC191" s="412">
        <v>0</v>
      </c>
      <c r="AD191" s="412">
        <v>0</v>
      </c>
      <c r="AE191" s="412">
        <v>0</v>
      </c>
      <c r="AF191" s="412">
        <v>49010</v>
      </c>
      <c r="AG191" s="412">
        <v>14996</v>
      </c>
      <c r="AH191" s="412">
        <v>18336</v>
      </c>
      <c r="AI191" s="412">
        <v>7401</v>
      </c>
      <c r="AJ191" s="412">
        <v>3326</v>
      </c>
      <c r="AK191" s="412">
        <v>1097</v>
      </c>
      <c r="AL191" s="412">
        <v>336</v>
      </c>
      <c r="AM191" s="412">
        <v>38</v>
      </c>
      <c r="AN191" s="412">
        <v>94540</v>
      </c>
      <c r="AO191" s="412">
        <v>166</v>
      </c>
      <c r="AP191" s="412">
        <v>60</v>
      </c>
      <c r="AQ191" s="412">
        <v>106</v>
      </c>
      <c r="AR191" s="412">
        <v>54</v>
      </c>
      <c r="AS191" s="412">
        <v>24</v>
      </c>
      <c r="AT191" s="412">
        <v>16</v>
      </c>
      <c r="AU191" s="412">
        <v>8</v>
      </c>
      <c r="AV191" s="412">
        <v>25</v>
      </c>
      <c r="AW191" s="412">
        <v>459</v>
      </c>
      <c r="AX191" s="412">
        <v>166</v>
      </c>
      <c r="AY191" s="412">
        <v>60</v>
      </c>
      <c r="AZ191" s="412">
        <v>106</v>
      </c>
      <c r="BA191" s="412">
        <v>54</v>
      </c>
      <c r="BB191" s="412">
        <v>24</v>
      </c>
      <c r="BC191" s="412">
        <v>16</v>
      </c>
      <c r="BD191" s="412">
        <v>8</v>
      </c>
      <c r="BE191" s="412">
        <v>25</v>
      </c>
      <c r="BF191" s="412">
        <v>0</v>
      </c>
      <c r="BG191" s="412">
        <v>459</v>
      </c>
      <c r="BH191" s="412">
        <v>166</v>
      </c>
      <c r="BI191" s="412">
        <v>48904</v>
      </c>
      <c r="BJ191" s="412">
        <v>15042</v>
      </c>
      <c r="BK191" s="412">
        <v>18284</v>
      </c>
      <c r="BL191" s="412">
        <v>7371</v>
      </c>
      <c r="BM191" s="412">
        <v>3318</v>
      </c>
      <c r="BN191" s="412">
        <v>1089</v>
      </c>
      <c r="BO191" s="412">
        <v>353</v>
      </c>
      <c r="BP191" s="412">
        <v>13</v>
      </c>
      <c r="BQ191" s="412">
        <v>94540</v>
      </c>
      <c r="BR191" s="412">
        <v>49</v>
      </c>
      <c r="BS191" s="412">
        <v>23801</v>
      </c>
      <c r="BT191" s="412">
        <v>5399</v>
      </c>
      <c r="BU191" s="412">
        <v>4813</v>
      </c>
      <c r="BV191" s="412">
        <v>1448</v>
      </c>
      <c r="BW191" s="412">
        <v>476</v>
      </c>
      <c r="BX191" s="412">
        <v>146</v>
      </c>
      <c r="BY191" s="412">
        <v>41</v>
      </c>
      <c r="BZ191" s="412">
        <v>1</v>
      </c>
      <c r="CA191" s="412">
        <v>36174</v>
      </c>
      <c r="CB191" s="412">
        <v>6</v>
      </c>
      <c r="CC191" s="412">
        <v>379</v>
      </c>
      <c r="CD191" s="412">
        <v>133</v>
      </c>
      <c r="CE191" s="412">
        <v>127</v>
      </c>
      <c r="CF191" s="412">
        <v>47</v>
      </c>
      <c r="CG191" s="412">
        <v>20</v>
      </c>
      <c r="CH191" s="412">
        <v>5</v>
      </c>
      <c r="CI191" s="412">
        <v>2</v>
      </c>
      <c r="CJ191" s="412">
        <v>0</v>
      </c>
      <c r="CK191" s="412">
        <v>719</v>
      </c>
      <c r="CL191" s="412">
        <v>2</v>
      </c>
      <c r="CM191" s="412">
        <v>15</v>
      </c>
      <c r="CN191" s="412">
        <v>8</v>
      </c>
      <c r="CO191" s="412">
        <v>7</v>
      </c>
      <c r="CP191" s="412">
        <v>5</v>
      </c>
      <c r="CQ191" s="412">
        <v>5</v>
      </c>
      <c r="CR191" s="412">
        <v>7</v>
      </c>
      <c r="CS191" s="412">
        <v>25</v>
      </c>
      <c r="CT191" s="412">
        <v>3</v>
      </c>
      <c r="CU191" s="412">
        <v>77</v>
      </c>
      <c r="CV191" s="412">
        <v>205</v>
      </c>
      <c r="CW191" s="412">
        <v>90</v>
      </c>
      <c r="CX191" s="412">
        <v>73</v>
      </c>
      <c r="CY191" s="412">
        <v>45</v>
      </c>
      <c r="CZ191" s="412">
        <v>13</v>
      </c>
      <c r="DA191" s="412">
        <v>4</v>
      </c>
      <c r="DB191" s="412">
        <v>2</v>
      </c>
      <c r="DC191" s="412">
        <v>0</v>
      </c>
      <c r="DD191" s="412">
        <v>432</v>
      </c>
      <c r="DE191" s="412">
        <v>1300</v>
      </c>
      <c r="DF191" s="412">
        <v>207</v>
      </c>
      <c r="DG191" s="412">
        <v>148</v>
      </c>
      <c r="DH191" s="412">
        <v>55</v>
      </c>
      <c r="DI191" s="412">
        <v>27</v>
      </c>
      <c r="DJ191" s="412">
        <v>5</v>
      </c>
      <c r="DK191" s="412">
        <v>8</v>
      </c>
      <c r="DL191" s="412">
        <v>2</v>
      </c>
      <c r="DM191" s="412">
        <v>1752</v>
      </c>
      <c r="DN191" s="412">
        <v>464</v>
      </c>
      <c r="DO191" s="412">
        <v>88</v>
      </c>
      <c r="DP191" s="412">
        <v>62</v>
      </c>
      <c r="DQ191" s="412">
        <v>23</v>
      </c>
      <c r="DR191" s="412">
        <v>9</v>
      </c>
      <c r="DS191" s="412">
        <v>3</v>
      </c>
      <c r="DT191" s="412">
        <v>5</v>
      </c>
      <c r="DU191" s="412">
        <v>0</v>
      </c>
      <c r="DV191" s="412">
        <v>654</v>
      </c>
      <c r="DW191" s="412">
        <v>0</v>
      </c>
      <c r="DX191" s="412">
        <v>0</v>
      </c>
      <c r="DY191" s="412">
        <v>0</v>
      </c>
      <c r="DZ191" s="412">
        <v>0</v>
      </c>
      <c r="EA191" s="412">
        <v>0</v>
      </c>
      <c r="EB191" s="412">
        <v>0</v>
      </c>
      <c r="EC191" s="412">
        <v>0</v>
      </c>
      <c r="ED191" s="412">
        <v>0</v>
      </c>
      <c r="EE191" s="412">
        <v>0</v>
      </c>
      <c r="EF191" s="412">
        <v>1764</v>
      </c>
      <c r="EG191" s="412">
        <v>295</v>
      </c>
      <c r="EH191" s="412">
        <v>210</v>
      </c>
      <c r="EI191" s="412">
        <v>78</v>
      </c>
      <c r="EJ191" s="412">
        <v>36</v>
      </c>
      <c r="EK191" s="412">
        <v>8</v>
      </c>
      <c r="EL191" s="412">
        <v>13</v>
      </c>
      <c r="EM191" s="412">
        <v>2</v>
      </c>
      <c r="EN191" s="412">
        <v>2406</v>
      </c>
      <c r="EO191" s="412">
        <v>886</v>
      </c>
      <c r="EP191" s="412">
        <v>133</v>
      </c>
      <c r="EQ191" s="412">
        <v>117</v>
      </c>
      <c r="ER191" s="412">
        <v>40</v>
      </c>
      <c r="ES191" s="412">
        <v>22</v>
      </c>
      <c r="ET191" s="412">
        <v>5</v>
      </c>
      <c r="EU191" s="412">
        <v>10</v>
      </c>
      <c r="EV191" s="412">
        <v>2</v>
      </c>
      <c r="EW191" s="412">
        <v>1215</v>
      </c>
      <c r="EX191" s="412">
        <v>0</v>
      </c>
      <c r="EY191" s="412">
        <v>0</v>
      </c>
      <c r="EZ191" s="412">
        <v>0</v>
      </c>
      <c r="FA191" s="412">
        <v>0</v>
      </c>
      <c r="FB191" s="412">
        <v>0</v>
      </c>
      <c r="FC191" s="412">
        <v>0</v>
      </c>
      <c r="FD191" s="412">
        <v>0</v>
      </c>
      <c r="FE191" s="412">
        <v>0</v>
      </c>
      <c r="FF191" s="412">
        <v>0</v>
      </c>
      <c r="FG191" s="412">
        <v>41</v>
      </c>
      <c r="FH191" s="412">
        <v>12</v>
      </c>
      <c r="FI191" s="412">
        <v>21</v>
      </c>
      <c r="FJ191" s="412">
        <v>8</v>
      </c>
      <c r="FK191" s="412">
        <v>6</v>
      </c>
      <c r="FL191" s="412">
        <v>2</v>
      </c>
      <c r="FM191" s="412">
        <v>3</v>
      </c>
      <c r="FN191" s="412">
        <v>0</v>
      </c>
      <c r="FO191" s="412">
        <v>93</v>
      </c>
      <c r="FP191" s="412">
        <v>845</v>
      </c>
      <c r="FQ191" s="412">
        <v>121</v>
      </c>
      <c r="FR191" s="412">
        <v>96</v>
      </c>
      <c r="FS191" s="412">
        <v>32</v>
      </c>
      <c r="FT191" s="412">
        <v>16</v>
      </c>
      <c r="FU191" s="412">
        <v>3</v>
      </c>
      <c r="FV191" s="412">
        <v>7</v>
      </c>
      <c r="FW191" s="412">
        <v>2</v>
      </c>
      <c r="FX191" s="412">
        <v>1122</v>
      </c>
      <c r="FY191" s="412">
        <v>109</v>
      </c>
      <c r="FZ191" s="412">
        <v>24245</v>
      </c>
      <c r="GA191" s="412">
        <v>9413</v>
      </c>
      <c r="GB191" s="412">
        <v>13274</v>
      </c>
      <c r="GC191" s="412">
        <v>5848</v>
      </c>
      <c r="GD191" s="412">
        <v>2808</v>
      </c>
      <c r="GE191" s="412">
        <v>928</v>
      </c>
      <c r="GF191" s="412">
        <v>280</v>
      </c>
      <c r="GG191" s="412">
        <v>9</v>
      </c>
      <c r="GH191" s="412">
        <v>56914</v>
      </c>
      <c r="GI191" s="412">
        <v>57</v>
      </c>
      <c r="GJ191" s="412">
        <v>24659</v>
      </c>
      <c r="GK191" s="412">
        <v>5629</v>
      </c>
      <c r="GL191" s="412">
        <v>5010</v>
      </c>
      <c r="GM191" s="412">
        <v>1523</v>
      </c>
      <c r="GN191" s="412">
        <v>510</v>
      </c>
      <c r="GO191" s="412">
        <v>161</v>
      </c>
      <c r="GP191" s="412">
        <v>73</v>
      </c>
      <c r="GQ191" s="412">
        <v>4</v>
      </c>
      <c r="GR191" s="412">
        <v>37626</v>
      </c>
      <c r="GS191" s="412">
        <v>0</v>
      </c>
      <c r="GT191" s="412">
        <v>0</v>
      </c>
      <c r="GU191" s="412">
        <v>0</v>
      </c>
      <c r="GV191" s="412">
        <v>0</v>
      </c>
      <c r="GW191" s="412">
        <v>0</v>
      </c>
      <c r="GX191" s="412">
        <v>0</v>
      </c>
      <c r="GY191" s="412">
        <v>0</v>
      </c>
      <c r="GZ191" s="412">
        <v>0</v>
      </c>
      <c r="HA191" s="412">
        <v>0</v>
      </c>
      <c r="HB191" s="412">
        <v>0</v>
      </c>
      <c r="HC191" s="412">
        <v>151.25</v>
      </c>
      <c r="HD191" s="412">
        <v>42619.5</v>
      </c>
      <c r="HE191" s="412">
        <v>13610.5</v>
      </c>
      <c r="HF191" s="412">
        <v>17014</v>
      </c>
      <c r="HG191" s="412">
        <v>6983.25</v>
      </c>
      <c r="HH191" s="412">
        <v>3187</v>
      </c>
      <c r="HI191" s="412">
        <v>1046.25</v>
      </c>
      <c r="HJ191" s="412">
        <v>327.25</v>
      </c>
      <c r="HK191" s="412">
        <v>11.25</v>
      </c>
      <c r="HL191" s="412">
        <v>84950.25</v>
      </c>
      <c r="HM191" s="412">
        <v>84</v>
      </c>
      <c r="HN191" s="412">
        <v>28413</v>
      </c>
      <c r="HO191" s="412">
        <v>10585.9</v>
      </c>
      <c r="HP191" s="412">
        <v>15123.6</v>
      </c>
      <c r="HQ191" s="412">
        <v>6983.3</v>
      </c>
      <c r="HR191" s="412">
        <v>3895.2</v>
      </c>
      <c r="HS191" s="412">
        <v>1511.3</v>
      </c>
      <c r="HT191" s="412">
        <v>545.4</v>
      </c>
      <c r="HU191" s="412">
        <v>22.5</v>
      </c>
      <c r="HV191" s="412">
        <v>67164.2</v>
      </c>
      <c r="HW191" s="412">
        <v>49.6</v>
      </c>
      <c r="HX191" s="412">
        <v>67213.8</v>
      </c>
      <c r="HY191" s="412">
        <v>151.25</v>
      </c>
      <c r="HZ191" s="412">
        <v>42619.5</v>
      </c>
      <c r="IA191" s="412">
        <v>13610.5</v>
      </c>
      <c r="IB191" s="412">
        <v>17014</v>
      </c>
      <c r="IC191" s="412">
        <v>6983.25</v>
      </c>
      <c r="ID191" s="412">
        <v>3187</v>
      </c>
      <c r="IE191" s="412">
        <v>1046.25</v>
      </c>
      <c r="IF191" s="412">
        <v>327.25</v>
      </c>
      <c r="IG191" s="412">
        <v>11.25</v>
      </c>
      <c r="IH191" s="412">
        <v>84950.25</v>
      </c>
      <c r="II191" s="412">
        <v>63.51</v>
      </c>
      <c r="IJ191" s="412">
        <v>12110.48</v>
      </c>
      <c r="IK191" s="412">
        <v>1282.73</v>
      </c>
      <c r="IL191" s="412">
        <v>823.11</v>
      </c>
      <c r="IM191" s="412">
        <v>160.01</v>
      </c>
      <c r="IN191" s="412">
        <v>43.8</v>
      </c>
      <c r="IO191" s="412">
        <v>8.2899999999999991</v>
      </c>
      <c r="IP191" s="412">
        <v>1</v>
      </c>
      <c r="IQ191" s="412">
        <v>0</v>
      </c>
      <c r="IR191" s="412">
        <v>14492.93</v>
      </c>
      <c r="IS191" s="412">
        <v>87.740000000000009</v>
      </c>
      <c r="IT191" s="412">
        <v>30509.02</v>
      </c>
      <c r="IU191" s="412">
        <v>12327.77</v>
      </c>
      <c r="IV191" s="412">
        <v>16190.89</v>
      </c>
      <c r="IW191" s="412">
        <v>6823.24</v>
      </c>
      <c r="IX191" s="412">
        <v>3143.2</v>
      </c>
      <c r="IY191" s="412">
        <v>1037.96</v>
      </c>
      <c r="IZ191" s="412">
        <v>326.25</v>
      </c>
      <c r="JA191" s="412">
        <v>11.25</v>
      </c>
      <c r="JB191" s="412">
        <v>70457.320000000007</v>
      </c>
      <c r="JC191" s="412">
        <v>48.7</v>
      </c>
      <c r="JD191" s="412">
        <v>20339.3</v>
      </c>
      <c r="JE191" s="412">
        <v>9588.2999999999993</v>
      </c>
      <c r="JF191" s="412">
        <v>14391.9</v>
      </c>
      <c r="JG191" s="412">
        <v>6823.2</v>
      </c>
      <c r="JH191" s="412">
        <v>3841.7</v>
      </c>
      <c r="JI191" s="412">
        <v>1499.3</v>
      </c>
      <c r="JJ191" s="412">
        <v>543.79999999999995</v>
      </c>
      <c r="JK191" s="412">
        <v>22.5</v>
      </c>
      <c r="JL191" s="412">
        <v>57098.7</v>
      </c>
      <c r="JM191" s="412">
        <v>49.6</v>
      </c>
      <c r="JN191" s="412">
        <v>57148.3</v>
      </c>
      <c r="JO191" s="286"/>
      <c r="JP191" s="143">
        <f t="shared" si="7"/>
        <v>0</v>
      </c>
    </row>
    <row r="192" spans="1:276" x14ac:dyDescent="0.2">
      <c r="A192" s="150" t="s">
        <v>602</v>
      </c>
      <c r="B192" s="151" t="s">
        <v>276</v>
      </c>
      <c r="C192" s="152" t="s">
        <v>286</v>
      </c>
      <c r="D192" s="415" t="s">
        <v>601</v>
      </c>
      <c r="E192" s="412">
        <v>6526</v>
      </c>
      <c r="F192" s="412">
        <v>7031</v>
      </c>
      <c r="G192" s="412">
        <v>5925</v>
      </c>
      <c r="H192" s="412">
        <v>3771</v>
      </c>
      <c r="I192" s="412">
        <v>2199</v>
      </c>
      <c r="J192" s="412">
        <v>1206</v>
      </c>
      <c r="K192" s="412">
        <v>680</v>
      </c>
      <c r="L192" s="412">
        <v>73</v>
      </c>
      <c r="M192" s="412">
        <v>27411</v>
      </c>
      <c r="N192" s="412">
        <v>90</v>
      </c>
      <c r="O192" s="412">
        <v>55</v>
      </c>
      <c r="P192" s="412">
        <v>44</v>
      </c>
      <c r="Q192" s="412">
        <v>32</v>
      </c>
      <c r="R192" s="412">
        <v>12</v>
      </c>
      <c r="S192" s="412">
        <v>18</v>
      </c>
      <c r="T192" s="412">
        <v>4</v>
      </c>
      <c r="U192" s="412">
        <v>0</v>
      </c>
      <c r="V192" s="412">
        <v>255</v>
      </c>
      <c r="W192" s="412">
        <v>0</v>
      </c>
      <c r="X192" s="412">
        <v>0</v>
      </c>
      <c r="Y192" s="412">
        <v>0</v>
      </c>
      <c r="Z192" s="412">
        <v>0</v>
      </c>
      <c r="AA192" s="412">
        <v>0</v>
      </c>
      <c r="AB192" s="412">
        <v>0</v>
      </c>
      <c r="AC192" s="412">
        <v>0</v>
      </c>
      <c r="AD192" s="412">
        <v>0</v>
      </c>
      <c r="AE192" s="412">
        <v>0</v>
      </c>
      <c r="AF192" s="412">
        <v>6436</v>
      </c>
      <c r="AG192" s="412">
        <v>6976</v>
      </c>
      <c r="AH192" s="412">
        <v>5881</v>
      </c>
      <c r="AI192" s="412">
        <v>3739</v>
      </c>
      <c r="AJ192" s="412">
        <v>2187</v>
      </c>
      <c r="AK192" s="412">
        <v>1188</v>
      </c>
      <c r="AL192" s="412">
        <v>676</v>
      </c>
      <c r="AM192" s="412">
        <v>73</v>
      </c>
      <c r="AN192" s="412">
        <v>27156</v>
      </c>
      <c r="AO192" s="412">
        <v>15</v>
      </c>
      <c r="AP192" s="412">
        <v>23</v>
      </c>
      <c r="AQ192" s="412">
        <v>26</v>
      </c>
      <c r="AR192" s="412">
        <v>39</v>
      </c>
      <c r="AS192" s="412">
        <v>25</v>
      </c>
      <c r="AT192" s="412">
        <v>17</v>
      </c>
      <c r="AU192" s="412">
        <v>5</v>
      </c>
      <c r="AV192" s="412">
        <v>3</v>
      </c>
      <c r="AW192" s="412">
        <v>153</v>
      </c>
      <c r="AX192" s="412">
        <v>15</v>
      </c>
      <c r="AY192" s="412">
        <v>23</v>
      </c>
      <c r="AZ192" s="412">
        <v>26</v>
      </c>
      <c r="BA192" s="412">
        <v>39</v>
      </c>
      <c r="BB192" s="412">
        <v>25</v>
      </c>
      <c r="BC192" s="412">
        <v>17</v>
      </c>
      <c r="BD192" s="412">
        <v>5</v>
      </c>
      <c r="BE192" s="412">
        <v>3</v>
      </c>
      <c r="BF192" s="412">
        <v>0</v>
      </c>
      <c r="BG192" s="412">
        <v>153</v>
      </c>
      <c r="BH192" s="412">
        <v>15</v>
      </c>
      <c r="BI192" s="412">
        <v>6444</v>
      </c>
      <c r="BJ192" s="412">
        <v>6979</v>
      </c>
      <c r="BK192" s="412">
        <v>5894</v>
      </c>
      <c r="BL192" s="412">
        <v>3725</v>
      </c>
      <c r="BM192" s="412">
        <v>2179</v>
      </c>
      <c r="BN192" s="412">
        <v>1176</v>
      </c>
      <c r="BO192" s="412">
        <v>674</v>
      </c>
      <c r="BP192" s="412">
        <v>70</v>
      </c>
      <c r="BQ192" s="412">
        <v>27156</v>
      </c>
      <c r="BR192" s="412">
        <v>4</v>
      </c>
      <c r="BS192" s="412">
        <v>2999</v>
      </c>
      <c r="BT192" s="412">
        <v>2275</v>
      </c>
      <c r="BU192" s="412">
        <v>1621</v>
      </c>
      <c r="BV192" s="412">
        <v>754</v>
      </c>
      <c r="BW192" s="412">
        <v>354</v>
      </c>
      <c r="BX192" s="412">
        <v>164</v>
      </c>
      <c r="BY192" s="412">
        <v>98</v>
      </c>
      <c r="BZ192" s="412">
        <v>10</v>
      </c>
      <c r="CA192" s="412">
        <v>8279</v>
      </c>
      <c r="CB192" s="412">
        <v>0</v>
      </c>
      <c r="CC192" s="412">
        <v>35</v>
      </c>
      <c r="CD192" s="412">
        <v>48</v>
      </c>
      <c r="CE192" s="412">
        <v>44</v>
      </c>
      <c r="CF192" s="412">
        <v>24</v>
      </c>
      <c r="CG192" s="412">
        <v>12</v>
      </c>
      <c r="CH192" s="412">
        <v>9</v>
      </c>
      <c r="CI192" s="412">
        <v>2</v>
      </c>
      <c r="CJ192" s="412">
        <v>0</v>
      </c>
      <c r="CK192" s="412">
        <v>174</v>
      </c>
      <c r="CL192" s="412">
        <v>1</v>
      </c>
      <c r="CM192" s="412">
        <v>1</v>
      </c>
      <c r="CN192" s="412">
        <v>5</v>
      </c>
      <c r="CO192" s="412">
        <v>4</v>
      </c>
      <c r="CP192" s="412">
        <v>3</v>
      </c>
      <c r="CQ192" s="412">
        <v>5</v>
      </c>
      <c r="CR192" s="412">
        <v>6</v>
      </c>
      <c r="CS192" s="412">
        <v>7</v>
      </c>
      <c r="CT192" s="412">
        <v>6</v>
      </c>
      <c r="CU192" s="412">
        <v>38</v>
      </c>
      <c r="CV192" s="412">
        <v>12</v>
      </c>
      <c r="CW192" s="412">
        <v>17</v>
      </c>
      <c r="CX192" s="412">
        <v>10</v>
      </c>
      <c r="CY192" s="412">
        <v>8</v>
      </c>
      <c r="CZ192" s="412">
        <v>5</v>
      </c>
      <c r="DA192" s="412">
        <v>4</v>
      </c>
      <c r="DB192" s="412">
        <v>2</v>
      </c>
      <c r="DC192" s="412">
        <v>1</v>
      </c>
      <c r="DD192" s="412">
        <v>59</v>
      </c>
      <c r="DE192" s="412">
        <v>138</v>
      </c>
      <c r="DF192" s="412">
        <v>85</v>
      </c>
      <c r="DG192" s="412">
        <v>57</v>
      </c>
      <c r="DH192" s="412">
        <v>33</v>
      </c>
      <c r="DI192" s="412">
        <v>19</v>
      </c>
      <c r="DJ192" s="412">
        <v>18</v>
      </c>
      <c r="DK192" s="412">
        <v>9</v>
      </c>
      <c r="DL192" s="412">
        <v>0</v>
      </c>
      <c r="DM192" s="412">
        <v>359</v>
      </c>
      <c r="DN192" s="412">
        <v>11</v>
      </c>
      <c r="DO192" s="412">
        <v>9</v>
      </c>
      <c r="DP192" s="412">
        <v>7</v>
      </c>
      <c r="DQ192" s="412">
        <v>7</v>
      </c>
      <c r="DR192" s="412">
        <v>1</v>
      </c>
      <c r="DS192" s="412">
        <v>3</v>
      </c>
      <c r="DT192" s="412">
        <v>0</v>
      </c>
      <c r="DU192" s="412">
        <v>0</v>
      </c>
      <c r="DV192" s="412">
        <v>38</v>
      </c>
      <c r="DW192" s="412">
        <v>43</v>
      </c>
      <c r="DX192" s="412">
        <v>14</v>
      </c>
      <c r="DY192" s="412">
        <v>19</v>
      </c>
      <c r="DZ192" s="412">
        <v>6</v>
      </c>
      <c r="EA192" s="412">
        <v>8</v>
      </c>
      <c r="EB192" s="412">
        <v>6</v>
      </c>
      <c r="EC192" s="412">
        <v>7</v>
      </c>
      <c r="ED192" s="412">
        <v>0</v>
      </c>
      <c r="EE192" s="412">
        <v>103</v>
      </c>
      <c r="EF192" s="412">
        <v>192</v>
      </c>
      <c r="EG192" s="412">
        <v>108</v>
      </c>
      <c r="EH192" s="412">
        <v>83</v>
      </c>
      <c r="EI192" s="412">
        <v>46</v>
      </c>
      <c r="EJ192" s="412">
        <v>28</v>
      </c>
      <c r="EK192" s="412">
        <v>27</v>
      </c>
      <c r="EL192" s="412">
        <v>16</v>
      </c>
      <c r="EM192" s="412">
        <v>0</v>
      </c>
      <c r="EN192" s="412">
        <v>500</v>
      </c>
      <c r="EO192" s="412">
        <v>97</v>
      </c>
      <c r="EP192" s="412">
        <v>55</v>
      </c>
      <c r="EQ192" s="412">
        <v>39</v>
      </c>
      <c r="ER192" s="412">
        <v>23</v>
      </c>
      <c r="ES192" s="412">
        <v>18</v>
      </c>
      <c r="ET192" s="412">
        <v>17</v>
      </c>
      <c r="EU192" s="412">
        <v>13</v>
      </c>
      <c r="EV192" s="412">
        <v>0</v>
      </c>
      <c r="EW192" s="412">
        <v>262</v>
      </c>
      <c r="EX192" s="412">
        <v>0</v>
      </c>
      <c r="EY192" s="412">
        <v>0</v>
      </c>
      <c r="EZ192" s="412">
        <v>0</v>
      </c>
      <c r="FA192" s="412">
        <v>0</v>
      </c>
      <c r="FB192" s="412">
        <v>0</v>
      </c>
      <c r="FC192" s="412">
        <v>0</v>
      </c>
      <c r="FD192" s="412">
        <v>0</v>
      </c>
      <c r="FE192" s="412">
        <v>0</v>
      </c>
      <c r="FF192" s="412">
        <v>0</v>
      </c>
      <c r="FG192" s="412">
        <v>1</v>
      </c>
      <c r="FH192" s="412">
        <v>2</v>
      </c>
      <c r="FI192" s="412">
        <v>2</v>
      </c>
      <c r="FJ192" s="412">
        <v>5</v>
      </c>
      <c r="FK192" s="412">
        <v>1</v>
      </c>
      <c r="FL192" s="412">
        <v>2</v>
      </c>
      <c r="FM192" s="412">
        <v>0</v>
      </c>
      <c r="FN192" s="412">
        <v>0</v>
      </c>
      <c r="FO192" s="412">
        <v>13</v>
      </c>
      <c r="FP192" s="412">
        <v>96</v>
      </c>
      <c r="FQ192" s="412">
        <v>53</v>
      </c>
      <c r="FR192" s="412">
        <v>37</v>
      </c>
      <c r="FS192" s="412">
        <v>18</v>
      </c>
      <c r="FT192" s="412">
        <v>17</v>
      </c>
      <c r="FU192" s="412">
        <v>15</v>
      </c>
      <c r="FV192" s="412">
        <v>13</v>
      </c>
      <c r="FW192" s="412">
        <v>0</v>
      </c>
      <c r="FX192" s="412">
        <v>249</v>
      </c>
      <c r="FY192" s="412">
        <v>10</v>
      </c>
      <c r="FZ192" s="412">
        <v>3355</v>
      </c>
      <c r="GA192" s="412">
        <v>4628</v>
      </c>
      <c r="GB192" s="412">
        <v>4198</v>
      </c>
      <c r="GC192" s="412">
        <v>2931</v>
      </c>
      <c r="GD192" s="412">
        <v>1799</v>
      </c>
      <c r="GE192" s="412">
        <v>988</v>
      </c>
      <c r="GF192" s="412">
        <v>560</v>
      </c>
      <c r="GG192" s="412">
        <v>54</v>
      </c>
      <c r="GH192" s="412">
        <v>18523</v>
      </c>
      <c r="GI192" s="412">
        <v>5</v>
      </c>
      <c r="GJ192" s="412">
        <v>3089</v>
      </c>
      <c r="GK192" s="412">
        <v>2351</v>
      </c>
      <c r="GL192" s="412">
        <v>1696</v>
      </c>
      <c r="GM192" s="412">
        <v>794</v>
      </c>
      <c r="GN192" s="412">
        <v>380</v>
      </c>
      <c r="GO192" s="412">
        <v>188</v>
      </c>
      <c r="GP192" s="412">
        <v>114</v>
      </c>
      <c r="GQ192" s="412">
        <v>16</v>
      </c>
      <c r="GR192" s="412">
        <v>8633</v>
      </c>
      <c r="GS192" s="412">
        <v>0</v>
      </c>
      <c r="GT192" s="412">
        <v>1</v>
      </c>
      <c r="GU192" s="412">
        <v>0</v>
      </c>
      <c r="GV192" s="412">
        <v>0</v>
      </c>
      <c r="GW192" s="412">
        <v>0</v>
      </c>
      <c r="GX192" s="412">
        <v>0</v>
      </c>
      <c r="GY192" s="412">
        <v>0</v>
      </c>
      <c r="GZ192" s="412">
        <v>0</v>
      </c>
      <c r="HA192" s="412">
        <v>0</v>
      </c>
      <c r="HB192" s="412">
        <v>1</v>
      </c>
      <c r="HC192" s="412">
        <v>13.5</v>
      </c>
      <c r="HD192" s="412">
        <v>5695.25</v>
      </c>
      <c r="HE192" s="412">
        <v>6396.75</v>
      </c>
      <c r="HF192" s="412">
        <v>5480</v>
      </c>
      <c r="HG192" s="412">
        <v>3528.75</v>
      </c>
      <c r="HH192" s="412">
        <v>2088.75</v>
      </c>
      <c r="HI192" s="412">
        <v>1131.25</v>
      </c>
      <c r="HJ192" s="412">
        <v>649</v>
      </c>
      <c r="HK192" s="412">
        <v>64.5</v>
      </c>
      <c r="HL192" s="412">
        <v>25047.75</v>
      </c>
      <c r="HM192" s="412">
        <v>7.5</v>
      </c>
      <c r="HN192" s="412">
        <v>3796.8</v>
      </c>
      <c r="HO192" s="412">
        <v>4975.3</v>
      </c>
      <c r="HP192" s="412">
        <v>4871.1000000000004</v>
      </c>
      <c r="HQ192" s="412">
        <v>3528.8</v>
      </c>
      <c r="HR192" s="412">
        <v>2552.9</v>
      </c>
      <c r="HS192" s="412">
        <v>1634</v>
      </c>
      <c r="HT192" s="412">
        <v>1081.7</v>
      </c>
      <c r="HU192" s="412">
        <v>129</v>
      </c>
      <c r="HV192" s="412">
        <v>22577.100000000002</v>
      </c>
      <c r="HW192" s="412">
        <v>0</v>
      </c>
      <c r="HX192" s="412">
        <v>22577.1</v>
      </c>
      <c r="HY192" s="412">
        <v>13.5</v>
      </c>
      <c r="HZ192" s="412">
        <v>5695.25</v>
      </c>
      <c r="IA192" s="412">
        <v>6396.75</v>
      </c>
      <c r="IB192" s="412">
        <v>5480</v>
      </c>
      <c r="IC192" s="412">
        <v>3528.75</v>
      </c>
      <c r="ID192" s="412">
        <v>2088.75</v>
      </c>
      <c r="IE192" s="412">
        <v>1131.25</v>
      </c>
      <c r="IF192" s="412">
        <v>649</v>
      </c>
      <c r="IG192" s="412">
        <v>64.5</v>
      </c>
      <c r="IH192" s="412">
        <v>25047.75</v>
      </c>
      <c r="II192" s="412">
        <v>2.1800000000000002</v>
      </c>
      <c r="IJ192" s="412">
        <v>1418.1</v>
      </c>
      <c r="IK192" s="412">
        <v>946.2</v>
      </c>
      <c r="IL192" s="412">
        <v>410.24</v>
      </c>
      <c r="IM192" s="412">
        <v>169.63</v>
      </c>
      <c r="IN192" s="412">
        <v>51.76</v>
      </c>
      <c r="IO192" s="412">
        <v>26.86</v>
      </c>
      <c r="IP192" s="412">
        <v>13.72</v>
      </c>
      <c r="IQ192" s="412">
        <v>0.56999999999999995</v>
      </c>
      <c r="IR192" s="412">
        <v>3039.2600000000007</v>
      </c>
      <c r="IS192" s="412">
        <v>11.32</v>
      </c>
      <c r="IT192" s="412">
        <v>4277.1499999999996</v>
      </c>
      <c r="IU192" s="412">
        <v>5450.55</v>
      </c>
      <c r="IV192" s="412">
        <v>5069.76</v>
      </c>
      <c r="IW192" s="412">
        <v>3359.12</v>
      </c>
      <c r="IX192" s="412">
        <v>2036.99</v>
      </c>
      <c r="IY192" s="412">
        <v>1104.3900000000001</v>
      </c>
      <c r="IZ192" s="412">
        <v>635.28</v>
      </c>
      <c r="JA192" s="412">
        <v>63.93</v>
      </c>
      <c r="JB192" s="412">
        <v>22008.49</v>
      </c>
      <c r="JC192" s="412">
        <v>6.3</v>
      </c>
      <c r="JD192" s="412">
        <v>2851.4</v>
      </c>
      <c r="JE192" s="412">
        <v>4239.3</v>
      </c>
      <c r="JF192" s="412">
        <v>4506.5</v>
      </c>
      <c r="JG192" s="412">
        <v>3359.1</v>
      </c>
      <c r="JH192" s="412">
        <v>2489.6999999999998</v>
      </c>
      <c r="JI192" s="412">
        <v>1595.2</v>
      </c>
      <c r="JJ192" s="412">
        <v>1058.8</v>
      </c>
      <c r="JK192" s="412">
        <v>127.9</v>
      </c>
      <c r="JL192" s="412">
        <v>20234.2</v>
      </c>
      <c r="JM192" s="412">
        <v>0</v>
      </c>
      <c r="JN192" s="412">
        <v>20234.2</v>
      </c>
      <c r="JO192" s="286"/>
      <c r="JP192" s="143">
        <f t="shared" si="7"/>
        <v>0</v>
      </c>
    </row>
    <row r="193" spans="1:276" x14ac:dyDescent="0.2">
      <c r="A193" s="150" t="s">
        <v>604</v>
      </c>
      <c r="B193" s="151" t="s">
        <v>276</v>
      </c>
      <c r="C193" s="152" t="s">
        <v>279</v>
      </c>
      <c r="D193" s="415" t="s">
        <v>603</v>
      </c>
      <c r="E193" s="412">
        <v>9931</v>
      </c>
      <c r="F193" s="412">
        <v>13185</v>
      </c>
      <c r="G193" s="412">
        <v>7188</v>
      </c>
      <c r="H193" s="412">
        <v>5775</v>
      </c>
      <c r="I193" s="412">
        <v>3734</v>
      </c>
      <c r="J193" s="412">
        <v>1433</v>
      </c>
      <c r="K193" s="412">
        <v>862</v>
      </c>
      <c r="L193" s="412">
        <v>50</v>
      </c>
      <c r="M193" s="412">
        <v>42158</v>
      </c>
      <c r="N193" s="412">
        <v>254</v>
      </c>
      <c r="O193" s="412">
        <v>164</v>
      </c>
      <c r="P193" s="412">
        <v>97</v>
      </c>
      <c r="Q193" s="412">
        <v>58</v>
      </c>
      <c r="R193" s="412">
        <v>30</v>
      </c>
      <c r="S193" s="412">
        <v>13</v>
      </c>
      <c r="T193" s="412">
        <v>5</v>
      </c>
      <c r="U193" s="412">
        <v>0</v>
      </c>
      <c r="V193" s="412">
        <v>621</v>
      </c>
      <c r="W193" s="412">
        <v>0</v>
      </c>
      <c r="X193" s="412">
        <v>0</v>
      </c>
      <c r="Y193" s="412">
        <v>0</v>
      </c>
      <c r="Z193" s="412">
        <v>0</v>
      </c>
      <c r="AA193" s="412">
        <v>0</v>
      </c>
      <c r="AB193" s="412">
        <v>0</v>
      </c>
      <c r="AC193" s="412">
        <v>0</v>
      </c>
      <c r="AD193" s="412">
        <v>0</v>
      </c>
      <c r="AE193" s="412">
        <v>0</v>
      </c>
      <c r="AF193" s="412">
        <v>9677</v>
      </c>
      <c r="AG193" s="412">
        <v>13020</v>
      </c>
      <c r="AH193" s="412">
        <v>7091</v>
      </c>
      <c r="AI193" s="412">
        <v>5717</v>
      </c>
      <c r="AJ193" s="412">
        <v>3704</v>
      </c>
      <c r="AK193" s="412">
        <v>1420</v>
      </c>
      <c r="AL193" s="412">
        <v>857</v>
      </c>
      <c r="AM193" s="412">
        <v>50</v>
      </c>
      <c r="AN193" s="412">
        <v>41536</v>
      </c>
      <c r="AO193" s="412">
        <v>48</v>
      </c>
      <c r="AP193" s="412">
        <v>97</v>
      </c>
      <c r="AQ193" s="412">
        <v>62</v>
      </c>
      <c r="AR193" s="412">
        <v>52</v>
      </c>
      <c r="AS193" s="412">
        <v>28</v>
      </c>
      <c r="AT193" s="412">
        <v>12</v>
      </c>
      <c r="AU193" s="412">
        <v>14</v>
      </c>
      <c r="AV193" s="412">
        <v>7</v>
      </c>
      <c r="AW193" s="412">
        <v>320</v>
      </c>
      <c r="AX193" s="412">
        <v>48</v>
      </c>
      <c r="AY193" s="412">
        <v>97</v>
      </c>
      <c r="AZ193" s="412">
        <v>62</v>
      </c>
      <c r="BA193" s="412">
        <v>52</v>
      </c>
      <c r="BB193" s="412">
        <v>28</v>
      </c>
      <c r="BC193" s="412">
        <v>12</v>
      </c>
      <c r="BD193" s="412">
        <v>14</v>
      </c>
      <c r="BE193" s="412">
        <v>7</v>
      </c>
      <c r="BF193" s="412">
        <v>0</v>
      </c>
      <c r="BG193" s="412">
        <v>320</v>
      </c>
      <c r="BH193" s="412">
        <v>48</v>
      </c>
      <c r="BI193" s="412">
        <v>9726</v>
      </c>
      <c r="BJ193" s="412">
        <v>12985</v>
      </c>
      <c r="BK193" s="412">
        <v>7081</v>
      </c>
      <c r="BL193" s="412">
        <v>5693</v>
      </c>
      <c r="BM193" s="412">
        <v>3688</v>
      </c>
      <c r="BN193" s="412">
        <v>1422</v>
      </c>
      <c r="BO193" s="412">
        <v>850</v>
      </c>
      <c r="BP193" s="412">
        <v>43</v>
      </c>
      <c r="BQ193" s="412">
        <v>41536</v>
      </c>
      <c r="BR193" s="412">
        <v>13</v>
      </c>
      <c r="BS193" s="412">
        <v>4583</v>
      </c>
      <c r="BT193" s="412">
        <v>4290</v>
      </c>
      <c r="BU193" s="412">
        <v>1967</v>
      </c>
      <c r="BV193" s="412">
        <v>1107</v>
      </c>
      <c r="BW193" s="412">
        <v>537</v>
      </c>
      <c r="BX193" s="412">
        <v>166</v>
      </c>
      <c r="BY193" s="412">
        <v>112</v>
      </c>
      <c r="BZ193" s="412">
        <v>6</v>
      </c>
      <c r="CA193" s="412">
        <v>12781</v>
      </c>
      <c r="CB193" s="412">
        <v>3</v>
      </c>
      <c r="CC193" s="412">
        <v>67</v>
      </c>
      <c r="CD193" s="412">
        <v>113</v>
      </c>
      <c r="CE193" s="412">
        <v>54</v>
      </c>
      <c r="CF193" s="412">
        <v>51</v>
      </c>
      <c r="CG193" s="412">
        <v>17</v>
      </c>
      <c r="CH193" s="412">
        <v>8</v>
      </c>
      <c r="CI193" s="412">
        <v>5</v>
      </c>
      <c r="CJ193" s="412">
        <v>1</v>
      </c>
      <c r="CK193" s="412">
        <v>319</v>
      </c>
      <c r="CL193" s="412">
        <v>0</v>
      </c>
      <c r="CM193" s="412">
        <v>8</v>
      </c>
      <c r="CN193" s="412">
        <v>17</v>
      </c>
      <c r="CO193" s="412">
        <v>7</v>
      </c>
      <c r="CP193" s="412">
        <v>9</v>
      </c>
      <c r="CQ193" s="412">
        <v>3</v>
      </c>
      <c r="CR193" s="412">
        <v>10</v>
      </c>
      <c r="CS193" s="412">
        <v>10</v>
      </c>
      <c r="CT193" s="412">
        <v>1</v>
      </c>
      <c r="CU193" s="412">
        <v>65</v>
      </c>
      <c r="CV193" s="412">
        <v>51</v>
      </c>
      <c r="CW193" s="412">
        <v>38</v>
      </c>
      <c r="CX193" s="412">
        <v>24</v>
      </c>
      <c r="CY193" s="412">
        <v>14</v>
      </c>
      <c r="CZ193" s="412">
        <v>6</v>
      </c>
      <c r="DA193" s="412">
        <v>3</v>
      </c>
      <c r="DB193" s="412">
        <v>4</v>
      </c>
      <c r="DC193" s="412">
        <v>0</v>
      </c>
      <c r="DD193" s="412">
        <v>140</v>
      </c>
      <c r="DE193" s="412">
        <v>285</v>
      </c>
      <c r="DF193" s="412">
        <v>182</v>
      </c>
      <c r="DG193" s="412">
        <v>92</v>
      </c>
      <c r="DH193" s="412">
        <v>56</v>
      </c>
      <c r="DI193" s="412">
        <v>36</v>
      </c>
      <c r="DJ193" s="412">
        <v>17</v>
      </c>
      <c r="DK193" s="412">
        <v>9</v>
      </c>
      <c r="DL193" s="412">
        <v>3</v>
      </c>
      <c r="DM193" s="412">
        <v>680</v>
      </c>
      <c r="DN193" s="412">
        <v>104</v>
      </c>
      <c r="DO193" s="412">
        <v>50</v>
      </c>
      <c r="DP193" s="412">
        <v>27</v>
      </c>
      <c r="DQ193" s="412">
        <v>27</v>
      </c>
      <c r="DR193" s="412">
        <v>7</v>
      </c>
      <c r="DS193" s="412">
        <v>2</v>
      </c>
      <c r="DT193" s="412">
        <v>5</v>
      </c>
      <c r="DU193" s="412">
        <v>0</v>
      </c>
      <c r="DV193" s="412">
        <v>222</v>
      </c>
      <c r="DW193" s="412">
        <v>0</v>
      </c>
      <c r="DX193" s="412">
        <v>0</v>
      </c>
      <c r="DY193" s="412">
        <v>0</v>
      </c>
      <c r="DZ193" s="412">
        <v>0</v>
      </c>
      <c r="EA193" s="412">
        <v>0</v>
      </c>
      <c r="EB193" s="412">
        <v>0</v>
      </c>
      <c r="EC193" s="412">
        <v>0</v>
      </c>
      <c r="ED193" s="412">
        <v>0</v>
      </c>
      <c r="EE193" s="412">
        <v>0</v>
      </c>
      <c r="EF193" s="412">
        <v>389</v>
      </c>
      <c r="EG193" s="412">
        <v>232</v>
      </c>
      <c r="EH193" s="412">
        <v>119</v>
      </c>
      <c r="EI193" s="412">
        <v>83</v>
      </c>
      <c r="EJ193" s="412">
        <v>43</v>
      </c>
      <c r="EK193" s="412">
        <v>19</v>
      </c>
      <c r="EL193" s="412">
        <v>14</v>
      </c>
      <c r="EM193" s="412">
        <v>3</v>
      </c>
      <c r="EN193" s="412">
        <v>902</v>
      </c>
      <c r="EO193" s="412">
        <v>191</v>
      </c>
      <c r="EP193" s="412">
        <v>88</v>
      </c>
      <c r="EQ193" s="412">
        <v>64</v>
      </c>
      <c r="ER193" s="412">
        <v>36</v>
      </c>
      <c r="ES193" s="412">
        <v>24</v>
      </c>
      <c r="ET193" s="412">
        <v>12</v>
      </c>
      <c r="EU193" s="412">
        <v>9</v>
      </c>
      <c r="EV193" s="412">
        <v>2</v>
      </c>
      <c r="EW193" s="412">
        <v>426</v>
      </c>
      <c r="EX193" s="412">
        <v>0</v>
      </c>
      <c r="EY193" s="412">
        <v>0</v>
      </c>
      <c r="EZ193" s="412">
        <v>0</v>
      </c>
      <c r="FA193" s="412">
        <v>0</v>
      </c>
      <c r="FB193" s="412">
        <v>0</v>
      </c>
      <c r="FC193" s="412">
        <v>0</v>
      </c>
      <c r="FD193" s="412">
        <v>0</v>
      </c>
      <c r="FE193" s="412">
        <v>0</v>
      </c>
      <c r="FF193" s="412">
        <v>0</v>
      </c>
      <c r="FG193" s="412">
        <v>39</v>
      </c>
      <c r="FH193" s="412">
        <v>21</v>
      </c>
      <c r="FI193" s="412">
        <v>17</v>
      </c>
      <c r="FJ193" s="412">
        <v>11</v>
      </c>
      <c r="FK193" s="412">
        <v>3</v>
      </c>
      <c r="FL193" s="412">
        <v>1</v>
      </c>
      <c r="FM193" s="412">
        <v>3</v>
      </c>
      <c r="FN193" s="412">
        <v>0</v>
      </c>
      <c r="FO193" s="412">
        <v>95</v>
      </c>
      <c r="FP193" s="412">
        <v>152</v>
      </c>
      <c r="FQ193" s="412">
        <v>67</v>
      </c>
      <c r="FR193" s="412">
        <v>47</v>
      </c>
      <c r="FS193" s="412">
        <v>25</v>
      </c>
      <c r="FT193" s="412">
        <v>21</v>
      </c>
      <c r="FU193" s="412">
        <v>11</v>
      </c>
      <c r="FV193" s="412">
        <v>6</v>
      </c>
      <c r="FW193" s="412">
        <v>2</v>
      </c>
      <c r="FX193" s="412">
        <v>331</v>
      </c>
      <c r="FY193" s="412">
        <v>32</v>
      </c>
      <c r="FZ193" s="412">
        <v>4913</v>
      </c>
      <c r="GA193" s="412">
        <v>8477</v>
      </c>
      <c r="GB193" s="412">
        <v>5002</v>
      </c>
      <c r="GC193" s="412">
        <v>4485</v>
      </c>
      <c r="GD193" s="412">
        <v>3118</v>
      </c>
      <c r="GE193" s="412">
        <v>1233</v>
      </c>
      <c r="GF193" s="412">
        <v>714</v>
      </c>
      <c r="GG193" s="412">
        <v>35</v>
      </c>
      <c r="GH193" s="412">
        <v>28009</v>
      </c>
      <c r="GI193" s="412">
        <v>16</v>
      </c>
      <c r="GJ193" s="412">
        <v>4813</v>
      </c>
      <c r="GK193" s="412">
        <v>4508</v>
      </c>
      <c r="GL193" s="412">
        <v>2079</v>
      </c>
      <c r="GM193" s="412">
        <v>1208</v>
      </c>
      <c r="GN193" s="412">
        <v>570</v>
      </c>
      <c r="GO193" s="412">
        <v>189</v>
      </c>
      <c r="GP193" s="412">
        <v>136</v>
      </c>
      <c r="GQ193" s="412">
        <v>8</v>
      </c>
      <c r="GR193" s="412">
        <v>13527</v>
      </c>
      <c r="GS193" s="412">
        <v>0</v>
      </c>
      <c r="GT193" s="412">
        <v>0.5</v>
      </c>
      <c r="GU193" s="412">
        <v>0.88</v>
      </c>
      <c r="GV193" s="412">
        <v>0</v>
      </c>
      <c r="GW193" s="412">
        <v>0</v>
      </c>
      <c r="GX193" s="412">
        <v>0</v>
      </c>
      <c r="GY193" s="412">
        <v>0</v>
      </c>
      <c r="GZ193" s="412">
        <v>0</v>
      </c>
      <c r="HA193" s="412">
        <v>0</v>
      </c>
      <c r="HB193" s="412">
        <v>1.38</v>
      </c>
      <c r="HC193" s="412">
        <v>44</v>
      </c>
      <c r="HD193" s="412">
        <v>8471</v>
      </c>
      <c r="HE193" s="412">
        <v>11832.570000000002</v>
      </c>
      <c r="HF193" s="412">
        <v>6553.35</v>
      </c>
      <c r="HG193" s="412">
        <v>5377.6</v>
      </c>
      <c r="HH193" s="412">
        <v>3541.9</v>
      </c>
      <c r="HI193" s="412">
        <v>1371.7</v>
      </c>
      <c r="HJ193" s="412">
        <v>812.35</v>
      </c>
      <c r="HK193" s="412">
        <v>40.75</v>
      </c>
      <c r="HL193" s="412">
        <v>38045.219999999994</v>
      </c>
      <c r="HM193" s="412">
        <v>24.4</v>
      </c>
      <c r="HN193" s="412">
        <v>5647.3</v>
      </c>
      <c r="HO193" s="412">
        <v>9203.1</v>
      </c>
      <c r="HP193" s="412">
        <v>5825.2</v>
      </c>
      <c r="HQ193" s="412">
        <v>5377.6</v>
      </c>
      <c r="HR193" s="412">
        <v>4329</v>
      </c>
      <c r="HS193" s="412">
        <v>1981.3</v>
      </c>
      <c r="HT193" s="412">
        <v>1353.9</v>
      </c>
      <c r="HU193" s="412">
        <v>81.5</v>
      </c>
      <c r="HV193" s="412">
        <v>33823.299999999996</v>
      </c>
      <c r="HW193" s="412">
        <v>0</v>
      </c>
      <c r="HX193" s="412">
        <v>33823.300000000003</v>
      </c>
      <c r="HY193" s="412">
        <v>44</v>
      </c>
      <c r="HZ193" s="412">
        <v>8471</v>
      </c>
      <c r="IA193" s="412">
        <v>11832.570000000002</v>
      </c>
      <c r="IB193" s="412">
        <v>6553.35</v>
      </c>
      <c r="IC193" s="412">
        <v>5377.6</v>
      </c>
      <c r="ID193" s="412">
        <v>3541.9</v>
      </c>
      <c r="IE193" s="412">
        <v>1371.7</v>
      </c>
      <c r="IF193" s="412">
        <v>812.35</v>
      </c>
      <c r="IG193" s="412">
        <v>40.75</v>
      </c>
      <c r="IH193" s="412">
        <v>38045.219999999994</v>
      </c>
      <c r="II193" s="412">
        <v>10.9</v>
      </c>
      <c r="IJ193" s="412">
        <v>1785.5</v>
      </c>
      <c r="IK193" s="412">
        <v>1551.9</v>
      </c>
      <c r="IL193" s="412">
        <v>403</v>
      </c>
      <c r="IM193" s="412">
        <v>121.3</v>
      </c>
      <c r="IN193" s="412">
        <v>49.4</v>
      </c>
      <c r="IO193" s="412">
        <v>11.6</v>
      </c>
      <c r="IP193" s="412">
        <v>7.6</v>
      </c>
      <c r="IQ193" s="412">
        <v>0</v>
      </c>
      <c r="IR193" s="412">
        <v>3941.2000000000003</v>
      </c>
      <c r="IS193" s="412">
        <v>33.1</v>
      </c>
      <c r="IT193" s="412">
        <v>6685.5</v>
      </c>
      <c r="IU193" s="412">
        <v>10280.670000000002</v>
      </c>
      <c r="IV193" s="412">
        <v>6150.35</v>
      </c>
      <c r="IW193" s="412">
        <v>5256.3</v>
      </c>
      <c r="IX193" s="412">
        <v>3492.5</v>
      </c>
      <c r="IY193" s="412">
        <v>1360.1000000000001</v>
      </c>
      <c r="IZ193" s="412">
        <v>804.75</v>
      </c>
      <c r="JA193" s="412">
        <v>40.75</v>
      </c>
      <c r="JB193" s="412">
        <v>34104.020000000004</v>
      </c>
      <c r="JC193" s="412">
        <v>18.399999999999999</v>
      </c>
      <c r="JD193" s="412">
        <v>4457</v>
      </c>
      <c r="JE193" s="412">
        <v>7996.1</v>
      </c>
      <c r="JF193" s="412">
        <v>5467</v>
      </c>
      <c r="JG193" s="412">
        <v>5256.3</v>
      </c>
      <c r="JH193" s="412">
        <v>4268.6000000000004</v>
      </c>
      <c r="JI193" s="412">
        <v>1964.6</v>
      </c>
      <c r="JJ193" s="412">
        <v>1341.3</v>
      </c>
      <c r="JK193" s="412">
        <v>81.5</v>
      </c>
      <c r="JL193" s="412">
        <v>30850.799999999999</v>
      </c>
      <c r="JM193" s="412">
        <v>0</v>
      </c>
      <c r="JN193" s="412">
        <v>30850.799999999999</v>
      </c>
      <c r="JO193" s="286"/>
      <c r="JP193" s="143">
        <f t="shared" si="7"/>
        <v>0</v>
      </c>
    </row>
    <row r="194" spans="1:276" x14ac:dyDescent="0.2">
      <c r="A194" s="150" t="s">
        <v>606</v>
      </c>
      <c r="B194" s="151" t="s">
        <v>276</v>
      </c>
      <c r="C194" s="152" t="s">
        <v>279</v>
      </c>
      <c r="D194" s="415" t="s">
        <v>605</v>
      </c>
      <c r="E194" s="412">
        <v>30556</v>
      </c>
      <c r="F194" s="412">
        <v>21292</v>
      </c>
      <c r="G194" s="412">
        <v>23073</v>
      </c>
      <c r="H194" s="412">
        <v>10610</v>
      </c>
      <c r="I194" s="412">
        <v>5502</v>
      </c>
      <c r="J194" s="412">
        <v>2431</v>
      </c>
      <c r="K194" s="412">
        <v>1255</v>
      </c>
      <c r="L194" s="412">
        <v>85</v>
      </c>
      <c r="M194" s="412">
        <v>94804</v>
      </c>
      <c r="N194" s="412">
        <v>741</v>
      </c>
      <c r="O194" s="412">
        <v>500</v>
      </c>
      <c r="P194" s="412">
        <v>363</v>
      </c>
      <c r="Q194" s="412">
        <v>142</v>
      </c>
      <c r="R194" s="412">
        <v>44</v>
      </c>
      <c r="S194" s="412">
        <v>17</v>
      </c>
      <c r="T194" s="412">
        <v>8</v>
      </c>
      <c r="U194" s="412">
        <v>19</v>
      </c>
      <c r="V194" s="412">
        <v>1834</v>
      </c>
      <c r="W194" s="412">
        <v>0</v>
      </c>
      <c r="X194" s="412">
        <v>0</v>
      </c>
      <c r="Y194" s="412">
        <v>0</v>
      </c>
      <c r="Z194" s="412">
        <v>0</v>
      </c>
      <c r="AA194" s="412">
        <v>0</v>
      </c>
      <c r="AB194" s="412">
        <v>0</v>
      </c>
      <c r="AC194" s="412">
        <v>0</v>
      </c>
      <c r="AD194" s="412">
        <v>0</v>
      </c>
      <c r="AE194" s="412">
        <v>0</v>
      </c>
      <c r="AF194" s="412">
        <v>29815</v>
      </c>
      <c r="AG194" s="412">
        <v>20792</v>
      </c>
      <c r="AH194" s="412">
        <v>22710</v>
      </c>
      <c r="AI194" s="412">
        <v>10468</v>
      </c>
      <c r="AJ194" s="412">
        <v>5458</v>
      </c>
      <c r="AK194" s="412">
        <v>2414</v>
      </c>
      <c r="AL194" s="412">
        <v>1247</v>
      </c>
      <c r="AM194" s="412">
        <v>66</v>
      </c>
      <c r="AN194" s="412">
        <v>92970</v>
      </c>
      <c r="AO194" s="412">
        <v>55</v>
      </c>
      <c r="AP194" s="412">
        <v>56</v>
      </c>
      <c r="AQ194" s="412">
        <v>134</v>
      </c>
      <c r="AR194" s="412">
        <v>66</v>
      </c>
      <c r="AS194" s="412">
        <v>48</v>
      </c>
      <c r="AT194" s="412">
        <v>26</v>
      </c>
      <c r="AU194" s="412">
        <v>14</v>
      </c>
      <c r="AV194" s="412">
        <v>7</v>
      </c>
      <c r="AW194" s="412">
        <v>406</v>
      </c>
      <c r="AX194" s="412">
        <v>55</v>
      </c>
      <c r="AY194" s="412">
        <v>56</v>
      </c>
      <c r="AZ194" s="412">
        <v>134</v>
      </c>
      <c r="BA194" s="412">
        <v>66</v>
      </c>
      <c r="BB194" s="412">
        <v>48</v>
      </c>
      <c r="BC194" s="412">
        <v>26</v>
      </c>
      <c r="BD194" s="412">
        <v>14</v>
      </c>
      <c r="BE194" s="412">
        <v>7</v>
      </c>
      <c r="BF194" s="412">
        <v>0</v>
      </c>
      <c r="BG194" s="412">
        <v>406</v>
      </c>
      <c r="BH194" s="412">
        <v>55</v>
      </c>
      <c r="BI194" s="412">
        <v>29816</v>
      </c>
      <c r="BJ194" s="412">
        <v>20870</v>
      </c>
      <c r="BK194" s="412">
        <v>22642</v>
      </c>
      <c r="BL194" s="412">
        <v>10450</v>
      </c>
      <c r="BM194" s="412">
        <v>5436</v>
      </c>
      <c r="BN194" s="412">
        <v>2402</v>
      </c>
      <c r="BO194" s="412">
        <v>1240</v>
      </c>
      <c r="BP194" s="412">
        <v>59</v>
      </c>
      <c r="BQ194" s="412">
        <v>92970</v>
      </c>
      <c r="BR194" s="412">
        <v>12</v>
      </c>
      <c r="BS194" s="412">
        <v>14280</v>
      </c>
      <c r="BT194" s="412">
        <v>7816</v>
      </c>
      <c r="BU194" s="412">
        <v>6972</v>
      </c>
      <c r="BV194" s="412">
        <v>2298</v>
      </c>
      <c r="BW194" s="412">
        <v>840</v>
      </c>
      <c r="BX194" s="412">
        <v>291</v>
      </c>
      <c r="BY194" s="412">
        <v>119</v>
      </c>
      <c r="BZ194" s="412">
        <v>1</v>
      </c>
      <c r="CA194" s="412">
        <v>32629</v>
      </c>
      <c r="CB194" s="412">
        <v>0</v>
      </c>
      <c r="CC194" s="412">
        <v>150</v>
      </c>
      <c r="CD194" s="412">
        <v>144</v>
      </c>
      <c r="CE194" s="412">
        <v>124</v>
      </c>
      <c r="CF194" s="412">
        <v>53</v>
      </c>
      <c r="CG194" s="412">
        <v>31</v>
      </c>
      <c r="CH194" s="412">
        <v>13</v>
      </c>
      <c r="CI194" s="412">
        <v>3</v>
      </c>
      <c r="CJ194" s="412">
        <v>0</v>
      </c>
      <c r="CK194" s="412">
        <v>518</v>
      </c>
      <c r="CL194" s="412">
        <v>2</v>
      </c>
      <c r="CM194" s="412">
        <v>10</v>
      </c>
      <c r="CN194" s="412">
        <v>16</v>
      </c>
      <c r="CO194" s="412">
        <v>7</v>
      </c>
      <c r="CP194" s="412">
        <v>17</v>
      </c>
      <c r="CQ194" s="412">
        <v>14</v>
      </c>
      <c r="CR194" s="412">
        <v>11</v>
      </c>
      <c r="CS194" s="412">
        <v>10</v>
      </c>
      <c r="CT194" s="412">
        <v>13</v>
      </c>
      <c r="CU194" s="412">
        <v>100</v>
      </c>
      <c r="CV194" s="412">
        <v>62</v>
      </c>
      <c r="CW194" s="412">
        <v>47</v>
      </c>
      <c r="CX194" s="412">
        <v>43</v>
      </c>
      <c r="CY194" s="412">
        <v>14</v>
      </c>
      <c r="CZ194" s="412">
        <v>9</v>
      </c>
      <c r="DA194" s="412">
        <v>4</v>
      </c>
      <c r="DB194" s="412">
        <v>3</v>
      </c>
      <c r="DC194" s="412">
        <v>0</v>
      </c>
      <c r="DD194" s="412">
        <v>182</v>
      </c>
      <c r="DE194" s="412">
        <v>602</v>
      </c>
      <c r="DF194" s="412">
        <v>324</v>
      </c>
      <c r="DG194" s="412">
        <v>245</v>
      </c>
      <c r="DH194" s="412">
        <v>87</v>
      </c>
      <c r="DI194" s="412">
        <v>39</v>
      </c>
      <c r="DJ194" s="412">
        <v>19</v>
      </c>
      <c r="DK194" s="412">
        <v>10</v>
      </c>
      <c r="DL194" s="412">
        <v>2</v>
      </c>
      <c r="DM194" s="412">
        <v>1328</v>
      </c>
      <c r="DN194" s="412">
        <v>0</v>
      </c>
      <c r="DO194" s="412">
        <v>0</v>
      </c>
      <c r="DP194" s="412">
        <v>0</v>
      </c>
      <c r="DQ194" s="412">
        <v>0</v>
      </c>
      <c r="DR194" s="412">
        <v>0</v>
      </c>
      <c r="DS194" s="412">
        <v>0</v>
      </c>
      <c r="DT194" s="412">
        <v>0</v>
      </c>
      <c r="DU194" s="412">
        <v>0</v>
      </c>
      <c r="DV194" s="412">
        <v>0</v>
      </c>
      <c r="DW194" s="412">
        <v>67</v>
      </c>
      <c r="DX194" s="412">
        <v>32</v>
      </c>
      <c r="DY194" s="412">
        <v>30</v>
      </c>
      <c r="DZ194" s="412">
        <v>13</v>
      </c>
      <c r="EA194" s="412">
        <v>3</v>
      </c>
      <c r="EB194" s="412">
        <v>4</v>
      </c>
      <c r="EC194" s="412">
        <v>0</v>
      </c>
      <c r="ED194" s="412">
        <v>0</v>
      </c>
      <c r="EE194" s="412">
        <v>149</v>
      </c>
      <c r="EF194" s="412">
        <v>669</v>
      </c>
      <c r="EG194" s="412">
        <v>356</v>
      </c>
      <c r="EH194" s="412">
        <v>275</v>
      </c>
      <c r="EI194" s="412">
        <v>100</v>
      </c>
      <c r="EJ194" s="412">
        <v>42</v>
      </c>
      <c r="EK194" s="412">
        <v>23</v>
      </c>
      <c r="EL194" s="412">
        <v>10</v>
      </c>
      <c r="EM194" s="412">
        <v>2</v>
      </c>
      <c r="EN194" s="412">
        <v>1477</v>
      </c>
      <c r="EO194" s="412">
        <v>221</v>
      </c>
      <c r="EP194" s="412">
        <v>123</v>
      </c>
      <c r="EQ194" s="412">
        <v>105</v>
      </c>
      <c r="ER194" s="412">
        <v>34</v>
      </c>
      <c r="ES194" s="412">
        <v>16</v>
      </c>
      <c r="ET194" s="412">
        <v>12</v>
      </c>
      <c r="EU194" s="412">
        <v>6</v>
      </c>
      <c r="EV194" s="412">
        <v>2</v>
      </c>
      <c r="EW194" s="412">
        <v>519</v>
      </c>
      <c r="EX194" s="412">
        <v>0</v>
      </c>
      <c r="EY194" s="412">
        <v>0</v>
      </c>
      <c r="EZ194" s="412">
        <v>0</v>
      </c>
      <c r="FA194" s="412">
        <v>0</v>
      </c>
      <c r="FB194" s="412">
        <v>0</v>
      </c>
      <c r="FC194" s="412">
        <v>0</v>
      </c>
      <c r="FD194" s="412">
        <v>0</v>
      </c>
      <c r="FE194" s="412">
        <v>0</v>
      </c>
      <c r="FF194" s="412">
        <v>0</v>
      </c>
      <c r="FG194" s="412">
        <v>1</v>
      </c>
      <c r="FH194" s="412">
        <v>1</v>
      </c>
      <c r="FI194" s="412">
        <v>1</v>
      </c>
      <c r="FJ194" s="412">
        <v>0</v>
      </c>
      <c r="FK194" s="412">
        <v>0</v>
      </c>
      <c r="FL194" s="412">
        <v>0</v>
      </c>
      <c r="FM194" s="412">
        <v>1</v>
      </c>
      <c r="FN194" s="412">
        <v>0</v>
      </c>
      <c r="FO194" s="412">
        <v>4</v>
      </c>
      <c r="FP194" s="412">
        <v>220</v>
      </c>
      <c r="FQ194" s="412">
        <v>122</v>
      </c>
      <c r="FR194" s="412">
        <v>104</v>
      </c>
      <c r="FS194" s="412">
        <v>34</v>
      </c>
      <c r="FT194" s="412">
        <v>16</v>
      </c>
      <c r="FU194" s="412">
        <v>12</v>
      </c>
      <c r="FV194" s="412">
        <v>5</v>
      </c>
      <c r="FW194" s="412">
        <v>2</v>
      </c>
      <c r="FX194" s="412">
        <v>515</v>
      </c>
      <c r="FY194" s="412">
        <v>41</v>
      </c>
      <c r="FZ194" s="412">
        <v>15307</v>
      </c>
      <c r="GA194" s="412">
        <v>12862</v>
      </c>
      <c r="GB194" s="412">
        <v>15508</v>
      </c>
      <c r="GC194" s="412">
        <v>8069</v>
      </c>
      <c r="GD194" s="412">
        <v>4548</v>
      </c>
      <c r="GE194" s="412">
        <v>2083</v>
      </c>
      <c r="GF194" s="412">
        <v>1108</v>
      </c>
      <c r="GG194" s="412">
        <v>45</v>
      </c>
      <c r="GH194" s="412">
        <v>59571</v>
      </c>
      <c r="GI194" s="412">
        <v>14</v>
      </c>
      <c r="GJ194" s="412">
        <v>14509</v>
      </c>
      <c r="GK194" s="412">
        <v>8008</v>
      </c>
      <c r="GL194" s="412">
        <v>7134</v>
      </c>
      <c r="GM194" s="412">
        <v>2381</v>
      </c>
      <c r="GN194" s="412">
        <v>888</v>
      </c>
      <c r="GO194" s="412">
        <v>319</v>
      </c>
      <c r="GP194" s="412">
        <v>132</v>
      </c>
      <c r="GQ194" s="412">
        <v>14</v>
      </c>
      <c r="GR194" s="412">
        <v>33399</v>
      </c>
      <c r="GS194" s="412">
        <v>0</v>
      </c>
      <c r="GT194" s="412">
        <v>3.9</v>
      </c>
      <c r="GU194" s="412">
        <v>0</v>
      </c>
      <c r="GV194" s="412">
        <v>0.5</v>
      </c>
      <c r="GW194" s="412">
        <v>0</v>
      </c>
      <c r="GX194" s="412">
        <v>0</v>
      </c>
      <c r="GY194" s="412">
        <v>0</v>
      </c>
      <c r="GZ194" s="412">
        <v>0</v>
      </c>
      <c r="HA194" s="412">
        <v>0</v>
      </c>
      <c r="HB194" s="412">
        <v>4.4000000000000004</v>
      </c>
      <c r="HC194" s="412">
        <v>51</v>
      </c>
      <c r="HD194" s="412">
        <v>26232.1</v>
      </c>
      <c r="HE194" s="412">
        <v>18888</v>
      </c>
      <c r="HF194" s="412">
        <v>20878.5</v>
      </c>
      <c r="HG194" s="412">
        <v>9860.25</v>
      </c>
      <c r="HH194" s="412">
        <v>5212.75</v>
      </c>
      <c r="HI194" s="412">
        <v>2322.5</v>
      </c>
      <c r="HJ194" s="412">
        <v>1204.5</v>
      </c>
      <c r="HK194" s="412">
        <v>52.25</v>
      </c>
      <c r="HL194" s="412">
        <v>84701.85</v>
      </c>
      <c r="HM194" s="412">
        <v>28.3</v>
      </c>
      <c r="HN194" s="412">
        <v>17488.099999999999</v>
      </c>
      <c r="HO194" s="412">
        <v>14690.7</v>
      </c>
      <c r="HP194" s="412">
        <v>18558.7</v>
      </c>
      <c r="HQ194" s="412">
        <v>9860.2999999999993</v>
      </c>
      <c r="HR194" s="412">
        <v>6371.1</v>
      </c>
      <c r="HS194" s="412">
        <v>3354.7</v>
      </c>
      <c r="HT194" s="412">
        <v>2007.5</v>
      </c>
      <c r="HU194" s="412">
        <v>104.5</v>
      </c>
      <c r="HV194" s="412">
        <v>72463.900000000009</v>
      </c>
      <c r="HW194" s="412">
        <v>0</v>
      </c>
      <c r="HX194" s="412">
        <v>72463.899999999994</v>
      </c>
      <c r="HY194" s="412">
        <v>51</v>
      </c>
      <c r="HZ194" s="412">
        <v>26232.1</v>
      </c>
      <c r="IA194" s="412">
        <v>18888</v>
      </c>
      <c r="IB194" s="412">
        <v>20878.5</v>
      </c>
      <c r="IC194" s="412">
        <v>9860.25</v>
      </c>
      <c r="ID194" s="412">
        <v>5212.75</v>
      </c>
      <c r="IE194" s="412">
        <v>2322.5</v>
      </c>
      <c r="IF194" s="412">
        <v>1204.5</v>
      </c>
      <c r="IG194" s="412">
        <v>52.25</v>
      </c>
      <c r="IH194" s="412">
        <v>84701.85</v>
      </c>
      <c r="II194" s="412">
        <v>17.670000000000002</v>
      </c>
      <c r="IJ194" s="412">
        <v>6300.26</v>
      </c>
      <c r="IK194" s="412">
        <v>2321.69</v>
      </c>
      <c r="IL194" s="412">
        <v>1406.9</v>
      </c>
      <c r="IM194" s="412">
        <v>435.1</v>
      </c>
      <c r="IN194" s="412">
        <v>103.63</v>
      </c>
      <c r="IO194" s="412">
        <v>42.03</v>
      </c>
      <c r="IP194" s="412">
        <v>7.78</v>
      </c>
      <c r="IQ194" s="412">
        <v>0</v>
      </c>
      <c r="IR194" s="412">
        <v>10635.060000000001</v>
      </c>
      <c r="IS194" s="412">
        <v>33.33</v>
      </c>
      <c r="IT194" s="412">
        <v>19931.839999999997</v>
      </c>
      <c r="IU194" s="412">
        <v>16566.310000000001</v>
      </c>
      <c r="IV194" s="412">
        <v>19471.599999999999</v>
      </c>
      <c r="IW194" s="412">
        <v>9425.15</v>
      </c>
      <c r="IX194" s="412">
        <v>5109.12</v>
      </c>
      <c r="IY194" s="412">
        <v>2280.4699999999998</v>
      </c>
      <c r="IZ194" s="412">
        <v>1196.72</v>
      </c>
      <c r="JA194" s="412">
        <v>52.25</v>
      </c>
      <c r="JB194" s="412">
        <v>74066.789999999994</v>
      </c>
      <c r="JC194" s="412">
        <v>18.5</v>
      </c>
      <c r="JD194" s="412">
        <v>13287.9</v>
      </c>
      <c r="JE194" s="412">
        <v>12884.9</v>
      </c>
      <c r="JF194" s="412">
        <v>17308.099999999999</v>
      </c>
      <c r="JG194" s="412">
        <v>9425.2000000000007</v>
      </c>
      <c r="JH194" s="412">
        <v>6244.5</v>
      </c>
      <c r="JI194" s="412">
        <v>3294</v>
      </c>
      <c r="JJ194" s="412">
        <v>1994.5</v>
      </c>
      <c r="JK194" s="412">
        <v>104.5</v>
      </c>
      <c r="JL194" s="412">
        <v>64562.099999999991</v>
      </c>
      <c r="JM194" s="412">
        <v>0</v>
      </c>
      <c r="JN194" s="412">
        <v>64562.1</v>
      </c>
      <c r="JO194" s="286"/>
      <c r="JP194" s="143">
        <f t="shared" si="7"/>
        <v>0</v>
      </c>
    </row>
    <row r="195" spans="1:276" x14ac:dyDescent="0.2">
      <c r="A195" s="150" t="s">
        <v>108</v>
      </c>
      <c r="B195" s="151" t="s">
        <v>284</v>
      </c>
      <c r="C195" s="152" t="s">
        <v>293</v>
      </c>
      <c r="D195" s="415" t="s">
        <v>107</v>
      </c>
      <c r="E195" s="412">
        <v>70429</v>
      </c>
      <c r="F195" s="412">
        <v>23559</v>
      </c>
      <c r="G195" s="412">
        <v>19055</v>
      </c>
      <c r="H195" s="412">
        <v>15453</v>
      </c>
      <c r="I195" s="412">
        <v>10110</v>
      </c>
      <c r="J195" s="412">
        <v>6433</v>
      </c>
      <c r="K195" s="412">
        <v>3939</v>
      </c>
      <c r="L195" s="412">
        <v>515</v>
      </c>
      <c r="M195" s="412">
        <v>149493</v>
      </c>
      <c r="N195" s="412">
        <v>1254</v>
      </c>
      <c r="O195" s="412">
        <v>357</v>
      </c>
      <c r="P195" s="412">
        <v>217</v>
      </c>
      <c r="Q195" s="412">
        <v>145</v>
      </c>
      <c r="R195" s="412">
        <v>90</v>
      </c>
      <c r="S195" s="412">
        <v>47</v>
      </c>
      <c r="T195" s="412">
        <v>27</v>
      </c>
      <c r="U195" s="412">
        <v>15</v>
      </c>
      <c r="V195" s="412">
        <v>2152</v>
      </c>
      <c r="W195" s="412">
        <v>1</v>
      </c>
      <c r="X195" s="412">
        <v>0</v>
      </c>
      <c r="Y195" s="412">
        <v>0</v>
      </c>
      <c r="Z195" s="412">
        <v>0</v>
      </c>
      <c r="AA195" s="412">
        <v>0</v>
      </c>
      <c r="AB195" s="412">
        <v>0</v>
      </c>
      <c r="AC195" s="412">
        <v>0</v>
      </c>
      <c r="AD195" s="412">
        <v>0</v>
      </c>
      <c r="AE195" s="412">
        <v>1</v>
      </c>
      <c r="AF195" s="412">
        <v>69174</v>
      </c>
      <c r="AG195" s="412">
        <v>23202</v>
      </c>
      <c r="AH195" s="412">
        <v>18838</v>
      </c>
      <c r="AI195" s="412">
        <v>15308</v>
      </c>
      <c r="AJ195" s="412">
        <v>10020</v>
      </c>
      <c r="AK195" s="412">
        <v>6386</v>
      </c>
      <c r="AL195" s="412">
        <v>3912</v>
      </c>
      <c r="AM195" s="412">
        <v>500</v>
      </c>
      <c r="AN195" s="412">
        <v>147340</v>
      </c>
      <c r="AO195" s="412">
        <v>190</v>
      </c>
      <c r="AP195" s="412">
        <v>97</v>
      </c>
      <c r="AQ195" s="412">
        <v>119</v>
      </c>
      <c r="AR195" s="412">
        <v>141</v>
      </c>
      <c r="AS195" s="412">
        <v>90</v>
      </c>
      <c r="AT195" s="412">
        <v>62</v>
      </c>
      <c r="AU195" s="412">
        <v>64</v>
      </c>
      <c r="AV195" s="412">
        <v>51</v>
      </c>
      <c r="AW195" s="412">
        <v>814</v>
      </c>
      <c r="AX195" s="412">
        <v>190</v>
      </c>
      <c r="AY195" s="412">
        <v>97</v>
      </c>
      <c r="AZ195" s="412">
        <v>119</v>
      </c>
      <c r="BA195" s="412">
        <v>141</v>
      </c>
      <c r="BB195" s="412">
        <v>90</v>
      </c>
      <c r="BC195" s="412">
        <v>62</v>
      </c>
      <c r="BD195" s="412">
        <v>64</v>
      </c>
      <c r="BE195" s="412">
        <v>51</v>
      </c>
      <c r="BF195" s="412">
        <v>0</v>
      </c>
      <c r="BG195" s="412">
        <v>814</v>
      </c>
      <c r="BH195" s="412">
        <v>190</v>
      </c>
      <c r="BI195" s="412">
        <v>69081</v>
      </c>
      <c r="BJ195" s="412">
        <v>23224</v>
      </c>
      <c r="BK195" s="412">
        <v>18860</v>
      </c>
      <c r="BL195" s="412">
        <v>15257</v>
      </c>
      <c r="BM195" s="412">
        <v>9992</v>
      </c>
      <c r="BN195" s="412">
        <v>6388</v>
      </c>
      <c r="BO195" s="412">
        <v>3899</v>
      </c>
      <c r="BP195" s="412">
        <v>449</v>
      </c>
      <c r="BQ195" s="412">
        <v>147340</v>
      </c>
      <c r="BR195" s="412">
        <v>47</v>
      </c>
      <c r="BS195" s="412">
        <v>31156</v>
      </c>
      <c r="BT195" s="412">
        <v>7105</v>
      </c>
      <c r="BU195" s="412">
        <v>4979</v>
      </c>
      <c r="BV195" s="412">
        <v>3187</v>
      </c>
      <c r="BW195" s="412">
        <v>1812</v>
      </c>
      <c r="BX195" s="412">
        <v>997</v>
      </c>
      <c r="BY195" s="412">
        <v>515</v>
      </c>
      <c r="BZ195" s="412">
        <v>41</v>
      </c>
      <c r="CA195" s="412">
        <v>49839</v>
      </c>
      <c r="CB195" s="412">
        <v>6</v>
      </c>
      <c r="CC195" s="412">
        <v>515</v>
      </c>
      <c r="CD195" s="412">
        <v>200</v>
      </c>
      <c r="CE195" s="412">
        <v>137</v>
      </c>
      <c r="CF195" s="412">
        <v>116</v>
      </c>
      <c r="CG195" s="412">
        <v>66</v>
      </c>
      <c r="CH195" s="412">
        <v>38</v>
      </c>
      <c r="CI195" s="412">
        <v>17</v>
      </c>
      <c r="CJ195" s="412">
        <v>0</v>
      </c>
      <c r="CK195" s="412">
        <v>1095</v>
      </c>
      <c r="CL195" s="412">
        <v>4</v>
      </c>
      <c r="CM195" s="412">
        <v>68</v>
      </c>
      <c r="CN195" s="412">
        <v>41</v>
      </c>
      <c r="CO195" s="412">
        <v>27</v>
      </c>
      <c r="CP195" s="412">
        <v>22</v>
      </c>
      <c r="CQ195" s="412">
        <v>11</v>
      </c>
      <c r="CR195" s="412">
        <v>29</v>
      </c>
      <c r="CS195" s="412">
        <v>64</v>
      </c>
      <c r="CT195" s="412">
        <v>12</v>
      </c>
      <c r="CU195" s="412">
        <v>278</v>
      </c>
      <c r="CV195" s="412">
        <v>997</v>
      </c>
      <c r="CW195" s="412">
        <v>622</v>
      </c>
      <c r="CX195" s="412">
        <v>645</v>
      </c>
      <c r="CY195" s="412">
        <v>479</v>
      </c>
      <c r="CZ195" s="412">
        <v>336</v>
      </c>
      <c r="DA195" s="412">
        <v>148</v>
      </c>
      <c r="DB195" s="412">
        <v>93</v>
      </c>
      <c r="DC195" s="412">
        <v>21</v>
      </c>
      <c r="DD195" s="412">
        <v>3341</v>
      </c>
      <c r="DE195" s="412">
        <v>1826</v>
      </c>
      <c r="DF195" s="412">
        <v>454</v>
      </c>
      <c r="DG195" s="412">
        <v>274</v>
      </c>
      <c r="DH195" s="412">
        <v>177</v>
      </c>
      <c r="DI195" s="412">
        <v>124</v>
      </c>
      <c r="DJ195" s="412">
        <v>80</v>
      </c>
      <c r="DK195" s="412">
        <v>52</v>
      </c>
      <c r="DL195" s="412">
        <v>8</v>
      </c>
      <c r="DM195" s="412">
        <v>2995</v>
      </c>
      <c r="DN195" s="412">
        <v>0</v>
      </c>
      <c r="DO195" s="412">
        <v>0</v>
      </c>
      <c r="DP195" s="412">
        <v>0</v>
      </c>
      <c r="DQ195" s="412">
        <v>0</v>
      </c>
      <c r="DR195" s="412">
        <v>0</v>
      </c>
      <c r="DS195" s="412">
        <v>0</v>
      </c>
      <c r="DT195" s="412">
        <v>0</v>
      </c>
      <c r="DU195" s="412">
        <v>0</v>
      </c>
      <c r="DV195" s="412">
        <v>0</v>
      </c>
      <c r="DW195" s="412">
        <v>448</v>
      </c>
      <c r="DX195" s="412">
        <v>99</v>
      </c>
      <c r="DY195" s="412">
        <v>59</v>
      </c>
      <c r="DZ195" s="412">
        <v>33</v>
      </c>
      <c r="EA195" s="412">
        <v>20</v>
      </c>
      <c r="EB195" s="412">
        <v>19</v>
      </c>
      <c r="EC195" s="412">
        <v>10</v>
      </c>
      <c r="ED195" s="412">
        <v>10</v>
      </c>
      <c r="EE195" s="412">
        <v>698</v>
      </c>
      <c r="EF195" s="412">
        <v>2274</v>
      </c>
      <c r="EG195" s="412">
        <v>553</v>
      </c>
      <c r="EH195" s="412">
        <v>333</v>
      </c>
      <c r="EI195" s="412">
        <v>210</v>
      </c>
      <c r="EJ195" s="412">
        <v>144</v>
      </c>
      <c r="EK195" s="412">
        <v>99</v>
      </c>
      <c r="EL195" s="412">
        <v>62</v>
      </c>
      <c r="EM195" s="412">
        <v>18</v>
      </c>
      <c r="EN195" s="412">
        <v>3693</v>
      </c>
      <c r="EO195" s="412">
        <v>1214</v>
      </c>
      <c r="EP195" s="412">
        <v>337</v>
      </c>
      <c r="EQ195" s="412">
        <v>171</v>
      </c>
      <c r="ER195" s="412">
        <v>118</v>
      </c>
      <c r="ES195" s="412">
        <v>86</v>
      </c>
      <c r="ET195" s="412">
        <v>62</v>
      </c>
      <c r="EU195" s="412">
        <v>39</v>
      </c>
      <c r="EV195" s="412">
        <v>14</v>
      </c>
      <c r="EW195" s="412">
        <v>2041</v>
      </c>
      <c r="EX195" s="412">
        <v>0</v>
      </c>
      <c r="EY195" s="412">
        <v>0</v>
      </c>
      <c r="EZ195" s="412">
        <v>0</v>
      </c>
      <c r="FA195" s="412">
        <v>0</v>
      </c>
      <c r="FB195" s="412">
        <v>0</v>
      </c>
      <c r="FC195" s="412">
        <v>0</v>
      </c>
      <c r="FD195" s="412">
        <v>0</v>
      </c>
      <c r="FE195" s="412">
        <v>0</v>
      </c>
      <c r="FF195" s="412">
        <v>0</v>
      </c>
      <c r="FG195" s="412">
        <v>7</v>
      </c>
      <c r="FH195" s="412">
        <v>6</v>
      </c>
      <c r="FI195" s="412">
        <v>4</v>
      </c>
      <c r="FJ195" s="412">
        <v>0</v>
      </c>
      <c r="FK195" s="412">
        <v>5</v>
      </c>
      <c r="FL195" s="412">
        <v>3</v>
      </c>
      <c r="FM195" s="412">
        <v>1</v>
      </c>
      <c r="FN195" s="412">
        <v>0</v>
      </c>
      <c r="FO195" s="412">
        <v>26</v>
      </c>
      <c r="FP195" s="412">
        <v>1207</v>
      </c>
      <c r="FQ195" s="412">
        <v>331</v>
      </c>
      <c r="FR195" s="412">
        <v>167</v>
      </c>
      <c r="FS195" s="412">
        <v>118</v>
      </c>
      <c r="FT195" s="412">
        <v>81</v>
      </c>
      <c r="FU195" s="412">
        <v>59</v>
      </c>
      <c r="FV195" s="412">
        <v>38</v>
      </c>
      <c r="FW195" s="412">
        <v>14</v>
      </c>
      <c r="FX195" s="412">
        <v>2015</v>
      </c>
      <c r="FY195" s="412">
        <v>133</v>
      </c>
      <c r="FZ195" s="412">
        <v>36886</v>
      </c>
      <c r="GA195" s="412">
        <v>15768</v>
      </c>
      <c r="GB195" s="412">
        <v>13648</v>
      </c>
      <c r="GC195" s="412">
        <v>11894</v>
      </c>
      <c r="GD195" s="412">
        <v>8078</v>
      </c>
      <c r="GE195" s="412">
        <v>5303</v>
      </c>
      <c r="GF195" s="412">
        <v>3293</v>
      </c>
      <c r="GG195" s="412">
        <v>386</v>
      </c>
      <c r="GH195" s="412">
        <v>95389</v>
      </c>
      <c r="GI195" s="412">
        <v>57</v>
      </c>
      <c r="GJ195" s="412">
        <v>32195</v>
      </c>
      <c r="GK195" s="412">
        <v>7456</v>
      </c>
      <c r="GL195" s="412">
        <v>5212</v>
      </c>
      <c r="GM195" s="412">
        <v>3363</v>
      </c>
      <c r="GN195" s="412">
        <v>1914</v>
      </c>
      <c r="GO195" s="412">
        <v>1085</v>
      </c>
      <c r="GP195" s="412">
        <v>606</v>
      </c>
      <c r="GQ195" s="412">
        <v>63</v>
      </c>
      <c r="GR195" s="412">
        <v>51951</v>
      </c>
      <c r="GS195" s="412">
        <v>0</v>
      </c>
      <c r="GT195" s="412">
        <v>8</v>
      </c>
      <c r="GU195" s="412">
        <v>1.5</v>
      </c>
      <c r="GV195" s="412">
        <v>0.9</v>
      </c>
      <c r="GW195" s="412">
        <v>0</v>
      </c>
      <c r="GX195" s="412">
        <v>0</v>
      </c>
      <c r="GY195" s="412">
        <v>0</v>
      </c>
      <c r="GZ195" s="412">
        <v>0.4</v>
      </c>
      <c r="HA195" s="412">
        <v>0</v>
      </c>
      <c r="HB195" s="412">
        <v>10.8</v>
      </c>
      <c r="HC195" s="412">
        <v>174.75</v>
      </c>
      <c r="HD195" s="412">
        <v>61341.25</v>
      </c>
      <c r="HE195" s="412">
        <v>21419.75</v>
      </c>
      <c r="HF195" s="412">
        <v>17591.099999999999</v>
      </c>
      <c r="HG195" s="412">
        <v>14434.25</v>
      </c>
      <c r="HH195" s="412">
        <v>9524.5</v>
      </c>
      <c r="HI195" s="412">
        <v>6123.25</v>
      </c>
      <c r="HJ195" s="412">
        <v>3738.6</v>
      </c>
      <c r="HK195" s="412">
        <v>437.75</v>
      </c>
      <c r="HL195" s="412">
        <v>134785.20000000001</v>
      </c>
      <c r="HM195" s="412">
        <v>97.1</v>
      </c>
      <c r="HN195" s="412">
        <v>40894.199999999997</v>
      </c>
      <c r="HO195" s="412">
        <v>16659.8</v>
      </c>
      <c r="HP195" s="412">
        <v>15636.5</v>
      </c>
      <c r="HQ195" s="412">
        <v>14434.3</v>
      </c>
      <c r="HR195" s="412">
        <v>11641.1</v>
      </c>
      <c r="HS195" s="412">
        <v>8844.7000000000007</v>
      </c>
      <c r="HT195" s="412">
        <v>6231</v>
      </c>
      <c r="HU195" s="412">
        <v>875.5</v>
      </c>
      <c r="HV195" s="412">
        <v>115314.2</v>
      </c>
      <c r="HW195" s="412">
        <v>173.9</v>
      </c>
      <c r="HX195" s="412">
        <v>115488.1</v>
      </c>
      <c r="HY195" s="412">
        <v>174.75</v>
      </c>
      <c r="HZ195" s="412">
        <v>61341.25</v>
      </c>
      <c r="IA195" s="412">
        <v>21419.75</v>
      </c>
      <c r="IB195" s="412">
        <v>17591.099999999999</v>
      </c>
      <c r="IC195" s="412">
        <v>14434.25</v>
      </c>
      <c r="ID195" s="412">
        <v>9524.5</v>
      </c>
      <c r="IE195" s="412">
        <v>6123.25</v>
      </c>
      <c r="IF195" s="412">
        <v>3738.6</v>
      </c>
      <c r="IG195" s="412">
        <v>437.75</v>
      </c>
      <c r="IH195" s="412">
        <v>134785.20000000001</v>
      </c>
      <c r="II195" s="412">
        <v>44.96</v>
      </c>
      <c r="IJ195" s="412">
        <v>17223.52</v>
      </c>
      <c r="IK195" s="412">
        <v>2023.15</v>
      </c>
      <c r="IL195" s="412">
        <v>960.77</v>
      </c>
      <c r="IM195" s="412">
        <v>431.19</v>
      </c>
      <c r="IN195" s="412">
        <v>192.01</v>
      </c>
      <c r="IO195" s="412">
        <v>64.88</v>
      </c>
      <c r="IP195" s="412">
        <v>29.05</v>
      </c>
      <c r="IQ195" s="412">
        <v>4.51</v>
      </c>
      <c r="IR195" s="412">
        <v>20974.039999999997</v>
      </c>
      <c r="IS195" s="412">
        <v>129.79</v>
      </c>
      <c r="IT195" s="412">
        <v>44117.729999999996</v>
      </c>
      <c r="IU195" s="412">
        <v>19396.599999999999</v>
      </c>
      <c r="IV195" s="412">
        <v>16630.329999999998</v>
      </c>
      <c r="IW195" s="412">
        <v>14003.06</v>
      </c>
      <c r="IX195" s="412">
        <v>9332.49</v>
      </c>
      <c r="IY195" s="412">
        <v>6058.37</v>
      </c>
      <c r="IZ195" s="412">
        <v>3709.5499999999997</v>
      </c>
      <c r="JA195" s="412">
        <v>433.24</v>
      </c>
      <c r="JB195" s="412">
        <v>113811.16</v>
      </c>
      <c r="JC195" s="412">
        <v>72.099999999999994</v>
      </c>
      <c r="JD195" s="412">
        <v>29411.8</v>
      </c>
      <c r="JE195" s="412">
        <v>15086.2</v>
      </c>
      <c r="JF195" s="412">
        <v>14782.5</v>
      </c>
      <c r="JG195" s="412">
        <v>14003.1</v>
      </c>
      <c r="JH195" s="412">
        <v>11406.4</v>
      </c>
      <c r="JI195" s="412">
        <v>8751</v>
      </c>
      <c r="JJ195" s="412">
        <v>6182.6</v>
      </c>
      <c r="JK195" s="412">
        <v>866.5</v>
      </c>
      <c r="JL195" s="412">
        <v>100562.2</v>
      </c>
      <c r="JM195" s="412">
        <v>173.9</v>
      </c>
      <c r="JN195" s="412">
        <v>100736.1</v>
      </c>
      <c r="JO195" s="286"/>
      <c r="JP195" s="143">
        <f t="shared" si="7"/>
        <v>0</v>
      </c>
    </row>
    <row r="196" spans="1:276" x14ac:dyDescent="0.2">
      <c r="A196" s="150" t="s">
        <v>608</v>
      </c>
      <c r="B196" s="151" t="s">
        <v>276</v>
      </c>
      <c r="C196" s="152" t="s">
        <v>69</v>
      </c>
      <c r="D196" s="415" t="s">
        <v>607</v>
      </c>
      <c r="E196" s="412">
        <v>27041</v>
      </c>
      <c r="F196" s="412">
        <v>22567</v>
      </c>
      <c r="G196" s="412">
        <v>8175</v>
      </c>
      <c r="H196" s="412">
        <v>3493</v>
      </c>
      <c r="I196" s="412">
        <v>2176</v>
      </c>
      <c r="J196" s="412">
        <v>890</v>
      </c>
      <c r="K196" s="412">
        <v>612</v>
      </c>
      <c r="L196" s="412">
        <v>65</v>
      </c>
      <c r="M196" s="412">
        <v>65019</v>
      </c>
      <c r="N196" s="412">
        <v>726</v>
      </c>
      <c r="O196" s="412">
        <v>911</v>
      </c>
      <c r="P196" s="412">
        <v>370</v>
      </c>
      <c r="Q196" s="412">
        <v>148</v>
      </c>
      <c r="R196" s="412">
        <v>84</v>
      </c>
      <c r="S196" s="412">
        <v>16</v>
      </c>
      <c r="T196" s="412">
        <v>4</v>
      </c>
      <c r="U196" s="412">
        <v>9</v>
      </c>
      <c r="V196" s="412">
        <v>2268</v>
      </c>
      <c r="W196" s="412">
        <v>0</v>
      </c>
      <c r="X196" s="412">
        <v>0</v>
      </c>
      <c r="Y196" s="412">
        <v>0</v>
      </c>
      <c r="Z196" s="412">
        <v>0</v>
      </c>
      <c r="AA196" s="412">
        <v>0</v>
      </c>
      <c r="AB196" s="412">
        <v>0</v>
      </c>
      <c r="AC196" s="412">
        <v>0</v>
      </c>
      <c r="AD196" s="412">
        <v>0</v>
      </c>
      <c r="AE196" s="412">
        <v>0</v>
      </c>
      <c r="AF196" s="412">
        <v>26315</v>
      </c>
      <c r="AG196" s="412">
        <v>21656</v>
      </c>
      <c r="AH196" s="412">
        <v>7805</v>
      </c>
      <c r="AI196" s="412">
        <v>3345</v>
      </c>
      <c r="AJ196" s="412">
        <v>2092</v>
      </c>
      <c r="AK196" s="412">
        <v>874</v>
      </c>
      <c r="AL196" s="412">
        <v>608</v>
      </c>
      <c r="AM196" s="412">
        <v>56</v>
      </c>
      <c r="AN196" s="412">
        <v>62751</v>
      </c>
      <c r="AO196" s="412">
        <v>29</v>
      </c>
      <c r="AP196" s="412">
        <v>83</v>
      </c>
      <c r="AQ196" s="412">
        <v>38</v>
      </c>
      <c r="AR196" s="412">
        <v>16</v>
      </c>
      <c r="AS196" s="412">
        <v>14</v>
      </c>
      <c r="AT196" s="412">
        <v>6</v>
      </c>
      <c r="AU196" s="412">
        <v>11</v>
      </c>
      <c r="AV196" s="412">
        <v>8</v>
      </c>
      <c r="AW196" s="412">
        <v>205</v>
      </c>
      <c r="AX196" s="412">
        <v>29</v>
      </c>
      <c r="AY196" s="412">
        <v>83</v>
      </c>
      <c r="AZ196" s="412">
        <v>38</v>
      </c>
      <c r="BA196" s="412">
        <v>16</v>
      </c>
      <c r="BB196" s="412">
        <v>14</v>
      </c>
      <c r="BC196" s="412">
        <v>6</v>
      </c>
      <c r="BD196" s="412">
        <v>11</v>
      </c>
      <c r="BE196" s="412">
        <v>8</v>
      </c>
      <c r="BF196" s="412">
        <v>0</v>
      </c>
      <c r="BG196" s="412">
        <v>205</v>
      </c>
      <c r="BH196" s="412">
        <v>29</v>
      </c>
      <c r="BI196" s="412">
        <v>26369</v>
      </c>
      <c r="BJ196" s="412">
        <v>21611</v>
      </c>
      <c r="BK196" s="412">
        <v>7783</v>
      </c>
      <c r="BL196" s="412">
        <v>3343</v>
      </c>
      <c r="BM196" s="412">
        <v>2084</v>
      </c>
      <c r="BN196" s="412">
        <v>879</v>
      </c>
      <c r="BO196" s="412">
        <v>605</v>
      </c>
      <c r="BP196" s="412">
        <v>48</v>
      </c>
      <c r="BQ196" s="412">
        <v>62751</v>
      </c>
      <c r="BR196" s="412">
        <v>11</v>
      </c>
      <c r="BS196" s="412">
        <v>14843</v>
      </c>
      <c r="BT196" s="412">
        <v>7831</v>
      </c>
      <c r="BU196" s="412">
        <v>2434</v>
      </c>
      <c r="BV196" s="412">
        <v>846</v>
      </c>
      <c r="BW196" s="412">
        <v>501</v>
      </c>
      <c r="BX196" s="412">
        <v>190</v>
      </c>
      <c r="BY196" s="412">
        <v>102</v>
      </c>
      <c r="BZ196" s="412">
        <v>4</v>
      </c>
      <c r="CA196" s="412">
        <v>26762</v>
      </c>
      <c r="CB196" s="412">
        <v>3</v>
      </c>
      <c r="CC196" s="412">
        <v>233</v>
      </c>
      <c r="CD196" s="412">
        <v>296</v>
      </c>
      <c r="CE196" s="412">
        <v>98</v>
      </c>
      <c r="CF196" s="412">
        <v>27</v>
      </c>
      <c r="CG196" s="412">
        <v>17</v>
      </c>
      <c r="CH196" s="412">
        <v>7</v>
      </c>
      <c r="CI196" s="412">
        <v>2</v>
      </c>
      <c r="CJ196" s="412">
        <v>0</v>
      </c>
      <c r="CK196" s="412">
        <v>683</v>
      </c>
      <c r="CL196" s="412">
        <v>1</v>
      </c>
      <c r="CM196" s="412">
        <v>17</v>
      </c>
      <c r="CN196" s="412">
        <v>18</v>
      </c>
      <c r="CO196" s="412">
        <v>19</v>
      </c>
      <c r="CP196" s="412">
        <v>14</v>
      </c>
      <c r="CQ196" s="412">
        <v>3</v>
      </c>
      <c r="CR196" s="412">
        <v>13</v>
      </c>
      <c r="CS196" s="412">
        <v>14</v>
      </c>
      <c r="CT196" s="412">
        <v>3</v>
      </c>
      <c r="CU196" s="412">
        <v>102</v>
      </c>
      <c r="CV196" s="412">
        <v>99</v>
      </c>
      <c r="CW196" s="412">
        <v>162</v>
      </c>
      <c r="CX196" s="412">
        <v>110</v>
      </c>
      <c r="CY196" s="412">
        <v>70</v>
      </c>
      <c r="CZ196" s="412">
        <v>36</v>
      </c>
      <c r="DA196" s="412">
        <v>16</v>
      </c>
      <c r="DB196" s="412">
        <v>3</v>
      </c>
      <c r="DC196" s="412">
        <v>0</v>
      </c>
      <c r="DD196" s="412">
        <v>496</v>
      </c>
      <c r="DE196" s="412">
        <v>410</v>
      </c>
      <c r="DF196" s="412">
        <v>288</v>
      </c>
      <c r="DG196" s="412">
        <v>112</v>
      </c>
      <c r="DH196" s="412">
        <v>45</v>
      </c>
      <c r="DI196" s="412">
        <v>35</v>
      </c>
      <c r="DJ196" s="412">
        <v>5</v>
      </c>
      <c r="DK196" s="412">
        <v>0</v>
      </c>
      <c r="DL196" s="412">
        <v>0</v>
      </c>
      <c r="DM196" s="412">
        <v>895</v>
      </c>
      <c r="DN196" s="412">
        <v>75</v>
      </c>
      <c r="DO196" s="412">
        <v>13</v>
      </c>
      <c r="DP196" s="412">
        <v>6</v>
      </c>
      <c r="DQ196" s="412">
        <v>2</v>
      </c>
      <c r="DR196" s="412">
        <v>1</v>
      </c>
      <c r="DS196" s="412">
        <v>2</v>
      </c>
      <c r="DT196" s="412">
        <v>3</v>
      </c>
      <c r="DU196" s="412">
        <v>1</v>
      </c>
      <c r="DV196" s="412">
        <v>103</v>
      </c>
      <c r="DW196" s="412">
        <v>52</v>
      </c>
      <c r="DX196" s="412">
        <v>21</v>
      </c>
      <c r="DY196" s="412">
        <v>12</v>
      </c>
      <c r="DZ196" s="412">
        <v>2</v>
      </c>
      <c r="EA196" s="412">
        <v>2</v>
      </c>
      <c r="EB196" s="412">
        <v>3</v>
      </c>
      <c r="EC196" s="412">
        <v>1</v>
      </c>
      <c r="ED196" s="412">
        <v>0</v>
      </c>
      <c r="EE196" s="412">
        <v>93</v>
      </c>
      <c r="EF196" s="412">
        <v>537</v>
      </c>
      <c r="EG196" s="412">
        <v>322</v>
      </c>
      <c r="EH196" s="412">
        <v>130</v>
      </c>
      <c r="EI196" s="412">
        <v>49</v>
      </c>
      <c r="EJ196" s="412">
        <v>38</v>
      </c>
      <c r="EK196" s="412">
        <v>10</v>
      </c>
      <c r="EL196" s="412">
        <v>4</v>
      </c>
      <c r="EM196" s="412">
        <v>1</v>
      </c>
      <c r="EN196" s="412">
        <v>1091</v>
      </c>
      <c r="EO196" s="412">
        <v>208</v>
      </c>
      <c r="EP196" s="412">
        <v>106</v>
      </c>
      <c r="EQ196" s="412">
        <v>39</v>
      </c>
      <c r="ER196" s="412">
        <v>13</v>
      </c>
      <c r="ES196" s="412">
        <v>14</v>
      </c>
      <c r="ET196" s="412">
        <v>6</v>
      </c>
      <c r="EU196" s="412">
        <v>3</v>
      </c>
      <c r="EV196" s="412">
        <v>1</v>
      </c>
      <c r="EW196" s="412">
        <v>390</v>
      </c>
      <c r="EX196" s="412">
        <v>0</v>
      </c>
      <c r="EY196" s="412">
        <v>0</v>
      </c>
      <c r="EZ196" s="412">
        <v>0</v>
      </c>
      <c r="FA196" s="412">
        <v>0</v>
      </c>
      <c r="FB196" s="412">
        <v>0</v>
      </c>
      <c r="FC196" s="412">
        <v>0</v>
      </c>
      <c r="FD196" s="412">
        <v>0</v>
      </c>
      <c r="FE196" s="412">
        <v>0</v>
      </c>
      <c r="FF196" s="412">
        <v>0</v>
      </c>
      <c r="FG196" s="412">
        <v>69</v>
      </c>
      <c r="FH196" s="412">
        <v>7</v>
      </c>
      <c r="FI196" s="412">
        <v>4</v>
      </c>
      <c r="FJ196" s="412">
        <v>0</v>
      </c>
      <c r="FK196" s="412">
        <v>1</v>
      </c>
      <c r="FL196" s="412">
        <v>2</v>
      </c>
      <c r="FM196" s="412">
        <v>1</v>
      </c>
      <c r="FN196" s="412">
        <v>0</v>
      </c>
      <c r="FO196" s="412">
        <v>84</v>
      </c>
      <c r="FP196" s="412">
        <v>139</v>
      </c>
      <c r="FQ196" s="412">
        <v>99</v>
      </c>
      <c r="FR196" s="412">
        <v>35</v>
      </c>
      <c r="FS196" s="412">
        <v>13</v>
      </c>
      <c r="FT196" s="412">
        <v>13</v>
      </c>
      <c r="FU196" s="412">
        <v>4</v>
      </c>
      <c r="FV196" s="412">
        <v>2</v>
      </c>
      <c r="FW196" s="412">
        <v>1</v>
      </c>
      <c r="FX196" s="412">
        <v>306</v>
      </c>
      <c r="FY196" s="412">
        <v>14</v>
      </c>
      <c r="FZ196" s="412">
        <v>11050</v>
      </c>
      <c r="GA196" s="412">
        <v>13270</v>
      </c>
      <c r="GB196" s="412">
        <v>5104</v>
      </c>
      <c r="GC196" s="412">
        <v>2382</v>
      </c>
      <c r="GD196" s="412">
        <v>1524</v>
      </c>
      <c r="GE196" s="412">
        <v>648</v>
      </c>
      <c r="GF196" s="412">
        <v>480</v>
      </c>
      <c r="GG196" s="412">
        <v>40</v>
      </c>
      <c r="GH196" s="412">
        <v>34512</v>
      </c>
      <c r="GI196" s="412">
        <v>15</v>
      </c>
      <c r="GJ196" s="412">
        <v>15319</v>
      </c>
      <c r="GK196" s="412">
        <v>8341</v>
      </c>
      <c r="GL196" s="412">
        <v>2679</v>
      </c>
      <c r="GM196" s="412">
        <v>961</v>
      </c>
      <c r="GN196" s="412">
        <v>560</v>
      </c>
      <c r="GO196" s="412">
        <v>231</v>
      </c>
      <c r="GP196" s="412">
        <v>125</v>
      </c>
      <c r="GQ196" s="412">
        <v>8</v>
      </c>
      <c r="GR196" s="412">
        <v>28239</v>
      </c>
      <c r="GS196" s="412">
        <v>0</v>
      </c>
      <c r="GT196" s="412">
        <v>0.8</v>
      </c>
      <c r="GU196" s="412">
        <v>0</v>
      </c>
      <c r="GV196" s="412">
        <v>0</v>
      </c>
      <c r="GW196" s="412">
        <v>0</v>
      </c>
      <c r="GX196" s="412">
        <v>0</v>
      </c>
      <c r="GY196" s="412">
        <v>0</v>
      </c>
      <c r="GZ196" s="412">
        <v>0</v>
      </c>
      <c r="HA196" s="412">
        <v>0</v>
      </c>
      <c r="HB196" s="412">
        <v>0.8</v>
      </c>
      <c r="HC196" s="412">
        <v>25</v>
      </c>
      <c r="HD196" s="412">
        <v>22574.25</v>
      </c>
      <c r="HE196" s="412">
        <v>19566.150000000001</v>
      </c>
      <c r="HF196" s="412">
        <v>7138</v>
      </c>
      <c r="HG196" s="412">
        <v>3114.25</v>
      </c>
      <c r="HH196" s="412">
        <v>1951.7</v>
      </c>
      <c r="HI196" s="412">
        <v>822.95</v>
      </c>
      <c r="HJ196" s="412">
        <v>570.85</v>
      </c>
      <c r="HK196" s="412">
        <v>45</v>
      </c>
      <c r="HL196" s="412">
        <v>55808.149999999994</v>
      </c>
      <c r="HM196" s="412">
        <v>13.9</v>
      </c>
      <c r="HN196" s="412">
        <v>15049.5</v>
      </c>
      <c r="HO196" s="412">
        <v>15218.1</v>
      </c>
      <c r="HP196" s="412">
        <v>6344.9</v>
      </c>
      <c r="HQ196" s="412">
        <v>3114.3</v>
      </c>
      <c r="HR196" s="412">
        <v>2385.4</v>
      </c>
      <c r="HS196" s="412">
        <v>1188.7</v>
      </c>
      <c r="HT196" s="412">
        <v>951.4</v>
      </c>
      <c r="HU196" s="412">
        <v>90</v>
      </c>
      <c r="HV196" s="412">
        <v>44356.200000000004</v>
      </c>
      <c r="HW196" s="412">
        <v>0</v>
      </c>
      <c r="HX196" s="412">
        <v>44356.2</v>
      </c>
      <c r="HY196" s="412">
        <v>25</v>
      </c>
      <c r="HZ196" s="412">
        <v>22574.25</v>
      </c>
      <c r="IA196" s="412">
        <v>19566.150000000001</v>
      </c>
      <c r="IB196" s="412">
        <v>7138</v>
      </c>
      <c r="IC196" s="412">
        <v>3114.25</v>
      </c>
      <c r="ID196" s="412">
        <v>1951.7</v>
      </c>
      <c r="IE196" s="412">
        <v>822.95</v>
      </c>
      <c r="IF196" s="412">
        <v>570.85</v>
      </c>
      <c r="IG196" s="412">
        <v>45</v>
      </c>
      <c r="IH196" s="412">
        <v>55808.149999999994</v>
      </c>
      <c r="II196" s="412">
        <v>13.01</v>
      </c>
      <c r="IJ196" s="412">
        <v>7886.94</v>
      </c>
      <c r="IK196" s="412">
        <v>3579.45</v>
      </c>
      <c r="IL196" s="412">
        <v>502.26</v>
      </c>
      <c r="IM196" s="412">
        <v>101.33</v>
      </c>
      <c r="IN196" s="412">
        <v>26.77</v>
      </c>
      <c r="IO196" s="412">
        <v>3.38</v>
      </c>
      <c r="IP196" s="412">
        <v>0.67</v>
      </c>
      <c r="IQ196" s="412">
        <v>0</v>
      </c>
      <c r="IR196" s="412">
        <v>12113.81</v>
      </c>
      <c r="IS196" s="412">
        <v>11.99</v>
      </c>
      <c r="IT196" s="412">
        <v>14687.310000000001</v>
      </c>
      <c r="IU196" s="412">
        <v>15986.7</v>
      </c>
      <c r="IV196" s="412">
        <v>6635.74</v>
      </c>
      <c r="IW196" s="412">
        <v>3012.92</v>
      </c>
      <c r="IX196" s="412">
        <v>1924.93</v>
      </c>
      <c r="IY196" s="412">
        <v>819.57</v>
      </c>
      <c r="IZ196" s="412">
        <v>570.18000000000006</v>
      </c>
      <c r="JA196" s="412">
        <v>45</v>
      </c>
      <c r="JB196" s="412">
        <v>43694.34</v>
      </c>
      <c r="JC196" s="412">
        <v>6.7</v>
      </c>
      <c r="JD196" s="412">
        <v>9791.5</v>
      </c>
      <c r="JE196" s="412">
        <v>12434.1</v>
      </c>
      <c r="JF196" s="412">
        <v>5898.4</v>
      </c>
      <c r="JG196" s="412">
        <v>3012.9</v>
      </c>
      <c r="JH196" s="412">
        <v>2352.6999999999998</v>
      </c>
      <c r="JI196" s="412">
        <v>1183.8</v>
      </c>
      <c r="JJ196" s="412">
        <v>950.3</v>
      </c>
      <c r="JK196" s="412">
        <v>90</v>
      </c>
      <c r="JL196" s="412">
        <v>35720.400000000009</v>
      </c>
      <c r="JM196" s="412">
        <v>0</v>
      </c>
      <c r="JN196" s="412">
        <v>35720.400000000001</v>
      </c>
      <c r="JO196" s="286"/>
      <c r="JP196" s="143">
        <f t="shared" si="7"/>
        <v>0</v>
      </c>
    </row>
    <row r="197" spans="1:276" x14ac:dyDescent="0.2">
      <c r="A197" s="150" t="s">
        <v>609</v>
      </c>
      <c r="B197" s="151" t="s">
        <v>284</v>
      </c>
      <c r="C197" s="152" t="s">
        <v>279</v>
      </c>
      <c r="D197" s="415" t="s">
        <v>318</v>
      </c>
      <c r="E197" s="412">
        <v>85581</v>
      </c>
      <c r="F197" s="412">
        <v>22231</v>
      </c>
      <c r="G197" s="412">
        <v>15785</v>
      </c>
      <c r="H197" s="412">
        <v>6600</v>
      </c>
      <c r="I197" s="412">
        <v>2362</v>
      </c>
      <c r="J197" s="412">
        <v>1006</v>
      </c>
      <c r="K197" s="412">
        <v>695</v>
      </c>
      <c r="L197" s="412">
        <v>110</v>
      </c>
      <c r="M197" s="412">
        <v>134370</v>
      </c>
      <c r="N197" s="412">
        <v>4851</v>
      </c>
      <c r="O197" s="412">
        <v>3242</v>
      </c>
      <c r="P197" s="412">
        <v>2418</v>
      </c>
      <c r="Q197" s="412">
        <v>737</v>
      </c>
      <c r="R197" s="412">
        <v>163</v>
      </c>
      <c r="S197" s="412">
        <v>46</v>
      </c>
      <c r="T197" s="412">
        <v>19</v>
      </c>
      <c r="U197" s="412">
        <v>17</v>
      </c>
      <c r="V197" s="412">
        <v>11493</v>
      </c>
      <c r="W197" s="412">
        <v>1</v>
      </c>
      <c r="X197" s="412">
        <v>2</v>
      </c>
      <c r="Y197" s="412">
        <v>0</v>
      </c>
      <c r="Z197" s="412">
        <v>0</v>
      </c>
      <c r="AA197" s="412">
        <v>0</v>
      </c>
      <c r="AB197" s="412">
        <v>0</v>
      </c>
      <c r="AC197" s="412">
        <v>0</v>
      </c>
      <c r="AD197" s="412">
        <v>0</v>
      </c>
      <c r="AE197" s="412">
        <v>3</v>
      </c>
      <c r="AF197" s="412">
        <v>80729</v>
      </c>
      <c r="AG197" s="412">
        <v>18987</v>
      </c>
      <c r="AH197" s="412">
        <v>13367</v>
      </c>
      <c r="AI197" s="412">
        <v>5863</v>
      </c>
      <c r="AJ197" s="412">
        <v>2199</v>
      </c>
      <c r="AK197" s="412">
        <v>960</v>
      </c>
      <c r="AL197" s="412">
        <v>676</v>
      </c>
      <c r="AM197" s="412">
        <v>93</v>
      </c>
      <c r="AN197" s="412">
        <v>122874</v>
      </c>
      <c r="AO197" s="412">
        <v>218</v>
      </c>
      <c r="AP197" s="412">
        <v>127</v>
      </c>
      <c r="AQ197" s="412">
        <v>107</v>
      </c>
      <c r="AR197" s="412">
        <v>54</v>
      </c>
      <c r="AS197" s="412">
        <v>29</v>
      </c>
      <c r="AT197" s="412">
        <v>17</v>
      </c>
      <c r="AU197" s="412">
        <v>26</v>
      </c>
      <c r="AV197" s="412">
        <v>14</v>
      </c>
      <c r="AW197" s="412">
        <v>592</v>
      </c>
      <c r="AX197" s="412">
        <v>218</v>
      </c>
      <c r="AY197" s="412">
        <v>127</v>
      </c>
      <c r="AZ197" s="412">
        <v>107</v>
      </c>
      <c r="BA197" s="412">
        <v>54</v>
      </c>
      <c r="BB197" s="412">
        <v>29</v>
      </c>
      <c r="BC197" s="412">
        <v>17</v>
      </c>
      <c r="BD197" s="412">
        <v>26</v>
      </c>
      <c r="BE197" s="412">
        <v>14</v>
      </c>
      <c r="BF197" s="412">
        <v>0</v>
      </c>
      <c r="BG197" s="412">
        <v>592</v>
      </c>
      <c r="BH197" s="412">
        <v>218</v>
      </c>
      <c r="BI197" s="412">
        <v>80638</v>
      </c>
      <c r="BJ197" s="412">
        <v>18967</v>
      </c>
      <c r="BK197" s="412">
        <v>13314</v>
      </c>
      <c r="BL197" s="412">
        <v>5838</v>
      </c>
      <c r="BM197" s="412">
        <v>2187</v>
      </c>
      <c r="BN197" s="412">
        <v>969</v>
      </c>
      <c r="BO197" s="412">
        <v>664</v>
      </c>
      <c r="BP197" s="412">
        <v>79</v>
      </c>
      <c r="BQ197" s="412">
        <v>122874</v>
      </c>
      <c r="BR197" s="412">
        <v>58</v>
      </c>
      <c r="BS197" s="412">
        <v>39950</v>
      </c>
      <c r="BT197" s="412">
        <v>7265</v>
      </c>
      <c r="BU197" s="412">
        <v>4012</v>
      </c>
      <c r="BV197" s="412">
        <v>1472</v>
      </c>
      <c r="BW197" s="412">
        <v>468</v>
      </c>
      <c r="BX197" s="412">
        <v>210</v>
      </c>
      <c r="BY197" s="412">
        <v>99</v>
      </c>
      <c r="BZ197" s="412">
        <v>5</v>
      </c>
      <c r="CA197" s="412">
        <v>53539</v>
      </c>
      <c r="CB197" s="412">
        <v>11</v>
      </c>
      <c r="CC197" s="412">
        <v>661</v>
      </c>
      <c r="CD197" s="412">
        <v>254</v>
      </c>
      <c r="CE197" s="412">
        <v>185</v>
      </c>
      <c r="CF197" s="412">
        <v>104</v>
      </c>
      <c r="CG197" s="412">
        <v>23</v>
      </c>
      <c r="CH197" s="412">
        <v>11</v>
      </c>
      <c r="CI197" s="412">
        <v>2</v>
      </c>
      <c r="CJ197" s="412">
        <v>1</v>
      </c>
      <c r="CK197" s="412">
        <v>1252</v>
      </c>
      <c r="CL197" s="412">
        <v>0</v>
      </c>
      <c r="CM197" s="412">
        <v>73</v>
      </c>
      <c r="CN197" s="412">
        <v>40</v>
      </c>
      <c r="CO197" s="412">
        <v>24</v>
      </c>
      <c r="CP197" s="412">
        <v>26</v>
      </c>
      <c r="CQ197" s="412">
        <v>14</v>
      </c>
      <c r="CR197" s="412">
        <v>14</v>
      </c>
      <c r="CS197" s="412">
        <v>27</v>
      </c>
      <c r="CT197" s="412">
        <v>15</v>
      </c>
      <c r="CU197" s="412">
        <v>233</v>
      </c>
      <c r="CV197" s="412">
        <v>213</v>
      </c>
      <c r="CW197" s="412">
        <v>83</v>
      </c>
      <c r="CX197" s="412">
        <v>55</v>
      </c>
      <c r="CY197" s="412">
        <v>39</v>
      </c>
      <c r="CZ197" s="412">
        <v>11</v>
      </c>
      <c r="DA197" s="412">
        <v>9</v>
      </c>
      <c r="DB197" s="412">
        <v>7</v>
      </c>
      <c r="DC197" s="412">
        <v>0</v>
      </c>
      <c r="DD197" s="412">
        <v>417</v>
      </c>
      <c r="DE197" s="412">
        <v>1913</v>
      </c>
      <c r="DF197" s="412">
        <v>464</v>
      </c>
      <c r="DG197" s="412">
        <v>318</v>
      </c>
      <c r="DH197" s="412">
        <v>166</v>
      </c>
      <c r="DI197" s="412">
        <v>60</v>
      </c>
      <c r="DJ197" s="412">
        <v>17</v>
      </c>
      <c r="DK197" s="412">
        <v>16</v>
      </c>
      <c r="DL197" s="412">
        <v>4</v>
      </c>
      <c r="DM197" s="412">
        <v>2958</v>
      </c>
      <c r="DN197" s="412">
        <v>0</v>
      </c>
      <c r="DO197" s="412">
        <v>0</v>
      </c>
      <c r="DP197" s="412">
        <v>0</v>
      </c>
      <c r="DQ197" s="412">
        <v>0</v>
      </c>
      <c r="DR197" s="412">
        <v>0</v>
      </c>
      <c r="DS197" s="412">
        <v>0</v>
      </c>
      <c r="DT197" s="412">
        <v>0</v>
      </c>
      <c r="DU197" s="412">
        <v>0</v>
      </c>
      <c r="DV197" s="412">
        <v>0</v>
      </c>
      <c r="DW197" s="412">
        <v>389</v>
      </c>
      <c r="DX197" s="412">
        <v>62</v>
      </c>
      <c r="DY197" s="412">
        <v>21</v>
      </c>
      <c r="DZ197" s="412">
        <v>16</v>
      </c>
      <c r="EA197" s="412">
        <v>6</v>
      </c>
      <c r="EB197" s="412">
        <v>2</v>
      </c>
      <c r="EC197" s="412">
        <v>1</v>
      </c>
      <c r="ED197" s="412">
        <v>2</v>
      </c>
      <c r="EE197" s="412">
        <v>499</v>
      </c>
      <c r="EF197" s="412">
        <v>2302</v>
      </c>
      <c r="EG197" s="412">
        <v>526</v>
      </c>
      <c r="EH197" s="412">
        <v>339</v>
      </c>
      <c r="EI197" s="412">
        <v>182</v>
      </c>
      <c r="EJ197" s="412">
        <v>66</v>
      </c>
      <c r="EK197" s="412">
        <v>19</v>
      </c>
      <c r="EL197" s="412">
        <v>17</v>
      </c>
      <c r="EM197" s="412">
        <v>6</v>
      </c>
      <c r="EN197" s="412">
        <v>3457</v>
      </c>
      <c r="EO197" s="412">
        <v>993</v>
      </c>
      <c r="EP197" s="412">
        <v>200</v>
      </c>
      <c r="EQ197" s="412">
        <v>117</v>
      </c>
      <c r="ER197" s="412">
        <v>49</v>
      </c>
      <c r="ES197" s="412">
        <v>30</v>
      </c>
      <c r="ET197" s="412">
        <v>10</v>
      </c>
      <c r="EU197" s="412">
        <v>6</v>
      </c>
      <c r="EV197" s="412">
        <v>6</v>
      </c>
      <c r="EW197" s="412">
        <v>1411</v>
      </c>
      <c r="EX197" s="412">
        <v>0</v>
      </c>
      <c r="EY197" s="412">
        <v>0</v>
      </c>
      <c r="EZ197" s="412">
        <v>0</v>
      </c>
      <c r="FA197" s="412">
        <v>0</v>
      </c>
      <c r="FB197" s="412">
        <v>0</v>
      </c>
      <c r="FC197" s="412">
        <v>0</v>
      </c>
      <c r="FD197" s="412">
        <v>0</v>
      </c>
      <c r="FE197" s="412">
        <v>0</v>
      </c>
      <c r="FF197" s="412">
        <v>0</v>
      </c>
      <c r="FG197" s="412">
        <v>0</v>
      </c>
      <c r="FH197" s="412">
        <v>1</v>
      </c>
      <c r="FI197" s="412">
        <v>0</v>
      </c>
      <c r="FJ197" s="412">
        <v>0</v>
      </c>
      <c r="FK197" s="412">
        <v>0</v>
      </c>
      <c r="FL197" s="412">
        <v>0</v>
      </c>
      <c r="FM197" s="412">
        <v>0</v>
      </c>
      <c r="FN197" s="412">
        <v>0</v>
      </c>
      <c r="FO197" s="412">
        <v>1</v>
      </c>
      <c r="FP197" s="412">
        <v>993</v>
      </c>
      <c r="FQ197" s="412">
        <v>199</v>
      </c>
      <c r="FR197" s="412">
        <v>117</v>
      </c>
      <c r="FS197" s="412">
        <v>49</v>
      </c>
      <c r="FT197" s="412">
        <v>30</v>
      </c>
      <c r="FU197" s="412">
        <v>10</v>
      </c>
      <c r="FV197" s="412">
        <v>6</v>
      </c>
      <c r="FW197" s="412">
        <v>6</v>
      </c>
      <c r="FX197" s="412">
        <v>1410</v>
      </c>
      <c r="FY197" s="412">
        <v>149</v>
      </c>
      <c r="FZ197" s="412">
        <v>39561</v>
      </c>
      <c r="GA197" s="412">
        <v>11345</v>
      </c>
      <c r="GB197" s="412">
        <v>9071</v>
      </c>
      <c r="GC197" s="412">
        <v>4219</v>
      </c>
      <c r="GD197" s="412">
        <v>1676</v>
      </c>
      <c r="GE197" s="412">
        <v>732</v>
      </c>
      <c r="GF197" s="412">
        <v>535</v>
      </c>
      <c r="GG197" s="412">
        <v>56</v>
      </c>
      <c r="GH197" s="412">
        <v>67344</v>
      </c>
      <c r="GI197" s="412">
        <v>69</v>
      </c>
      <c r="GJ197" s="412">
        <v>41077</v>
      </c>
      <c r="GK197" s="412">
        <v>7622</v>
      </c>
      <c r="GL197" s="412">
        <v>4243</v>
      </c>
      <c r="GM197" s="412">
        <v>1619</v>
      </c>
      <c r="GN197" s="412">
        <v>511</v>
      </c>
      <c r="GO197" s="412">
        <v>237</v>
      </c>
      <c r="GP197" s="412">
        <v>129</v>
      </c>
      <c r="GQ197" s="412">
        <v>23</v>
      </c>
      <c r="GR197" s="412">
        <v>55530</v>
      </c>
      <c r="GS197" s="412">
        <v>0</v>
      </c>
      <c r="GT197" s="412">
        <v>1</v>
      </c>
      <c r="GU197" s="412">
        <v>0</v>
      </c>
      <c r="GV197" s="412">
        <v>0</v>
      </c>
      <c r="GW197" s="412">
        <v>0</v>
      </c>
      <c r="GX197" s="412">
        <v>0</v>
      </c>
      <c r="GY197" s="412">
        <v>0</v>
      </c>
      <c r="GZ197" s="412">
        <v>0</v>
      </c>
      <c r="HA197" s="412">
        <v>0</v>
      </c>
      <c r="HB197" s="412">
        <v>1</v>
      </c>
      <c r="HC197" s="412">
        <v>200.75</v>
      </c>
      <c r="HD197" s="412">
        <v>70640.25</v>
      </c>
      <c r="HE197" s="412">
        <v>17097.75</v>
      </c>
      <c r="HF197" s="412">
        <v>12262.75</v>
      </c>
      <c r="HG197" s="412">
        <v>5438.5</v>
      </c>
      <c r="HH197" s="412">
        <v>2060.25</v>
      </c>
      <c r="HI197" s="412">
        <v>907.75</v>
      </c>
      <c r="HJ197" s="412">
        <v>625.75</v>
      </c>
      <c r="HK197" s="412">
        <v>71</v>
      </c>
      <c r="HL197" s="412">
        <v>109304.75</v>
      </c>
      <c r="HM197" s="412">
        <v>111.5</v>
      </c>
      <c r="HN197" s="412">
        <v>47093.5</v>
      </c>
      <c r="HO197" s="412">
        <v>13298.3</v>
      </c>
      <c r="HP197" s="412">
        <v>10900.2</v>
      </c>
      <c r="HQ197" s="412">
        <v>5438.5</v>
      </c>
      <c r="HR197" s="412">
        <v>2518.1</v>
      </c>
      <c r="HS197" s="412">
        <v>1311.2</v>
      </c>
      <c r="HT197" s="412">
        <v>1042.9000000000001</v>
      </c>
      <c r="HU197" s="412">
        <v>142</v>
      </c>
      <c r="HV197" s="412">
        <v>81856.2</v>
      </c>
      <c r="HW197" s="412">
        <v>0</v>
      </c>
      <c r="HX197" s="412">
        <v>81856.2</v>
      </c>
      <c r="HY197" s="412">
        <v>200.75</v>
      </c>
      <c r="HZ197" s="412">
        <v>70640.25</v>
      </c>
      <c r="IA197" s="412">
        <v>17097.75</v>
      </c>
      <c r="IB197" s="412">
        <v>12262.75</v>
      </c>
      <c r="IC197" s="412">
        <v>5438.5</v>
      </c>
      <c r="ID197" s="412">
        <v>2060.25</v>
      </c>
      <c r="IE197" s="412">
        <v>907.75</v>
      </c>
      <c r="IF197" s="412">
        <v>625.75</v>
      </c>
      <c r="IG197" s="412">
        <v>71</v>
      </c>
      <c r="IH197" s="412">
        <v>109304.75</v>
      </c>
      <c r="II197" s="412">
        <v>75.510000000000005</v>
      </c>
      <c r="IJ197" s="412">
        <v>19375.12</v>
      </c>
      <c r="IK197" s="412">
        <v>2507.4</v>
      </c>
      <c r="IL197" s="412">
        <v>862.92</v>
      </c>
      <c r="IM197" s="412">
        <v>250.02</v>
      </c>
      <c r="IN197" s="412">
        <v>49.97</v>
      </c>
      <c r="IO197" s="412">
        <v>16.37</v>
      </c>
      <c r="IP197" s="412">
        <v>4.95</v>
      </c>
      <c r="IQ197" s="412">
        <v>1.76</v>
      </c>
      <c r="IR197" s="412">
        <v>23144.019999999997</v>
      </c>
      <c r="IS197" s="412">
        <v>125.24</v>
      </c>
      <c r="IT197" s="412">
        <v>51265.130000000005</v>
      </c>
      <c r="IU197" s="412">
        <v>14590.35</v>
      </c>
      <c r="IV197" s="412">
        <v>11399.83</v>
      </c>
      <c r="IW197" s="412">
        <v>5188.4799999999996</v>
      </c>
      <c r="IX197" s="412">
        <v>2010.28</v>
      </c>
      <c r="IY197" s="412">
        <v>891.38</v>
      </c>
      <c r="IZ197" s="412">
        <v>620.79999999999995</v>
      </c>
      <c r="JA197" s="412">
        <v>69.239999999999995</v>
      </c>
      <c r="JB197" s="412">
        <v>86160.73000000001</v>
      </c>
      <c r="JC197" s="412">
        <v>69.599999999999994</v>
      </c>
      <c r="JD197" s="412">
        <v>34176.800000000003</v>
      </c>
      <c r="JE197" s="412">
        <v>11348.1</v>
      </c>
      <c r="JF197" s="412">
        <v>10133.200000000001</v>
      </c>
      <c r="JG197" s="412">
        <v>5188.5</v>
      </c>
      <c r="JH197" s="412">
        <v>2457</v>
      </c>
      <c r="JI197" s="412">
        <v>1287.5</v>
      </c>
      <c r="JJ197" s="412">
        <v>1034.7</v>
      </c>
      <c r="JK197" s="412">
        <v>138.5</v>
      </c>
      <c r="JL197" s="412">
        <v>65833.899999999994</v>
      </c>
      <c r="JM197" s="412">
        <v>0</v>
      </c>
      <c r="JN197" s="412">
        <v>65833.899999999994</v>
      </c>
      <c r="JO197" s="286"/>
      <c r="JP197" s="143">
        <f t="shared" si="7"/>
        <v>0</v>
      </c>
    </row>
    <row r="198" spans="1:276" x14ac:dyDescent="0.2">
      <c r="A198" s="150" t="s">
        <v>610</v>
      </c>
      <c r="B198" s="151" t="s">
        <v>276</v>
      </c>
      <c r="C198" s="152" t="s">
        <v>286</v>
      </c>
      <c r="D198" s="415" t="s">
        <v>319</v>
      </c>
      <c r="E198" s="412">
        <v>20264</v>
      </c>
      <c r="F198" s="412">
        <v>12747</v>
      </c>
      <c r="G198" s="412">
        <v>12516</v>
      </c>
      <c r="H198" s="412">
        <v>6845</v>
      </c>
      <c r="I198" s="412">
        <v>2283</v>
      </c>
      <c r="J198" s="412">
        <v>613</v>
      </c>
      <c r="K198" s="412">
        <v>154</v>
      </c>
      <c r="L198" s="412">
        <v>15</v>
      </c>
      <c r="M198" s="412">
        <v>55437</v>
      </c>
      <c r="N198" s="412">
        <v>274</v>
      </c>
      <c r="O198" s="412">
        <v>119</v>
      </c>
      <c r="P198" s="412">
        <v>143</v>
      </c>
      <c r="Q198" s="412">
        <v>55</v>
      </c>
      <c r="R198" s="412">
        <v>14</v>
      </c>
      <c r="S198" s="412">
        <v>9</v>
      </c>
      <c r="T198" s="412">
        <v>0</v>
      </c>
      <c r="U198" s="412">
        <v>0</v>
      </c>
      <c r="V198" s="412">
        <v>614</v>
      </c>
      <c r="W198" s="412">
        <v>0</v>
      </c>
      <c r="X198" s="412">
        <v>0</v>
      </c>
      <c r="Y198" s="412">
        <v>0</v>
      </c>
      <c r="Z198" s="412">
        <v>0</v>
      </c>
      <c r="AA198" s="412">
        <v>0</v>
      </c>
      <c r="AB198" s="412">
        <v>0</v>
      </c>
      <c r="AC198" s="412">
        <v>0</v>
      </c>
      <c r="AD198" s="412">
        <v>0</v>
      </c>
      <c r="AE198" s="412">
        <v>0</v>
      </c>
      <c r="AF198" s="412">
        <v>19990</v>
      </c>
      <c r="AG198" s="412">
        <v>12628</v>
      </c>
      <c r="AH198" s="412">
        <v>12373</v>
      </c>
      <c r="AI198" s="412">
        <v>6790</v>
      </c>
      <c r="AJ198" s="412">
        <v>2269</v>
      </c>
      <c r="AK198" s="412">
        <v>604</v>
      </c>
      <c r="AL198" s="412">
        <v>154</v>
      </c>
      <c r="AM198" s="412">
        <v>15</v>
      </c>
      <c r="AN198" s="412">
        <v>54823</v>
      </c>
      <c r="AO198" s="412">
        <v>41</v>
      </c>
      <c r="AP198" s="412">
        <v>80</v>
      </c>
      <c r="AQ198" s="412">
        <v>86</v>
      </c>
      <c r="AR198" s="412">
        <v>60</v>
      </c>
      <c r="AS198" s="412">
        <v>28</v>
      </c>
      <c r="AT198" s="412">
        <v>10</v>
      </c>
      <c r="AU198" s="412">
        <v>17</v>
      </c>
      <c r="AV198" s="412">
        <v>8</v>
      </c>
      <c r="AW198" s="412">
        <v>330</v>
      </c>
      <c r="AX198" s="412">
        <v>41</v>
      </c>
      <c r="AY198" s="412">
        <v>80</v>
      </c>
      <c r="AZ198" s="412">
        <v>86</v>
      </c>
      <c r="BA198" s="412">
        <v>60</v>
      </c>
      <c r="BB198" s="412">
        <v>28</v>
      </c>
      <c r="BC198" s="412">
        <v>10</v>
      </c>
      <c r="BD198" s="412">
        <v>17</v>
      </c>
      <c r="BE198" s="412">
        <v>8</v>
      </c>
      <c r="BF198" s="412">
        <v>0</v>
      </c>
      <c r="BG198" s="412">
        <v>330</v>
      </c>
      <c r="BH198" s="412">
        <v>41</v>
      </c>
      <c r="BI198" s="412">
        <v>20029</v>
      </c>
      <c r="BJ198" s="412">
        <v>12634</v>
      </c>
      <c r="BK198" s="412">
        <v>12347</v>
      </c>
      <c r="BL198" s="412">
        <v>6758</v>
      </c>
      <c r="BM198" s="412">
        <v>2251</v>
      </c>
      <c r="BN198" s="412">
        <v>611</v>
      </c>
      <c r="BO198" s="412">
        <v>145</v>
      </c>
      <c r="BP198" s="412">
        <v>7</v>
      </c>
      <c r="BQ198" s="412">
        <v>54823</v>
      </c>
      <c r="BR198" s="412">
        <v>7</v>
      </c>
      <c r="BS198" s="412">
        <v>8606</v>
      </c>
      <c r="BT198" s="412">
        <v>4030</v>
      </c>
      <c r="BU198" s="412">
        <v>3183</v>
      </c>
      <c r="BV198" s="412">
        <v>1281</v>
      </c>
      <c r="BW198" s="412">
        <v>323</v>
      </c>
      <c r="BX198" s="412">
        <v>70</v>
      </c>
      <c r="BY198" s="412">
        <v>15</v>
      </c>
      <c r="BZ198" s="412">
        <v>1</v>
      </c>
      <c r="CA198" s="412">
        <v>17516</v>
      </c>
      <c r="CB198" s="412">
        <v>3</v>
      </c>
      <c r="CC198" s="412">
        <v>118</v>
      </c>
      <c r="CD198" s="412">
        <v>109</v>
      </c>
      <c r="CE198" s="412">
        <v>93</v>
      </c>
      <c r="CF198" s="412">
        <v>42</v>
      </c>
      <c r="CG198" s="412">
        <v>13</v>
      </c>
      <c r="CH198" s="412">
        <v>2</v>
      </c>
      <c r="CI198" s="412">
        <v>0</v>
      </c>
      <c r="CJ198" s="412">
        <v>0</v>
      </c>
      <c r="CK198" s="412">
        <v>380</v>
      </c>
      <c r="CL198" s="412">
        <v>0</v>
      </c>
      <c r="CM198" s="412">
        <v>18</v>
      </c>
      <c r="CN198" s="412">
        <v>18</v>
      </c>
      <c r="CO198" s="412">
        <v>23</v>
      </c>
      <c r="CP198" s="412">
        <v>20</v>
      </c>
      <c r="CQ198" s="412">
        <v>6</v>
      </c>
      <c r="CR198" s="412">
        <v>14</v>
      </c>
      <c r="CS198" s="412">
        <v>9</v>
      </c>
      <c r="CT198" s="412">
        <v>1</v>
      </c>
      <c r="CU198" s="412">
        <v>109</v>
      </c>
      <c r="CV198" s="412">
        <v>22</v>
      </c>
      <c r="CW198" s="412">
        <v>8</v>
      </c>
      <c r="CX198" s="412">
        <v>7</v>
      </c>
      <c r="CY198" s="412">
        <v>7</v>
      </c>
      <c r="CZ198" s="412">
        <v>4</v>
      </c>
      <c r="DA198" s="412">
        <v>0</v>
      </c>
      <c r="DB198" s="412">
        <v>1</v>
      </c>
      <c r="DC198" s="412">
        <v>0</v>
      </c>
      <c r="DD198" s="412">
        <v>49</v>
      </c>
      <c r="DE198" s="412">
        <v>322</v>
      </c>
      <c r="DF198" s="412">
        <v>138</v>
      </c>
      <c r="DG198" s="412">
        <v>98</v>
      </c>
      <c r="DH198" s="412">
        <v>59</v>
      </c>
      <c r="DI198" s="412">
        <v>19</v>
      </c>
      <c r="DJ198" s="412">
        <v>8</v>
      </c>
      <c r="DK198" s="412">
        <v>2</v>
      </c>
      <c r="DL198" s="412">
        <v>0</v>
      </c>
      <c r="DM198" s="412">
        <v>646</v>
      </c>
      <c r="DN198" s="412">
        <v>280</v>
      </c>
      <c r="DO198" s="412">
        <v>112</v>
      </c>
      <c r="DP198" s="412">
        <v>58</v>
      </c>
      <c r="DQ198" s="412">
        <v>39</v>
      </c>
      <c r="DR198" s="412">
        <v>10</v>
      </c>
      <c r="DS198" s="412">
        <v>4</v>
      </c>
      <c r="DT198" s="412">
        <v>1</v>
      </c>
      <c r="DU198" s="412">
        <v>0</v>
      </c>
      <c r="DV198" s="412">
        <v>504</v>
      </c>
      <c r="DW198" s="412">
        <v>72</v>
      </c>
      <c r="DX198" s="412">
        <v>29</v>
      </c>
      <c r="DY198" s="412">
        <v>20</v>
      </c>
      <c r="DZ198" s="412">
        <v>5</v>
      </c>
      <c r="EA198" s="412">
        <v>3</v>
      </c>
      <c r="EB198" s="412">
        <v>2</v>
      </c>
      <c r="EC198" s="412">
        <v>0</v>
      </c>
      <c r="ED198" s="412">
        <v>0</v>
      </c>
      <c r="EE198" s="412">
        <v>131</v>
      </c>
      <c r="EF198" s="412">
        <v>674</v>
      </c>
      <c r="EG198" s="412">
        <v>279</v>
      </c>
      <c r="EH198" s="412">
        <v>176</v>
      </c>
      <c r="EI198" s="412">
        <v>103</v>
      </c>
      <c r="EJ198" s="412">
        <v>32</v>
      </c>
      <c r="EK198" s="412">
        <v>14</v>
      </c>
      <c r="EL198" s="412">
        <v>3</v>
      </c>
      <c r="EM198" s="412">
        <v>0</v>
      </c>
      <c r="EN198" s="412">
        <v>1281</v>
      </c>
      <c r="EO198" s="412">
        <v>302</v>
      </c>
      <c r="EP198" s="412">
        <v>129</v>
      </c>
      <c r="EQ198" s="412">
        <v>110</v>
      </c>
      <c r="ER198" s="412">
        <v>53</v>
      </c>
      <c r="ES198" s="412">
        <v>18</v>
      </c>
      <c r="ET198" s="412">
        <v>8</v>
      </c>
      <c r="EU198" s="412">
        <v>2</v>
      </c>
      <c r="EV198" s="412">
        <v>0</v>
      </c>
      <c r="EW198" s="412">
        <v>622</v>
      </c>
      <c r="EX198" s="412">
        <v>0</v>
      </c>
      <c r="EY198" s="412">
        <v>0</v>
      </c>
      <c r="EZ198" s="412">
        <v>0</v>
      </c>
      <c r="FA198" s="412">
        <v>0</v>
      </c>
      <c r="FB198" s="412">
        <v>0</v>
      </c>
      <c r="FC198" s="412">
        <v>0</v>
      </c>
      <c r="FD198" s="412">
        <v>0</v>
      </c>
      <c r="FE198" s="412">
        <v>0</v>
      </c>
      <c r="FF198" s="412">
        <v>0</v>
      </c>
      <c r="FG198" s="412">
        <v>0</v>
      </c>
      <c r="FH198" s="412">
        <v>9</v>
      </c>
      <c r="FI198" s="412">
        <v>8</v>
      </c>
      <c r="FJ198" s="412">
        <v>14</v>
      </c>
      <c r="FK198" s="412">
        <v>8</v>
      </c>
      <c r="FL198" s="412">
        <v>2</v>
      </c>
      <c r="FM198" s="412">
        <v>2</v>
      </c>
      <c r="FN198" s="412">
        <v>0</v>
      </c>
      <c r="FO198" s="412">
        <v>43</v>
      </c>
      <c r="FP198" s="412">
        <v>302</v>
      </c>
      <c r="FQ198" s="412">
        <v>120</v>
      </c>
      <c r="FR198" s="412">
        <v>102</v>
      </c>
      <c r="FS198" s="412">
        <v>39</v>
      </c>
      <c r="FT198" s="412">
        <v>10</v>
      </c>
      <c r="FU198" s="412">
        <v>6</v>
      </c>
      <c r="FV198" s="412">
        <v>0</v>
      </c>
      <c r="FW198" s="412">
        <v>0</v>
      </c>
      <c r="FX198" s="412">
        <v>579</v>
      </c>
      <c r="FY198" s="412">
        <v>31</v>
      </c>
      <c r="FZ198" s="412">
        <v>10934</v>
      </c>
      <c r="GA198" s="412">
        <v>8336</v>
      </c>
      <c r="GB198" s="412">
        <v>8970</v>
      </c>
      <c r="GC198" s="412">
        <v>5371</v>
      </c>
      <c r="GD198" s="412">
        <v>1896</v>
      </c>
      <c r="GE198" s="412">
        <v>519</v>
      </c>
      <c r="GF198" s="412">
        <v>120</v>
      </c>
      <c r="GG198" s="412">
        <v>5</v>
      </c>
      <c r="GH198" s="412">
        <v>36182</v>
      </c>
      <c r="GI198" s="412">
        <v>10</v>
      </c>
      <c r="GJ198" s="412">
        <v>9095</v>
      </c>
      <c r="GK198" s="412">
        <v>4298</v>
      </c>
      <c r="GL198" s="412">
        <v>3377</v>
      </c>
      <c r="GM198" s="412">
        <v>1387</v>
      </c>
      <c r="GN198" s="412">
        <v>355</v>
      </c>
      <c r="GO198" s="412">
        <v>92</v>
      </c>
      <c r="GP198" s="412">
        <v>25</v>
      </c>
      <c r="GQ198" s="412">
        <v>2</v>
      </c>
      <c r="GR198" s="412">
        <v>18641</v>
      </c>
      <c r="GS198" s="412">
        <v>0</v>
      </c>
      <c r="GT198" s="412">
        <v>1.88</v>
      </c>
      <c r="GU198" s="412">
        <v>0</v>
      </c>
      <c r="GV198" s="412">
        <v>0</v>
      </c>
      <c r="GW198" s="412">
        <v>0</v>
      </c>
      <c r="GX198" s="412">
        <v>0.5</v>
      </c>
      <c r="GY198" s="412">
        <v>0</v>
      </c>
      <c r="GZ198" s="412">
        <v>0</v>
      </c>
      <c r="HA198" s="412">
        <v>0</v>
      </c>
      <c r="HB198" s="412">
        <v>2.38</v>
      </c>
      <c r="HC198" s="412">
        <v>38.5</v>
      </c>
      <c r="HD198" s="412">
        <v>17594.419999999998</v>
      </c>
      <c r="HE198" s="412">
        <v>11492.75</v>
      </c>
      <c r="HF198" s="412">
        <v>11468.5</v>
      </c>
      <c r="HG198" s="412">
        <v>6380.75</v>
      </c>
      <c r="HH198" s="412">
        <v>2155</v>
      </c>
      <c r="HI198" s="412">
        <v>583</v>
      </c>
      <c r="HJ198" s="412">
        <v>135.75</v>
      </c>
      <c r="HK198" s="412">
        <v>6.25</v>
      </c>
      <c r="HL198" s="412">
        <v>49854.92</v>
      </c>
      <c r="HM198" s="412">
        <v>21.4</v>
      </c>
      <c r="HN198" s="412">
        <v>11729.6</v>
      </c>
      <c r="HO198" s="412">
        <v>8938.7999999999993</v>
      </c>
      <c r="HP198" s="412">
        <v>10194.200000000001</v>
      </c>
      <c r="HQ198" s="412">
        <v>6380.8</v>
      </c>
      <c r="HR198" s="412">
        <v>2633.9</v>
      </c>
      <c r="HS198" s="412">
        <v>842.1</v>
      </c>
      <c r="HT198" s="412">
        <v>226.3</v>
      </c>
      <c r="HU198" s="412">
        <v>12.5</v>
      </c>
      <c r="HV198" s="412">
        <v>40979.600000000006</v>
      </c>
      <c r="HW198" s="412">
        <v>43.1</v>
      </c>
      <c r="HX198" s="412">
        <v>41022.699999999997</v>
      </c>
      <c r="HY198" s="412">
        <v>38.5</v>
      </c>
      <c r="HZ198" s="412">
        <v>17594.419999999998</v>
      </c>
      <c r="IA198" s="412">
        <v>11492.75</v>
      </c>
      <c r="IB198" s="412">
        <v>11468.5</v>
      </c>
      <c r="IC198" s="412">
        <v>6380.75</v>
      </c>
      <c r="ID198" s="412">
        <v>2155</v>
      </c>
      <c r="IE198" s="412">
        <v>583</v>
      </c>
      <c r="IF198" s="412">
        <v>135.75</v>
      </c>
      <c r="IG198" s="412">
        <v>6.25</v>
      </c>
      <c r="IH198" s="412">
        <v>49854.92</v>
      </c>
      <c r="II198" s="412">
        <v>9.23</v>
      </c>
      <c r="IJ198" s="412">
        <v>4578.76</v>
      </c>
      <c r="IK198" s="412">
        <v>1478.99</v>
      </c>
      <c r="IL198" s="412">
        <v>829.59</v>
      </c>
      <c r="IM198" s="412">
        <v>228.77</v>
      </c>
      <c r="IN198" s="412">
        <v>41.85</v>
      </c>
      <c r="IO198" s="412">
        <v>5.7</v>
      </c>
      <c r="IP198" s="412">
        <v>0.49</v>
      </c>
      <c r="IQ198" s="412">
        <v>0</v>
      </c>
      <c r="IR198" s="412">
        <v>7173.38</v>
      </c>
      <c r="IS198" s="412">
        <v>29.27</v>
      </c>
      <c r="IT198" s="412">
        <v>13015.659999999998</v>
      </c>
      <c r="IU198" s="412">
        <v>10013.76</v>
      </c>
      <c r="IV198" s="412">
        <v>10638.91</v>
      </c>
      <c r="IW198" s="412">
        <v>6151.98</v>
      </c>
      <c r="IX198" s="412">
        <v>2113.15</v>
      </c>
      <c r="IY198" s="412">
        <v>577.29999999999995</v>
      </c>
      <c r="IZ198" s="412">
        <v>135.26</v>
      </c>
      <c r="JA198" s="412">
        <v>6.25</v>
      </c>
      <c r="JB198" s="412">
        <v>42681.540000000008</v>
      </c>
      <c r="JC198" s="412">
        <v>16.3</v>
      </c>
      <c r="JD198" s="412">
        <v>8677.1</v>
      </c>
      <c r="JE198" s="412">
        <v>7788.5</v>
      </c>
      <c r="JF198" s="412">
        <v>9456.7999999999993</v>
      </c>
      <c r="JG198" s="412">
        <v>6152</v>
      </c>
      <c r="JH198" s="412">
        <v>2582.6999999999998</v>
      </c>
      <c r="JI198" s="412">
        <v>833.9</v>
      </c>
      <c r="JJ198" s="412">
        <v>225.4</v>
      </c>
      <c r="JK198" s="412">
        <v>12.5</v>
      </c>
      <c r="JL198" s="412">
        <v>35745.200000000004</v>
      </c>
      <c r="JM198" s="412">
        <v>43.1</v>
      </c>
      <c r="JN198" s="412">
        <v>35788.300000000003</v>
      </c>
      <c r="JO198" s="286"/>
      <c r="JP198" s="143">
        <f t="shared" ref="JP198:JP261" si="8">+JM198-HW198</f>
        <v>0</v>
      </c>
    </row>
    <row r="199" spans="1:276" x14ac:dyDescent="0.2">
      <c r="A199" s="150" t="s">
        <v>611</v>
      </c>
      <c r="B199" s="151" t="s">
        <v>276</v>
      </c>
      <c r="C199" s="152" t="s">
        <v>279</v>
      </c>
      <c r="D199" s="415" t="s">
        <v>320</v>
      </c>
      <c r="E199" s="412">
        <v>3916</v>
      </c>
      <c r="F199" s="412">
        <v>6044</v>
      </c>
      <c r="G199" s="412">
        <v>7046</v>
      </c>
      <c r="H199" s="412">
        <v>3016</v>
      </c>
      <c r="I199" s="412">
        <v>1846</v>
      </c>
      <c r="J199" s="412">
        <v>551</v>
      </c>
      <c r="K199" s="412">
        <v>452</v>
      </c>
      <c r="L199" s="412">
        <v>79</v>
      </c>
      <c r="M199" s="412">
        <v>22950</v>
      </c>
      <c r="N199" s="412">
        <v>109</v>
      </c>
      <c r="O199" s="412">
        <v>83</v>
      </c>
      <c r="P199" s="412">
        <v>101</v>
      </c>
      <c r="Q199" s="412">
        <v>44</v>
      </c>
      <c r="R199" s="412">
        <v>16</v>
      </c>
      <c r="S199" s="412">
        <v>66</v>
      </c>
      <c r="T199" s="412">
        <v>5</v>
      </c>
      <c r="U199" s="412">
        <v>7</v>
      </c>
      <c r="V199" s="412">
        <v>431</v>
      </c>
      <c r="W199" s="412">
        <v>0</v>
      </c>
      <c r="X199" s="412">
        <v>0</v>
      </c>
      <c r="Y199" s="412">
        <v>0</v>
      </c>
      <c r="Z199" s="412">
        <v>0</v>
      </c>
      <c r="AA199" s="412">
        <v>0</v>
      </c>
      <c r="AB199" s="412">
        <v>0</v>
      </c>
      <c r="AC199" s="412">
        <v>0</v>
      </c>
      <c r="AD199" s="412">
        <v>0</v>
      </c>
      <c r="AE199" s="412">
        <v>0</v>
      </c>
      <c r="AF199" s="412">
        <v>3807</v>
      </c>
      <c r="AG199" s="412">
        <v>5961</v>
      </c>
      <c r="AH199" s="412">
        <v>6945</v>
      </c>
      <c r="AI199" s="412">
        <v>2972</v>
      </c>
      <c r="AJ199" s="412">
        <v>1830</v>
      </c>
      <c r="AK199" s="412">
        <v>485</v>
      </c>
      <c r="AL199" s="412">
        <v>447</v>
      </c>
      <c r="AM199" s="412">
        <v>72</v>
      </c>
      <c r="AN199" s="412">
        <v>22519</v>
      </c>
      <c r="AO199" s="412">
        <v>14</v>
      </c>
      <c r="AP199" s="412">
        <v>16</v>
      </c>
      <c r="AQ199" s="412">
        <v>52</v>
      </c>
      <c r="AR199" s="412">
        <v>34</v>
      </c>
      <c r="AS199" s="412">
        <v>24</v>
      </c>
      <c r="AT199" s="412">
        <v>14</v>
      </c>
      <c r="AU199" s="412">
        <v>15</v>
      </c>
      <c r="AV199" s="412">
        <v>10</v>
      </c>
      <c r="AW199" s="412">
        <v>179</v>
      </c>
      <c r="AX199" s="412">
        <v>14</v>
      </c>
      <c r="AY199" s="412">
        <v>16</v>
      </c>
      <c r="AZ199" s="412">
        <v>52</v>
      </c>
      <c r="BA199" s="412">
        <v>34</v>
      </c>
      <c r="BB199" s="412">
        <v>24</v>
      </c>
      <c r="BC199" s="412">
        <v>14</v>
      </c>
      <c r="BD199" s="412">
        <v>15</v>
      </c>
      <c r="BE199" s="412">
        <v>10</v>
      </c>
      <c r="BF199" s="412">
        <v>0</v>
      </c>
      <c r="BG199" s="412">
        <v>179</v>
      </c>
      <c r="BH199" s="412">
        <v>14</v>
      </c>
      <c r="BI199" s="412">
        <v>3809</v>
      </c>
      <c r="BJ199" s="412">
        <v>5997</v>
      </c>
      <c r="BK199" s="412">
        <v>6927</v>
      </c>
      <c r="BL199" s="412">
        <v>2962</v>
      </c>
      <c r="BM199" s="412">
        <v>1820</v>
      </c>
      <c r="BN199" s="412">
        <v>486</v>
      </c>
      <c r="BO199" s="412">
        <v>442</v>
      </c>
      <c r="BP199" s="412">
        <v>62</v>
      </c>
      <c r="BQ199" s="412">
        <v>22519</v>
      </c>
      <c r="BR199" s="412">
        <v>7</v>
      </c>
      <c r="BS199" s="412">
        <v>2009</v>
      </c>
      <c r="BT199" s="412">
        <v>2137</v>
      </c>
      <c r="BU199" s="412">
        <v>1811</v>
      </c>
      <c r="BV199" s="412">
        <v>618</v>
      </c>
      <c r="BW199" s="412">
        <v>249</v>
      </c>
      <c r="BX199" s="412">
        <v>67</v>
      </c>
      <c r="BY199" s="412">
        <v>38</v>
      </c>
      <c r="BZ199" s="412">
        <v>1</v>
      </c>
      <c r="CA199" s="412">
        <v>6937</v>
      </c>
      <c r="CB199" s="412">
        <v>0</v>
      </c>
      <c r="CC199" s="412">
        <v>35</v>
      </c>
      <c r="CD199" s="412">
        <v>69</v>
      </c>
      <c r="CE199" s="412">
        <v>71</v>
      </c>
      <c r="CF199" s="412">
        <v>32</v>
      </c>
      <c r="CG199" s="412">
        <v>15</v>
      </c>
      <c r="CH199" s="412">
        <v>6</v>
      </c>
      <c r="CI199" s="412">
        <v>1</v>
      </c>
      <c r="CJ199" s="412">
        <v>0</v>
      </c>
      <c r="CK199" s="412">
        <v>229</v>
      </c>
      <c r="CL199" s="412">
        <v>0</v>
      </c>
      <c r="CM199" s="412">
        <v>2</v>
      </c>
      <c r="CN199" s="412">
        <v>2</v>
      </c>
      <c r="CO199" s="412">
        <v>11</v>
      </c>
      <c r="CP199" s="412">
        <v>4</v>
      </c>
      <c r="CQ199" s="412">
        <v>5</v>
      </c>
      <c r="CR199" s="412">
        <v>5</v>
      </c>
      <c r="CS199" s="412">
        <v>11</v>
      </c>
      <c r="CT199" s="412">
        <v>1</v>
      </c>
      <c r="CU199" s="412">
        <v>41</v>
      </c>
      <c r="CV199" s="412">
        <v>11</v>
      </c>
      <c r="CW199" s="412">
        <v>20</v>
      </c>
      <c r="CX199" s="412">
        <v>13</v>
      </c>
      <c r="CY199" s="412">
        <v>10</v>
      </c>
      <c r="CZ199" s="412">
        <v>3</v>
      </c>
      <c r="DA199" s="412">
        <v>1</v>
      </c>
      <c r="DB199" s="412">
        <v>1</v>
      </c>
      <c r="DC199" s="412">
        <v>0</v>
      </c>
      <c r="DD199" s="412">
        <v>59</v>
      </c>
      <c r="DE199" s="412">
        <v>98</v>
      </c>
      <c r="DF199" s="412">
        <v>75</v>
      </c>
      <c r="DG199" s="412">
        <v>54</v>
      </c>
      <c r="DH199" s="412">
        <v>24</v>
      </c>
      <c r="DI199" s="412">
        <v>13</v>
      </c>
      <c r="DJ199" s="412">
        <v>5</v>
      </c>
      <c r="DK199" s="412">
        <v>6</v>
      </c>
      <c r="DL199" s="412">
        <v>0</v>
      </c>
      <c r="DM199" s="412">
        <v>275</v>
      </c>
      <c r="DN199" s="412">
        <v>32</v>
      </c>
      <c r="DO199" s="412">
        <v>18</v>
      </c>
      <c r="DP199" s="412">
        <v>10</v>
      </c>
      <c r="DQ199" s="412">
        <v>9</v>
      </c>
      <c r="DR199" s="412">
        <v>4</v>
      </c>
      <c r="DS199" s="412">
        <v>1</v>
      </c>
      <c r="DT199" s="412">
        <v>5</v>
      </c>
      <c r="DU199" s="412">
        <v>1</v>
      </c>
      <c r="DV199" s="412">
        <v>80</v>
      </c>
      <c r="DW199" s="412">
        <v>12</v>
      </c>
      <c r="DX199" s="412">
        <v>7</v>
      </c>
      <c r="DY199" s="412">
        <v>8</v>
      </c>
      <c r="DZ199" s="412">
        <v>4</v>
      </c>
      <c r="EA199" s="412">
        <v>2</v>
      </c>
      <c r="EB199" s="412">
        <v>1</v>
      </c>
      <c r="EC199" s="412">
        <v>1</v>
      </c>
      <c r="ED199" s="412">
        <v>0</v>
      </c>
      <c r="EE199" s="412">
        <v>35</v>
      </c>
      <c r="EF199" s="412">
        <v>142</v>
      </c>
      <c r="EG199" s="412">
        <v>100</v>
      </c>
      <c r="EH199" s="412">
        <v>72</v>
      </c>
      <c r="EI199" s="412">
        <v>37</v>
      </c>
      <c r="EJ199" s="412">
        <v>19</v>
      </c>
      <c r="EK199" s="412">
        <v>7</v>
      </c>
      <c r="EL199" s="412">
        <v>12</v>
      </c>
      <c r="EM199" s="412">
        <v>1</v>
      </c>
      <c r="EN199" s="412">
        <v>390</v>
      </c>
      <c r="EO199" s="412">
        <v>41</v>
      </c>
      <c r="EP199" s="412">
        <v>46</v>
      </c>
      <c r="EQ199" s="412">
        <v>37</v>
      </c>
      <c r="ER199" s="412">
        <v>22</v>
      </c>
      <c r="ES199" s="412">
        <v>8</v>
      </c>
      <c r="ET199" s="412">
        <v>3</v>
      </c>
      <c r="EU199" s="412">
        <v>9</v>
      </c>
      <c r="EV199" s="412">
        <v>1</v>
      </c>
      <c r="EW199" s="412">
        <v>167</v>
      </c>
      <c r="EX199" s="412">
        <v>0</v>
      </c>
      <c r="EY199" s="412">
        <v>0</v>
      </c>
      <c r="EZ199" s="412">
        <v>0</v>
      </c>
      <c r="FA199" s="412">
        <v>0</v>
      </c>
      <c r="FB199" s="412">
        <v>0</v>
      </c>
      <c r="FC199" s="412">
        <v>0</v>
      </c>
      <c r="FD199" s="412">
        <v>0</v>
      </c>
      <c r="FE199" s="412">
        <v>0</v>
      </c>
      <c r="FF199" s="412">
        <v>0</v>
      </c>
      <c r="FG199" s="412">
        <v>3</v>
      </c>
      <c r="FH199" s="412">
        <v>7</v>
      </c>
      <c r="FI199" s="412">
        <v>4</v>
      </c>
      <c r="FJ199" s="412">
        <v>6</v>
      </c>
      <c r="FK199" s="412">
        <v>1</v>
      </c>
      <c r="FL199" s="412">
        <v>0</v>
      </c>
      <c r="FM199" s="412">
        <v>4</v>
      </c>
      <c r="FN199" s="412">
        <v>1</v>
      </c>
      <c r="FO199" s="412">
        <v>26</v>
      </c>
      <c r="FP199" s="412">
        <v>38</v>
      </c>
      <c r="FQ199" s="412">
        <v>39</v>
      </c>
      <c r="FR199" s="412">
        <v>33</v>
      </c>
      <c r="FS199" s="412">
        <v>16</v>
      </c>
      <c r="FT199" s="412">
        <v>7</v>
      </c>
      <c r="FU199" s="412">
        <v>3</v>
      </c>
      <c r="FV199" s="412">
        <v>5</v>
      </c>
      <c r="FW199" s="412">
        <v>0</v>
      </c>
      <c r="FX199" s="412">
        <v>141</v>
      </c>
      <c r="FY199" s="412">
        <v>7</v>
      </c>
      <c r="FZ199" s="412">
        <v>1719</v>
      </c>
      <c r="GA199" s="412">
        <v>3764</v>
      </c>
      <c r="GB199" s="412">
        <v>5016</v>
      </c>
      <c r="GC199" s="412">
        <v>2295</v>
      </c>
      <c r="GD199" s="412">
        <v>1545</v>
      </c>
      <c r="GE199" s="412">
        <v>406</v>
      </c>
      <c r="GF199" s="412">
        <v>386</v>
      </c>
      <c r="GG199" s="412">
        <v>59</v>
      </c>
      <c r="GH199" s="412">
        <v>15197</v>
      </c>
      <c r="GI199" s="412">
        <v>7</v>
      </c>
      <c r="GJ199" s="412">
        <v>2090</v>
      </c>
      <c r="GK199" s="412">
        <v>2233</v>
      </c>
      <c r="GL199" s="412">
        <v>1911</v>
      </c>
      <c r="GM199" s="412">
        <v>667</v>
      </c>
      <c r="GN199" s="412">
        <v>275</v>
      </c>
      <c r="GO199" s="412">
        <v>80</v>
      </c>
      <c r="GP199" s="412">
        <v>56</v>
      </c>
      <c r="GQ199" s="412">
        <v>3</v>
      </c>
      <c r="GR199" s="412">
        <v>7322</v>
      </c>
      <c r="GS199" s="412">
        <v>0</v>
      </c>
      <c r="GT199" s="412">
        <v>0.88</v>
      </c>
      <c r="GU199" s="412">
        <v>0</v>
      </c>
      <c r="GV199" s="412">
        <v>0</v>
      </c>
      <c r="GW199" s="412">
        <v>0</v>
      </c>
      <c r="GX199" s="412">
        <v>0</v>
      </c>
      <c r="GY199" s="412">
        <v>0</v>
      </c>
      <c r="GZ199" s="412">
        <v>0</v>
      </c>
      <c r="HA199" s="412">
        <v>0</v>
      </c>
      <c r="HB199" s="412">
        <v>0.88</v>
      </c>
      <c r="HC199" s="412">
        <v>12.25</v>
      </c>
      <c r="HD199" s="412">
        <v>3279.12</v>
      </c>
      <c r="HE199" s="412">
        <v>5435</v>
      </c>
      <c r="HF199" s="412">
        <v>6447.5</v>
      </c>
      <c r="HG199" s="412">
        <v>2794.5</v>
      </c>
      <c r="HH199" s="412">
        <v>1749.5</v>
      </c>
      <c r="HI199" s="412">
        <v>465.25</v>
      </c>
      <c r="HJ199" s="412">
        <v>424.75</v>
      </c>
      <c r="HK199" s="412">
        <v>60.75</v>
      </c>
      <c r="HL199" s="412">
        <v>20668.62</v>
      </c>
      <c r="HM199" s="412">
        <v>6.8</v>
      </c>
      <c r="HN199" s="412">
        <v>2186.1</v>
      </c>
      <c r="HO199" s="412">
        <v>4227.2</v>
      </c>
      <c r="HP199" s="412">
        <v>5731.1</v>
      </c>
      <c r="HQ199" s="412">
        <v>2794.5</v>
      </c>
      <c r="HR199" s="412">
        <v>2138.3000000000002</v>
      </c>
      <c r="HS199" s="412">
        <v>672</v>
      </c>
      <c r="HT199" s="412">
        <v>707.9</v>
      </c>
      <c r="HU199" s="412">
        <v>121.5</v>
      </c>
      <c r="HV199" s="412">
        <v>18585.400000000001</v>
      </c>
      <c r="HW199" s="412">
        <v>3.6</v>
      </c>
      <c r="HX199" s="412">
        <v>18589</v>
      </c>
      <c r="HY199" s="412">
        <v>12.25</v>
      </c>
      <c r="HZ199" s="412">
        <v>3279.12</v>
      </c>
      <c r="IA199" s="412">
        <v>5435</v>
      </c>
      <c r="IB199" s="412">
        <v>6447.5</v>
      </c>
      <c r="IC199" s="412">
        <v>2794.5</v>
      </c>
      <c r="ID199" s="412">
        <v>1749.5</v>
      </c>
      <c r="IE199" s="412">
        <v>465.25</v>
      </c>
      <c r="IF199" s="412">
        <v>424.75</v>
      </c>
      <c r="IG199" s="412">
        <v>60.75</v>
      </c>
      <c r="IH199" s="412">
        <v>20668.62</v>
      </c>
      <c r="II199" s="412">
        <v>4.4400000000000004</v>
      </c>
      <c r="IJ199" s="412">
        <v>801.18</v>
      </c>
      <c r="IK199" s="412">
        <v>628.22</v>
      </c>
      <c r="IL199" s="412">
        <v>437.58</v>
      </c>
      <c r="IM199" s="412">
        <v>112.27</v>
      </c>
      <c r="IN199" s="412">
        <v>35.799999999999997</v>
      </c>
      <c r="IO199" s="412">
        <v>11.44</v>
      </c>
      <c r="IP199" s="412">
        <v>7.12</v>
      </c>
      <c r="IQ199" s="412">
        <v>0</v>
      </c>
      <c r="IR199" s="412">
        <v>2038.05</v>
      </c>
      <c r="IS199" s="412">
        <v>7.81</v>
      </c>
      <c r="IT199" s="412">
        <v>2477.94</v>
      </c>
      <c r="IU199" s="412">
        <v>4806.78</v>
      </c>
      <c r="IV199" s="412">
        <v>6009.92</v>
      </c>
      <c r="IW199" s="412">
        <v>2682.23</v>
      </c>
      <c r="IX199" s="412">
        <v>1713.7</v>
      </c>
      <c r="IY199" s="412">
        <v>453.81</v>
      </c>
      <c r="IZ199" s="412">
        <v>417.63</v>
      </c>
      <c r="JA199" s="412">
        <v>60.75</v>
      </c>
      <c r="JB199" s="412">
        <v>18630.570000000003</v>
      </c>
      <c r="JC199" s="412">
        <v>4.3</v>
      </c>
      <c r="JD199" s="412">
        <v>1652</v>
      </c>
      <c r="JE199" s="412">
        <v>3738.6</v>
      </c>
      <c r="JF199" s="412">
        <v>5342.2</v>
      </c>
      <c r="JG199" s="412">
        <v>2682.2</v>
      </c>
      <c r="JH199" s="412">
        <v>2094.5</v>
      </c>
      <c r="JI199" s="412">
        <v>655.5</v>
      </c>
      <c r="JJ199" s="412">
        <v>696.1</v>
      </c>
      <c r="JK199" s="412">
        <v>121.5</v>
      </c>
      <c r="JL199" s="412">
        <v>16986.899999999998</v>
      </c>
      <c r="JM199" s="412">
        <v>3.6</v>
      </c>
      <c r="JN199" s="412">
        <v>16990.5</v>
      </c>
      <c r="JO199" s="286"/>
      <c r="JP199" s="143">
        <f t="shared" si="8"/>
        <v>0</v>
      </c>
    </row>
    <row r="200" spans="1:276" x14ac:dyDescent="0.2">
      <c r="A200" s="150" t="s">
        <v>613</v>
      </c>
      <c r="B200" s="151" t="s">
        <v>282</v>
      </c>
      <c r="C200" s="152" t="s">
        <v>278</v>
      </c>
      <c r="D200" s="415" t="s">
        <v>612</v>
      </c>
      <c r="E200" s="412">
        <v>50263</v>
      </c>
      <c r="F200" s="412">
        <v>16814</v>
      </c>
      <c r="G200" s="412">
        <v>15844</v>
      </c>
      <c r="H200" s="412">
        <v>6638</v>
      </c>
      <c r="I200" s="412">
        <v>3241</v>
      </c>
      <c r="J200" s="412">
        <v>1500</v>
      </c>
      <c r="K200" s="412">
        <v>859</v>
      </c>
      <c r="L200" s="412">
        <v>75</v>
      </c>
      <c r="M200" s="412">
        <v>95234</v>
      </c>
      <c r="N200" s="412">
        <v>1118</v>
      </c>
      <c r="O200" s="412">
        <v>212</v>
      </c>
      <c r="P200" s="412">
        <v>197</v>
      </c>
      <c r="Q200" s="412">
        <v>63</v>
      </c>
      <c r="R200" s="412">
        <v>40</v>
      </c>
      <c r="S200" s="412">
        <v>19</v>
      </c>
      <c r="T200" s="412">
        <v>9</v>
      </c>
      <c r="U200" s="412">
        <v>1</v>
      </c>
      <c r="V200" s="412">
        <v>1659</v>
      </c>
      <c r="W200" s="412">
        <v>0</v>
      </c>
      <c r="X200" s="412">
        <v>0</v>
      </c>
      <c r="Y200" s="412">
        <v>0</v>
      </c>
      <c r="Z200" s="412">
        <v>0</v>
      </c>
      <c r="AA200" s="412">
        <v>0</v>
      </c>
      <c r="AB200" s="412">
        <v>0</v>
      </c>
      <c r="AC200" s="412">
        <v>0</v>
      </c>
      <c r="AD200" s="412">
        <v>0</v>
      </c>
      <c r="AE200" s="412">
        <v>0</v>
      </c>
      <c r="AF200" s="412">
        <v>49145</v>
      </c>
      <c r="AG200" s="412">
        <v>16602</v>
      </c>
      <c r="AH200" s="412">
        <v>15647</v>
      </c>
      <c r="AI200" s="412">
        <v>6575</v>
      </c>
      <c r="AJ200" s="412">
        <v>3201</v>
      </c>
      <c r="AK200" s="412">
        <v>1481</v>
      </c>
      <c r="AL200" s="412">
        <v>850</v>
      </c>
      <c r="AM200" s="412">
        <v>74</v>
      </c>
      <c r="AN200" s="412">
        <v>93575</v>
      </c>
      <c r="AO200" s="412">
        <v>126</v>
      </c>
      <c r="AP200" s="412">
        <v>111</v>
      </c>
      <c r="AQ200" s="412">
        <v>131</v>
      </c>
      <c r="AR200" s="412">
        <v>60</v>
      </c>
      <c r="AS200" s="412">
        <v>38</v>
      </c>
      <c r="AT200" s="412">
        <v>13</v>
      </c>
      <c r="AU200" s="412">
        <v>24</v>
      </c>
      <c r="AV200" s="412">
        <v>24</v>
      </c>
      <c r="AW200" s="412">
        <v>527</v>
      </c>
      <c r="AX200" s="412">
        <v>126</v>
      </c>
      <c r="AY200" s="412">
        <v>111</v>
      </c>
      <c r="AZ200" s="412">
        <v>131</v>
      </c>
      <c r="BA200" s="412">
        <v>60</v>
      </c>
      <c r="BB200" s="412">
        <v>38</v>
      </c>
      <c r="BC200" s="412">
        <v>13</v>
      </c>
      <c r="BD200" s="412">
        <v>24</v>
      </c>
      <c r="BE200" s="412">
        <v>24</v>
      </c>
      <c r="BF200" s="412">
        <v>0</v>
      </c>
      <c r="BG200" s="412">
        <v>527</v>
      </c>
      <c r="BH200" s="412">
        <v>126</v>
      </c>
      <c r="BI200" s="412">
        <v>49130</v>
      </c>
      <c r="BJ200" s="412">
        <v>16622</v>
      </c>
      <c r="BK200" s="412">
        <v>15576</v>
      </c>
      <c r="BL200" s="412">
        <v>6553</v>
      </c>
      <c r="BM200" s="412">
        <v>3176</v>
      </c>
      <c r="BN200" s="412">
        <v>1492</v>
      </c>
      <c r="BO200" s="412">
        <v>850</v>
      </c>
      <c r="BP200" s="412">
        <v>50</v>
      </c>
      <c r="BQ200" s="412">
        <v>93575</v>
      </c>
      <c r="BR200" s="412">
        <v>33</v>
      </c>
      <c r="BS200" s="412">
        <v>22332</v>
      </c>
      <c r="BT200" s="412">
        <v>5273</v>
      </c>
      <c r="BU200" s="412">
        <v>4080</v>
      </c>
      <c r="BV200" s="412">
        <v>1235</v>
      </c>
      <c r="BW200" s="412">
        <v>525</v>
      </c>
      <c r="BX200" s="412">
        <v>220</v>
      </c>
      <c r="BY200" s="412">
        <v>100</v>
      </c>
      <c r="BZ200" s="412">
        <v>6</v>
      </c>
      <c r="CA200" s="412">
        <v>33804</v>
      </c>
      <c r="CB200" s="412">
        <v>2</v>
      </c>
      <c r="CC200" s="412">
        <v>467</v>
      </c>
      <c r="CD200" s="412">
        <v>185</v>
      </c>
      <c r="CE200" s="412">
        <v>139</v>
      </c>
      <c r="CF200" s="412">
        <v>46</v>
      </c>
      <c r="CG200" s="412">
        <v>26</v>
      </c>
      <c r="CH200" s="412">
        <v>11</v>
      </c>
      <c r="CI200" s="412">
        <v>5</v>
      </c>
      <c r="CJ200" s="412">
        <v>0</v>
      </c>
      <c r="CK200" s="412">
        <v>881</v>
      </c>
      <c r="CL200" s="412">
        <v>1</v>
      </c>
      <c r="CM200" s="412">
        <v>26</v>
      </c>
      <c r="CN200" s="412">
        <v>6</v>
      </c>
      <c r="CO200" s="412">
        <v>12</v>
      </c>
      <c r="CP200" s="412">
        <v>7</v>
      </c>
      <c r="CQ200" s="412">
        <v>6</v>
      </c>
      <c r="CR200" s="412">
        <v>14</v>
      </c>
      <c r="CS200" s="412">
        <v>26</v>
      </c>
      <c r="CT200" s="412">
        <v>2</v>
      </c>
      <c r="CU200" s="412">
        <v>100</v>
      </c>
      <c r="CV200" s="412">
        <v>83</v>
      </c>
      <c r="CW200" s="412">
        <v>25</v>
      </c>
      <c r="CX200" s="412">
        <v>36</v>
      </c>
      <c r="CY200" s="412">
        <v>16</v>
      </c>
      <c r="CZ200" s="412">
        <v>6</v>
      </c>
      <c r="DA200" s="412">
        <v>7</v>
      </c>
      <c r="DB200" s="412">
        <v>1</v>
      </c>
      <c r="DC200" s="412">
        <v>2</v>
      </c>
      <c r="DD200" s="412">
        <v>176</v>
      </c>
      <c r="DE200" s="412">
        <v>506</v>
      </c>
      <c r="DF200" s="412">
        <v>100</v>
      </c>
      <c r="DG200" s="412">
        <v>109</v>
      </c>
      <c r="DH200" s="412">
        <v>32</v>
      </c>
      <c r="DI200" s="412">
        <v>14</v>
      </c>
      <c r="DJ200" s="412">
        <v>10</v>
      </c>
      <c r="DK200" s="412">
        <v>5</v>
      </c>
      <c r="DL200" s="412">
        <v>1</v>
      </c>
      <c r="DM200" s="412">
        <v>777</v>
      </c>
      <c r="DN200" s="412">
        <v>729</v>
      </c>
      <c r="DO200" s="412">
        <v>179</v>
      </c>
      <c r="DP200" s="412">
        <v>120</v>
      </c>
      <c r="DQ200" s="412">
        <v>49</v>
      </c>
      <c r="DR200" s="412">
        <v>23</v>
      </c>
      <c r="DS200" s="412">
        <v>12</v>
      </c>
      <c r="DT200" s="412">
        <v>4</v>
      </c>
      <c r="DU200" s="412">
        <v>0</v>
      </c>
      <c r="DV200" s="412">
        <v>1116</v>
      </c>
      <c r="DW200" s="412">
        <v>252</v>
      </c>
      <c r="DX200" s="412">
        <v>49</v>
      </c>
      <c r="DY200" s="412">
        <v>33</v>
      </c>
      <c r="DZ200" s="412">
        <v>15</v>
      </c>
      <c r="EA200" s="412">
        <v>10</v>
      </c>
      <c r="EB200" s="412">
        <v>5</v>
      </c>
      <c r="EC200" s="412">
        <v>6</v>
      </c>
      <c r="ED200" s="412">
        <v>0</v>
      </c>
      <c r="EE200" s="412">
        <v>370</v>
      </c>
      <c r="EF200" s="412">
        <v>1487</v>
      </c>
      <c r="EG200" s="412">
        <v>328</v>
      </c>
      <c r="EH200" s="412">
        <v>262</v>
      </c>
      <c r="EI200" s="412">
        <v>96</v>
      </c>
      <c r="EJ200" s="412">
        <v>47</v>
      </c>
      <c r="EK200" s="412">
        <v>27</v>
      </c>
      <c r="EL200" s="412">
        <v>15</v>
      </c>
      <c r="EM200" s="412">
        <v>1</v>
      </c>
      <c r="EN200" s="412">
        <v>2263</v>
      </c>
      <c r="EO200" s="412">
        <v>830</v>
      </c>
      <c r="EP200" s="412">
        <v>163</v>
      </c>
      <c r="EQ200" s="412">
        <v>162</v>
      </c>
      <c r="ER200" s="412">
        <v>54</v>
      </c>
      <c r="ES200" s="412">
        <v>31</v>
      </c>
      <c r="ET200" s="412">
        <v>18</v>
      </c>
      <c r="EU200" s="412">
        <v>14</v>
      </c>
      <c r="EV200" s="412">
        <v>1</v>
      </c>
      <c r="EW200" s="412">
        <v>1273</v>
      </c>
      <c r="EX200" s="412">
        <v>0</v>
      </c>
      <c r="EY200" s="412">
        <v>0</v>
      </c>
      <c r="EZ200" s="412">
        <v>0</v>
      </c>
      <c r="FA200" s="412">
        <v>0</v>
      </c>
      <c r="FB200" s="412">
        <v>0</v>
      </c>
      <c r="FC200" s="412">
        <v>0</v>
      </c>
      <c r="FD200" s="412">
        <v>0</v>
      </c>
      <c r="FE200" s="412">
        <v>0</v>
      </c>
      <c r="FF200" s="412">
        <v>0</v>
      </c>
      <c r="FG200" s="412">
        <v>26</v>
      </c>
      <c r="FH200" s="412">
        <v>5</v>
      </c>
      <c r="FI200" s="412">
        <v>8</v>
      </c>
      <c r="FJ200" s="412">
        <v>5</v>
      </c>
      <c r="FK200" s="412">
        <v>4</v>
      </c>
      <c r="FL200" s="412">
        <v>3</v>
      </c>
      <c r="FM200" s="412">
        <v>3</v>
      </c>
      <c r="FN200" s="412">
        <v>0</v>
      </c>
      <c r="FO200" s="412">
        <v>54</v>
      </c>
      <c r="FP200" s="412">
        <v>804</v>
      </c>
      <c r="FQ200" s="412">
        <v>158</v>
      </c>
      <c r="FR200" s="412">
        <v>154</v>
      </c>
      <c r="FS200" s="412">
        <v>49</v>
      </c>
      <c r="FT200" s="412">
        <v>27</v>
      </c>
      <c r="FU200" s="412">
        <v>15</v>
      </c>
      <c r="FV200" s="412">
        <v>11</v>
      </c>
      <c r="FW200" s="412">
        <v>1</v>
      </c>
      <c r="FX200" s="412">
        <v>1219</v>
      </c>
      <c r="FY200" s="412">
        <v>90</v>
      </c>
      <c r="FZ200" s="412">
        <v>25322</v>
      </c>
      <c r="GA200" s="412">
        <v>10930</v>
      </c>
      <c r="GB200" s="412">
        <v>11191</v>
      </c>
      <c r="GC200" s="412">
        <v>5200</v>
      </c>
      <c r="GD200" s="412">
        <v>2586</v>
      </c>
      <c r="GE200" s="412">
        <v>1230</v>
      </c>
      <c r="GF200" s="412">
        <v>709</v>
      </c>
      <c r="GG200" s="412">
        <v>42</v>
      </c>
      <c r="GH200" s="412">
        <v>57300</v>
      </c>
      <c r="GI200" s="412">
        <v>36</v>
      </c>
      <c r="GJ200" s="412">
        <v>23808</v>
      </c>
      <c r="GK200" s="412">
        <v>5692</v>
      </c>
      <c r="GL200" s="412">
        <v>4385</v>
      </c>
      <c r="GM200" s="412">
        <v>1353</v>
      </c>
      <c r="GN200" s="412">
        <v>590</v>
      </c>
      <c r="GO200" s="412">
        <v>262</v>
      </c>
      <c r="GP200" s="412">
        <v>141</v>
      </c>
      <c r="GQ200" s="412">
        <v>8</v>
      </c>
      <c r="GR200" s="412">
        <v>36275</v>
      </c>
      <c r="GS200" s="412">
        <v>0</v>
      </c>
      <c r="GT200" s="412">
        <v>1</v>
      </c>
      <c r="GU200" s="412">
        <v>0</v>
      </c>
      <c r="GV200" s="412">
        <v>0</v>
      </c>
      <c r="GW200" s="412">
        <v>0.5</v>
      </c>
      <c r="GX200" s="412">
        <v>0.5</v>
      </c>
      <c r="GY200" s="412">
        <v>0</v>
      </c>
      <c r="GZ200" s="412">
        <v>0</v>
      </c>
      <c r="HA200" s="412">
        <v>0</v>
      </c>
      <c r="HB200" s="412">
        <v>2</v>
      </c>
      <c r="HC200" s="412">
        <v>116.75</v>
      </c>
      <c r="HD200" s="412">
        <v>43224</v>
      </c>
      <c r="HE200" s="412">
        <v>15205.5</v>
      </c>
      <c r="HF200" s="412">
        <v>14477.5</v>
      </c>
      <c r="HG200" s="412">
        <v>6210.5</v>
      </c>
      <c r="HH200" s="412">
        <v>3029.75</v>
      </c>
      <c r="HI200" s="412">
        <v>1424.5</v>
      </c>
      <c r="HJ200" s="412">
        <v>812</v>
      </c>
      <c r="HK200" s="412">
        <v>47.5</v>
      </c>
      <c r="HL200" s="412">
        <v>84548</v>
      </c>
      <c r="HM200" s="412">
        <v>64.900000000000006</v>
      </c>
      <c r="HN200" s="412">
        <v>28816</v>
      </c>
      <c r="HO200" s="412">
        <v>11826.5</v>
      </c>
      <c r="HP200" s="412">
        <v>12868.9</v>
      </c>
      <c r="HQ200" s="412">
        <v>6210.5</v>
      </c>
      <c r="HR200" s="412">
        <v>3703</v>
      </c>
      <c r="HS200" s="412">
        <v>2057.6</v>
      </c>
      <c r="HT200" s="412">
        <v>1353.3</v>
      </c>
      <c r="HU200" s="412">
        <v>95</v>
      </c>
      <c r="HV200" s="412">
        <v>66995.700000000012</v>
      </c>
      <c r="HW200" s="412">
        <v>0</v>
      </c>
      <c r="HX200" s="412">
        <v>66995.7</v>
      </c>
      <c r="HY200" s="412">
        <v>116.75</v>
      </c>
      <c r="HZ200" s="412">
        <v>43224</v>
      </c>
      <c r="IA200" s="412">
        <v>15205.5</v>
      </c>
      <c r="IB200" s="412">
        <v>14477.5</v>
      </c>
      <c r="IC200" s="412">
        <v>6210.5</v>
      </c>
      <c r="ID200" s="412">
        <v>3029.75</v>
      </c>
      <c r="IE200" s="412">
        <v>1424.5</v>
      </c>
      <c r="IF200" s="412">
        <v>812</v>
      </c>
      <c r="IG200" s="412">
        <v>47.5</v>
      </c>
      <c r="IH200" s="412">
        <v>84548</v>
      </c>
      <c r="II200" s="412">
        <v>34.11</v>
      </c>
      <c r="IJ200" s="412">
        <v>12672.02</v>
      </c>
      <c r="IK200" s="412">
        <v>1939.74</v>
      </c>
      <c r="IL200" s="412">
        <v>1150.06</v>
      </c>
      <c r="IM200" s="412">
        <v>238.11</v>
      </c>
      <c r="IN200" s="412">
        <v>70.17</v>
      </c>
      <c r="IO200" s="412">
        <v>24.03</v>
      </c>
      <c r="IP200" s="412">
        <v>10.93</v>
      </c>
      <c r="IQ200" s="412">
        <v>0</v>
      </c>
      <c r="IR200" s="412">
        <v>16139.170000000002</v>
      </c>
      <c r="IS200" s="412">
        <v>82.64</v>
      </c>
      <c r="IT200" s="412">
        <v>30551.98</v>
      </c>
      <c r="IU200" s="412">
        <v>13265.76</v>
      </c>
      <c r="IV200" s="412">
        <v>13327.44</v>
      </c>
      <c r="IW200" s="412">
        <v>5972.39</v>
      </c>
      <c r="IX200" s="412">
        <v>2959.58</v>
      </c>
      <c r="IY200" s="412">
        <v>1400.47</v>
      </c>
      <c r="IZ200" s="412">
        <v>801.07</v>
      </c>
      <c r="JA200" s="412">
        <v>47.5</v>
      </c>
      <c r="JB200" s="412">
        <v>68408.83</v>
      </c>
      <c r="JC200" s="412">
        <v>45.9</v>
      </c>
      <c r="JD200" s="412">
        <v>20368</v>
      </c>
      <c r="JE200" s="412">
        <v>10317.799999999999</v>
      </c>
      <c r="JF200" s="412">
        <v>11846.6</v>
      </c>
      <c r="JG200" s="412">
        <v>5972.4</v>
      </c>
      <c r="JH200" s="412">
        <v>3617.3</v>
      </c>
      <c r="JI200" s="412">
        <v>2022.9</v>
      </c>
      <c r="JJ200" s="412">
        <v>1335.1</v>
      </c>
      <c r="JK200" s="412">
        <v>95</v>
      </c>
      <c r="JL200" s="412">
        <v>55621.000000000007</v>
      </c>
      <c r="JM200" s="412">
        <v>0</v>
      </c>
      <c r="JN200" s="412">
        <v>55621</v>
      </c>
      <c r="JO200" s="286"/>
      <c r="JP200" s="143">
        <f t="shared" si="8"/>
        <v>0</v>
      </c>
    </row>
    <row r="201" spans="1:276" x14ac:dyDescent="0.2">
      <c r="A201" s="150" t="s">
        <v>615</v>
      </c>
      <c r="B201" s="151" t="s">
        <v>276</v>
      </c>
      <c r="C201" s="152" t="s">
        <v>277</v>
      </c>
      <c r="D201" s="415" t="s">
        <v>614</v>
      </c>
      <c r="E201" s="412">
        <v>2447</v>
      </c>
      <c r="F201" s="412">
        <v>9391</v>
      </c>
      <c r="G201" s="412">
        <v>18859</v>
      </c>
      <c r="H201" s="412">
        <v>15760</v>
      </c>
      <c r="I201" s="412">
        <v>6882</v>
      </c>
      <c r="J201" s="412">
        <v>2800</v>
      </c>
      <c r="K201" s="412">
        <v>3221</v>
      </c>
      <c r="L201" s="412">
        <v>580</v>
      </c>
      <c r="M201" s="412">
        <v>59940</v>
      </c>
      <c r="N201" s="412">
        <v>456</v>
      </c>
      <c r="O201" s="412">
        <v>672</v>
      </c>
      <c r="P201" s="412">
        <v>865</v>
      </c>
      <c r="Q201" s="412">
        <v>1192</v>
      </c>
      <c r="R201" s="412">
        <v>740</v>
      </c>
      <c r="S201" s="412">
        <v>171</v>
      </c>
      <c r="T201" s="412">
        <v>233</v>
      </c>
      <c r="U201" s="412">
        <v>204</v>
      </c>
      <c r="V201" s="412">
        <v>4533</v>
      </c>
      <c r="W201" s="412">
        <v>0</v>
      </c>
      <c r="X201" s="412">
        <v>0</v>
      </c>
      <c r="Y201" s="412">
        <v>0</v>
      </c>
      <c r="Z201" s="412">
        <v>0</v>
      </c>
      <c r="AA201" s="412">
        <v>0</v>
      </c>
      <c r="AB201" s="412">
        <v>0</v>
      </c>
      <c r="AC201" s="412">
        <v>0</v>
      </c>
      <c r="AD201" s="412">
        <v>0</v>
      </c>
      <c r="AE201" s="412">
        <v>0</v>
      </c>
      <c r="AF201" s="412">
        <v>1991</v>
      </c>
      <c r="AG201" s="412">
        <v>8719</v>
      </c>
      <c r="AH201" s="412">
        <v>17994</v>
      </c>
      <c r="AI201" s="412">
        <v>14568</v>
      </c>
      <c r="AJ201" s="412">
        <v>6142</v>
      </c>
      <c r="AK201" s="412">
        <v>2629</v>
      </c>
      <c r="AL201" s="412">
        <v>2988</v>
      </c>
      <c r="AM201" s="412">
        <v>376</v>
      </c>
      <c r="AN201" s="412">
        <v>55407</v>
      </c>
      <c r="AO201" s="412">
        <v>2</v>
      </c>
      <c r="AP201" s="412">
        <v>23</v>
      </c>
      <c r="AQ201" s="412">
        <v>74</v>
      </c>
      <c r="AR201" s="412">
        <v>63</v>
      </c>
      <c r="AS201" s="412">
        <v>28</v>
      </c>
      <c r="AT201" s="412">
        <v>14</v>
      </c>
      <c r="AU201" s="412">
        <v>13</v>
      </c>
      <c r="AV201" s="412">
        <v>8</v>
      </c>
      <c r="AW201" s="412">
        <v>225</v>
      </c>
      <c r="AX201" s="412">
        <v>2</v>
      </c>
      <c r="AY201" s="412">
        <v>23</v>
      </c>
      <c r="AZ201" s="412">
        <v>74</v>
      </c>
      <c r="BA201" s="412">
        <v>63</v>
      </c>
      <c r="BB201" s="412">
        <v>28</v>
      </c>
      <c r="BC201" s="412">
        <v>14</v>
      </c>
      <c r="BD201" s="412">
        <v>13</v>
      </c>
      <c r="BE201" s="412">
        <v>8</v>
      </c>
      <c r="BF201" s="412">
        <v>0</v>
      </c>
      <c r="BG201" s="412">
        <v>225</v>
      </c>
      <c r="BH201" s="412">
        <v>2</v>
      </c>
      <c r="BI201" s="412">
        <v>2012</v>
      </c>
      <c r="BJ201" s="412">
        <v>8770</v>
      </c>
      <c r="BK201" s="412">
        <v>17983</v>
      </c>
      <c r="BL201" s="412">
        <v>14533</v>
      </c>
      <c r="BM201" s="412">
        <v>6128</v>
      </c>
      <c r="BN201" s="412">
        <v>2628</v>
      </c>
      <c r="BO201" s="412">
        <v>2983</v>
      </c>
      <c r="BP201" s="412">
        <v>368</v>
      </c>
      <c r="BQ201" s="412">
        <v>55407</v>
      </c>
      <c r="BR201" s="412">
        <v>0</v>
      </c>
      <c r="BS201" s="412">
        <v>1242</v>
      </c>
      <c r="BT201" s="412">
        <v>4449</v>
      </c>
      <c r="BU201" s="412">
        <v>5280</v>
      </c>
      <c r="BV201" s="412">
        <v>3577</v>
      </c>
      <c r="BW201" s="412">
        <v>1358</v>
      </c>
      <c r="BX201" s="412">
        <v>533</v>
      </c>
      <c r="BY201" s="412">
        <v>476</v>
      </c>
      <c r="BZ201" s="412">
        <v>26</v>
      </c>
      <c r="CA201" s="412">
        <v>16941</v>
      </c>
      <c r="CB201" s="412">
        <v>0</v>
      </c>
      <c r="CC201" s="412">
        <v>15</v>
      </c>
      <c r="CD201" s="412">
        <v>125</v>
      </c>
      <c r="CE201" s="412">
        <v>323</v>
      </c>
      <c r="CF201" s="412">
        <v>288</v>
      </c>
      <c r="CG201" s="412">
        <v>134</v>
      </c>
      <c r="CH201" s="412">
        <v>27</v>
      </c>
      <c r="CI201" s="412">
        <v>21</v>
      </c>
      <c r="CJ201" s="412">
        <v>3</v>
      </c>
      <c r="CK201" s="412">
        <v>936</v>
      </c>
      <c r="CL201" s="412">
        <v>0</v>
      </c>
      <c r="CM201" s="412">
        <v>2</v>
      </c>
      <c r="CN201" s="412">
        <v>8</v>
      </c>
      <c r="CO201" s="412">
        <v>32</v>
      </c>
      <c r="CP201" s="412">
        <v>18</v>
      </c>
      <c r="CQ201" s="412">
        <v>14</v>
      </c>
      <c r="CR201" s="412">
        <v>13</v>
      </c>
      <c r="CS201" s="412">
        <v>23</v>
      </c>
      <c r="CT201" s="412">
        <v>13</v>
      </c>
      <c r="CU201" s="412">
        <v>123</v>
      </c>
      <c r="CV201" s="412">
        <v>50</v>
      </c>
      <c r="CW201" s="412">
        <v>198</v>
      </c>
      <c r="CX201" s="412">
        <v>254</v>
      </c>
      <c r="CY201" s="412">
        <v>304</v>
      </c>
      <c r="CZ201" s="412">
        <v>214</v>
      </c>
      <c r="DA201" s="412">
        <v>73</v>
      </c>
      <c r="DB201" s="412">
        <v>52</v>
      </c>
      <c r="DC201" s="412">
        <v>14</v>
      </c>
      <c r="DD201" s="412">
        <v>1159</v>
      </c>
      <c r="DE201" s="412">
        <v>12</v>
      </c>
      <c r="DF201" s="412">
        <v>57</v>
      </c>
      <c r="DG201" s="412">
        <v>86</v>
      </c>
      <c r="DH201" s="412">
        <v>134</v>
      </c>
      <c r="DI201" s="412">
        <v>52</v>
      </c>
      <c r="DJ201" s="412">
        <v>37</v>
      </c>
      <c r="DK201" s="412">
        <v>39</v>
      </c>
      <c r="DL201" s="412">
        <v>5</v>
      </c>
      <c r="DM201" s="412">
        <v>422</v>
      </c>
      <c r="DN201" s="412">
        <v>4</v>
      </c>
      <c r="DO201" s="412">
        <v>25</v>
      </c>
      <c r="DP201" s="412">
        <v>51</v>
      </c>
      <c r="DQ201" s="412">
        <v>46</v>
      </c>
      <c r="DR201" s="412">
        <v>24</v>
      </c>
      <c r="DS201" s="412">
        <v>11</v>
      </c>
      <c r="DT201" s="412">
        <v>11</v>
      </c>
      <c r="DU201" s="412">
        <v>0</v>
      </c>
      <c r="DV201" s="412">
        <v>172</v>
      </c>
      <c r="DW201" s="412">
        <v>5</v>
      </c>
      <c r="DX201" s="412">
        <v>17</v>
      </c>
      <c r="DY201" s="412">
        <v>18</v>
      </c>
      <c r="DZ201" s="412">
        <v>18</v>
      </c>
      <c r="EA201" s="412">
        <v>6</v>
      </c>
      <c r="EB201" s="412">
        <v>3</v>
      </c>
      <c r="EC201" s="412">
        <v>7</v>
      </c>
      <c r="ED201" s="412">
        <v>4</v>
      </c>
      <c r="EE201" s="412">
        <v>78</v>
      </c>
      <c r="EF201" s="412">
        <v>21</v>
      </c>
      <c r="EG201" s="412">
        <v>99</v>
      </c>
      <c r="EH201" s="412">
        <v>155</v>
      </c>
      <c r="EI201" s="412">
        <v>198</v>
      </c>
      <c r="EJ201" s="412">
        <v>82</v>
      </c>
      <c r="EK201" s="412">
        <v>51</v>
      </c>
      <c r="EL201" s="412">
        <v>57</v>
      </c>
      <c r="EM201" s="412">
        <v>9</v>
      </c>
      <c r="EN201" s="412">
        <v>672</v>
      </c>
      <c r="EO201" s="412">
        <v>14</v>
      </c>
      <c r="EP201" s="412">
        <v>34</v>
      </c>
      <c r="EQ201" s="412">
        <v>69</v>
      </c>
      <c r="ER201" s="412">
        <v>93</v>
      </c>
      <c r="ES201" s="412">
        <v>44</v>
      </c>
      <c r="ET201" s="412">
        <v>22</v>
      </c>
      <c r="EU201" s="412">
        <v>34</v>
      </c>
      <c r="EV201" s="412">
        <v>6</v>
      </c>
      <c r="EW201" s="412">
        <v>316</v>
      </c>
      <c r="EX201" s="412">
        <v>0</v>
      </c>
      <c r="EY201" s="412">
        <v>0</v>
      </c>
      <c r="EZ201" s="412">
        <v>0</v>
      </c>
      <c r="FA201" s="412">
        <v>0</v>
      </c>
      <c r="FB201" s="412">
        <v>0</v>
      </c>
      <c r="FC201" s="412">
        <v>0</v>
      </c>
      <c r="FD201" s="412">
        <v>0</v>
      </c>
      <c r="FE201" s="412">
        <v>0</v>
      </c>
      <c r="FF201" s="412">
        <v>0</v>
      </c>
      <c r="FG201" s="412">
        <v>1</v>
      </c>
      <c r="FH201" s="412">
        <v>1</v>
      </c>
      <c r="FI201" s="412">
        <v>11</v>
      </c>
      <c r="FJ201" s="412">
        <v>17</v>
      </c>
      <c r="FK201" s="412">
        <v>10</v>
      </c>
      <c r="FL201" s="412">
        <v>8</v>
      </c>
      <c r="FM201" s="412">
        <v>4</v>
      </c>
      <c r="FN201" s="412">
        <v>0</v>
      </c>
      <c r="FO201" s="412">
        <v>52</v>
      </c>
      <c r="FP201" s="412">
        <v>13</v>
      </c>
      <c r="FQ201" s="412">
        <v>33</v>
      </c>
      <c r="FR201" s="412">
        <v>58</v>
      </c>
      <c r="FS201" s="412">
        <v>76</v>
      </c>
      <c r="FT201" s="412">
        <v>34</v>
      </c>
      <c r="FU201" s="412">
        <v>14</v>
      </c>
      <c r="FV201" s="412">
        <v>30</v>
      </c>
      <c r="FW201" s="412">
        <v>6</v>
      </c>
      <c r="FX201" s="412">
        <v>264</v>
      </c>
      <c r="FY201" s="412">
        <v>2</v>
      </c>
      <c r="FZ201" s="412">
        <v>743</v>
      </c>
      <c r="GA201" s="412">
        <v>4142</v>
      </c>
      <c r="GB201" s="412">
        <v>12270</v>
      </c>
      <c r="GC201" s="412">
        <v>10576</v>
      </c>
      <c r="GD201" s="412">
        <v>4585</v>
      </c>
      <c r="GE201" s="412">
        <v>2040</v>
      </c>
      <c r="GF201" s="412">
        <v>2441</v>
      </c>
      <c r="GG201" s="412">
        <v>320</v>
      </c>
      <c r="GH201" s="412">
        <v>37119</v>
      </c>
      <c r="GI201" s="412">
        <v>0</v>
      </c>
      <c r="GJ201" s="412">
        <v>1269</v>
      </c>
      <c r="GK201" s="412">
        <v>4628</v>
      </c>
      <c r="GL201" s="412">
        <v>5713</v>
      </c>
      <c r="GM201" s="412">
        <v>3957</v>
      </c>
      <c r="GN201" s="412">
        <v>1543</v>
      </c>
      <c r="GO201" s="412">
        <v>588</v>
      </c>
      <c r="GP201" s="412">
        <v>542</v>
      </c>
      <c r="GQ201" s="412">
        <v>48</v>
      </c>
      <c r="GR201" s="412">
        <v>18288</v>
      </c>
      <c r="GS201" s="412">
        <v>0</v>
      </c>
      <c r="GT201" s="412">
        <v>0.38</v>
      </c>
      <c r="GU201" s="412">
        <v>0.38</v>
      </c>
      <c r="GV201" s="412">
        <v>0</v>
      </c>
      <c r="GW201" s="412">
        <v>0</v>
      </c>
      <c r="GX201" s="412">
        <v>0</v>
      </c>
      <c r="GY201" s="412">
        <v>0</v>
      </c>
      <c r="GZ201" s="412">
        <v>0</v>
      </c>
      <c r="HA201" s="412">
        <v>0</v>
      </c>
      <c r="HB201" s="412">
        <v>0.76</v>
      </c>
      <c r="HC201" s="412">
        <v>2</v>
      </c>
      <c r="HD201" s="412">
        <v>1695.12</v>
      </c>
      <c r="HE201" s="412">
        <v>7604.37</v>
      </c>
      <c r="HF201" s="412">
        <v>16532.5</v>
      </c>
      <c r="HG201" s="412">
        <v>13535.25</v>
      </c>
      <c r="HH201" s="412">
        <v>5732.5</v>
      </c>
      <c r="HI201" s="412">
        <v>2478.25</v>
      </c>
      <c r="HJ201" s="412">
        <v>2846</v>
      </c>
      <c r="HK201" s="412">
        <v>355.25</v>
      </c>
      <c r="HL201" s="412">
        <v>50781.24</v>
      </c>
      <c r="HM201" s="412">
        <v>1.1000000000000001</v>
      </c>
      <c r="HN201" s="412">
        <v>1130.0999999999999</v>
      </c>
      <c r="HO201" s="412">
        <v>5914.5</v>
      </c>
      <c r="HP201" s="412">
        <v>14695.6</v>
      </c>
      <c r="HQ201" s="412">
        <v>13535.3</v>
      </c>
      <c r="HR201" s="412">
        <v>7006.4</v>
      </c>
      <c r="HS201" s="412">
        <v>3579.7</v>
      </c>
      <c r="HT201" s="412">
        <v>4743.3</v>
      </c>
      <c r="HU201" s="412">
        <v>710.5</v>
      </c>
      <c r="HV201" s="412">
        <v>51316.5</v>
      </c>
      <c r="HW201" s="412">
        <v>0</v>
      </c>
      <c r="HX201" s="412">
        <v>51316.5</v>
      </c>
      <c r="HY201" s="412">
        <v>2</v>
      </c>
      <c r="HZ201" s="412">
        <v>1695.12</v>
      </c>
      <c r="IA201" s="412">
        <v>7604.37</v>
      </c>
      <c r="IB201" s="412">
        <v>16532.5</v>
      </c>
      <c r="IC201" s="412">
        <v>13535.25</v>
      </c>
      <c r="ID201" s="412">
        <v>5732.5</v>
      </c>
      <c r="IE201" s="412">
        <v>2478.25</v>
      </c>
      <c r="IF201" s="412">
        <v>2846</v>
      </c>
      <c r="IG201" s="412">
        <v>355.25</v>
      </c>
      <c r="IH201" s="412">
        <v>50781.24</v>
      </c>
      <c r="II201" s="412">
        <v>0</v>
      </c>
      <c r="IJ201" s="412">
        <v>534.03</v>
      </c>
      <c r="IK201" s="412">
        <v>2302.42</v>
      </c>
      <c r="IL201" s="412">
        <v>2696.39</v>
      </c>
      <c r="IM201" s="412">
        <v>952.61</v>
      </c>
      <c r="IN201" s="412">
        <v>246.89</v>
      </c>
      <c r="IO201" s="412">
        <v>26.27</v>
      </c>
      <c r="IP201" s="412">
        <v>13.78</v>
      </c>
      <c r="IQ201" s="412">
        <v>0</v>
      </c>
      <c r="IR201" s="412">
        <v>6772.39</v>
      </c>
      <c r="IS201" s="412">
        <v>2</v>
      </c>
      <c r="IT201" s="412">
        <v>1161.0899999999999</v>
      </c>
      <c r="IU201" s="412">
        <v>5301.95</v>
      </c>
      <c r="IV201" s="412">
        <v>13836.11</v>
      </c>
      <c r="IW201" s="412">
        <v>12582.64</v>
      </c>
      <c r="IX201" s="412">
        <v>5485.61</v>
      </c>
      <c r="IY201" s="412">
        <v>2451.98</v>
      </c>
      <c r="IZ201" s="412">
        <v>2832.22</v>
      </c>
      <c r="JA201" s="412">
        <v>355.25</v>
      </c>
      <c r="JB201" s="412">
        <v>44008.850000000006</v>
      </c>
      <c r="JC201" s="412">
        <v>1.1000000000000001</v>
      </c>
      <c r="JD201" s="412">
        <v>774.1</v>
      </c>
      <c r="JE201" s="412">
        <v>4123.7</v>
      </c>
      <c r="JF201" s="412">
        <v>12298.8</v>
      </c>
      <c r="JG201" s="412">
        <v>12582.6</v>
      </c>
      <c r="JH201" s="412">
        <v>6704.6</v>
      </c>
      <c r="JI201" s="412">
        <v>3541.7</v>
      </c>
      <c r="JJ201" s="412">
        <v>4720.3999999999996</v>
      </c>
      <c r="JK201" s="412">
        <v>710.5</v>
      </c>
      <c r="JL201" s="412">
        <v>45457.499999999993</v>
      </c>
      <c r="JM201" s="412">
        <v>0</v>
      </c>
      <c r="JN201" s="412">
        <v>45457.5</v>
      </c>
      <c r="JO201" s="286"/>
      <c r="JP201" s="143">
        <f t="shared" si="8"/>
        <v>0</v>
      </c>
    </row>
    <row r="202" spans="1:276" x14ac:dyDescent="0.2">
      <c r="A202" s="150" t="s">
        <v>617</v>
      </c>
      <c r="B202" s="151" t="s">
        <v>276</v>
      </c>
      <c r="C202" s="152" t="s">
        <v>278</v>
      </c>
      <c r="D202" s="415" t="s">
        <v>616</v>
      </c>
      <c r="E202" s="412">
        <v>24727</v>
      </c>
      <c r="F202" s="412">
        <v>4513</v>
      </c>
      <c r="G202" s="412">
        <v>4294</v>
      </c>
      <c r="H202" s="412">
        <v>3168</v>
      </c>
      <c r="I202" s="412">
        <v>1740</v>
      </c>
      <c r="J202" s="412">
        <v>939</v>
      </c>
      <c r="K202" s="412">
        <v>520</v>
      </c>
      <c r="L202" s="412">
        <v>46</v>
      </c>
      <c r="M202" s="412">
        <v>39947</v>
      </c>
      <c r="N202" s="412">
        <v>450</v>
      </c>
      <c r="O202" s="412">
        <v>63</v>
      </c>
      <c r="P202" s="412">
        <v>35</v>
      </c>
      <c r="Q202" s="412">
        <v>35</v>
      </c>
      <c r="R202" s="412">
        <v>12</v>
      </c>
      <c r="S202" s="412">
        <v>4</v>
      </c>
      <c r="T202" s="412">
        <v>6</v>
      </c>
      <c r="U202" s="412">
        <v>0</v>
      </c>
      <c r="V202" s="412">
        <v>605</v>
      </c>
      <c r="W202" s="412">
        <v>0</v>
      </c>
      <c r="X202" s="412">
        <v>0</v>
      </c>
      <c r="Y202" s="412">
        <v>0</v>
      </c>
      <c r="Z202" s="412">
        <v>0</v>
      </c>
      <c r="AA202" s="412">
        <v>0</v>
      </c>
      <c r="AB202" s="412">
        <v>0</v>
      </c>
      <c r="AC202" s="412">
        <v>0</v>
      </c>
      <c r="AD202" s="412">
        <v>0</v>
      </c>
      <c r="AE202" s="412">
        <v>0</v>
      </c>
      <c r="AF202" s="412">
        <v>24277</v>
      </c>
      <c r="AG202" s="412">
        <v>4450</v>
      </c>
      <c r="AH202" s="412">
        <v>4259</v>
      </c>
      <c r="AI202" s="412">
        <v>3133</v>
      </c>
      <c r="AJ202" s="412">
        <v>1728</v>
      </c>
      <c r="AK202" s="412">
        <v>935</v>
      </c>
      <c r="AL202" s="412">
        <v>514</v>
      </c>
      <c r="AM202" s="412">
        <v>46</v>
      </c>
      <c r="AN202" s="412">
        <v>39342</v>
      </c>
      <c r="AO202" s="412">
        <v>92</v>
      </c>
      <c r="AP202" s="412">
        <v>31</v>
      </c>
      <c r="AQ202" s="412">
        <v>44</v>
      </c>
      <c r="AR202" s="412">
        <v>50</v>
      </c>
      <c r="AS202" s="412">
        <v>35</v>
      </c>
      <c r="AT202" s="412">
        <v>26</v>
      </c>
      <c r="AU202" s="412">
        <v>23</v>
      </c>
      <c r="AV202" s="412">
        <v>4</v>
      </c>
      <c r="AW202" s="412">
        <v>305</v>
      </c>
      <c r="AX202" s="412">
        <v>92</v>
      </c>
      <c r="AY202" s="412">
        <v>31</v>
      </c>
      <c r="AZ202" s="412">
        <v>44</v>
      </c>
      <c r="BA202" s="412">
        <v>50</v>
      </c>
      <c r="BB202" s="412">
        <v>35</v>
      </c>
      <c r="BC202" s="412">
        <v>26</v>
      </c>
      <c r="BD202" s="412">
        <v>23</v>
      </c>
      <c r="BE202" s="412">
        <v>4</v>
      </c>
      <c r="BF202" s="412">
        <v>0</v>
      </c>
      <c r="BG202" s="412">
        <v>305</v>
      </c>
      <c r="BH202" s="412">
        <v>92</v>
      </c>
      <c r="BI202" s="412">
        <v>24216</v>
      </c>
      <c r="BJ202" s="412">
        <v>4463</v>
      </c>
      <c r="BK202" s="412">
        <v>4265</v>
      </c>
      <c r="BL202" s="412">
        <v>3118</v>
      </c>
      <c r="BM202" s="412">
        <v>1719</v>
      </c>
      <c r="BN202" s="412">
        <v>932</v>
      </c>
      <c r="BO202" s="412">
        <v>495</v>
      </c>
      <c r="BP202" s="412">
        <v>42</v>
      </c>
      <c r="BQ202" s="412">
        <v>39342</v>
      </c>
      <c r="BR202" s="412">
        <v>21</v>
      </c>
      <c r="BS202" s="412">
        <v>10075</v>
      </c>
      <c r="BT202" s="412">
        <v>1374</v>
      </c>
      <c r="BU202" s="412">
        <v>1061</v>
      </c>
      <c r="BV202" s="412">
        <v>634</v>
      </c>
      <c r="BW202" s="412">
        <v>299</v>
      </c>
      <c r="BX202" s="412">
        <v>123</v>
      </c>
      <c r="BY202" s="412">
        <v>68</v>
      </c>
      <c r="BZ202" s="412">
        <v>5</v>
      </c>
      <c r="CA202" s="412">
        <v>13660</v>
      </c>
      <c r="CB202" s="412">
        <v>3</v>
      </c>
      <c r="CC202" s="412">
        <v>167</v>
      </c>
      <c r="CD202" s="412">
        <v>38</v>
      </c>
      <c r="CE202" s="412">
        <v>27</v>
      </c>
      <c r="CF202" s="412">
        <v>23</v>
      </c>
      <c r="CG202" s="412">
        <v>10</v>
      </c>
      <c r="CH202" s="412">
        <v>6</v>
      </c>
      <c r="CI202" s="412">
        <v>0</v>
      </c>
      <c r="CJ202" s="412">
        <v>0</v>
      </c>
      <c r="CK202" s="412">
        <v>274</v>
      </c>
      <c r="CL202" s="412">
        <v>0</v>
      </c>
      <c r="CM202" s="412">
        <v>4</v>
      </c>
      <c r="CN202" s="412">
        <v>3</v>
      </c>
      <c r="CO202" s="412">
        <v>7</v>
      </c>
      <c r="CP202" s="412">
        <v>10</v>
      </c>
      <c r="CQ202" s="412">
        <v>9</v>
      </c>
      <c r="CR202" s="412">
        <v>12</v>
      </c>
      <c r="CS202" s="412">
        <v>6</v>
      </c>
      <c r="CT202" s="412">
        <v>3</v>
      </c>
      <c r="CU202" s="412">
        <v>54</v>
      </c>
      <c r="CV202" s="412">
        <v>116</v>
      </c>
      <c r="CW202" s="412">
        <v>23</v>
      </c>
      <c r="CX202" s="412">
        <v>15</v>
      </c>
      <c r="CY202" s="412">
        <v>9</v>
      </c>
      <c r="CZ202" s="412">
        <v>8</v>
      </c>
      <c r="DA202" s="412">
        <v>6</v>
      </c>
      <c r="DB202" s="412">
        <v>0</v>
      </c>
      <c r="DC202" s="412">
        <v>1</v>
      </c>
      <c r="DD202" s="412">
        <v>178</v>
      </c>
      <c r="DE202" s="412">
        <v>1019</v>
      </c>
      <c r="DF202" s="412">
        <v>97</v>
      </c>
      <c r="DG202" s="412">
        <v>94</v>
      </c>
      <c r="DH202" s="412">
        <v>54</v>
      </c>
      <c r="DI202" s="412">
        <v>29</v>
      </c>
      <c r="DJ202" s="412">
        <v>12</v>
      </c>
      <c r="DK202" s="412">
        <v>8</v>
      </c>
      <c r="DL202" s="412">
        <v>0</v>
      </c>
      <c r="DM202" s="412">
        <v>1313</v>
      </c>
      <c r="DN202" s="412">
        <v>0</v>
      </c>
      <c r="DO202" s="412">
        <v>0</v>
      </c>
      <c r="DP202" s="412">
        <v>0</v>
      </c>
      <c r="DQ202" s="412">
        <v>0</v>
      </c>
      <c r="DR202" s="412">
        <v>0</v>
      </c>
      <c r="DS202" s="412">
        <v>0</v>
      </c>
      <c r="DT202" s="412">
        <v>0</v>
      </c>
      <c r="DU202" s="412">
        <v>0</v>
      </c>
      <c r="DV202" s="412">
        <v>0</v>
      </c>
      <c r="DW202" s="412">
        <v>335</v>
      </c>
      <c r="DX202" s="412">
        <v>23</v>
      </c>
      <c r="DY202" s="412">
        <v>17</v>
      </c>
      <c r="DZ202" s="412">
        <v>14</v>
      </c>
      <c r="EA202" s="412">
        <v>7</v>
      </c>
      <c r="EB202" s="412">
        <v>2</v>
      </c>
      <c r="EC202" s="412">
        <v>1</v>
      </c>
      <c r="ED202" s="412">
        <v>1</v>
      </c>
      <c r="EE202" s="412">
        <v>400</v>
      </c>
      <c r="EF202" s="412">
        <v>1354</v>
      </c>
      <c r="EG202" s="412">
        <v>120</v>
      </c>
      <c r="EH202" s="412">
        <v>111</v>
      </c>
      <c r="EI202" s="412">
        <v>68</v>
      </c>
      <c r="EJ202" s="412">
        <v>36</v>
      </c>
      <c r="EK202" s="412">
        <v>14</v>
      </c>
      <c r="EL202" s="412">
        <v>9</v>
      </c>
      <c r="EM202" s="412">
        <v>1</v>
      </c>
      <c r="EN202" s="412">
        <v>1713</v>
      </c>
      <c r="EO202" s="412">
        <v>819</v>
      </c>
      <c r="EP202" s="412">
        <v>73</v>
      </c>
      <c r="EQ202" s="412">
        <v>70</v>
      </c>
      <c r="ER202" s="412">
        <v>44</v>
      </c>
      <c r="ES202" s="412">
        <v>28</v>
      </c>
      <c r="ET202" s="412">
        <v>11</v>
      </c>
      <c r="EU202" s="412">
        <v>4</v>
      </c>
      <c r="EV202" s="412">
        <v>1</v>
      </c>
      <c r="EW202" s="412">
        <v>1050</v>
      </c>
      <c r="EX202" s="412">
        <v>0</v>
      </c>
      <c r="EY202" s="412">
        <v>0</v>
      </c>
      <c r="EZ202" s="412">
        <v>0</v>
      </c>
      <c r="FA202" s="412">
        <v>0</v>
      </c>
      <c r="FB202" s="412">
        <v>0</v>
      </c>
      <c r="FC202" s="412">
        <v>0</v>
      </c>
      <c r="FD202" s="412">
        <v>0</v>
      </c>
      <c r="FE202" s="412">
        <v>0</v>
      </c>
      <c r="FF202" s="412">
        <v>0</v>
      </c>
      <c r="FG202" s="412">
        <v>13</v>
      </c>
      <c r="FH202" s="412">
        <v>3</v>
      </c>
      <c r="FI202" s="412">
        <v>2</v>
      </c>
      <c r="FJ202" s="412">
        <v>0</v>
      </c>
      <c r="FK202" s="412">
        <v>0</v>
      </c>
      <c r="FL202" s="412">
        <v>0</v>
      </c>
      <c r="FM202" s="412">
        <v>1</v>
      </c>
      <c r="FN202" s="412">
        <v>0</v>
      </c>
      <c r="FO202" s="412">
        <v>19</v>
      </c>
      <c r="FP202" s="412">
        <v>806</v>
      </c>
      <c r="FQ202" s="412">
        <v>70</v>
      </c>
      <c r="FR202" s="412">
        <v>68</v>
      </c>
      <c r="FS202" s="412">
        <v>44</v>
      </c>
      <c r="FT202" s="412">
        <v>28</v>
      </c>
      <c r="FU202" s="412">
        <v>11</v>
      </c>
      <c r="FV202" s="412">
        <v>3</v>
      </c>
      <c r="FW202" s="412">
        <v>1</v>
      </c>
      <c r="FX202" s="412">
        <v>1031</v>
      </c>
      <c r="FY202" s="412">
        <v>68</v>
      </c>
      <c r="FZ202" s="412">
        <v>13632</v>
      </c>
      <c r="GA202" s="412">
        <v>3022</v>
      </c>
      <c r="GB202" s="412">
        <v>3152</v>
      </c>
      <c r="GC202" s="412">
        <v>2437</v>
      </c>
      <c r="GD202" s="412">
        <v>1394</v>
      </c>
      <c r="GE202" s="412">
        <v>789</v>
      </c>
      <c r="GF202" s="412">
        <v>420</v>
      </c>
      <c r="GG202" s="412">
        <v>33</v>
      </c>
      <c r="GH202" s="412">
        <v>24947</v>
      </c>
      <c r="GI202" s="412">
        <v>24</v>
      </c>
      <c r="GJ202" s="412">
        <v>10584</v>
      </c>
      <c r="GK202" s="412">
        <v>1441</v>
      </c>
      <c r="GL202" s="412">
        <v>1113</v>
      </c>
      <c r="GM202" s="412">
        <v>681</v>
      </c>
      <c r="GN202" s="412">
        <v>325</v>
      </c>
      <c r="GO202" s="412">
        <v>143</v>
      </c>
      <c r="GP202" s="412">
        <v>75</v>
      </c>
      <c r="GQ202" s="412">
        <v>9</v>
      </c>
      <c r="GR202" s="412">
        <v>14395</v>
      </c>
      <c r="GS202" s="412">
        <v>0</v>
      </c>
      <c r="GT202" s="412">
        <v>0.5</v>
      </c>
      <c r="GU202" s="412">
        <v>0</v>
      </c>
      <c r="GV202" s="412">
        <v>0</v>
      </c>
      <c r="GW202" s="412">
        <v>0</v>
      </c>
      <c r="GX202" s="412">
        <v>0</v>
      </c>
      <c r="GY202" s="412">
        <v>0</v>
      </c>
      <c r="GZ202" s="412">
        <v>0</v>
      </c>
      <c r="HA202" s="412">
        <v>0</v>
      </c>
      <c r="HB202" s="412">
        <v>0.5</v>
      </c>
      <c r="HC202" s="412">
        <v>86</v>
      </c>
      <c r="HD202" s="412">
        <v>21819</v>
      </c>
      <c r="HE202" s="412">
        <v>4118.5</v>
      </c>
      <c r="HF202" s="412">
        <v>3997.5</v>
      </c>
      <c r="HG202" s="412">
        <v>2955.75</v>
      </c>
      <c r="HH202" s="412">
        <v>1640.75</v>
      </c>
      <c r="HI202" s="412">
        <v>894.75</v>
      </c>
      <c r="HJ202" s="412">
        <v>475.5</v>
      </c>
      <c r="HK202" s="412">
        <v>39.75</v>
      </c>
      <c r="HL202" s="412">
        <v>36027.5</v>
      </c>
      <c r="HM202" s="412">
        <v>47.8</v>
      </c>
      <c r="HN202" s="412">
        <v>14546</v>
      </c>
      <c r="HO202" s="412">
        <v>3203.3</v>
      </c>
      <c r="HP202" s="412">
        <v>3553.3</v>
      </c>
      <c r="HQ202" s="412">
        <v>2955.8</v>
      </c>
      <c r="HR202" s="412">
        <v>2005.4</v>
      </c>
      <c r="HS202" s="412">
        <v>1292.4000000000001</v>
      </c>
      <c r="HT202" s="412">
        <v>792.5</v>
      </c>
      <c r="HU202" s="412">
        <v>79.5</v>
      </c>
      <c r="HV202" s="412">
        <v>28476</v>
      </c>
      <c r="HW202" s="412">
        <v>0</v>
      </c>
      <c r="HX202" s="412">
        <v>28476</v>
      </c>
      <c r="HY202" s="412">
        <v>86</v>
      </c>
      <c r="HZ202" s="412">
        <v>21819</v>
      </c>
      <c r="IA202" s="412">
        <v>4118.5</v>
      </c>
      <c r="IB202" s="412">
        <v>3997.5</v>
      </c>
      <c r="IC202" s="412">
        <v>2955.75</v>
      </c>
      <c r="ID202" s="412">
        <v>1640.75</v>
      </c>
      <c r="IE202" s="412">
        <v>894.75</v>
      </c>
      <c r="IF202" s="412">
        <v>475.5</v>
      </c>
      <c r="IG202" s="412">
        <v>39.75</v>
      </c>
      <c r="IH202" s="412">
        <v>36027.5</v>
      </c>
      <c r="II202" s="412">
        <v>20.28</v>
      </c>
      <c r="IJ202" s="412">
        <v>4929.63</v>
      </c>
      <c r="IK202" s="412">
        <v>434.01</v>
      </c>
      <c r="IL202" s="412">
        <v>314.37</v>
      </c>
      <c r="IM202" s="412">
        <v>137.15</v>
      </c>
      <c r="IN202" s="412">
        <v>49.99</v>
      </c>
      <c r="IO202" s="412">
        <v>18.39</v>
      </c>
      <c r="IP202" s="412">
        <v>4.24</v>
      </c>
      <c r="IQ202" s="412">
        <v>0</v>
      </c>
      <c r="IR202" s="412">
        <v>5908.0599999999995</v>
      </c>
      <c r="IS202" s="412">
        <v>65.72</v>
      </c>
      <c r="IT202" s="412">
        <v>16889.37</v>
      </c>
      <c r="IU202" s="412">
        <v>3684.49</v>
      </c>
      <c r="IV202" s="412">
        <v>3683.13</v>
      </c>
      <c r="IW202" s="412">
        <v>2818.6</v>
      </c>
      <c r="IX202" s="412">
        <v>1590.76</v>
      </c>
      <c r="IY202" s="412">
        <v>876.36</v>
      </c>
      <c r="IZ202" s="412">
        <v>471.26</v>
      </c>
      <c r="JA202" s="412">
        <v>39.75</v>
      </c>
      <c r="JB202" s="412">
        <v>30119.439999999999</v>
      </c>
      <c r="JC202" s="412">
        <v>36.5</v>
      </c>
      <c r="JD202" s="412">
        <v>11259.6</v>
      </c>
      <c r="JE202" s="412">
        <v>2865.7</v>
      </c>
      <c r="JF202" s="412">
        <v>3273.9</v>
      </c>
      <c r="JG202" s="412">
        <v>2818.6</v>
      </c>
      <c r="JH202" s="412">
        <v>1944.3</v>
      </c>
      <c r="JI202" s="412">
        <v>1265.9000000000001</v>
      </c>
      <c r="JJ202" s="412">
        <v>785.4</v>
      </c>
      <c r="JK202" s="412">
        <v>79.5</v>
      </c>
      <c r="JL202" s="412">
        <v>24329.4</v>
      </c>
      <c r="JM202" s="412">
        <v>0</v>
      </c>
      <c r="JN202" s="412">
        <v>24329.4</v>
      </c>
      <c r="JO202" s="286"/>
      <c r="JP202" s="143">
        <f t="shared" si="8"/>
        <v>0</v>
      </c>
    </row>
    <row r="203" spans="1:276" x14ac:dyDescent="0.2">
      <c r="A203" s="150" t="s">
        <v>618</v>
      </c>
      <c r="B203" s="151" t="s">
        <v>284</v>
      </c>
      <c r="C203" s="152" t="s">
        <v>69</v>
      </c>
      <c r="D203" s="415" t="s">
        <v>321</v>
      </c>
      <c r="E203" s="412">
        <v>34195</v>
      </c>
      <c r="F203" s="412">
        <v>19755</v>
      </c>
      <c r="G203" s="412">
        <v>13183</v>
      </c>
      <c r="H203" s="412">
        <v>7477</v>
      </c>
      <c r="I203" s="412">
        <v>4301</v>
      </c>
      <c r="J203" s="412">
        <v>1836</v>
      </c>
      <c r="K203" s="412">
        <v>922</v>
      </c>
      <c r="L203" s="412">
        <v>67</v>
      </c>
      <c r="M203" s="412">
        <v>81736</v>
      </c>
      <c r="N203" s="412">
        <v>790</v>
      </c>
      <c r="O203" s="412">
        <v>321</v>
      </c>
      <c r="P203" s="412">
        <v>150</v>
      </c>
      <c r="Q203" s="412">
        <v>77</v>
      </c>
      <c r="R203" s="412">
        <v>65</v>
      </c>
      <c r="S203" s="412">
        <v>35</v>
      </c>
      <c r="T203" s="412">
        <v>14</v>
      </c>
      <c r="U203" s="412">
        <v>5</v>
      </c>
      <c r="V203" s="412">
        <v>1457</v>
      </c>
      <c r="W203" s="412">
        <v>2</v>
      </c>
      <c r="X203" s="412">
        <v>0</v>
      </c>
      <c r="Y203" s="412">
        <v>1</v>
      </c>
      <c r="Z203" s="412">
        <v>0</v>
      </c>
      <c r="AA203" s="412">
        <v>0</v>
      </c>
      <c r="AB203" s="412">
        <v>0</v>
      </c>
      <c r="AC203" s="412">
        <v>0</v>
      </c>
      <c r="AD203" s="412">
        <v>0</v>
      </c>
      <c r="AE203" s="412">
        <v>3</v>
      </c>
      <c r="AF203" s="412">
        <v>33403</v>
      </c>
      <c r="AG203" s="412">
        <v>19434</v>
      </c>
      <c r="AH203" s="412">
        <v>13032</v>
      </c>
      <c r="AI203" s="412">
        <v>7400</v>
      </c>
      <c r="AJ203" s="412">
        <v>4236</v>
      </c>
      <c r="AK203" s="412">
        <v>1801</v>
      </c>
      <c r="AL203" s="412">
        <v>908</v>
      </c>
      <c r="AM203" s="412">
        <v>62</v>
      </c>
      <c r="AN203" s="412">
        <v>80276</v>
      </c>
      <c r="AO203" s="412">
        <v>69</v>
      </c>
      <c r="AP203" s="412">
        <v>101</v>
      </c>
      <c r="AQ203" s="412">
        <v>79</v>
      </c>
      <c r="AR203" s="412">
        <v>45</v>
      </c>
      <c r="AS203" s="412">
        <v>39</v>
      </c>
      <c r="AT203" s="412">
        <v>16</v>
      </c>
      <c r="AU203" s="412">
        <v>16</v>
      </c>
      <c r="AV203" s="412">
        <v>8</v>
      </c>
      <c r="AW203" s="412">
        <v>373</v>
      </c>
      <c r="AX203" s="412">
        <v>69</v>
      </c>
      <c r="AY203" s="412">
        <v>101</v>
      </c>
      <c r="AZ203" s="412">
        <v>79</v>
      </c>
      <c r="BA203" s="412">
        <v>45</v>
      </c>
      <c r="BB203" s="412">
        <v>39</v>
      </c>
      <c r="BC203" s="412">
        <v>16</v>
      </c>
      <c r="BD203" s="412">
        <v>16</v>
      </c>
      <c r="BE203" s="412">
        <v>8</v>
      </c>
      <c r="BF203" s="412">
        <v>0</v>
      </c>
      <c r="BG203" s="412">
        <v>373</v>
      </c>
      <c r="BH203" s="412">
        <v>69</v>
      </c>
      <c r="BI203" s="412">
        <v>33435</v>
      </c>
      <c r="BJ203" s="412">
        <v>19412</v>
      </c>
      <c r="BK203" s="412">
        <v>12998</v>
      </c>
      <c r="BL203" s="412">
        <v>7394</v>
      </c>
      <c r="BM203" s="412">
        <v>4213</v>
      </c>
      <c r="BN203" s="412">
        <v>1801</v>
      </c>
      <c r="BO203" s="412">
        <v>900</v>
      </c>
      <c r="BP203" s="412">
        <v>54</v>
      </c>
      <c r="BQ203" s="412">
        <v>80276</v>
      </c>
      <c r="BR203" s="412">
        <v>20</v>
      </c>
      <c r="BS203" s="412">
        <v>14428</v>
      </c>
      <c r="BT203" s="412">
        <v>6167</v>
      </c>
      <c r="BU203" s="412">
        <v>3311</v>
      </c>
      <c r="BV203" s="412">
        <v>1362</v>
      </c>
      <c r="BW203" s="412">
        <v>584</v>
      </c>
      <c r="BX203" s="412">
        <v>208</v>
      </c>
      <c r="BY203" s="412">
        <v>104</v>
      </c>
      <c r="BZ203" s="412">
        <v>6</v>
      </c>
      <c r="CA203" s="412">
        <v>26190</v>
      </c>
      <c r="CB203" s="412">
        <v>2</v>
      </c>
      <c r="CC203" s="412">
        <v>232</v>
      </c>
      <c r="CD203" s="412">
        <v>156</v>
      </c>
      <c r="CE203" s="412">
        <v>129</v>
      </c>
      <c r="CF203" s="412">
        <v>59</v>
      </c>
      <c r="CG203" s="412">
        <v>37</v>
      </c>
      <c r="CH203" s="412">
        <v>15</v>
      </c>
      <c r="CI203" s="412">
        <v>2</v>
      </c>
      <c r="CJ203" s="412">
        <v>0</v>
      </c>
      <c r="CK203" s="412">
        <v>632</v>
      </c>
      <c r="CL203" s="412">
        <v>0</v>
      </c>
      <c r="CM203" s="412">
        <v>12</v>
      </c>
      <c r="CN203" s="412">
        <v>4</v>
      </c>
      <c r="CO203" s="412">
        <v>4</v>
      </c>
      <c r="CP203" s="412">
        <v>8</v>
      </c>
      <c r="CQ203" s="412">
        <v>7</v>
      </c>
      <c r="CR203" s="412">
        <v>8</v>
      </c>
      <c r="CS203" s="412">
        <v>15</v>
      </c>
      <c r="CT203" s="412">
        <v>1</v>
      </c>
      <c r="CU203" s="412">
        <v>59</v>
      </c>
      <c r="CV203" s="412">
        <v>66</v>
      </c>
      <c r="CW203" s="412">
        <v>38</v>
      </c>
      <c r="CX203" s="412">
        <v>30</v>
      </c>
      <c r="CY203" s="412">
        <v>7</v>
      </c>
      <c r="CZ203" s="412">
        <v>2</v>
      </c>
      <c r="DA203" s="412">
        <v>3</v>
      </c>
      <c r="DB203" s="412">
        <v>6</v>
      </c>
      <c r="DC203" s="412">
        <v>1</v>
      </c>
      <c r="DD203" s="412">
        <v>153</v>
      </c>
      <c r="DE203" s="412">
        <v>457</v>
      </c>
      <c r="DF203" s="412">
        <v>290</v>
      </c>
      <c r="DG203" s="412">
        <v>163</v>
      </c>
      <c r="DH203" s="412">
        <v>72</v>
      </c>
      <c r="DI203" s="412">
        <v>46</v>
      </c>
      <c r="DJ203" s="412">
        <v>15</v>
      </c>
      <c r="DK203" s="412">
        <v>21</v>
      </c>
      <c r="DL203" s="412">
        <v>1</v>
      </c>
      <c r="DM203" s="412">
        <v>1065</v>
      </c>
      <c r="DN203" s="412">
        <v>30</v>
      </c>
      <c r="DO203" s="412">
        <v>16</v>
      </c>
      <c r="DP203" s="412">
        <v>5</v>
      </c>
      <c r="DQ203" s="412">
        <v>3</v>
      </c>
      <c r="DR203" s="412">
        <v>1</v>
      </c>
      <c r="DS203" s="412">
        <v>2</v>
      </c>
      <c r="DT203" s="412">
        <v>0</v>
      </c>
      <c r="DU203" s="412">
        <v>0</v>
      </c>
      <c r="DV203" s="412">
        <v>57</v>
      </c>
      <c r="DW203" s="412">
        <v>74</v>
      </c>
      <c r="DX203" s="412">
        <v>23</v>
      </c>
      <c r="DY203" s="412">
        <v>12</v>
      </c>
      <c r="DZ203" s="412">
        <v>6</v>
      </c>
      <c r="EA203" s="412">
        <v>2</v>
      </c>
      <c r="EB203" s="412">
        <v>2</v>
      </c>
      <c r="EC203" s="412">
        <v>2</v>
      </c>
      <c r="ED203" s="412">
        <v>0</v>
      </c>
      <c r="EE203" s="412">
        <v>121</v>
      </c>
      <c r="EF203" s="412">
        <v>561</v>
      </c>
      <c r="EG203" s="412">
        <v>329</v>
      </c>
      <c r="EH203" s="412">
        <v>180</v>
      </c>
      <c r="EI203" s="412">
        <v>81</v>
      </c>
      <c r="EJ203" s="412">
        <v>49</v>
      </c>
      <c r="EK203" s="412">
        <v>19</v>
      </c>
      <c r="EL203" s="412">
        <v>23</v>
      </c>
      <c r="EM203" s="412">
        <v>1</v>
      </c>
      <c r="EN203" s="412">
        <v>1243</v>
      </c>
      <c r="EO203" s="412">
        <v>258</v>
      </c>
      <c r="EP203" s="412">
        <v>158</v>
      </c>
      <c r="EQ203" s="412">
        <v>94</v>
      </c>
      <c r="ER203" s="412">
        <v>30</v>
      </c>
      <c r="ES203" s="412">
        <v>25</v>
      </c>
      <c r="ET203" s="412">
        <v>6</v>
      </c>
      <c r="EU203" s="412">
        <v>20</v>
      </c>
      <c r="EV203" s="412">
        <v>1</v>
      </c>
      <c r="EW203" s="412">
        <v>592</v>
      </c>
      <c r="EX203" s="412">
        <v>0</v>
      </c>
      <c r="EY203" s="412">
        <v>0</v>
      </c>
      <c r="EZ203" s="412">
        <v>0</v>
      </c>
      <c r="FA203" s="412">
        <v>0</v>
      </c>
      <c r="FB203" s="412">
        <v>0</v>
      </c>
      <c r="FC203" s="412">
        <v>0</v>
      </c>
      <c r="FD203" s="412">
        <v>0</v>
      </c>
      <c r="FE203" s="412">
        <v>0</v>
      </c>
      <c r="FF203" s="412">
        <v>0</v>
      </c>
      <c r="FG203" s="412">
        <v>0</v>
      </c>
      <c r="FH203" s="412">
        <v>0</v>
      </c>
      <c r="FI203" s="412">
        <v>0</v>
      </c>
      <c r="FJ203" s="412">
        <v>0</v>
      </c>
      <c r="FK203" s="412">
        <v>0</v>
      </c>
      <c r="FL203" s="412">
        <v>0</v>
      </c>
      <c r="FM203" s="412">
        <v>0</v>
      </c>
      <c r="FN203" s="412">
        <v>0</v>
      </c>
      <c r="FO203" s="412">
        <v>0</v>
      </c>
      <c r="FP203" s="412">
        <v>258</v>
      </c>
      <c r="FQ203" s="412">
        <v>158</v>
      </c>
      <c r="FR203" s="412">
        <v>94</v>
      </c>
      <c r="FS203" s="412">
        <v>30</v>
      </c>
      <c r="FT203" s="412">
        <v>25</v>
      </c>
      <c r="FU203" s="412">
        <v>6</v>
      </c>
      <c r="FV203" s="412">
        <v>20</v>
      </c>
      <c r="FW203" s="412">
        <v>1</v>
      </c>
      <c r="FX203" s="412">
        <v>592</v>
      </c>
      <c r="FY203" s="412">
        <v>47</v>
      </c>
      <c r="FZ203" s="412">
        <v>18646</v>
      </c>
      <c r="GA203" s="412">
        <v>13045</v>
      </c>
      <c r="GB203" s="412">
        <v>9537</v>
      </c>
      <c r="GC203" s="412">
        <v>5955</v>
      </c>
      <c r="GD203" s="412">
        <v>3582</v>
      </c>
      <c r="GE203" s="412">
        <v>1566</v>
      </c>
      <c r="GF203" s="412">
        <v>777</v>
      </c>
      <c r="GG203" s="412">
        <v>47</v>
      </c>
      <c r="GH203" s="412">
        <v>53202</v>
      </c>
      <c r="GI203" s="412">
        <v>22</v>
      </c>
      <c r="GJ203" s="412">
        <v>14789</v>
      </c>
      <c r="GK203" s="412">
        <v>6367</v>
      </c>
      <c r="GL203" s="412">
        <v>3461</v>
      </c>
      <c r="GM203" s="412">
        <v>1439</v>
      </c>
      <c r="GN203" s="412">
        <v>631</v>
      </c>
      <c r="GO203" s="412">
        <v>235</v>
      </c>
      <c r="GP203" s="412">
        <v>123</v>
      </c>
      <c r="GQ203" s="412">
        <v>7</v>
      </c>
      <c r="GR203" s="412">
        <v>27074</v>
      </c>
      <c r="GS203" s="412">
        <v>0</v>
      </c>
      <c r="GT203" s="412">
        <v>0.5</v>
      </c>
      <c r="GU203" s="412">
        <v>0</v>
      </c>
      <c r="GV203" s="412">
        <v>0</v>
      </c>
      <c r="GW203" s="412">
        <v>0.5</v>
      </c>
      <c r="GX203" s="412">
        <v>0</v>
      </c>
      <c r="GY203" s="412">
        <v>0</v>
      </c>
      <c r="GZ203" s="412">
        <v>0</v>
      </c>
      <c r="HA203" s="412">
        <v>0</v>
      </c>
      <c r="HB203" s="412">
        <v>1</v>
      </c>
      <c r="HC203" s="412">
        <v>63.5</v>
      </c>
      <c r="HD203" s="412">
        <v>29764</v>
      </c>
      <c r="HE203" s="412">
        <v>17824.25</v>
      </c>
      <c r="HF203" s="412">
        <v>12137</v>
      </c>
      <c r="HG203" s="412">
        <v>7033.75</v>
      </c>
      <c r="HH203" s="412">
        <v>4054.25</v>
      </c>
      <c r="HI203" s="412">
        <v>1740.25</v>
      </c>
      <c r="HJ203" s="412">
        <v>867</v>
      </c>
      <c r="HK203" s="412">
        <v>52</v>
      </c>
      <c r="HL203" s="412">
        <v>73536</v>
      </c>
      <c r="HM203" s="412">
        <v>35.299999999999997</v>
      </c>
      <c r="HN203" s="412">
        <v>19842.7</v>
      </c>
      <c r="HO203" s="412">
        <v>13863.3</v>
      </c>
      <c r="HP203" s="412">
        <v>10788.4</v>
      </c>
      <c r="HQ203" s="412">
        <v>7033.8</v>
      </c>
      <c r="HR203" s="412">
        <v>4955.2</v>
      </c>
      <c r="HS203" s="412">
        <v>2513.6999999999998</v>
      </c>
      <c r="HT203" s="412">
        <v>1445</v>
      </c>
      <c r="HU203" s="412">
        <v>104</v>
      </c>
      <c r="HV203" s="412">
        <v>60581.4</v>
      </c>
      <c r="HW203" s="412">
        <v>303</v>
      </c>
      <c r="HX203" s="412">
        <v>60884.4</v>
      </c>
      <c r="HY203" s="412">
        <v>63.5</v>
      </c>
      <c r="HZ203" s="412">
        <v>29764</v>
      </c>
      <c r="IA203" s="412">
        <v>17824.25</v>
      </c>
      <c r="IB203" s="412">
        <v>12137</v>
      </c>
      <c r="IC203" s="412">
        <v>7033.75</v>
      </c>
      <c r="ID203" s="412">
        <v>4054.25</v>
      </c>
      <c r="IE203" s="412">
        <v>1740.25</v>
      </c>
      <c r="IF203" s="412">
        <v>867</v>
      </c>
      <c r="IG203" s="412">
        <v>52</v>
      </c>
      <c r="IH203" s="412">
        <v>73536</v>
      </c>
      <c r="II203" s="412">
        <v>14.6</v>
      </c>
      <c r="IJ203" s="412">
        <v>6565.8</v>
      </c>
      <c r="IK203" s="412">
        <v>2043.19</v>
      </c>
      <c r="IL203" s="412">
        <v>698.02</v>
      </c>
      <c r="IM203" s="412">
        <v>221.28</v>
      </c>
      <c r="IN203" s="412">
        <v>65.14</v>
      </c>
      <c r="IO203" s="412">
        <v>13.7</v>
      </c>
      <c r="IP203" s="412">
        <v>7.19</v>
      </c>
      <c r="IQ203" s="412">
        <v>0</v>
      </c>
      <c r="IR203" s="412">
        <v>9628.9200000000019</v>
      </c>
      <c r="IS203" s="412">
        <v>48.9</v>
      </c>
      <c r="IT203" s="412">
        <v>23198.2</v>
      </c>
      <c r="IU203" s="412">
        <v>15781.06</v>
      </c>
      <c r="IV203" s="412">
        <v>11438.98</v>
      </c>
      <c r="IW203" s="412">
        <v>6812.47</v>
      </c>
      <c r="IX203" s="412">
        <v>3989.11</v>
      </c>
      <c r="IY203" s="412">
        <v>1726.55</v>
      </c>
      <c r="IZ203" s="412">
        <v>859.81</v>
      </c>
      <c r="JA203" s="412">
        <v>52</v>
      </c>
      <c r="JB203" s="412">
        <v>63907.08</v>
      </c>
      <c r="JC203" s="412">
        <v>27.2</v>
      </c>
      <c r="JD203" s="412">
        <v>15465.5</v>
      </c>
      <c r="JE203" s="412">
        <v>12274.2</v>
      </c>
      <c r="JF203" s="412">
        <v>10168</v>
      </c>
      <c r="JG203" s="412">
        <v>6812.5</v>
      </c>
      <c r="JH203" s="412">
        <v>4875.6000000000004</v>
      </c>
      <c r="JI203" s="412">
        <v>2493.9</v>
      </c>
      <c r="JJ203" s="412">
        <v>1433</v>
      </c>
      <c r="JK203" s="412">
        <v>104</v>
      </c>
      <c r="JL203" s="412">
        <v>53653.9</v>
      </c>
      <c r="JM203" s="412">
        <v>303</v>
      </c>
      <c r="JN203" s="412">
        <v>53956.9</v>
      </c>
      <c r="JO203" s="286"/>
      <c r="JP203" s="143">
        <f t="shared" si="8"/>
        <v>0</v>
      </c>
    </row>
    <row r="204" spans="1:276" x14ac:dyDescent="0.2">
      <c r="A204" s="150" t="s">
        <v>619</v>
      </c>
      <c r="B204" s="151" t="s">
        <v>284</v>
      </c>
      <c r="C204" s="152" t="s">
        <v>285</v>
      </c>
      <c r="D204" s="415" t="s">
        <v>322</v>
      </c>
      <c r="E204" s="412">
        <v>46908</v>
      </c>
      <c r="F204" s="412">
        <v>31876</v>
      </c>
      <c r="G204" s="412">
        <v>22217</v>
      </c>
      <c r="H204" s="412">
        <v>9316</v>
      </c>
      <c r="I204" s="412">
        <v>4770</v>
      </c>
      <c r="J204" s="412">
        <v>1686</v>
      </c>
      <c r="K204" s="412">
        <v>591</v>
      </c>
      <c r="L204" s="412">
        <v>59</v>
      </c>
      <c r="M204" s="412">
        <v>117423</v>
      </c>
      <c r="N204" s="412">
        <v>2896</v>
      </c>
      <c r="O204" s="412">
        <v>1734</v>
      </c>
      <c r="P204" s="412">
        <v>1105</v>
      </c>
      <c r="Q204" s="412">
        <v>640</v>
      </c>
      <c r="R204" s="412">
        <v>202</v>
      </c>
      <c r="S204" s="412">
        <v>46</v>
      </c>
      <c r="T204" s="412">
        <v>39</v>
      </c>
      <c r="U204" s="412">
        <v>20</v>
      </c>
      <c r="V204" s="412">
        <v>6682</v>
      </c>
      <c r="W204" s="412">
        <v>76</v>
      </c>
      <c r="X204" s="412">
        <v>1</v>
      </c>
      <c r="Y204" s="412">
        <v>0</v>
      </c>
      <c r="Z204" s="412">
        <v>0</v>
      </c>
      <c r="AA204" s="412">
        <v>1</v>
      </c>
      <c r="AB204" s="412">
        <v>0</v>
      </c>
      <c r="AC204" s="412">
        <v>0</v>
      </c>
      <c r="AD204" s="412">
        <v>0</v>
      </c>
      <c r="AE204" s="412">
        <v>78</v>
      </c>
      <c r="AF204" s="412">
        <v>43936</v>
      </c>
      <c r="AG204" s="412">
        <v>30141</v>
      </c>
      <c r="AH204" s="412">
        <v>21112</v>
      </c>
      <c r="AI204" s="412">
        <v>8676</v>
      </c>
      <c r="AJ204" s="412">
        <v>4567</v>
      </c>
      <c r="AK204" s="412">
        <v>1640</v>
      </c>
      <c r="AL204" s="412">
        <v>552</v>
      </c>
      <c r="AM204" s="412">
        <v>39</v>
      </c>
      <c r="AN204" s="412">
        <v>110663</v>
      </c>
      <c r="AO204" s="412">
        <v>123</v>
      </c>
      <c r="AP204" s="412">
        <v>147</v>
      </c>
      <c r="AQ204" s="412">
        <v>118</v>
      </c>
      <c r="AR204" s="412">
        <v>90</v>
      </c>
      <c r="AS204" s="412">
        <v>65</v>
      </c>
      <c r="AT204" s="412">
        <v>27</v>
      </c>
      <c r="AU204" s="412">
        <v>31</v>
      </c>
      <c r="AV204" s="412">
        <v>12</v>
      </c>
      <c r="AW204" s="412">
        <v>613</v>
      </c>
      <c r="AX204" s="412">
        <v>123</v>
      </c>
      <c r="AY204" s="412">
        <v>147</v>
      </c>
      <c r="AZ204" s="412">
        <v>118</v>
      </c>
      <c r="BA204" s="412">
        <v>90</v>
      </c>
      <c r="BB204" s="412">
        <v>65</v>
      </c>
      <c r="BC204" s="412">
        <v>27</v>
      </c>
      <c r="BD204" s="412">
        <v>31</v>
      </c>
      <c r="BE204" s="412">
        <v>12</v>
      </c>
      <c r="BF204" s="412">
        <v>0</v>
      </c>
      <c r="BG204" s="412">
        <v>613</v>
      </c>
      <c r="BH204" s="412">
        <v>123</v>
      </c>
      <c r="BI204" s="412">
        <v>43960</v>
      </c>
      <c r="BJ204" s="412">
        <v>30112</v>
      </c>
      <c r="BK204" s="412">
        <v>21084</v>
      </c>
      <c r="BL204" s="412">
        <v>8651</v>
      </c>
      <c r="BM204" s="412">
        <v>4529</v>
      </c>
      <c r="BN204" s="412">
        <v>1644</v>
      </c>
      <c r="BO204" s="412">
        <v>533</v>
      </c>
      <c r="BP204" s="412">
        <v>27</v>
      </c>
      <c r="BQ204" s="412">
        <v>110663</v>
      </c>
      <c r="BR204" s="412">
        <v>41</v>
      </c>
      <c r="BS204" s="412">
        <v>22140</v>
      </c>
      <c r="BT204" s="412">
        <v>9978</v>
      </c>
      <c r="BU204" s="412">
        <v>5460</v>
      </c>
      <c r="BV204" s="412">
        <v>1976</v>
      </c>
      <c r="BW204" s="412">
        <v>834</v>
      </c>
      <c r="BX204" s="412">
        <v>267</v>
      </c>
      <c r="BY204" s="412">
        <v>69</v>
      </c>
      <c r="BZ204" s="412">
        <v>2</v>
      </c>
      <c r="CA204" s="412">
        <v>40767</v>
      </c>
      <c r="CB204" s="412">
        <v>7</v>
      </c>
      <c r="CC204" s="412">
        <v>524</v>
      </c>
      <c r="CD204" s="412">
        <v>347</v>
      </c>
      <c r="CE204" s="412">
        <v>186</v>
      </c>
      <c r="CF204" s="412">
        <v>75</v>
      </c>
      <c r="CG204" s="412">
        <v>39</v>
      </c>
      <c r="CH204" s="412">
        <v>18</v>
      </c>
      <c r="CI204" s="412">
        <v>3</v>
      </c>
      <c r="CJ204" s="412">
        <v>0</v>
      </c>
      <c r="CK204" s="412">
        <v>1199</v>
      </c>
      <c r="CL204" s="412">
        <v>2</v>
      </c>
      <c r="CM204" s="412">
        <v>53</v>
      </c>
      <c r="CN204" s="412">
        <v>55</v>
      </c>
      <c r="CO204" s="412">
        <v>31</v>
      </c>
      <c r="CP204" s="412">
        <v>25</v>
      </c>
      <c r="CQ204" s="412">
        <v>13</v>
      </c>
      <c r="CR204" s="412">
        <v>30</v>
      </c>
      <c r="CS204" s="412">
        <v>26</v>
      </c>
      <c r="CT204" s="412">
        <v>17</v>
      </c>
      <c r="CU204" s="412">
        <v>252</v>
      </c>
      <c r="CV204" s="412">
        <v>274</v>
      </c>
      <c r="CW204" s="412">
        <v>160</v>
      </c>
      <c r="CX204" s="412">
        <v>120</v>
      </c>
      <c r="CY204" s="412">
        <v>72</v>
      </c>
      <c r="CZ204" s="412">
        <v>62</v>
      </c>
      <c r="DA204" s="412">
        <v>19</v>
      </c>
      <c r="DB204" s="412">
        <v>12</v>
      </c>
      <c r="DC204" s="412">
        <v>0</v>
      </c>
      <c r="DD204" s="412">
        <v>719</v>
      </c>
      <c r="DE204" s="412">
        <v>774</v>
      </c>
      <c r="DF204" s="412">
        <v>334</v>
      </c>
      <c r="DG204" s="412">
        <v>168</v>
      </c>
      <c r="DH204" s="412">
        <v>79</v>
      </c>
      <c r="DI204" s="412">
        <v>35</v>
      </c>
      <c r="DJ204" s="412">
        <v>20</v>
      </c>
      <c r="DK204" s="412">
        <v>14</v>
      </c>
      <c r="DL204" s="412">
        <v>0</v>
      </c>
      <c r="DM204" s="412">
        <v>1424</v>
      </c>
      <c r="DN204" s="412">
        <v>193</v>
      </c>
      <c r="DO204" s="412">
        <v>96</v>
      </c>
      <c r="DP204" s="412">
        <v>56</v>
      </c>
      <c r="DQ204" s="412">
        <v>17</v>
      </c>
      <c r="DR204" s="412">
        <v>16</v>
      </c>
      <c r="DS204" s="412">
        <v>5</v>
      </c>
      <c r="DT204" s="412">
        <v>2</v>
      </c>
      <c r="DU204" s="412">
        <v>0</v>
      </c>
      <c r="DV204" s="412">
        <v>385</v>
      </c>
      <c r="DW204" s="412">
        <v>120</v>
      </c>
      <c r="DX204" s="412">
        <v>42</v>
      </c>
      <c r="DY204" s="412">
        <v>16</v>
      </c>
      <c r="DZ204" s="412">
        <v>7</v>
      </c>
      <c r="EA204" s="412">
        <v>3</v>
      </c>
      <c r="EB204" s="412">
        <v>2</v>
      </c>
      <c r="EC204" s="412">
        <v>5</v>
      </c>
      <c r="ED204" s="412">
        <v>1</v>
      </c>
      <c r="EE204" s="412">
        <v>196</v>
      </c>
      <c r="EF204" s="412">
        <v>1087</v>
      </c>
      <c r="EG204" s="412">
        <v>472</v>
      </c>
      <c r="EH204" s="412">
        <v>240</v>
      </c>
      <c r="EI204" s="412">
        <v>103</v>
      </c>
      <c r="EJ204" s="412">
        <v>54</v>
      </c>
      <c r="EK204" s="412">
        <v>27</v>
      </c>
      <c r="EL204" s="412">
        <v>21</v>
      </c>
      <c r="EM204" s="412">
        <v>1</v>
      </c>
      <c r="EN204" s="412">
        <v>2005</v>
      </c>
      <c r="EO204" s="412">
        <v>498</v>
      </c>
      <c r="EP204" s="412">
        <v>177</v>
      </c>
      <c r="EQ204" s="412">
        <v>86</v>
      </c>
      <c r="ER204" s="412">
        <v>41</v>
      </c>
      <c r="ES204" s="412">
        <v>20</v>
      </c>
      <c r="ET204" s="412">
        <v>9</v>
      </c>
      <c r="EU204" s="412">
        <v>11</v>
      </c>
      <c r="EV204" s="412">
        <v>1</v>
      </c>
      <c r="EW204" s="412">
        <v>843</v>
      </c>
      <c r="EX204" s="412">
        <v>0</v>
      </c>
      <c r="EY204" s="412">
        <v>0</v>
      </c>
      <c r="EZ204" s="412">
        <v>0</v>
      </c>
      <c r="FA204" s="412">
        <v>0</v>
      </c>
      <c r="FB204" s="412">
        <v>0</v>
      </c>
      <c r="FC204" s="412">
        <v>0</v>
      </c>
      <c r="FD204" s="412">
        <v>0</v>
      </c>
      <c r="FE204" s="412">
        <v>0</v>
      </c>
      <c r="FF204" s="412">
        <v>0</v>
      </c>
      <c r="FG204" s="412">
        <v>39</v>
      </c>
      <c r="FH204" s="412">
        <v>24</v>
      </c>
      <c r="FI204" s="412">
        <v>20</v>
      </c>
      <c r="FJ204" s="412">
        <v>7</v>
      </c>
      <c r="FK204" s="412">
        <v>8</v>
      </c>
      <c r="FL204" s="412">
        <v>0</v>
      </c>
      <c r="FM204" s="412">
        <v>1</v>
      </c>
      <c r="FN204" s="412">
        <v>0</v>
      </c>
      <c r="FO204" s="412">
        <v>99</v>
      </c>
      <c r="FP204" s="412">
        <v>459</v>
      </c>
      <c r="FQ204" s="412">
        <v>153</v>
      </c>
      <c r="FR204" s="412">
        <v>66</v>
      </c>
      <c r="FS204" s="412">
        <v>34</v>
      </c>
      <c r="FT204" s="412">
        <v>12</v>
      </c>
      <c r="FU204" s="412">
        <v>9</v>
      </c>
      <c r="FV204" s="412">
        <v>10</v>
      </c>
      <c r="FW204" s="412">
        <v>1</v>
      </c>
      <c r="FX204" s="412">
        <v>744</v>
      </c>
      <c r="FY204" s="412">
        <v>73</v>
      </c>
      <c r="FZ204" s="412">
        <v>20928</v>
      </c>
      <c r="GA204" s="412">
        <v>19594</v>
      </c>
      <c r="GB204" s="412">
        <v>15334</v>
      </c>
      <c r="GC204" s="412">
        <v>6551</v>
      </c>
      <c r="GD204" s="412">
        <v>3624</v>
      </c>
      <c r="GE204" s="412">
        <v>1322</v>
      </c>
      <c r="GF204" s="412">
        <v>428</v>
      </c>
      <c r="GG204" s="412">
        <v>7</v>
      </c>
      <c r="GH204" s="412">
        <v>67861</v>
      </c>
      <c r="GI204" s="412">
        <v>50</v>
      </c>
      <c r="GJ204" s="412">
        <v>23032</v>
      </c>
      <c r="GK204" s="412">
        <v>10518</v>
      </c>
      <c r="GL204" s="412">
        <v>5750</v>
      </c>
      <c r="GM204" s="412">
        <v>2100</v>
      </c>
      <c r="GN204" s="412">
        <v>905</v>
      </c>
      <c r="GO204" s="412">
        <v>322</v>
      </c>
      <c r="GP204" s="412">
        <v>105</v>
      </c>
      <c r="GQ204" s="412">
        <v>20</v>
      </c>
      <c r="GR204" s="412">
        <v>42802</v>
      </c>
      <c r="GS204" s="412">
        <v>0</v>
      </c>
      <c r="GT204" s="412">
        <v>6.5</v>
      </c>
      <c r="GU204" s="412">
        <v>4.5</v>
      </c>
      <c r="GV204" s="412">
        <v>8</v>
      </c>
      <c r="GW204" s="412">
        <v>5.38</v>
      </c>
      <c r="GX204" s="412">
        <v>3.5</v>
      </c>
      <c r="GY204" s="412">
        <v>4</v>
      </c>
      <c r="GZ204" s="412">
        <v>1.5</v>
      </c>
      <c r="HA204" s="412">
        <v>0</v>
      </c>
      <c r="HB204" s="412">
        <v>33.379999999999995</v>
      </c>
      <c r="HC204" s="412">
        <v>110</v>
      </c>
      <c r="HD204" s="412">
        <v>38157.5</v>
      </c>
      <c r="HE204" s="412">
        <v>27438.25</v>
      </c>
      <c r="HF204" s="412">
        <v>19614</v>
      </c>
      <c r="HG204" s="412">
        <v>8110.87</v>
      </c>
      <c r="HH204" s="412">
        <v>4291.75</v>
      </c>
      <c r="HI204" s="412">
        <v>1550.75</v>
      </c>
      <c r="HJ204" s="412">
        <v>501.5</v>
      </c>
      <c r="HK204" s="412">
        <v>18.5</v>
      </c>
      <c r="HL204" s="412">
        <v>99793.12</v>
      </c>
      <c r="HM204" s="412">
        <v>61.1</v>
      </c>
      <c r="HN204" s="412">
        <v>25438.3</v>
      </c>
      <c r="HO204" s="412">
        <v>21340.9</v>
      </c>
      <c r="HP204" s="412">
        <v>17434.7</v>
      </c>
      <c r="HQ204" s="412">
        <v>8110.9</v>
      </c>
      <c r="HR204" s="412">
        <v>5245.5</v>
      </c>
      <c r="HS204" s="412">
        <v>2240</v>
      </c>
      <c r="HT204" s="412">
        <v>835.8</v>
      </c>
      <c r="HU204" s="412">
        <v>37</v>
      </c>
      <c r="HV204" s="412">
        <v>80744.2</v>
      </c>
      <c r="HW204" s="412">
        <v>841.89</v>
      </c>
      <c r="HX204" s="412">
        <v>81586.100000000006</v>
      </c>
      <c r="HY204" s="412">
        <v>110</v>
      </c>
      <c r="HZ204" s="412">
        <v>38157.5</v>
      </c>
      <c r="IA204" s="412">
        <v>27438.25</v>
      </c>
      <c r="IB204" s="412">
        <v>19614</v>
      </c>
      <c r="IC204" s="412">
        <v>8110.87</v>
      </c>
      <c r="ID204" s="412">
        <v>4291.75</v>
      </c>
      <c r="IE204" s="412">
        <v>1550.75</v>
      </c>
      <c r="IF204" s="412">
        <v>501.5</v>
      </c>
      <c r="IG204" s="412">
        <v>18.5</v>
      </c>
      <c r="IH204" s="412">
        <v>99793.12</v>
      </c>
      <c r="II204" s="412">
        <v>37.229999999999997</v>
      </c>
      <c r="IJ204" s="412">
        <v>10614.42</v>
      </c>
      <c r="IK204" s="412">
        <v>3612.05</v>
      </c>
      <c r="IL204" s="412">
        <v>1173.8599999999999</v>
      </c>
      <c r="IM204" s="412">
        <v>276.52</v>
      </c>
      <c r="IN204" s="412">
        <v>66.95</v>
      </c>
      <c r="IO204" s="412">
        <v>17.18</v>
      </c>
      <c r="IP204" s="412">
        <v>3.67</v>
      </c>
      <c r="IQ204" s="412">
        <v>0</v>
      </c>
      <c r="IR204" s="412">
        <v>15801.880000000003</v>
      </c>
      <c r="IS204" s="412">
        <v>72.77000000000001</v>
      </c>
      <c r="IT204" s="412">
        <v>27543.08</v>
      </c>
      <c r="IU204" s="412">
        <v>23826.2</v>
      </c>
      <c r="IV204" s="412">
        <v>18440.14</v>
      </c>
      <c r="IW204" s="412">
        <v>7834.35</v>
      </c>
      <c r="IX204" s="412">
        <v>4224.8</v>
      </c>
      <c r="IY204" s="412">
        <v>1533.57</v>
      </c>
      <c r="IZ204" s="412">
        <v>497.83</v>
      </c>
      <c r="JA204" s="412">
        <v>18.5</v>
      </c>
      <c r="JB204" s="412">
        <v>83991.24000000002</v>
      </c>
      <c r="JC204" s="412">
        <v>40.4</v>
      </c>
      <c r="JD204" s="412">
        <v>18362.099999999999</v>
      </c>
      <c r="JE204" s="412">
        <v>18531.5</v>
      </c>
      <c r="JF204" s="412">
        <v>16391.2</v>
      </c>
      <c r="JG204" s="412">
        <v>7834.4</v>
      </c>
      <c r="JH204" s="412">
        <v>5163.6000000000004</v>
      </c>
      <c r="JI204" s="412">
        <v>2215.1999999999998</v>
      </c>
      <c r="JJ204" s="412">
        <v>829.7</v>
      </c>
      <c r="JK204" s="412">
        <v>37</v>
      </c>
      <c r="JL204" s="412">
        <v>69405.099999999991</v>
      </c>
      <c r="JM204" s="412">
        <v>841.89</v>
      </c>
      <c r="JN204" s="412">
        <v>70247</v>
      </c>
      <c r="JO204" s="286"/>
      <c r="JP204" s="143">
        <f t="shared" si="8"/>
        <v>0</v>
      </c>
    </row>
    <row r="205" spans="1:276" x14ac:dyDescent="0.2">
      <c r="A205" s="150" t="s">
        <v>620</v>
      </c>
      <c r="B205" s="151" t="s">
        <v>284</v>
      </c>
      <c r="C205" s="152" t="s">
        <v>285</v>
      </c>
      <c r="D205" s="415" t="s">
        <v>323</v>
      </c>
      <c r="E205" s="412">
        <v>4860</v>
      </c>
      <c r="F205" s="412">
        <v>11991</v>
      </c>
      <c r="G205" s="412">
        <v>22671</v>
      </c>
      <c r="H205" s="412">
        <v>12198</v>
      </c>
      <c r="I205" s="412">
        <v>8062</v>
      </c>
      <c r="J205" s="412">
        <v>3933</v>
      </c>
      <c r="K205" s="412">
        <v>3140</v>
      </c>
      <c r="L205" s="412">
        <v>953</v>
      </c>
      <c r="M205" s="412">
        <v>67808</v>
      </c>
      <c r="N205" s="412">
        <v>135</v>
      </c>
      <c r="O205" s="412">
        <v>160</v>
      </c>
      <c r="P205" s="412">
        <v>397</v>
      </c>
      <c r="Q205" s="412">
        <v>219</v>
      </c>
      <c r="R205" s="412">
        <v>95</v>
      </c>
      <c r="S205" s="412">
        <v>53</v>
      </c>
      <c r="T205" s="412">
        <v>35</v>
      </c>
      <c r="U205" s="412">
        <v>13</v>
      </c>
      <c r="V205" s="412">
        <v>1107</v>
      </c>
      <c r="W205" s="412">
        <v>0</v>
      </c>
      <c r="X205" s="412">
        <v>0</v>
      </c>
      <c r="Y205" s="412">
        <v>0</v>
      </c>
      <c r="Z205" s="412">
        <v>1</v>
      </c>
      <c r="AA205" s="412">
        <v>1</v>
      </c>
      <c r="AB205" s="412">
        <v>0</v>
      </c>
      <c r="AC205" s="412">
        <v>0</v>
      </c>
      <c r="AD205" s="412">
        <v>1</v>
      </c>
      <c r="AE205" s="412">
        <v>3</v>
      </c>
      <c r="AF205" s="412">
        <v>4725</v>
      </c>
      <c r="AG205" s="412">
        <v>11831</v>
      </c>
      <c r="AH205" s="412">
        <v>22274</v>
      </c>
      <c r="AI205" s="412">
        <v>11978</v>
      </c>
      <c r="AJ205" s="412">
        <v>7966</v>
      </c>
      <c r="AK205" s="412">
        <v>3880</v>
      </c>
      <c r="AL205" s="412">
        <v>3105</v>
      </c>
      <c r="AM205" s="412">
        <v>939</v>
      </c>
      <c r="AN205" s="412">
        <v>66698</v>
      </c>
      <c r="AO205" s="412">
        <v>10</v>
      </c>
      <c r="AP205" s="412">
        <v>31</v>
      </c>
      <c r="AQ205" s="412">
        <v>124</v>
      </c>
      <c r="AR205" s="412">
        <v>77</v>
      </c>
      <c r="AS205" s="412">
        <v>54</v>
      </c>
      <c r="AT205" s="412">
        <v>41</v>
      </c>
      <c r="AU205" s="412">
        <v>26</v>
      </c>
      <c r="AV205" s="412">
        <v>32</v>
      </c>
      <c r="AW205" s="412">
        <v>395</v>
      </c>
      <c r="AX205" s="412">
        <v>10</v>
      </c>
      <c r="AY205" s="412">
        <v>31</v>
      </c>
      <c r="AZ205" s="412">
        <v>124</v>
      </c>
      <c r="BA205" s="412">
        <v>77</v>
      </c>
      <c r="BB205" s="412">
        <v>54</v>
      </c>
      <c r="BC205" s="412">
        <v>41</v>
      </c>
      <c r="BD205" s="412">
        <v>26</v>
      </c>
      <c r="BE205" s="412">
        <v>32</v>
      </c>
      <c r="BF205" s="412">
        <v>0</v>
      </c>
      <c r="BG205" s="412">
        <v>395</v>
      </c>
      <c r="BH205" s="412">
        <v>10</v>
      </c>
      <c r="BI205" s="412">
        <v>4746</v>
      </c>
      <c r="BJ205" s="412">
        <v>11924</v>
      </c>
      <c r="BK205" s="412">
        <v>22227</v>
      </c>
      <c r="BL205" s="412">
        <v>11955</v>
      </c>
      <c r="BM205" s="412">
        <v>7953</v>
      </c>
      <c r="BN205" s="412">
        <v>3865</v>
      </c>
      <c r="BO205" s="412">
        <v>3111</v>
      </c>
      <c r="BP205" s="412">
        <v>907</v>
      </c>
      <c r="BQ205" s="412">
        <v>66698</v>
      </c>
      <c r="BR205" s="412">
        <v>5</v>
      </c>
      <c r="BS205" s="412">
        <v>3141</v>
      </c>
      <c r="BT205" s="412">
        <v>5351</v>
      </c>
      <c r="BU205" s="412">
        <v>6323</v>
      </c>
      <c r="BV205" s="412">
        <v>3160</v>
      </c>
      <c r="BW205" s="412">
        <v>1802</v>
      </c>
      <c r="BX205" s="412">
        <v>788</v>
      </c>
      <c r="BY205" s="412">
        <v>553</v>
      </c>
      <c r="BZ205" s="412">
        <v>118</v>
      </c>
      <c r="CA205" s="412">
        <v>21241</v>
      </c>
      <c r="CB205" s="412">
        <v>0</v>
      </c>
      <c r="CC205" s="412">
        <v>25</v>
      </c>
      <c r="CD205" s="412">
        <v>130</v>
      </c>
      <c r="CE205" s="412">
        <v>239</v>
      </c>
      <c r="CF205" s="412">
        <v>123</v>
      </c>
      <c r="CG205" s="412">
        <v>59</v>
      </c>
      <c r="CH205" s="412">
        <v>21</v>
      </c>
      <c r="CI205" s="412">
        <v>10</v>
      </c>
      <c r="CJ205" s="412">
        <v>2</v>
      </c>
      <c r="CK205" s="412">
        <v>609</v>
      </c>
      <c r="CL205" s="412">
        <v>0</v>
      </c>
      <c r="CM205" s="412">
        <v>9</v>
      </c>
      <c r="CN205" s="412">
        <v>7</v>
      </c>
      <c r="CO205" s="412">
        <v>19</v>
      </c>
      <c r="CP205" s="412">
        <v>22</v>
      </c>
      <c r="CQ205" s="412">
        <v>9</v>
      </c>
      <c r="CR205" s="412">
        <v>13</v>
      </c>
      <c r="CS205" s="412">
        <v>25</v>
      </c>
      <c r="CT205" s="412">
        <v>4</v>
      </c>
      <c r="CU205" s="412">
        <v>108</v>
      </c>
      <c r="CV205" s="412">
        <v>38</v>
      </c>
      <c r="CW205" s="412">
        <v>108</v>
      </c>
      <c r="CX205" s="412">
        <v>244</v>
      </c>
      <c r="CY205" s="412">
        <v>228</v>
      </c>
      <c r="CZ205" s="412">
        <v>274</v>
      </c>
      <c r="DA205" s="412">
        <v>248</v>
      </c>
      <c r="DB205" s="412">
        <v>342</v>
      </c>
      <c r="DC205" s="412">
        <v>145</v>
      </c>
      <c r="DD205" s="412">
        <v>1627</v>
      </c>
      <c r="DE205" s="412">
        <v>88</v>
      </c>
      <c r="DF205" s="412">
        <v>142</v>
      </c>
      <c r="DG205" s="412">
        <v>204</v>
      </c>
      <c r="DH205" s="412">
        <v>99</v>
      </c>
      <c r="DI205" s="412">
        <v>66</v>
      </c>
      <c r="DJ205" s="412">
        <v>36</v>
      </c>
      <c r="DK205" s="412">
        <v>42</v>
      </c>
      <c r="DL205" s="412">
        <v>23</v>
      </c>
      <c r="DM205" s="412">
        <v>700</v>
      </c>
      <c r="DN205" s="412">
        <v>0</v>
      </c>
      <c r="DO205" s="412">
        <v>0</v>
      </c>
      <c r="DP205" s="412">
        <v>0</v>
      </c>
      <c r="DQ205" s="412">
        <v>0</v>
      </c>
      <c r="DR205" s="412">
        <v>0</v>
      </c>
      <c r="DS205" s="412">
        <v>0</v>
      </c>
      <c r="DT205" s="412">
        <v>0</v>
      </c>
      <c r="DU205" s="412">
        <v>0</v>
      </c>
      <c r="DV205" s="412">
        <v>0</v>
      </c>
      <c r="DW205" s="412">
        <v>17</v>
      </c>
      <c r="DX205" s="412">
        <v>14</v>
      </c>
      <c r="DY205" s="412">
        <v>16</v>
      </c>
      <c r="DZ205" s="412">
        <v>17</v>
      </c>
      <c r="EA205" s="412">
        <v>8</v>
      </c>
      <c r="EB205" s="412">
        <v>3</v>
      </c>
      <c r="EC205" s="412">
        <v>6</v>
      </c>
      <c r="ED205" s="412">
        <v>7</v>
      </c>
      <c r="EE205" s="412">
        <v>88</v>
      </c>
      <c r="EF205" s="412">
        <v>105</v>
      </c>
      <c r="EG205" s="412">
        <v>156</v>
      </c>
      <c r="EH205" s="412">
        <v>220</v>
      </c>
      <c r="EI205" s="412">
        <v>116</v>
      </c>
      <c r="EJ205" s="412">
        <v>74</v>
      </c>
      <c r="EK205" s="412">
        <v>39</v>
      </c>
      <c r="EL205" s="412">
        <v>48</v>
      </c>
      <c r="EM205" s="412">
        <v>30</v>
      </c>
      <c r="EN205" s="412">
        <v>788</v>
      </c>
      <c r="EO205" s="412">
        <v>45</v>
      </c>
      <c r="EP205" s="412">
        <v>46</v>
      </c>
      <c r="EQ205" s="412">
        <v>71</v>
      </c>
      <c r="ER205" s="412">
        <v>41</v>
      </c>
      <c r="ES205" s="412">
        <v>31</v>
      </c>
      <c r="ET205" s="412">
        <v>16</v>
      </c>
      <c r="EU205" s="412">
        <v>18</v>
      </c>
      <c r="EV205" s="412">
        <v>21</v>
      </c>
      <c r="EW205" s="412">
        <v>289</v>
      </c>
      <c r="EX205" s="412">
        <v>0</v>
      </c>
      <c r="EY205" s="412">
        <v>0</v>
      </c>
      <c r="EZ205" s="412">
        <v>0</v>
      </c>
      <c r="FA205" s="412">
        <v>0</v>
      </c>
      <c r="FB205" s="412">
        <v>0</v>
      </c>
      <c r="FC205" s="412">
        <v>0</v>
      </c>
      <c r="FD205" s="412">
        <v>0</v>
      </c>
      <c r="FE205" s="412">
        <v>0</v>
      </c>
      <c r="FF205" s="412">
        <v>0</v>
      </c>
      <c r="FG205" s="412">
        <v>0</v>
      </c>
      <c r="FH205" s="412">
        <v>0</v>
      </c>
      <c r="FI205" s="412">
        <v>0</v>
      </c>
      <c r="FJ205" s="412">
        <v>0</v>
      </c>
      <c r="FK205" s="412">
        <v>0</v>
      </c>
      <c r="FL205" s="412">
        <v>0</v>
      </c>
      <c r="FM205" s="412">
        <v>1</v>
      </c>
      <c r="FN205" s="412">
        <v>0</v>
      </c>
      <c r="FO205" s="412">
        <v>1</v>
      </c>
      <c r="FP205" s="412">
        <v>45</v>
      </c>
      <c r="FQ205" s="412">
        <v>46</v>
      </c>
      <c r="FR205" s="412">
        <v>71</v>
      </c>
      <c r="FS205" s="412">
        <v>41</v>
      </c>
      <c r="FT205" s="412">
        <v>31</v>
      </c>
      <c r="FU205" s="412">
        <v>16</v>
      </c>
      <c r="FV205" s="412">
        <v>17</v>
      </c>
      <c r="FW205" s="412">
        <v>21</v>
      </c>
      <c r="FX205" s="412">
        <v>288</v>
      </c>
      <c r="FY205" s="412">
        <v>5</v>
      </c>
      <c r="FZ205" s="412">
        <v>1554</v>
      </c>
      <c r="GA205" s="412">
        <v>6422</v>
      </c>
      <c r="GB205" s="412">
        <v>15629</v>
      </c>
      <c r="GC205" s="412">
        <v>8631</v>
      </c>
      <c r="GD205" s="412">
        <v>6074</v>
      </c>
      <c r="GE205" s="412">
        <v>3040</v>
      </c>
      <c r="GF205" s="412">
        <v>2516</v>
      </c>
      <c r="GG205" s="412">
        <v>775</v>
      </c>
      <c r="GH205" s="412">
        <v>44646</v>
      </c>
      <c r="GI205" s="412">
        <v>5</v>
      </c>
      <c r="GJ205" s="412">
        <v>3192</v>
      </c>
      <c r="GK205" s="412">
        <v>5502</v>
      </c>
      <c r="GL205" s="412">
        <v>6598</v>
      </c>
      <c r="GM205" s="412">
        <v>3324</v>
      </c>
      <c r="GN205" s="412">
        <v>1879</v>
      </c>
      <c r="GO205" s="412">
        <v>825</v>
      </c>
      <c r="GP205" s="412">
        <v>595</v>
      </c>
      <c r="GQ205" s="412">
        <v>132</v>
      </c>
      <c r="GR205" s="412">
        <v>22052</v>
      </c>
      <c r="GS205" s="412">
        <v>0</v>
      </c>
      <c r="GT205" s="412">
        <v>11</v>
      </c>
      <c r="GU205" s="412">
        <v>1.38</v>
      </c>
      <c r="GV205" s="412">
        <v>0</v>
      </c>
      <c r="GW205" s="412">
        <v>0</v>
      </c>
      <c r="GX205" s="412">
        <v>0</v>
      </c>
      <c r="GY205" s="412">
        <v>0</v>
      </c>
      <c r="GZ205" s="412">
        <v>0</v>
      </c>
      <c r="HA205" s="412">
        <v>0</v>
      </c>
      <c r="HB205" s="412">
        <v>12.379999999999999</v>
      </c>
      <c r="HC205" s="412">
        <v>8.75</v>
      </c>
      <c r="HD205" s="412">
        <v>3947.5</v>
      </c>
      <c r="HE205" s="412">
        <v>10555.87</v>
      </c>
      <c r="HF205" s="412">
        <v>20584.5</v>
      </c>
      <c r="HG205" s="412">
        <v>11130.75</v>
      </c>
      <c r="HH205" s="412">
        <v>7486.75</v>
      </c>
      <c r="HI205" s="412">
        <v>3657.75</v>
      </c>
      <c r="HJ205" s="412">
        <v>2960.25</v>
      </c>
      <c r="HK205" s="412">
        <v>878</v>
      </c>
      <c r="HL205" s="412">
        <v>61210.12</v>
      </c>
      <c r="HM205" s="412">
        <v>4.9000000000000004</v>
      </c>
      <c r="HN205" s="412">
        <v>2631.7</v>
      </c>
      <c r="HO205" s="412">
        <v>8210.1</v>
      </c>
      <c r="HP205" s="412">
        <v>18297.3</v>
      </c>
      <c r="HQ205" s="412">
        <v>11130.8</v>
      </c>
      <c r="HR205" s="412">
        <v>9150.5</v>
      </c>
      <c r="HS205" s="412">
        <v>5283.4</v>
      </c>
      <c r="HT205" s="412">
        <v>4933.8</v>
      </c>
      <c r="HU205" s="412">
        <v>1756</v>
      </c>
      <c r="HV205" s="412">
        <v>61398.500000000007</v>
      </c>
      <c r="HW205" s="412">
        <v>155.6</v>
      </c>
      <c r="HX205" s="412">
        <v>61554.1</v>
      </c>
      <c r="HY205" s="412">
        <v>8.75</v>
      </c>
      <c r="HZ205" s="412">
        <v>3947.5</v>
      </c>
      <c r="IA205" s="412">
        <v>10555.87</v>
      </c>
      <c r="IB205" s="412">
        <v>20584.5</v>
      </c>
      <c r="IC205" s="412">
        <v>11130.75</v>
      </c>
      <c r="ID205" s="412">
        <v>7486.75</v>
      </c>
      <c r="IE205" s="412">
        <v>3657.75</v>
      </c>
      <c r="IF205" s="412">
        <v>2960.25</v>
      </c>
      <c r="IG205" s="412">
        <v>878</v>
      </c>
      <c r="IH205" s="412">
        <v>61210.12</v>
      </c>
      <c r="II205" s="412">
        <v>1.78</v>
      </c>
      <c r="IJ205" s="412">
        <v>1393.37</v>
      </c>
      <c r="IK205" s="412">
        <v>2417.96</v>
      </c>
      <c r="IL205" s="412">
        <v>2448.92</v>
      </c>
      <c r="IM205" s="412">
        <v>657.2</v>
      </c>
      <c r="IN205" s="412">
        <v>193.23</v>
      </c>
      <c r="IO205" s="412">
        <v>44.33</v>
      </c>
      <c r="IP205" s="412">
        <v>17.62</v>
      </c>
      <c r="IQ205" s="412">
        <v>0.34</v>
      </c>
      <c r="IR205" s="412">
        <v>7174.7499999999991</v>
      </c>
      <c r="IS205" s="412">
        <v>6.97</v>
      </c>
      <c r="IT205" s="412">
        <v>2554.13</v>
      </c>
      <c r="IU205" s="412">
        <v>8137.9100000000008</v>
      </c>
      <c r="IV205" s="412">
        <v>18135.580000000002</v>
      </c>
      <c r="IW205" s="412">
        <v>10473.549999999999</v>
      </c>
      <c r="IX205" s="412">
        <v>7293.52</v>
      </c>
      <c r="IY205" s="412">
        <v>3613.42</v>
      </c>
      <c r="IZ205" s="412">
        <v>2942.63</v>
      </c>
      <c r="JA205" s="412">
        <v>877.66</v>
      </c>
      <c r="JB205" s="412">
        <v>54035.37</v>
      </c>
      <c r="JC205" s="412">
        <v>3.9</v>
      </c>
      <c r="JD205" s="412">
        <v>1702.8</v>
      </c>
      <c r="JE205" s="412">
        <v>6329.5</v>
      </c>
      <c r="JF205" s="412">
        <v>16120.5</v>
      </c>
      <c r="JG205" s="412">
        <v>10473.6</v>
      </c>
      <c r="JH205" s="412">
        <v>8914.2999999999993</v>
      </c>
      <c r="JI205" s="412">
        <v>5219.3999999999996</v>
      </c>
      <c r="JJ205" s="412">
        <v>4904.3999999999996</v>
      </c>
      <c r="JK205" s="412">
        <v>1755.3</v>
      </c>
      <c r="JL205" s="412">
        <v>55423.700000000012</v>
      </c>
      <c r="JM205" s="412">
        <v>155.6</v>
      </c>
      <c r="JN205" s="412">
        <v>55579.3</v>
      </c>
      <c r="JO205" s="286"/>
      <c r="JP205" s="143">
        <f t="shared" si="8"/>
        <v>0</v>
      </c>
    </row>
    <row r="206" spans="1:276" x14ac:dyDescent="0.2">
      <c r="A206" s="150" t="s">
        <v>621</v>
      </c>
      <c r="B206" s="151" t="s">
        <v>284</v>
      </c>
      <c r="C206" s="152" t="s">
        <v>277</v>
      </c>
      <c r="D206" s="415" t="s">
        <v>324</v>
      </c>
      <c r="E206" s="412">
        <v>24968</v>
      </c>
      <c r="F206" s="412">
        <v>31307</v>
      </c>
      <c r="G206" s="412">
        <v>21484</v>
      </c>
      <c r="H206" s="412">
        <v>6007</v>
      </c>
      <c r="I206" s="412">
        <v>3642</v>
      </c>
      <c r="J206" s="412">
        <v>1621</v>
      </c>
      <c r="K206" s="412">
        <v>660</v>
      </c>
      <c r="L206" s="412">
        <v>64</v>
      </c>
      <c r="M206" s="412">
        <v>89753</v>
      </c>
      <c r="N206" s="412">
        <v>1479</v>
      </c>
      <c r="O206" s="412">
        <v>2230</v>
      </c>
      <c r="P206" s="412">
        <v>938</v>
      </c>
      <c r="Q206" s="412">
        <v>317</v>
      </c>
      <c r="R206" s="412">
        <v>251</v>
      </c>
      <c r="S206" s="412">
        <v>45</v>
      </c>
      <c r="T206" s="412">
        <v>34</v>
      </c>
      <c r="U206" s="412">
        <v>22</v>
      </c>
      <c r="V206" s="412">
        <v>5316</v>
      </c>
      <c r="W206" s="412">
        <v>0</v>
      </c>
      <c r="X206" s="412">
        <v>0</v>
      </c>
      <c r="Y206" s="412">
        <v>0</v>
      </c>
      <c r="Z206" s="412">
        <v>0</v>
      </c>
      <c r="AA206" s="412">
        <v>0</v>
      </c>
      <c r="AB206" s="412">
        <v>0</v>
      </c>
      <c r="AC206" s="412">
        <v>0</v>
      </c>
      <c r="AD206" s="412">
        <v>0</v>
      </c>
      <c r="AE206" s="412">
        <v>0</v>
      </c>
      <c r="AF206" s="412">
        <v>23489</v>
      </c>
      <c r="AG206" s="412">
        <v>29077</v>
      </c>
      <c r="AH206" s="412">
        <v>20546</v>
      </c>
      <c r="AI206" s="412">
        <v>5690</v>
      </c>
      <c r="AJ206" s="412">
        <v>3391</v>
      </c>
      <c r="AK206" s="412">
        <v>1576</v>
      </c>
      <c r="AL206" s="412">
        <v>626</v>
      </c>
      <c r="AM206" s="412">
        <v>42</v>
      </c>
      <c r="AN206" s="412">
        <v>84437</v>
      </c>
      <c r="AO206" s="412">
        <v>33</v>
      </c>
      <c r="AP206" s="412">
        <v>99</v>
      </c>
      <c r="AQ206" s="412">
        <v>137</v>
      </c>
      <c r="AR206" s="412">
        <v>41</v>
      </c>
      <c r="AS206" s="412">
        <v>32</v>
      </c>
      <c r="AT206" s="412">
        <v>22</v>
      </c>
      <c r="AU206" s="412">
        <v>15</v>
      </c>
      <c r="AV206" s="412">
        <v>15</v>
      </c>
      <c r="AW206" s="412">
        <v>394</v>
      </c>
      <c r="AX206" s="412">
        <v>33</v>
      </c>
      <c r="AY206" s="412">
        <v>99</v>
      </c>
      <c r="AZ206" s="412">
        <v>137</v>
      </c>
      <c r="BA206" s="412">
        <v>41</v>
      </c>
      <c r="BB206" s="412">
        <v>32</v>
      </c>
      <c r="BC206" s="412">
        <v>22</v>
      </c>
      <c r="BD206" s="412">
        <v>15</v>
      </c>
      <c r="BE206" s="412">
        <v>15</v>
      </c>
      <c r="BF206" s="412">
        <v>0</v>
      </c>
      <c r="BG206" s="412">
        <v>394</v>
      </c>
      <c r="BH206" s="412">
        <v>33</v>
      </c>
      <c r="BI206" s="412">
        <v>23555</v>
      </c>
      <c r="BJ206" s="412">
        <v>29115</v>
      </c>
      <c r="BK206" s="412">
        <v>20450</v>
      </c>
      <c r="BL206" s="412">
        <v>5681</v>
      </c>
      <c r="BM206" s="412">
        <v>3381</v>
      </c>
      <c r="BN206" s="412">
        <v>1569</v>
      </c>
      <c r="BO206" s="412">
        <v>626</v>
      </c>
      <c r="BP206" s="412">
        <v>27</v>
      </c>
      <c r="BQ206" s="412">
        <v>84437</v>
      </c>
      <c r="BR206" s="412">
        <v>8</v>
      </c>
      <c r="BS206" s="412">
        <v>12899</v>
      </c>
      <c r="BT206" s="412">
        <v>10418</v>
      </c>
      <c r="BU206" s="412">
        <v>5513</v>
      </c>
      <c r="BV206" s="412">
        <v>1419</v>
      </c>
      <c r="BW206" s="412">
        <v>748</v>
      </c>
      <c r="BX206" s="412">
        <v>331</v>
      </c>
      <c r="BY206" s="412">
        <v>93</v>
      </c>
      <c r="BZ206" s="412">
        <v>2</v>
      </c>
      <c r="CA206" s="412">
        <v>31431</v>
      </c>
      <c r="CB206" s="412">
        <v>0</v>
      </c>
      <c r="CC206" s="412">
        <v>309</v>
      </c>
      <c r="CD206" s="412">
        <v>463</v>
      </c>
      <c r="CE206" s="412">
        <v>251</v>
      </c>
      <c r="CF206" s="412">
        <v>75</v>
      </c>
      <c r="CG206" s="412">
        <v>36</v>
      </c>
      <c r="CH206" s="412">
        <v>15</v>
      </c>
      <c r="CI206" s="412">
        <v>4</v>
      </c>
      <c r="CJ206" s="412">
        <v>0</v>
      </c>
      <c r="CK206" s="412">
        <v>1153</v>
      </c>
      <c r="CL206" s="412">
        <v>0</v>
      </c>
      <c r="CM206" s="412">
        <v>51</v>
      </c>
      <c r="CN206" s="412">
        <v>21</v>
      </c>
      <c r="CO206" s="412">
        <v>41</v>
      </c>
      <c r="CP206" s="412">
        <v>9</v>
      </c>
      <c r="CQ206" s="412">
        <v>13</v>
      </c>
      <c r="CR206" s="412">
        <v>19</v>
      </c>
      <c r="CS206" s="412">
        <v>23</v>
      </c>
      <c r="CT206" s="412">
        <v>0</v>
      </c>
      <c r="CU206" s="412">
        <v>177</v>
      </c>
      <c r="CV206" s="412">
        <v>218</v>
      </c>
      <c r="CW206" s="412">
        <v>341</v>
      </c>
      <c r="CX206" s="412">
        <v>181</v>
      </c>
      <c r="CY206" s="412">
        <v>109</v>
      </c>
      <c r="CZ206" s="412">
        <v>116</v>
      </c>
      <c r="DA206" s="412">
        <v>91</v>
      </c>
      <c r="DB206" s="412">
        <v>27</v>
      </c>
      <c r="DC206" s="412">
        <v>1</v>
      </c>
      <c r="DD206" s="412">
        <v>1084</v>
      </c>
      <c r="DE206" s="412">
        <v>525</v>
      </c>
      <c r="DF206" s="412">
        <v>433</v>
      </c>
      <c r="DG206" s="412">
        <v>212</v>
      </c>
      <c r="DH206" s="412">
        <v>51</v>
      </c>
      <c r="DI206" s="412">
        <v>55</v>
      </c>
      <c r="DJ206" s="412">
        <v>25</v>
      </c>
      <c r="DK206" s="412">
        <v>9</v>
      </c>
      <c r="DL206" s="412">
        <v>1</v>
      </c>
      <c r="DM206" s="412">
        <v>1311</v>
      </c>
      <c r="DN206" s="412">
        <v>185</v>
      </c>
      <c r="DO206" s="412">
        <v>176</v>
      </c>
      <c r="DP206" s="412">
        <v>107</v>
      </c>
      <c r="DQ206" s="412">
        <v>25</v>
      </c>
      <c r="DR206" s="412">
        <v>20</v>
      </c>
      <c r="DS206" s="412">
        <v>12</v>
      </c>
      <c r="DT206" s="412">
        <v>6</v>
      </c>
      <c r="DU206" s="412">
        <v>0</v>
      </c>
      <c r="DV206" s="412">
        <v>531</v>
      </c>
      <c r="DW206" s="412">
        <v>53</v>
      </c>
      <c r="DX206" s="412">
        <v>43</v>
      </c>
      <c r="DY206" s="412">
        <v>14</v>
      </c>
      <c r="DZ206" s="412">
        <v>4</v>
      </c>
      <c r="EA206" s="412">
        <v>2</v>
      </c>
      <c r="EB206" s="412">
        <v>1</v>
      </c>
      <c r="EC206" s="412">
        <v>0</v>
      </c>
      <c r="ED206" s="412">
        <v>0</v>
      </c>
      <c r="EE206" s="412">
        <v>117</v>
      </c>
      <c r="EF206" s="412">
        <v>763</v>
      </c>
      <c r="EG206" s="412">
        <v>652</v>
      </c>
      <c r="EH206" s="412">
        <v>333</v>
      </c>
      <c r="EI206" s="412">
        <v>80</v>
      </c>
      <c r="EJ206" s="412">
        <v>77</v>
      </c>
      <c r="EK206" s="412">
        <v>38</v>
      </c>
      <c r="EL206" s="412">
        <v>15</v>
      </c>
      <c r="EM206" s="412">
        <v>1</v>
      </c>
      <c r="EN206" s="412">
        <v>1959</v>
      </c>
      <c r="EO206" s="412">
        <v>359</v>
      </c>
      <c r="EP206" s="412">
        <v>287</v>
      </c>
      <c r="EQ206" s="412">
        <v>182</v>
      </c>
      <c r="ER206" s="412">
        <v>38</v>
      </c>
      <c r="ES206" s="412">
        <v>50</v>
      </c>
      <c r="ET206" s="412">
        <v>22</v>
      </c>
      <c r="EU206" s="412">
        <v>9</v>
      </c>
      <c r="EV206" s="412">
        <v>1</v>
      </c>
      <c r="EW206" s="412">
        <v>948</v>
      </c>
      <c r="EX206" s="412">
        <v>0</v>
      </c>
      <c r="EY206" s="412">
        <v>0</v>
      </c>
      <c r="EZ206" s="412">
        <v>0</v>
      </c>
      <c r="FA206" s="412">
        <v>0</v>
      </c>
      <c r="FB206" s="412">
        <v>0</v>
      </c>
      <c r="FC206" s="412">
        <v>0</v>
      </c>
      <c r="FD206" s="412">
        <v>0</v>
      </c>
      <c r="FE206" s="412">
        <v>0</v>
      </c>
      <c r="FF206" s="412">
        <v>0</v>
      </c>
      <c r="FG206" s="412">
        <v>43</v>
      </c>
      <c r="FH206" s="412">
        <v>58</v>
      </c>
      <c r="FI206" s="412">
        <v>50</v>
      </c>
      <c r="FJ206" s="412">
        <v>12</v>
      </c>
      <c r="FK206" s="412">
        <v>11</v>
      </c>
      <c r="FL206" s="412">
        <v>6</v>
      </c>
      <c r="FM206" s="412">
        <v>3</v>
      </c>
      <c r="FN206" s="412">
        <v>0</v>
      </c>
      <c r="FO206" s="412">
        <v>183</v>
      </c>
      <c r="FP206" s="412">
        <v>316</v>
      </c>
      <c r="FQ206" s="412">
        <v>229</v>
      </c>
      <c r="FR206" s="412">
        <v>132</v>
      </c>
      <c r="FS206" s="412">
        <v>26</v>
      </c>
      <c r="FT206" s="412">
        <v>39</v>
      </c>
      <c r="FU206" s="412">
        <v>16</v>
      </c>
      <c r="FV206" s="412">
        <v>6</v>
      </c>
      <c r="FW206" s="412">
        <v>1</v>
      </c>
      <c r="FX206" s="412">
        <v>765</v>
      </c>
      <c r="FY206" s="412">
        <v>25</v>
      </c>
      <c r="FZ206" s="412">
        <v>10054</v>
      </c>
      <c r="GA206" s="412">
        <v>17993</v>
      </c>
      <c r="GB206" s="412">
        <v>14524</v>
      </c>
      <c r="GC206" s="412">
        <v>4149</v>
      </c>
      <c r="GD206" s="412">
        <v>2562</v>
      </c>
      <c r="GE206" s="412">
        <v>1190</v>
      </c>
      <c r="GF206" s="412">
        <v>500</v>
      </c>
      <c r="GG206" s="412">
        <v>25</v>
      </c>
      <c r="GH206" s="412">
        <v>51022</v>
      </c>
      <c r="GI206" s="412">
        <v>8</v>
      </c>
      <c r="GJ206" s="412">
        <v>13501</v>
      </c>
      <c r="GK206" s="412">
        <v>11122</v>
      </c>
      <c r="GL206" s="412">
        <v>5926</v>
      </c>
      <c r="GM206" s="412">
        <v>1532</v>
      </c>
      <c r="GN206" s="412">
        <v>819</v>
      </c>
      <c r="GO206" s="412">
        <v>379</v>
      </c>
      <c r="GP206" s="412">
        <v>126</v>
      </c>
      <c r="GQ206" s="412">
        <v>2</v>
      </c>
      <c r="GR206" s="412">
        <v>33415</v>
      </c>
      <c r="GS206" s="412">
        <v>0</v>
      </c>
      <c r="GT206" s="412">
        <v>0</v>
      </c>
      <c r="GU206" s="412">
        <v>0</v>
      </c>
      <c r="GV206" s="412">
        <v>0</v>
      </c>
      <c r="GW206" s="412">
        <v>0</v>
      </c>
      <c r="GX206" s="412">
        <v>0</v>
      </c>
      <c r="GY206" s="412">
        <v>0</v>
      </c>
      <c r="GZ206" s="412">
        <v>0</v>
      </c>
      <c r="HA206" s="412">
        <v>0</v>
      </c>
      <c r="HB206" s="412">
        <v>0</v>
      </c>
      <c r="HC206" s="412">
        <v>31</v>
      </c>
      <c r="HD206" s="412">
        <v>20107.2</v>
      </c>
      <c r="HE206" s="412">
        <v>26286.85</v>
      </c>
      <c r="HF206" s="412">
        <v>18934.099999999999</v>
      </c>
      <c r="HG206" s="412">
        <v>5288.4</v>
      </c>
      <c r="HH206" s="412">
        <v>3168.5</v>
      </c>
      <c r="HI206" s="412">
        <v>1466.4</v>
      </c>
      <c r="HJ206" s="412">
        <v>586.65</v>
      </c>
      <c r="HK206" s="412">
        <v>26.5</v>
      </c>
      <c r="HL206" s="412">
        <v>75895.599999999991</v>
      </c>
      <c r="HM206" s="412">
        <v>17.2</v>
      </c>
      <c r="HN206" s="412">
        <v>13404.8</v>
      </c>
      <c r="HO206" s="412">
        <v>20445.3</v>
      </c>
      <c r="HP206" s="412">
        <v>16830.3</v>
      </c>
      <c r="HQ206" s="412">
        <v>5288.4</v>
      </c>
      <c r="HR206" s="412">
        <v>3872.6</v>
      </c>
      <c r="HS206" s="412">
        <v>2118.1</v>
      </c>
      <c r="HT206" s="412">
        <v>977.8</v>
      </c>
      <c r="HU206" s="412">
        <v>53</v>
      </c>
      <c r="HV206" s="412">
        <v>63007.500000000007</v>
      </c>
      <c r="HW206" s="412">
        <v>681.7</v>
      </c>
      <c r="HX206" s="412">
        <v>63689.2</v>
      </c>
      <c r="HY206" s="412">
        <v>31</v>
      </c>
      <c r="HZ206" s="412">
        <v>20107.2</v>
      </c>
      <c r="IA206" s="412">
        <v>26286.85</v>
      </c>
      <c r="IB206" s="412">
        <v>18934.099999999999</v>
      </c>
      <c r="IC206" s="412">
        <v>5288.4</v>
      </c>
      <c r="ID206" s="412">
        <v>3168.5</v>
      </c>
      <c r="IE206" s="412">
        <v>1466.4</v>
      </c>
      <c r="IF206" s="412">
        <v>586.65</v>
      </c>
      <c r="IG206" s="412">
        <v>26.5</v>
      </c>
      <c r="IH206" s="412">
        <v>75895.599999999991</v>
      </c>
      <c r="II206" s="412">
        <v>7.74</v>
      </c>
      <c r="IJ206" s="412">
        <v>6288.16</v>
      </c>
      <c r="IK206" s="412">
        <v>3720.37</v>
      </c>
      <c r="IL206" s="412">
        <v>1424.79</v>
      </c>
      <c r="IM206" s="412">
        <v>202.17</v>
      </c>
      <c r="IN206" s="412">
        <v>60.43</v>
      </c>
      <c r="IO206" s="412">
        <v>6.46</v>
      </c>
      <c r="IP206" s="412">
        <v>3.46</v>
      </c>
      <c r="IQ206" s="412">
        <v>0</v>
      </c>
      <c r="IR206" s="412">
        <v>11713.58</v>
      </c>
      <c r="IS206" s="412">
        <v>23.259999999999998</v>
      </c>
      <c r="IT206" s="412">
        <v>13819.04</v>
      </c>
      <c r="IU206" s="412">
        <v>22566.48</v>
      </c>
      <c r="IV206" s="412">
        <v>17509.309999999998</v>
      </c>
      <c r="IW206" s="412">
        <v>5086.2299999999996</v>
      </c>
      <c r="IX206" s="412">
        <v>3108.07</v>
      </c>
      <c r="IY206" s="412">
        <v>1459.94</v>
      </c>
      <c r="IZ206" s="412">
        <v>583.18999999999994</v>
      </c>
      <c r="JA206" s="412">
        <v>26.5</v>
      </c>
      <c r="JB206" s="412">
        <v>64182.02</v>
      </c>
      <c r="JC206" s="412">
        <v>12.9</v>
      </c>
      <c r="JD206" s="412">
        <v>9212.7000000000007</v>
      </c>
      <c r="JE206" s="412">
        <v>17551.7</v>
      </c>
      <c r="JF206" s="412">
        <v>15563.8</v>
      </c>
      <c r="JG206" s="412">
        <v>5086.2</v>
      </c>
      <c r="JH206" s="412">
        <v>3798.8</v>
      </c>
      <c r="JI206" s="412">
        <v>2108.8000000000002</v>
      </c>
      <c r="JJ206" s="412">
        <v>972</v>
      </c>
      <c r="JK206" s="412">
        <v>53</v>
      </c>
      <c r="JL206" s="412">
        <v>54359.900000000009</v>
      </c>
      <c r="JM206" s="412">
        <v>681.7</v>
      </c>
      <c r="JN206" s="412">
        <v>55041.599999999999</v>
      </c>
      <c r="JO206" s="286"/>
      <c r="JP206" s="143">
        <f t="shared" si="8"/>
        <v>0</v>
      </c>
    </row>
    <row r="207" spans="1:276" x14ac:dyDescent="0.2">
      <c r="A207" s="150" t="s">
        <v>623</v>
      </c>
      <c r="B207" s="151" t="s">
        <v>276</v>
      </c>
      <c r="C207" s="152" t="s">
        <v>278</v>
      </c>
      <c r="D207" s="415" t="s">
        <v>622</v>
      </c>
      <c r="E207" s="412">
        <v>28482</v>
      </c>
      <c r="F207" s="412">
        <v>12135</v>
      </c>
      <c r="G207" s="412">
        <v>9613</v>
      </c>
      <c r="H207" s="412">
        <v>6295</v>
      </c>
      <c r="I207" s="412">
        <v>2499</v>
      </c>
      <c r="J207" s="412">
        <v>1291</v>
      </c>
      <c r="K207" s="412">
        <v>888</v>
      </c>
      <c r="L207" s="412">
        <v>58</v>
      </c>
      <c r="M207" s="412">
        <v>61261</v>
      </c>
      <c r="N207" s="412">
        <v>1873</v>
      </c>
      <c r="O207" s="412">
        <v>718</v>
      </c>
      <c r="P207" s="412">
        <v>483</v>
      </c>
      <c r="Q207" s="412">
        <v>163</v>
      </c>
      <c r="R207" s="412">
        <v>55</v>
      </c>
      <c r="S207" s="412">
        <v>19</v>
      </c>
      <c r="T207" s="412">
        <v>15</v>
      </c>
      <c r="U207" s="412">
        <v>1</v>
      </c>
      <c r="V207" s="412">
        <v>3327</v>
      </c>
      <c r="W207" s="412">
        <v>10</v>
      </c>
      <c r="X207" s="412">
        <v>3</v>
      </c>
      <c r="Y207" s="412">
        <v>3</v>
      </c>
      <c r="Z207" s="412">
        <v>5</v>
      </c>
      <c r="AA207" s="412">
        <v>1</v>
      </c>
      <c r="AB207" s="412">
        <v>1</v>
      </c>
      <c r="AC207" s="412">
        <v>1</v>
      </c>
      <c r="AD207" s="412">
        <v>0</v>
      </c>
      <c r="AE207" s="412">
        <v>24</v>
      </c>
      <c r="AF207" s="412">
        <v>26599</v>
      </c>
      <c r="AG207" s="412">
        <v>11414</v>
      </c>
      <c r="AH207" s="412">
        <v>9127</v>
      </c>
      <c r="AI207" s="412">
        <v>6127</v>
      </c>
      <c r="AJ207" s="412">
        <v>2443</v>
      </c>
      <c r="AK207" s="412">
        <v>1271</v>
      </c>
      <c r="AL207" s="412">
        <v>872</v>
      </c>
      <c r="AM207" s="412">
        <v>57</v>
      </c>
      <c r="AN207" s="412">
        <v>57910</v>
      </c>
      <c r="AO207" s="412">
        <v>57</v>
      </c>
      <c r="AP207" s="412">
        <v>47</v>
      </c>
      <c r="AQ207" s="412">
        <v>57</v>
      </c>
      <c r="AR207" s="412">
        <v>44</v>
      </c>
      <c r="AS207" s="412">
        <v>23</v>
      </c>
      <c r="AT207" s="412">
        <v>18</v>
      </c>
      <c r="AU207" s="412">
        <v>18</v>
      </c>
      <c r="AV207" s="412">
        <v>19</v>
      </c>
      <c r="AW207" s="412">
        <v>283</v>
      </c>
      <c r="AX207" s="412">
        <v>57</v>
      </c>
      <c r="AY207" s="412">
        <v>47</v>
      </c>
      <c r="AZ207" s="412">
        <v>57</v>
      </c>
      <c r="BA207" s="412">
        <v>44</v>
      </c>
      <c r="BB207" s="412">
        <v>23</v>
      </c>
      <c r="BC207" s="412">
        <v>18</v>
      </c>
      <c r="BD207" s="412">
        <v>18</v>
      </c>
      <c r="BE207" s="412">
        <v>19</v>
      </c>
      <c r="BF207" s="412">
        <v>0</v>
      </c>
      <c r="BG207" s="412">
        <v>283</v>
      </c>
      <c r="BH207" s="412">
        <v>57</v>
      </c>
      <c r="BI207" s="412">
        <v>26589</v>
      </c>
      <c r="BJ207" s="412">
        <v>11424</v>
      </c>
      <c r="BK207" s="412">
        <v>9114</v>
      </c>
      <c r="BL207" s="412">
        <v>6106</v>
      </c>
      <c r="BM207" s="412">
        <v>2438</v>
      </c>
      <c r="BN207" s="412">
        <v>1271</v>
      </c>
      <c r="BO207" s="412">
        <v>873</v>
      </c>
      <c r="BP207" s="412">
        <v>38</v>
      </c>
      <c r="BQ207" s="412">
        <v>57910</v>
      </c>
      <c r="BR207" s="412">
        <v>18</v>
      </c>
      <c r="BS207" s="412">
        <v>12824</v>
      </c>
      <c r="BT207" s="412">
        <v>3772</v>
      </c>
      <c r="BU207" s="412">
        <v>2635</v>
      </c>
      <c r="BV207" s="412">
        <v>1349</v>
      </c>
      <c r="BW207" s="412">
        <v>396</v>
      </c>
      <c r="BX207" s="412">
        <v>162</v>
      </c>
      <c r="BY207" s="412">
        <v>94</v>
      </c>
      <c r="BZ207" s="412">
        <v>2</v>
      </c>
      <c r="CA207" s="412">
        <v>21252</v>
      </c>
      <c r="CB207" s="412">
        <v>0</v>
      </c>
      <c r="CC207" s="412">
        <v>364</v>
      </c>
      <c r="CD207" s="412">
        <v>192</v>
      </c>
      <c r="CE207" s="412">
        <v>144</v>
      </c>
      <c r="CF207" s="412">
        <v>66</v>
      </c>
      <c r="CG207" s="412">
        <v>21</v>
      </c>
      <c r="CH207" s="412">
        <v>15</v>
      </c>
      <c r="CI207" s="412">
        <v>4</v>
      </c>
      <c r="CJ207" s="412">
        <v>0</v>
      </c>
      <c r="CK207" s="412">
        <v>806</v>
      </c>
      <c r="CL207" s="412">
        <v>5</v>
      </c>
      <c r="CM207" s="412">
        <v>19</v>
      </c>
      <c r="CN207" s="412">
        <v>11</v>
      </c>
      <c r="CO207" s="412">
        <v>11</v>
      </c>
      <c r="CP207" s="412">
        <v>12</v>
      </c>
      <c r="CQ207" s="412">
        <v>5</v>
      </c>
      <c r="CR207" s="412">
        <v>12</v>
      </c>
      <c r="CS207" s="412">
        <v>27</v>
      </c>
      <c r="CT207" s="412">
        <v>6</v>
      </c>
      <c r="CU207" s="412">
        <v>108</v>
      </c>
      <c r="CV207" s="412">
        <v>165</v>
      </c>
      <c r="CW207" s="412">
        <v>67</v>
      </c>
      <c r="CX207" s="412">
        <v>26</v>
      </c>
      <c r="CY207" s="412">
        <v>18</v>
      </c>
      <c r="CZ207" s="412">
        <v>9</v>
      </c>
      <c r="DA207" s="412">
        <v>3</v>
      </c>
      <c r="DB207" s="412">
        <v>4</v>
      </c>
      <c r="DC207" s="412">
        <v>0</v>
      </c>
      <c r="DD207" s="412">
        <v>292</v>
      </c>
      <c r="DE207" s="412">
        <v>311</v>
      </c>
      <c r="DF207" s="412">
        <v>101</v>
      </c>
      <c r="DG207" s="412">
        <v>78</v>
      </c>
      <c r="DH207" s="412">
        <v>35</v>
      </c>
      <c r="DI207" s="412">
        <v>17</v>
      </c>
      <c r="DJ207" s="412">
        <v>9</v>
      </c>
      <c r="DK207" s="412">
        <v>8</v>
      </c>
      <c r="DL207" s="412">
        <v>1</v>
      </c>
      <c r="DM207" s="412">
        <v>560</v>
      </c>
      <c r="DN207" s="412">
        <v>578</v>
      </c>
      <c r="DO207" s="412">
        <v>204</v>
      </c>
      <c r="DP207" s="412">
        <v>123</v>
      </c>
      <c r="DQ207" s="412">
        <v>53</v>
      </c>
      <c r="DR207" s="412">
        <v>15</v>
      </c>
      <c r="DS207" s="412">
        <v>13</v>
      </c>
      <c r="DT207" s="412">
        <v>9</v>
      </c>
      <c r="DU207" s="412">
        <v>1</v>
      </c>
      <c r="DV207" s="412">
        <v>996</v>
      </c>
      <c r="DW207" s="412">
        <v>150</v>
      </c>
      <c r="DX207" s="412">
        <v>41</v>
      </c>
      <c r="DY207" s="412">
        <v>23</v>
      </c>
      <c r="DZ207" s="412">
        <v>20</v>
      </c>
      <c r="EA207" s="412">
        <v>13</v>
      </c>
      <c r="EB207" s="412">
        <v>1</v>
      </c>
      <c r="EC207" s="412">
        <v>3</v>
      </c>
      <c r="ED207" s="412">
        <v>1</v>
      </c>
      <c r="EE207" s="412">
        <v>252</v>
      </c>
      <c r="EF207" s="412">
        <v>1039</v>
      </c>
      <c r="EG207" s="412">
        <v>346</v>
      </c>
      <c r="EH207" s="412">
        <v>224</v>
      </c>
      <c r="EI207" s="412">
        <v>108</v>
      </c>
      <c r="EJ207" s="412">
        <v>45</v>
      </c>
      <c r="EK207" s="412">
        <v>23</v>
      </c>
      <c r="EL207" s="412">
        <v>20</v>
      </c>
      <c r="EM207" s="412">
        <v>3</v>
      </c>
      <c r="EN207" s="412">
        <v>1808</v>
      </c>
      <c r="EO207" s="412">
        <v>517</v>
      </c>
      <c r="EP207" s="412">
        <v>163</v>
      </c>
      <c r="EQ207" s="412">
        <v>125</v>
      </c>
      <c r="ER207" s="412">
        <v>62</v>
      </c>
      <c r="ES207" s="412">
        <v>32</v>
      </c>
      <c r="ET207" s="412">
        <v>13</v>
      </c>
      <c r="EU207" s="412">
        <v>14</v>
      </c>
      <c r="EV207" s="412">
        <v>2</v>
      </c>
      <c r="EW207" s="412">
        <v>928</v>
      </c>
      <c r="EX207" s="412">
        <v>0</v>
      </c>
      <c r="EY207" s="412">
        <v>0</v>
      </c>
      <c r="EZ207" s="412">
        <v>0</v>
      </c>
      <c r="FA207" s="412">
        <v>0</v>
      </c>
      <c r="FB207" s="412">
        <v>0</v>
      </c>
      <c r="FC207" s="412">
        <v>0</v>
      </c>
      <c r="FD207" s="412">
        <v>0</v>
      </c>
      <c r="FE207" s="412">
        <v>0</v>
      </c>
      <c r="FF207" s="412">
        <v>0</v>
      </c>
      <c r="FG207" s="412">
        <v>21</v>
      </c>
      <c r="FH207" s="412">
        <v>12</v>
      </c>
      <c r="FI207" s="412">
        <v>16</v>
      </c>
      <c r="FJ207" s="412">
        <v>5</v>
      </c>
      <c r="FK207" s="412">
        <v>2</v>
      </c>
      <c r="FL207" s="412">
        <v>3</v>
      </c>
      <c r="FM207" s="412">
        <v>3</v>
      </c>
      <c r="FN207" s="412">
        <v>0</v>
      </c>
      <c r="FO207" s="412">
        <v>62</v>
      </c>
      <c r="FP207" s="412">
        <v>496</v>
      </c>
      <c r="FQ207" s="412">
        <v>151</v>
      </c>
      <c r="FR207" s="412">
        <v>109</v>
      </c>
      <c r="FS207" s="412">
        <v>57</v>
      </c>
      <c r="FT207" s="412">
        <v>30</v>
      </c>
      <c r="FU207" s="412">
        <v>10</v>
      </c>
      <c r="FV207" s="412">
        <v>11</v>
      </c>
      <c r="FW207" s="412">
        <v>2</v>
      </c>
      <c r="FX207" s="412">
        <v>866</v>
      </c>
      <c r="FY207" s="412">
        <v>34</v>
      </c>
      <c r="FZ207" s="412">
        <v>12653</v>
      </c>
      <c r="GA207" s="412">
        <v>7204</v>
      </c>
      <c r="GB207" s="412">
        <v>6177</v>
      </c>
      <c r="GC207" s="412">
        <v>4606</v>
      </c>
      <c r="GD207" s="412">
        <v>1988</v>
      </c>
      <c r="GE207" s="412">
        <v>1068</v>
      </c>
      <c r="GF207" s="412">
        <v>736</v>
      </c>
      <c r="GG207" s="412">
        <v>28</v>
      </c>
      <c r="GH207" s="412">
        <v>34494</v>
      </c>
      <c r="GI207" s="412">
        <v>23</v>
      </c>
      <c r="GJ207" s="412">
        <v>13936</v>
      </c>
      <c r="GK207" s="412">
        <v>4220</v>
      </c>
      <c r="GL207" s="412">
        <v>2937</v>
      </c>
      <c r="GM207" s="412">
        <v>1500</v>
      </c>
      <c r="GN207" s="412">
        <v>450</v>
      </c>
      <c r="GO207" s="412">
        <v>203</v>
      </c>
      <c r="GP207" s="412">
        <v>137</v>
      </c>
      <c r="GQ207" s="412">
        <v>10</v>
      </c>
      <c r="GR207" s="412">
        <v>23416</v>
      </c>
      <c r="GS207" s="412">
        <v>0</v>
      </c>
      <c r="GT207" s="412">
        <v>0</v>
      </c>
      <c r="GU207" s="412">
        <v>0</v>
      </c>
      <c r="GV207" s="412">
        <v>0</v>
      </c>
      <c r="GW207" s="412">
        <v>0</v>
      </c>
      <c r="GX207" s="412">
        <v>0</v>
      </c>
      <c r="GY207" s="412">
        <v>0</v>
      </c>
      <c r="GZ207" s="412">
        <v>0</v>
      </c>
      <c r="HA207" s="412">
        <v>0</v>
      </c>
      <c r="HB207" s="412">
        <v>0</v>
      </c>
      <c r="HC207" s="412">
        <v>50</v>
      </c>
      <c r="HD207" s="412">
        <v>22968.5</v>
      </c>
      <c r="HE207" s="412">
        <v>10309</v>
      </c>
      <c r="HF207" s="412">
        <v>8344.25</v>
      </c>
      <c r="HG207" s="412">
        <v>5720.75</v>
      </c>
      <c r="HH207" s="412">
        <v>2329.25</v>
      </c>
      <c r="HI207" s="412">
        <v>1211.25</v>
      </c>
      <c r="HJ207" s="412">
        <v>831</v>
      </c>
      <c r="HK207" s="412">
        <v>34.5</v>
      </c>
      <c r="HL207" s="412">
        <v>51798.5</v>
      </c>
      <c r="HM207" s="412">
        <v>27.8</v>
      </c>
      <c r="HN207" s="412">
        <v>15312.3</v>
      </c>
      <c r="HO207" s="412">
        <v>8018.1</v>
      </c>
      <c r="HP207" s="412">
        <v>7417.1</v>
      </c>
      <c r="HQ207" s="412">
        <v>5720.8</v>
      </c>
      <c r="HR207" s="412">
        <v>2846.9</v>
      </c>
      <c r="HS207" s="412">
        <v>1749.6</v>
      </c>
      <c r="HT207" s="412">
        <v>1385</v>
      </c>
      <c r="HU207" s="412">
        <v>69</v>
      </c>
      <c r="HV207" s="412">
        <v>42546.6</v>
      </c>
      <c r="HW207" s="412">
        <v>44</v>
      </c>
      <c r="HX207" s="412">
        <v>42590.6</v>
      </c>
      <c r="HY207" s="412">
        <v>50</v>
      </c>
      <c r="HZ207" s="412">
        <v>22968.5</v>
      </c>
      <c r="IA207" s="412">
        <v>10309</v>
      </c>
      <c r="IB207" s="412">
        <v>8344.25</v>
      </c>
      <c r="IC207" s="412">
        <v>5720.75</v>
      </c>
      <c r="ID207" s="412">
        <v>2329.25</v>
      </c>
      <c r="IE207" s="412">
        <v>1211.25</v>
      </c>
      <c r="IF207" s="412">
        <v>831</v>
      </c>
      <c r="IG207" s="412">
        <v>34.5</v>
      </c>
      <c r="IH207" s="412">
        <v>51798.5</v>
      </c>
      <c r="II207" s="412">
        <v>17.579999999999998</v>
      </c>
      <c r="IJ207" s="412">
        <v>6507.09</v>
      </c>
      <c r="IK207" s="412">
        <v>1273.9100000000001</v>
      </c>
      <c r="IL207" s="412">
        <v>543.41999999999996</v>
      </c>
      <c r="IM207" s="412">
        <v>213.23</v>
      </c>
      <c r="IN207" s="412">
        <v>43.06</v>
      </c>
      <c r="IO207" s="412">
        <v>20.329999999999998</v>
      </c>
      <c r="IP207" s="412">
        <v>12.39</v>
      </c>
      <c r="IQ207" s="412">
        <v>1.01</v>
      </c>
      <c r="IR207" s="412">
        <v>8632.0199999999986</v>
      </c>
      <c r="IS207" s="412">
        <v>32.42</v>
      </c>
      <c r="IT207" s="412">
        <v>16461.41</v>
      </c>
      <c r="IU207" s="412">
        <v>9035.09</v>
      </c>
      <c r="IV207" s="412">
        <v>7800.83</v>
      </c>
      <c r="IW207" s="412">
        <v>5507.52</v>
      </c>
      <c r="IX207" s="412">
        <v>2286.19</v>
      </c>
      <c r="IY207" s="412">
        <v>1190.92</v>
      </c>
      <c r="IZ207" s="412">
        <v>818.61</v>
      </c>
      <c r="JA207" s="412">
        <v>33.49</v>
      </c>
      <c r="JB207" s="412">
        <v>43166.48</v>
      </c>
      <c r="JC207" s="412">
        <v>18</v>
      </c>
      <c r="JD207" s="412">
        <v>10974.3</v>
      </c>
      <c r="JE207" s="412">
        <v>7027.3</v>
      </c>
      <c r="JF207" s="412">
        <v>6934.1</v>
      </c>
      <c r="JG207" s="412">
        <v>5507.5</v>
      </c>
      <c r="JH207" s="412">
        <v>2794.2</v>
      </c>
      <c r="JI207" s="412">
        <v>1720.2</v>
      </c>
      <c r="JJ207" s="412">
        <v>1364.4</v>
      </c>
      <c r="JK207" s="412">
        <v>67</v>
      </c>
      <c r="JL207" s="412">
        <v>36406.999999999993</v>
      </c>
      <c r="JM207" s="412">
        <v>44</v>
      </c>
      <c r="JN207" s="412">
        <v>36451</v>
      </c>
      <c r="JO207" s="286"/>
      <c r="JP207" s="143">
        <f t="shared" si="8"/>
        <v>0</v>
      </c>
    </row>
    <row r="208" spans="1:276" x14ac:dyDescent="0.2">
      <c r="A208" s="150" t="s">
        <v>625</v>
      </c>
      <c r="B208" s="151" t="s">
        <v>276</v>
      </c>
      <c r="C208" s="152" t="s">
        <v>285</v>
      </c>
      <c r="D208" s="415" t="s">
        <v>624</v>
      </c>
      <c r="E208" s="412">
        <v>1414</v>
      </c>
      <c r="F208" s="412">
        <v>2849</v>
      </c>
      <c r="G208" s="412">
        <v>6921</v>
      </c>
      <c r="H208" s="412">
        <v>4924</v>
      </c>
      <c r="I208" s="412">
        <v>3136</v>
      </c>
      <c r="J208" s="412">
        <v>1818</v>
      </c>
      <c r="K208" s="412">
        <v>1039</v>
      </c>
      <c r="L208" s="412">
        <v>96</v>
      </c>
      <c r="M208" s="412">
        <v>22197</v>
      </c>
      <c r="N208" s="412">
        <v>61</v>
      </c>
      <c r="O208" s="412">
        <v>168</v>
      </c>
      <c r="P208" s="412">
        <v>188</v>
      </c>
      <c r="Q208" s="412">
        <v>121</v>
      </c>
      <c r="R208" s="412">
        <v>70</v>
      </c>
      <c r="S208" s="412">
        <v>29</v>
      </c>
      <c r="T208" s="412">
        <v>17</v>
      </c>
      <c r="U208" s="412">
        <v>10</v>
      </c>
      <c r="V208" s="412">
        <v>664</v>
      </c>
      <c r="W208" s="412">
        <v>1</v>
      </c>
      <c r="X208" s="412">
        <v>1</v>
      </c>
      <c r="Y208" s="412">
        <v>0</v>
      </c>
      <c r="Z208" s="412">
        <v>2</v>
      </c>
      <c r="AA208" s="412">
        <v>1</v>
      </c>
      <c r="AB208" s="412">
        <v>0</v>
      </c>
      <c r="AC208" s="412">
        <v>0</v>
      </c>
      <c r="AD208" s="412">
        <v>0</v>
      </c>
      <c r="AE208" s="412">
        <v>5</v>
      </c>
      <c r="AF208" s="412">
        <v>1352</v>
      </c>
      <c r="AG208" s="412">
        <v>2680</v>
      </c>
      <c r="AH208" s="412">
        <v>6733</v>
      </c>
      <c r="AI208" s="412">
        <v>4801</v>
      </c>
      <c r="AJ208" s="412">
        <v>3065</v>
      </c>
      <c r="AK208" s="412">
        <v>1789</v>
      </c>
      <c r="AL208" s="412">
        <v>1022</v>
      </c>
      <c r="AM208" s="412">
        <v>86</v>
      </c>
      <c r="AN208" s="412">
        <v>21528</v>
      </c>
      <c r="AO208" s="412">
        <v>1</v>
      </c>
      <c r="AP208" s="412">
        <v>8</v>
      </c>
      <c r="AQ208" s="412">
        <v>44</v>
      </c>
      <c r="AR208" s="412">
        <v>29</v>
      </c>
      <c r="AS208" s="412">
        <v>30</v>
      </c>
      <c r="AT208" s="412">
        <v>14</v>
      </c>
      <c r="AU208" s="412">
        <v>10</v>
      </c>
      <c r="AV208" s="412">
        <v>6</v>
      </c>
      <c r="AW208" s="412">
        <v>142</v>
      </c>
      <c r="AX208" s="412">
        <v>1</v>
      </c>
      <c r="AY208" s="412">
        <v>8</v>
      </c>
      <c r="AZ208" s="412">
        <v>44</v>
      </c>
      <c r="BA208" s="412">
        <v>29</v>
      </c>
      <c r="BB208" s="412">
        <v>30</v>
      </c>
      <c r="BC208" s="412">
        <v>14</v>
      </c>
      <c r="BD208" s="412">
        <v>10</v>
      </c>
      <c r="BE208" s="412">
        <v>6</v>
      </c>
      <c r="BF208" s="412">
        <v>0</v>
      </c>
      <c r="BG208" s="412">
        <v>142</v>
      </c>
      <c r="BH208" s="412">
        <v>1</v>
      </c>
      <c r="BI208" s="412">
        <v>1359</v>
      </c>
      <c r="BJ208" s="412">
        <v>2716</v>
      </c>
      <c r="BK208" s="412">
        <v>6718</v>
      </c>
      <c r="BL208" s="412">
        <v>4802</v>
      </c>
      <c r="BM208" s="412">
        <v>3049</v>
      </c>
      <c r="BN208" s="412">
        <v>1785</v>
      </c>
      <c r="BO208" s="412">
        <v>1018</v>
      </c>
      <c r="BP208" s="412">
        <v>80</v>
      </c>
      <c r="BQ208" s="412">
        <v>21528</v>
      </c>
      <c r="BR208" s="412">
        <v>1</v>
      </c>
      <c r="BS208" s="412">
        <v>769</v>
      </c>
      <c r="BT208" s="412">
        <v>1233</v>
      </c>
      <c r="BU208" s="412">
        <v>2014</v>
      </c>
      <c r="BV208" s="412">
        <v>1219</v>
      </c>
      <c r="BW208" s="412">
        <v>632</v>
      </c>
      <c r="BX208" s="412">
        <v>310</v>
      </c>
      <c r="BY208" s="412">
        <v>141</v>
      </c>
      <c r="BZ208" s="412">
        <v>12</v>
      </c>
      <c r="CA208" s="412">
        <v>6331</v>
      </c>
      <c r="CB208" s="412">
        <v>0</v>
      </c>
      <c r="CC208" s="412">
        <v>6</v>
      </c>
      <c r="CD208" s="412">
        <v>26</v>
      </c>
      <c r="CE208" s="412">
        <v>76</v>
      </c>
      <c r="CF208" s="412">
        <v>41</v>
      </c>
      <c r="CG208" s="412">
        <v>30</v>
      </c>
      <c r="CH208" s="412">
        <v>10</v>
      </c>
      <c r="CI208" s="412">
        <v>11</v>
      </c>
      <c r="CJ208" s="412">
        <v>0</v>
      </c>
      <c r="CK208" s="412">
        <v>200</v>
      </c>
      <c r="CL208" s="412">
        <v>0</v>
      </c>
      <c r="CM208" s="412">
        <v>1</v>
      </c>
      <c r="CN208" s="412">
        <v>2</v>
      </c>
      <c r="CO208" s="412">
        <v>4</v>
      </c>
      <c r="CP208" s="412">
        <v>3</v>
      </c>
      <c r="CQ208" s="412">
        <v>4</v>
      </c>
      <c r="CR208" s="412">
        <v>3</v>
      </c>
      <c r="CS208" s="412">
        <v>7</v>
      </c>
      <c r="CT208" s="412">
        <v>2</v>
      </c>
      <c r="CU208" s="412">
        <v>26</v>
      </c>
      <c r="CV208" s="412">
        <v>71</v>
      </c>
      <c r="CW208" s="412">
        <v>170</v>
      </c>
      <c r="CX208" s="412">
        <v>433</v>
      </c>
      <c r="CY208" s="412">
        <v>396</v>
      </c>
      <c r="CZ208" s="412">
        <v>267</v>
      </c>
      <c r="DA208" s="412">
        <v>166</v>
      </c>
      <c r="DB208" s="412">
        <v>117</v>
      </c>
      <c r="DC208" s="412">
        <v>10</v>
      </c>
      <c r="DD208" s="412">
        <v>1630</v>
      </c>
      <c r="DE208" s="412">
        <v>28</v>
      </c>
      <c r="DF208" s="412">
        <v>37</v>
      </c>
      <c r="DG208" s="412">
        <v>49</v>
      </c>
      <c r="DH208" s="412">
        <v>45</v>
      </c>
      <c r="DI208" s="412">
        <v>22</v>
      </c>
      <c r="DJ208" s="412">
        <v>11</v>
      </c>
      <c r="DK208" s="412">
        <v>7</v>
      </c>
      <c r="DL208" s="412">
        <v>0</v>
      </c>
      <c r="DM208" s="412">
        <v>199</v>
      </c>
      <c r="DN208" s="412">
        <v>2</v>
      </c>
      <c r="DO208" s="412">
        <v>6</v>
      </c>
      <c r="DP208" s="412">
        <v>9</v>
      </c>
      <c r="DQ208" s="412">
        <v>10</v>
      </c>
      <c r="DR208" s="412">
        <v>5</v>
      </c>
      <c r="DS208" s="412">
        <v>3</v>
      </c>
      <c r="DT208" s="412">
        <v>1</v>
      </c>
      <c r="DU208" s="412">
        <v>1</v>
      </c>
      <c r="DV208" s="412">
        <v>37</v>
      </c>
      <c r="DW208" s="412">
        <v>3</v>
      </c>
      <c r="DX208" s="412">
        <v>5</v>
      </c>
      <c r="DY208" s="412">
        <v>7</v>
      </c>
      <c r="DZ208" s="412">
        <v>7</v>
      </c>
      <c r="EA208" s="412">
        <v>3</v>
      </c>
      <c r="EB208" s="412">
        <v>3</v>
      </c>
      <c r="EC208" s="412">
        <v>0</v>
      </c>
      <c r="ED208" s="412">
        <v>0</v>
      </c>
      <c r="EE208" s="412">
        <v>28</v>
      </c>
      <c r="EF208" s="412">
        <v>33</v>
      </c>
      <c r="EG208" s="412">
        <v>48</v>
      </c>
      <c r="EH208" s="412">
        <v>65</v>
      </c>
      <c r="EI208" s="412">
        <v>62</v>
      </c>
      <c r="EJ208" s="412">
        <v>30</v>
      </c>
      <c r="EK208" s="412">
        <v>17</v>
      </c>
      <c r="EL208" s="412">
        <v>8</v>
      </c>
      <c r="EM208" s="412">
        <v>1</v>
      </c>
      <c r="EN208" s="412">
        <v>264</v>
      </c>
      <c r="EO208" s="412">
        <v>18</v>
      </c>
      <c r="EP208" s="412">
        <v>20</v>
      </c>
      <c r="EQ208" s="412">
        <v>27</v>
      </c>
      <c r="ER208" s="412">
        <v>37</v>
      </c>
      <c r="ES208" s="412">
        <v>12</v>
      </c>
      <c r="ET208" s="412">
        <v>8</v>
      </c>
      <c r="EU208" s="412">
        <v>5</v>
      </c>
      <c r="EV208" s="412">
        <v>1</v>
      </c>
      <c r="EW208" s="412">
        <v>128</v>
      </c>
      <c r="EX208" s="412">
        <v>0</v>
      </c>
      <c r="EY208" s="412">
        <v>0</v>
      </c>
      <c r="EZ208" s="412">
        <v>0</v>
      </c>
      <c r="FA208" s="412">
        <v>0</v>
      </c>
      <c r="FB208" s="412">
        <v>0</v>
      </c>
      <c r="FC208" s="412">
        <v>0</v>
      </c>
      <c r="FD208" s="412">
        <v>0</v>
      </c>
      <c r="FE208" s="412">
        <v>0</v>
      </c>
      <c r="FF208" s="412">
        <v>0</v>
      </c>
      <c r="FG208" s="412">
        <v>1</v>
      </c>
      <c r="FH208" s="412">
        <v>1</v>
      </c>
      <c r="FI208" s="412">
        <v>5</v>
      </c>
      <c r="FJ208" s="412">
        <v>6</v>
      </c>
      <c r="FK208" s="412">
        <v>3</v>
      </c>
      <c r="FL208" s="412">
        <v>1</v>
      </c>
      <c r="FM208" s="412">
        <v>1</v>
      </c>
      <c r="FN208" s="412">
        <v>1</v>
      </c>
      <c r="FO208" s="412">
        <v>19</v>
      </c>
      <c r="FP208" s="412">
        <v>17</v>
      </c>
      <c r="FQ208" s="412">
        <v>19</v>
      </c>
      <c r="FR208" s="412">
        <v>22</v>
      </c>
      <c r="FS208" s="412">
        <v>31</v>
      </c>
      <c r="FT208" s="412">
        <v>9</v>
      </c>
      <c r="FU208" s="412">
        <v>7</v>
      </c>
      <c r="FV208" s="412">
        <v>4</v>
      </c>
      <c r="FW208" s="412">
        <v>0</v>
      </c>
      <c r="FX208" s="412">
        <v>109</v>
      </c>
      <c r="FY208" s="412">
        <v>0</v>
      </c>
      <c r="FZ208" s="412">
        <v>577</v>
      </c>
      <c r="GA208" s="412">
        <v>1441</v>
      </c>
      <c r="GB208" s="412">
        <v>4602</v>
      </c>
      <c r="GC208" s="412">
        <v>3519</v>
      </c>
      <c r="GD208" s="412">
        <v>2371</v>
      </c>
      <c r="GE208" s="412">
        <v>1455</v>
      </c>
      <c r="GF208" s="412">
        <v>856</v>
      </c>
      <c r="GG208" s="412">
        <v>65</v>
      </c>
      <c r="GH208" s="412">
        <v>14886</v>
      </c>
      <c r="GI208" s="412">
        <v>1</v>
      </c>
      <c r="GJ208" s="412">
        <v>782</v>
      </c>
      <c r="GK208" s="412">
        <v>1275</v>
      </c>
      <c r="GL208" s="412">
        <v>2116</v>
      </c>
      <c r="GM208" s="412">
        <v>1283</v>
      </c>
      <c r="GN208" s="412">
        <v>678</v>
      </c>
      <c r="GO208" s="412">
        <v>330</v>
      </c>
      <c r="GP208" s="412">
        <v>162</v>
      </c>
      <c r="GQ208" s="412">
        <v>15</v>
      </c>
      <c r="GR208" s="412">
        <v>6642</v>
      </c>
      <c r="GS208" s="412">
        <v>0</v>
      </c>
      <c r="GT208" s="412">
        <v>6.5</v>
      </c>
      <c r="GU208" s="412">
        <v>0</v>
      </c>
      <c r="GV208" s="412">
        <v>0.5</v>
      </c>
      <c r="GW208" s="412">
        <v>0</v>
      </c>
      <c r="GX208" s="412">
        <v>0</v>
      </c>
      <c r="GY208" s="412">
        <v>0</v>
      </c>
      <c r="GZ208" s="412">
        <v>0</v>
      </c>
      <c r="HA208" s="412">
        <v>0</v>
      </c>
      <c r="HB208" s="412">
        <v>7</v>
      </c>
      <c r="HC208" s="412">
        <v>0.75</v>
      </c>
      <c r="HD208" s="412">
        <v>1157.75</v>
      </c>
      <c r="HE208" s="412">
        <v>2396.25</v>
      </c>
      <c r="HF208" s="412">
        <v>6187.5</v>
      </c>
      <c r="HG208" s="412">
        <v>4481</v>
      </c>
      <c r="HH208" s="412">
        <v>2877.5</v>
      </c>
      <c r="HI208" s="412">
        <v>1702.5</v>
      </c>
      <c r="HJ208" s="412">
        <v>975</v>
      </c>
      <c r="HK208" s="412">
        <v>75.5</v>
      </c>
      <c r="HL208" s="412">
        <v>19853.75</v>
      </c>
      <c r="HM208" s="412">
        <v>0.4</v>
      </c>
      <c r="HN208" s="412">
        <v>771.8</v>
      </c>
      <c r="HO208" s="412">
        <v>1863.8</v>
      </c>
      <c r="HP208" s="412">
        <v>5500</v>
      </c>
      <c r="HQ208" s="412">
        <v>4481</v>
      </c>
      <c r="HR208" s="412">
        <v>3516.9</v>
      </c>
      <c r="HS208" s="412">
        <v>2459.1999999999998</v>
      </c>
      <c r="HT208" s="412">
        <v>1625</v>
      </c>
      <c r="HU208" s="412">
        <v>151</v>
      </c>
      <c r="HV208" s="412">
        <v>20369.099999999999</v>
      </c>
      <c r="HW208" s="412">
        <v>296.5</v>
      </c>
      <c r="HX208" s="412">
        <v>20665.599999999999</v>
      </c>
      <c r="HY208" s="412">
        <v>0.75</v>
      </c>
      <c r="HZ208" s="412">
        <v>1157.75</v>
      </c>
      <c r="IA208" s="412">
        <v>2396.25</v>
      </c>
      <c r="IB208" s="412">
        <v>6187.5</v>
      </c>
      <c r="IC208" s="412">
        <v>4481</v>
      </c>
      <c r="ID208" s="412">
        <v>2877.5</v>
      </c>
      <c r="IE208" s="412">
        <v>1702.5</v>
      </c>
      <c r="IF208" s="412">
        <v>975</v>
      </c>
      <c r="IG208" s="412">
        <v>75.5</v>
      </c>
      <c r="IH208" s="412">
        <v>19853.75</v>
      </c>
      <c r="II208" s="412">
        <v>0.78</v>
      </c>
      <c r="IJ208" s="412">
        <v>308.23</v>
      </c>
      <c r="IK208" s="412">
        <v>560.12</v>
      </c>
      <c r="IL208" s="412">
        <v>852.01</v>
      </c>
      <c r="IM208" s="412">
        <v>286.70999999999998</v>
      </c>
      <c r="IN208" s="412">
        <v>78.010000000000005</v>
      </c>
      <c r="IO208" s="412">
        <v>39.01</v>
      </c>
      <c r="IP208" s="412">
        <v>9.3699999999999992</v>
      </c>
      <c r="IQ208" s="412">
        <v>0.99</v>
      </c>
      <c r="IR208" s="412">
        <v>2135.23</v>
      </c>
      <c r="IS208" s="412">
        <v>-3.0000000000000027E-2</v>
      </c>
      <c r="IT208" s="412">
        <v>849.52</v>
      </c>
      <c r="IU208" s="412">
        <v>1836.13</v>
      </c>
      <c r="IV208" s="412">
        <v>5335.49</v>
      </c>
      <c r="IW208" s="412">
        <v>4194.29</v>
      </c>
      <c r="IX208" s="412">
        <v>2799.49</v>
      </c>
      <c r="IY208" s="412">
        <v>1663.49</v>
      </c>
      <c r="IZ208" s="412">
        <v>965.63</v>
      </c>
      <c r="JA208" s="412">
        <v>74.510000000000005</v>
      </c>
      <c r="JB208" s="412">
        <v>17718.52</v>
      </c>
      <c r="JC208" s="412">
        <v>0</v>
      </c>
      <c r="JD208" s="412">
        <v>566.29999999999995</v>
      </c>
      <c r="JE208" s="412">
        <v>1428.1</v>
      </c>
      <c r="JF208" s="412">
        <v>4742.7</v>
      </c>
      <c r="JG208" s="412">
        <v>4194.3</v>
      </c>
      <c r="JH208" s="412">
        <v>3421.6</v>
      </c>
      <c r="JI208" s="412">
        <v>2402.8000000000002</v>
      </c>
      <c r="JJ208" s="412">
        <v>1609.4</v>
      </c>
      <c r="JK208" s="412">
        <v>149</v>
      </c>
      <c r="JL208" s="412">
        <v>18514.2</v>
      </c>
      <c r="JM208" s="412">
        <v>296.5</v>
      </c>
      <c r="JN208" s="412">
        <v>18810.7</v>
      </c>
      <c r="JO208" s="286"/>
      <c r="JP208" s="143">
        <f t="shared" si="8"/>
        <v>0</v>
      </c>
    </row>
    <row r="209" spans="1:276" x14ac:dyDescent="0.2">
      <c r="A209" s="150" t="s">
        <v>626</v>
      </c>
      <c r="B209" s="151" t="s">
        <v>284</v>
      </c>
      <c r="C209" s="152" t="s">
        <v>277</v>
      </c>
      <c r="D209" s="415" t="s">
        <v>325</v>
      </c>
      <c r="E209" s="412">
        <v>5860</v>
      </c>
      <c r="F209" s="412">
        <v>13640</v>
      </c>
      <c r="G209" s="412">
        <v>28223</v>
      </c>
      <c r="H209" s="412">
        <v>10601</v>
      </c>
      <c r="I209" s="412">
        <v>5388</v>
      </c>
      <c r="J209" s="412">
        <v>3261</v>
      </c>
      <c r="K209" s="412">
        <v>1823</v>
      </c>
      <c r="L209" s="412">
        <v>80</v>
      </c>
      <c r="M209" s="412">
        <v>68876</v>
      </c>
      <c r="N209" s="412">
        <v>375</v>
      </c>
      <c r="O209" s="412">
        <v>267</v>
      </c>
      <c r="P209" s="412">
        <v>812</v>
      </c>
      <c r="Q209" s="412">
        <v>491</v>
      </c>
      <c r="R209" s="412">
        <v>89</v>
      </c>
      <c r="S209" s="412">
        <v>58</v>
      </c>
      <c r="T209" s="412">
        <v>23</v>
      </c>
      <c r="U209" s="412">
        <v>5</v>
      </c>
      <c r="V209" s="412">
        <v>2120</v>
      </c>
      <c r="W209" s="412">
        <v>0</v>
      </c>
      <c r="X209" s="412">
        <v>2</v>
      </c>
      <c r="Y209" s="412">
        <v>0</v>
      </c>
      <c r="Z209" s="412">
        <v>0</v>
      </c>
      <c r="AA209" s="412">
        <v>0</v>
      </c>
      <c r="AB209" s="412">
        <v>0</v>
      </c>
      <c r="AC209" s="412">
        <v>0</v>
      </c>
      <c r="AD209" s="412">
        <v>0</v>
      </c>
      <c r="AE209" s="412">
        <v>2</v>
      </c>
      <c r="AF209" s="412">
        <v>5485</v>
      </c>
      <c r="AG209" s="412">
        <v>13371</v>
      </c>
      <c r="AH209" s="412">
        <v>27411</v>
      </c>
      <c r="AI209" s="412">
        <v>10110</v>
      </c>
      <c r="AJ209" s="412">
        <v>5299</v>
      </c>
      <c r="AK209" s="412">
        <v>3203</v>
      </c>
      <c r="AL209" s="412">
        <v>1800</v>
      </c>
      <c r="AM209" s="412">
        <v>75</v>
      </c>
      <c r="AN209" s="412">
        <v>66754</v>
      </c>
      <c r="AO209" s="412">
        <v>3</v>
      </c>
      <c r="AP209" s="412">
        <v>7</v>
      </c>
      <c r="AQ209" s="412">
        <v>57</v>
      </c>
      <c r="AR209" s="412">
        <v>44</v>
      </c>
      <c r="AS209" s="412">
        <v>27</v>
      </c>
      <c r="AT209" s="412">
        <v>20</v>
      </c>
      <c r="AU209" s="412">
        <v>15</v>
      </c>
      <c r="AV209" s="412">
        <v>8</v>
      </c>
      <c r="AW209" s="412">
        <v>181</v>
      </c>
      <c r="AX209" s="412">
        <v>3</v>
      </c>
      <c r="AY209" s="412">
        <v>7</v>
      </c>
      <c r="AZ209" s="412">
        <v>57</v>
      </c>
      <c r="BA209" s="412">
        <v>44</v>
      </c>
      <c r="BB209" s="412">
        <v>27</v>
      </c>
      <c r="BC209" s="412">
        <v>20</v>
      </c>
      <c r="BD209" s="412">
        <v>15</v>
      </c>
      <c r="BE209" s="412">
        <v>8</v>
      </c>
      <c r="BF209" s="412">
        <v>0</v>
      </c>
      <c r="BG209" s="412">
        <v>181</v>
      </c>
      <c r="BH209" s="412">
        <v>3</v>
      </c>
      <c r="BI209" s="412">
        <v>5489</v>
      </c>
      <c r="BJ209" s="412">
        <v>13421</v>
      </c>
      <c r="BK209" s="412">
        <v>27398</v>
      </c>
      <c r="BL209" s="412">
        <v>10093</v>
      </c>
      <c r="BM209" s="412">
        <v>5292</v>
      </c>
      <c r="BN209" s="412">
        <v>3198</v>
      </c>
      <c r="BO209" s="412">
        <v>1793</v>
      </c>
      <c r="BP209" s="412">
        <v>67</v>
      </c>
      <c r="BQ209" s="412">
        <v>66754</v>
      </c>
      <c r="BR209" s="412">
        <v>1</v>
      </c>
      <c r="BS209" s="412">
        <v>3020</v>
      </c>
      <c r="BT209" s="412">
        <v>5937</v>
      </c>
      <c r="BU209" s="412">
        <v>8184</v>
      </c>
      <c r="BV209" s="412">
        <v>2451</v>
      </c>
      <c r="BW209" s="412">
        <v>1049</v>
      </c>
      <c r="BX209" s="412">
        <v>529</v>
      </c>
      <c r="BY209" s="412">
        <v>203</v>
      </c>
      <c r="BZ209" s="412">
        <v>5</v>
      </c>
      <c r="CA209" s="412">
        <v>21379</v>
      </c>
      <c r="CB209" s="412">
        <v>0</v>
      </c>
      <c r="CC209" s="412">
        <v>41</v>
      </c>
      <c r="CD209" s="412">
        <v>124</v>
      </c>
      <c r="CE209" s="412">
        <v>271</v>
      </c>
      <c r="CF209" s="412">
        <v>73</v>
      </c>
      <c r="CG209" s="412">
        <v>42</v>
      </c>
      <c r="CH209" s="412">
        <v>22</v>
      </c>
      <c r="CI209" s="412">
        <v>13</v>
      </c>
      <c r="CJ209" s="412">
        <v>0</v>
      </c>
      <c r="CK209" s="412">
        <v>586</v>
      </c>
      <c r="CL209" s="412">
        <v>0</v>
      </c>
      <c r="CM209" s="412">
        <v>2</v>
      </c>
      <c r="CN209" s="412">
        <v>8</v>
      </c>
      <c r="CO209" s="412">
        <v>20</v>
      </c>
      <c r="CP209" s="412">
        <v>4</v>
      </c>
      <c r="CQ209" s="412">
        <v>6</v>
      </c>
      <c r="CR209" s="412">
        <v>10</v>
      </c>
      <c r="CS209" s="412">
        <v>22</v>
      </c>
      <c r="CT209" s="412">
        <v>13</v>
      </c>
      <c r="CU209" s="412">
        <v>85</v>
      </c>
      <c r="CV209" s="412">
        <v>140</v>
      </c>
      <c r="CW209" s="412">
        <v>234</v>
      </c>
      <c r="CX209" s="412">
        <v>339</v>
      </c>
      <c r="CY209" s="412">
        <v>150</v>
      </c>
      <c r="CZ209" s="412">
        <v>50</v>
      </c>
      <c r="DA209" s="412">
        <v>24</v>
      </c>
      <c r="DB209" s="412">
        <v>8</v>
      </c>
      <c r="DC209" s="412">
        <v>4</v>
      </c>
      <c r="DD209" s="412">
        <v>949</v>
      </c>
      <c r="DE209" s="412">
        <v>121</v>
      </c>
      <c r="DF209" s="412">
        <v>206</v>
      </c>
      <c r="DG209" s="412">
        <v>315</v>
      </c>
      <c r="DH209" s="412">
        <v>104</v>
      </c>
      <c r="DI209" s="412">
        <v>49</v>
      </c>
      <c r="DJ209" s="412">
        <v>23</v>
      </c>
      <c r="DK209" s="412">
        <v>17</v>
      </c>
      <c r="DL209" s="412">
        <v>1</v>
      </c>
      <c r="DM209" s="412">
        <v>836</v>
      </c>
      <c r="DN209" s="412">
        <v>20</v>
      </c>
      <c r="DO209" s="412">
        <v>32</v>
      </c>
      <c r="DP209" s="412">
        <v>54</v>
      </c>
      <c r="DQ209" s="412">
        <v>21</v>
      </c>
      <c r="DR209" s="412">
        <v>15</v>
      </c>
      <c r="DS209" s="412">
        <v>4</v>
      </c>
      <c r="DT209" s="412">
        <v>1</v>
      </c>
      <c r="DU209" s="412">
        <v>0</v>
      </c>
      <c r="DV209" s="412">
        <v>147</v>
      </c>
      <c r="DW209" s="412">
        <v>39</v>
      </c>
      <c r="DX209" s="412">
        <v>29</v>
      </c>
      <c r="DY209" s="412">
        <v>35</v>
      </c>
      <c r="DZ209" s="412">
        <v>7</v>
      </c>
      <c r="EA209" s="412">
        <v>5</v>
      </c>
      <c r="EB209" s="412">
        <v>6</v>
      </c>
      <c r="EC209" s="412">
        <v>2</v>
      </c>
      <c r="ED209" s="412">
        <v>0</v>
      </c>
      <c r="EE209" s="412">
        <v>123</v>
      </c>
      <c r="EF209" s="412">
        <v>180</v>
      </c>
      <c r="EG209" s="412">
        <v>267</v>
      </c>
      <c r="EH209" s="412">
        <v>404</v>
      </c>
      <c r="EI209" s="412">
        <v>132</v>
      </c>
      <c r="EJ209" s="412">
        <v>69</v>
      </c>
      <c r="EK209" s="412">
        <v>33</v>
      </c>
      <c r="EL209" s="412">
        <v>20</v>
      </c>
      <c r="EM209" s="412">
        <v>1</v>
      </c>
      <c r="EN209" s="412">
        <v>1106</v>
      </c>
      <c r="EO209" s="412">
        <v>96</v>
      </c>
      <c r="EP209" s="412">
        <v>115</v>
      </c>
      <c r="EQ209" s="412">
        <v>139</v>
      </c>
      <c r="ER209" s="412">
        <v>51</v>
      </c>
      <c r="ES209" s="412">
        <v>34</v>
      </c>
      <c r="ET209" s="412">
        <v>20</v>
      </c>
      <c r="EU209" s="412">
        <v>10</v>
      </c>
      <c r="EV209" s="412">
        <v>1</v>
      </c>
      <c r="EW209" s="412">
        <v>466</v>
      </c>
      <c r="EX209" s="412">
        <v>0</v>
      </c>
      <c r="EY209" s="412">
        <v>0</v>
      </c>
      <c r="EZ209" s="412">
        <v>0</v>
      </c>
      <c r="FA209" s="412">
        <v>0</v>
      </c>
      <c r="FB209" s="412">
        <v>0</v>
      </c>
      <c r="FC209" s="412">
        <v>0</v>
      </c>
      <c r="FD209" s="412">
        <v>0</v>
      </c>
      <c r="FE209" s="412">
        <v>0</v>
      </c>
      <c r="FF209" s="412">
        <v>0</v>
      </c>
      <c r="FG209" s="412">
        <v>3</v>
      </c>
      <c r="FH209" s="412">
        <v>12</v>
      </c>
      <c r="FI209" s="412">
        <v>11</v>
      </c>
      <c r="FJ209" s="412">
        <v>7</v>
      </c>
      <c r="FK209" s="412">
        <v>7</v>
      </c>
      <c r="FL209" s="412">
        <v>2</v>
      </c>
      <c r="FM209" s="412">
        <v>1</v>
      </c>
      <c r="FN209" s="412">
        <v>0</v>
      </c>
      <c r="FO209" s="412">
        <v>43</v>
      </c>
      <c r="FP209" s="412">
        <v>93</v>
      </c>
      <c r="FQ209" s="412">
        <v>103</v>
      </c>
      <c r="FR209" s="412">
        <v>128</v>
      </c>
      <c r="FS209" s="412">
        <v>44</v>
      </c>
      <c r="FT209" s="412">
        <v>27</v>
      </c>
      <c r="FU209" s="412">
        <v>18</v>
      </c>
      <c r="FV209" s="412">
        <v>9</v>
      </c>
      <c r="FW209" s="412">
        <v>1</v>
      </c>
      <c r="FX209" s="412">
        <v>423</v>
      </c>
      <c r="FY209" s="412">
        <v>2</v>
      </c>
      <c r="FZ209" s="412">
        <v>2227</v>
      </c>
      <c r="GA209" s="412">
        <v>7057</v>
      </c>
      <c r="GB209" s="412">
        <v>18495</v>
      </c>
      <c r="GC209" s="412">
        <v>7387</v>
      </c>
      <c r="GD209" s="412">
        <v>4125</v>
      </c>
      <c r="GE209" s="412">
        <v>2603</v>
      </c>
      <c r="GF209" s="412">
        <v>1544</v>
      </c>
      <c r="GG209" s="412">
        <v>45</v>
      </c>
      <c r="GH209" s="412">
        <v>43485</v>
      </c>
      <c r="GI209" s="412">
        <v>1</v>
      </c>
      <c r="GJ209" s="412">
        <v>3262</v>
      </c>
      <c r="GK209" s="412">
        <v>6364</v>
      </c>
      <c r="GL209" s="412">
        <v>8903</v>
      </c>
      <c r="GM209" s="412">
        <v>2706</v>
      </c>
      <c r="GN209" s="412">
        <v>1167</v>
      </c>
      <c r="GO209" s="412">
        <v>595</v>
      </c>
      <c r="GP209" s="412">
        <v>249</v>
      </c>
      <c r="GQ209" s="412">
        <v>22</v>
      </c>
      <c r="GR209" s="412">
        <v>23269</v>
      </c>
      <c r="GS209" s="412">
        <v>0</v>
      </c>
      <c r="GT209" s="412">
        <v>1.75</v>
      </c>
      <c r="GU209" s="412">
        <v>0</v>
      </c>
      <c r="GV209" s="412">
        <v>0</v>
      </c>
      <c r="GW209" s="412">
        <v>0</v>
      </c>
      <c r="GX209" s="412">
        <v>0</v>
      </c>
      <c r="GY209" s="412">
        <v>0</v>
      </c>
      <c r="GZ209" s="412">
        <v>0</v>
      </c>
      <c r="HA209" s="412">
        <v>0</v>
      </c>
      <c r="HB209" s="412">
        <v>1.75</v>
      </c>
      <c r="HC209" s="412">
        <v>2.75</v>
      </c>
      <c r="HD209" s="412">
        <v>4717.5</v>
      </c>
      <c r="HE209" s="412">
        <v>11880.55</v>
      </c>
      <c r="HF209" s="412">
        <v>25232.3</v>
      </c>
      <c r="HG209" s="412">
        <v>9440</v>
      </c>
      <c r="HH209" s="412">
        <v>5007.75</v>
      </c>
      <c r="HI209" s="412">
        <v>3054.55</v>
      </c>
      <c r="HJ209" s="412">
        <v>1728.1</v>
      </c>
      <c r="HK209" s="412">
        <v>59.05</v>
      </c>
      <c r="HL209" s="412">
        <v>61122.55</v>
      </c>
      <c r="HM209" s="412">
        <v>1.5</v>
      </c>
      <c r="HN209" s="412">
        <v>3145</v>
      </c>
      <c r="HO209" s="412">
        <v>9240.4</v>
      </c>
      <c r="HP209" s="412">
        <v>22428.7</v>
      </c>
      <c r="HQ209" s="412">
        <v>9440</v>
      </c>
      <c r="HR209" s="412">
        <v>6120.6</v>
      </c>
      <c r="HS209" s="412">
        <v>4412.1000000000004</v>
      </c>
      <c r="HT209" s="412">
        <v>2880.2</v>
      </c>
      <c r="HU209" s="412">
        <v>118.1</v>
      </c>
      <c r="HV209" s="412">
        <v>57786.599999999991</v>
      </c>
      <c r="HW209" s="412">
        <v>0</v>
      </c>
      <c r="HX209" s="412">
        <v>57786.6</v>
      </c>
      <c r="HY209" s="412">
        <v>2.75</v>
      </c>
      <c r="HZ209" s="412">
        <v>4717.5</v>
      </c>
      <c r="IA209" s="412">
        <v>11880.55</v>
      </c>
      <c r="IB209" s="412">
        <v>25232.3</v>
      </c>
      <c r="IC209" s="412">
        <v>9440</v>
      </c>
      <c r="ID209" s="412">
        <v>5007.75</v>
      </c>
      <c r="IE209" s="412">
        <v>3054.55</v>
      </c>
      <c r="IF209" s="412">
        <v>1728.1</v>
      </c>
      <c r="IG209" s="412">
        <v>59.05</v>
      </c>
      <c r="IH209" s="412">
        <v>61122.55</v>
      </c>
      <c r="II209" s="412">
        <v>1.1599999999999999</v>
      </c>
      <c r="IJ209" s="412">
        <v>1256.5999999999999</v>
      </c>
      <c r="IK209" s="412">
        <v>2305.19</v>
      </c>
      <c r="IL209" s="412">
        <v>3208.55</v>
      </c>
      <c r="IM209" s="412">
        <v>584.4</v>
      </c>
      <c r="IN209" s="412">
        <v>154.29</v>
      </c>
      <c r="IO209" s="412">
        <v>41.09</v>
      </c>
      <c r="IP209" s="412">
        <v>10.54</v>
      </c>
      <c r="IQ209" s="412">
        <v>0</v>
      </c>
      <c r="IR209" s="412">
        <v>7561.82</v>
      </c>
      <c r="IS209" s="412">
        <v>1.59</v>
      </c>
      <c r="IT209" s="412">
        <v>3460.9</v>
      </c>
      <c r="IU209" s="412">
        <v>9575.3599999999988</v>
      </c>
      <c r="IV209" s="412">
        <v>22023.75</v>
      </c>
      <c r="IW209" s="412">
        <v>8855.6</v>
      </c>
      <c r="IX209" s="412">
        <v>4853.46</v>
      </c>
      <c r="IY209" s="412">
        <v>3013.46</v>
      </c>
      <c r="IZ209" s="412">
        <v>1717.56</v>
      </c>
      <c r="JA209" s="412">
        <v>59.05</v>
      </c>
      <c r="JB209" s="412">
        <v>53560.729999999996</v>
      </c>
      <c r="JC209" s="412">
        <v>0.9</v>
      </c>
      <c r="JD209" s="412">
        <v>2307.3000000000002</v>
      </c>
      <c r="JE209" s="412">
        <v>7447.5</v>
      </c>
      <c r="JF209" s="412">
        <v>19576.7</v>
      </c>
      <c r="JG209" s="412">
        <v>8855.6</v>
      </c>
      <c r="JH209" s="412">
        <v>5932</v>
      </c>
      <c r="JI209" s="412">
        <v>4352.8</v>
      </c>
      <c r="JJ209" s="412">
        <v>2862.6</v>
      </c>
      <c r="JK209" s="412">
        <v>118.1</v>
      </c>
      <c r="JL209" s="412">
        <v>51453.5</v>
      </c>
      <c r="JM209" s="412">
        <v>0</v>
      </c>
      <c r="JN209" s="412">
        <v>51453.5</v>
      </c>
      <c r="JO209" s="286"/>
      <c r="JP209" s="143">
        <f t="shared" si="8"/>
        <v>0</v>
      </c>
    </row>
    <row r="210" spans="1:276" x14ac:dyDescent="0.2">
      <c r="A210" s="150" t="s">
        <v>628</v>
      </c>
      <c r="B210" s="151" t="s">
        <v>280</v>
      </c>
      <c r="C210" s="152" t="s">
        <v>128</v>
      </c>
      <c r="D210" s="415" t="s">
        <v>627</v>
      </c>
      <c r="E210" s="412">
        <v>1892</v>
      </c>
      <c r="F210" s="412">
        <v>12669</v>
      </c>
      <c r="G210" s="412">
        <v>25990</v>
      </c>
      <c r="H210" s="412">
        <v>31793</v>
      </c>
      <c r="I210" s="412">
        <v>19266</v>
      </c>
      <c r="J210" s="412">
        <v>7362</v>
      </c>
      <c r="K210" s="412">
        <v>3157</v>
      </c>
      <c r="L210" s="412">
        <v>196</v>
      </c>
      <c r="M210" s="412">
        <v>102325</v>
      </c>
      <c r="N210" s="412">
        <v>53</v>
      </c>
      <c r="O210" s="412">
        <v>269</v>
      </c>
      <c r="P210" s="412">
        <v>346</v>
      </c>
      <c r="Q210" s="412">
        <v>345</v>
      </c>
      <c r="R210" s="412">
        <v>147</v>
      </c>
      <c r="S210" s="412">
        <v>47</v>
      </c>
      <c r="T210" s="412">
        <v>25</v>
      </c>
      <c r="U210" s="412">
        <v>0</v>
      </c>
      <c r="V210" s="412">
        <v>1232</v>
      </c>
      <c r="W210" s="412">
        <v>0</v>
      </c>
      <c r="X210" s="412">
        <v>0</v>
      </c>
      <c r="Y210" s="412">
        <v>0</v>
      </c>
      <c r="Z210" s="412">
        <v>0</v>
      </c>
      <c r="AA210" s="412">
        <v>0</v>
      </c>
      <c r="AB210" s="412">
        <v>0</v>
      </c>
      <c r="AC210" s="412">
        <v>0</v>
      </c>
      <c r="AD210" s="412">
        <v>0</v>
      </c>
      <c r="AE210" s="412">
        <v>0</v>
      </c>
      <c r="AF210" s="412">
        <v>1839</v>
      </c>
      <c r="AG210" s="412">
        <v>12400</v>
      </c>
      <c r="AH210" s="412">
        <v>25644</v>
      </c>
      <c r="AI210" s="412">
        <v>31448</v>
      </c>
      <c r="AJ210" s="412">
        <v>19119</v>
      </c>
      <c r="AK210" s="412">
        <v>7315</v>
      </c>
      <c r="AL210" s="412">
        <v>3132</v>
      </c>
      <c r="AM210" s="412">
        <v>196</v>
      </c>
      <c r="AN210" s="412">
        <v>101093</v>
      </c>
      <c r="AO210" s="412">
        <v>0</v>
      </c>
      <c r="AP210" s="412">
        <v>10</v>
      </c>
      <c r="AQ210" s="412">
        <v>56</v>
      </c>
      <c r="AR210" s="412">
        <v>157</v>
      </c>
      <c r="AS210" s="412">
        <v>189</v>
      </c>
      <c r="AT210" s="412">
        <v>75</v>
      </c>
      <c r="AU210" s="412">
        <v>37</v>
      </c>
      <c r="AV210" s="412">
        <v>19</v>
      </c>
      <c r="AW210" s="412">
        <v>543</v>
      </c>
      <c r="AX210" s="412">
        <v>0</v>
      </c>
      <c r="AY210" s="412">
        <v>10</v>
      </c>
      <c r="AZ210" s="412">
        <v>56</v>
      </c>
      <c r="BA210" s="412">
        <v>157</v>
      </c>
      <c r="BB210" s="412">
        <v>189</v>
      </c>
      <c r="BC210" s="412">
        <v>75</v>
      </c>
      <c r="BD210" s="412">
        <v>37</v>
      </c>
      <c r="BE210" s="412">
        <v>19</v>
      </c>
      <c r="BF210" s="412">
        <v>0</v>
      </c>
      <c r="BG210" s="412">
        <v>543</v>
      </c>
      <c r="BH210" s="412">
        <v>0</v>
      </c>
      <c r="BI210" s="412">
        <v>1849</v>
      </c>
      <c r="BJ210" s="412">
        <v>12446</v>
      </c>
      <c r="BK210" s="412">
        <v>25745</v>
      </c>
      <c r="BL210" s="412">
        <v>31480</v>
      </c>
      <c r="BM210" s="412">
        <v>19005</v>
      </c>
      <c r="BN210" s="412">
        <v>7277</v>
      </c>
      <c r="BO210" s="412">
        <v>3114</v>
      </c>
      <c r="BP210" s="412">
        <v>177</v>
      </c>
      <c r="BQ210" s="412">
        <v>101093</v>
      </c>
      <c r="BR210" s="412">
        <v>0</v>
      </c>
      <c r="BS210" s="412">
        <v>818</v>
      </c>
      <c r="BT210" s="412">
        <v>5879</v>
      </c>
      <c r="BU210" s="412">
        <v>8493</v>
      </c>
      <c r="BV210" s="412">
        <v>6140</v>
      </c>
      <c r="BW210" s="412">
        <v>3097</v>
      </c>
      <c r="BX210" s="412">
        <v>986</v>
      </c>
      <c r="BY210" s="412">
        <v>372</v>
      </c>
      <c r="BZ210" s="412">
        <v>12</v>
      </c>
      <c r="CA210" s="412">
        <v>25797</v>
      </c>
      <c r="CB210" s="412">
        <v>0</v>
      </c>
      <c r="CC210" s="412">
        <v>9</v>
      </c>
      <c r="CD210" s="412">
        <v>76</v>
      </c>
      <c r="CE210" s="412">
        <v>219</v>
      </c>
      <c r="CF210" s="412">
        <v>219</v>
      </c>
      <c r="CG210" s="412">
        <v>138</v>
      </c>
      <c r="CH210" s="412">
        <v>46</v>
      </c>
      <c r="CI210" s="412">
        <v>8</v>
      </c>
      <c r="CJ210" s="412">
        <v>1</v>
      </c>
      <c r="CK210" s="412">
        <v>716</v>
      </c>
      <c r="CL210" s="412">
        <v>0</v>
      </c>
      <c r="CM210" s="412">
        <v>0</v>
      </c>
      <c r="CN210" s="412">
        <v>8</v>
      </c>
      <c r="CO210" s="412">
        <v>7</v>
      </c>
      <c r="CP210" s="412">
        <v>20</v>
      </c>
      <c r="CQ210" s="412">
        <v>15</v>
      </c>
      <c r="CR210" s="412">
        <v>17</v>
      </c>
      <c r="CS210" s="412">
        <v>38</v>
      </c>
      <c r="CT210" s="412">
        <v>9</v>
      </c>
      <c r="CU210" s="412">
        <v>114</v>
      </c>
      <c r="CV210" s="412">
        <v>40</v>
      </c>
      <c r="CW210" s="412">
        <v>226</v>
      </c>
      <c r="CX210" s="412">
        <v>266</v>
      </c>
      <c r="CY210" s="412">
        <v>227</v>
      </c>
      <c r="CZ210" s="412">
        <v>114</v>
      </c>
      <c r="DA210" s="412">
        <v>32</v>
      </c>
      <c r="DB210" s="412">
        <v>9</v>
      </c>
      <c r="DC210" s="412">
        <v>1</v>
      </c>
      <c r="DD210" s="412">
        <v>915</v>
      </c>
      <c r="DE210" s="412">
        <v>15</v>
      </c>
      <c r="DF210" s="412">
        <v>108</v>
      </c>
      <c r="DG210" s="412">
        <v>143</v>
      </c>
      <c r="DH210" s="412">
        <v>138</v>
      </c>
      <c r="DI210" s="412">
        <v>78</v>
      </c>
      <c r="DJ210" s="412">
        <v>23</v>
      </c>
      <c r="DK210" s="412">
        <v>14</v>
      </c>
      <c r="DL210" s="412">
        <v>2</v>
      </c>
      <c r="DM210" s="412">
        <v>521</v>
      </c>
      <c r="DN210" s="412">
        <v>0</v>
      </c>
      <c r="DO210" s="412">
        <v>0</v>
      </c>
      <c r="DP210" s="412">
        <v>0</v>
      </c>
      <c r="DQ210" s="412">
        <v>0</v>
      </c>
      <c r="DR210" s="412">
        <v>0</v>
      </c>
      <c r="DS210" s="412">
        <v>0</v>
      </c>
      <c r="DT210" s="412">
        <v>0</v>
      </c>
      <c r="DU210" s="412">
        <v>0</v>
      </c>
      <c r="DV210" s="412">
        <v>0</v>
      </c>
      <c r="DW210" s="412">
        <v>3</v>
      </c>
      <c r="DX210" s="412">
        <v>15</v>
      </c>
      <c r="DY210" s="412">
        <v>34</v>
      </c>
      <c r="DZ210" s="412">
        <v>20</v>
      </c>
      <c r="EA210" s="412">
        <v>16</v>
      </c>
      <c r="EB210" s="412">
        <v>6</v>
      </c>
      <c r="EC210" s="412">
        <v>5</v>
      </c>
      <c r="ED210" s="412">
        <v>0</v>
      </c>
      <c r="EE210" s="412">
        <v>99</v>
      </c>
      <c r="EF210" s="412">
        <v>18</v>
      </c>
      <c r="EG210" s="412">
        <v>123</v>
      </c>
      <c r="EH210" s="412">
        <v>177</v>
      </c>
      <c r="EI210" s="412">
        <v>158</v>
      </c>
      <c r="EJ210" s="412">
        <v>94</v>
      </c>
      <c r="EK210" s="412">
        <v>29</v>
      </c>
      <c r="EL210" s="412">
        <v>19</v>
      </c>
      <c r="EM210" s="412">
        <v>2</v>
      </c>
      <c r="EN210" s="412">
        <v>620</v>
      </c>
      <c r="EO210" s="412">
        <v>6</v>
      </c>
      <c r="EP210" s="412">
        <v>54</v>
      </c>
      <c r="EQ210" s="412">
        <v>74</v>
      </c>
      <c r="ER210" s="412">
        <v>62</v>
      </c>
      <c r="ES210" s="412">
        <v>43</v>
      </c>
      <c r="ET210" s="412">
        <v>17</v>
      </c>
      <c r="EU210" s="412">
        <v>13</v>
      </c>
      <c r="EV210" s="412">
        <v>1</v>
      </c>
      <c r="EW210" s="412">
        <v>270</v>
      </c>
      <c r="EX210" s="412">
        <v>0</v>
      </c>
      <c r="EY210" s="412">
        <v>0</v>
      </c>
      <c r="EZ210" s="412">
        <v>0</v>
      </c>
      <c r="FA210" s="412">
        <v>0</v>
      </c>
      <c r="FB210" s="412">
        <v>0</v>
      </c>
      <c r="FC210" s="412">
        <v>0</v>
      </c>
      <c r="FD210" s="412">
        <v>0</v>
      </c>
      <c r="FE210" s="412">
        <v>0</v>
      </c>
      <c r="FF210" s="412">
        <v>0</v>
      </c>
      <c r="FG210" s="412">
        <v>0</v>
      </c>
      <c r="FH210" s="412">
        <v>0</v>
      </c>
      <c r="FI210" s="412">
        <v>0</v>
      </c>
      <c r="FJ210" s="412">
        <v>1</v>
      </c>
      <c r="FK210" s="412">
        <v>1</v>
      </c>
      <c r="FL210" s="412">
        <v>0</v>
      </c>
      <c r="FM210" s="412">
        <v>1</v>
      </c>
      <c r="FN210" s="412">
        <v>0</v>
      </c>
      <c r="FO210" s="412">
        <v>3</v>
      </c>
      <c r="FP210" s="412">
        <v>6</v>
      </c>
      <c r="FQ210" s="412">
        <v>54</v>
      </c>
      <c r="FR210" s="412">
        <v>74</v>
      </c>
      <c r="FS210" s="412">
        <v>61</v>
      </c>
      <c r="FT210" s="412">
        <v>42</v>
      </c>
      <c r="FU210" s="412">
        <v>17</v>
      </c>
      <c r="FV210" s="412">
        <v>12</v>
      </c>
      <c r="FW210" s="412">
        <v>1</v>
      </c>
      <c r="FX210" s="412">
        <v>267</v>
      </c>
      <c r="FY210" s="412">
        <v>0</v>
      </c>
      <c r="FZ210" s="412">
        <v>1019</v>
      </c>
      <c r="GA210" s="412">
        <v>6467</v>
      </c>
      <c r="GB210" s="412">
        <v>16992</v>
      </c>
      <c r="GC210" s="412">
        <v>25080</v>
      </c>
      <c r="GD210" s="412">
        <v>15739</v>
      </c>
      <c r="GE210" s="412">
        <v>6221</v>
      </c>
      <c r="GF210" s="412">
        <v>2691</v>
      </c>
      <c r="GG210" s="412">
        <v>155</v>
      </c>
      <c r="GH210" s="412">
        <v>74364</v>
      </c>
      <c r="GI210" s="412">
        <v>0</v>
      </c>
      <c r="GJ210" s="412">
        <v>830</v>
      </c>
      <c r="GK210" s="412">
        <v>5979</v>
      </c>
      <c r="GL210" s="412">
        <v>8753</v>
      </c>
      <c r="GM210" s="412">
        <v>6400</v>
      </c>
      <c r="GN210" s="412">
        <v>3266</v>
      </c>
      <c r="GO210" s="412">
        <v>1056</v>
      </c>
      <c r="GP210" s="412">
        <v>423</v>
      </c>
      <c r="GQ210" s="412">
        <v>22</v>
      </c>
      <c r="GR210" s="412">
        <v>26729</v>
      </c>
      <c r="GS210" s="412">
        <v>0</v>
      </c>
      <c r="GT210" s="412">
        <v>0.5</v>
      </c>
      <c r="GU210" s="412">
        <v>0</v>
      </c>
      <c r="GV210" s="412">
        <v>0</v>
      </c>
      <c r="GW210" s="412">
        <v>0</v>
      </c>
      <c r="GX210" s="412">
        <v>0</v>
      </c>
      <c r="GY210" s="412">
        <v>0</v>
      </c>
      <c r="GZ210" s="412">
        <v>0</v>
      </c>
      <c r="HA210" s="412">
        <v>0</v>
      </c>
      <c r="HB210" s="412">
        <v>0.5</v>
      </c>
      <c r="HC210" s="412">
        <v>0</v>
      </c>
      <c r="HD210" s="412">
        <v>1643.25</v>
      </c>
      <c r="HE210" s="412">
        <v>10960.25</v>
      </c>
      <c r="HF210" s="412">
        <v>23580.5</v>
      </c>
      <c r="HG210" s="412">
        <v>29889.75</v>
      </c>
      <c r="HH210" s="412">
        <v>18196.75</v>
      </c>
      <c r="HI210" s="412">
        <v>7013</v>
      </c>
      <c r="HJ210" s="412">
        <v>3002.5</v>
      </c>
      <c r="HK210" s="412">
        <v>169.25</v>
      </c>
      <c r="HL210" s="412">
        <v>94455.25</v>
      </c>
      <c r="HM210" s="412">
        <v>0</v>
      </c>
      <c r="HN210" s="412">
        <v>1095.5</v>
      </c>
      <c r="HO210" s="412">
        <v>8524.6</v>
      </c>
      <c r="HP210" s="412">
        <v>20960.400000000001</v>
      </c>
      <c r="HQ210" s="412">
        <v>29889.8</v>
      </c>
      <c r="HR210" s="412">
        <v>22240.5</v>
      </c>
      <c r="HS210" s="412">
        <v>10129.9</v>
      </c>
      <c r="HT210" s="412">
        <v>5004.2</v>
      </c>
      <c r="HU210" s="412">
        <v>338.5</v>
      </c>
      <c r="HV210" s="412">
        <v>98183.4</v>
      </c>
      <c r="HW210" s="412">
        <v>0</v>
      </c>
      <c r="HX210" s="412">
        <v>98183.4</v>
      </c>
      <c r="HY210" s="412">
        <v>0</v>
      </c>
      <c r="HZ210" s="412">
        <v>1643.25</v>
      </c>
      <c r="IA210" s="412">
        <v>10960.25</v>
      </c>
      <c r="IB210" s="412">
        <v>23580.5</v>
      </c>
      <c r="IC210" s="412">
        <v>29889.75</v>
      </c>
      <c r="ID210" s="412">
        <v>18196.75</v>
      </c>
      <c r="IE210" s="412">
        <v>7013</v>
      </c>
      <c r="IF210" s="412">
        <v>3002.5</v>
      </c>
      <c r="IG210" s="412">
        <v>169.25</v>
      </c>
      <c r="IH210" s="412">
        <v>94455.25</v>
      </c>
      <c r="II210" s="412">
        <v>0</v>
      </c>
      <c r="IJ210" s="412">
        <v>481.27</v>
      </c>
      <c r="IK210" s="412">
        <v>3158.69</v>
      </c>
      <c r="IL210" s="412">
        <v>4621.3599999999997</v>
      </c>
      <c r="IM210" s="412">
        <v>3798.41</v>
      </c>
      <c r="IN210" s="412">
        <v>1455.69</v>
      </c>
      <c r="IO210" s="412">
        <v>300.32</v>
      </c>
      <c r="IP210" s="412">
        <v>55.26</v>
      </c>
      <c r="IQ210" s="412">
        <v>2.36</v>
      </c>
      <c r="IR210" s="412">
        <v>13873.36</v>
      </c>
      <c r="IS210" s="412">
        <v>0</v>
      </c>
      <c r="IT210" s="412">
        <v>1161.98</v>
      </c>
      <c r="IU210" s="412">
        <v>7801.5599999999995</v>
      </c>
      <c r="IV210" s="412">
        <v>18959.14</v>
      </c>
      <c r="IW210" s="412">
        <v>26091.34</v>
      </c>
      <c r="IX210" s="412">
        <v>16741.060000000001</v>
      </c>
      <c r="IY210" s="412">
        <v>6712.68</v>
      </c>
      <c r="IZ210" s="412">
        <v>2947.24</v>
      </c>
      <c r="JA210" s="412">
        <v>166.89</v>
      </c>
      <c r="JB210" s="412">
        <v>80581.890000000014</v>
      </c>
      <c r="JC210" s="412">
        <v>0</v>
      </c>
      <c r="JD210" s="412">
        <v>774.7</v>
      </c>
      <c r="JE210" s="412">
        <v>6067.9</v>
      </c>
      <c r="JF210" s="412">
        <v>16852.599999999999</v>
      </c>
      <c r="JG210" s="412">
        <v>26091.3</v>
      </c>
      <c r="JH210" s="412">
        <v>20461.3</v>
      </c>
      <c r="JI210" s="412">
        <v>9696.1</v>
      </c>
      <c r="JJ210" s="412">
        <v>4912.1000000000004</v>
      </c>
      <c r="JK210" s="412">
        <v>333.8</v>
      </c>
      <c r="JL210" s="412">
        <v>85189.800000000017</v>
      </c>
      <c r="JM210" s="412">
        <v>0</v>
      </c>
      <c r="JN210" s="412">
        <v>85189.8</v>
      </c>
      <c r="JO210" s="286"/>
      <c r="JP210" s="143">
        <f t="shared" si="8"/>
        <v>0</v>
      </c>
    </row>
    <row r="211" spans="1:276" x14ac:dyDescent="0.2">
      <c r="A211" s="150" t="s">
        <v>629</v>
      </c>
      <c r="B211" s="151" t="s">
        <v>284</v>
      </c>
      <c r="C211" s="152" t="s">
        <v>293</v>
      </c>
      <c r="D211" s="415" t="s">
        <v>326</v>
      </c>
      <c r="E211" s="412">
        <v>26654</v>
      </c>
      <c r="F211" s="412">
        <v>13062</v>
      </c>
      <c r="G211" s="412">
        <v>13750</v>
      </c>
      <c r="H211" s="412">
        <v>5372</v>
      </c>
      <c r="I211" s="412">
        <v>3075</v>
      </c>
      <c r="J211" s="412">
        <v>869</v>
      </c>
      <c r="K211" s="412">
        <v>393</v>
      </c>
      <c r="L211" s="412">
        <v>25</v>
      </c>
      <c r="M211" s="412">
        <v>63200</v>
      </c>
      <c r="N211" s="412">
        <v>596</v>
      </c>
      <c r="O211" s="412">
        <v>183</v>
      </c>
      <c r="P211" s="412">
        <v>139</v>
      </c>
      <c r="Q211" s="412">
        <v>40</v>
      </c>
      <c r="R211" s="412">
        <v>22</v>
      </c>
      <c r="S211" s="412">
        <v>5</v>
      </c>
      <c r="T211" s="412">
        <v>2</v>
      </c>
      <c r="U211" s="412">
        <v>0</v>
      </c>
      <c r="V211" s="412">
        <v>987</v>
      </c>
      <c r="W211" s="412">
        <v>0</v>
      </c>
      <c r="X211" s="412">
        <v>0</v>
      </c>
      <c r="Y211" s="412">
        <v>0</v>
      </c>
      <c r="Z211" s="412">
        <v>0</v>
      </c>
      <c r="AA211" s="412">
        <v>0</v>
      </c>
      <c r="AB211" s="412">
        <v>0</v>
      </c>
      <c r="AC211" s="412">
        <v>0</v>
      </c>
      <c r="AD211" s="412">
        <v>0</v>
      </c>
      <c r="AE211" s="412">
        <v>0</v>
      </c>
      <c r="AF211" s="412">
        <v>26058</v>
      </c>
      <c r="AG211" s="412">
        <v>12879</v>
      </c>
      <c r="AH211" s="412">
        <v>13611</v>
      </c>
      <c r="AI211" s="412">
        <v>5332</v>
      </c>
      <c r="AJ211" s="412">
        <v>3053</v>
      </c>
      <c r="AK211" s="412">
        <v>864</v>
      </c>
      <c r="AL211" s="412">
        <v>391</v>
      </c>
      <c r="AM211" s="412">
        <v>25</v>
      </c>
      <c r="AN211" s="412">
        <v>62213</v>
      </c>
      <c r="AO211" s="412">
        <v>108</v>
      </c>
      <c r="AP211" s="412">
        <v>111</v>
      </c>
      <c r="AQ211" s="412">
        <v>154</v>
      </c>
      <c r="AR211" s="412">
        <v>84</v>
      </c>
      <c r="AS211" s="412">
        <v>34</v>
      </c>
      <c r="AT211" s="412">
        <v>11</v>
      </c>
      <c r="AU211" s="412">
        <v>19</v>
      </c>
      <c r="AV211" s="412">
        <v>13</v>
      </c>
      <c r="AW211" s="412">
        <v>534</v>
      </c>
      <c r="AX211" s="412">
        <v>108</v>
      </c>
      <c r="AY211" s="412">
        <v>111</v>
      </c>
      <c r="AZ211" s="412">
        <v>154</v>
      </c>
      <c r="BA211" s="412">
        <v>84</v>
      </c>
      <c r="BB211" s="412">
        <v>34</v>
      </c>
      <c r="BC211" s="412">
        <v>11</v>
      </c>
      <c r="BD211" s="412">
        <v>19</v>
      </c>
      <c r="BE211" s="412">
        <v>13</v>
      </c>
      <c r="BF211" s="412">
        <v>0</v>
      </c>
      <c r="BG211" s="412">
        <v>534</v>
      </c>
      <c r="BH211" s="412">
        <v>108</v>
      </c>
      <c r="BI211" s="412">
        <v>26061</v>
      </c>
      <c r="BJ211" s="412">
        <v>12922</v>
      </c>
      <c r="BK211" s="412">
        <v>13541</v>
      </c>
      <c r="BL211" s="412">
        <v>5282</v>
      </c>
      <c r="BM211" s="412">
        <v>3030</v>
      </c>
      <c r="BN211" s="412">
        <v>872</v>
      </c>
      <c r="BO211" s="412">
        <v>385</v>
      </c>
      <c r="BP211" s="412">
        <v>12</v>
      </c>
      <c r="BQ211" s="412">
        <v>62213</v>
      </c>
      <c r="BR211" s="412">
        <v>32</v>
      </c>
      <c r="BS211" s="412">
        <v>13089</v>
      </c>
      <c r="BT211" s="412">
        <v>4684</v>
      </c>
      <c r="BU211" s="412">
        <v>3624</v>
      </c>
      <c r="BV211" s="412">
        <v>1109</v>
      </c>
      <c r="BW211" s="412">
        <v>488</v>
      </c>
      <c r="BX211" s="412">
        <v>124</v>
      </c>
      <c r="BY211" s="412">
        <v>39</v>
      </c>
      <c r="BZ211" s="412">
        <v>0</v>
      </c>
      <c r="CA211" s="412">
        <v>23189</v>
      </c>
      <c r="CB211" s="412">
        <v>7</v>
      </c>
      <c r="CC211" s="412">
        <v>286</v>
      </c>
      <c r="CD211" s="412">
        <v>157</v>
      </c>
      <c r="CE211" s="412">
        <v>186</v>
      </c>
      <c r="CF211" s="412">
        <v>62</v>
      </c>
      <c r="CG211" s="412">
        <v>35</v>
      </c>
      <c r="CH211" s="412">
        <v>9</v>
      </c>
      <c r="CI211" s="412">
        <v>2</v>
      </c>
      <c r="CJ211" s="412">
        <v>1</v>
      </c>
      <c r="CK211" s="412">
        <v>745</v>
      </c>
      <c r="CL211" s="412">
        <v>1</v>
      </c>
      <c r="CM211" s="412">
        <v>18</v>
      </c>
      <c r="CN211" s="412">
        <v>13</v>
      </c>
      <c r="CO211" s="412">
        <v>19</v>
      </c>
      <c r="CP211" s="412">
        <v>12</v>
      </c>
      <c r="CQ211" s="412">
        <v>6</v>
      </c>
      <c r="CR211" s="412">
        <v>21</v>
      </c>
      <c r="CS211" s="412">
        <v>19</v>
      </c>
      <c r="CT211" s="412">
        <v>3</v>
      </c>
      <c r="CU211" s="412">
        <v>112</v>
      </c>
      <c r="CV211" s="412">
        <v>0</v>
      </c>
      <c r="CW211" s="412">
        <v>62</v>
      </c>
      <c r="CX211" s="412">
        <v>53</v>
      </c>
      <c r="CY211" s="412">
        <v>33</v>
      </c>
      <c r="CZ211" s="412">
        <v>17</v>
      </c>
      <c r="DA211" s="412">
        <v>6</v>
      </c>
      <c r="DB211" s="412">
        <v>2</v>
      </c>
      <c r="DC211" s="412">
        <v>0</v>
      </c>
      <c r="DD211" s="412">
        <v>173</v>
      </c>
      <c r="DE211" s="412">
        <v>819</v>
      </c>
      <c r="DF211" s="412">
        <v>249</v>
      </c>
      <c r="DG211" s="412">
        <v>184</v>
      </c>
      <c r="DH211" s="412">
        <v>80</v>
      </c>
      <c r="DI211" s="412">
        <v>25</v>
      </c>
      <c r="DJ211" s="412">
        <v>7</v>
      </c>
      <c r="DK211" s="412">
        <v>5</v>
      </c>
      <c r="DL211" s="412">
        <v>0</v>
      </c>
      <c r="DM211" s="412">
        <v>1369</v>
      </c>
      <c r="DN211" s="412">
        <v>3</v>
      </c>
      <c r="DO211" s="412">
        <v>3</v>
      </c>
      <c r="DP211" s="412">
        <v>0</v>
      </c>
      <c r="DQ211" s="412">
        <v>0</v>
      </c>
      <c r="DR211" s="412">
        <v>0</v>
      </c>
      <c r="DS211" s="412">
        <v>0</v>
      </c>
      <c r="DT211" s="412">
        <v>0</v>
      </c>
      <c r="DU211" s="412">
        <v>0</v>
      </c>
      <c r="DV211" s="412">
        <v>6</v>
      </c>
      <c r="DW211" s="412">
        <v>282</v>
      </c>
      <c r="DX211" s="412">
        <v>39</v>
      </c>
      <c r="DY211" s="412">
        <v>57</v>
      </c>
      <c r="DZ211" s="412">
        <v>12</v>
      </c>
      <c r="EA211" s="412">
        <v>4</v>
      </c>
      <c r="EB211" s="412">
        <v>4</v>
      </c>
      <c r="EC211" s="412">
        <v>1</v>
      </c>
      <c r="ED211" s="412">
        <v>1</v>
      </c>
      <c r="EE211" s="412">
        <v>400</v>
      </c>
      <c r="EF211" s="412">
        <v>1104</v>
      </c>
      <c r="EG211" s="412">
        <v>291</v>
      </c>
      <c r="EH211" s="412">
        <v>241</v>
      </c>
      <c r="EI211" s="412">
        <v>92</v>
      </c>
      <c r="EJ211" s="412">
        <v>29</v>
      </c>
      <c r="EK211" s="412">
        <v>11</v>
      </c>
      <c r="EL211" s="412">
        <v>6</v>
      </c>
      <c r="EM211" s="412">
        <v>1</v>
      </c>
      <c r="EN211" s="412">
        <v>1775</v>
      </c>
      <c r="EO211" s="412">
        <v>623</v>
      </c>
      <c r="EP211" s="412">
        <v>132</v>
      </c>
      <c r="EQ211" s="412">
        <v>140</v>
      </c>
      <c r="ER211" s="412">
        <v>42</v>
      </c>
      <c r="ES211" s="412">
        <v>13</v>
      </c>
      <c r="ET211" s="412">
        <v>4</v>
      </c>
      <c r="EU211" s="412">
        <v>4</v>
      </c>
      <c r="EV211" s="412">
        <v>1</v>
      </c>
      <c r="EW211" s="412">
        <v>959</v>
      </c>
      <c r="EX211" s="412">
        <v>0</v>
      </c>
      <c r="EY211" s="412">
        <v>0</v>
      </c>
      <c r="EZ211" s="412">
        <v>0</v>
      </c>
      <c r="FA211" s="412">
        <v>0</v>
      </c>
      <c r="FB211" s="412">
        <v>0</v>
      </c>
      <c r="FC211" s="412">
        <v>0</v>
      </c>
      <c r="FD211" s="412">
        <v>0</v>
      </c>
      <c r="FE211" s="412">
        <v>0</v>
      </c>
      <c r="FF211" s="412">
        <v>0</v>
      </c>
      <c r="FG211" s="412">
        <v>1</v>
      </c>
      <c r="FH211" s="412">
        <v>0</v>
      </c>
      <c r="FI211" s="412">
        <v>0</v>
      </c>
      <c r="FJ211" s="412">
        <v>0</v>
      </c>
      <c r="FK211" s="412">
        <v>0</v>
      </c>
      <c r="FL211" s="412">
        <v>0</v>
      </c>
      <c r="FM211" s="412">
        <v>0</v>
      </c>
      <c r="FN211" s="412">
        <v>0</v>
      </c>
      <c r="FO211" s="412">
        <v>1</v>
      </c>
      <c r="FP211" s="412">
        <v>622</v>
      </c>
      <c r="FQ211" s="412">
        <v>132</v>
      </c>
      <c r="FR211" s="412">
        <v>140</v>
      </c>
      <c r="FS211" s="412">
        <v>42</v>
      </c>
      <c r="FT211" s="412">
        <v>13</v>
      </c>
      <c r="FU211" s="412">
        <v>4</v>
      </c>
      <c r="FV211" s="412">
        <v>4</v>
      </c>
      <c r="FW211" s="412">
        <v>1</v>
      </c>
      <c r="FX211" s="412">
        <v>958</v>
      </c>
      <c r="FY211" s="412">
        <v>68</v>
      </c>
      <c r="FZ211" s="412">
        <v>12383</v>
      </c>
      <c r="GA211" s="412">
        <v>8025</v>
      </c>
      <c r="GB211" s="412">
        <v>9655</v>
      </c>
      <c r="GC211" s="412">
        <v>4086</v>
      </c>
      <c r="GD211" s="412">
        <v>2497</v>
      </c>
      <c r="GE211" s="412">
        <v>714</v>
      </c>
      <c r="GF211" s="412">
        <v>324</v>
      </c>
      <c r="GG211" s="412">
        <v>7</v>
      </c>
      <c r="GH211" s="412">
        <v>37759</v>
      </c>
      <c r="GI211" s="412">
        <v>40</v>
      </c>
      <c r="GJ211" s="412">
        <v>13678</v>
      </c>
      <c r="GK211" s="412">
        <v>4897</v>
      </c>
      <c r="GL211" s="412">
        <v>3886</v>
      </c>
      <c r="GM211" s="412">
        <v>1196</v>
      </c>
      <c r="GN211" s="412">
        <v>533</v>
      </c>
      <c r="GO211" s="412">
        <v>158</v>
      </c>
      <c r="GP211" s="412">
        <v>61</v>
      </c>
      <c r="GQ211" s="412">
        <v>5</v>
      </c>
      <c r="GR211" s="412">
        <v>24454</v>
      </c>
      <c r="GS211" s="412">
        <v>0</v>
      </c>
      <c r="GT211" s="412">
        <v>0</v>
      </c>
      <c r="GU211" s="412">
        <v>0</v>
      </c>
      <c r="GV211" s="412">
        <v>0</v>
      </c>
      <c r="GW211" s="412">
        <v>0</v>
      </c>
      <c r="GX211" s="412">
        <v>0</v>
      </c>
      <c r="GY211" s="412">
        <v>0</v>
      </c>
      <c r="GZ211" s="412">
        <v>0</v>
      </c>
      <c r="HA211" s="412">
        <v>0</v>
      </c>
      <c r="HB211" s="412">
        <v>0</v>
      </c>
      <c r="HC211" s="412">
        <v>97.75</v>
      </c>
      <c r="HD211" s="412">
        <v>22847.75</v>
      </c>
      <c r="HE211" s="412">
        <v>11722.75</v>
      </c>
      <c r="HF211" s="412">
        <v>12607.5</v>
      </c>
      <c r="HG211" s="412">
        <v>4988.75</v>
      </c>
      <c r="HH211" s="412">
        <v>2898.25</v>
      </c>
      <c r="HI211" s="412">
        <v>830.25</v>
      </c>
      <c r="HJ211" s="412">
        <v>365.75</v>
      </c>
      <c r="HK211" s="412">
        <v>10.75</v>
      </c>
      <c r="HL211" s="412">
        <v>56369.5</v>
      </c>
      <c r="HM211" s="412">
        <v>54.3</v>
      </c>
      <c r="HN211" s="412">
        <v>15231.8</v>
      </c>
      <c r="HO211" s="412">
        <v>9117.7000000000007</v>
      </c>
      <c r="HP211" s="412">
        <v>11206.7</v>
      </c>
      <c r="HQ211" s="412">
        <v>4988.8</v>
      </c>
      <c r="HR211" s="412">
        <v>3542.3</v>
      </c>
      <c r="HS211" s="412">
        <v>1199.3</v>
      </c>
      <c r="HT211" s="412">
        <v>609.6</v>
      </c>
      <c r="HU211" s="412">
        <v>21.5</v>
      </c>
      <c r="HV211" s="412">
        <v>45972.000000000007</v>
      </c>
      <c r="HW211" s="412">
        <v>0</v>
      </c>
      <c r="HX211" s="412">
        <v>45972</v>
      </c>
      <c r="HY211" s="412">
        <v>97.75</v>
      </c>
      <c r="HZ211" s="412">
        <v>22847.75</v>
      </c>
      <c r="IA211" s="412">
        <v>11722.75</v>
      </c>
      <c r="IB211" s="412">
        <v>12607.5</v>
      </c>
      <c r="IC211" s="412">
        <v>4988.75</v>
      </c>
      <c r="ID211" s="412">
        <v>2898.25</v>
      </c>
      <c r="IE211" s="412">
        <v>830.25</v>
      </c>
      <c r="IF211" s="412">
        <v>365.75</v>
      </c>
      <c r="IG211" s="412">
        <v>10.75</v>
      </c>
      <c r="IH211" s="412">
        <v>56369.5</v>
      </c>
      <c r="II211" s="412">
        <v>37</v>
      </c>
      <c r="IJ211" s="412">
        <v>7841.08</v>
      </c>
      <c r="IK211" s="412">
        <v>1762.6</v>
      </c>
      <c r="IL211" s="412">
        <v>922.61</v>
      </c>
      <c r="IM211" s="412">
        <v>188.55</v>
      </c>
      <c r="IN211" s="412">
        <v>52.39</v>
      </c>
      <c r="IO211" s="412">
        <v>12.25</v>
      </c>
      <c r="IP211" s="412">
        <v>2.75</v>
      </c>
      <c r="IQ211" s="412">
        <v>0</v>
      </c>
      <c r="IR211" s="412">
        <v>10819.23</v>
      </c>
      <c r="IS211" s="412">
        <v>60.75</v>
      </c>
      <c r="IT211" s="412">
        <v>15006.67</v>
      </c>
      <c r="IU211" s="412">
        <v>9960.15</v>
      </c>
      <c r="IV211" s="412">
        <v>11684.89</v>
      </c>
      <c r="IW211" s="412">
        <v>4800.2</v>
      </c>
      <c r="IX211" s="412">
        <v>2845.86</v>
      </c>
      <c r="IY211" s="412">
        <v>818</v>
      </c>
      <c r="IZ211" s="412">
        <v>363</v>
      </c>
      <c r="JA211" s="412">
        <v>10.75</v>
      </c>
      <c r="JB211" s="412">
        <v>45550.27</v>
      </c>
      <c r="JC211" s="412">
        <v>33.799999999999997</v>
      </c>
      <c r="JD211" s="412">
        <v>10004.4</v>
      </c>
      <c r="JE211" s="412">
        <v>7746.8</v>
      </c>
      <c r="JF211" s="412">
        <v>10386.6</v>
      </c>
      <c r="JG211" s="412">
        <v>4800.2</v>
      </c>
      <c r="JH211" s="412">
        <v>3478.3</v>
      </c>
      <c r="JI211" s="412">
        <v>1181.5999999999999</v>
      </c>
      <c r="JJ211" s="412">
        <v>605</v>
      </c>
      <c r="JK211" s="412">
        <v>21.5</v>
      </c>
      <c r="JL211" s="412">
        <v>38258.199999999997</v>
      </c>
      <c r="JM211" s="412">
        <v>0</v>
      </c>
      <c r="JN211" s="412">
        <v>38258.199999999997</v>
      </c>
      <c r="JO211" s="286"/>
      <c r="JP211" s="143">
        <f t="shared" si="8"/>
        <v>0</v>
      </c>
    </row>
    <row r="212" spans="1:276" x14ac:dyDescent="0.2">
      <c r="A212" s="150" t="s">
        <v>631</v>
      </c>
      <c r="B212" s="151" t="s">
        <v>276</v>
      </c>
      <c r="C212" s="152" t="s">
        <v>286</v>
      </c>
      <c r="D212" s="415" t="s">
        <v>630</v>
      </c>
      <c r="E212" s="412">
        <v>7627</v>
      </c>
      <c r="F212" s="412">
        <v>11891</v>
      </c>
      <c r="G212" s="412">
        <v>7371</v>
      </c>
      <c r="H212" s="412">
        <v>4275</v>
      </c>
      <c r="I212" s="412">
        <v>3148</v>
      </c>
      <c r="J212" s="412">
        <v>1161</v>
      </c>
      <c r="K212" s="412">
        <v>447</v>
      </c>
      <c r="L212" s="412">
        <v>21</v>
      </c>
      <c r="M212" s="412">
        <v>35941</v>
      </c>
      <c r="N212" s="412">
        <v>109</v>
      </c>
      <c r="O212" s="412">
        <v>78</v>
      </c>
      <c r="P212" s="412">
        <v>66</v>
      </c>
      <c r="Q212" s="412">
        <v>14</v>
      </c>
      <c r="R212" s="412">
        <v>18</v>
      </c>
      <c r="S212" s="412">
        <v>4</v>
      </c>
      <c r="T212" s="412">
        <v>3</v>
      </c>
      <c r="U212" s="412">
        <v>0</v>
      </c>
      <c r="V212" s="412">
        <v>292</v>
      </c>
      <c r="W212" s="412">
        <v>0</v>
      </c>
      <c r="X212" s="412">
        <v>0</v>
      </c>
      <c r="Y212" s="412">
        <v>0</v>
      </c>
      <c r="Z212" s="412">
        <v>0</v>
      </c>
      <c r="AA212" s="412">
        <v>0</v>
      </c>
      <c r="AB212" s="412">
        <v>0</v>
      </c>
      <c r="AC212" s="412">
        <v>0</v>
      </c>
      <c r="AD212" s="412">
        <v>0</v>
      </c>
      <c r="AE212" s="412">
        <v>0</v>
      </c>
      <c r="AF212" s="412">
        <v>7518</v>
      </c>
      <c r="AG212" s="412">
        <v>11813</v>
      </c>
      <c r="AH212" s="412">
        <v>7305</v>
      </c>
      <c r="AI212" s="412">
        <v>4261</v>
      </c>
      <c r="AJ212" s="412">
        <v>3130</v>
      </c>
      <c r="AK212" s="412">
        <v>1157</v>
      </c>
      <c r="AL212" s="412">
        <v>444</v>
      </c>
      <c r="AM212" s="412">
        <v>21</v>
      </c>
      <c r="AN212" s="412">
        <v>35649</v>
      </c>
      <c r="AO212" s="412">
        <v>20</v>
      </c>
      <c r="AP212" s="412">
        <v>48</v>
      </c>
      <c r="AQ212" s="412">
        <v>35</v>
      </c>
      <c r="AR212" s="412">
        <v>33</v>
      </c>
      <c r="AS212" s="412">
        <v>28</v>
      </c>
      <c r="AT212" s="412">
        <v>18</v>
      </c>
      <c r="AU212" s="412">
        <v>3</v>
      </c>
      <c r="AV212" s="412">
        <v>4</v>
      </c>
      <c r="AW212" s="412">
        <v>189</v>
      </c>
      <c r="AX212" s="412">
        <v>20</v>
      </c>
      <c r="AY212" s="412">
        <v>48</v>
      </c>
      <c r="AZ212" s="412">
        <v>35</v>
      </c>
      <c r="BA212" s="412">
        <v>33</v>
      </c>
      <c r="BB212" s="412">
        <v>28</v>
      </c>
      <c r="BC212" s="412">
        <v>18</v>
      </c>
      <c r="BD212" s="412">
        <v>3</v>
      </c>
      <c r="BE212" s="412">
        <v>4</v>
      </c>
      <c r="BF212" s="412">
        <v>0</v>
      </c>
      <c r="BG212" s="412">
        <v>189</v>
      </c>
      <c r="BH212" s="412">
        <v>20</v>
      </c>
      <c r="BI212" s="412">
        <v>7546</v>
      </c>
      <c r="BJ212" s="412">
        <v>11800</v>
      </c>
      <c r="BK212" s="412">
        <v>7303</v>
      </c>
      <c r="BL212" s="412">
        <v>4256</v>
      </c>
      <c r="BM212" s="412">
        <v>3120</v>
      </c>
      <c r="BN212" s="412">
        <v>1142</v>
      </c>
      <c r="BO212" s="412">
        <v>445</v>
      </c>
      <c r="BP212" s="412">
        <v>17</v>
      </c>
      <c r="BQ212" s="412">
        <v>35649</v>
      </c>
      <c r="BR212" s="412">
        <v>7</v>
      </c>
      <c r="BS212" s="412">
        <v>4202</v>
      </c>
      <c r="BT212" s="412">
        <v>3737</v>
      </c>
      <c r="BU212" s="412">
        <v>1950</v>
      </c>
      <c r="BV212" s="412">
        <v>900</v>
      </c>
      <c r="BW212" s="412">
        <v>407</v>
      </c>
      <c r="BX212" s="412">
        <v>158</v>
      </c>
      <c r="BY212" s="412">
        <v>42</v>
      </c>
      <c r="BZ212" s="412">
        <v>2</v>
      </c>
      <c r="CA212" s="412">
        <v>11405</v>
      </c>
      <c r="CB212" s="412">
        <v>0</v>
      </c>
      <c r="CC212" s="412">
        <v>40</v>
      </c>
      <c r="CD212" s="412">
        <v>124</v>
      </c>
      <c r="CE212" s="412">
        <v>69</v>
      </c>
      <c r="CF212" s="412">
        <v>35</v>
      </c>
      <c r="CG212" s="412">
        <v>31</v>
      </c>
      <c r="CH212" s="412">
        <v>2</v>
      </c>
      <c r="CI212" s="412">
        <v>2</v>
      </c>
      <c r="CJ212" s="412">
        <v>0</v>
      </c>
      <c r="CK212" s="412">
        <v>303</v>
      </c>
      <c r="CL212" s="412">
        <v>0</v>
      </c>
      <c r="CM212" s="412">
        <v>2</v>
      </c>
      <c r="CN212" s="412">
        <v>4</v>
      </c>
      <c r="CO212" s="412">
        <v>1</v>
      </c>
      <c r="CP212" s="412">
        <v>3</v>
      </c>
      <c r="CQ212" s="412">
        <v>6</v>
      </c>
      <c r="CR212" s="412">
        <v>0</v>
      </c>
      <c r="CS212" s="412">
        <v>6</v>
      </c>
      <c r="CT212" s="412">
        <v>1</v>
      </c>
      <c r="CU212" s="412">
        <v>23</v>
      </c>
      <c r="CV212" s="412">
        <v>9</v>
      </c>
      <c r="CW212" s="412">
        <v>3</v>
      </c>
      <c r="CX212" s="412">
        <v>5</v>
      </c>
      <c r="CY212" s="412">
        <v>6</v>
      </c>
      <c r="CZ212" s="412">
        <v>5</v>
      </c>
      <c r="DA212" s="412">
        <v>0</v>
      </c>
      <c r="DB212" s="412">
        <v>1</v>
      </c>
      <c r="DC212" s="412">
        <v>0</v>
      </c>
      <c r="DD212" s="412">
        <v>29</v>
      </c>
      <c r="DE212" s="412">
        <v>108</v>
      </c>
      <c r="DF212" s="412">
        <v>99</v>
      </c>
      <c r="DG212" s="412">
        <v>55</v>
      </c>
      <c r="DH212" s="412">
        <v>28</v>
      </c>
      <c r="DI212" s="412">
        <v>16</v>
      </c>
      <c r="DJ212" s="412">
        <v>9</v>
      </c>
      <c r="DK212" s="412">
        <v>2</v>
      </c>
      <c r="DL212" s="412">
        <v>0</v>
      </c>
      <c r="DM212" s="412">
        <v>317</v>
      </c>
      <c r="DN212" s="412">
        <v>128</v>
      </c>
      <c r="DO212" s="412">
        <v>78</v>
      </c>
      <c r="DP212" s="412">
        <v>35</v>
      </c>
      <c r="DQ212" s="412">
        <v>17</v>
      </c>
      <c r="DR212" s="412">
        <v>5</v>
      </c>
      <c r="DS212" s="412">
        <v>1</v>
      </c>
      <c r="DT212" s="412">
        <v>3</v>
      </c>
      <c r="DU212" s="412">
        <v>0</v>
      </c>
      <c r="DV212" s="412">
        <v>267</v>
      </c>
      <c r="DW212" s="412">
        <v>0</v>
      </c>
      <c r="DX212" s="412">
        <v>0</v>
      </c>
      <c r="DY212" s="412">
        <v>0</v>
      </c>
      <c r="DZ212" s="412">
        <v>0</v>
      </c>
      <c r="EA212" s="412">
        <v>0</v>
      </c>
      <c r="EB212" s="412">
        <v>0</v>
      </c>
      <c r="EC212" s="412">
        <v>0</v>
      </c>
      <c r="ED212" s="412">
        <v>0</v>
      </c>
      <c r="EE212" s="412">
        <v>0</v>
      </c>
      <c r="EF212" s="412">
        <v>236</v>
      </c>
      <c r="EG212" s="412">
        <v>177</v>
      </c>
      <c r="EH212" s="412">
        <v>90</v>
      </c>
      <c r="EI212" s="412">
        <v>45</v>
      </c>
      <c r="EJ212" s="412">
        <v>21</v>
      </c>
      <c r="EK212" s="412">
        <v>10</v>
      </c>
      <c r="EL212" s="412">
        <v>5</v>
      </c>
      <c r="EM212" s="412">
        <v>0</v>
      </c>
      <c r="EN212" s="412">
        <v>584</v>
      </c>
      <c r="EO212" s="412">
        <v>88</v>
      </c>
      <c r="EP212" s="412">
        <v>77</v>
      </c>
      <c r="EQ212" s="412">
        <v>44</v>
      </c>
      <c r="ER212" s="412">
        <v>26</v>
      </c>
      <c r="ES212" s="412">
        <v>17</v>
      </c>
      <c r="ET212" s="412">
        <v>8</v>
      </c>
      <c r="EU212" s="412">
        <v>2</v>
      </c>
      <c r="EV212" s="412">
        <v>0</v>
      </c>
      <c r="EW212" s="412">
        <v>262</v>
      </c>
      <c r="EX212" s="412">
        <v>0</v>
      </c>
      <c r="EY212" s="412">
        <v>0</v>
      </c>
      <c r="EZ212" s="412">
        <v>0</v>
      </c>
      <c r="FA212" s="412">
        <v>0</v>
      </c>
      <c r="FB212" s="412">
        <v>0</v>
      </c>
      <c r="FC212" s="412">
        <v>0</v>
      </c>
      <c r="FD212" s="412">
        <v>0</v>
      </c>
      <c r="FE212" s="412">
        <v>0</v>
      </c>
      <c r="FF212" s="412">
        <v>0</v>
      </c>
      <c r="FG212" s="412">
        <v>1</v>
      </c>
      <c r="FH212" s="412">
        <v>2</v>
      </c>
      <c r="FI212" s="412">
        <v>0</v>
      </c>
      <c r="FJ212" s="412">
        <v>0</v>
      </c>
      <c r="FK212" s="412">
        <v>2</v>
      </c>
      <c r="FL212" s="412">
        <v>0</v>
      </c>
      <c r="FM212" s="412">
        <v>0</v>
      </c>
      <c r="FN212" s="412">
        <v>0</v>
      </c>
      <c r="FO212" s="412">
        <v>5</v>
      </c>
      <c r="FP212" s="412">
        <v>87</v>
      </c>
      <c r="FQ212" s="412">
        <v>75</v>
      </c>
      <c r="FR212" s="412">
        <v>44</v>
      </c>
      <c r="FS212" s="412">
        <v>26</v>
      </c>
      <c r="FT212" s="412">
        <v>15</v>
      </c>
      <c r="FU212" s="412">
        <v>8</v>
      </c>
      <c r="FV212" s="412">
        <v>2</v>
      </c>
      <c r="FW212" s="412">
        <v>0</v>
      </c>
      <c r="FX212" s="412">
        <v>257</v>
      </c>
      <c r="FY212" s="412">
        <v>13</v>
      </c>
      <c r="FZ212" s="412">
        <v>3173</v>
      </c>
      <c r="GA212" s="412">
        <v>7856</v>
      </c>
      <c r="GB212" s="412">
        <v>5248</v>
      </c>
      <c r="GC212" s="412">
        <v>3301</v>
      </c>
      <c r="GD212" s="412">
        <v>2671</v>
      </c>
      <c r="GE212" s="412">
        <v>981</v>
      </c>
      <c r="GF212" s="412">
        <v>392</v>
      </c>
      <c r="GG212" s="412">
        <v>14</v>
      </c>
      <c r="GH212" s="412">
        <v>23649</v>
      </c>
      <c r="GI212" s="412">
        <v>7</v>
      </c>
      <c r="GJ212" s="412">
        <v>4373</v>
      </c>
      <c r="GK212" s="412">
        <v>3944</v>
      </c>
      <c r="GL212" s="412">
        <v>2055</v>
      </c>
      <c r="GM212" s="412">
        <v>955</v>
      </c>
      <c r="GN212" s="412">
        <v>449</v>
      </c>
      <c r="GO212" s="412">
        <v>161</v>
      </c>
      <c r="GP212" s="412">
        <v>53</v>
      </c>
      <c r="GQ212" s="412">
        <v>3</v>
      </c>
      <c r="GR212" s="412">
        <v>12000</v>
      </c>
      <c r="GS212" s="412">
        <v>0</v>
      </c>
      <c r="GT212" s="412">
        <v>1.75</v>
      </c>
      <c r="GU212" s="412">
        <v>0</v>
      </c>
      <c r="GV212" s="412">
        <v>0</v>
      </c>
      <c r="GW212" s="412">
        <v>0</v>
      </c>
      <c r="GX212" s="412">
        <v>0</v>
      </c>
      <c r="GY212" s="412">
        <v>0</v>
      </c>
      <c r="GZ212" s="412">
        <v>0</v>
      </c>
      <c r="HA212" s="412">
        <v>0</v>
      </c>
      <c r="HB212" s="412">
        <v>1.75</v>
      </c>
      <c r="HC212" s="412">
        <v>18.25</v>
      </c>
      <c r="HD212" s="412">
        <v>6417.75</v>
      </c>
      <c r="HE212" s="412">
        <v>10792.25</v>
      </c>
      <c r="HF212" s="412">
        <v>6780.25</v>
      </c>
      <c r="HG212" s="412">
        <v>4012.25</v>
      </c>
      <c r="HH212" s="412">
        <v>3004</v>
      </c>
      <c r="HI212" s="412">
        <v>1101.5</v>
      </c>
      <c r="HJ212" s="412">
        <v>429</v>
      </c>
      <c r="HK212" s="412">
        <v>16</v>
      </c>
      <c r="HL212" s="412">
        <v>32571.25</v>
      </c>
      <c r="HM212" s="412">
        <v>10.1</v>
      </c>
      <c r="HN212" s="412">
        <v>4278.5</v>
      </c>
      <c r="HO212" s="412">
        <v>8394</v>
      </c>
      <c r="HP212" s="412">
        <v>6026.9</v>
      </c>
      <c r="HQ212" s="412">
        <v>4012.3</v>
      </c>
      <c r="HR212" s="412">
        <v>3671.6</v>
      </c>
      <c r="HS212" s="412">
        <v>1591.1</v>
      </c>
      <c r="HT212" s="412">
        <v>715</v>
      </c>
      <c r="HU212" s="412">
        <v>32</v>
      </c>
      <c r="HV212" s="412">
        <v>28731.499999999996</v>
      </c>
      <c r="HW212" s="412">
        <v>0</v>
      </c>
      <c r="HX212" s="412">
        <v>28731.5</v>
      </c>
      <c r="HY212" s="412">
        <v>18.25</v>
      </c>
      <c r="HZ212" s="412">
        <v>6417.75</v>
      </c>
      <c r="IA212" s="412">
        <v>10792.25</v>
      </c>
      <c r="IB212" s="412">
        <v>6780.25</v>
      </c>
      <c r="IC212" s="412">
        <v>4012.25</v>
      </c>
      <c r="ID212" s="412">
        <v>3004</v>
      </c>
      <c r="IE212" s="412">
        <v>1101.5</v>
      </c>
      <c r="IF212" s="412">
        <v>429</v>
      </c>
      <c r="IG212" s="412">
        <v>16</v>
      </c>
      <c r="IH212" s="412">
        <v>32571.25</v>
      </c>
      <c r="II212" s="412">
        <v>5.75</v>
      </c>
      <c r="IJ212" s="412">
        <v>2018.95</v>
      </c>
      <c r="IK212" s="412">
        <v>1709.01</v>
      </c>
      <c r="IL212" s="412">
        <v>468.41</v>
      </c>
      <c r="IM212" s="412">
        <v>147.29</v>
      </c>
      <c r="IN212" s="412">
        <v>55.54</v>
      </c>
      <c r="IO212" s="412">
        <v>10.42</v>
      </c>
      <c r="IP212" s="412">
        <v>1.41</v>
      </c>
      <c r="IQ212" s="412">
        <v>0</v>
      </c>
      <c r="IR212" s="412">
        <v>4416.78</v>
      </c>
      <c r="IS212" s="412">
        <v>12.5</v>
      </c>
      <c r="IT212" s="412">
        <v>4398.8</v>
      </c>
      <c r="IU212" s="412">
        <v>9083.24</v>
      </c>
      <c r="IV212" s="412">
        <v>6311.84</v>
      </c>
      <c r="IW212" s="412">
        <v>3864.96</v>
      </c>
      <c r="IX212" s="412">
        <v>2948.46</v>
      </c>
      <c r="IY212" s="412">
        <v>1091.08</v>
      </c>
      <c r="IZ212" s="412">
        <v>427.59</v>
      </c>
      <c r="JA212" s="412">
        <v>16</v>
      </c>
      <c r="JB212" s="412">
        <v>28154.469999999998</v>
      </c>
      <c r="JC212" s="412">
        <v>6.9</v>
      </c>
      <c r="JD212" s="412">
        <v>2932.5</v>
      </c>
      <c r="JE212" s="412">
        <v>7064.7</v>
      </c>
      <c r="JF212" s="412">
        <v>5610.5</v>
      </c>
      <c r="JG212" s="412">
        <v>3865</v>
      </c>
      <c r="JH212" s="412">
        <v>3603.7</v>
      </c>
      <c r="JI212" s="412">
        <v>1576</v>
      </c>
      <c r="JJ212" s="412">
        <v>712.7</v>
      </c>
      <c r="JK212" s="412">
        <v>32</v>
      </c>
      <c r="JL212" s="412">
        <v>25404</v>
      </c>
      <c r="JM212" s="412">
        <v>0</v>
      </c>
      <c r="JN212" s="412">
        <v>25404</v>
      </c>
      <c r="JO212" s="286"/>
      <c r="JP212" s="143">
        <f t="shared" si="8"/>
        <v>0</v>
      </c>
    </row>
    <row r="213" spans="1:276" x14ac:dyDescent="0.2">
      <c r="A213" s="150" t="s">
        <v>632</v>
      </c>
      <c r="B213" s="151" t="s">
        <v>276</v>
      </c>
      <c r="C213" s="152" t="s">
        <v>277</v>
      </c>
      <c r="D213" s="415" t="s">
        <v>327</v>
      </c>
      <c r="E213" s="412">
        <v>1057</v>
      </c>
      <c r="F213" s="412">
        <v>3655</v>
      </c>
      <c r="G213" s="412">
        <v>11732</v>
      </c>
      <c r="H213" s="412">
        <v>16965</v>
      </c>
      <c r="I213" s="412">
        <v>10545</v>
      </c>
      <c r="J213" s="412">
        <v>7162</v>
      </c>
      <c r="K213" s="412">
        <v>7160</v>
      </c>
      <c r="L213" s="412">
        <v>1022</v>
      </c>
      <c r="M213" s="412">
        <v>59298</v>
      </c>
      <c r="N213" s="412">
        <v>117</v>
      </c>
      <c r="O213" s="412">
        <v>89</v>
      </c>
      <c r="P213" s="412">
        <v>110</v>
      </c>
      <c r="Q213" s="412">
        <v>114</v>
      </c>
      <c r="R213" s="412">
        <v>97</v>
      </c>
      <c r="S213" s="412">
        <v>55</v>
      </c>
      <c r="T213" s="412">
        <v>51</v>
      </c>
      <c r="U213" s="412">
        <v>3</v>
      </c>
      <c r="V213" s="412">
        <v>636</v>
      </c>
      <c r="W213" s="412">
        <v>2</v>
      </c>
      <c r="X213" s="412">
        <v>0</v>
      </c>
      <c r="Y213" s="412">
        <v>1</v>
      </c>
      <c r="Z213" s="412">
        <v>6</v>
      </c>
      <c r="AA213" s="412">
        <v>1</v>
      </c>
      <c r="AB213" s="412">
        <v>2</v>
      </c>
      <c r="AC213" s="412">
        <v>0</v>
      </c>
      <c r="AD213" s="412">
        <v>0</v>
      </c>
      <c r="AE213" s="412">
        <v>12</v>
      </c>
      <c r="AF213" s="412">
        <v>938</v>
      </c>
      <c r="AG213" s="412">
        <v>3566</v>
      </c>
      <c r="AH213" s="412">
        <v>11621</v>
      </c>
      <c r="AI213" s="412">
        <v>16845</v>
      </c>
      <c r="AJ213" s="412">
        <v>10447</v>
      </c>
      <c r="AK213" s="412">
        <v>7105</v>
      </c>
      <c r="AL213" s="412">
        <v>7109</v>
      </c>
      <c r="AM213" s="412">
        <v>1019</v>
      </c>
      <c r="AN213" s="412">
        <v>58650</v>
      </c>
      <c r="AO213" s="412">
        <v>0</v>
      </c>
      <c r="AP213" s="412">
        <v>1</v>
      </c>
      <c r="AQ213" s="412">
        <v>35</v>
      </c>
      <c r="AR213" s="412">
        <v>86</v>
      </c>
      <c r="AS213" s="412">
        <v>49</v>
      </c>
      <c r="AT213" s="412">
        <v>46</v>
      </c>
      <c r="AU213" s="412">
        <v>72</v>
      </c>
      <c r="AV213" s="412">
        <v>22</v>
      </c>
      <c r="AW213" s="412">
        <v>311</v>
      </c>
      <c r="AX213" s="412">
        <v>0</v>
      </c>
      <c r="AY213" s="412">
        <v>1</v>
      </c>
      <c r="AZ213" s="412">
        <v>35</v>
      </c>
      <c r="BA213" s="412">
        <v>86</v>
      </c>
      <c r="BB213" s="412">
        <v>49</v>
      </c>
      <c r="BC213" s="412">
        <v>46</v>
      </c>
      <c r="BD213" s="412">
        <v>72</v>
      </c>
      <c r="BE213" s="412">
        <v>22</v>
      </c>
      <c r="BF213" s="412">
        <v>0</v>
      </c>
      <c r="BG213" s="412">
        <v>311</v>
      </c>
      <c r="BH213" s="412">
        <v>0</v>
      </c>
      <c r="BI213" s="412">
        <v>939</v>
      </c>
      <c r="BJ213" s="412">
        <v>3600</v>
      </c>
      <c r="BK213" s="412">
        <v>11672</v>
      </c>
      <c r="BL213" s="412">
        <v>16808</v>
      </c>
      <c r="BM213" s="412">
        <v>10444</v>
      </c>
      <c r="BN213" s="412">
        <v>7131</v>
      </c>
      <c r="BO213" s="412">
        <v>7059</v>
      </c>
      <c r="BP213" s="412">
        <v>997</v>
      </c>
      <c r="BQ213" s="412">
        <v>58650</v>
      </c>
      <c r="BR213" s="412">
        <v>0</v>
      </c>
      <c r="BS213" s="412">
        <v>558</v>
      </c>
      <c r="BT213" s="412">
        <v>2057</v>
      </c>
      <c r="BU213" s="412">
        <v>4911</v>
      </c>
      <c r="BV213" s="412">
        <v>4797</v>
      </c>
      <c r="BW213" s="412">
        <v>2363</v>
      </c>
      <c r="BX213" s="412">
        <v>1301</v>
      </c>
      <c r="BY213" s="412">
        <v>913</v>
      </c>
      <c r="BZ213" s="412">
        <v>79</v>
      </c>
      <c r="CA213" s="412">
        <v>16979</v>
      </c>
      <c r="CB213" s="412">
        <v>0</v>
      </c>
      <c r="CC213" s="412">
        <v>3</v>
      </c>
      <c r="CD213" s="412">
        <v>7</v>
      </c>
      <c r="CE213" s="412">
        <v>73</v>
      </c>
      <c r="CF213" s="412">
        <v>99</v>
      </c>
      <c r="CG213" s="412">
        <v>66</v>
      </c>
      <c r="CH213" s="412">
        <v>43</v>
      </c>
      <c r="CI213" s="412">
        <v>49</v>
      </c>
      <c r="CJ213" s="412">
        <v>3</v>
      </c>
      <c r="CK213" s="412">
        <v>343</v>
      </c>
      <c r="CL213" s="412">
        <v>0</v>
      </c>
      <c r="CM213" s="412">
        <v>0</v>
      </c>
      <c r="CN213" s="412">
        <v>4</v>
      </c>
      <c r="CO213" s="412">
        <v>8</v>
      </c>
      <c r="CP213" s="412">
        <v>9</v>
      </c>
      <c r="CQ213" s="412">
        <v>27</v>
      </c>
      <c r="CR213" s="412">
        <v>38</v>
      </c>
      <c r="CS213" s="412">
        <v>53</v>
      </c>
      <c r="CT213" s="412">
        <v>12</v>
      </c>
      <c r="CU213" s="412">
        <v>151</v>
      </c>
      <c r="CV213" s="412">
        <v>7</v>
      </c>
      <c r="CW213" s="412">
        <v>21</v>
      </c>
      <c r="CX213" s="412">
        <v>85</v>
      </c>
      <c r="CY213" s="412">
        <v>69</v>
      </c>
      <c r="CZ213" s="412">
        <v>33</v>
      </c>
      <c r="DA213" s="412">
        <v>20</v>
      </c>
      <c r="DB213" s="412">
        <v>22</v>
      </c>
      <c r="DC213" s="412">
        <v>12</v>
      </c>
      <c r="DD213" s="412">
        <v>269</v>
      </c>
      <c r="DE213" s="412">
        <v>26</v>
      </c>
      <c r="DF213" s="412">
        <v>66</v>
      </c>
      <c r="DG213" s="412">
        <v>182</v>
      </c>
      <c r="DH213" s="412">
        <v>173</v>
      </c>
      <c r="DI213" s="412">
        <v>99</v>
      </c>
      <c r="DJ213" s="412">
        <v>56</v>
      </c>
      <c r="DK213" s="412">
        <v>66</v>
      </c>
      <c r="DL213" s="412">
        <v>21</v>
      </c>
      <c r="DM213" s="412">
        <v>689</v>
      </c>
      <c r="DN213" s="412">
        <v>2</v>
      </c>
      <c r="DO213" s="412">
        <v>15</v>
      </c>
      <c r="DP213" s="412">
        <v>47</v>
      </c>
      <c r="DQ213" s="412">
        <v>21</v>
      </c>
      <c r="DR213" s="412">
        <v>13</v>
      </c>
      <c r="DS213" s="412">
        <v>3</v>
      </c>
      <c r="DT213" s="412">
        <v>4</v>
      </c>
      <c r="DU213" s="412">
        <v>0</v>
      </c>
      <c r="DV213" s="412">
        <v>105</v>
      </c>
      <c r="DW213" s="412">
        <v>11</v>
      </c>
      <c r="DX213" s="412">
        <v>8</v>
      </c>
      <c r="DY213" s="412">
        <v>22</v>
      </c>
      <c r="DZ213" s="412">
        <v>9</v>
      </c>
      <c r="EA213" s="412">
        <v>9</v>
      </c>
      <c r="EB213" s="412">
        <v>0</v>
      </c>
      <c r="EC213" s="412">
        <v>5</v>
      </c>
      <c r="ED213" s="412">
        <v>3</v>
      </c>
      <c r="EE213" s="412">
        <v>67</v>
      </c>
      <c r="EF213" s="412">
        <v>39</v>
      </c>
      <c r="EG213" s="412">
        <v>89</v>
      </c>
      <c r="EH213" s="412">
        <v>251</v>
      </c>
      <c r="EI213" s="412">
        <v>203</v>
      </c>
      <c r="EJ213" s="412">
        <v>121</v>
      </c>
      <c r="EK213" s="412">
        <v>59</v>
      </c>
      <c r="EL213" s="412">
        <v>75</v>
      </c>
      <c r="EM213" s="412">
        <v>24</v>
      </c>
      <c r="EN213" s="412">
        <v>861</v>
      </c>
      <c r="EO213" s="412">
        <v>23</v>
      </c>
      <c r="EP213" s="412">
        <v>28</v>
      </c>
      <c r="EQ213" s="412">
        <v>93</v>
      </c>
      <c r="ER213" s="412">
        <v>72</v>
      </c>
      <c r="ES213" s="412">
        <v>48</v>
      </c>
      <c r="ET213" s="412">
        <v>30</v>
      </c>
      <c r="EU213" s="412">
        <v>37</v>
      </c>
      <c r="EV213" s="412">
        <v>19</v>
      </c>
      <c r="EW213" s="412">
        <v>350</v>
      </c>
      <c r="EX213" s="412">
        <v>0</v>
      </c>
      <c r="EY213" s="412">
        <v>0</v>
      </c>
      <c r="EZ213" s="412">
        <v>0</v>
      </c>
      <c r="FA213" s="412">
        <v>0</v>
      </c>
      <c r="FB213" s="412">
        <v>1</v>
      </c>
      <c r="FC213" s="412">
        <v>0</v>
      </c>
      <c r="FD213" s="412">
        <v>0</v>
      </c>
      <c r="FE213" s="412">
        <v>0</v>
      </c>
      <c r="FF213" s="412">
        <v>1</v>
      </c>
      <c r="FG213" s="412">
        <v>0</v>
      </c>
      <c r="FH213" s="412">
        <v>0</v>
      </c>
      <c r="FI213" s="412">
        <v>0</v>
      </c>
      <c r="FJ213" s="412">
        <v>2</v>
      </c>
      <c r="FK213" s="412">
        <v>0</v>
      </c>
      <c r="FL213" s="412">
        <v>0</v>
      </c>
      <c r="FM213" s="412">
        <v>0</v>
      </c>
      <c r="FN213" s="412">
        <v>0</v>
      </c>
      <c r="FO213" s="412">
        <v>2</v>
      </c>
      <c r="FP213" s="412">
        <v>23</v>
      </c>
      <c r="FQ213" s="412">
        <v>28</v>
      </c>
      <c r="FR213" s="412">
        <v>93</v>
      </c>
      <c r="FS213" s="412">
        <v>70</v>
      </c>
      <c r="FT213" s="412">
        <v>47</v>
      </c>
      <c r="FU213" s="412">
        <v>30</v>
      </c>
      <c r="FV213" s="412">
        <v>37</v>
      </c>
      <c r="FW213" s="412">
        <v>19</v>
      </c>
      <c r="FX213" s="412">
        <v>347</v>
      </c>
      <c r="FY213" s="412">
        <v>0</v>
      </c>
      <c r="FZ213" s="412">
        <v>365</v>
      </c>
      <c r="GA213" s="412">
        <v>1509</v>
      </c>
      <c r="GB213" s="412">
        <v>6611</v>
      </c>
      <c r="GC213" s="412">
        <v>11873</v>
      </c>
      <c r="GD213" s="412">
        <v>7966</v>
      </c>
      <c r="GE213" s="412">
        <v>5746</v>
      </c>
      <c r="GF213" s="412">
        <v>6035</v>
      </c>
      <c r="GG213" s="412">
        <v>900</v>
      </c>
      <c r="GH213" s="412">
        <v>41005</v>
      </c>
      <c r="GI213" s="412">
        <v>0</v>
      </c>
      <c r="GJ213" s="412">
        <v>574</v>
      </c>
      <c r="GK213" s="412">
        <v>2091</v>
      </c>
      <c r="GL213" s="412">
        <v>5061</v>
      </c>
      <c r="GM213" s="412">
        <v>4935</v>
      </c>
      <c r="GN213" s="412">
        <v>2478</v>
      </c>
      <c r="GO213" s="412">
        <v>1385</v>
      </c>
      <c r="GP213" s="412">
        <v>1024</v>
      </c>
      <c r="GQ213" s="412">
        <v>97</v>
      </c>
      <c r="GR213" s="412">
        <v>17645</v>
      </c>
      <c r="GS213" s="412">
        <v>0</v>
      </c>
      <c r="GT213" s="412">
        <v>8.4</v>
      </c>
      <c r="GU213" s="412">
        <v>0.88</v>
      </c>
      <c r="GV213" s="412">
        <v>0</v>
      </c>
      <c r="GW213" s="412">
        <v>0.375</v>
      </c>
      <c r="GX213" s="412">
        <v>0</v>
      </c>
      <c r="GY213" s="412">
        <v>0</v>
      </c>
      <c r="GZ213" s="412">
        <v>0</v>
      </c>
      <c r="HA213" s="412">
        <v>0</v>
      </c>
      <c r="HB213" s="412">
        <v>9.6550000000000011</v>
      </c>
      <c r="HC213" s="412">
        <v>0</v>
      </c>
      <c r="HD213" s="412">
        <v>793.85</v>
      </c>
      <c r="HE213" s="412">
        <v>3070.12</v>
      </c>
      <c r="HF213" s="412">
        <v>10386</v>
      </c>
      <c r="HG213" s="412">
        <v>15562.625</v>
      </c>
      <c r="HH213" s="412">
        <v>9814.75</v>
      </c>
      <c r="HI213" s="412">
        <v>6773</v>
      </c>
      <c r="HJ213" s="412">
        <v>6790.5</v>
      </c>
      <c r="HK213" s="412">
        <v>972</v>
      </c>
      <c r="HL213" s="412">
        <v>54162.845000000001</v>
      </c>
      <c r="HM213" s="412">
        <v>0</v>
      </c>
      <c r="HN213" s="412">
        <v>529.20000000000005</v>
      </c>
      <c r="HO213" s="412">
        <v>2387.9</v>
      </c>
      <c r="HP213" s="412">
        <v>9232</v>
      </c>
      <c r="HQ213" s="412">
        <v>15562.6</v>
      </c>
      <c r="HR213" s="412">
        <v>11995.8</v>
      </c>
      <c r="HS213" s="412">
        <v>9783.2000000000007</v>
      </c>
      <c r="HT213" s="412">
        <v>11317.5</v>
      </c>
      <c r="HU213" s="412">
        <v>1944</v>
      </c>
      <c r="HV213" s="412">
        <v>62752.2</v>
      </c>
      <c r="HW213" s="412">
        <v>0</v>
      </c>
      <c r="HX213" s="412">
        <v>62752.2</v>
      </c>
      <c r="HY213" s="412">
        <v>0</v>
      </c>
      <c r="HZ213" s="412">
        <v>793.85</v>
      </c>
      <c r="IA213" s="412">
        <v>3070.12</v>
      </c>
      <c r="IB213" s="412">
        <v>10386</v>
      </c>
      <c r="IC213" s="412">
        <v>15562.625</v>
      </c>
      <c r="ID213" s="412">
        <v>9814.75</v>
      </c>
      <c r="IE213" s="412">
        <v>6773</v>
      </c>
      <c r="IF213" s="412">
        <v>6790.5</v>
      </c>
      <c r="IG213" s="412">
        <v>972</v>
      </c>
      <c r="IH213" s="412">
        <v>54162.845000000001</v>
      </c>
      <c r="II213" s="412">
        <v>0</v>
      </c>
      <c r="IJ213" s="412">
        <v>176.17</v>
      </c>
      <c r="IK213" s="412">
        <v>777.46</v>
      </c>
      <c r="IL213" s="412">
        <v>1617.16</v>
      </c>
      <c r="IM213" s="412">
        <v>1258.05</v>
      </c>
      <c r="IN213" s="412">
        <v>310.33</v>
      </c>
      <c r="IO213" s="412">
        <v>83.86</v>
      </c>
      <c r="IP213" s="412">
        <v>36.409999999999997</v>
      </c>
      <c r="IQ213" s="412">
        <v>2.79</v>
      </c>
      <c r="IR213" s="412">
        <v>4262.2299999999996</v>
      </c>
      <c r="IS213" s="412">
        <v>0</v>
      </c>
      <c r="IT213" s="412">
        <v>617.68000000000006</v>
      </c>
      <c r="IU213" s="412">
        <v>2292.66</v>
      </c>
      <c r="IV213" s="412">
        <v>8768.84</v>
      </c>
      <c r="IW213" s="412">
        <v>14304.575000000001</v>
      </c>
      <c r="IX213" s="412">
        <v>9504.42</v>
      </c>
      <c r="IY213" s="412">
        <v>6689.14</v>
      </c>
      <c r="IZ213" s="412">
        <v>6754.09</v>
      </c>
      <c r="JA213" s="412">
        <v>969.21</v>
      </c>
      <c r="JB213" s="412">
        <v>49900.614999999998</v>
      </c>
      <c r="JC213" s="412">
        <v>0</v>
      </c>
      <c r="JD213" s="412">
        <v>411.8</v>
      </c>
      <c r="JE213" s="412">
        <v>1783.2</v>
      </c>
      <c r="JF213" s="412">
        <v>7794.5</v>
      </c>
      <c r="JG213" s="412">
        <v>14304.6</v>
      </c>
      <c r="JH213" s="412">
        <v>11616.5</v>
      </c>
      <c r="JI213" s="412">
        <v>9662.1</v>
      </c>
      <c r="JJ213" s="412">
        <v>11256.8</v>
      </c>
      <c r="JK213" s="412">
        <v>1938.4</v>
      </c>
      <c r="JL213" s="412">
        <v>58767.9</v>
      </c>
      <c r="JM213" s="412">
        <v>0</v>
      </c>
      <c r="JN213" s="412">
        <v>58767.9</v>
      </c>
      <c r="JO213" s="286"/>
      <c r="JP213" s="143">
        <f t="shared" si="8"/>
        <v>0</v>
      </c>
    </row>
    <row r="214" spans="1:276" x14ac:dyDescent="0.2">
      <c r="A214" s="150" t="s">
        <v>634</v>
      </c>
      <c r="B214" s="151" t="s">
        <v>276</v>
      </c>
      <c r="C214" s="152" t="s">
        <v>278</v>
      </c>
      <c r="D214" s="415" t="s">
        <v>633</v>
      </c>
      <c r="E214" s="412">
        <v>3630</v>
      </c>
      <c r="F214" s="412">
        <v>4963</v>
      </c>
      <c r="G214" s="412">
        <v>4949</v>
      </c>
      <c r="H214" s="412">
        <v>4526</v>
      </c>
      <c r="I214" s="412">
        <v>3392</v>
      </c>
      <c r="J214" s="412">
        <v>2109</v>
      </c>
      <c r="K214" s="412">
        <v>1894</v>
      </c>
      <c r="L214" s="412">
        <v>212</v>
      </c>
      <c r="M214" s="412">
        <v>25675</v>
      </c>
      <c r="N214" s="412">
        <v>81</v>
      </c>
      <c r="O214" s="412">
        <v>49</v>
      </c>
      <c r="P214" s="412">
        <v>62</v>
      </c>
      <c r="Q214" s="412">
        <v>38</v>
      </c>
      <c r="R214" s="412">
        <v>36</v>
      </c>
      <c r="S214" s="412">
        <v>18</v>
      </c>
      <c r="T214" s="412">
        <v>20</v>
      </c>
      <c r="U214" s="412">
        <v>1</v>
      </c>
      <c r="V214" s="412">
        <v>305</v>
      </c>
      <c r="W214" s="412">
        <v>0</v>
      </c>
      <c r="X214" s="412">
        <v>0</v>
      </c>
      <c r="Y214" s="412">
        <v>0</v>
      </c>
      <c r="Z214" s="412">
        <v>0</v>
      </c>
      <c r="AA214" s="412">
        <v>0</v>
      </c>
      <c r="AB214" s="412">
        <v>0</v>
      </c>
      <c r="AC214" s="412">
        <v>0</v>
      </c>
      <c r="AD214" s="412">
        <v>0</v>
      </c>
      <c r="AE214" s="412">
        <v>0</v>
      </c>
      <c r="AF214" s="412">
        <v>3549</v>
      </c>
      <c r="AG214" s="412">
        <v>4914</v>
      </c>
      <c r="AH214" s="412">
        <v>4887</v>
      </c>
      <c r="AI214" s="412">
        <v>4488</v>
      </c>
      <c r="AJ214" s="412">
        <v>3356</v>
      </c>
      <c r="AK214" s="412">
        <v>2091</v>
      </c>
      <c r="AL214" s="412">
        <v>1874</v>
      </c>
      <c r="AM214" s="412">
        <v>211</v>
      </c>
      <c r="AN214" s="412">
        <v>25370</v>
      </c>
      <c r="AO214" s="412">
        <v>10</v>
      </c>
      <c r="AP214" s="412">
        <v>21</v>
      </c>
      <c r="AQ214" s="412">
        <v>26</v>
      </c>
      <c r="AR214" s="412">
        <v>31</v>
      </c>
      <c r="AS214" s="412">
        <v>22</v>
      </c>
      <c r="AT214" s="412">
        <v>22</v>
      </c>
      <c r="AU214" s="412">
        <v>21</v>
      </c>
      <c r="AV214" s="412">
        <v>12</v>
      </c>
      <c r="AW214" s="412">
        <v>165</v>
      </c>
      <c r="AX214" s="412">
        <v>10</v>
      </c>
      <c r="AY214" s="412">
        <v>21</v>
      </c>
      <c r="AZ214" s="412">
        <v>26</v>
      </c>
      <c r="BA214" s="412">
        <v>31</v>
      </c>
      <c r="BB214" s="412">
        <v>22</v>
      </c>
      <c r="BC214" s="412">
        <v>22</v>
      </c>
      <c r="BD214" s="412">
        <v>21</v>
      </c>
      <c r="BE214" s="412">
        <v>12</v>
      </c>
      <c r="BF214" s="412">
        <v>0</v>
      </c>
      <c r="BG214" s="412">
        <v>165</v>
      </c>
      <c r="BH214" s="412">
        <v>10</v>
      </c>
      <c r="BI214" s="412">
        <v>3560</v>
      </c>
      <c r="BJ214" s="412">
        <v>4919</v>
      </c>
      <c r="BK214" s="412">
        <v>4892</v>
      </c>
      <c r="BL214" s="412">
        <v>4479</v>
      </c>
      <c r="BM214" s="412">
        <v>3356</v>
      </c>
      <c r="BN214" s="412">
        <v>2090</v>
      </c>
      <c r="BO214" s="412">
        <v>1865</v>
      </c>
      <c r="BP214" s="412">
        <v>199</v>
      </c>
      <c r="BQ214" s="412">
        <v>25370</v>
      </c>
      <c r="BR214" s="412">
        <v>3</v>
      </c>
      <c r="BS214" s="412">
        <v>1833</v>
      </c>
      <c r="BT214" s="412">
        <v>1858</v>
      </c>
      <c r="BU214" s="412">
        <v>1557</v>
      </c>
      <c r="BV214" s="412">
        <v>1110</v>
      </c>
      <c r="BW214" s="412">
        <v>611</v>
      </c>
      <c r="BX214" s="412">
        <v>321</v>
      </c>
      <c r="BY214" s="412">
        <v>244</v>
      </c>
      <c r="BZ214" s="412">
        <v>18</v>
      </c>
      <c r="CA214" s="412">
        <v>7555</v>
      </c>
      <c r="CB214" s="412">
        <v>0</v>
      </c>
      <c r="CC214" s="412">
        <v>33</v>
      </c>
      <c r="CD214" s="412">
        <v>65</v>
      </c>
      <c r="CE214" s="412">
        <v>52</v>
      </c>
      <c r="CF214" s="412">
        <v>31</v>
      </c>
      <c r="CG214" s="412">
        <v>24</v>
      </c>
      <c r="CH214" s="412">
        <v>15</v>
      </c>
      <c r="CI214" s="412">
        <v>11</v>
      </c>
      <c r="CJ214" s="412">
        <v>0</v>
      </c>
      <c r="CK214" s="412">
        <v>231</v>
      </c>
      <c r="CL214" s="412">
        <v>0</v>
      </c>
      <c r="CM214" s="412">
        <v>20</v>
      </c>
      <c r="CN214" s="412">
        <v>13</v>
      </c>
      <c r="CO214" s="412">
        <v>7</v>
      </c>
      <c r="CP214" s="412">
        <v>14</v>
      </c>
      <c r="CQ214" s="412">
        <v>7</v>
      </c>
      <c r="CR214" s="412">
        <v>7</v>
      </c>
      <c r="CS214" s="412">
        <v>10</v>
      </c>
      <c r="CT214" s="412">
        <v>1</v>
      </c>
      <c r="CU214" s="412">
        <v>79</v>
      </c>
      <c r="CV214" s="412">
        <v>31</v>
      </c>
      <c r="CW214" s="412">
        <v>35</v>
      </c>
      <c r="CX214" s="412">
        <v>40</v>
      </c>
      <c r="CY214" s="412">
        <v>25</v>
      </c>
      <c r="CZ214" s="412">
        <v>34</v>
      </c>
      <c r="DA214" s="412">
        <v>11</v>
      </c>
      <c r="DB214" s="412">
        <v>16</v>
      </c>
      <c r="DC214" s="412">
        <v>3</v>
      </c>
      <c r="DD214" s="412">
        <v>195</v>
      </c>
      <c r="DE214" s="412">
        <v>29</v>
      </c>
      <c r="DF214" s="412">
        <v>49</v>
      </c>
      <c r="DG214" s="412">
        <v>50</v>
      </c>
      <c r="DH214" s="412">
        <v>32</v>
      </c>
      <c r="DI214" s="412">
        <v>26</v>
      </c>
      <c r="DJ214" s="412">
        <v>7</v>
      </c>
      <c r="DK214" s="412">
        <v>8</v>
      </c>
      <c r="DL214" s="412">
        <v>0</v>
      </c>
      <c r="DM214" s="412">
        <v>201</v>
      </c>
      <c r="DN214" s="412">
        <v>122</v>
      </c>
      <c r="DO214" s="412">
        <v>93</v>
      </c>
      <c r="DP214" s="412">
        <v>78</v>
      </c>
      <c r="DQ214" s="412">
        <v>53</v>
      </c>
      <c r="DR214" s="412">
        <v>42</v>
      </c>
      <c r="DS214" s="412">
        <v>22</v>
      </c>
      <c r="DT214" s="412">
        <v>26</v>
      </c>
      <c r="DU214" s="412">
        <v>5</v>
      </c>
      <c r="DV214" s="412">
        <v>441</v>
      </c>
      <c r="DW214" s="412">
        <v>0</v>
      </c>
      <c r="DX214" s="412">
        <v>0</v>
      </c>
      <c r="DY214" s="412">
        <v>0</v>
      </c>
      <c r="DZ214" s="412">
        <v>0</v>
      </c>
      <c r="EA214" s="412">
        <v>0</v>
      </c>
      <c r="EB214" s="412">
        <v>0</v>
      </c>
      <c r="EC214" s="412">
        <v>0</v>
      </c>
      <c r="ED214" s="412">
        <v>0</v>
      </c>
      <c r="EE214" s="412">
        <v>0</v>
      </c>
      <c r="EF214" s="412">
        <v>151</v>
      </c>
      <c r="EG214" s="412">
        <v>142</v>
      </c>
      <c r="EH214" s="412">
        <v>128</v>
      </c>
      <c r="EI214" s="412">
        <v>85</v>
      </c>
      <c r="EJ214" s="412">
        <v>68</v>
      </c>
      <c r="EK214" s="412">
        <v>29</v>
      </c>
      <c r="EL214" s="412">
        <v>34</v>
      </c>
      <c r="EM214" s="412">
        <v>5</v>
      </c>
      <c r="EN214" s="412">
        <v>642</v>
      </c>
      <c r="EO214" s="412">
        <v>32</v>
      </c>
      <c r="EP214" s="412">
        <v>51</v>
      </c>
      <c r="EQ214" s="412">
        <v>56</v>
      </c>
      <c r="ER214" s="412">
        <v>36</v>
      </c>
      <c r="ES214" s="412">
        <v>28</v>
      </c>
      <c r="ET214" s="412">
        <v>9</v>
      </c>
      <c r="EU214" s="412">
        <v>11</v>
      </c>
      <c r="EV214" s="412">
        <v>0</v>
      </c>
      <c r="EW214" s="412">
        <v>223</v>
      </c>
      <c r="EX214" s="412">
        <v>0</v>
      </c>
      <c r="EY214" s="412">
        <v>0</v>
      </c>
      <c r="EZ214" s="412">
        <v>0</v>
      </c>
      <c r="FA214" s="412">
        <v>0</v>
      </c>
      <c r="FB214" s="412">
        <v>0</v>
      </c>
      <c r="FC214" s="412">
        <v>0</v>
      </c>
      <c r="FD214" s="412">
        <v>0</v>
      </c>
      <c r="FE214" s="412">
        <v>0</v>
      </c>
      <c r="FF214" s="412">
        <v>0</v>
      </c>
      <c r="FG214" s="412">
        <v>3</v>
      </c>
      <c r="FH214" s="412">
        <v>2</v>
      </c>
      <c r="FI214" s="412">
        <v>6</v>
      </c>
      <c r="FJ214" s="412">
        <v>4</v>
      </c>
      <c r="FK214" s="412">
        <v>2</v>
      </c>
      <c r="FL214" s="412">
        <v>2</v>
      </c>
      <c r="FM214" s="412">
        <v>3</v>
      </c>
      <c r="FN214" s="412">
        <v>0</v>
      </c>
      <c r="FO214" s="412">
        <v>22</v>
      </c>
      <c r="FP214" s="412">
        <v>29</v>
      </c>
      <c r="FQ214" s="412">
        <v>49</v>
      </c>
      <c r="FR214" s="412">
        <v>50</v>
      </c>
      <c r="FS214" s="412">
        <v>32</v>
      </c>
      <c r="FT214" s="412">
        <v>26</v>
      </c>
      <c r="FU214" s="412">
        <v>7</v>
      </c>
      <c r="FV214" s="412">
        <v>8</v>
      </c>
      <c r="FW214" s="412">
        <v>0</v>
      </c>
      <c r="FX214" s="412">
        <v>201</v>
      </c>
      <c r="FY214" s="412">
        <v>7</v>
      </c>
      <c r="FZ214" s="412">
        <v>1521</v>
      </c>
      <c r="GA214" s="412">
        <v>2855</v>
      </c>
      <c r="GB214" s="412">
        <v>3158</v>
      </c>
      <c r="GC214" s="412">
        <v>3246</v>
      </c>
      <c r="GD214" s="412">
        <v>2638</v>
      </c>
      <c r="GE214" s="412">
        <v>1714</v>
      </c>
      <c r="GF214" s="412">
        <v>1558</v>
      </c>
      <c r="GG214" s="412">
        <v>172</v>
      </c>
      <c r="GH214" s="412">
        <v>16869</v>
      </c>
      <c r="GI214" s="412">
        <v>3</v>
      </c>
      <c r="GJ214" s="412">
        <v>2039</v>
      </c>
      <c r="GK214" s="412">
        <v>2064</v>
      </c>
      <c r="GL214" s="412">
        <v>1734</v>
      </c>
      <c r="GM214" s="412">
        <v>1233</v>
      </c>
      <c r="GN214" s="412">
        <v>718</v>
      </c>
      <c r="GO214" s="412">
        <v>376</v>
      </c>
      <c r="GP214" s="412">
        <v>307</v>
      </c>
      <c r="GQ214" s="412">
        <v>27</v>
      </c>
      <c r="GR214" s="412">
        <v>8501</v>
      </c>
      <c r="GS214" s="412">
        <v>0</v>
      </c>
      <c r="GT214" s="412">
        <v>1.75</v>
      </c>
      <c r="GU214" s="412">
        <v>0.5</v>
      </c>
      <c r="GV214" s="412">
        <v>0</v>
      </c>
      <c r="GW214" s="412">
        <v>0</v>
      </c>
      <c r="GX214" s="412">
        <v>0</v>
      </c>
      <c r="GY214" s="412">
        <v>0</v>
      </c>
      <c r="GZ214" s="412">
        <v>0</v>
      </c>
      <c r="HA214" s="412">
        <v>0</v>
      </c>
      <c r="HB214" s="412">
        <v>2.25</v>
      </c>
      <c r="HC214" s="412">
        <v>9.25</v>
      </c>
      <c r="HD214" s="412">
        <v>2956.65</v>
      </c>
      <c r="HE214" s="412">
        <v>4334.3500000000004</v>
      </c>
      <c r="HF214" s="412">
        <v>4404.25</v>
      </c>
      <c r="HG214" s="412">
        <v>4131.25</v>
      </c>
      <c r="HH214" s="412">
        <v>3148.35</v>
      </c>
      <c r="HI214" s="412">
        <v>1979.4</v>
      </c>
      <c r="HJ214" s="412">
        <v>1768.25</v>
      </c>
      <c r="HK214" s="412">
        <v>188.7</v>
      </c>
      <c r="HL214" s="412">
        <v>22920.45</v>
      </c>
      <c r="HM214" s="412">
        <v>5.0999999999999996</v>
      </c>
      <c r="HN214" s="412">
        <v>1971.1</v>
      </c>
      <c r="HO214" s="412">
        <v>3371.2</v>
      </c>
      <c r="HP214" s="412">
        <v>3914.9</v>
      </c>
      <c r="HQ214" s="412">
        <v>4131.3</v>
      </c>
      <c r="HR214" s="412">
        <v>3848</v>
      </c>
      <c r="HS214" s="412">
        <v>2859.1</v>
      </c>
      <c r="HT214" s="412">
        <v>2947.1</v>
      </c>
      <c r="HU214" s="412">
        <v>377.4</v>
      </c>
      <c r="HV214" s="412">
        <v>23425.199999999997</v>
      </c>
      <c r="HW214" s="412">
        <v>0</v>
      </c>
      <c r="HX214" s="412">
        <v>23425.200000000001</v>
      </c>
      <c r="HY214" s="412">
        <v>9.25</v>
      </c>
      <c r="HZ214" s="412">
        <v>2956.65</v>
      </c>
      <c r="IA214" s="412">
        <v>4334.3500000000004</v>
      </c>
      <c r="IB214" s="412">
        <v>4404.25</v>
      </c>
      <c r="IC214" s="412">
        <v>4131.25</v>
      </c>
      <c r="ID214" s="412">
        <v>3148.35</v>
      </c>
      <c r="IE214" s="412">
        <v>1979.4</v>
      </c>
      <c r="IF214" s="412">
        <v>1768.25</v>
      </c>
      <c r="IG214" s="412">
        <v>188.7</v>
      </c>
      <c r="IH214" s="412">
        <v>22920.45</v>
      </c>
      <c r="II214" s="412">
        <v>1.72</v>
      </c>
      <c r="IJ214" s="412">
        <v>610.87</v>
      </c>
      <c r="IK214" s="412">
        <v>463.75</v>
      </c>
      <c r="IL214" s="412">
        <v>247.82</v>
      </c>
      <c r="IM214" s="412">
        <v>130.16999999999999</v>
      </c>
      <c r="IN214" s="412">
        <v>51.05</v>
      </c>
      <c r="IO214" s="412">
        <v>22.24</v>
      </c>
      <c r="IP214" s="412">
        <v>12.6</v>
      </c>
      <c r="IQ214" s="412">
        <v>0.41</v>
      </c>
      <c r="IR214" s="412">
        <v>1540.63</v>
      </c>
      <c r="IS214" s="412">
        <v>7.53</v>
      </c>
      <c r="IT214" s="412">
        <v>2345.7800000000002</v>
      </c>
      <c r="IU214" s="412">
        <v>3870.6000000000004</v>
      </c>
      <c r="IV214" s="412">
        <v>4156.43</v>
      </c>
      <c r="IW214" s="412">
        <v>4001.08</v>
      </c>
      <c r="IX214" s="412">
        <v>3097.2999999999997</v>
      </c>
      <c r="IY214" s="412">
        <v>1957.16</v>
      </c>
      <c r="IZ214" s="412">
        <v>1755.65</v>
      </c>
      <c r="JA214" s="412">
        <v>188.29</v>
      </c>
      <c r="JB214" s="412">
        <v>21379.820000000003</v>
      </c>
      <c r="JC214" s="412">
        <v>4.2</v>
      </c>
      <c r="JD214" s="412">
        <v>1563.9</v>
      </c>
      <c r="JE214" s="412">
        <v>3010.5</v>
      </c>
      <c r="JF214" s="412">
        <v>3694.6</v>
      </c>
      <c r="JG214" s="412">
        <v>4001.1</v>
      </c>
      <c r="JH214" s="412">
        <v>3785.6</v>
      </c>
      <c r="JI214" s="412">
        <v>2827</v>
      </c>
      <c r="JJ214" s="412">
        <v>2926.1</v>
      </c>
      <c r="JK214" s="412">
        <v>376.6</v>
      </c>
      <c r="JL214" s="412">
        <v>22189.599999999999</v>
      </c>
      <c r="JM214" s="412">
        <v>0</v>
      </c>
      <c r="JN214" s="412">
        <v>22189.599999999999</v>
      </c>
      <c r="JO214" s="286"/>
      <c r="JP214" s="143">
        <f t="shared" si="8"/>
        <v>0</v>
      </c>
    </row>
    <row r="215" spans="1:276" x14ac:dyDescent="0.2">
      <c r="A215" s="150" t="s">
        <v>636</v>
      </c>
      <c r="B215" s="151" t="s">
        <v>280</v>
      </c>
      <c r="C215" s="152" t="s">
        <v>128</v>
      </c>
      <c r="D215" s="415" t="s">
        <v>635</v>
      </c>
      <c r="E215" s="412">
        <v>585</v>
      </c>
      <c r="F215" s="412">
        <v>2127</v>
      </c>
      <c r="G215" s="412">
        <v>12951</v>
      </c>
      <c r="H215" s="412">
        <v>20231</v>
      </c>
      <c r="I215" s="412">
        <v>19598</v>
      </c>
      <c r="J215" s="412">
        <v>11786</v>
      </c>
      <c r="K215" s="412">
        <v>12560</v>
      </c>
      <c r="L215" s="412">
        <v>3376</v>
      </c>
      <c r="M215" s="412">
        <v>83214</v>
      </c>
      <c r="N215" s="412">
        <v>21</v>
      </c>
      <c r="O215" s="412">
        <v>45</v>
      </c>
      <c r="P215" s="412">
        <v>185</v>
      </c>
      <c r="Q215" s="412">
        <v>279</v>
      </c>
      <c r="R215" s="412">
        <v>210</v>
      </c>
      <c r="S215" s="412">
        <v>86</v>
      </c>
      <c r="T215" s="412">
        <v>67</v>
      </c>
      <c r="U215" s="412">
        <v>32</v>
      </c>
      <c r="V215" s="412">
        <v>925</v>
      </c>
      <c r="W215" s="412">
        <v>0</v>
      </c>
      <c r="X215" s="412">
        <v>0</v>
      </c>
      <c r="Y215" s="412">
        <v>0</v>
      </c>
      <c r="Z215" s="412">
        <v>0</v>
      </c>
      <c r="AA215" s="412">
        <v>0</v>
      </c>
      <c r="AB215" s="412">
        <v>0</v>
      </c>
      <c r="AC215" s="412">
        <v>0</v>
      </c>
      <c r="AD215" s="412">
        <v>0</v>
      </c>
      <c r="AE215" s="412">
        <v>0</v>
      </c>
      <c r="AF215" s="412">
        <v>564</v>
      </c>
      <c r="AG215" s="412">
        <v>2082</v>
      </c>
      <c r="AH215" s="412">
        <v>12766</v>
      </c>
      <c r="AI215" s="412">
        <v>19952</v>
      </c>
      <c r="AJ215" s="412">
        <v>19388</v>
      </c>
      <c r="AK215" s="412">
        <v>11700</v>
      </c>
      <c r="AL215" s="412">
        <v>12493</v>
      </c>
      <c r="AM215" s="412">
        <v>3344</v>
      </c>
      <c r="AN215" s="412">
        <v>82289</v>
      </c>
      <c r="AO215" s="412">
        <v>1</v>
      </c>
      <c r="AP215" s="412">
        <v>1</v>
      </c>
      <c r="AQ215" s="412">
        <v>23</v>
      </c>
      <c r="AR215" s="412">
        <v>60</v>
      </c>
      <c r="AS215" s="412">
        <v>75</v>
      </c>
      <c r="AT215" s="412">
        <v>52</v>
      </c>
      <c r="AU215" s="412">
        <v>60</v>
      </c>
      <c r="AV215" s="412">
        <v>28</v>
      </c>
      <c r="AW215" s="412">
        <v>300</v>
      </c>
      <c r="AX215" s="412">
        <v>1</v>
      </c>
      <c r="AY215" s="412">
        <v>1</v>
      </c>
      <c r="AZ215" s="412">
        <v>23</v>
      </c>
      <c r="BA215" s="412">
        <v>60</v>
      </c>
      <c r="BB215" s="412">
        <v>75</v>
      </c>
      <c r="BC215" s="412">
        <v>52</v>
      </c>
      <c r="BD215" s="412">
        <v>60</v>
      </c>
      <c r="BE215" s="412">
        <v>28</v>
      </c>
      <c r="BF215" s="412">
        <v>0</v>
      </c>
      <c r="BG215" s="412">
        <v>300</v>
      </c>
      <c r="BH215" s="412">
        <v>1</v>
      </c>
      <c r="BI215" s="412">
        <v>564</v>
      </c>
      <c r="BJ215" s="412">
        <v>2104</v>
      </c>
      <c r="BK215" s="412">
        <v>12803</v>
      </c>
      <c r="BL215" s="412">
        <v>19967</v>
      </c>
      <c r="BM215" s="412">
        <v>19365</v>
      </c>
      <c r="BN215" s="412">
        <v>11708</v>
      </c>
      <c r="BO215" s="412">
        <v>12461</v>
      </c>
      <c r="BP215" s="412">
        <v>3316</v>
      </c>
      <c r="BQ215" s="412">
        <v>82289</v>
      </c>
      <c r="BR215" s="412">
        <v>0</v>
      </c>
      <c r="BS215" s="412">
        <v>299</v>
      </c>
      <c r="BT215" s="412">
        <v>1048</v>
      </c>
      <c r="BU215" s="412">
        <v>5399</v>
      </c>
      <c r="BV215" s="412">
        <v>6403</v>
      </c>
      <c r="BW215" s="412">
        <v>5063</v>
      </c>
      <c r="BX215" s="412">
        <v>2362</v>
      </c>
      <c r="BY215" s="412">
        <v>1691</v>
      </c>
      <c r="BZ215" s="412">
        <v>255</v>
      </c>
      <c r="CA215" s="412">
        <v>22520</v>
      </c>
      <c r="CB215" s="412">
        <v>0</v>
      </c>
      <c r="CC215" s="412">
        <v>1</v>
      </c>
      <c r="CD215" s="412">
        <v>14</v>
      </c>
      <c r="CE215" s="412">
        <v>101</v>
      </c>
      <c r="CF215" s="412">
        <v>183</v>
      </c>
      <c r="CG215" s="412">
        <v>179</v>
      </c>
      <c r="CH215" s="412">
        <v>93</v>
      </c>
      <c r="CI215" s="412">
        <v>96</v>
      </c>
      <c r="CJ215" s="412">
        <v>12</v>
      </c>
      <c r="CK215" s="412">
        <v>679</v>
      </c>
      <c r="CL215" s="412">
        <v>0</v>
      </c>
      <c r="CM215" s="412">
        <v>0</v>
      </c>
      <c r="CN215" s="412">
        <v>0</v>
      </c>
      <c r="CO215" s="412">
        <v>1</v>
      </c>
      <c r="CP215" s="412">
        <v>6</v>
      </c>
      <c r="CQ215" s="412">
        <v>10</v>
      </c>
      <c r="CR215" s="412">
        <v>16</v>
      </c>
      <c r="CS215" s="412">
        <v>28</v>
      </c>
      <c r="CT215" s="412">
        <v>10</v>
      </c>
      <c r="CU215" s="412">
        <v>71</v>
      </c>
      <c r="CV215" s="412">
        <v>3</v>
      </c>
      <c r="CW215" s="412">
        <v>11</v>
      </c>
      <c r="CX215" s="412">
        <v>68</v>
      </c>
      <c r="CY215" s="412">
        <v>125</v>
      </c>
      <c r="CZ215" s="412">
        <v>133</v>
      </c>
      <c r="DA215" s="412">
        <v>71</v>
      </c>
      <c r="DB215" s="412">
        <v>92</v>
      </c>
      <c r="DC215" s="412">
        <v>22</v>
      </c>
      <c r="DD215" s="412">
        <v>525</v>
      </c>
      <c r="DE215" s="412">
        <v>5</v>
      </c>
      <c r="DF215" s="412">
        <v>18</v>
      </c>
      <c r="DG215" s="412">
        <v>125</v>
      </c>
      <c r="DH215" s="412">
        <v>130</v>
      </c>
      <c r="DI215" s="412">
        <v>142</v>
      </c>
      <c r="DJ215" s="412">
        <v>80</v>
      </c>
      <c r="DK215" s="412">
        <v>83</v>
      </c>
      <c r="DL215" s="412">
        <v>44</v>
      </c>
      <c r="DM215" s="412">
        <v>627</v>
      </c>
      <c r="DN215" s="412">
        <v>0</v>
      </c>
      <c r="DO215" s="412">
        <v>0</v>
      </c>
      <c r="DP215" s="412">
        <v>0</v>
      </c>
      <c r="DQ215" s="412">
        <v>0</v>
      </c>
      <c r="DR215" s="412">
        <v>0</v>
      </c>
      <c r="DS215" s="412">
        <v>0</v>
      </c>
      <c r="DT215" s="412">
        <v>0</v>
      </c>
      <c r="DU215" s="412">
        <v>0</v>
      </c>
      <c r="DV215" s="412">
        <v>0</v>
      </c>
      <c r="DW215" s="412">
        <v>3</v>
      </c>
      <c r="DX215" s="412">
        <v>5</v>
      </c>
      <c r="DY215" s="412">
        <v>25</v>
      </c>
      <c r="DZ215" s="412">
        <v>23</v>
      </c>
      <c r="EA215" s="412">
        <v>27</v>
      </c>
      <c r="EB215" s="412">
        <v>16</v>
      </c>
      <c r="EC215" s="412">
        <v>18</v>
      </c>
      <c r="ED215" s="412">
        <v>6</v>
      </c>
      <c r="EE215" s="412">
        <v>123</v>
      </c>
      <c r="EF215" s="412">
        <v>8</v>
      </c>
      <c r="EG215" s="412">
        <v>23</v>
      </c>
      <c r="EH215" s="412">
        <v>150</v>
      </c>
      <c r="EI215" s="412">
        <v>153</v>
      </c>
      <c r="EJ215" s="412">
        <v>169</v>
      </c>
      <c r="EK215" s="412">
        <v>96</v>
      </c>
      <c r="EL215" s="412">
        <v>101</v>
      </c>
      <c r="EM215" s="412">
        <v>50</v>
      </c>
      <c r="EN215" s="412">
        <v>750</v>
      </c>
      <c r="EO215" s="412">
        <v>4</v>
      </c>
      <c r="EP215" s="412">
        <v>15</v>
      </c>
      <c r="EQ215" s="412">
        <v>79</v>
      </c>
      <c r="ER215" s="412">
        <v>63</v>
      </c>
      <c r="ES215" s="412">
        <v>88</v>
      </c>
      <c r="ET215" s="412">
        <v>46</v>
      </c>
      <c r="EU215" s="412">
        <v>49</v>
      </c>
      <c r="EV215" s="412">
        <v>26</v>
      </c>
      <c r="EW215" s="412">
        <v>370</v>
      </c>
      <c r="EX215" s="412">
        <v>0</v>
      </c>
      <c r="EY215" s="412">
        <v>0</v>
      </c>
      <c r="EZ215" s="412">
        <v>0</v>
      </c>
      <c r="FA215" s="412">
        <v>0</v>
      </c>
      <c r="FB215" s="412">
        <v>0</v>
      </c>
      <c r="FC215" s="412">
        <v>0</v>
      </c>
      <c r="FD215" s="412">
        <v>0</v>
      </c>
      <c r="FE215" s="412">
        <v>0</v>
      </c>
      <c r="FF215" s="412">
        <v>0</v>
      </c>
      <c r="FG215" s="412">
        <v>0</v>
      </c>
      <c r="FH215" s="412">
        <v>0</v>
      </c>
      <c r="FI215" s="412">
        <v>0</v>
      </c>
      <c r="FJ215" s="412">
        <v>0</v>
      </c>
      <c r="FK215" s="412">
        <v>0</v>
      </c>
      <c r="FL215" s="412">
        <v>0</v>
      </c>
      <c r="FM215" s="412">
        <v>0</v>
      </c>
      <c r="FN215" s="412">
        <v>0</v>
      </c>
      <c r="FO215" s="412">
        <v>0</v>
      </c>
      <c r="FP215" s="412">
        <v>4</v>
      </c>
      <c r="FQ215" s="412">
        <v>15</v>
      </c>
      <c r="FR215" s="412">
        <v>79</v>
      </c>
      <c r="FS215" s="412">
        <v>63</v>
      </c>
      <c r="FT215" s="412">
        <v>88</v>
      </c>
      <c r="FU215" s="412">
        <v>46</v>
      </c>
      <c r="FV215" s="412">
        <v>49</v>
      </c>
      <c r="FW215" s="412">
        <v>26</v>
      </c>
      <c r="FX215" s="412">
        <v>370</v>
      </c>
      <c r="FY215" s="412">
        <v>1</v>
      </c>
      <c r="FZ215" s="412">
        <v>261</v>
      </c>
      <c r="GA215" s="412">
        <v>1037</v>
      </c>
      <c r="GB215" s="412">
        <v>7277</v>
      </c>
      <c r="GC215" s="412">
        <v>13352</v>
      </c>
      <c r="GD215" s="412">
        <v>14086</v>
      </c>
      <c r="GE215" s="412">
        <v>9221</v>
      </c>
      <c r="GF215" s="412">
        <v>10628</v>
      </c>
      <c r="GG215" s="412">
        <v>3033</v>
      </c>
      <c r="GH215" s="412">
        <v>58896</v>
      </c>
      <c r="GI215" s="412">
        <v>0</v>
      </c>
      <c r="GJ215" s="412">
        <v>303</v>
      </c>
      <c r="GK215" s="412">
        <v>1067</v>
      </c>
      <c r="GL215" s="412">
        <v>5526</v>
      </c>
      <c r="GM215" s="412">
        <v>6615</v>
      </c>
      <c r="GN215" s="412">
        <v>5279</v>
      </c>
      <c r="GO215" s="412">
        <v>2487</v>
      </c>
      <c r="GP215" s="412">
        <v>1833</v>
      </c>
      <c r="GQ215" s="412">
        <v>283</v>
      </c>
      <c r="GR215" s="412">
        <v>23393</v>
      </c>
      <c r="GS215" s="412">
        <v>0</v>
      </c>
      <c r="GT215" s="412">
        <v>0.5</v>
      </c>
      <c r="GU215" s="412">
        <v>0</v>
      </c>
      <c r="GV215" s="412">
        <v>0.5</v>
      </c>
      <c r="GW215" s="412">
        <v>0</v>
      </c>
      <c r="GX215" s="412">
        <v>0</v>
      </c>
      <c r="GY215" s="412">
        <v>0</v>
      </c>
      <c r="GZ215" s="412">
        <v>0</v>
      </c>
      <c r="HA215" s="412">
        <v>0</v>
      </c>
      <c r="HB215" s="412">
        <v>1</v>
      </c>
      <c r="HC215" s="412">
        <v>1</v>
      </c>
      <c r="HD215" s="412">
        <v>490</v>
      </c>
      <c r="HE215" s="412">
        <v>1841</v>
      </c>
      <c r="HF215" s="412">
        <v>11439.5</v>
      </c>
      <c r="HG215" s="412">
        <v>18329</v>
      </c>
      <c r="HH215" s="412">
        <v>18063</v>
      </c>
      <c r="HI215" s="412">
        <v>11094.25</v>
      </c>
      <c r="HJ215" s="412">
        <v>12009.25</v>
      </c>
      <c r="HK215" s="412">
        <v>3247.25</v>
      </c>
      <c r="HL215" s="412">
        <v>76514.25</v>
      </c>
      <c r="HM215" s="412">
        <v>0.6</v>
      </c>
      <c r="HN215" s="412">
        <v>326.7</v>
      </c>
      <c r="HO215" s="412">
        <v>1431.9</v>
      </c>
      <c r="HP215" s="412">
        <v>10168.4</v>
      </c>
      <c r="HQ215" s="412">
        <v>18329</v>
      </c>
      <c r="HR215" s="412">
        <v>22077</v>
      </c>
      <c r="HS215" s="412">
        <v>16025</v>
      </c>
      <c r="HT215" s="412">
        <v>20015.400000000001</v>
      </c>
      <c r="HU215" s="412">
        <v>6494.5</v>
      </c>
      <c r="HV215" s="412">
        <v>94868.5</v>
      </c>
      <c r="HW215" s="412">
        <v>47.7</v>
      </c>
      <c r="HX215" s="412">
        <v>94916.2</v>
      </c>
      <c r="HY215" s="412">
        <v>1</v>
      </c>
      <c r="HZ215" s="412">
        <v>490</v>
      </c>
      <c r="IA215" s="412">
        <v>1841</v>
      </c>
      <c r="IB215" s="412">
        <v>11439.5</v>
      </c>
      <c r="IC215" s="412">
        <v>18329</v>
      </c>
      <c r="ID215" s="412">
        <v>18063</v>
      </c>
      <c r="IE215" s="412">
        <v>11094.25</v>
      </c>
      <c r="IF215" s="412">
        <v>12009.25</v>
      </c>
      <c r="IG215" s="412">
        <v>3247.25</v>
      </c>
      <c r="IH215" s="412">
        <v>76514.25</v>
      </c>
      <c r="II215" s="412">
        <v>1</v>
      </c>
      <c r="IJ215" s="412">
        <v>127.57</v>
      </c>
      <c r="IK215" s="412">
        <v>557.30999999999995</v>
      </c>
      <c r="IL215" s="412">
        <v>2634.26</v>
      </c>
      <c r="IM215" s="412">
        <v>2193.19</v>
      </c>
      <c r="IN215" s="412">
        <v>1163.8800000000001</v>
      </c>
      <c r="IO215" s="412">
        <v>246.64</v>
      </c>
      <c r="IP215" s="412">
        <v>89.03</v>
      </c>
      <c r="IQ215" s="412">
        <v>6.09</v>
      </c>
      <c r="IR215" s="412">
        <v>7018.97</v>
      </c>
      <c r="IS215" s="412">
        <v>0</v>
      </c>
      <c r="IT215" s="412">
        <v>362.43</v>
      </c>
      <c r="IU215" s="412">
        <v>1283.69</v>
      </c>
      <c r="IV215" s="412">
        <v>8805.24</v>
      </c>
      <c r="IW215" s="412">
        <v>16135.81</v>
      </c>
      <c r="IX215" s="412">
        <v>16899.12</v>
      </c>
      <c r="IY215" s="412">
        <v>10847.61</v>
      </c>
      <c r="IZ215" s="412">
        <v>11920.22</v>
      </c>
      <c r="JA215" s="412">
        <v>3241.16</v>
      </c>
      <c r="JB215" s="412">
        <v>69495.28</v>
      </c>
      <c r="JC215" s="412">
        <v>0</v>
      </c>
      <c r="JD215" s="412">
        <v>241.6</v>
      </c>
      <c r="JE215" s="412">
        <v>998.4</v>
      </c>
      <c r="JF215" s="412">
        <v>7826.9</v>
      </c>
      <c r="JG215" s="412">
        <v>16135.8</v>
      </c>
      <c r="JH215" s="412">
        <v>20654.5</v>
      </c>
      <c r="JI215" s="412">
        <v>15668.8</v>
      </c>
      <c r="JJ215" s="412">
        <v>19867</v>
      </c>
      <c r="JK215" s="412">
        <v>6482.3</v>
      </c>
      <c r="JL215" s="412">
        <v>87875.3</v>
      </c>
      <c r="JM215" s="412">
        <v>47.7</v>
      </c>
      <c r="JN215" s="412">
        <v>87923</v>
      </c>
      <c r="JO215" s="286"/>
      <c r="JP215" s="143">
        <f t="shared" si="8"/>
        <v>0</v>
      </c>
    </row>
    <row r="216" spans="1:276" x14ac:dyDescent="0.2">
      <c r="A216" s="150" t="s">
        <v>638</v>
      </c>
      <c r="B216" s="151" t="s">
        <v>276</v>
      </c>
      <c r="C216" s="152" t="s">
        <v>283</v>
      </c>
      <c r="D216" s="415" t="s">
        <v>637</v>
      </c>
      <c r="E216" s="412">
        <v>3682</v>
      </c>
      <c r="F216" s="412">
        <v>4824</v>
      </c>
      <c r="G216" s="412">
        <v>5333</v>
      </c>
      <c r="H216" s="412">
        <v>3434</v>
      </c>
      <c r="I216" s="412">
        <v>3152</v>
      </c>
      <c r="J216" s="412">
        <v>1634</v>
      </c>
      <c r="K216" s="412">
        <v>817</v>
      </c>
      <c r="L216" s="412">
        <v>99</v>
      </c>
      <c r="M216" s="412">
        <v>22975</v>
      </c>
      <c r="N216" s="412">
        <v>759</v>
      </c>
      <c r="O216" s="412">
        <v>424</v>
      </c>
      <c r="P216" s="412">
        <v>855</v>
      </c>
      <c r="Q216" s="412">
        <v>100</v>
      </c>
      <c r="R216" s="412">
        <v>53</v>
      </c>
      <c r="S216" s="412">
        <v>23</v>
      </c>
      <c r="T216" s="412">
        <v>15</v>
      </c>
      <c r="U216" s="412">
        <v>29</v>
      </c>
      <c r="V216" s="412">
        <v>2258</v>
      </c>
      <c r="W216" s="412">
        <v>4</v>
      </c>
      <c r="X216" s="412">
        <v>0</v>
      </c>
      <c r="Y216" s="412">
        <v>0</v>
      </c>
      <c r="Z216" s="412">
        <v>0</v>
      </c>
      <c r="AA216" s="412">
        <v>1</v>
      </c>
      <c r="AB216" s="412">
        <v>0</v>
      </c>
      <c r="AC216" s="412">
        <v>0</v>
      </c>
      <c r="AD216" s="412">
        <v>0</v>
      </c>
      <c r="AE216" s="412">
        <v>5</v>
      </c>
      <c r="AF216" s="412">
        <v>2919</v>
      </c>
      <c r="AG216" s="412">
        <v>4400</v>
      </c>
      <c r="AH216" s="412">
        <v>4478</v>
      </c>
      <c r="AI216" s="412">
        <v>3334</v>
      </c>
      <c r="AJ216" s="412">
        <v>3098</v>
      </c>
      <c r="AK216" s="412">
        <v>1611</v>
      </c>
      <c r="AL216" s="412">
        <v>802</v>
      </c>
      <c r="AM216" s="412">
        <v>70</v>
      </c>
      <c r="AN216" s="412">
        <v>20712</v>
      </c>
      <c r="AO216" s="412">
        <v>3</v>
      </c>
      <c r="AP216" s="412">
        <v>16</v>
      </c>
      <c r="AQ216" s="412">
        <v>14</v>
      </c>
      <c r="AR216" s="412">
        <v>15</v>
      </c>
      <c r="AS216" s="412">
        <v>20</v>
      </c>
      <c r="AT216" s="412">
        <v>8</v>
      </c>
      <c r="AU216" s="412">
        <v>4</v>
      </c>
      <c r="AV216" s="412">
        <v>8</v>
      </c>
      <c r="AW216" s="412">
        <v>88</v>
      </c>
      <c r="AX216" s="412">
        <v>3</v>
      </c>
      <c r="AY216" s="412">
        <v>16</v>
      </c>
      <c r="AZ216" s="412">
        <v>14</v>
      </c>
      <c r="BA216" s="412">
        <v>15</v>
      </c>
      <c r="BB216" s="412">
        <v>20</v>
      </c>
      <c r="BC216" s="412">
        <v>8</v>
      </c>
      <c r="BD216" s="412">
        <v>4</v>
      </c>
      <c r="BE216" s="412">
        <v>8</v>
      </c>
      <c r="BF216" s="412">
        <v>0</v>
      </c>
      <c r="BG216" s="412">
        <v>88</v>
      </c>
      <c r="BH216" s="412">
        <v>3</v>
      </c>
      <c r="BI216" s="412">
        <v>2932</v>
      </c>
      <c r="BJ216" s="412">
        <v>4398</v>
      </c>
      <c r="BK216" s="412">
        <v>4479</v>
      </c>
      <c r="BL216" s="412">
        <v>3339</v>
      </c>
      <c r="BM216" s="412">
        <v>3086</v>
      </c>
      <c r="BN216" s="412">
        <v>1607</v>
      </c>
      <c r="BO216" s="412">
        <v>806</v>
      </c>
      <c r="BP216" s="412">
        <v>62</v>
      </c>
      <c r="BQ216" s="412">
        <v>20712</v>
      </c>
      <c r="BR216" s="412">
        <v>0</v>
      </c>
      <c r="BS216" s="412">
        <v>1393</v>
      </c>
      <c r="BT216" s="412">
        <v>1477</v>
      </c>
      <c r="BU216" s="412">
        <v>1254</v>
      </c>
      <c r="BV216" s="412">
        <v>793</v>
      </c>
      <c r="BW216" s="412">
        <v>570</v>
      </c>
      <c r="BX216" s="412">
        <v>263</v>
      </c>
      <c r="BY216" s="412">
        <v>103</v>
      </c>
      <c r="BZ216" s="412">
        <v>4</v>
      </c>
      <c r="CA216" s="412">
        <v>5857</v>
      </c>
      <c r="CB216" s="412">
        <v>0</v>
      </c>
      <c r="CC216" s="412">
        <v>16</v>
      </c>
      <c r="CD216" s="412">
        <v>38</v>
      </c>
      <c r="CE216" s="412">
        <v>27</v>
      </c>
      <c r="CF216" s="412">
        <v>20</v>
      </c>
      <c r="CG216" s="412">
        <v>12</v>
      </c>
      <c r="CH216" s="412">
        <v>11</v>
      </c>
      <c r="CI216" s="412">
        <v>3</v>
      </c>
      <c r="CJ216" s="412">
        <v>1</v>
      </c>
      <c r="CK216" s="412">
        <v>128</v>
      </c>
      <c r="CL216" s="412">
        <v>0</v>
      </c>
      <c r="CM216" s="412">
        <v>1</v>
      </c>
      <c r="CN216" s="412">
        <v>1</v>
      </c>
      <c r="CO216" s="412">
        <v>4</v>
      </c>
      <c r="CP216" s="412">
        <v>2</v>
      </c>
      <c r="CQ216" s="412">
        <v>5</v>
      </c>
      <c r="CR216" s="412">
        <v>2</v>
      </c>
      <c r="CS216" s="412">
        <v>9</v>
      </c>
      <c r="CT216" s="412">
        <v>1</v>
      </c>
      <c r="CU216" s="412">
        <v>25</v>
      </c>
      <c r="CV216" s="412">
        <v>88</v>
      </c>
      <c r="CW216" s="412">
        <v>173</v>
      </c>
      <c r="CX216" s="412">
        <v>235</v>
      </c>
      <c r="CY216" s="412">
        <v>238</v>
      </c>
      <c r="CZ216" s="412">
        <v>159</v>
      </c>
      <c r="DA216" s="412">
        <v>62</v>
      </c>
      <c r="DB216" s="412">
        <v>35</v>
      </c>
      <c r="DC216" s="412">
        <v>0</v>
      </c>
      <c r="DD216" s="412">
        <v>990</v>
      </c>
      <c r="DE216" s="412">
        <v>67</v>
      </c>
      <c r="DF216" s="412">
        <v>75</v>
      </c>
      <c r="DG216" s="412">
        <v>71</v>
      </c>
      <c r="DH216" s="412">
        <v>55</v>
      </c>
      <c r="DI216" s="412">
        <v>64</v>
      </c>
      <c r="DJ216" s="412">
        <v>24</v>
      </c>
      <c r="DK216" s="412">
        <v>9</v>
      </c>
      <c r="DL216" s="412">
        <v>2</v>
      </c>
      <c r="DM216" s="412">
        <v>367</v>
      </c>
      <c r="DN216" s="412">
        <v>73</v>
      </c>
      <c r="DO216" s="412">
        <v>79</v>
      </c>
      <c r="DP216" s="412">
        <v>97</v>
      </c>
      <c r="DQ216" s="412">
        <v>48</v>
      </c>
      <c r="DR216" s="412">
        <v>38</v>
      </c>
      <c r="DS216" s="412">
        <v>16</v>
      </c>
      <c r="DT216" s="412">
        <v>12</v>
      </c>
      <c r="DU216" s="412">
        <v>3</v>
      </c>
      <c r="DV216" s="412">
        <v>366</v>
      </c>
      <c r="DW216" s="412">
        <v>0</v>
      </c>
      <c r="DX216" s="412">
        <v>0</v>
      </c>
      <c r="DY216" s="412">
        <v>0</v>
      </c>
      <c r="DZ216" s="412">
        <v>0</v>
      </c>
      <c r="EA216" s="412">
        <v>0</v>
      </c>
      <c r="EB216" s="412">
        <v>0</v>
      </c>
      <c r="EC216" s="412">
        <v>0</v>
      </c>
      <c r="ED216" s="412">
        <v>0</v>
      </c>
      <c r="EE216" s="412">
        <v>0</v>
      </c>
      <c r="EF216" s="412">
        <v>140</v>
      </c>
      <c r="EG216" s="412">
        <v>154</v>
      </c>
      <c r="EH216" s="412">
        <v>168</v>
      </c>
      <c r="EI216" s="412">
        <v>103</v>
      </c>
      <c r="EJ216" s="412">
        <v>102</v>
      </c>
      <c r="EK216" s="412">
        <v>40</v>
      </c>
      <c r="EL216" s="412">
        <v>21</v>
      </c>
      <c r="EM216" s="412">
        <v>5</v>
      </c>
      <c r="EN216" s="412">
        <v>733</v>
      </c>
      <c r="EO216" s="412">
        <v>67</v>
      </c>
      <c r="EP216" s="412">
        <v>75</v>
      </c>
      <c r="EQ216" s="412">
        <v>71</v>
      </c>
      <c r="ER216" s="412">
        <v>55</v>
      </c>
      <c r="ES216" s="412">
        <v>64</v>
      </c>
      <c r="ET216" s="412">
        <v>24</v>
      </c>
      <c r="EU216" s="412">
        <v>9</v>
      </c>
      <c r="EV216" s="412">
        <v>2</v>
      </c>
      <c r="EW216" s="412">
        <v>367</v>
      </c>
      <c r="EX216" s="412">
        <v>0</v>
      </c>
      <c r="EY216" s="412">
        <v>0</v>
      </c>
      <c r="EZ216" s="412">
        <v>0</v>
      </c>
      <c r="FA216" s="412">
        <v>0</v>
      </c>
      <c r="FB216" s="412">
        <v>0</v>
      </c>
      <c r="FC216" s="412">
        <v>0</v>
      </c>
      <c r="FD216" s="412">
        <v>0</v>
      </c>
      <c r="FE216" s="412">
        <v>0</v>
      </c>
      <c r="FF216" s="412">
        <v>0</v>
      </c>
      <c r="FG216" s="412">
        <v>4</v>
      </c>
      <c r="FH216" s="412">
        <v>9</v>
      </c>
      <c r="FI216" s="412">
        <v>14</v>
      </c>
      <c r="FJ216" s="412">
        <v>1</v>
      </c>
      <c r="FK216" s="412">
        <v>7</v>
      </c>
      <c r="FL216" s="412">
        <v>5</v>
      </c>
      <c r="FM216" s="412">
        <v>2</v>
      </c>
      <c r="FN216" s="412">
        <v>0</v>
      </c>
      <c r="FO216" s="412">
        <v>42</v>
      </c>
      <c r="FP216" s="412">
        <v>63</v>
      </c>
      <c r="FQ216" s="412">
        <v>66</v>
      </c>
      <c r="FR216" s="412">
        <v>57</v>
      </c>
      <c r="FS216" s="412">
        <v>54</v>
      </c>
      <c r="FT216" s="412">
        <v>57</v>
      </c>
      <c r="FU216" s="412">
        <v>19</v>
      </c>
      <c r="FV216" s="412">
        <v>7</v>
      </c>
      <c r="FW216" s="412">
        <v>2</v>
      </c>
      <c r="FX216" s="412">
        <v>325</v>
      </c>
      <c r="FY216" s="412">
        <v>3</v>
      </c>
      <c r="FZ216" s="412">
        <v>1449</v>
      </c>
      <c r="GA216" s="412">
        <v>2803</v>
      </c>
      <c r="GB216" s="412">
        <v>3097</v>
      </c>
      <c r="GC216" s="412">
        <v>2476</v>
      </c>
      <c r="GD216" s="412">
        <v>2461</v>
      </c>
      <c r="GE216" s="412">
        <v>1315</v>
      </c>
      <c r="GF216" s="412">
        <v>679</v>
      </c>
      <c r="GG216" s="412">
        <v>53</v>
      </c>
      <c r="GH216" s="412">
        <v>14336</v>
      </c>
      <c r="GI216" s="412">
        <v>0</v>
      </c>
      <c r="GJ216" s="412">
        <v>1483</v>
      </c>
      <c r="GK216" s="412">
        <v>1595</v>
      </c>
      <c r="GL216" s="412">
        <v>1382</v>
      </c>
      <c r="GM216" s="412">
        <v>863</v>
      </c>
      <c r="GN216" s="412">
        <v>625</v>
      </c>
      <c r="GO216" s="412">
        <v>292</v>
      </c>
      <c r="GP216" s="412">
        <v>127</v>
      </c>
      <c r="GQ216" s="412">
        <v>9</v>
      </c>
      <c r="GR216" s="412">
        <v>6376</v>
      </c>
      <c r="GS216" s="412">
        <v>0</v>
      </c>
      <c r="GT216" s="412">
        <v>6</v>
      </c>
      <c r="GU216" s="412">
        <v>1</v>
      </c>
      <c r="GV216" s="412">
        <v>2</v>
      </c>
      <c r="GW216" s="412">
        <v>0</v>
      </c>
      <c r="GX216" s="412">
        <v>0</v>
      </c>
      <c r="GY216" s="412">
        <v>0</v>
      </c>
      <c r="GZ216" s="412">
        <v>0</v>
      </c>
      <c r="HA216" s="412">
        <v>0</v>
      </c>
      <c r="HB216" s="412">
        <v>9</v>
      </c>
      <c r="HC216" s="412">
        <v>3</v>
      </c>
      <c r="HD216" s="412">
        <v>2529.75</v>
      </c>
      <c r="HE216" s="412">
        <v>3972.25</v>
      </c>
      <c r="HF216" s="412">
        <v>4096.75</v>
      </c>
      <c r="HG216" s="412">
        <v>3106.75</v>
      </c>
      <c r="HH216" s="412">
        <v>2918</v>
      </c>
      <c r="HI216" s="412">
        <v>1528.5</v>
      </c>
      <c r="HJ216" s="412">
        <v>767.5</v>
      </c>
      <c r="HK216" s="412">
        <v>58.25</v>
      </c>
      <c r="HL216" s="412">
        <v>18980.75</v>
      </c>
      <c r="HM216" s="412">
        <v>1.7</v>
      </c>
      <c r="HN216" s="412">
        <v>1686.5</v>
      </c>
      <c r="HO216" s="412">
        <v>3089.5</v>
      </c>
      <c r="HP216" s="412">
        <v>3641.6</v>
      </c>
      <c r="HQ216" s="412">
        <v>3106.8</v>
      </c>
      <c r="HR216" s="412">
        <v>3566.4</v>
      </c>
      <c r="HS216" s="412">
        <v>2207.8000000000002</v>
      </c>
      <c r="HT216" s="412">
        <v>1279.2</v>
      </c>
      <c r="HU216" s="412">
        <v>116.5</v>
      </c>
      <c r="HV216" s="412">
        <v>18696</v>
      </c>
      <c r="HW216" s="412">
        <v>1672.4</v>
      </c>
      <c r="HX216" s="412">
        <v>20368.400000000001</v>
      </c>
      <c r="HY216" s="412">
        <v>3</v>
      </c>
      <c r="HZ216" s="412">
        <v>2529.75</v>
      </c>
      <c r="IA216" s="412">
        <v>3972.25</v>
      </c>
      <c r="IB216" s="412">
        <v>4096.75</v>
      </c>
      <c r="IC216" s="412">
        <v>3106.75</v>
      </c>
      <c r="ID216" s="412">
        <v>2918</v>
      </c>
      <c r="IE216" s="412">
        <v>1528.5</v>
      </c>
      <c r="IF216" s="412">
        <v>767.5</v>
      </c>
      <c r="IG216" s="412">
        <v>58.25</v>
      </c>
      <c r="IH216" s="412">
        <v>18980.75</v>
      </c>
      <c r="II216" s="412">
        <v>0.91</v>
      </c>
      <c r="IJ216" s="412">
        <v>608.64</v>
      </c>
      <c r="IK216" s="412">
        <v>533.53</v>
      </c>
      <c r="IL216" s="412">
        <v>276.44</v>
      </c>
      <c r="IM216" s="412">
        <v>123.57</v>
      </c>
      <c r="IN216" s="412">
        <v>66.72</v>
      </c>
      <c r="IO216" s="412">
        <v>21.93</v>
      </c>
      <c r="IP216" s="412">
        <v>4.96</v>
      </c>
      <c r="IQ216" s="412">
        <v>0</v>
      </c>
      <c r="IR216" s="412">
        <v>1636.7</v>
      </c>
      <c r="IS216" s="412">
        <v>2.09</v>
      </c>
      <c r="IT216" s="412">
        <v>1921.1100000000001</v>
      </c>
      <c r="IU216" s="412">
        <v>3438.7200000000003</v>
      </c>
      <c r="IV216" s="412">
        <v>3820.31</v>
      </c>
      <c r="IW216" s="412">
        <v>2983.18</v>
      </c>
      <c r="IX216" s="412">
        <v>2851.28</v>
      </c>
      <c r="IY216" s="412">
        <v>1506.57</v>
      </c>
      <c r="IZ216" s="412">
        <v>762.54</v>
      </c>
      <c r="JA216" s="412">
        <v>58.25</v>
      </c>
      <c r="JB216" s="412">
        <v>17344.050000000003</v>
      </c>
      <c r="JC216" s="412">
        <v>1.2</v>
      </c>
      <c r="JD216" s="412">
        <v>1280.7</v>
      </c>
      <c r="JE216" s="412">
        <v>2674.6</v>
      </c>
      <c r="JF216" s="412">
        <v>3395.8</v>
      </c>
      <c r="JG216" s="412">
        <v>2983.2</v>
      </c>
      <c r="JH216" s="412">
        <v>3484.9</v>
      </c>
      <c r="JI216" s="412">
        <v>2176.1999999999998</v>
      </c>
      <c r="JJ216" s="412">
        <v>1270.9000000000001</v>
      </c>
      <c r="JK216" s="412">
        <v>116.5</v>
      </c>
      <c r="JL216" s="412">
        <v>17384</v>
      </c>
      <c r="JM216" s="412">
        <v>1672.4</v>
      </c>
      <c r="JN216" s="412">
        <v>19056.400000000001</v>
      </c>
      <c r="JO216" s="286"/>
      <c r="JP216" s="143">
        <f t="shared" si="8"/>
        <v>0</v>
      </c>
    </row>
    <row r="217" spans="1:276" x14ac:dyDescent="0.2">
      <c r="A217" s="150" t="s">
        <v>640</v>
      </c>
      <c r="B217" s="151" t="s">
        <v>282</v>
      </c>
      <c r="C217" s="152" t="s">
        <v>278</v>
      </c>
      <c r="D217" s="415" t="s">
        <v>639</v>
      </c>
      <c r="E217" s="412">
        <v>51086</v>
      </c>
      <c r="F217" s="412">
        <v>15208</v>
      </c>
      <c r="G217" s="412">
        <v>11708</v>
      </c>
      <c r="H217" s="412">
        <v>7673</v>
      </c>
      <c r="I217" s="412">
        <v>4183</v>
      </c>
      <c r="J217" s="412">
        <v>1614</v>
      </c>
      <c r="K217" s="412">
        <v>865</v>
      </c>
      <c r="L217" s="412">
        <v>54</v>
      </c>
      <c r="M217" s="412">
        <v>92391</v>
      </c>
      <c r="N217" s="412">
        <v>1051</v>
      </c>
      <c r="O217" s="412">
        <v>176</v>
      </c>
      <c r="P217" s="412">
        <v>120</v>
      </c>
      <c r="Q217" s="412">
        <v>73</v>
      </c>
      <c r="R217" s="412">
        <v>36</v>
      </c>
      <c r="S217" s="412">
        <v>15</v>
      </c>
      <c r="T217" s="412">
        <v>9</v>
      </c>
      <c r="U217" s="412">
        <v>2</v>
      </c>
      <c r="V217" s="412">
        <v>1482</v>
      </c>
      <c r="W217" s="412">
        <v>1</v>
      </c>
      <c r="X217" s="412">
        <v>0</v>
      </c>
      <c r="Y217" s="412">
        <v>0</v>
      </c>
      <c r="Z217" s="412">
        <v>0</v>
      </c>
      <c r="AA217" s="412">
        <v>0</v>
      </c>
      <c r="AB217" s="412">
        <v>0</v>
      </c>
      <c r="AC217" s="412">
        <v>0</v>
      </c>
      <c r="AD217" s="412">
        <v>0</v>
      </c>
      <c r="AE217" s="412">
        <v>1</v>
      </c>
      <c r="AF217" s="412">
        <v>50034</v>
      </c>
      <c r="AG217" s="412">
        <v>15032</v>
      </c>
      <c r="AH217" s="412">
        <v>11588</v>
      </c>
      <c r="AI217" s="412">
        <v>7600</v>
      </c>
      <c r="AJ217" s="412">
        <v>4147</v>
      </c>
      <c r="AK217" s="412">
        <v>1599</v>
      </c>
      <c r="AL217" s="412">
        <v>856</v>
      </c>
      <c r="AM217" s="412">
        <v>52</v>
      </c>
      <c r="AN217" s="412">
        <v>90908</v>
      </c>
      <c r="AO217" s="412">
        <v>92</v>
      </c>
      <c r="AP217" s="412">
        <v>57</v>
      </c>
      <c r="AQ217" s="412">
        <v>61</v>
      </c>
      <c r="AR217" s="412">
        <v>61</v>
      </c>
      <c r="AS217" s="412">
        <v>39</v>
      </c>
      <c r="AT217" s="412">
        <v>29</v>
      </c>
      <c r="AU217" s="412">
        <v>33</v>
      </c>
      <c r="AV217" s="412">
        <v>16</v>
      </c>
      <c r="AW217" s="412">
        <v>388</v>
      </c>
      <c r="AX217" s="412">
        <v>92</v>
      </c>
      <c r="AY217" s="412">
        <v>57</v>
      </c>
      <c r="AZ217" s="412">
        <v>61</v>
      </c>
      <c r="BA217" s="412">
        <v>61</v>
      </c>
      <c r="BB217" s="412">
        <v>39</v>
      </c>
      <c r="BC217" s="412">
        <v>29</v>
      </c>
      <c r="BD217" s="412">
        <v>33</v>
      </c>
      <c r="BE217" s="412">
        <v>16</v>
      </c>
      <c r="BF217" s="412">
        <v>0</v>
      </c>
      <c r="BG217" s="412">
        <v>388</v>
      </c>
      <c r="BH217" s="412">
        <v>92</v>
      </c>
      <c r="BI217" s="412">
        <v>49999</v>
      </c>
      <c r="BJ217" s="412">
        <v>15036</v>
      </c>
      <c r="BK217" s="412">
        <v>11588</v>
      </c>
      <c r="BL217" s="412">
        <v>7578</v>
      </c>
      <c r="BM217" s="412">
        <v>4137</v>
      </c>
      <c r="BN217" s="412">
        <v>1603</v>
      </c>
      <c r="BO217" s="412">
        <v>839</v>
      </c>
      <c r="BP217" s="412">
        <v>36</v>
      </c>
      <c r="BQ217" s="412">
        <v>90908</v>
      </c>
      <c r="BR217" s="412">
        <v>17</v>
      </c>
      <c r="BS217" s="412">
        <v>23970</v>
      </c>
      <c r="BT217" s="412">
        <v>4806</v>
      </c>
      <c r="BU217" s="412">
        <v>3007</v>
      </c>
      <c r="BV217" s="412">
        <v>1546</v>
      </c>
      <c r="BW217" s="412">
        <v>642</v>
      </c>
      <c r="BX217" s="412">
        <v>217</v>
      </c>
      <c r="BY217" s="412">
        <v>94</v>
      </c>
      <c r="BZ217" s="412">
        <v>2</v>
      </c>
      <c r="CA217" s="412">
        <v>34301</v>
      </c>
      <c r="CB217" s="412">
        <v>4</v>
      </c>
      <c r="CC217" s="412">
        <v>416</v>
      </c>
      <c r="CD217" s="412">
        <v>136</v>
      </c>
      <c r="CE217" s="412">
        <v>108</v>
      </c>
      <c r="CF217" s="412">
        <v>64</v>
      </c>
      <c r="CG217" s="412">
        <v>16</v>
      </c>
      <c r="CH217" s="412">
        <v>12</v>
      </c>
      <c r="CI217" s="412">
        <v>3</v>
      </c>
      <c r="CJ217" s="412">
        <v>0</v>
      </c>
      <c r="CK217" s="412">
        <v>759</v>
      </c>
      <c r="CL217" s="412">
        <v>2</v>
      </c>
      <c r="CM217" s="412">
        <v>47</v>
      </c>
      <c r="CN217" s="412">
        <v>16</v>
      </c>
      <c r="CO217" s="412">
        <v>16</v>
      </c>
      <c r="CP217" s="412">
        <v>18</v>
      </c>
      <c r="CQ217" s="412">
        <v>20</v>
      </c>
      <c r="CR217" s="412">
        <v>31</v>
      </c>
      <c r="CS217" s="412">
        <v>21</v>
      </c>
      <c r="CT217" s="412">
        <v>7</v>
      </c>
      <c r="CU217" s="412">
        <v>178</v>
      </c>
      <c r="CV217" s="412">
        <v>361</v>
      </c>
      <c r="CW217" s="412">
        <v>34</v>
      </c>
      <c r="CX217" s="412">
        <v>30</v>
      </c>
      <c r="CY217" s="412">
        <v>16</v>
      </c>
      <c r="CZ217" s="412">
        <v>9</v>
      </c>
      <c r="DA217" s="412">
        <v>2</v>
      </c>
      <c r="DB217" s="412">
        <v>2</v>
      </c>
      <c r="DC217" s="412">
        <v>0</v>
      </c>
      <c r="DD217" s="412">
        <v>454</v>
      </c>
      <c r="DE217" s="412">
        <v>443</v>
      </c>
      <c r="DF217" s="412">
        <v>111</v>
      </c>
      <c r="DG217" s="412">
        <v>88</v>
      </c>
      <c r="DH217" s="412">
        <v>35</v>
      </c>
      <c r="DI217" s="412">
        <v>24</v>
      </c>
      <c r="DJ217" s="412">
        <v>13</v>
      </c>
      <c r="DK217" s="412">
        <v>9</v>
      </c>
      <c r="DL217" s="412">
        <v>0</v>
      </c>
      <c r="DM217" s="412">
        <v>723</v>
      </c>
      <c r="DN217" s="412">
        <v>665</v>
      </c>
      <c r="DO217" s="412">
        <v>217</v>
      </c>
      <c r="DP217" s="412">
        <v>97</v>
      </c>
      <c r="DQ217" s="412">
        <v>61</v>
      </c>
      <c r="DR217" s="412">
        <v>29</v>
      </c>
      <c r="DS217" s="412">
        <v>14</v>
      </c>
      <c r="DT217" s="412">
        <v>8</v>
      </c>
      <c r="DU217" s="412">
        <v>0</v>
      </c>
      <c r="DV217" s="412">
        <v>1091</v>
      </c>
      <c r="DW217" s="412">
        <v>215</v>
      </c>
      <c r="DX217" s="412">
        <v>41</v>
      </c>
      <c r="DY217" s="412">
        <v>26</v>
      </c>
      <c r="DZ217" s="412">
        <v>15</v>
      </c>
      <c r="EA217" s="412">
        <v>9</v>
      </c>
      <c r="EB217" s="412">
        <v>4</v>
      </c>
      <c r="EC217" s="412">
        <v>8</v>
      </c>
      <c r="ED217" s="412">
        <v>0</v>
      </c>
      <c r="EE217" s="412">
        <v>318</v>
      </c>
      <c r="EF217" s="412">
        <v>1323</v>
      </c>
      <c r="EG217" s="412">
        <v>369</v>
      </c>
      <c r="EH217" s="412">
        <v>211</v>
      </c>
      <c r="EI217" s="412">
        <v>111</v>
      </c>
      <c r="EJ217" s="412">
        <v>62</v>
      </c>
      <c r="EK217" s="412">
        <v>31</v>
      </c>
      <c r="EL217" s="412">
        <v>25</v>
      </c>
      <c r="EM217" s="412">
        <v>0</v>
      </c>
      <c r="EN217" s="412">
        <v>2132</v>
      </c>
      <c r="EO217" s="412">
        <v>690</v>
      </c>
      <c r="EP217" s="412">
        <v>159</v>
      </c>
      <c r="EQ217" s="412">
        <v>121</v>
      </c>
      <c r="ER217" s="412">
        <v>57</v>
      </c>
      <c r="ES217" s="412">
        <v>35</v>
      </c>
      <c r="ET217" s="412">
        <v>18</v>
      </c>
      <c r="EU217" s="412">
        <v>20</v>
      </c>
      <c r="EV217" s="412">
        <v>0</v>
      </c>
      <c r="EW217" s="412">
        <v>1100</v>
      </c>
      <c r="EX217" s="412">
        <v>0</v>
      </c>
      <c r="EY217" s="412">
        <v>0</v>
      </c>
      <c r="EZ217" s="412">
        <v>0</v>
      </c>
      <c r="FA217" s="412">
        <v>0</v>
      </c>
      <c r="FB217" s="412">
        <v>0</v>
      </c>
      <c r="FC217" s="412">
        <v>0</v>
      </c>
      <c r="FD217" s="412">
        <v>0</v>
      </c>
      <c r="FE217" s="412">
        <v>0</v>
      </c>
      <c r="FF217" s="412">
        <v>0</v>
      </c>
      <c r="FG217" s="412">
        <v>46</v>
      </c>
      <c r="FH217" s="412">
        <v>13</v>
      </c>
      <c r="FI217" s="412">
        <v>12</v>
      </c>
      <c r="FJ217" s="412">
        <v>11</v>
      </c>
      <c r="FK217" s="412">
        <v>6</v>
      </c>
      <c r="FL217" s="412">
        <v>1</v>
      </c>
      <c r="FM217" s="412">
        <v>3</v>
      </c>
      <c r="FN217" s="412">
        <v>0</v>
      </c>
      <c r="FO217" s="412">
        <v>92</v>
      </c>
      <c r="FP217" s="412">
        <v>644</v>
      </c>
      <c r="FQ217" s="412">
        <v>146</v>
      </c>
      <c r="FR217" s="412">
        <v>109</v>
      </c>
      <c r="FS217" s="412">
        <v>46</v>
      </c>
      <c r="FT217" s="412">
        <v>29</v>
      </c>
      <c r="FU217" s="412">
        <v>17</v>
      </c>
      <c r="FV217" s="412">
        <v>17</v>
      </c>
      <c r="FW217" s="412">
        <v>0</v>
      </c>
      <c r="FX217" s="412">
        <v>1008</v>
      </c>
      <c r="FY217" s="412">
        <v>69</v>
      </c>
      <c r="FZ217" s="412">
        <v>24346</v>
      </c>
      <c r="GA217" s="412">
        <v>9795</v>
      </c>
      <c r="GB217" s="412">
        <v>8307</v>
      </c>
      <c r="GC217" s="412">
        <v>5859</v>
      </c>
      <c r="GD217" s="412">
        <v>3418</v>
      </c>
      <c r="GE217" s="412">
        <v>1325</v>
      </c>
      <c r="GF217" s="412">
        <v>705</v>
      </c>
      <c r="GG217" s="412">
        <v>27</v>
      </c>
      <c r="GH217" s="412">
        <v>53851</v>
      </c>
      <c r="GI217" s="412">
        <v>23</v>
      </c>
      <c r="GJ217" s="412">
        <v>25653</v>
      </c>
      <c r="GK217" s="412">
        <v>5241</v>
      </c>
      <c r="GL217" s="412">
        <v>3281</v>
      </c>
      <c r="GM217" s="412">
        <v>1719</v>
      </c>
      <c r="GN217" s="412">
        <v>719</v>
      </c>
      <c r="GO217" s="412">
        <v>278</v>
      </c>
      <c r="GP217" s="412">
        <v>134</v>
      </c>
      <c r="GQ217" s="412">
        <v>9</v>
      </c>
      <c r="GR217" s="412">
        <v>37057</v>
      </c>
      <c r="GS217" s="412">
        <v>0</v>
      </c>
      <c r="GT217" s="412">
        <v>0</v>
      </c>
      <c r="GU217" s="412">
        <v>0</v>
      </c>
      <c r="GV217" s="412">
        <v>0.4</v>
      </c>
      <c r="GW217" s="412">
        <v>0</v>
      </c>
      <c r="GX217" s="412">
        <v>0</v>
      </c>
      <c r="GY217" s="412">
        <v>0</v>
      </c>
      <c r="GZ217" s="412">
        <v>0</v>
      </c>
      <c r="HA217" s="412">
        <v>0</v>
      </c>
      <c r="HB217" s="412">
        <v>0.4</v>
      </c>
      <c r="HC217" s="412">
        <v>85.75</v>
      </c>
      <c r="HD217" s="412">
        <v>43587.25</v>
      </c>
      <c r="HE217" s="412">
        <v>13726</v>
      </c>
      <c r="HF217" s="412">
        <v>10768.6</v>
      </c>
      <c r="HG217" s="412">
        <v>7146.75</v>
      </c>
      <c r="HH217" s="412">
        <v>3958.25</v>
      </c>
      <c r="HI217" s="412">
        <v>1528.75</v>
      </c>
      <c r="HJ217" s="412">
        <v>806.25</v>
      </c>
      <c r="HK217" s="412">
        <v>32</v>
      </c>
      <c r="HL217" s="412">
        <v>81639.600000000006</v>
      </c>
      <c r="HM217" s="412">
        <v>47.6</v>
      </c>
      <c r="HN217" s="412">
        <v>29058.2</v>
      </c>
      <c r="HO217" s="412">
        <v>10675.8</v>
      </c>
      <c r="HP217" s="412">
        <v>9572.1</v>
      </c>
      <c r="HQ217" s="412">
        <v>7146.8</v>
      </c>
      <c r="HR217" s="412">
        <v>4837.8999999999996</v>
      </c>
      <c r="HS217" s="412">
        <v>2208.1999999999998</v>
      </c>
      <c r="HT217" s="412">
        <v>1343.8</v>
      </c>
      <c r="HU217" s="412">
        <v>64</v>
      </c>
      <c r="HV217" s="412">
        <v>64954.400000000001</v>
      </c>
      <c r="HW217" s="412">
        <v>0</v>
      </c>
      <c r="HX217" s="412">
        <v>64954.400000000001</v>
      </c>
      <c r="HY217" s="412">
        <v>85.75</v>
      </c>
      <c r="HZ217" s="412">
        <v>43587.25</v>
      </c>
      <c r="IA217" s="412">
        <v>13726</v>
      </c>
      <c r="IB217" s="412">
        <v>10768.6</v>
      </c>
      <c r="IC217" s="412">
        <v>7146.75</v>
      </c>
      <c r="ID217" s="412">
        <v>3958.25</v>
      </c>
      <c r="IE217" s="412">
        <v>1528.75</v>
      </c>
      <c r="IF217" s="412">
        <v>806.25</v>
      </c>
      <c r="IG217" s="412">
        <v>32</v>
      </c>
      <c r="IH217" s="412">
        <v>81639.600000000006</v>
      </c>
      <c r="II217" s="412">
        <v>21.12</v>
      </c>
      <c r="IJ217" s="412">
        <v>12456.51</v>
      </c>
      <c r="IK217" s="412">
        <v>1471.48</v>
      </c>
      <c r="IL217" s="412">
        <v>700.9</v>
      </c>
      <c r="IM217" s="412">
        <v>281.93</v>
      </c>
      <c r="IN217" s="412">
        <v>71.55</v>
      </c>
      <c r="IO217" s="412">
        <v>23.65</v>
      </c>
      <c r="IP217" s="412">
        <v>16.89</v>
      </c>
      <c r="IQ217" s="412">
        <v>0</v>
      </c>
      <c r="IR217" s="412">
        <v>15044.029999999999</v>
      </c>
      <c r="IS217" s="412">
        <v>64.63</v>
      </c>
      <c r="IT217" s="412">
        <v>31130.739999999998</v>
      </c>
      <c r="IU217" s="412">
        <v>12254.52</v>
      </c>
      <c r="IV217" s="412">
        <v>10067.700000000001</v>
      </c>
      <c r="IW217" s="412">
        <v>6864.82</v>
      </c>
      <c r="IX217" s="412">
        <v>3886.7</v>
      </c>
      <c r="IY217" s="412">
        <v>1505.1</v>
      </c>
      <c r="IZ217" s="412">
        <v>789.36</v>
      </c>
      <c r="JA217" s="412">
        <v>32</v>
      </c>
      <c r="JB217" s="412">
        <v>66595.569999999992</v>
      </c>
      <c r="JC217" s="412">
        <v>35.9</v>
      </c>
      <c r="JD217" s="412">
        <v>20753.8</v>
      </c>
      <c r="JE217" s="412">
        <v>9531.2999999999993</v>
      </c>
      <c r="JF217" s="412">
        <v>8949.1</v>
      </c>
      <c r="JG217" s="412">
        <v>6864.8</v>
      </c>
      <c r="JH217" s="412">
        <v>4750.3999999999996</v>
      </c>
      <c r="JI217" s="412">
        <v>2174</v>
      </c>
      <c r="JJ217" s="412">
        <v>1315.6</v>
      </c>
      <c r="JK217" s="412">
        <v>64</v>
      </c>
      <c r="JL217" s="412">
        <v>54438.9</v>
      </c>
      <c r="JM217" s="412">
        <v>0</v>
      </c>
      <c r="JN217" s="412">
        <v>54438.9</v>
      </c>
      <c r="JO217" s="286"/>
      <c r="JP217" s="143">
        <f t="shared" si="8"/>
        <v>0</v>
      </c>
    </row>
    <row r="218" spans="1:276" x14ac:dyDescent="0.2">
      <c r="A218" s="150" t="s">
        <v>642</v>
      </c>
      <c r="B218" s="151" t="s">
        <v>276</v>
      </c>
      <c r="C218" s="152" t="s">
        <v>69</v>
      </c>
      <c r="D218" s="415" t="s">
        <v>641</v>
      </c>
      <c r="E218" s="412">
        <v>1377</v>
      </c>
      <c r="F218" s="412">
        <v>3624</v>
      </c>
      <c r="G218" s="412">
        <v>11556</v>
      </c>
      <c r="H218" s="412">
        <v>10303</v>
      </c>
      <c r="I218" s="412">
        <v>4799</v>
      </c>
      <c r="J218" s="412">
        <v>2284</v>
      </c>
      <c r="K218" s="412">
        <v>1226</v>
      </c>
      <c r="L218" s="412">
        <v>77</v>
      </c>
      <c r="M218" s="412">
        <v>35246</v>
      </c>
      <c r="N218" s="412">
        <v>72</v>
      </c>
      <c r="O218" s="412">
        <v>78</v>
      </c>
      <c r="P218" s="412">
        <v>112</v>
      </c>
      <c r="Q218" s="412">
        <v>70</v>
      </c>
      <c r="R218" s="412">
        <v>21</v>
      </c>
      <c r="S218" s="412">
        <v>7</v>
      </c>
      <c r="T218" s="412">
        <v>8</v>
      </c>
      <c r="U218" s="412">
        <v>0</v>
      </c>
      <c r="V218" s="412">
        <v>368</v>
      </c>
      <c r="W218" s="412">
        <v>0</v>
      </c>
      <c r="X218" s="412">
        <v>0</v>
      </c>
      <c r="Y218" s="412">
        <v>1</v>
      </c>
      <c r="Z218" s="412">
        <v>0</v>
      </c>
      <c r="AA218" s="412">
        <v>0</v>
      </c>
      <c r="AB218" s="412">
        <v>0</v>
      </c>
      <c r="AC218" s="412">
        <v>0</v>
      </c>
      <c r="AD218" s="412">
        <v>0</v>
      </c>
      <c r="AE218" s="412">
        <v>1</v>
      </c>
      <c r="AF218" s="412">
        <v>1305</v>
      </c>
      <c r="AG218" s="412">
        <v>3546</v>
      </c>
      <c r="AH218" s="412">
        <v>11443</v>
      </c>
      <c r="AI218" s="412">
        <v>10233</v>
      </c>
      <c r="AJ218" s="412">
        <v>4778</v>
      </c>
      <c r="AK218" s="412">
        <v>2277</v>
      </c>
      <c r="AL218" s="412">
        <v>1218</v>
      </c>
      <c r="AM218" s="412">
        <v>77</v>
      </c>
      <c r="AN218" s="412">
        <v>34877</v>
      </c>
      <c r="AO218" s="412">
        <v>1</v>
      </c>
      <c r="AP218" s="412">
        <v>4</v>
      </c>
      <c r="AQ218" s="412">
        <v>34</v>
      </c>
      <c r="AR218" s="412">
        <v>59</v>
      </c>
      <c r="AS218" s="412">
        <v>32</v>
      </c>
      <c r="AT218" s="412">
        <v>17</v>
      </c>
      <c r="AU218" s="412">
        <v>11</v>
      </c>
      <c r="AV218" s="412">
        <v>6</v>
      </c>
      <c r="AW218" s="412">
        <v>164</v>
      </c>
      <c r="AX218" s="412">
        <v>1</v>
      </c>
      <c r="AY218" s="412">
        <v>4</v>
      </c>
      <c r="AZ218" s="412">
        <v>34</v>
      </c>
      <c r="BA218" s="412">
        <v>59</v>
      </c>
      <c r="BB218" s="412">
        <v>32</v>
      </c>
      <c r="BC218" s="412">
        <v>17</v>
      </c>
      <c r="BD218" s="412">
        <v>11</v>
      </c>
      <c r="BE218" s="412">
        <v>6</v>
      </c>
      <c r="BF218" s="412">
        <v>0</v>
      </c>
      <c r="BG218" s="412">
        <v>164</v>
      </c>
      <c r="BH218" s="412">
        <v>1</v>
      </c>
      <c r="BI218" s="412">
        <v>1308</v>
      </c>
      <c r="BJ218" s="412">
        <v>3576</v>
      </c>
      <c r="BK218" s="412">
        <v>11468</v>
      </c>
      <c r="BL218" s="412">
        <v>10206</v>
      </c>
      <c r="BM218" s="412">
        <v>4763</v>
      </c>
      <c r="BN218" s="412">
        <v>2271</v>
      </c>
      <c r="BO218" s="412">
        <v>1213</v>
      </c>
      <c r="BP218" s="412">
        <v>71</v>
      </c>
      <c r="BQ218" s="412">
        <v>34877</v>
      </c>
      <c r="BR218" s="412">
        <v>1</v>
      </c>
      <c r="BS218" s="412">
        <v>817</v>
      </c>
      <c r="BT218" s="412">
        <v>2145</v>
      </c>
      <c r="BU218" s="412">
        <v>3567</v>
      </c>
      <c r="BV218" s="412">
        <v>2219</v>
      </c>
      <c r="BW218" s="412">
        <v>760</v>
      </c>
      <c r="BX218" s="412">
        <v>270</v>
      </c>
      <c r="BY218" s="412">
        <v>125</v>
      </c>
      <c r="BZ218" s="412">
        <v>10</v>
      </c>
      <c r="CA218" s="412">
        <v>9914</v>
      </c>
      <c r="CB218" s="412">
        <v>0</v>
      </c>
      <c r="CC218" s="412">
        <v>4</v>
      </c>
      <c r="CD218" s="412">
        <v>27</v>
      </c>
      <c r="CE218" s="412">
        <v>79</v>
      </c>
      <c r="CF218" s="412">
        <v>66</v>
      </c>
      <c r="CG218" s="412">
        <v>35</v>
      </c>
      <c r="CH218" s="412">
        <v>10</v>
      </c>
      <c r="CI218" s="412">
        <v>1</v>
      </c>
      <c r="CJ218" s="412">
        <v>1</v>
      </c>
      <c r="CK218" s="412">
        <v>223</v>
      </c>
      <c r="CL218" s="412">
        <v>0</v>
      </c>
      <c r="CM218" s="412">
        <v>2</v>
      </c>
      <c r="CN218" s="412">
        <v>2</v>
      </c>
      <c r="CO218" s="412">
        <v>9</v>
      </c>
      <c r="CP218" s="412">
        <v>4</v>
      </c>
      <c r="CQ218" s="412">
        <v>2</v>
      </c>
      <c r="CR218" s="412">
        <v>5</v>
      </c>
      <c r="CS218" s="412">
        <v>5</v>
      </c>
      <c r="CT218" s="412">
        <v>1</v>
      </c>
      <c r="CU218" s="412">
        <v>30</v>
      </c>
      <c r="CV218" s="412">
        <v>10</v>
      </c>
      <c r="CW218" s="412">
        <v>16</v>
      </c>
      <c r="CX218" s="412">
        <v>24</v>
      </c>
      <c r="CY218" s="412">
        <v>18</v>
      </c>
      <c r="CZ218" s="412">
        <v>8</v>
      </c>
      <c r="DA218" s="412">
        <v>5</v>
      </c>
      <c r="DB218" s="412">
        <v>3</v>
      </c>
      <c r="DC218" s="412">
        <v>2</v>
      </c>
      <c r="DD218" s="412">
        <v>86</v>
      </c>
      <c r="DE218" s="412">
        <v>22</v>
      </c>
      <c r="DF218" s="412">
        <v>71</v>
      </c>
      <c r="DG218" s="412">
        <v>118</v>
      </c>
      <c r="DH218" s="412">
        <v>61</v>
      </c>
      <c r="DI218" s="412">
        <v>29</v>
      </c>
      <c r="DJ218" s="412">
        <v>25</v>
      </c>
      <c r="DK218" s="412">
        <v>18</v>
      </c>
      <c r="DL218" s="412">
        <v>1</v>
      </c>
      <c r="DM218" s="412">
        <v>345</v>
      </c>
      <c r="DN218" s="412">
        <v>0</v>
      </c>
      <c r="DO218" s="412">
        <v>0</v>
      </c>
      <c r="DP218" s="412">
        <v>0</v>
      </c>
      <c r="DQ218" s="412">
        <v>0</v>
      </c>
      <c r="DR218" s="412">
        <v>0</v>
      </c>
      <c r="DS218" s="412">
        <v>0</v>
      </c>
      <c r="DT218" s="412">
        <v>0</v>
      </c>
      <c r="DU218" s="412">
        <v>0</v>
      </c>
      <c r="DV218" s="412">
        <v>0</v>
      </c>
      <c r="DW218" s="412">
        <v>13</v>
      </c>
      <c r="DX218" s="412">
        <v>10</v>
      </c>
      <c r="DY218" s="412">
        <v>23</v>
      </c>
      <c r="DZ218" s="412">
        <v>17</v>
      </c>
      <c r="EA218" s="412">
        <v>7</v>
      </c>
      <c r="EB218" s="412">
        <v>3</v>
      </c>
      <c r="EC218" s="412">
        <v>3</v>
      </c>
      <c r="ED218" s="412">
        <v>0</v>
      </c>
      <c r="EE218" s="412">
        <v>76</v>
      </c>
      <c r="EF218" s="412">
        <v>35</v>
      </c>
      <c r="EG218" s="412">
        <v>81</v>
      </c>
      <c r="EH218" s="412">
        <v>141</v>
      </c>
      <c r="EI218" s="412">
        <v>78</v>
      </c>
      <c r="EJ218" s="412">
        <v>36</v>
      </c>
      <c r="EK218" s="412">
        <v>28</v>
      </c>
      <c r="EL218" s="412">
        <v>21</v>
      </c>
      <c r="EM218" s="412">
        <v>1</v>
      </c>
      <c r="EN218" s="412">
        <v>421</v>
      </c>
      <c r="EO218" s="412">
        <v>22</v>
      </c>
      <c r="EP218" s="412">
        <v>33</v>
      </c>
      <c r="EQ218" s="412">
        <v>68</v>
      </c>
      <c r="ER218" s="412">
        <v>45</v>
      </c>
      <c r="ES218" s="412">
        <v>17</v>
      </c>
      <c r="ET218" s="412">
        <v>13</v>
      </c>
      <c r="EU218" s="412">
        <v>5</v>
      </c>
      <c r="EV218" s="412">
        <v>1</v>
      </c>
      <c r="EW218" s="412">
        <v>204</v>
      </c>
      <c r="EX218" s="412">
        <v>0</v>
      </c>
      <c r="EY218" s="412">
        <v>0</v>
      </c>
      <c r="EZ218" s="412">
        <v>0</v>
      </c>
      <c r="FA218" s="412">
        <v>0</v>
      </c>
      <c r="FB218" s="412">
        <v>0</v>
      </c>
      <c r="FC218" s="412">
        <v>0</v>
      </c>
      <c r="FD218" s="412">
        <v>0</v>
      </c>
      <c r="FE218" s="412">
        <v>0</v>
      </c>
      <c r="FF218" s="412">
        <v>0</v>
      </c>
      <c r="FG218" s="412">
        <v>1</v>
      </c>
      <c r="FH218" s="412">
        <v>1</v>
      </c>
      <c r="FI218" s="412">
        <v>7</v>
      </c>
      <c r="FJ218" s="412">
        <v>5</v>
      </c>
      <c r="FK218" s="412">
        <v>0</v>
      </c>
      <c r="FL218" s="412">
        <v>1</v>
      </c>
      <c r="FM218" s="412">
        <v>0</v>
      </c>
      <c r="FN218" s="412">
        <v>0</v>
      </c>
      <c r="FO218" s="412">
        <v>15</v>
      </c>
      <c r="FP218" s="412">
        <v>21</v>
      </c>
      <c r="FQ218" s="412">
        <v>32</v>
      </c>
      <c r="FR218" s="412">
        <v>61</v>
      </c>
      <c r="FS218" s="412">
        <v>40</v>
      </c>
      <c r="FT218" s="412">
        <v>17</v>
      </c>
      <c r="FU218" s="412">
        <v>12</v>
      </c>
      <c r="FV218" s="412">
        <v>5</v>
      </c>
      <c r="FW218" s="412">
        <v>1</v>
      </c>
      <c r="FX218" s="412">
        <v>189</v>
      </c>
      <c r="FY218" s="412">
        <v>0</v>
      </c>
      <c r="FZ218" s="412">
        <v>471</v>
      </c>
      <c r="GA218" s="412">
        <v>1390</v>
      </c>
      <c r="GB218" s="412">
        <v>7789</v>
      </c>
      <c r="GC218" s="412">
        <v>7898</v>
      </c>
      <c r="GD218" s="412">
        <v>3958</v>
      </c>
      <c r="GE218" s="412">
        <v>1982</v>
      </c>
      <c r="GF218" s="412">
        <v>1079</v>
      </c>
      <c r="GG218" s="412">
        <v>59</v>
      </c>
      <c r="GH218" s="412">
        <v>24626</v>
      </c>
      <c r="GI218" s="412">
        <v>1</v>
      </c>
      <c r="GJ218" s="412">
        <v>837</v>
      </c>
      <c r="GK218" s="412">
        <v>2186</v>
      </c>
      <c r="GL218" s="412">
        <v>3679</v>
      </c>
      <c r="GM218" s="412">
        <v>2308</v>
      </c>
      <c r="GN218" s="412">
        <v>805</v>
      </c>
      <c r="GO218" s="412">
        <v>289</v>
      </c>
      <c r="GP218" s="412">
        <v>134</v>
      </c>
      <c r="GQ218" s="412">
        <v>12</v>
      </c>
      <c r="GR218" s="412">
        <v>10251</v>
      </c>
      <c r="GS218" s="412">
        <v>0</v>
      </c>
      <c r="GT218" s="412">
        <v>3.5</v>
      </c>
      <c r="GU218" s="412">
        <v>0.38</v>
      </c>
      <c r="GV218" s="412">
        <v>0.5</v>
      </c>
      <c r="GW218" s="412">
        <v>0</v>
      </c>
      <c r="GX218" s="412">
        <v>0</v>
      </c>
      <c r="GY218" s="412">
        <v>0</v>
      </c>
      <c r="GZ218" s="412">
        <v>0</v>
      </c>
      <c r="HA218" s="412">
        <v>0</v>
      </c>
      <c r="HB218" s="412">
        <v>4.38</v>
      </c>
      <c r="HC218" s="412">
        <v>0.75</v>
      </c>
      <c r="HD218" s="412">
        <v>1104.25</v>
      </c>
      <c r="HE218" s="412">
        <v>3035.62</v>
      </c>
      <c r="HF218" s="412">
        <v>10562.5</v>
      </c>
      <c r="HG218" s="412">
        <v>9640.25</v>
      </c>
      <c r="HH218" s="412">
        <v>4566.25</v>
      </c>
      <c r="HI218" s="412">
        <v>2199.5</v>
      </c>
      <c r="HJ218" s="412">
        <v>1180.5</v>
      </c>
      <c r="HK218" s="412">
        <v>67.75</v>
      </c>
      <c r="HL218" s="412">
        <v>32357.37</v>
      </c>
      <c r="HM218" s="412">
        <v>0.4</v>
      </c>
      <c r="HN218" s="412">
        <v>736.2</v>
      </c>
      <c r="HO218" s="412">
        <v>2361</v>
      </c>
      <c r="HP218" s="412">
        <v>9388.9</v>
      </c>
      <c r="HQ218" s="412">
        <v>9640.2999999999993</v>
      </c>
      <c r="HR218" s="412">
        <v>5581</v>
      </c>
      <c r="HS218" s="412">
        <v>3177.1</v>
      </c>
      <c r="HT218" s="412">
        <v>1967.5</v>
      </c>
      <c r="HU218" s="412">
        <v>135.5</v>
      </c>
      <c r="HV218" s="412">
        <v>32987.899999999994</v>
      </c>
      <c r="HW218" s="412">
        <v>0</v>
      </c>
      <c r="HX218" s="412">
        <v>32987.9</v>
      </c>
      <c r="HY218" s="412">
        <v>0.75</v>
      </c>
      <c r="HZ218" s="412">
        <v>1104.25</v>
      </c>
      <c r="IA218" s="412">
        <v>3035.62</v>
      </c>
      <c r="IB218" s="412">
        <v>10562.5</v>
      </c>
      <c r="IC218" s="412">
        <v>9640.25</v>
      </c>
      <c r="ID218" s="412">
        <v>4566.25</v>
      </c>
      <c r="IE218" s="412">
        <v>2199.5</v>
      </c>
      <c r="IF218" s="412">
        <v>1180.5</v>
      </c>
      <c r="IG218" s="412">
        <v>67.75</v>
      </c>
      <c r="IH218" s="412">
        <v>32357.37</v>
      </c>
      <c r="II218" s="412">
        <v>0</v>
      </c>
      <c r="IJ218" s="412">
        <v>344.36</v>
      </c>
      <c r="IK218" s="412">
        <v>854.23</v>
      </c>
      <c r="IL218" s="412">
        <v>1105.8800000000001</v>
      </c>
      <c r="IM218" s="412">
        <v>460.41</v>
      </c>
      <c r="IN218" s="412">
        <v>110.01</v>
      </c>
      <c r="IO218" s="412">
        <v>25.69</v>
      </c>
      <c r="IP218" s="412">
        <v>7.69</v>
      </c>
      <c r="IQ218" s="412">
        <v>0</v>
      </c>
      <c r="IR218" s="412">
        <v>2908.2700000000004</v>
      </c>
      <c r="IS218" s="412">
        <v>0.75</v>
      </c>
      <c r="IT218" s="412">
        <v>759.89</v>
      </c>
      <c r="IU218" s="412">
        <v>2181.39</v>
      </c>
      <c r="IV218" s="412">
        <v>9456.619999999999</v>
      </c>
      <c r="IW218" s="412">
        <v>9179.84</v>
      </c>
      <c r="IX218" s="412">
        <v>4456.24</v>
      </c>
      <c r="IY218" s="412">
        <v>2173.81</v>
      </c>
      <c r="IZ218" s="412">
        <v>1172.81</v>
      </c>
      <c r="JA218" s="412">
        <v>67.75</v>
      </c>
      <c r="JB218" s="412">
        <v>29449.1</v>
      </c>
      <c r="JC218" s="412">
        <v>0.4</v>
      </c>
      <c r="JD218" s="412">
        <v>506.6</v>
      </c>
      <c r="JE218" s="412">
        <v>1696.6</v>
      </c>
      <c r="JF218" s="412">
        <v>8405.9</v>
      </c>
      <c r="JG218" s="412">
        <v>9179.7999999999993</v>
      </c>
      <c r="JH218" s="412">
        <v>5446.5</v>
      </c>
      <c r="JI218" s="412">
        <v>3139.9</v>
      </c>
      <c r="JJ218" s="412">
        <v>1954.7</v>
      </c>
      <c r="JK218" s="412">
        <v>135.5</v>
      </c>
      <c r="JL218" s="412">
        <v>30465.9</v>
      </c>
      <c r="JM218" s="412">
        <v>0</v>
      </c>
      <c r="JN218" s="412">
        <v>30465.9</v>
      </c>
      <c r="JO218" s="286"/>
      <c r="JP218" s="143">
        <f t="shared" si="8"/>
        <v>0</v>
      </c>
    </row>
    <row r="219" spans="1:276" x14ac:dyDescent="0.2">
      <c r="A219" s="150" t="s">
        <v>644</v>
      </c>
      <c r="B219" s="151" t="s">
        <v>276</v>
      </c>
      <c r="C219" s="152" t="s">
        <v>278</v>
      </c>
      <c r="D219" s="415" t="s">
        <v>643</v>
      </c>
      <c r="E219" s="412">
        <v>16184</v>
      </c>
      <c r="F219" s="412">
        <v>4931</v>
      </c>
      <c r="G219" s="412">
        <v>4068</v>
      </c>
      <c r="H219" s="412">
        <v>3287</v>
      </c>
      <c r="I219" s="412">
        <v>1902</v>
      </c>
      <c r="J219" s="412">
        <v>648</v>
      </c>
      <c r="K219" s="412">
        <v>437</v>
      </c>
      <c r="L219" s="412">
        <v>38</v>
      </c>
      <c r="M219" s="412">
        <v>31495</v>
      </c>
      <c r="N219" s="412">
        <v>242</v>
      </c>
      <c r="O219" s="412">
        <v>52</v>
      </c>
      <c r="P219" s="412">
        <v>41</v>
      </c>
      <c r="Q219" s="412">
        <v>44</v>
      </c>
      <c r="R219" s="412">
        <v>13</v>
      </c>
      <c r="S219" s="412">
        <v>9</v>
      </c>
      <c r="T219" s="412">
        <v>3</v>
      </c>
      <c r="U219" s="412">
        <v>0</v>
      </c>
      <c r="V219" s="412">
        <v>404</v>
      </c>
      <c r="W219" s="412">
        <v>0</v>
      </c>
      <c r="X219" s="412">
        <v>0</v>
      </c>
      <c r="Y219" s="412">
        <v>0</v>
      </c>
      <c r="Z219" s="412">
        <v>0</v>
      </c>
      <c r="AA219" s="412">
        <v>0</v>
      </c>
      <c r="AB219" s="412">
        <v>0</v>
      </c>
      <c r="AC219" s="412">
        <v>0</v>
      </c>
      <c r="AD219" s="412">
        <v>0</v>
      </c>
      <c r="AE219" s="412">
        <v>0</v>
      </c>
      <c r="AF219" s="412">
        <v>15942</v>
      </c>
      <c r="AG219" s="412">
        <v>4879</v>
      </c>
      <c r="AH219" s="412">
        <v>4027</v>
      </c>
      <c r="AI219" s="412">
        <v>3243</v>
      </c>
      <c r="AJ219" s="412">
        <v>1889</v>
      </c>
      <c r="AK219" s="412">
        <v>639</v>
      </c>
      <c r="AL219" s="412">
        <v>434</v>
      </c>
      <c r="AM219" s="412">
        <v>38</v>
      </c>
      <c r="AN219" s="412">
        <v>31091</v>
      </c>
      <c r="AO219" s="412">
        <v>52</v>
      </c>
      <c r="AP219" s="412">
        <v>25</v>
      </c>
      <c r="AQ219" s="412">
        <v>30</v>
      </c>
      <c r="AR219" s="412">
        <v>30</v>
      </c>
      <c r="AS219" s="412">
        <v>17</v>
      </c>
      <c r="AT219" s="412">
        <v>10</v>
      </c>
      <c r="AU219" s="412">
        <v>17</v>
      </c>
      <c r="AV219" s="412">
        <v>10</v>
      </c>
      <c r="AW219" s="412">
        <v>191</v>
      </c>
      <c r="AX219" s="412">
        <v>52</v>
      </c>
      <c r="AY219" s="412">
        <v>25</v>
      </c>
      <c r="AZ219" s="412">
        <v>30</v>
      </c>
      <c r="BA219" s="412">
        <v>30</v>
      </c>
      <c r="BB219" s="412">
        <v>17</v>
      </c>
      <c r="BC219" s="412">
        <v>10</v>
      </c>
      <c r="BD219" s="412">
        <v>17</v>
      </c>
      <c r="BE219" s="412">
        <v>10</v>
      </c>
      <c r="BF219" s="412">
        <v>0</v>
      </c>
      <c r="BG219" s="412">
        <v>191</v>
      </c>
      <c r="BH219" s="412">
        <v>52</v>
      </c>
      <c r="BI219" s="412">
        <v>15915</v>
      </c>
      <c r="BJ219" s="412">
        <v>4884</v>
      </c>
      <c r="BK219" s="412">
        <v>4027</v>
      </c>
      <c r="BL219" s="412">
        <v>3230</v>
      </c>
      <c r="BM219" s="412">
        <v>1882</v>
      </c>
      <c r="BN219" s="412">
        <v>646</v>
      </c>
      <c r="BO219" s="412">
        <v>427</v>
      </c>
      <c r="BP219" s="412">
        <v>28</v>
      </c>
      <c r="BQ219" s="412">
        <v>31091</v>
      </c>
      <c r="BR219" s="412">
        <v>13</v>
      </c>
      <c r="BS219" s="412">
        <v>7140</v>
      </c>
      <c r="BT219" s="412">
        <v>1469</v>
      </c>
      <c r="BU219" s="412">
        <v>988</v>
      </c>
      <c r="BV219" s="412">
        <v>571</v>
      </c>
      <c r="BW219" s="412">
        <v>264</v>
      </c>
      <c r="BX219" s="412">
        <v>71</v>
      </c>
      <c r="BY219" s="412">
        <v>50</v>
      </c>
      <c r="BZ219" s="412">
        <v>3</v>
      </c>
      <c r="CA219" s="412">
        <v>10569</v>
      </c>
      <c r="CB219" s="412">
        <v>2</v>
      </c>
      <c r="CC219" s="412">
        <v>113</v>
      </c>
      <c r="CD219" s="412">
        <v>37</v>
      </c>
      <c r="CE219" s="412">
        <v>25</v>
      </c>
      <c r="CF219" s="412">
        <v>20</v>
      </c>
      <c r="CG219" s="412">
        <v>10</v>
      </c>
      <c r="CH219" s="412">
        <v>3</v>
      </c>
      <c r="CI219" s="412">
        <v>3</v>
      </c>
      <c r="CJ219" s="412">
        <v>0</v>
      </c>
      <c r="CK219" s="412">
        <v>213</v>
      </c>
      <c r="CL219" s="412">
        <v>0</v>
      </c>
      <c r="CM219" s="412">
        <v>3</v>
      </c>
      <c r="CN219" s="412">
        <v>2</v>
      </c>
      <c r="CO219" s="412">
        <v>4</v>
      </c>
      <c r="CP219" s="412">
        <v>3</v>
      </c>
      <c r="CQ219" s="412">
        <v>3</v>
      </c>
      <c r="CR219" s="412">
        <v>9</v>
      </c>
      <c r="CS219" s="412">
        <v>8</v>
      </c>
      <c r="CT219" s="412">
        <v>1</v>
      </c>
      <c r="CU219" s="412">
        <v>33</v>
      </c>
      <c r="CV219" s="412">
        <v>86</v>
      </c>
      <c r="CW219" s="412">
        <v>25</v>
      </c>
      <c r="CX219" s="412">
        <v>19</v>
      </c>
      <c r="CY219" s="412">
        <v>14</v>
      </c>
      <c r="CZ219" s="412">
        <v>9</v>
      </c>
      <c r="DA219" s="412">
        <v>3</v>
      </c>
      <c r="DB219" s="412">
        <v>2</v>
      </c>
      <c r="DC219" s="412">
        <v>0</v>
      </c>
      <c r="DD219" s="412">
        <v>158</v>
      </c>
      <c r="DE219" s="412">
        <v>256</v>
      </c>
      <c r="DF219" s="412">
        <v>55</v>
      </c>
      <c r="DG219" s="412">
        <v>36</v>
      </c>
      <c r="DH219" s="412">
        <v>9</v>
      </c>
      <c r="DI219" s="412">
        <v>11</v>
      </c>
      <c r="DJ219" s="412">
        <v>9</v>
      </c>
      <c r="DK219" s="412">
        <v>1</v>
      </c>
      <c r="DL219" s="412">
        <v>0</v>
      </c>
      <c r="DM219" s="412">
        <v>377</v>
      </c>
      <c r="DN219" s="412">
        <v>379</v>
      </c>
      <c r="DO219" s="412">
        <v>94</v>
      </c>
      <c r="DP219" s="412">
        <v>48</v>
      </c>
      <c r="DQ219" s="412">
        <v>41</v>
      </c>
      <c r="DR219" s="412">
        <v>18</v>
      </c>
      <c r="DS219" s="412">
        <v>7</v>
      </c>
      <c r="DT219" s="412">
        <v>4</v>
      </c>
      <c r="DU219" s="412">
        <v>0</v>
      </c>
      <c r="DV219" s="412">
        <v>591</v>
      </c>
      <c r="DW219" s="412">
        <v>129</v>
      </c>
      <c r="DX219" s="412">
        <v>19</v>
      </c>
      <c r="DY219" s="412">
        <v>6</v>
      </c>
      <c r="DZ219" s="412">
        <v>9</v>
      </c>
      <c r="EA219" s="412">
        <v>8</v>
      </c>
      <c r="EB219" s="412">
        <v>5</v>
      </c>
      <c r="EC219" s="412">
        <v>2</v>
      </c>
      <c r="ED219" s="412">
        <v>0</v>
      </c>
      <c r="EE219" s="412">
        <v>178</v>
      </c>
      <c r="EF219" s="412">
        <v>764</v>
      </c>
      <c r="EG219" s="412">
        <v>168</v>
      </c>
      <c r="EH219" s="412">
        <v>90</v>
      </c>
      <c r="EI219" s="412">
        <v>59</v>
      </c>
      <c r="EJ219" s="412">
        <v>37</v>
      </c>
      <c r="EK219" s="412">
        <v>21</v>
      </c>
      <c r="EL219" s="412">
        <v>7</v>
      </c>
      <c r="EM219" s="412">
        <v>0</v>
      </c>
      <c r="EN219" s="412">
        <v>1146</v>
      </c>
      <c r="EO219" s="412">
        <v>442</v>
      </c>
      <c r="EP219" s="412">
        <v>83</v>
      </c>
      <c r="EQ219" s="412">
        <v>48</v>
      </c>
      <c r="ER219" s="412">
        <v>21</v>
      </c>
      <c r="ES219" s="412">
        <v>20</v>
      </c>
      <c r="ET219" s="412">
        <v>16</v>
      </c>
      <c r="EU219" s="412">
        <v>4</v>
      </c>
      <c r="EV219" s="412">
        <v>0</v>
      </c>
      <c r="EW219" s="412">
        <v>634</v>
      </c>
      <c r="EX219" s="412">
        <v>0</v>
      </c>
      <c r="EY219" s="412">
        <v>0</v>
      </c>
      <c r="EZ219" s="412">
        <v>0</v>
      </c>
      <c r="FA219" s="412">
        <v>0</v>
      </c>
      <c r="FB219" s="412">
        <v>0</v>
      </c>
      <c r="FC219" s="412">
        <v>0</v>
      </c>
      <c r="FD219" s="412">
        <v>0</v>
      </c>
      <c r="FE219" s="412">
        <v>0</v>
      </c>
      <c r="FF219" s="412">
        <v>0</v>
      </c>
      <c r="FG219" s="412">
        <v>57</v>
      </c>
      <c r="FH219" s="412">
        <v>9</v>
      </c>
      <c r="FI219" s="412">
        <v>6</v>
      </c>
      <c r="FJ219" s="412">
        <v>3</v>
      </c>
      <c r="FK219" s="412">
        <v>1</v>
      </c>
      <c r="FL219" s="412">
        <v>2</v>
      </c>
      <c r="FM219" s="412">
        <v>1</v>
      </c>
      <c r="FN219" s="412">
        <v>0</v>
      </c>
      <c r="FO219" s="412">
        <v>79</v>
      </c>
      <c r="FP219" s="412">
        <v>385</v>
      </c>
      <c r="FQ219" s="412">
        <v>74</v>
      </c>
      <c r="FR219" s="412">
        <v>42</v>
      </c>
      <c r="FS219" s="412">
        <v>18</v>
      </c>
      <c r="FT219" s="412">
        <v>19</v>
      </c>
      <c r="FU219" s="412">
        <v>14</v>
      </c>
      <c r="FV219" s="412">
        <v>3</v>
      </c>
      <c r="FW219" s="412">
        <v>0</v>
      </c>
      <c r="FX219" s="412">
        <v>555</v>
      </c>
      <c r="FY219" s="412">
        <v>37</v>
      </c>
      <c r="FZ219" s="412">
        <v>8151</v>
      </c>
      <c r="GA219" s="412">
        <v>3263</v>
      </c>
      <c r="GB219" s="412">
        <v>2956</v>
      </c>
      <c r="GC219" s="412">
        <v>2586</v>
      </c>
      <c r="GD219" s="412">
        <v>1579</v>
      </c>
      <c r="GE219" s="412">
        <v>551</v>
      </c>
      <c r="GF219" s="412">
        <v>360</v>
      </c>
      <c r="GG219" s="412">
        <v>24</v>
      </c>
      <c r="GH219" s="412">
        <v>19507</v>
      </c>
      <c r="GI219" s="412">
        <v>15</v>
      </c>
      <c r="GJ219" s="412">
        <v>7764</v>
      </c>
      <c r="GK219" s="412">
        <v>1621</v>
      </c>
      <c r="GL219" s="412">
        <v>1071</v>
      </c>
      <c r="GM219" s="412">
        <v>644</v>
      </c>
      <c r="GN219" s="412">
        <v>303</v>
      </c>
      <c r="GO219" s="412">
        <v>95</v>
      </c>
      <c r="GP219" s="412">
        <v>67</v>
      </c>
      <c r="GQ219" s="412">
        <v>4</v>
      </c>
      <c r="GR219" s="412">
        <v>11584</v>
      </c>
      <c r="GS219" s="412">
        <v>0</v>
      </c>
      <c r="GT219" s="412">
        <v>0</v>
      </c>
      <c r="GU219" s="412">
        <v>0</v>
      </c>
      <c r="GV219" s="412">
        <v>0</v>
      </c>
      <c r="GW219" s="412">
        <v>0</v>
      </c>
      <c r="GX219" s="412">
        <v>0</v>
      </c>
      <c r="GY219" s="412">
        <v>0</v>
      </c>
      <c r="GZ219" s="412">
        <v>0</v>
      </c>
      <c r="HA219" s="412">
        <v>0</v>
      </c>
      <c r="HB219" s="412">
        <v>0</v>
      </c>
      <c r="HC219" s="412">
        <v>48.25</v>
      </c>
      <c r="HD219" s="412">
        <v>13951.75</v>
      </c>
      <c r="HE219" s="412">
        <v>4463.5</v>
      </c>
      <c r="HF219" s="412">
        <v>3746.25</v>
      </c>
      <c r="HG219" s="412">
        <v>3060.75</v>
      </c>
      <c r="HH219" s="412">
        <v>1806</v>
      </c>
      <c r="HI219" s="412">
        <v>622</v>
      </c>
      <c r="HJ219" s="412">
        <v>408.25</v>
      </c>
      <c r="HK219" s="412">
        <v>26.75</v>
      </c>
      <c r="HL219" s="412">
        <v>28133.5</v>
      </c>
      <c r="HM219" s="412">
        <v>26.8</v>
      </c>
      <c r="HN219" s="412">
        <v>9301.2000000000007</v>
      </c>
      <c r="HO219" s="412">
        <v>3471.6</v>
      </c>
      <c r="HP219" s="412">
        <v>3330</v>
      </c>
      <c r="HQ219" s="412">
        <v>3060.8</v>
      </c>
      <c r="HR219" s="412">
        <v>2207.3000000000002</v>
      </c>
      <c r="HS219" s="412">
        <v>898.4</v>
      </c>
      <c r="HT219" s="412">
        <v>680.4</v>
      </c>
      <c r="HU219" s="412">
        <v>53.5</v>
      </c>
      <c r="HV219" s="412">
        <v>23030.000000000004</v>
      </c>
      <c r="HW219" s="412">
        <v>0</v>
      </c>
      <c r="HX219" s="412">
        <v>23030</v>
      </c>
      <c r="HY219" s="412">
        <v>48.25</v>
      </c>
      <c r="HZ219" s="412">
        <v>13951.75</v>
      </c>
      <c r="IA219" s="412">
        <v>4463.5</v>
      </c>
      <c r="IB219" s="412">
        <v>3746.25</v>
      </c>
      <c r="IC219" s="412">
        <v>3060.75</v>
      </c>
      <c r="ID219" s="412">
        <v>1806</v>
      </c>
      <c r="IE219" s="412">
        <v>622</v>
      </c>
      <c r="IF219" s="412">
        <v>408.25</v>
      </c>
      <c r="IG219" s="412">
        <v>26.75</v>
      </c>
      <c r="IH219" s="412">
        <v>28133.5</v>
      </c>
      <c r="II219" s="412">
        <v>14.84</v>
      </c>
      <c r="IJ219" s="412">
        <v>3325.22</v>
      </c>
      <c r="IK219" s="412">
        <v>504.51</v>
      </c>
      <c r="IL219" s="412">
        <v>223.51</v>
      </c>
      <c r="IM219" s="412">
        <v>99.28</v>
      </c>
      <c r="IN219" s="412">
        <v>43.73</v>
      </c>
      <c r="IO219" s="412">
        <v>13.37</v>
      </c>
      <c r="IP219" s="412">
        <v>6.62</v>
      </c>
      <c r="IQ219" s="412">
        <v>0</v>
      </c>
      <c r="IR219" s="412">
        <v>4231.079999999999</v>
      </c>
      <c r="IS219" s="412">
        <v>33.409999999999997</v>
      </c>
      <c r="IT219" s="412">
        <v>10626.53</v>
      </c>
      <c r="IU219" s="412">
        <v>3958.99</v>
      </c>
      <c r="IV219" s="412">
        <v>3522.74</v>
      </c>
      <c r="IW219" s="412">
        <v>2961.47</v>
      </c>
      <c r="IX219" s="412">
        <v>1762.27</v>
      </c>
      <c r="IY219" s="412">
        <v>608.63</v>
      </c>
      <c r="IZ219" s="412">
        <v>401.63</v>
      </c>
      <c r="JA219" s="412">
        <v>26.75</v>
      </c>
      <c r="JB219" s="412">
        <v>23902.420000000002</v>
      </c>
      <c r="JC219" s="412">
        <v>18.600000000000001</v>
      </c>
      <c r="JD219" s="412">
        <v>7084.4</v>
      </c>
      <c r="JE219" s="412">
        <v>3079.2</v>
      </c>
      <c r="JF219" s="412">
        <v>3131.3</v>
      </c>
      <c r="JG219" s="412">
        <v>2961.5</v>
      </c>
      <c r="JH219" s="412">
        <v>2153.9</v>
      </c>
      <c r="JI219" s="412">
        <v>879.1</v>
      </c>
      <c r="JJ219" s="412">
        <v>669.4</v>
      </c>
      <c r="JK219" s="412">
        <v>53.5</v>
      </c>
      <c r="JL219" s="412">
        <v>20030.900000000001</v>
      </c>
      <c r="JM219" s="412">
        <v>0</v>
      </c>
      <c r="JN219" s="412">
        <v>20030.900000000001</v>
      </c>
      <c r="JO219" s="286"/>
      <c r="JP219" s="143">
        <f t="shared" si="8"/>
        <v>0</v>
      </c>
    </row>
    <row r="220" spans="1:276" x14ac:dyDescent="0.2">
      <c r="A220" s="150" t="s">
        <v>646</v>
      </c>
      <c r="B220" s="151" t="s">
        <v>276</v>
      </c>
      <c r="C220" s="152" t="s">
        <v>277</v>
      </c>
      <c r="D220" s="415" t="s">
        <v>645</v>
      </c>
      <c r="E220" s="412">
        <v>4745</v>
      </c>
      <c r="F220" s="412">
        <v>7034</v>
      </c>
      <c r="G220" s="412">
        <v>9824</v>
      </c>
      <c r="H220" s="412">
        <v>8962</v>
      </c>
      <c r="I220" s="412">
        <v>7271</v>
      </c>
      <c r="J220" s="412">
        <v>3770</v>
      </c>
      <c r="K220" s="412">
        <v>2584</v>
      </c>
      <c r="L220" s="412">
        <v>266</v>
      </c>
      <c r="M220" s="412">
        <v>44456</v>
      </c>
      <c r="N220" s="412">
        <v>145</v>
      </c>
      <c r="O220" s="412">
        <v>124</v>
      </c>
      <c r="P220" s="412">
        <v>142</v>
      </c>
      <c r="Q220" s="412">
        <v>128</v>
      </c>
      <c r="R220" s="412">
        <v>103</v>
      </c>
      <c r="S220" s="412">
        <v>28</v>
      </c>
      <c r="T220" s="412">
        <v>15</v>
      </c>
      <c r="U220" s="412">
        <v>7</v>
      </c>
      <c r="V220" s="412">
        <v>692</v>
      </c>
      <c r="W220" s="412">
        <v>0</v>
      </c>
      <c r="X220" s="412">
        <v>1</v>
      </c>
      <c r="Y220" s="412">
        <v>0</v>
      </c>
      <c r="Z220" s="412">
        <v>0</v>
      </c>
      <c r="AA220" s="412">
        <v>1</v>
      </c>
      <c r="AB220" s="412">
        <v>1</v>
      </c>
      <c r="AC220" s="412">
        <v>0</v>
      </c>
      <c r="AD220" s="412">
        <v>0</v>
      </c>
      <c r="AE220" s="412">
        <v>3</v>
      </c>
      <c r="AF220" s="412">
        <v>4600</v>
      </c>
      <c r="AG220" s="412">
        <v>6909</v>
      </c>
      <c r="AH220" s="412">
        <v>9682</v>
      </c>
      <c r="AI220" s="412">
        <v>8834</v>
      </c>
      <c r="AJ220" s="412">
        <v>7167</v>
      </c>
      <c r="AK220" s="412">
        <v>3741</v>
      </c>
      <c r="AL220" s="412">
        <v>2569</v>
      </c>
      <c r="AM220" s="412">
        <v>259</v>
      </c>
      <c r="AN220" s="412">
        <v>43761</v>
      </c>
      <c r="AO220" s="412">
        <v>3</v>
      </c>
      <c r="AP220" s="412">
        <v>36</v>
      </c>
      <c r="AQ220" s="412">
        <v>61</v>
      </c>
      <c r="AR220" s="412">
        <v>79</v>
      </c>
      <c r="AS220" s="412">
        <v>78</v>
      </c>
      <c r="AT220" s="412">
        <v>44</v>
      </c>
      <c r="AU220" s="412">
        <v>38</v>
      </c>
      <c r="AV220" s="412">
        <v>29</v>
      </c>
      <c r="AW220" s="412">
        <v>368</v>
      </c>
      <c r="AX220" s="412">
        <v>3</v>
      </c>
      <c r="AY220" s="412">
        <v>36</v>
      </c>
      <c r="AZ220" s="412">
        <v>61</v>
      </c>
      <c r="BA220" s="412">
        <v>79</v>
      </c>
      <c r="BB220" s="412">
        <v>78</v>
      </c>
      <c r="BC220" s="412">
        <v>44</v>
      </c>
      <c r="BD220" s="412">
        <v>38</v>
      </c>
      <c r="BE220" s="412">
        <v>29</v>
      </c>
      <c r="BF220" s="412">
        <v>0</v>
      </c>
      <c r="BG220" s="412">
        <v>368</v>
      </c>
      <c r="BH220" s="412">
        <v>3</v>
      </c>
      <c r="BI220" s="412">
        <v>4633</v>
      </c>
      <c r="BJ220" s="412">
        <v>6934</v>
      </c>
      <c r="BK220" s="412">
        <v>9700</v>
      </c>
      <c r="BL220" s="412">
        <v>8833</v>
      </c>
      <c r="BM220" s="412">
        <v>7133</v>
      </c>
      <c r="BN220" s="412">
        <v>3735</v>
      </c>
      <c r="BO220" s="412">
        <v>2560</v>
      </c>
      <c r="BP220" s="412">
        <v>230</v>
      </c>
      <c r="BQ220" s="412">
        <v>43761</v>
      </c>
      <c r="BR220" s="412">
        <v>3</v>
      </c>
      <c r="BS220" s="412">
        <v>2495</v>
      </c>
      <c r="BT220" s="412">
        <v>3208</v>
      </c>
      <c r="BU220" s="412">
        <v>3585</v>
      </c>
      <c r="BV220" s="412">
        <v>2631</v>
      </c>
      <c r="BW220" s="412">
        <v>1784</v>
      </c>
      <c r="BX220" s="412">
        <v>654</v>
      </c>
      <c r="BY220" s="412">
        <v>339</v>
      </c>
      <c r="BZ220" s="412">
        <v>20</v>
      </c>
      <c r="CA220" s="412">
        <v>14719</v>
      </c>
      <c r="CB220" s="412">
        <v>0</v>
      </c>
      <c r="CC220" s="412">
        <v>37</v>
      </c>
      <c r="CD220" s="412">
        <v>104</v>
      </c>
      <c r="CE220" s="412">
        <v>114</v>
      </c>
      <c r="CF220" s="412">
        <v>110</v>
      </c>
      <c r="CG220" s="412">
        <v>99</v>
      </c>
      <c r="CH220" s="412">
        <v>38</v>
      </c>
      <c r="CI220" s="412">
        <v>13</v>
      </c>
      <c r="CJ220" s="412">
        <v>0</v>
      </c>
      <c r="CK220" s="412">
        <v>515</v>
      </c>
      <c r="CL220" s="412">
        <v>0</v>
      </c>
      <c r="CM220" s="412">
        <v>2</v>
      </c>
      <c r="CN220" s="412">
        <v>2</v>
      </c>
      <c r="CO220" s="412">
        <v>12</v>
      </c>
      <c r="CP220" s="412">
        <v>14</v>
      </c>
      <c r="CQ220" s="412">
        <v>22</v>
      </c>
      <c r="CR220" s="412">
        <v>32</v>
      </c>
      <c r="CS220" s="412">
        <v>43</v>
      </c>
      <c r="CT220" s="412">
        <v>4</v>
      </c>
      <c r="CU220" s="412">
        <v>131</v>
      </c>
      <c r="CV220" s="412">
        <v>224</v>
      </c>
      <c r="CW220" s="412">
        <v>216</v>
      </c>
      <c r="CX220" s="412">
        <v>270</v>
      </c>
      <c r="CY220" s="412">
        <v>276</v>
      </c>
      <c r="CZ220" s="412">
        <v>180</v>
      </c>
      <c r="DA220" s="412">
        <v>105</v>
      </c>
      <c r="DB220" s="412">
        <v>93</v>
      </c>
      <c r="DC220" s="412">
        <v>17</v>
      </c>
      <c r="DD220" s="412">
        <v>1381</v>
      </c>
      <c r="DE220" s="412">
        <v>122</v>
      </c>
      <c r="DF220" s="412">
        <v>126</v>
      </c>
      <c r="DG220" s="412">
        <v>89</v>
      </c>
      <c r="DH220" s="412">
        <v>85</v>
      </c>
      <c r="DI220" s="412">
        <v>39</v>
      </c>
      <c r="DJ220" s="412">
        <v>18</v>
      </c>
      <c r="DK220" s="412">
        <v>16</v>
      </c>
      <c r="DL220" s="412">
        <v>0</v>
      </c>
      <c r="DM220" s="412">
        <v>495</v>
      </c>
      <c r="DN220" s="412">
        <v>49</v>
      </c>
      <c r="DO220" s="412">
        <v>42</v>
      </c>
      <c r="DP220" s="412">
        <v>34</v>
      </c>
      <c r="DQ220" s="412">
        <v>28</v>
      </c>
      <c r="DR220" s="412">
        <v>33</v>
      </c>
      <c r="DS220" s="412">
        <v>14</v>
      </c>
      <c r="DT220" s="412">
        <v>8</v>
      </c>
      <c r="DU220" s="412">
        <v>0</v>
      </c>
      <c r="DV220" s="412">
        <v>208</v>
      </c>
      <c r="DW220" s="412">
        <v>28</v>
      </c>
      <c r="DX220" s="412">
        <v>19</v>
      </c>
      <c r="DY220" s="412">
        <v>18</v>
      </c>
      <c r="DZ220" s="412">
        <v>18</v>
      </c>
      <c r="EA220" s="412">
        <v>19</v>
      </c>
      <c r="EB220" s="412">
        <v>9</v>
      </c>
      <c r="EC220" s="412">
        <v>4</v>
      </c>
      <c r="ED220" s="412">
        <v>3</v>
      </c>
      <c r="EE220" s="412">
        <v>118</v>
      </c>
      <c r="EF220" s="412">
        <v>199</v>
      </c>
      <c r="EG220" s="412">
        <v>187</v>
      </c>
      <c r="EH220" s="412">
        <v>141</v>
      </c>
      <c r="EI220" s="412">
        <v>131</v>
      </c>
      <c r="EJ220" s="412">
        <v>91</v>
      </c>
      <c r="EK220" s="412">
        <v>41</v>
      </c>
      <c r="EL220" s="412">
        <v>28</v>
      </c>
      <c r="EM220" s="412">
        <v>3</v>
      </c>
      <c r="EN220" s="412">
        <v>821</v>
      </c>
      <c r="EO220" s="412">
        <v>127</v>
      </c>
      <c r="EP220" s="412">
        <v>113</v>
      </c>
      <c r="EQ220" s="412">
        <v>73</v>
      </c>
      <c r="ER220" s="412">
        <v>77</v>
      </c>
      <c r="ES220" s="412">
        <v>60</v>
      </c>
      <c r="ET220" s="412">
        <v>27</v>
      </c>
      <c r="EU220" s="412">
        <v>17</v>
      </c>
      <c r="EV220" s="412">
        <v>3</v>
      </c>
      <c r="EW220" s="412">
        <v>497</v>
      </c>
      <c r="EX220" s="412">
        <v>0</v>
      </c>
      <c r="EY220" s="412">
        <v>0</v>
      </c>
      <c r="EZ220" s="412">
        <v>0</v>
      </c>
      <c r="FA220" s="412">
        <v>0</v>
      </c>
      <c r="FB220" s="412">
        <v>0</v>
      </c>
      <c r="FC220" s="412">
        <v>0</v>
      </c>
      <c r="FD220" s="412">
        <v>0</v>
      </c>
      <c r="FE220" s="412">
        <v>0</v>
      </c>
      <c r="FF220" s="412">
        <v>0</v>
      </c>
      <c r="FG220" s="412">
        <v>32</v>
      </c>
      <c r="FH220" s="412">
        <v>23</v>
      </c>
      <c r="FI220" s="412">
        <v>19</v>
      </c>
      <c r="FJ220" s="412">
        <v>14</v>
      </c>
      <c r="FK220" s="412">
        <v>19</v>
      </c>
      <c r="FL220" s="412">
        <v>9</v>
      </c>
      <c r="FM220" s="412">
        <v>5</v>
      </c>
      <c r="FN220" s="412">
        <v>0</v>
      </c>
      <c r="FO220" s="412">
        <v>121</v>
      </c>
      <c r="FP220" s="412">
        <v>95</v>
      </c>
      <c r="FQ220" s="412">
        <v>90</v>
      </c>
      <c r="FR220" s="412">
        <v>54</v>
      </c>
      <c r="FS220" s="412">
        <v>63</v>
      </c>
      <c r="FT220" s="412">
        <v>41</v>
      </c>
      <c r="FU220" s="412">
        <v>18</v>
      </c>
      <c r="FV220" s="412">
        <v>12</v>
      </c>
      <c r="FW220" s="412">
        <v>3</v>
      </c>
      <c r="FX220" s="412">
        <v>376</v>
      </c>
      <c r="FY220" s="412">
        <v>0</v>
      </c>
      <c r="FZ220" s="412">
        <v>2019</v>
      </c>
      <c r="GA220" s="412">
        <v>3557</v>
      </c>
      <c r="GB220" s="412">
        <v>5935</v>
      </c>
      <c r="GC220" s="412">
        <v>6028</v>
      </c>
      <c r="GD220" s="412">
        <v>5172</v>
      </c>
      <c r="GE220" s="412">
        <v>2987</v>
      </c>
      <c r="GF220" s="412">
        <v>2152</v>
      </c>
      <c r="GG220" s="412">
        <v>203</v>
      </c>
      <c r="GH220" s="412">
        <v>28053</v>
      </c>
      <c r="GI220" s="412">
        <v>3</v>
      </c>
      <c r="GJ220" s="412">
        <v>2614</v>
      </c>
      <c r="GK220" s="412">
        <v>3377</v>
      </c>
      <c r="GL220" s="412">
        <v>3765</v>
      </c>
      <c r="GM220" s="412">
        <v>2805</v>
      </c>
      <c r="GN220" s="412">
        <v>1961</v>
      </c>
      <c r="GO220" s="412">
        <v>748</v>
      </c>
      <c r="GP220" s="412">
        <v>408</v>
      </c>
      <c r="GQ220" s="412">
        <v>27</v>
      </c>
      <c r="GR220" s="412">
        <v>15708</v>
      </c>
      <c r="GS220" s="412">
        <v>0</v>
      </c>
      <c r="GT220" s="412">
        <v>17.13</v>
      </c>
      <c r="GU220" s="412">
        <v>2.25</v>
      </c>
      <c r="GV220" s="412">
        <v>1.1299999999999999</v>
      </c>
      <c r="GW220" s="412">
        <v>0.5</v>
      </c>
      <c r="GX220" s="412">
        <v>0.5</v>
      </c>
      <c r="GY220" s="412">
        <v>0</v>
      </c>
      <c r="GZ220" s="412">
        <v>0</v>
      </c>
      <c r="HA220" s="412">
        <v>0</v>
      </c>
      <c r="HB220" s="412">
        <v>21.509999999999998</v>
      </c>
      <c r="HC220" s="412">
        <v>2.25</v>
      </c>
      <c r="HD220" s="412">
        <v>3964.87</v>
      </c>
      <c r="HE220" s="412">
        <v>6085.75</v>
      </c>
      <c r="HF220" s="412">
        <v>8758.1200000000008</v>
      </c>
      <c r="HG220" s="412">
        <v>8131.75</v>
      </c>
      <c r="HH220" s="412">
        <v>6640.25</v>
      </c>
      <c r="HI220" s="412">
        <v>3542.5</v>
      </c>
      <c r="HJ220" s="412">
        <v>2447.5</v>
      </c>
      <c r="HK220" s="412">
        <v>224.5</v>
      </c>
      <c r="HL220" s="412">
        <v>39797.49</v>
      </c>
      <c r="HM220" s="412">
        <v>1.3</v>
      </c>
      <c r="HN220" s="412">
        <v>2643.2</v>
      </c>
      <c r="HO220" s="412">
        <v>4733.3999999999996</v>
      </c>
      <c r="HP220" s="412">
        <v>7785</v>
      </c>
      <c r="HQ220" s="412">
        <v>8131.8</v>
      </c>
      <c r="HR220" s="412">
        <v>8115.9</v>
      </c>
      <c r="HS220" s="412">
        <v>5116.8999999999996</v>
      </c>
      <c r="HT220" s="412">
        <v>4079.2</v>
      </c>
      <c r="HU220" s="412">
        <v>449</v>
      </c>
      <c r="HV220" s="412">
        <v>41055.699999999997</v>
      </c>
      <c r="HW220" s="412">
        <v>0</v>
      </c>
      <c r="HX220" s="412">
        <v>41055.699999999997</v>
      </c>
      <c r="HY220" s="412">
        <v>2.25</v>
      </c>
      <c r="HZ220" s="412">
        <v>3964.87</v>
      </c>
      <c r="IA220" s="412">
        <v>6085.75</v>
      </c>
      <c r="IB220" s="412">
        <v>8758.1200000000008</v>
      </c>
      <c r="IC220" s="412">
        <v>8131.75</v>
      </c>
      <c r="ID220" s="412">
        <v>6640.25</v>
      </c>
      <c r="IE220" s="412">
        <v>3542.5</v>
      </c>
      <c r="IF220" s="412">
        <v>2447.5</v>
      </c>
      <c r="IG220" s="412">
        <v>224.5</v>
      </c>
      <c r="IH220" s="412">
        <v>39797.49</v>
      </c>
      <c r="II220" s="412">
        <v>1.4</v>
      </c>
      <c r="IJ220" s="412">
        <v>1119</v>
      </c>
      <c r="IK220" s="412">
        <v>1582.3</v>
      </c>
      <c r="IL220" s="412">
        <v>1501.6</v>
      </c>
      <c r="IM220" s="412">
        <v>658.9</v>
      </c>
      <c r="IN220" s="412">
        <v>269</v>
      </c>
      <c r="IO220" s="412">
        <v>81</v>
      </c>
      <c r="IP220" s="412">
        <v>29.2</v>
      </c>
      <c r="IQ220" s="412">
        <v>0</v>
      </c>
      <c r="IR220" s="412">
        <v>5242.3999999999987</v>
      </c>
      <c r="IS220" s="412">
        <v>0.85000000000000009</v>
      </c>
      <c r="IT220" s="412">
        <v>2845.87</v>
      </c>
      <c r="IU220" s="412">
        <v>4503.45</v>
      </c>
      <c r="IV220" s="412">
        <v>7256.52</v>
      </c>
      <c r="IW220" s="412">
        <v>7472.85</v>
      </c>
      <c r="IX220" s="412">
        <v>6371.25</v>
      </c>
      <c r="IY220" s="412">
        <v>3461.5</v>
      </c>
      <c r="IZ220" s="412">
        <v>2418.3000000000002</v>
      </c>
      <c r="JA220" s="412">
        <v>224.5</v>
      </c>
      <c r="JB220" s="412">
        <v>34555.090000000004</v>
      </c>
      <c r="JC220" s="412">
        <v>0.5</v>
      </c>
      <c r="JD220" s="412">
        <v>1897.2</v>
      </c>
      <c r="JE220" s="412">
        <v>3502.7</v>
      </c>
      <c r="JF220" s="412">
        <v>6450.2</v>
      </c>
      <c r="JG220" s="412">
        <v>7472.9</v>
      </c>
      <c r="JH220" s="412">
        <v>7787.1</v>
      </c>
      <c r="JI220" s="412">
        <v>4999.8999999999996</v>
      </c>
      <c r="JJ220" s="412">
        <v>4030.5</v>
      </c>
      <c r="JK220" s="412">
        <v>449</v>
      </c>
      <c r="JL220" s="412">
        <v>36590</v>
      </c>
      <c r="JM220" s="412">
        <v>0</v>
      </c>
      <c r="JN220" s="412">
        <v>36590</v>
      </c>
      <c r="JO220" s="286"/>
      <c r="JP220" s="143">
        <f t="shared" si="8"/>
        <v>0</v>
      </c>
    </row>
    <row r="221" spans="1:276" x14ac:dyDescent="0.2">
      <c r="A221" s="150" t="s">
        <v>648</v>
      </c>
      <c r="B221" s="151" t="s">
        <v>282</v>
      </c>
      <c r="C221" s="152" t="s">
        <v>283</v>
      </c>
      <c r="D221" s="415" t="s">
        <v>647</v>
      </c>
      <c r="E221" s="412">
        <v>62827</v>
      </c>
      <c r="F221" s="412">
        <v>22229</v>
      </c>
      <c r="G221" s="412">
        <v>15008</v>
      </c>
      <c r="H221" s="412">
        <v>8693</v>
      </c>
      <c r="I221" s="412">
        <v>4429</v>
      </c>
      <c r="J221" s="412">
        <v>1664</v>
      </c>
      <c r="K221" s="412">
        <v>668</v>
      </c>
      <c r="L221" s="412">
        <v>59</v>
      </c>
      <c r="M221" s="412">
        <v>115577</v>
      </c>
      <c r="N221" s="412">
        <v>704</v>
      </c>
      <c r="O221" s="412">
        <v>180</v>
      </c>
      <c r="P221" s="412">
        <v>122</v>
      </c>
      <c r="Q221" s="412">
        <v>57</v>
      </c>
      <c r="R221" s="412">
        <v>28</v>
      </c>
      <c r="S221" s="412">
        <v>10</v>
      </c>
      <c r="T221" s="412">
        <v>4</v>
      </c>
      <c r="U221" s="412">
        <v>0</v>
      </c>
      <c r="V221" s="412">
        <v>1105</v>
      </c>
      <c r="W221" s="412">
        <v>0</v>
      </c>
      <c r="X221" s="412">
        <v>0</v>
      </c>
      <c r="Y221" s="412">
        <v>0</v>
      </c>
      <c r="Z221" s="412">
        <v>0</v>
      </c>
      <c r="AA221" s="412">
        <v>0</v>
      </c>
      <c r="AB221" s="412">
        <v>0</v>
      </c>
      <c r="AC221" s="412">
        <v>0</v>
      </c>
      <c r="AD221" s="412">
        <v>0</v>
      </c>
      <c r="AE221" s="412">
        <v>0</v>
      </c>
      <c r="AF221" s="412">
        <v>62123</v>
      </c>
      <c r="AG221" s="412">
        <v>22049</v>
      </c>
      <c r="AH221" s="412">
        <v>14886</v>
      </c>
      <c r="AI221" s="412">
        <v>8636</v>
      </c>
      <c r="AJ221" s="412">
        <v>4401</v>
      </c>
      <c r="AK221" s="412">
        <v>1654</v>
      </c>
      <c r="AL221" s="412">
        <v>664</v>
      </c>
      <c r="AM221" s="412">
        <v>59</v>
      </c>
      <c r="AN221" s="412">
        <v>114472</v>
      </c>
      <c r="AO221" s="412">
        <v>179</v>
      </c>
      <c r="AP221" s="412">
        <v>122</v>
      </c>
      <c r="AQ221" s="412">
        <v>101</v>
      </c>
      <c r="AR221" s="412">
        <v>90</v>
      </c>
      <c r="AS221" s="412">
        <v>54</v>
      </c>
      <c r="AT221" s="412">
        <v>24</v>
      </c>
      <c r="AU221" s="412">
        <v>24</v>
      </c>
      <c r="AV221" s="412">
        <v>22</v>
      </c>
      <c r="AW221" s="412">
        <v>616</v>
      </c>
      <c r="AX221" s="412">
        <v>179</v>
      </c>
      <c r="AY221" s="412">
        <v>122</v>
      </c>
      <c r="AZ221" s="412">
        <v>101</v>
      </c>
      <c r="BA221" s="412">
        <v>90</v>
      </c>
      <c r="BB221" s="412">
        <v>54</v>
      </c>
      <c r="BC221" s="412">
        <v>24</v>
      </c>
      <c r="BD221" s="412">
        <v>24</v>
      </c>
      <c r="BE221" s="412">
        <v>22</v>
      </c>
      <c r="BF221" s="412">
        <v>0</v>
      </c>
      <c r="BG221" s="412">
        <v>616</v>
      </c>
      <c r="BH221" s="412">
        <v>179</v>
      </c>
      <c r="BI221" s="412">
        <v>62066</v>
      </c>
      <c r="BJ221" s="412">
        <v>22028</v>
      </c>
      <c r="BK221" s="412">
        <v>14875</v>
      </c>
      <c r="BL221" s="412">
        <v>8600</v>
      </c>
      <c r="BM221" s="412">
        <v>4371</v>
      </c>
      <c r="BN221" s="412">
        <v>1654</v>
      </c>
      <c r="BO221" s="412">
        <v>662</v>
      </c>
      <c r="BP221" s="412">
        <v>37</v>
      </c>
      <c r="BQ221" s="412">
        <v>114472</v>
      </c>
      <c r="BR221" s="412">
        <v>32</v>
      </c>
      <c r="BS221" s="412">
        <v>25849</v>
      </c>
      <c r="BT221" s="412">
        <v>5936</v>
      </c>
      <c r="BU221" s="412">
        <v>3541</v>
      </c>
      <c r="BV221" s="412">
        <v>1414</v>
      </c>
      <c r="BW221" s="412">
        <v>583</v>
      </c>
      <c r="BX221" s="412">
        <v>231</v>
      </c>
      <c r="BY221" s="412">
        <v>63</v>
      </c>
      <c r="BZ221" s="412">
        <v>3</v>
      </c>
      <c r="CA221" s="412">
        <v>37652</v>
      </c>
      <c r="CB221" s="412">
        <v>14</v>
      </c>
      <c r="CC221" s="412">
        <v>553</v>
      </c>
      <c r="CD221" s="412">
        <v>200</v>
      </c>
      <c r="CE221" s="412">
        <v>147</v>
      </c>
      <c r="CF221" s="412">
        <v>60</v>
      </c>
      <c r="CG221" s="412">
        <v>32</v>
      </c>
      <c r="CH221" s="412">
        <v>13</v>
      </c>
      <c r="CI221" s="412">
        <v>6</v>
      </c>
      <c r="CJ221" s="412">
        <v>0</v>
      </c>
      <c r="CK221" s="412">
        <v>1025</v>
      </c>
      <c r="CL221" s="412">
        <v>113</v>
      </c>
      <c r="CM221" s="412">
        <v>16</v>
      </c>
      <c r="CN221" s="412">
        <v>25</v>
      </c>
      <c r="CO221" s="412">
        <v>24</v>
      </c>
      <c r="CP221" s="412">
        <v>12</v>
      </c>
      <c r="CQ221" s="412">
        <v>23</v>
      </c>
      <c r="CR221" s="412">
        <v>20</v>
      </c>
      <c r="CS221" s="412">
        <v>12</v>
      </c>
      <c r="CT221" s="412">
        <v>0</v>
      </c>
      <c r="CU221" s="412">
        <v>245</v>
      </c>
      <c r="CV221" s="412">
        <v>202</v>
      </c>
      <c r="CW221" s="412">
        <v>81</v>
      </c>
      <c r="CX221" s="412">
        <v>56</v>
      </c>
      <c r="CY221" s="412">
        <v>33</v>
      </c>
      <c r="CZ221" s="412">
        <v>20</v>
      </c>
      <c r="DA221" s="412">
        <v>15</v>
      </c>
      <c r="DB221" s="412">
        <v>5</v>
      </c>
      <c r="DC221" s="412">
        <v>0</v>
      </c>
      <c r="DD221" s="412">
        <v>412</v>
      </c>
      <c r="DE221" s="412">
        <v>555</v>
      </c>
      <c r="DF221" s="412">
        <v>132</v>
      </c>
      <c r="DG221" s="412">
        <v>81</v>
      </c>
      <c r="DH221" s="412">
        <v>36</v>
      </c>
      <c r="DI221" s="412">
        <v>18</v>
      </c>
      <c r="DJ221" s="412">
        <v>15</v>
      </c>
      <c r="DK221" s="412">
        <v>2</v>
      </c>
      <c r="DL221" s="412">
        <v>1</v>
      </c>
      <c r="DM221" s="412">
        <v>840</v>
      </c>
      <c r="DN221" s="412">
        <v>1233</v>
      </c>
      <c r="DO221" s="412">
        <v>211</v>
      </c>
      <c r="DP221" s="412">
        <v>104</v>
      </c>
      <c r="DQ221" s="412">
        <v>39</v>
      </c>
      <c r="DR221" s="412">
        <v>31</v>
      </c>
      <c r="DS221" s="412">
        <v>15</v>
      </c>
      <c r="DT221" s="412">
        <v>3</v>
      </c>
      <c r="DU221" s="412">
        <v>0</v>
      </c>
      <c r="DV221" s="412">
        <v>1636</v>
      </c>
      <c r="DW221" s="412">
        <v>217</v>
      </c>
      <c r="DX221" s="412">
        <v>31</v>
      </c>
      <c r="DY221" s="412">
        <v>19</v>
      </c>
      <c r="DZ221" s="412">
        <v>11</v>
      </c>
      <c r="EA221" s="412">
        <v>6</v>
      </c>
      <c r="EB221" s="412">
        <v>5</v>
      </c>
      <c r="EC221" s="412">
        <v>2</v>
      </c>
      <c r="ED221" s="412">
        <v>1</v>
      </c>
      <c r="EE221" s="412">
        <v>292</v>
      </c>
      <c r="EF221" s="412">
        <v>2005</v>
      </c>
      <c r="EG221" s="412">
        <v>374</v>
      </c>
      <c r="EH221" s="412">
        <v>204</v>
      </c>
      <c r="EI221" s="412">
        <v>86</v>
      </c>
      <c r="EJ221" s="412">
        <v>55</v>
      </c>
      <c r="EK221" s="412">
        <v>35</v>
      </c>
      <c r="EL221" s="412">
        <v>7</v>
      </c>
      <c r="EM221" s="412">
        <v>2</v>
      </c>
      <c r="EN221" s="412">
        <v>2768</v>
      </c>
      <c r="EO221" s="412">
        <v>803</v>
      </c>
      <c r="EP221" s="412">
        <v>173</v>
      </c>
      <c r="EQ221" s="412">
        <v>108</v>
      </c>
      <c r="ER221" s="412">
        <v>50</v>
      </c>
      <c r="ES221" s="412">
        <v>32</v>
      </c>
      <c r="ET221" s="412">
        <v>22</v>
      </c>
      <c r="EU221" s="412">
        <v>4</v>
      </c>
      <c r="EV221" s="412">
        <v>2</v>
      </c>
      <c r="EW221" s="412">
        <v>1194</v>
      </c>
      <c r="EX221" s="412">
        <v>0</v>
      </c>
      <c r="EY221" s="412">
        <v>0</v>
      </c>
      <c r="EZ221" s="412">
        <v>0</v>
      </c>
      <c r="FA221" s="412">
        <v>0</v>
      </c>
      <c r="FB221" s="412">
        <v>0</v>
      </c>
      <c r="FC221" s="412">
        <v>0</v>
      </c>
      <c r="FD221" s="412">
        <v>0</v>
      </c>
      <c r="FE221" s="412">
        <v>0</v>
      </c>
      <c r="FF221" s="412">
        <v>0</v>
      </c>
      <c r="FG221" s="412">
        <v>31</v>
      </c>
      <c r="FH221" s="412">
        <v>10</v>
      </c>
      <c r="FI221" s="412">
        <v>8</v>
      </c>
      <c r="FJ221" s="412">
        <v>3</v>
      </c>
      <c r="FK221" s="412">
        <v>8</v>
      </c>
      <c r="FL221" s="412">
        <v>2</v>
      </c>
      <c r="FM221" s="412">
        <v>0</v>
      </c>
      <c r="FN221" s="412">
        <v>0</v>
      </c>
      <c r="FO221" s="412">
        <v>62</v>
      </c>
      <c r="FP221" s="412">
        <v>772</v>
      </c>
      <c r="FQ221" s="412">
        <v>163</v>
      </c>
      <c r="FR221" s="412">
        <v>100</v>
      </c>
      <c r="FS221" s="412">
        <v>47</v>
      </c>
      <c r="FT221" s="412">
        <v>24</v>
      </c>
      <c r="FU221" s="412">
        <v>20</v>
      </c>
      <c r="FV221" s="412">
        <v>4</v>
      </c>
      <c r="FW221" s="412">
        <v>2</v>
      </c>
      <c r="FX221" s="412">
        <v>1132</v>
      </c>
      <c r="FY221" s="412">
        <v>20</v>
      </c>
      <c r="FZ221" s="412">
        <v>34192</v>
      </c>
      <c r="GA221" s="412">
        <v>15622</v>
      </c>
      <c r="GB221" s="412">
        <v>11038</v>
      </c>
      <c r="GC221" s="412">
        <v>7062</v>
      </c>
      <c r="GD221" s="412">
        <v>3695</v>
      </c>
      <c r="GE221" s="412">
        <v>1370</v>
      </c>
      <c r="GF221" s="412">
        <v>576</v>
      </c>
      <c r="GG221" s="412">
        <v>33</v>
      </c>
      <c r="GH221" s="412">
        <v>73608</v>
      </c>
      <c r="GI221" s="412">
        <v>159</v>
      </c>
      <c r="GJ221" s="412">
        <v>27874</v>
      </c>
      <c r="GK221" s="412">
        <v>6406</v>
      </c>
      <c r="GL221" s="412">
        <v>3837</v>
      </c>
      <c r="GM221" s="412">
        <v>1538</v>
      </c>
      <c r="GN221" s="412">
        <v>676</v>
      </c>
      <c r="GO221" s="412">
        <v>284</v>
      </c>
      <c r="GP221" s="412">
        <v>86</v>
      </c>
      <c r="GQ221" s="412">
        <v>4</v>
      </c>
      <c r="GR221" s="412">
        <v>40864</v>
      </c>
      <c r="GS221" s="412">
        <v>0</v>
      </c>
      <c r="GT221" s="412">
        <v>5.38</v>
      </c>
      <c r="GU221" s="412">
        <v>0.88</v>
      </c>
      <c r="GV221" s="412">
        <v>0.5</v>
      </c>
      <c r="GW221" s="412">
        <v>0</v>
      </c>
      <c r="GX221" s="412">
        <v>0.5</v>
      </c>
      <c r="GY221" s="412">
        <v>0</v>
      </c>
      <c r="GZ221" s="412">
        <v>0</v>
      </c>
      <c r="HA221" s="412">
        <v>0</v>
      </c>
      <c r="HB221" s="412">
        <v>7.26</v>
      </c>
      <c r="HC221" s="412">
        <v>111</v>
      </c>
      <c r="HD221" s="412">
        <v>55249.37</v>
      </c>
      <c r="HE221" s="412">
        <v>20441.87</v>
      </c>
      <c r="HF221" s="412">
        <v>13923</v>
      </c>
      <c r="HG221" s="412">
        <v>8220.25</v>
      </c>
      <c r="HH221" s="412">
        <v>4200</v>
      </c>
      <c r="HI221" s="412">
        <v>1581.75</v>
      </c>
      <c r="HJ221" s="412">
        <v>639</v>
      </c>
      <c r="HK221" s="412">
        <v>36.75</v>
      </c>
      <c r="HL221" s="412">
        <v>104402.99</v>
      </c>
      <c r="HM221" s="412">
        <v>61.7</v>
      </c>
      <c r="HN221" s="412">
        <v>36832.9</v>
      </c>
      <c r="HO221" s="412">
        <v>15899.2</v>
      </c>
      <c r="HP221" s="412">
        <v>12376</v>
      </c>
      <c r="HQ221" s="412">
        <v>8220.2999999999993</v>
      </c>
      <c r="HR221" s="412">
        <v>5133.3</v>
      </c>
      <c r="HS221" s="412">
        <v>2284.8000000000002</v>
      </c>
      <c r="HT221" s="412">
        <v>1065</v>
      </c>
      <c r="HU221" s="412">
        <v>73.5</v>
      </c>
      <c r="HV221" s="412">
        <v>81946.700000000012</v>
      </c>
      <c r="HW221" s="412">
        <v>0</v>
      </c>
      <c r="HX221" s="412">
        <v>81946.7</v>
      </c>
      <c r="HY221" s="412">
        <v>111</v>
      </c>
      <c r="HZ221" s="412">
        <v>55249.37</v>
      </c>
      <c r="IA221" s="412">
        <v>20441.87</v>
      </c>
      <c r="IB221" s="412">
        <v>13923</v>
      </c>
      <c r="IC221" s="412">
        <v>8220.25</v>
      </c>
      <c r="ID221" s="412">
        <v>4200</v>
      </c>
      <c r="IE221" s="412">
        <v>1581.75</v>
      </c>
      <c r="IF221" s="412">
        <v>639</v>
      </c>
      <c r="IG221" s="412">
        <v>36.75</v>
      </c>
      <c r="IH221" s="412">
        <v>104402.99</v>
      </c>
      <c r="II221" s="412">
        <v>59.89</v>
      </c>
      <c r="IJ221" s="412">
        <v>15983.73</v>
      </c>
      <c r="IK221" s="412">
        <v>2037.17</v>
      </c>
      <c r="IL221" s="412">
        <v>893.21</v>
      </c>
      <c r="IM221" s="412">
        <v>274.79000000000002</v>
      </c>
      <c r="IN221" s="412">
        <v>92.98</v>
      </c>
      <c r="IO221" s="412">
        <v>27.17</v>
      </c>
      <c r="IP221" s="412">
        <v>6.02</v>
      </c>
      <c r="IQ221" s="412">
        <v>0</v>
      </c>
      <c r="IR221" s="412">
        <v>19374.96</v>
      </c>
      <c r="IS221" s="412">
        <v>51.11</v>
      </c>
      <c r="IT221" s="412">
        <v>39265.64</v>
      </c>
      <c r="IU221" s="412">
        <v>18404.699999999997</v>
      </c>
      <c r="IV221" s="412">
        <v>13029.79</v>
      </c>
      <c r="IW221" s="412">
        <v>7945.46</v>
      </c>
      <c r="IX221" s="412">
        <v>4107.0200000000004</v>
      </c>
      <c r="IY221" s="412">
        <v>1554.58</v>
      </c>
      <c r="IZ221" s="412">
        <v>632.98</v>
      </c>
      <c r="JA221" s="412">
        <v>36.75</v>
      </c>
      <c r="JB221" s="412">
        <v>85028.03</v>
      </c>
      <c r="JC221" s="412">
        <v>28.4</v>
      </c>
      <c r="JD221" s="412">
        <v>26177.1</v>
      </c>
      <c r="JE221" s="412">
        <v>14314.8</v>
      </c>
      <c r="JF221" s="412">
        <v>11582</v>
      </c>
      <c r="JG221" s="412">
        <v>7945.5</v>
      </c>
      <c r="JH221" s="412">
        <v>5019.7</v>
      </c>
      <c r="JI221" s="412">
        <v>2245.5</v>
      </c>
      <c r="JJ221" s="412">
        <v>1055</v>
      </c>
      <c r="JK221" s="412">
        <v>73.5</v>
      </c>
      <c r="JL221" s="412">
        <v>68441.5</v>
      </c>
      <c r="JM221" s="412">
        <v>0</v>
      </c>
      <c r="JN221" s="412">
        <v>68441.5</v>
      </c>
      <c r="JO221" s="286"/>
      <c r="JP221" s="143">
        <f t="shared" si="8"/>
        <v>0</v>
      </c>
    </row>
    <row r="222" spans="1:276" x14ac:dyDescent="0.2">
      <c r="A222" s="150" t="s">
        <v>650</v>
      </c>
      <c r="B222" s="151" t="s">
        <v>276</v>
      </c>
      <c r="C222" s="152" t="s">
        <v>286</v>
      </c>
      <c r="D222" s="415" t="s">
        <v>649</v>
      </c>
      <c r="E222" s="412">
        <v>8413</v>
      </c>
      <c r="F222" s="412">
        <v>11146</v>
      </c>
      <c r="G222" s="412">
        <v>10787</v>
      </c>
      <c r="H222" s="412">
        <v>5973</v>
      </c>
      <c r="I222" s="412">
        <v>4349</v>
      </c>
      <c r="J222" s="412">
        <v>2718</v>
      </c>
      <c r="K222" s="412">
        <v>1526</v>
      </c>
      <c r="L222" s="412">
        <v>101</v>
      </c>
      <c r="M222" s="412">
        <v>45013</v>
      </c>
      <c r="N222" s="412">
        <v>235</v>
      </c>
      <c r="O222" s="412">
        <v>178</v>
      </c>
      <c r="P222" s="412">
        <v>101</v>
      </c>
      <c r="Q222" s="412">
        <v>41</v>
      </c>
      <c r="R222" s="412">
        <v>33</v>
      </c>
      <c r="S222" s="412">
        <v>13</v>
      </c>
      <c r="T222" s="412">
        <v>7</v>
      </c>
      <c r="U222" s="412">
        <v>13</v>
      </c>
      <c r="V222" s="412">
        <v>621</v>
      </c>
      <c r="W222" s="412">
        <v>0</v>
      </c>
      <c r="X222" s="412">
        <v>0</v>
      </c>
      <c r="Y222" s="412">
        <v>0</v>
      </c>
      <c r="Z222" s="412">
        <v>0</v>
      </c>
      <c r="AA222" s="412">
        <v>0</v>
      </c>
      <c r="AB222" s="412">
        <v>0</v>
      </c>
      <c r="AC222" s="412">
        <v>0</v>
      </c>
      <c r="AD222" s="412">
        <v>0</v>
      </c>
      <c r="AE222" s="412">
        <v>0</v>
      </c>
      <c r="AF222" s="412">
        <v>8178</v>
      </c>
      <c r="AG222" s="412">
        <v>10968</v>
      </c>
      <c r="AH222" s="412">
        <v>10686</v>
      </c>
      <c r="AI222" s="412">
        <v>5932</v>
      </c>
      <c r="AJ222" s="412">
        <v>4316</v>
      </c>
      <c r="AK222" s="412">
        <v>2705</v>
      </c>
      <c r="AL222" s="412">
        <v>1519</v>
      </c>
      <c r="AM222" s="412">
        <v>88</v>
      </c>
      <c r="AN222" s="412">
        <v>44392</v>
      </c>
      <c r="AO222" s="412">
        <v>12</v>
      </c>
      <c r="AP222" s="412">
        <v>40</v>
      </c>
      <c r="AQ222" s="412">
        <v>62</v>
      </c>
      <c r="AR222" s="412">
        <v>44</v>
      </c>
      <c r="AS222" s="412">
        <v>34</v>
      </c>
      <c r="AT222" s="412">
        <v>22</v>
      </c>
      <c r="AU222" s="412">
        <v>12</v>
      </c>
      <c r="AV222" s="412">
        <v>18</v>
      </c>
      <c r="AW222" s="412">
        <v>244</v>
      </c>
      <c r="AX222" s="412">
        <v>12</v>
      </c>
      <c r="AY222" s="412">
        <v>40</v>
      </c>
      <c r="AZ222" s="412">
        <v>62</v>
      </c>
      <c r="BA222" s="412">
        <v>44</v>
      </c>
      <c r="BB222" s="412">
        <v>34</v>
      </c>
      <c r="BC222" s="412">
        <v>22</v>
      </c>
      <c r="BD222" s="412">
        <v>12</v>
      </c>
      <c r="BE222" s="412">
        <v>18</v>
      </c>
      <c r="BF222" s="412">
        <v>0</v>
      </c>
      <c r="BG222" s="412">
        <v>244</v>
      </c>
      <c r="BH222" s="412">
        <v>12</v>
      </c>
      <c r="BI222" s="412">
        <v>8206</v>
      </c>
      <c r="BJ222" s="412">
        <v>10990</v>
      </c>
      <c r="BK222" s="412">
        <v>10668</v>
      </c>
      <c r="BL222" s="412">
        <v>5922</v>
      </c>
      <c r="BM222" s="412">
        <v>4304</v>
      </c>
      <c r="BN222" s="412">
        <v>2695</v>
      </c>
      <c r="BO222" s="412">
        <v>1525</v>
      </c>
      <c r="BP222" s="412">
        <v>70</v>
      </c>
      <c r="BQ222" s="412">
        <v>44392</v>
      </c>
      <c r="BR222" s="412">
        <v>5</v>
      </c>
      <c r="BS222" s="412">
        <v>4248</v>
      </c>
      <c r="BT222" s="412">
        <v>4176</v>
      </c>
      <c r="BU222" s="412">
        <v>3180</v>
      </c>
      <c r="BV222" s="412">
        <v>1390</v>
      </c>
      <c r="BW222" s="412">
        <v>735</v>
      </c>
      <c r="BX222" s="412">
        <v>343</v>
      </c>
      <c r="BY222" s="412">
        <v>149</v>
      </c>
      <c r="BZ222" s="412">
        <v>6</v>
      </c>
      <c r="CA222" s="412">
        <v>14232</v>
      </c>
      <c r="CB222" s="412">
        <v>0</v>
      </c>
      <c r="CC222" s="412">
        <v>48</v>
      </c>
      <c r="CD222" s="412">
        <v>78</v>
      </c>
      <c r="CE222" s="412">
        <v>65</v>
      </c>
      <c r="CF222" s="412">
        <v>35</v>
      </c>
      <c r="CG222" s="412">
        <v>15</v>
      </c>
      <c r="CH222" s="412">
        <v>10</v>
      </c>
      <c r="CI222" s="412">
        <v>6</v>
      </c>
      <c r="CJ222" s="412">
        <v>0</v>
      </c>
      <c r="CK222" s="412">
        <v>257</v>
      </c>
      <c r="CL222" s="412">
        <v>0</v>
      </c>
      <c r="CM222" s="412">
        <v>6</v>
      </c>
      <c r="CN222" s="412">
        <v>6</v>
      </c>
      <c r="CO222" s="412">
        <v>5</v>
      </c>
      <c r="CP222" s="412">
        <v>3</v>
      </c>
      <c r="CQ222" s="412">
        <v>5</v>
      </c>
      <c r="CR222" s="412">
        <v>6</v>
      </c>
      <c r="CS222" s="412">
        <v>19</v>
      </c>
      <c r="CT222" s="412">
        <v>4</v>
      </c>
      <c r="CU222" s="412">
        <v>54</v>
      </c>
      <c r="CV222" s="412">
        <v>48</v>
      </c>
      <c r="CW222" s="412">
        <v>43</v>
      </c>
      <c r="CX222" s="412">
        <v>22</v>
      </c>
      <c r="CY222" s="412">
        <v>23</v>
      </c>
      <c r="CZ222" s="412">
        <v>11</v>
      </c>
      <c r="DA222" s="412">
        <v>14</v>
      </c>
      <c r="DB222" s="412">
        <v>12</v>
      </c>
      <c r="DC222" s="412">
        <v>0</v>
      </c>
      <c r="DD222" s="412">
        <v>173</v>
      </c>
      <c r="DE222" s="412">
        <v>62</v>
      </c>
      <c r="DF222" s="412">
        <v>45</v>
      </c>
      <c r="DG222" s="412">
        <v>57</v>
      </c>
      <c r="DH222" s="412">
        <v>24</v>
      </c>
      <c r="DI222" s="412">
        <v>17</v>
      </c>
      <c r="DJ222" s="412">
        <v>13</v>
      </c>
      <c r="DK222" s="412">
        <v>5</v>
      </c>
      <c r="DL222" s="412">
        <v>0</v>
      </c>
      <c r="DM222" s="412">
        <v>223</v>
      </c>
      <c r="DN222" s="412">
        <v>173</v>
      </c>
      <c r="DO222" s="412">
        <v>127</v>
      </c>
      <c r="DP222" s="412">
        <v>94</v>
      </c>
      <c r="DQ222" s="412">
        <v>51</v>
      </c>
      <c r="DR222" s="412">
        <v>32</v>
      </c>
      <c r="DS222" s="412">
        <v>20</v>
      </c>
      <c r="DT222" s="412">
        <v>7</v>
      </c>
      <c r="DU222" s="412">
        <v>0</v>
      </c>
      <c r="DV222" s="412">
        <v>504</v>
      </c>
      <c r="DW222" s="412">
        <v>29</v>
      </c>
      <c r="DX222" s="412">
        <v>15</v>
      </c>
      <c r="DY222" s="412">
        <v>18</v>
      </c>
      <c r="DZ222" s="412">
        <v>8</v>
      </c>
      <c r="EA222" s="412">
        <v>4</v>
      </c>
      <c r="EB222" s="412">
        <v>3</v>
      </c>
      <c r="EC222" s="412">
        <v>1</v>
      </c>
      <c r="ED222" s="412">
        <v>0</v>
      </c>
      <c r="EE222" s="412">
        <v>78</v>
      </c>
      <c r="EF222" s="412">
        <v>264</v>
      </c>
      <c r="EG222" s="412">
        <v>187</v>
      </c>
      <c r="EH222" s="412">
        <v>169</v>
      </c>
      <c r="EI222" s="412">
        <v>83</v>
      </c>
      <c r="EJ222" s="412">
        <v>53</v>
      </c>
      <c r="EK222" s="412">
        <v>36</v>
      </c>
      <c r="EL222" s="412">
        <v>13</v>
      </c>
      <c r="EM222" s="412">
        <v>0</v>
      </c>
      <c r="EN222" s="412">
        <v>805</v>
      </c>
      <c r="EO222" s="412">
        <v>106</v>
      </c>
      <c r="EP222" s="412">
        <v>78</v>
      </c>
      <c r="EQ222" s="412">
        <v>93</v>
      </c>
      <c r="ER222" s="412">
        <v>45</v>
      </c>
      <c r="ES222" s="412">
        <v>25</v>
      </c>
      <c r="ET222" s="412">
        <v>19</v>
      </c>
      <c r="EU222" s="412">
        <v>7</v>
      </c>
      <c r="EV222" s="412">
        <v>0</v>
      </c>
      <c r="EW222" s="412">
        <v>373</v>
      </c>
      <c r="EX222" s="412">
        <v>0</v>
      </c>
      <c r="EY222" s="412">
        <v>0</v>
      </c>
      <c r="EZ222" s="412">
        <v>0</v>
      </c>
      <c r="FA222" s="412">
        <v>0</v>
      </c>
      <c r="FB222" s="412">
        <v>0</v>
      </c>
      <c r="FC222" s="412">
        <v>0</v>
      </c>
      <c r="FD222" s="412">
        <v>0</v>
      </c>
      <c r="FE222" s="412">
        <v>0</v>
      </c>
      <c r="FF222" s="412">
        <v>0</v>
      </c>
      <c r="FG222" s="412">
        <v>13</v>
      </c>
      <c r="FH222" s="412">
        <v>8</v>
      </c>
      <c r="FI222" s="412">
        <v>11</v>
      </c>
      <c r="FJ222" s="412">
        <v>9</v>
      </c>
      <c r="FK222" s="412">
        <v>1</v>
      </c>
      <c r="FL222" s="412">
        <v>3</v>
      </c>
      <c r="FM222" s="412">
        <v>0</v>
      </c>
      <c r="FN222" s="412">
        <v>0</v>
      </c>
      <c r="FO222" s="412">
        <v>45</v>
      </c>
      <c r="FP222" s="412">
        <v>93</v>
      </c>
      <c r="FQ222" s="412">
        <v>70</v>
      </c>
      <c r="FR222" s="412">
        <v>82</v>
      </c>
      <c r="FS222" s="412">
        <v>36</v>
      </c>
      <c r="FT222" s="412">
        <v>24</v>
      </c>
      <c r="FU222" s="412">
        <v>16</v>
      </c>
      <c r="FV222" s="412">
        <v>7</v>
      </c>
      <c r="FW222" s="412">
        <v>0</v>
      </c>
      <c r="FX222" s="412">
        <v>328</v>
      </c>
      <c r="FY222" s="412">
        <v>7</v>
      </c>
      <c r="FZ222" s="412">
        <v>3701</v>
      </c>
      <c r="GA222" s="412">
        <v>6588</v>
      </c>
      <c r="GB222" s="412">
        <v>7305</v>
      </c>
      <c r="GC222" s="412">
        <v>4434</v>
      </c>
      <c r="GD222" s="412">
        <v>3512</v>
      </c>
      <c r="GE222" s="412">
        <v>2313</v>
      </c>
      <c r="GF222" s="412">
        <v>1343</v>
      </c>
      <c r="GG222" s="412">
        <v>60</v>
      </c>
      <c r="GH222" s="412">
        <v>29263</v>
      </c>
      <c r="GI222" s="412">
        <v>5</v>
      </c>
      <c r="GJ222" s="412">
        <v>4505</v>
      </c>
      <c r="GK222" s="412">
        <v>4402</v>
      </c>
      <c r="GL222" s="412">
        <v>3363</v>
      </c>
      <c r="GM222" s="412">
        <v>1488</v>
      </c>
      <c r="GN222" s="412">
        <v>792</v>
      </c>
      <c r="GO222" s="412">
        <v>382</v>
      </c>
      <c r="GP222" s="412">
        <v>182</v>
      </c>
      <c r="GQ222" s="412">
        <v>10</v>
      </c>
      <c r="GR222" s="412">
        <v>15129</v>
      </c>
      <c r="GS222" s="412">
        <v>0</v>
      </c>
      <c r="GT222" s="412">
        <v>0</v>
      </c>
      <c r="GU222" s="412">
        <v>0</v>
      </c>
      <c r="GV222" s="412">
        <v>0</v>
      </c>
      <c r="GW222" s="412">
        <v>0</v>
      </c>
      <c r="GX222" s="412">
        <v>0</v>
      </c>
      <c r="GY222" s="412">
        <v>0</v>
      </c>
      <c r="GZ222" s="412">
        <v>0</v>
      </c>
      <c r="HA222" s="412">
        <v>0</v>
      </c>
      <c r="HB222" s="412">
        <v>0</v>
      </c>
      <c r="HC222" s="412">
        <v>10.75</v>
      </c>
      <c r="HD222" s="412">
        <v>6970.5</v>
      </c>
      <c r="HE222" s="412">
        <v>9804</v>
      </c>
      <c r="HF222" s="412">
        <v>9770</v>
      </c>
      <c r="HG222" s="412">
        <v>5517.25</v>
      </c>
      <c r="HH222" s="412">
        <v>4084.75</v>
      </c>
      <c r="HI222" s="412">
        <v>2585.25</v>
      </c>
      <c r="HJ222" s="412">
        <v>1470.25</v>
      </c>
      <c r="HK222" s="412">
        <v>66.5</v>
      </c>
      <c r="HL222" s="412">
        <v>40279.25</v>
      </c>
      <c r="HM222" s="412">
        <v>6</v>
      </c>
      <c r="HN222" s="412">
        <v>4647</v>
      </c>
      <c r="HO222" s="412">
        <v>7625.3</v>
      </c>
      <c r="HP222" s="412">
        <v>8684.4</v>
      </c>
      <c r="HQ222" s="412">
        <v>5517.3</v>
      </c>
      <c r="HR222" s="412">
        <v>4992.5</v>
      </c>
      <c r="HS222" s="412">
        <v>3734.3</v>
      </c>
      <c r="HT222" s="412">
        <v>2450.4</v>
      </c>
      <c r="HU222" s="412">
        <v>133</v>
      </c>
      <c r="HV222" s="412">
        <v>37790.199999999997</v>
      </c>
      <c r="HW222" s="412">
        <v>129.1</v>
      </c>
      <c r="HX222" s="412">
        <v>37919.300000000003</v>
      </c>
      <c r="HY222" s="412">
        <v>10.75</v>
      </c>
      <c r="HZ222" s="412">
        <v>6970.5</v>
      </c>
      <c r="IA222" s="412">
        <v>9804</v>
      </c>
      <c r="IB222" s="412">
        <v>9770</v>
      </c>
      <c r="IC222" s="412">
        <v>5517.25</v>
      </c>
      <c r="ID222" s="412">
        <v>4084.75</v>
      </c>
      <c r="IE222" s="412">
        <v>2585.25</v>
      </c>
      <c r="IF222" s="412">
        <v>1470.25</v>
      </c>
      <c r="IG222" s="412">
        <v>66.5</v>
      </c>
      <c r="IH222" s="412">
        <v>40279.25</v>
      </c>
      <c r="II222" s="412">
        <v>3.4</v>
      </c>
      <c r="IJ222" s="412">
        <v>1585.6</v>
      </c>
      <c r="IK222" s="412">
        <v>1314.2</v>
      </c>
      <c r="IL222" s="412">
        <v>749.4</v>
      </c>
      <c r="IM222" s="412">
        <v>190.1</v>
      </c>
      <c r="IN222" s="412">
        <v>66.099999999999994</v>
      </c>
      <c r="IO222" s="412">
        <v>31.2</v>
      </c>
      <c r="IP222" s="412">
        <v>8.6999999999999993</v>
      </c>
      <c r="IQ222" s="412">
        <v>0.9</v>
      </c>
      <c r="IR222" s="412">
        <v>3949.5999999999995</v>
      </c>
      <c r="IS222" s="412">
        <v>7.35</v>
      </c>
      <c r="IT222" s="412">
        <v>5384.9</v>
      </c>
      <c r="IU222" s="412">
        <v>8489.7999999999993</v>
      </c>
      <c r="IV222" s="412">
        <v>9020.6</v>
      </c>
      <c r="IW222" s="412">
        <v>5327.15</v>
      </c>
      <c r="IX222" s="412">
        <v>4018.65</v>
      </c>
      <c r="IY222" s="412">
        <v>2554.0500000000002</v>
      </c>
      <c r="IZ222" s="412">
        <v>1461.55</v>
      </c>
      <c r="JA222" s="412">
        <v>65.599999999999994</v>
      </c>
      <c r="JB222" s="412">
        <v>36329.650000000009</v>
      </c>
      <c r="JC222" s="412">
        <v>4.0999999999999996</v>
      </c>
      <c r="JD222" s="412">
        <v>3589.9</v>
      </c>
      <c r="JE222" s="412">
        <v>6603.2</v>
      </c>
      <c r="JF222" s="412">
        <v>8018.3</v>
      </c>
      <c r="JG222" s="412">
        <v>5327.2</v>
      </c>
      <c r="JH222" s="412">
        <v>4911.7</v>
      </c>
      <c r="JI222" s="412">
        <v>3689.2</v>
      </c>
      <c r="JJ222" s="412">
        <v>2435.9</v>
      </c>
      <c r="JK222" s="412">
        <v>131.19999999999999</v>
      </c>
      <c r="JL222" s="412">
        <v>34710.699999999997</v>
      </c>
      <c r="JM222" s="412">
        <v>129.1</v>
      </c>
      <c r="JN222" s="412">
        <v>34839.800000000003</v>
      </c>
      <c r="JO222" s="286"/>
      <c r="JP222" s="143">
        <f t="shared" si="8"/>
        <v>0</v>
      </c>
    </row>
    <row r="223" spans="1:276" x14ac:dyDescent="0.2">
      <c r="A223" s="150" t="s">
        <v>652</v>
      </c>
      <c r="B223" s="151" t="s">
        <v>276</v>
      </c>
      <c r="C223" s="152" t="s">
        <v>277</v>
      </c>
      <c r="D223" s="415" t="s">
        <v>651</v>
      </c>
      <c r="E223" s="412">
        <v>1479</v>
      </c>
      <c r="F223" s="412">
        <v>1304</v>
      </c>
      <c r="G223" s="412">
        <v>6641</v>
      </c>
      <c r="H223" s="412">
        <v>11161</v>
      </c>
      <c r="I223" s="412">
        <v>6572</v>
      </c>
      <c r="J223" s="412">
        <v>3936</v>
      </c>
      <c r="K223" s="412">
        <v>2903</v>
      </c>
      <c r="L223" s="412">
        <v>1065</v>
      </c>
      <c r="M223" s="412">
        <v>35061</v>
      </c>
      <c r="N223" s="412">
        <v>91</v>
      </c>
      <c r="O223" s="412">
        <v>43</v>
      </c>
      <c r="P223" s="412">
        <v>231</v>
      </c>
      <c r="Q223" s="412">
        <v>551</v>
      </c>
      <c r="R223" s="412">
        <v>203</v>
      </c>
      <c r="S223" s="412">
        <v>88</v>
      </c>
      <c r="T223" s="412">
        <v>34</v>
      </c>
      <c r="U223" s="412">
        <v>26</v>
      </c>
      <c r="V223" s="412">
        <v>1267</v>
      </c>
      <c r="W223" s="412">
        <v>0</v>
      </c>
      <c r="X223" s="412">
        <v>0</v>
      </c>
      <c r="Y223" s="412">
        <v>0</v>
      </c>
      <c r="Z223" s="412">
        <v>0</v>
      </c>
      <c r="AA223" s="412">
        <v>0</v>
      </c>
      <c r="AB223" s="412">
        <v>0</v>
      </c>
      <c r="AC223" s="412">
        <v>0</v>
      </c>
      <c r="AD223" s="412">
        <v>0</v>
      </c>
      <c r="AE223" s="412">
        <v>0</v>
      </c>
      <c r="AF223" s="412">
        <v>1388</v>
      </c>
      <c r="AG223" s="412">
        <v>1261</v>
      </c>
      <c r="AH223" s="412">
        <v>6410</v>
      </c>
      <c r="AI223" s="412">
        <v>10610</v>
      </c>
      <c r="AJ223" s="412">
        <v>6369</v>
      </c>
      <c r="AK223" s="412">
        <v>3848</v>
      </c>
      <c r="AL223" s="412">
        <v>2869</v>
      </c>
      <c r="AM223" s="412">
        <v>1039</v>
      </c>
      <c r="AN223" s="412">
        <v>33794</v>
      </c>
      <c r="AO223" s="412">
        <v>2</v>
      </c>
      <c r="AP223" s="412">
        <v>2</v>
      </c>
      <c r="AQ223" s="412">
        <v>8</v>
      </c>
      <c r="AR223" s="412">
        <v>38</v>
      </c>
      <c r="AS223" s="412">
        <v>30</v>
      </c>
      <c r="AT223" s="412">
        <v>30</v>
      </c>
      <c r="AU223" s="412">
        <v>21</v>
      </c>
      <c r="AV223" s="412">
        <v>7</v>
      </c>
      <c r="AW223" s="412">
        <v>138</v>
      </c>
      <c r="AX223" s="412">
        <v>2</v>
      </c>
      <c r="AY223" s="412">
        <v>2</v>
      </c>
      <c r="AZ223" s="412">
        <v>8</v>
      </c>
      <c r="BA223" s="412">
        <v>38</v>
      </c>
      <c r="BB223" s="412">
        <v>30</v>
      </c>
      <c r="BC223" s="412">
        <v>30</v>
      </c>
      <c r="BD223" s="412">
        <v>21</v>
      </c>
      <c r="BE223" s="412">
        <v>7</v>
      </c>
      <c r="BF223" s="412">
        <v>0</v>
      </c>
      <c r="BG223" s="412">
        <v>138</v>
      </c>
      <c r="BH223" s="412">
        <v>2</v>
      </c>
      <c r="BI223" s="412">
        <v>1388</v>
      </c>
      <c r="BJ223" s="412">
        <v>1267</v>
      </c>
      <c r="BK223" s="412">
        <v>6440</v>
      </c>
      <c r="BL223" s="412">
        <v>10602</v>
      </c>
      <c r="BM223" s="412">
        <v>6369</v>
      </c>
      <c r="BN223" s="412">
        <v>3839</v>
      </c>
      <c r="BO223" s="412">
        <v>2855</v>
      </c>
      <c r="BP223" s="412">
        <v>1032</v>
      </c>
      <c r="BQ223" s="412">
        <v>33794</v>
      </c>
      <c r="BR223" s="412">
        <v>0</v>
      </c>
      <c r="BS223" s="412">
        <v>682</v>
      </c>
      <c r="BT223" s="412">
        <v>760</v>
      </c>
      <c r="BU223" s="412">
        <v>3169</v>
      </c>
      <c r="BV223" s="412">
        <v>3105</v>
      </c>
      <c r="BW223" s="412">
        <v>1393</v>
      </c>
      <c r="BX223" s="412">
        <v>709</v>
      </c>
      <c r="BY223" s="412">
        <v>426</v>
      </c>
      <c r="BZ223" s="412">
        <v>95</v>
      </c>
      <c r="CA223" s="412">
        <v>10339</v>
      </c>
      <c r="CB223" s="412">
        <v>0</v>
      </c>
      <c r="CC223" s="412">
        <v>10</v>
      </c>
      <c r="CD223" s="412">
        <v>3</v>
      </c>
      <c r="CE223" s="412">
        <v>42</v>
      </c>
      <c r="CF223" s="412">
        <v>75</v>
      </c>
      <c r="CG223" s="412">
        <v>52</v>
      </c>
      <c r="CH223" s="412">
        <v>28</v>
      </c>
      <c r="CI223" s="412">
        <v>13</v>
      </c>
      <c r="CJ223" s="412">
        <v>0</v>
      </c>
      <c r="CK223" s="412">
        <v>223</v>
      </c>
      <c r="CL223" s="412">
        <v>0</v>
      </c>
      <c r="CM223" s="412">
        <v>0</v>
      </c>
      <c r="CN223" s="412">
        <v>0</v>
      </c>
      <c r="CO223" s="412">
        <v>2</v>
      </c>
      <c r="CP223" s="412">
        <v>12</v>
      </c>
      <c r="CQ223" s="412">
        <v>7</v>
      </c>
      <c r="CR223" s="412">
        <v>11</v>
      </c>
      <c r="CS223" s="412">
        <v>11</v>
      </c>
      <c r="CT223" s="412">
        <v>3</v>
      </c>
      <c r="CU223" s="412">
        <v>46</v>
      </c>
      <c r="CV223" s="412">
        <v>25</v>
      </c>
      <c r="CW223" s="412">
        <v>4</v>
      </c>
      <c r="CX223" s="412">
        <v>23</v>
      </c>
      <c r="CY223" s="412">
        <v>24</v>
      </c>
      <c r="CZ223" s="412">
        <v>27</v>
      </c>
      <c r="DA223" s="412">
        <v>11</v>
      </c>
      <c r="DB223" s="412">
        <v>19</v>
      </c>
      <c r="DC223" s="412">
        <v>45</v>
      </c>
      <c r="DD223" s="412">
        <v>178</v>
      </c>
      <c r="DE223" s="412">
        <v>19</v>
      </c>
      <c r="DF223" s="412">
        <v>11</v>
      </c>
      <c r="DG223" s="412">
        <v>49</v>
      </c>
      <c r="DH223" s="412">
        <v>60</v>
      </c>
      <c r="DI223" s="412">
        <v>48</v>
      </c>
      <c r="DJ223" s="412">
        <v>23</v>
      </c>
      <c r="DK223" s="412">
        <v>36</v>
      </c>
      <c r="DL223" s="412">
        <v>26</v>
      </c>
      <c r="DM223" s="412">
        <v>272</v>
      </c>
      <c r="DN223" s="412">
        <v>8</v>
      </c>
      <c r="DO223" s="412">
        <v>5</v>
      </c>
      <c r="DP223" s="412">
        <v>35</v>
      </c>
      <c r="DQ223" s="412">
        <v>39</v>
      </c>
      <c r="DR223" s="412">
        <v>13</v>
      </c>
      <c r="DS223" s="412">
        <v>9</v>
      </c>
      <c r="DT223" s="412">
        <v>10</v>
      </c>
      <c r="DU223" s="412">
        <v>8</v>
      </c>
      <c r="DV223" s="412">
        <v>127</v>
      </c>
      <c r="DW223" s="412">
        <v>4</v>
      </c>
      <c r="DX223" s="412">
        <v>1</v>
      </c>
      <c r="DY223" s="412">
        <v>14</v>
      </c>
      <c r="DZ223" s="412">
        <v>10</v>
      </c>
      <c r="EA223" s="412">
        <v>14</v>
      </c>
      <c r="EB223" s="412">
        <v>5</v>
      </c>
      <c r="EC223" s="412">
        <v>8</v>
      </c>
      <c r="ED223" s="412">
        <v>9</v>
      </c>
      <c r="EE223" s="412">
        <v>65</v>
      </c>
      <c r="EF223" s="412">
        <v>31</v>
      </c>
      <c r="EG223" s="412">
        <v>17</v>
      </c>
      <c r="EH223" s="412">
        <v>98</v>
      </c>
      <c r="EI223" s="412">
        <v>109</v>
      </c>
      <c r="EJ223" s="412">
        <v>75</v>
      </c>
      <c r="EK223" s="412">
        <v>37</v>
      </c>
      <c r="EL223" s="412">
        <v>54</v>
      </c>
      <c r="EM223" s="412">
        <v>43</v>
      </c>
      <c r="EN223" s="412">
        <v>464</v>
      </c>
      <c r="EO223" s="412">
        <v>15</v>
      </c>
      <c r="EP223" s="412">
        <v>8</v>
      </c>
      <c r="EQ223" s="412">
        <v>31</v>
      </c>
      <c r="ER223" s="412">
        <v>50</v>
      </c>
      <c r="ES223" s="412">
        <v>43</v>
      </c>
      <c r="ET223" s="412">
        <v>24</v>
      </c>
      <c r="EU223" s="412">
        <v>32</v>
      </c>
      <c r="EV223" s="412">
        <v>26</v>
      </c>
      <c r="EW223" s="412">
        <v>229</v>
      </c>
      <c r="EX223" s="412">
        <v>4</v>
      </c>
      <c r="EY223" s="412">
        <v>0</v>
      </c>
      <c r="EZ223" s="412">
        <v>0</v>
      </c>
      <c r="FA223" s="412">
        <v>4</v>
      </c>
      <c r="FB223" s="412">
        <v>4</v>
      </c>
      <c r="FC223" s="412">
        <v>4</v>
      </c>
      <c r="FD223" s="412">
        <v>3</v>
      </c>
      <c r="FE223" s="412">
        <v>0</v>
      </c>
      <c r="FF223" s="412">
        <v>19</v>
      </c>
      <c r="FG223" s="412">
        <v>1</v>
      </c>
      <c r="FH223" s="412">
        <v>0</v>
      </c>
      <c r="FI223" s="412">
        <v>5</v>
      </c>
      <c r="FJ223" s="412">
        <v>6</v>
      </c>
      <c r="FK223" s="412">
        <v>5</v>
      </c>
      <c r="FL223" s="412">
        <v>0</v>
      </c>
      <c r="FM223" s="412">
        <v>4</v>
      </c>
      <c r="FN223" s="412">
        <v>0</v>
      </c>
      <c r="FO223" s="412">
        <v>21</v>
      </c>
      <c r="FP223" s="412">
        <v>10</v>
      </c>
      <c r="FQ223" s="412">
        <v>8</v>
      </c>
      <c r="FR223" s="412">
        <v>26</v>
      </c>
      <c r="FS223" s="412">
        <v>40</v>
      </c>
      <c r="FT223" s="412">
        <v>34</v>
      </c>
      <c r="FU223" s="412">
        <v>20</v>
      </c>
      <c r="FV223" s="412">
        <v>25</v>
      </c>
      <c r="FW223" s="412">
        <v>26</v>
      </c>
      <c r="FX223" s="412">
        <v>189</v>
      </c>
      <c r="FY223" s="412">
        <v>2</v>
      </c>
      <c r="FZ223" s="412">
        <v>684</v>
      </c>
      <c r="GA223" s="412">
        <v>498</v>
      </c>
      <c r="GB223" s="412">
        <v>3178</v>
      </c>
      <c r="GC223" s="412">
        <v>7361</v>
      </c>
      <c r="GD223" s="412">
        <v>4890</v>
      </c>
      <c r="GE223" s="412">
        <v>3077</v>
      </c>
      <c r="GF223" s="412">
        <v>2387</v>
      </c>
      <c r="GG223" s="412">
        <v>917</v>
      </c>
      <c r="GH223" s="412">
        <v>22994</v>
      </c>
      <c r="GI223" s="412">
        <v>0</v>
      </c>
      <c r="GJ223" s="412">
        <v>704</v>
      </c>
      <c r="GK223" s="412">
        <v>769</v>
      </c>
      <c r="GL223" s="412">
        <v>3262</v>
      </c>
      <c r="GM223" s="412">
        <v>3241</v>
      </c>
      <c r="GN223" s="412">
        <v>1479</v>
      </c>
      <c r="GO223" s="412">
        <v>762</v>
      </c>
      <c r="GP223" s="412">
        <v>468</v>
      </c>
      <c r="GQ223" s="412">
        <v>115</v>
      </c>
      <c r="GR223" s="412">
        <v>10800</v>
      </c>
      <c r="GS223" s="412">
        <v>0</v>
      </c>
      <c r="GT223" s="412">
        <v>2.7</v>
      </c>
      <c r="GU223" s="412">
        <v>0</v>
      </c>
      <c r="GV223" s="412">
        <v>0</v>
      </c>
      <c r="GW223" s="412">
        <v>0</v>
      </c>
      <c r="GX223" s="412">
        <v>0</v>
      </c>
      <c r="GY223" s="412">
        <v>0</v>
      </c>
      <c r="GZ223" s="412">
        <v>1.7</v>
      </c>
      <c r="HA223" s="412">
        <v>0</v>
      </c>
      <c r="HB223" s="412">
        <v>4.4000000000000004</v>
      </c>
      <c r="HC223" s="412">
        <v>2</v>
      </c>
      <c r="HD223" s="412">
        <v>1206.3</v>
      </c>
      <c r="HE223" s="412">
        <v>1071.75</v>
      </c>
      <c r="HF223" s="412">
        <v>5608.25</v>
      </c>
      <c r="HG223" s="412">
        <v>9767</v>
      </c>
      <c r="HH223" s="412">
        <v>5998.25</v>
      </c>
      <c r="HI223" s="412">
        <v>3642.75</v>
      </c>
      <c r="HJ223" s="412">
        <v>2732.05</v>
      </c>
      <c r="HK223" s="412">
        <v>1003.25</v>
      </c>
      <c r="HL223" s="412">
        <v>31031.599999999999</v>
      </c>
      <c r="HM223" s="412">
        <v>1.1000000000000001</v>
      </c>
      <c r="HN223" s="412">
        <v>804.2</v>
      </c>
      <c r="HO223" s="412">
        <v>833.6</v>
      </c>
      <c r="HP223" s="412">
        <v>4985.1000000000004</v>
      </c>
      <c r="HQ223" s="412">
        <v>9767</v>
      </c>
      <c r="HR223" s="412">
        <v>7331.2</v>
      </c>
      <c r="HS223" s="412">
        <v>5261.8</v>
      </c>
      <c r="HT223" s="412">
        <v>4553.3999999999996</v>
      </c>
      <c r="HU223" s="412">
        <v>2006.5</v>
      </c>
      <c r="HV223" s="412">
        <v>35543.9</v>
      </c>
      <c r="HW223" s="412">
        <v>41.5</v>
      </c>
      <c r="HX223" s="412">
        <v>35585.4</v>
      </c>
      <c r="HY223" s="412">
        <v>2</v>
      </c>
      <c r="HZ223" s="412">
        <v>1206.3</v>
      </c>
      <c r="IA223" s="412">
        <v>1071.75</v>
      </c>
      <c r="IB223" s="412">
        <v>5608.25</v>
      </c>
      <c r="IC223" s="412">
        <v>9767</v>
      </c>
      <c r="ID223" s="412">
        <v>5998.25</v>
      </c>
      <c r="IE223" s="412">
        <v>3642.75</v>
      </c>
      <c r="IF223" s="412">
        <v>2732.05</v>
      </c>
      <c r="IG223" s="412">
        <v>1003.25</v>
      </c>
      <c r="IH223" s="412">
        <v>31031.599999999999</v>
      </c>
      <c r="II223" s="412">
        <v>0</v>
      </c>
      <c r="IJ223" s="412">
        <v>204.69</v>
      </c>
      <c r="IK223" s="412">
        <v>268.93</v>
      </c>
      <c r="IL223" s="412">
        <v>931.3</v>
      </c>
      <c r="IM223" s="412">
        <v>870.51</v>
      </c>
      <c r="IN223" s="412">
        <v>182.25</v>
      </c>
      <c r="IO223" s="412">
        <v>57.94</v>
      </c>
      <c r="IP223" s="412">
        <v>23.36</v>
      </c>
      <c r="IQ223" s="412">
        <v>4.2699999999999996</v>
      </c>
      <c r="IR223" s="412">
        <v>2543.2500000000005</v>
      </c>
      <c r="IS223" s="412">
        <v>2</v>
      </c>
      <c r="IT223" s="412">
        <v>1001.6099999999999</v>
      </c>
      <c r="IU223" s="412">
        <v>802.81999999999994</v>
      </c>
      <c r="IV223" s="412">
        <v>4676.95</v>
      </c>
      <c r="IW223" s="412">
        <v>8896.49</v>
      </c>
      <c r="IX223" s="412">
        <v>5816</v>
      </c>
      <c r="IY223" s="412">
        <v>3584.81</v>
      </c>
      <c r="IZ223" s="412">
        <v>2708.69</v>
      </c>
      <c r="JA223" s="412">
        <v>998.98</v>
      </c>
      <c r="JB223" s="412">
        <v>28488.35</v>
      </c>
      <c r="JC223" s="412">
        <v>1.1000000000000001</v>
      </c>
      <c r="JD223" s="412">
        <v>667.7</v>
      </c>
      <c r="JE223" s="412">
        <v>624.4</v>
      </c>
      <c r="JF223" s="412">
        <v>4157.3</v>
      </c>
      <c r="JG223" s="412">
        <v>8896.5</v>
      </c>
      <c r="JH223" s="412">
        <v>7108.4</v>
      </c>
      <c r="JI223" s="412">
        <v>5178.1000000000004</v>
      </c>
      <c r="JJ223" s="412">
        <v>4514.5</v>
      </c>
      <c r="JK223" s="412">
        <v>1998</v>
      </c>
      <c r="JL223" s="412">
        <v>33146</v>
      </c>
      <c r="JM223" s="412">
        <v>41.5</v>
      </c>
      <c r="JN223" s="412">
        <v>33187.5</v>
      </c>
      <c r="JO223" s="286"/>
      <c r="JP223" s="143">
        <f t="shared" si="8"/>
        <v>0</v>
      </c>
    </row>
    <row r="224" spans="1:276" x14ac:dyDescent="0.2">
      <c r="A224" s="150" t="s">
        <v>654</v>
      </c>
      <c r="B224" s="151" t="s">
        <v>276</v>
      </c>
      <c r="C224" s="152" t="s">
        <v>279</v>
      </c>
      <c r="D224" s="415" t="s">
        <v>653</v>
      </c>
      <c r="E224" s="412">
        <v>6182</v>
      </c>
      <c r="F224" s="412">
        <v>9955</v>
      </c>
      <c r="G224" s="412">
        <v>10537</v>
      </c>
      <c r="H224" s="412">
        <v>9046</v>
      </c>
      <c r="I224" s="412">
        <v>6375</v>
      </c>
      <c r="J224" s="412">
        <v>3896</v>
      </c>
      <c r="K224" s="412">
        <v>2322</v>
      </c>
      <c r="L224" s="412">
        <v>126</v>
      </c>
      <c r="M224" s="412">
        <v>48439</v>
      </c>
      <c r="N224" s="412">
        <v>256</v>
      </c>
      <c r="O224" s="412">
        <v>287</v>
      </c>
      <c r="P224" s="412">
        <v>162</v>
      </c>
      <c r="Q224" s="412">
        <v>124</v>
      </c>
      <c r="R224" s="412">
        <v>40</v>
      </c>
      <c r="S224" s="412">
        <v>27</v>
      </c>
      <c r="T224" s="412">
        <v>12</v>
      </c>
      <c r="U224" s="412">
        <v>7</v>
      </c>
      <c r="V224" s="412">
        <v>915</v>
      </c>
      <c r="W224" s="412">
        <v>0</v>
      </c>
      <c r="X224" s="412">
        <v>0</v>
      </c>
      <c r="Y224" s="412">
        <v>0</v>
      </c>
      <c r="Z224" s="412">
        <v>0</v>
      </c>
      <c r="AA224" s="412">
        <v>0</v>
      </c>
      <c r="AB224" s="412">
        <v>0</v>
      </c>
      <c r="AC224" s="412">
        <v>0</v>
      </c>
      <c r="AD224" s="412">
        <v>0</v>
      </c>
      <c r="AE224" s="412">
        <v>0</v>
      </c>
      <c r="AF224" s="412">
        <v>5926</v>
      </c>
      <c r="AG224" s="412">
        <v>9668</v>
      </c>
      <c r="AH224" s="412">
        <v>10375</v>
      </c>
      <c r="AI224" s="412">
        <v>8922</v>
      </c>
      <c r="AJ224" s="412">
        <v>6335</v>
      </c>
      <c r="AK224" s="412">
        <v>3869</v>
      </c>
      <c r="AL224" s="412">
        <v>2310</v>
      </c>
      <c r="AM224" s="412">
        <v>119</v>
      </c>
      <c r="AN224" s="412">
        <v>47524</v>
      </c>
      <c r="AO224" s="412">
        <v>13</v>
      </c>
      <c r="AP224" s="412">
        <v>40</v>
      </c>
      <c r="AQ224" s="412">
        <v>64</v>
      </c>
      <c r="AR224" s="412">
        <v>61</v>
      </c>
      <c r="AS224" s="412">
        <v>51</v>
      </c>
      <c r="AT224" s="412">
        <v>39</v>
      </c>
      <c r="AU224" s="412">
        <v>31</v>
      </c>
      <c r="AV224" s="412">
        <v>6</v>
      </c>
      <c r="AW224" s="412">
        <v>305</v>
      </c>
      <c r="AX224" s="412">
        <v>13</v>
      </c>
      <c r="AY224" s="412">
        <v>40</v>
      </c>
      <c r="AZ224" s="412">
        <v>64</v>
      </c>
      <c r="BA224" s="412">
        <v>61</v>
      </c>
      <c r="BB224" s="412">
        <v>51</v>
      </c>
      <c r="BC224" s="412">
        <v>39</v>
      </c>
      <c r="BD224" s="412">
        <v>31</v>
      </c>
      <c r="BE224" s="412">
        <v>6</v>
      </c>
      <c r="BF224" s="412">
        <v>0</v>
      </c>
      <c r="BG224" s="412">
        <v>305</v>
      </c>
      <c r="BH224" s="412">
        <v>13</v>
      </c>
      <c r="BI224" s="412">
        <v>5953</v>
      </c>
      <c r="BJ224" s="412">
        <v>9692</v>
      </c>
      <c r="BK224" s="412">
        <v>10372</v>
      </c>
      <c r="BL224" s="412">
        <v>8912</v>
      </c>
      <c r="BM224" s="412">
        <v>6323</v>
      </c>
      <c r="BN224" s="412">
        <v>3861</v>
      </c>
      <c r="BO224" s="412">
        <v>2285</v>
      </c>
      <c r="BP224" s="412">
        <v>113</v>
      </c>
      <c r="BQ224" s="412">
        <v>47524</v>
      </c>
      <c r="BR224" s="412">
        <v>2</v>
      </c>
      <c r="BS224" s="412">
        <v>3245</v>
      </c>
      <c r="BT224" s="412">
        <v>4121</v>
      </c>
      <c r="BU224" s="412">
        <v>3121</v>
      </c>
      <c r="BV224" s="412">
        <v>2045</v>
      </c>
      <c r="BW224" s="412">
        <v>1142</v>
      </c>
      <c r="BX224" s="412">
        <v>517</v>
      </c>
      <c r="BY224" s="412">
        <v>292</v>
      </c>
      <c r="BZ224" s="412">
        <v>20</v>
      </c>
      <c r="CA224" s="412">
        <v>14505</v>
      </c>
      <c r="CB224" s="412">
        <v>0</v>
      </c>
      <c r="CC224" s="412">
        <v>58</v>
      </c>
      <c r="CD224" s="412">
        <v>127</v>
      </c>
      <c r="CE224" s="412">
        <v>97</v>
      </c>
      <c r="CF224" s="412">
        <v>92</v>
      </c>
      <c r="CG224" s="412">
        <v>40</v>
      </c>
      <c r="CH224" s="412">
        <v>24</v>
      </c>
      <c r="CI224" s="412">
        <v>13</v>
      </c>
      <c r="CJ224" s="412">
        <v>0</v>
      </c>
      <c r="CK224" s="412">
        <v>451</v>
      </c>
      <c r="CL224" s="412">
        <v>0</v>
      </c>
      <c r="CM224" s="412">
        <v>3</v>
      </c>
      <c r="CN224" s="412">
        <v>4</v>
      </c>
      <c r="CO224" s="412">
        <v>7</v>
      </c>
      <c r="CP224" s="412">
        <v>7</v>
      </c>
      <c r="CQ224" s="412">
        <v>8</v>
      </c>
      <c r="CR224" s="412">
        <v>12</v>
      </c>
      <c r="CS224" s="412">
        <v>13</v>
      </c>
      <c r="CT224" s="412">
        <v>6</v>
      </c>
      <c r="CU224" s="412">
        <v>60</v>
      </c>
      <c r="CV224" s="412">
        <v>65</v>
      </c>
      <c r="CW224" s="412">
        <v>54</v>
      </c>
      <c r="CX224" s="412">
        <v>45</v>
      </c>
      <c r="CY224" s="412">
        <v>18</v>
      </c>
      <c r="CZ224" s="412">
        <v>21</v>
      </c>
      <c r="DA224" s="412">
        <v>4</v>
      </c>
      <c r="DB224" s="412">
        <v>5</v>
      </c>
      <c r="DC224" s="412">
        <v>2</v>
      </c>
      <c r="DD224" s="412">
        <v>214</v>
      </c>
      <c r="DE224" s="412">
        <v>91</v>
      </c>
      <c r="DF224" s="412">
        <v>87</v>
      </c>
      <c r="DG224" s="412">
        <v>56</v>
      </c>
      <c r="DH224" s="412">
        <v>61</v>
      </c>
      <c r="DI224" s="412">
        <v>28</v>
      </c>
      <c r="DJ224" s="412">
        <v>22</v>
      </c>
      <c r="DK224" s="412">
        <v>17</v>
      </c>
      <c r="DL224" s="412">
        <v>1</v>
      </c>
      <c r="DM224" s="412">
        <v>363</v>
      </c>
      <c r="DN224" s="412">
        <v>111</v>
      </c>
      <c r="DO224" s="412">
        <v>115</v>
      </c>
      <c r="DP224" s="412">
        <v>92</v>
      </c>
      <c r="DQ224" s="412">
        <v>70</v>
      </c>
      <c r="DR224" s="412">
        <v>26</v>
      </c>
      <c r="DS224" s="412">
        <v>18</v>
      </c>
      <c r="DT224" s="412">
        <v>21</v>
      </c>
      <c r="DU224" s="412">
        <v>1</v>
      </c>
      <c r="DV224" s="412">
        <v>454</v>
      </c>
      <c r="DW224" s="412">
        <v>0</v>
      </c>
      <c r="DX224" s="412">
        <v>0</v>
      </c>
      <c r="DY224" s="412">
        <v>0</v>
      </c>
      <c r="DZ224" s="412">
        <v>0</v>
      </c>
      <c r="EA224" s="412">
        <v>0</v>
      </c>
      <c r="EB224" s="412">
        <v>0</v>
      </c>
      <c r="EC224" s="412">
        <v>0</v>
      </c>
      <c r="ED224" s="412">
        <v>0</v>
      </c>
      <c r="EE224" s="412">
        <v>0</v>
      </c>
      <c r="EF224" s="412">
        <v>202</v>
      </c>
      <c r="EG224" s="412">
        <v>202</v>
      </c>
      <c r="EH224" s="412">
        <v>148</v>
      </c>
      <c r="EI224" s="412">
        <v>131</v>
      </c>
      <c r="EJ224" s="412">
        <v>54</v>
      </c>
      <c r="EK224" s="412">
        <v>40</v>
      </c>
      <c r="EL224" s="412">
        <v>38</v>
      </c>
      <c r="EM224" s="412">
        <v>2</v>
      </c>
      <c r="EN224" s="412">
        <v>817</v>
      </c>
      <c r="EO224" s="412">
        <v>100</v>
      </c>
      <c r="EP224" s="412">
        <v>100</v>
      </c>
      <c r="EQ224" s="412">
        <v>71</v>
      </c>
      <c r="ER224" s="412">
        <v>69</v>
      </c>
      <c r="ES224" s="412">
        <v>35</v>
      </c>
      <c r="ET224" s="412">
        <v>27</v>
      </c>
      <c r="EU224" s="412">
        <v>19</v>
      </c>
      <c r="EV224" s="412">
        <v>2</v>
      </c>
      <c r="EW224" s="412">
        <v>423</v>
      </c>
      <c r="EX224" s="412">
        <v>0</v>
      </c>
      <c r="EY224" s="412">
        <v>0</v>
      </c>
      <c r="EZ224" s="412">
        <v>0</v>
      </c>
      <c r="FA224" s="412">
        <v>0</v>
      </c>
      <c r="FB224" s="412">
        <v>0</v>
      </c>
      <c r="FC224" s="412">
        <v>0</v>
      </c>
      <c r="FD224" s="412">
        <v>0</v>
      </c>
      <c r="FE224" s="412">
        <v>0</v>
      </c>
      <c r="FF224" s="412">
        <v>0</v>
      </c>
      <c r="FG224" s="412">
        <v>9</v>
      </c>
      <c r="FH224" s="412">
        <v>11</v>
      </c>
      <c r="FI224" s="412">
        <v>13</v>
      </c>
      <c r="FJ224" s="412">
        <v>7</v>
      </c>
      <c r="FK224" s="412">
        <v>7</v>
      </c>
      <c r="FL224" s="412">
        <v>4</v>
      </c>
      <c r="FM224" s="412">
        <v>2</v>
      </c>
      <c r="FN224" s="412">
        <v>1</v>
      </c>
      <c r="FO224" s="412">
        <v>54</v>
      </c>
      <c r="FP224" s="412">
        <v>91</v>
      </c>
      <c r="FQ224" s="412">
        <v>89</v>
      </c>
      <c r="FR224" s="412">
        <v>58</v>
      </c>
      <c r="FS224" s="412">
        <v>62</v>
      </c>
      <c r="FT224" s="412">
        <v>28</v>
      </c>
      <c r="FU224" s="412">
        <v>23</v>
      </c>
      <c r="FV224" s="412">
        <v>17</v>
      </c>
      <c r="FW224" s="412">
        <v>1</v>
      </c>
      <c r="FX224" s="412">
        <v>369</v>
      </c>
      <c r="FY224" s="412">
        <v>11</v>
      </c>
      <c r="FZ224" s="412">
        <v>2532</v>
      </c>
      <c r="GA224" s="412">
        <v>5324</v>
      </c>
      <c r="GB224" s="412">
        <v>7055</v>
      </c>
      <c r="GC224" s="412">
        <v>6697</v>
      </c>
      <c r="GD224" s="412">
        <v>5106</v>
      </c>
      <c r="GE224" s="412">
        <v>3288</v>
      </c>
      <c r="GF224" s="412">
        <v>1946</v>
      </c>
      <c r="GG224" s="412">
        <v>86</v>
      </c>
      <c r="GH224" s="412">
        <v>32045</v>
      </c>
      <c r="GI224" s="412">
        <v>2</v>
      </c>
      <c r="GJ224" s="412">
        <v>3421</v>
      </c>
      <c r="GK224" s="412">
        <v>4368</v>
      </c>
      <c r="GL224" s="412">
        <v>3317</v>
      </c>
      <c r="GM224" s="412">
        <v>2215</v>
      </c>
      <c r="GN224" s="412">
        <v>1217</v>
      </c>
      <c r="GO224" s="412">
        <v>573</v>
      </c>
      <c r="GP224" s="412">
        <v>339</v>
      </c>
      <c r="GQ224" s="412">
        <v>27</v>
      </c>
      <c r="GR224" s="412">
        <v>15479</v>
      </c>
      <c r="GS224" s="412">
        <v>0</v>
      </c>
      <c r="GT224" s="412">
        <v>0</v>
      </c>
      <c r="GU224" s="412">
        <v>0</v>
      </c>
      <c r="GV224" s="412">
        <v>0</v>
      </c>
      <c r="GW224" s="412">
        <v>0</v>
      </c>
      <c r="GX224" s="412">
        <v>0</v>
      </c>
      <c r="GY224" s="412">
        <v>0</v>
      </c>
      <c r="GZ224" s="412">
        <v>0</v>
      </c>
      <c r="HA224" s="412">
        <v>0</v>
      </c>
      <c r="HB224" s="412">
        <v>0</v>
      </c>
      <c r="HC224" s="412">
        <v>12.5</v>
      </c>
      <c r="HD224" s="412">
        <v>5068.25</v>
      </c>
      <c r="HE224" s="412">
        <v>8570</v>
      </c>
      <c r="HF224" s="412">
        <v>9518</v>
      </c>
      <c r="HG224" s="412">
        <v>8338.75</v>
      </c>
      <c r="HH224" s="412">
        <v>6010</v>
      </c>
      <c r="HI224" s="412">
        <v>3709.75</v>
      </c>
      <c r="HJ224" s="412">
        <v>2191.75</v>
      </c>
      <c r="HK224" s="412">
        <v>104.5</v>
      </c>
      <c r="HL224" s="412">
        <v>43523.5</v>
      </c>
      <c r="HM224" s="412">
        <v>6.9</v>
      </c>
      <c r="HN224" s="412">
        <v>3378.8</v>
      </c>
      <c r="HO224" s="412">
        <v>6665.6</v>
      </c>
      <c r="HP224" s="412">
        <v>8460.4</v>
      </c>
      <c r="HQ224" s="412">
        <v>8338.7999999999993</v>
      </c>
      <c r="HR224" s="412">
        <v>7345.6</v>
      </c>
      <c r="HS224" s="412">
        <v>5358.5</v>
      </c>
      <c r="HT224" s="412">
        <v>3652.9</v>
      </c>
      <c r="HU224" s="412">
        <v>209</v>
      </c>
      <c r="HV224" s="412">
        <v>43416.5</v>
      </c>
      <c r="HW224" s="412">
        <v>0</v>
      </c>
      <c r="HX224" s="412">
        <v>43416.5</v>
      </c>
      <c r="HY224" s="412">
        <v>12.5</v>
      </c>
      <c r="HZ224" s="412">
        <v>5068.25</v>
      </c>
      <c r="IA224" s="412">
        <v>8570</v>
      </c>
      <c r="IB224" s="412">
        <v>9518</v>
      </c>
      <c r="IC224" s="412">
        <v>8338.75</v>
      </c>
      <c r="ID224" s="412">
        <v>6010</v>
      </c>
      <c r="IE224" s="412">
        <v>3709.75</v>
      </c>
      <c r="IF224" s="412">
        <v>2191.75</v>
      </c>
      <c r="IG224" s="412">
        <v>104.5</v>
      </c>
      <c r="IH224" s="412">
        <v>43523.5</v>
      </c>
      <c r="II224" s="412">
        <v>2.4300000000000002</v>
      </c>
      <c r="IJ224" s="412">
        <v>1190.1199999999999</v>
      </c>
      <c r="IK224" s="412">
        <v>1321.46</v>
      </c>
      <c r="IL224" s="412">
        <v>630.26</v>
      </c>
      <c r="IM224" s="412">
        <v>235.27</v>
      </c>
      <c r="IN224" s="412">
        <v>117.84</v>
      </c>
      <c r="IO224" s="412">
        <v>42.67</v>
      </c>
      <c r="IP224" s="412">
        <v>17.239999999999998</v>
      </c>
      <c r="IQ224" s="412">
        <v>0</v>
      </c>
      <c r="IR224" s="412">
        <v>3557.2900000000004</v>
      </c>
      <c r="IS224" s="412">
        <v>10.07</v>
      </c>
      <c r="IT224" s="412">
        <v>3878.13</v>
      </c>
      <c r="IU224" s="412">
        <v>7248.54</v>
      </c>
      <c r="IV224" s="412">
        <v>8887.74</v>
      </c>
      <c r="IW224" s="412">
        <v>8103.48</v>
      </c>
      <c r="IX224" s="412">
        <v>5892.16</v>
      </c>
      <c r="IY224" s="412">
        <v>3667.08</v>
      </c>
      <c r="IZ224" s="412">
        <v>2174.5100000000002</v>
      </c>
      <c r="JA224" s="412">
        <v>104.5</v>
      </c>
      <c r="JB224" s="412">
        <v>39966.21</v>
      </c>
      <c r="JC224" s="412">
        <v>5.6</v>
      </c>
      <c r="JD224" s="412">
        <v>2585.4</v>
      </c>
      <c r="JE224" s="412">
        <v>5637.8</v>
      </c>
      <c r="JF224" s="412">
        <v>7900.2</v>
      </c>
      <c r="JG224" s="412">
        <v>8103.5</v>
      </c>
      <c r="JH224" s="412">
        <v>7201.5</v>
      </c>
      <c r="JI224" s="412">
        <v>5296.9</v>
      </c>
      <c r="JJ224" s="412">
        <v>3624.2</v>
      </c>
      <c r="JK224" s="412">
        <v>209</v>
      </c>
      <c r="JL224" s="412">
        <v>40564.1</v>
      </c>
      <c r="JM224" s="412">
        <v>0</v>
      </c>
      <c r="JN224" s="412">
        <v>40564.1</v>
      </c>
      <c r="JO224" s="286"/>
      <c r="JP224" s="143">
        <f t="shared" si="8"/>
        <v>0</v>
      </c>
    </row>
    <row r="225" spans="1:276" x14ac:dyDescent="0.2">
      <c r="A225" s="150" t="s">
        <v>656</v>
      </c>
      <c r="B225" s="151" t="s">
        <v>276</v>
      </c>
      <c r="C225" s="152" t="s">
        <v>277</v>
      </c>
      <c r="D225" s="415" t="s">
        <v>655</v>
      </c>
      <c r="E225" s="412">
        <v>1395</v>
      </c>
      <c r="F225" s="412">
        <v>8323</v>
      </c>
      <c r="G225" s="412">
        <v>15522</v>
      </c>
      <c r="H225" s="412">
        <v>8553</v>
      </c>
      <c r="I225" s="412">
        <v>3777</v>
      </c>
      <c r="J225" s="412">
        <v>1165</v>
      </c>
      <c r="K225" s="412">
        <v>320</v>
      </c>
      <c r="L225" s="412">
        <v>37</v>
      </c>
      <c r="M225" s="412">
        <v>39092</v>
      </c>
      <c r="N225" s="412">
        <v>47</v>
      </c>
      <c r="O225" s="412">
        <v>131</v>
      </c>
      <c r="P225" s="412">
        <v>1094</v>
      </c>
      <c r="Q225" s="412">
        <v>943</v>
      </c>
      <c r="R225" s="412">
        <v>77</v>
      </c>
      <c r="S225" s="412">
        <v>13</v>
      </c>
      <c r="T225" s="412">
        <v>21</v>
      </c>
      <c r="U225" s="412">
        <v>26</v>
      </c>
      <c r="V225" s="412">
        <v>2352</v>
      </c>
      <c r="W225" s="412">
        <v>1</v>
      </c>
      <c r="X225" s="412">
        <v>3</v>
      </c>
      <c r="Y225" s="412">
        <v>0</v>
      </c>
      <c r="Z225" s="412">
        <v>1</v>
      </c>
      <c r="AA225" s="412">
        <v>1</v>
      </c>
      <c r="AB225" s="412">
        <v>0</v>
      </c>
      <c r="AC225" s="412">
        <v>0</v>
      </c>
      <c r="AD225" s="412">
        <v>0</v>
      </c>
      <c r="AE225" s="412">
        <v>6</v>
      </c>
      <c r="AF225" s="412">
        <v>1347</v>
      </c>
      <c r="AG225" s="412">
        <v>8189</v>
      </c>
      <c r="AH225" s="412">
        <v>14428</v>
      </c>
      <c r="AI225" s="412">
        <v>7609</v>
      </c>
      <c r="AJ225" s="412">
        <v>3699</v>
      </c>
      <c r="AK225" s="412">
        <v>1152</v>
      </c>
      <c r="AL225" s="412">
        <v>299</v>
      </c>
      <c r="AM225" s="412">
        <v>11</v>
      </c>
      <c r="AN225" s="412">
        <v>36734</v>
      </c>
      <c r="AO225" s="412">
        <v>0</v>
      </c>
      <c r="AP225" s="412">
        <v>25</v>
      </c>
      <c r="AQ225" s="412">
        <v>76</v>
      </c>
      <c r="AR225" s="412">
        <v>67</v>
      </c>
      <c r="AS225" s="412">
        <v>34</v>
      </c>
      <c r="AT225" s="412">
        <v>19</v>
      </c>
      <c r="AU225" s="412">
        <v>6</v>
      </c>
      <c r="AV225" s="412">
        <v>4</v>
      </c>
      <c r="AW225" s="412">
        <v>231</v>
      </c>
      <c r="AX225" s="412">
        <v>0</v>
      </c>
      <c r="AY225" s="412">
        <v>25</v>
      </c>
      <c r="AZ225" s="412">
        <v>76</v>
      </c>
      <c r="BA225" s="412">
        <v>67</v>
      </c>
      <c r="BB225" s="412">
        <v>34</v>
      </c>
      <c r="BC225" s="412">
        <v>19</v>
      </c>
      <c r="BD225" s="412">
        <v>6</v>
      </c>
      <c r="BE225" s="412">
        <v>4</v>
      </c>
      <c r="BF225" s="412">
        <v>0</v>
      </c>
      <c r="BG225" s="412">
        <v>231</v>
      </c>
      <c r="BH225" s="412">
        <v>0</v>
      </c>
      <c r="BI225" s="412">
        <v>1372</v>
      </c>
      <c r="BJ225" s="412">
        <v>8240</v>
      </c>
      <c r="BK225" s="412">
        <v>14419</v>
      </c>
      <c r="BL225" s="412">
        <v>7576</v>
      </c>
      <c r="BM225" s="412">
        <v>3684</v>
      </c>
      <c r="BN225" s="412">
        <v>1139</v>
      </c>
      <c r="BO225" s="412">
        <v>297</v>
      </c>
      <c r="BP225" s="412">
        <v>7</v>
      </c>
      <c r="BQ225" s="412">
        <v>36734</v>
      </c>
      <c r="BR225" s="412">
        <v>0</v>
      </c>
      <c r="BS225" s="412">
        <v>783</v>
      </c>
      <c r="BT225" s="412">
        <v>4076</v>
      </c>
      <c r="BU225" s="412">
        <v>4313</v>
      </c>
      <c r="BV225" s="412">
        <v>1656</v>
      </c>
      <c r="BW225" s="412">
        <v>648</v>
      </c>
      <c r="BX225" s="412">
        <v>139</v>
      </c>
      <c r="BY225" s="412">
        <v>28</v>
      </c>
      <c r="BZ225" s="412">
        <v>0</v>
      </c>
      <c r="CA225" s="412">
        <v>11643</v>
      </c>
      <c r="CB225" s="412">
        <v>0</v>
      </c>
      <c r="CC225" s="412">
        <v>0</v>
      </c>
      <c r="CD225" s="412">
        <v>48</v>
      </c>
      <c r="CE225" s="412">
        <v>91</v>
      </c>
      <c r="CF225" s="412">
        <v>57</v>
      </c>
      <c r="CG225" s="412">
        <v>19</v>
      </c>
      <c r="CH225" s="412">
        <v>7</v>
      </c>
      <c r="CI225" s="412">
        <v>1</v>
      </c>
      <c r="CJ225" s="412">
        <v>0</v>
      </c>
      <c r="CK225" s="412">
        <v>223</v>
      </c>
      <c r="CL225" s="412">
        <v>0</v>
      </c>
      <c r="CM225" s="412">
        <v>0</v>
      </c>
      <c r="CN225" s="412">
        <v>8</v>
      </c>
      <c r="CO225" s="412">
        <v>4</v>
      </c>
      <c r="CP225" s="412">
        <v>2</v>
      </c>
      <c r="CQ225" s="412">
        <v>9</v>
      </c>
      <c r="CR225" s="412">
        <v>7</v>
      </c>
      <c r="CS225" s="412">
        <v>9</v>
      </c>
      <c r="CT225" s="412">
        <v>2</v>
      </c>
      <c r="CU225" s="412">
        <v>41</v>
      </c>
      <c r="CV225" s="412">
        <v>28</v>
      </c>
      <c r="CW225" s="412">
        <v>67</v>
      </c>
      <c r="CX225" s="412">
        <v>65</v>
      </c>
      <c r="CY225" s="412">
        <v>32</v>
      </c>
      <c r="CZ225" s="412">
        <v>9</v>
      </c>
      <c r="DA225" s="412">
        <v>3</v>
      </c>
      <c r="DB225" s="412">
        <v>0</v>
      </c>
      <c r="DC225" s="412">
        <v>0</v>
      </c>
      <c r="DD225" s="412">
        <v>204</v>
      </c>
      <c r="DE225" s="412">
        <v>30</v>
      </c>
      <c r="DF225" s="412">
        <v>91</v>
      </c>
      <c r="DG225" s="412">
        <v>52</v>
      </c>
      <c r="DH225" s="412">
        <v>34</v>
      </c>
      <c r="DI225" s="412">
        <v>12</v>
      </c>
      <c r="DJ225" s="412">
        <v>3</v>
      </c>
      <c r="DK225" s="412">
        <v>4</v>
      </c>
      <c r="DL225" s="412">
        <v>1</v>
      </c>
      <c r="DM225" s="412">
        <v>227</v>
      </c>
      <c r="DN225" s="412">
        <v>11</v>
      </c>
      <c r="DO225" s="412">
        <v>69</v>
      </c>
      <c r="DP225" s="412">
        <v>102</v>
      </c>
      <c r="DQ225" s="412">
        <v>44</v>
      </c>
      <c r="DR225" s="412">
        <v>12</v>
      </c>
      <c r="DS225" s="412">
        <v>5</v>
      </c>
      <c r="DT225" s="412">
        <v>2</v>
      </c>
      <c r="DU225" s="412">
        <v>1</v>
      </c>
      <c r="DV225" s="412">
        <v>246</v>
      </c>
      <c r="DW225" s="412">
        <v>7</v>
      </c>
      <c r="DX225" s="412">
        <v>41</v>
      </c>
      <c r="DY225" s="412">
        <v>11</v>
      </c>
      <c r="DZ225" s="412">
        <v>5</v>
      </c>
      <c r="EA225" s="412">
        <v>3</v>
      </c>
      <c r="EB225" s="412">
        <v>0</v>
      </c>
      <c r="EC225" s="412">
        <v>1</v>
      </c>
      <c r="ED225" s="412">
        <v>2</v>
      </c>
      <c r="EE225" s="412">
        <v>70</v>
      </c>
      <c r="EF225" s="412">
        <v>48</v>
      </c>
      <c r="EG225" s="412">
        <v>201</v>
      </c>
      <c r="EH225" s="412">
        <v>165</v>
      </c>
      <c r="EI225" s="412">
        <v>83</v>
      </c>
      <c r="EJ225" s="412">
        <v>27</v>
      </c>
      <c r="EK225" s="412">
        <v>8</v>
      </c>
      <c r="EL225" s="412">
        <v>7</v>
      </c>
      <c r="EM225" s="412">
        <v>4</v>
      </c>
      <c r="EN225" s="412">
        <v>543</v>
      </c>
      <c r="EO225" s="412">
        <v>27</v>
      </c>
      <c r="EP225" s="412">
        <v>97</v>
      </c>
      <c r="EQ225" s="412">
        <v>43</v>
      </c>
      <c r="ER225" s="412">
        <v>23</v>
      </c>
      <c r="ES225" s="412">
        <v>16</v>
      </c>
      <c r="ET225" s="412">
        <v>3</v>
      </c>
      <c r="EU225" s="412">
        <v>3</v>
      </c>
      <c r="EV225" s="412">
        <v>3</v>
      </c>
      <c r="EW225" s="412">
        <v>215</v>
      </c>
      <c r="EX225" s="412">
        <v>0</v>
      </c>
      <c r="EY225" s="412">
        <v>0</v>
      </c>
      <c r="EZ225" s="412">
        <v>0</v>
      </c>
      <c r="FA225" s="412">
        <v>0</v>
      </c>
      <c r="FB225" s="412">
        <v>0</v>
      </c>
      <c r="FC225" s="412">
        <v>0</v>
      </c>
      <c r="FD225" s="412">
        <v>0</v>
      </c>
      <c r="FE225" s="412">
        <v>0</v>
      </c>
      <c r="FF225" s="412">
        <v>0</v>
      </c>
      <c r="FG225" s="412">
        <v>1</v>
      </c>
      <c r="FH225" s="412">
        <v>4</v>
      </c>
      <c r="FI225" s="412">
        <v>12</v>
      </c>
      <c r="FJ225" s="412">
        <v>7</v>
      </c>
      <c r="FK225" s="412">
        <v>5</v>
      </c>
      <c r="FL225" s="412">
        <v>1</v>
      </c>
      <c r="FM225" s="412">
        <v>1</v>
      </c>
      <c r="FN225" s="412">
        <v>0</v>
      </c>
      <c r="FO225" s="412">
        <v>31</v>
      </c>
      <c r="FP225" s="412">
        <v>26</v>
      </c>
      <c r="FQ225" s="412">
        <v>93</v>
      </c>
      <c r="FR225" s="412">
        <v>31</v>
      </c>
      <c r="FS225" s="412">
        <v>16</v>
      </c>
      <c r="FT225" s="412">
        <v>11</v>
      </c>
      <c r="FU225" s="412">
        <v>2</v>
      </c>
      <c r="FV225" s="412">
        <v>2</v>
      </c>
      <c r="FW225" s="412">
        <v>3</v>
      </c>
      <c r="FX225" s="412">
        <v>184</v>
      </c>
      <c r="FY225" s="412">
        <v>0</v>
      </c>
      <c r="FZ225" s="412">
        <v>571</v>
      </c>
      <c r="GA225" s="412">
        <v>3998</v>
      </c>
      <c r="GB225" s="412">
        <v>9898</v>
      </c>
      <c r="GC225" s="412">
        <v>5812</v>
      </c>
      <c r="GD225" s="412">
        <v>2993</v>
      </c>
      <c r="GE225" s="412">
        <v>981</v>
      </c>
      <c r="GF225" s="412">
        <v>256</v>
      </c>
      <c r="GG225" s="412">
        <v>2</v>
      </c>
      <c r="GH225" s="412">
        <v>24511</v>
      </c>
      <c r="GI225" s="412">
        <v>0</v>
      </c>
      <c r="GJ225" s="412">
        <v>801</v>
      </c>
      <c r="GK225" s="412">
        <v>4242</v>
      </c>
      <c r="GL225" s="412">
        <v>4521</v>
      </c>
      <c r="GM225" s="412">
        <v>1764</v>
      </c>
      <c r="GN225" s="412">
        <v>691</v>
      </c>
      <c r="GO225" s="412">
        <v>158</v>
      </c>
      <c r="GP225" s="412">
        <v>41</v>
      </c>
      <c r="GQ225" s="412">
        <v>5</v>
      </c>
      <c r="GR225" s="412">
        <v>12223</v>
      </c>
      <c r="GS225" s="412">
        <v>0</v>
      </c>
      <c r="GT225" s="412">
        <v>1.9</v>
      </c>
      <c r="GU225" s="412">
        <v>0</v>
      </c>
      <c r="GV225" s="412">
        <v>0</v>
      </c>
      <c r="GW225" s="412">
        <v>0</v>
      </c>
      <c r="GX225" s="412">
        <v>0</v>
      </c>
      <c r="GY225" s="412">
        <v>0</v>
      </c>
      <c r="GZ225" s="412">
        <v>0</v>
      </c>
      <c r="HA225" s="412">
        <v>0</v>
      </c>
      <c r="HB225" s="412">
        <v>1.9</v>
      </c>
      <c r="HC225" s="412">
        <v>0</v>
      </c>
      <c r="HD225" s="412">
        <v>1167.3499999999999</v>
      </c>
      <c r="HE225" s="412">
        <v>7158.5</v>
      </c>
      <c r="HF225" s="412">
        <v>13228</v>
      </c>
      <c r="HG225" s="412">
        <v>7110.75</v>
      </c>
      <c r="HH225" s="412">
        <v>3505.75</v>
      </c>
      <c r="HI225" s="412">
        <v>1094.5</v>
      </c>
      <c r="HJ225" s="412">
        <v>284.75</v>
      </c>
      <c r="HK225" s="412">
        <v>6</v>
      </c>
      <c r="HL225" s="412">
        <v>33555.599999999999</v>
      </c>
      <c r="HM225" s="412">
        <v>0</v>
      </c>
      <c r="HN225" s="412">
        <v>778.2</v>
      </c>
      <c r="HO225" s="412">
        <v>5567.7</v>
      </c>
      <c r="HP225" s="412">
        <v>11758.2</v>
      </c>
      <c r="HQ225" s="412">
        <v>7110.8</v>
      </c>
      <c r="HR225" s="412">
        <v>4284.8</v>
      </c>
      <c r="HS225" s="412">
        <v>1580.9</v>
      </c>
      <c r="HT225" s="412">
        <v>474.6</v>
      </c>
      <c r="HU225" s="412">
        <v>12</v>
      </c>
      <c r="HV225" s="412">
        <v>31567.199999999997</v>
      </c>
      <c r="HW225" s="412">
        <v>1799.71</v>
      </c>
      <c r="HX225" s="412">
        <v>33366.9</v>
      </c>
      <c r="HY225" s="412">
        <v>0</v>
      </c>
      <c r="HZ225" s="412">
        <v>1167.3499999999999</v>
      </c>
      <c r="IA225" s="412">
        <v>7158.5</v>
      </c>
      <c r="IB225" s="412">
        <v>13228</v>
      </c>
      <c r="IC225" s="412">
        <v>7110.75</v>
      </c>
      <c r="ID225" s="412">
        <v>3505.75</v>
      </c>
      <c r="IE225" s="412">
        <v>1094.5</v>
      </c>
      <c r="IF225" s="412">
        <v>284.75</v>
      </c>
      <c r="IG225" s="412">
        <v>6</v>
      </c>
      <c r="IH225" s="412">
        <v>33555.599999999999</v>
      </c>
      <c r="II225" s="412">
        <v>0</v>
      </c>
      <c r="IJ225" s="412">
        <v>418.27</v>
      </c>
      <c r="IK225" s="412">
        <v>1682.81</v>
      </c>
      <c r="IL225" s="412">
        <v>1164.78</v>
      </c>
      <c r="IM225" s="412">
        <v>243.17</v>
      </c>
      <c r="IN225" s="412">
        <v>47.96</v>
      </c>
      <c r="IO225" s="412">
        <v>6.86</v>
      </c>
      <c r="IP225" s="412">
        <v>0.69</v>
      </c>
      <c r="IQ225" s="412">
        <v>0</v>
      </c>
      <c r="IR225" s="412">
        <v>3564.54</v>
      </c>
      <c r="IS225" s="412">
        <v>0</v>
      </c>
      <c r="IT225" s="412">
        <v>749.07999999999993</v>
      </c>
      <c r="IU225" s="412">
        <v>5475.6900000000005</v>
      </c>
      <c r="IV225" s="412">
        <v>12063.22</v>
      </c>
      <c r="IW225" s="412">
        <v>6867.58</v>
      </c>
      <c r="IX225" s="412">
        <v>3457.79</v>
      </c>
      <c r="IY225" s="412">
        <v>1087.6400000000001</v>
      </c>
      <c r="IZ225" s="412">
        <v>284.06</v>
      </c>
      <c r="JA225" s="412">
        <v>6</v>
      </c>
      <c r="JB225" s="412">
        <v>29991.06</v>
      </c>
      <c r="JC225" s="412">
        <v>0</v>
      </c>
      <c r="JD225" s="412">
        <v>499.4</v>
      </c>
      <c r="JE225" s="412">
        <v>4258.8999999999996</v>
      </c>
      <c r="JF225" s="412">
        <v>10722.9</v>
      </c>
      <c r="JG225" s="412">
        <v>6867.6</v>
      </c>
      <c r="JH225" s="412">
        <v>4226.2</v>
      </c>
      <c r="JI225" s="412">
        <v>1571</v>
      </c>
      <c r="JJ225" s="412">
        <v>473.4</v>
      </c>
      <c r="JK225" s="412">
        <v>12</v>
      </c>
      <c r="JL225" s="412">
        <v>28631.4</v>
      </c>
      <c r="JM225" s="412">
        <v>1799.71</v>
      </c>
      <c r="JN225" s="412">
        <v>30431.1</v>
      </c>
      <c r="JO225" s="286"/>
      <c r="JP225" s="143">
        <f t="shared" si="8"/>
        <v>0</v>
      </c>
    </row>
    <row r="226" spans="1:276" x14ac:dyDescent="0.2">
      <c r="A226" s="150" t="s">
        <v>657</v>
      </c>
      <c r="B226" s="151" t="s">
        <v>284</v>
      </c>
      <c r="C226" s="152" t="s">
        <v>279</v>
      </c>
      <c r="D226" s="415" t="s">
        <v>328</v>
      </c>
      <c r="E226" s="412">
        <v>1594</v>
      </c>
      <c r="F226" s="412">
        <v>4465</v>
      </c>
      <c r="G226" s="412">
        <v>2988</v>
      </c>
      <c r="H226" s="412">
        <v>2397</v>
      </c>
      <c r="I226" s="412">
        <v>2258</v>
      </c>
      <c r="J226" s="412">
        <v>1578</v>
      </c>
      <c r="K226" s="412">
        <v>1248</v>
      </c>
      <c r="L226" s="412">
        <v>145</v>
      </c>
      <c r="M226" s="412">
        <v>16673</v>
      </c>
      <c r="N226" s="412">
        <v>68</v>
      </c>
      <c r="O226" s="412">
        <v>590</v>
      </c>
      <c r="P226" s="412">
        <v>114</v>
      </c>
      <c r="Q226" s="412">
        <v>43</v>
      </c>
      <c r="R226" s="412">
        <v>34</v>
      </c>
      <c r="S226" s="412">
        <v>12</v>
      </c>
      <c r="T226" s="412">
        <v>7</v>
      </c>
      <c r="U226" s="412">
        <v>9</v>
      </c>
      <c r="V226" s="412">
        <v>877</v>
      </c>
      <c r="W226" s="412">
        <v>0</v>
      </c>
      <c r="X226" s="412">
        <v>0</v>
      </c>
      <c r="Y226" s="412">
        <v>0</v>
      </c>
      <c r="Z226" s="412">
        <v>0</v>
      </c>
      <c r="AA226" s="412">
        <v>0</v>
      </c>
      <c r="AB226" s="412">
        <v>0</v>
      </c>
      <c r="AC226" s="412">
        <v>0</v>
      </c>
      <c r="AD226" s="412">
        <v>0</v>
      </c>
      <c r="AE226" s="412">
        <v>0</v>
      </c>
      <c r="AF226" s="412">
        <v>1526</v>
      </c>
      <c r="AG226" s="412">
        <v>3875</v>
      </c>
      <c r="AH226" s="412">
        <v>2874</v>
      </c>
      <c r="AI226" s="412">
        <v>2354</v>
      </c>
      <c r="AJ226" s="412">
        <v>2224</v>
      </c>
      <c r="AK226" s="412">
        <v>1566</v>
      </c>
      <c r="AL226" s="412">
        <v>1241</v>
      </c>
      <c r="AM226" s="412">
        <v>136</v>
      </c>
      <c r="AN226" s="412">
        <v>15796</v>
      </c>
      <c r="AO226" s="412">
        <v>7</v>
      </c>
      <c r="AP226" s="412">
        <v>14</v>
      </c>
      <c r="AQ226" s="412">
        <v>11</v>
      </c>
      <c r="AR226" s="412">
        <v>10</v>
      </c>
      <c r="AS226" s="412">
        <v>12</v>
      </c>
      <c r="AT226" s="412">
        <v>10</v>
      </c>
      <c r="AU226" s="412">
        <v>10</v>
      </c>
      <c r="AV226" s="412">
        <v>7</v>
      </c>
      <c r="AW226" s="412">
        <v>81</v>
      </c>
      <c r="AX226" s="412">
        <v>7</v>
      </c>
      <c r="AY226" s="412">
        <v>14</v>
      </c>
      <c r="AZ226" s="412">
        <v>11</v>
      </c>
      <c r="BA226" s="412">
        <v>10</v>
      </c>
      <c r="BB226" s="412">
        <v>12</v>
      </c>
      <c r="BC226" s="412">
        <v>10</v>
      </c>
      <c r="BD226" s="412">
        <v>10</v>
      </c>
      <c r="BE226" s="412">
        <v>7</v>
      </c>
      <c r="BF226" s="412">
        <v>0</v>
      </c>
      <c r="BG226" s="412">
        <v>81</v>
      </c>
      <c r="BH226" s="412">
        <v>7</v>
      </c>
      <c r="BI226" s="412">
        <v>1533</v>
      </c>
      <c r="BJ226" s="412">
        <v>3872</v>
      </c>
      <c r="BK226" s="412">
        <v>2873</v>
      </c>
      <c r="BL226" s="412">
        <v>2356</v>
      </c>
      <c r="BM226" s="412">
        <v>2222</v>
      </c>
      <c r="BN226" s="412">
        <v>1566</v>
      </c>
      <c r="BO226" s="412">
        <v>1238</v>
      </c>
      <c r="BP226" s="412">
        <v>129</v>
      </c>
      <c r="BQ226" s="412">
        <v>15796</v>
      </c>
      <c r="BR226" s="412">
        <v>4</v>
      </c>
      <c r="BS226" s="412">
        <v>883</v>
      </c>
      <c r="BT226" s="412">
        <v>1591</v>
      </c>
      <c r="BU226" s="412">
        <v>898</v>
      </c>
      <c r="BV226" s="412">
        <v>600</v>
      </c>
      <c r="BW226" s="412">
        <v>434</v>
      </c>
      <c r="BX226" s="412">
        <v>270</v>
      </c>
      <c r="BY226" s="412">
        <v>165</v>
      </c>
      <c r="BZ226" s="412">
        <v>16</v>
      </c>
      <c r="CA226" s="412">
        <v>4861</v>
      </c>
      <c r="CB226" s="412">
        <v>0</v>
      </c>
      <c r="CC226" s="412">
        <v>11</v>
      </c>
      <c r="CD226" s="412">
        <v>40</v>
      </c>
      <c r="CE226" s="412">
        <v>22</v>
      </c>
      <c r="CF226" s="412">
        <v>18</v>
      </c>
      <c r="CG226" s="412">
        <v>7</v>
      </c>
      <c r="CH226" s="412">
        <v>6</v>
      </c>
      <c r="CI226" s="412">
        <v>10</v>
      </c>
      <c r="CJ226" s="412">
        <v>0</v>
      </c>
      <c r="CK226" s="412">
        <v>114</v>
      </c>
      <c r="CL226" s="412">
        <v>0</v>
      </c>
      <c r="CM226" s="412">
        <v>0</v>
      </c>
      <c r="CN226" s="412">
        <v>1</v>
      </c>
      <c r="CO226" s="412">
        <v>0</v>
      </c>
      <c r="CP226" s="412">
        <v>2</v>
      </c>
      <c r="CQ226" s="412">
        <v>1</v>
      </c>
      <c r="CR226" s="412">
        <v>2</v>
      </c>
      <c r="CS226" s="412">
        <v>6</v>
      </c>
      <c r="CT226" s="412">
        <v>0</v>
      </c>
      <c r="CU226" s="412">
        <v>12</v>
      </c>
      <c r="CV226" s="412">
        <v>21</v>
      </c>
      <c r="CW226" s="412">
        <v>26</v>
      </c>
      <c r="CX226" s="412">
        <v>37</v>
      </c>
      <c r="CY226" s="412">
        <v>28</v>
      </c>
      <c r="CZ226" s="412">
        <v>18</v>
      </c>
      <c r="DA226" s="412">
        <v>13</v>
      </c>
      <c r="DB226" s="412">
        <v>19</v>
      </c>
      <c r="DC226" s="412">
        <v>4</v>
      </c>
      <c r="DD226" s="412">
        <v>166</v>
      </c>
      <c r="DE226" s="412">
        <v>19</v>
      </c>
      <c r="DF226" s="412">
        <v>26</v>
      </c>
      <c r="DG226" s="412">
        <v>15</v>
      </c>
      <c r="DH226" s="412">
        <v>16</v>
      </c>
      <c r="DI226" s="412">
        <v>10</v>
      </c>
      <c r="DJ226" s="412">
        <v>4</v>
      </c>
      <c r="DK226" s="412">
        <v>9</v>
      </c>
      <c r="DL226" s="412">
        <v>4</v>
      </c>
      <c r="DM226" s="412">
        <v>103</v>
      </c>
      <c r="DN226" s="412">
        <v>32</v>
      </c>
      <c r="DO226" s="412">
        <v>55</v>
      </c>
      <c r="DP226" s="412">
        <v>48</v>
      </c>
      <c r="DQ226" s="412">
        <v>31</v>
      </c>
      <c r="DR226" s="412">
        <v>23</v>
      </c>
      <c r="DS226" s="412">
        <v>20</v>
      </c>
      <c r="DT226" s="412">
        <v>7</v>
      </c>
      <c r="DU226" s="412">
        <v>5</v>
      </c>
      <c r="DV226" s="412">
        <v>221</v>
      </c>
      <c r="DW226" s="412">
        <v>17</v>
      </c>
      <c r="DX226" s="412">
        <v>17</v>
      </c>
      <c r="DY226" s="412">
        <v>11</v>
      </c>
      <c r="DZ226" s="412">
        <v>3</v>
      </c>
      <c r="EA226" s="412">
        <v>0</v>
      </c>
      <c r="EB226" s="412">
        <v>1</v>
      </c>
      <c r="EC226" s="412">
        <v>3</v>
      </c>
      <c r="ED226" s="412">
        <v>1</v>
      </c>
      <c r="EE226" s="412">
        <v>53</v>
      </c>
      <c r="EF226" s="412">
        <v>68</v>
      </c>
      <c r="EG226" s="412">
        <v>98</v>
      </c>
      <c r="EH226" s="412">
        <v>74</v>
      </c>
      <c r="EI226" s="412">
        <v>50</v>
      </c>
      <c r="EJ226" s="412">
        <v>33</v>
      </c>
      <c r="EK226" s="412">
        <v>25</v>
      </c>
      <c r="EL226" s="412">
        <v>19</v>
      </c>
      <c r="EM226" s="412">
        <v>10</v>
      </c>
      <c r="EN226" s="412">
        <v>377</v>
      </c>
      <c r="EO226" s="412">
        <v>44</v>
      </c>
      <c r="EP226" s="412">
        <v>49</v>
      </c>
      <c r="EQ226" s="412">
        <v>34</v>
      </c>
      <c r="ER226" s="412">
        <v>25</v>
      </c>
      <c r="ES226" s="412">
        <v>16</v>
      </c>
      <c r="ET226" s="412">
        <v>11</v>
      </c>
      <c r="EU226" s="412">
        <v>13</v>
      </c>
      <c r="EV226" s="412">
        <v>8</v>
      </c>
      <c r="EW226" s="412">
        <v>200</v>
      </c>
      <c r="EX226" s="412">
        <v>0</v>
      </c>
      <c r="EY226" s="412">
        <v>0</v>
      </c>
      <c r="EZ226" s="412">
        <v>0</v>
      </c>
      <c r="FA226" s="412">
        <v>0</v>
      </c>
      <c r="FB226" s="412">
        <v>0</v>
      </c>
      <c r="FC226" s="412">
        <v>0</v>
      </c>
      <c r="FD226" s="412">
        <v>0</v>
      </c>
      <c r="FE226" s="412">
        <v>0</v>
      </c>
      <c r="FF226" s="412">
        <v>0</v>
      </c>
      <c r="FG226" s="412">
        <v>4</v>
      </c>
      <c r="FH226" s="412">
        <v>2</v>
      </c>
      <c r="FI226" s="412">
        <v>5</v>
      </c>
      <c r="FJ226" s="412">
        <v>2</v>
      </c>
      <c r="FK226" s="412">
        <v>3</v>
      </c>
      <c r="FL226" s="412">
        <v>2</v>
      </c>
      <c r="FM226" s="412">
        <v>1</v>
      </c>
      <c r="FN226" s="412">
        <v>2</v>
      </c>
      <c r="FO226" s="412">
        <v>21</v>
      </c>
      <c r="FP226" s="412">
        <v>40</v>
      </c>
      <c r="FQ226" s="412">
        <v>47</v>
      </c>
      <c r="FR226" s="412">
        <v>29</v>
      </c>
      <c r="FS226" s="412">
        <v>23</v>
      </c>
      <c r="FT226" s="412">
        <v>13</v>
      </c>
      <c r="FU226" s="412">
        <v>9</v>
      </c>
      <c r="FV226" s="412">
        <v>12</v>
      </c>
      <c r="FW226" s="412">
        <v>6</v>
      </c>
      <c r="FX226" s="412">
        <v>179</v>
      </c>
      <c r="FY226" s="412">
        <v>3</v>
      </c>
      <c r="FZ226" s="412">
        <v>589</v>
      </c>
      <c r="GA226" s="412">
        <v>2168</v>
      </c>
      <c r="GB226" s="412">
        <v>1893</v>
      </c>
      <c r="GC226" s="412">
        <v>1701</v>
      </c>
      <c r="GD226" s="412">
        <v>1757</v>
      </c>
      <c r="GE226" s="412">
        <v>1267</v>
      </c>
      <c r="GF226" s="412">
        <v>1047</v>
      </c>
      <c r="GG226" s="412">
        <v>106</v>
      </c>
      <c r="GH226" s="412">
        <v>10531</v>
      </c>
      <c r="GI226" s="412">
        <v>4</v>
      </c>
      <c r="GJ226" s="412">
        <v>944</v>
      </c>
      <c r="GK226" s="412">
        <v>1704</v>
      </c>
      <c r="GL226" s="412">
        <v>980</v>
      </c>
      <c r="GM226" s="412">
        <v>655</v>
      </c>
      <c r="GN226" s="412">
        <v>465</v>
      </c>
      <c r="GO226" s="412">
        <v>299</v>
      </c>
      <c r="GP226" s="412">
        <v>191</v>
      </c>
      <c r="GQ226" s="412">
        <v>23</v>
      </c>
      <c r="GR226" s="412">
        <v>5265</v>
      </c>
      <c r="GS226" s="412">
        <v>0</v>
      </c>
      <c r="GT226" s="412">
        <v>0.5</v>
      </c>
      <c r="GU226" s="412">
        <v>0</v>
      </c>
      <c r="GV226" s="412">
        <v>0</v>
      </c>
      <c r="GW226" s="412">
        <v>0</v>
      </c>
      <c r="GX226" s="412">
        <v>0</v>
      </c>
      <c r="GY226" s="412">
        <v>0</v>
      </c>
      <c r="GZ226" s="412">
        <v>0</v>
      </c>
      <c r="HA226" s="412">
        <v>0</v>
      </c>
      <c r="HB226" s="412">
        <v>0.5</v>
      </c>
      <c r="HC226" s="412">
        <v>6</v>
      </c>
      <c r="HD226" s="412">
        <v>1288.2</v>
      </c>
      <c r="HE226" s="412">
        <v>3427.95</v>
      </c>
      <c r="HF226" s="412">
        <v>2607.6</v>
      </c>
      <c r="HG226" s="412">
        <v>2180.3000000000002</v>
      </c>
      <c r="HH226" s="412">
        <v>2096.25</v>
      </c>
      <c r="HI226" s="412">
        <v>1483.1</v>
      </c>
      <c r="HJ226" s="412">
        <v>1186.55</v>
      </c>
      <c r="HK226" s="412">
        <v>122.1</v>
      </c>
      <c r="HL226" s="412">
        <v>14398.05</v>
      </c>
      <c r="HM226" s="412">
        <v>3.3</v>
      </c>
      <c r="HN226" s="412">
        <v>858.8</v>
      </c>
      <c r="HO226" s="412">
        <v>2666.2</v>
      </c>
      <c r="HP226" s="412">
        <v>2317.9</v>
      </c>
      <c r="HQ226" s="412">
        <v>2180.3000000000002</v>
      </c>
      <c r="HR226" s="412">
        <v>2562.1</v>
      </c>
      <c r="HS226" s="412">
        <v>2142.3000000000002</v>
      </c>
      <c r="HT226" s="412">
        <v>1977.6</v>
      </c>
      <c r="HU226" s="412">
        <v>244.2</v>
      </c>
      <c r="HV226" s="412">
        <v>14952.700000000003</v>
      </c>
      <c r="HW226" s="412">
        <v>458</v>
      </c>
      <c r="HX226" s="412">
        <v>15410.7</v>
      </c>
      <c r="HY226" s="412">
        <v>6</v>
      </c>
      <c r="HZ226" s="412">
        <v>1288.2</v>
      </c>
      <c r="IA226" s="412">
        <v>3427.95</v>
      </c>
      <c r="IB226" s="412">
        <v>2607.6</v>
      </c>
      <c r="IC226" s="412">
        <v>2180.3000000000002</v>
      </c>
      <c r="ID226" s="412">
        <v>2096.25</v>
      </c>
      <c r="IE226" s="412">
        <v>1483.1</v>
      </c>
      <c r="IF226" s="412">
        <v>1186.55</v>
      </c>
      <c r="IG226" s="412">
        <v>122.1</v>
      </c>
      <c r="IH226" s="412">
        <v>14398.05</v>
      </c>
      <c r="II226" s="412">
        <v>0.47</v>
      </c>
      <c r="IJ226" s="412">
        <v>291.49</v>
      </c>
      <c r="IK226" s="412">
        <v>435.73</v>
      </c>
      <c r="IL226" s="412">
        <v>144.02000000000001</v>
      </c>
      <c r="IM226" s="412">
        <v>66.52</v>
      </c>
      <c r="IN226" s="412">
        <v>25.46</v>
      </c>
      <c r="IO226" s="412">
        <v>15.64</v>
      </c>
      <c r="IP226" s="412">
        <v>2.2599999999999998</v>
      </c>
      <c r="IQ226" s="412">
        <v>0</v>
      </c>
      <c r="IR226" s="412">
        <v>981.59</v>
      </c>
      <c r="IS226" s="412">
        <v>5.53</v>
      </c>
      <c r="IT226" s="412">
        <v>996.71</v>
      </c>
      <c r="IU226" s="412">
        <v>2992.22</v>
      </c>
      <c r="IV226" s="412">
        <v>2463.58</v>
      </c>
      <c r="IW226" s="412">
        <v>2113.7800000000002</v>
      </c>
      <c r="IX226" s="412">
        <v>2070.79</v>
      </c>
      <c r="IY226" s="412">
        <v>1467.4599999999998</v>
      </c>
      <c r="IZ226" s="412">
        <v>1184.29</v>
      </c>
      <c r="JA226" s="412">
        <v>122.1</v>
      </c>
      <c r="JB226" s="412">
        <v>13416.460000000001</v>
      </c>
      <c r="JC226" s="412">
        <v>3.1</v>
      </c>
      <c r="JD226" s="412">
        <v>664.5</v>
      </c>
      <c r="JE226" s="412">
        <v>2327.3000000000002</v>
      </c>
      <c r="JF226" s="412">
        <v>2189.8000000000002</v>
      </c>
      <c r="JG226" s="412">
        <v>2113.8000000000002</v>
      </c>
      <c r="JH226" s="412">
        <v>2531</v>
      </c>
      <c r="JI226" s="412">
        <v>2119.6999999999998</v>
      </c>
      <c r="JJ226" s="412">
        <v>1973.8</v>
      </c>
      <c r="JK226" s="412">
        <v>244.2</v>
      </c>
      <c r="JL226" s="412">
        <v>14167.2</v>
      </c>
      <c r="JM226" s="412">
        <v>458</v>
      </c>
      <c r="JN226" s="412">
        <v>14625.2</v>
      </c>
      <c r="JO226" s="286"/>
      <c r="JP226" s="143">
        <f t="shared" si="8"/>
        <v>0</v>
      </c>
    </row>
    <row r="227" spans="1:276" x14ac:dyDescent="0.2">
      <c r="A227" s="150" t="s">
        <v>659</v>
      </c>
      <c r="B227" s="151" t="s">
        <v>276</v>
      </c>
      <c r="C227" s="152" t="s">
        <v>283</v>
      </c>
      <c r="D227" s="415" t="s">
        <v>658</v>
      </c>
      <c r="E227" s="412">
        <v>2358</v>
      </c>
      <c r="F227" s="412">
        <v>6170</v>
      </c>
      <c r="G227" s="412">
        <v>5729</v>
      </c>
      <c r="H227" s="412">
        <v>4235</v>
      </c>
      <c r="I227" s="412">
        <v>3340</v>
      </c>
      <c r="J227" s="412">
        <v>2011</v>
      </c>
      <c r="K227" s="412">
        <v>1148</v>
      </c>
      <c r="L227" s="412">
        <v>108</v>
      </c>
      <c r="M227" s="412">
        <v>25099</v>
      </c>
      <c r="N227" s="412">
        <v>71</v>
      </c>
      <c r="O227" s="412">
        <v>60</v>
      </c>
      <c r="P227" s="412">
        <v>50</v>
      </c>
      <c r="Q227" s="412">
        <v>44</v>
      </c>
      <c r="R227" s="412">
        <v>24</v>
      </c>
      <c r="S227" s="412">
        <v>18</v>
      </c>
      <c r="T227" s="412">
        <v>11</v>
      </c>
      <c r="U227" s="412">
        <v>1</v>
      </c>
      <c r="V227" s="412">
        <v>279</v>
      </c>
      <c r="W227" s="412">
        <v>1</v>
      </c>
      <c r="X227" s="412">
        <v>1</v>
      </c>
      <c r="Y227" s="412">
        <v>0</v>
      </c>
      <c r="Z227" s="412">
        <v>0</v>
      </c>
      <c r="AA227" s="412">
        <v>0</v>
      </c>
      <c r="AB227" s="412">
        <v>0</v>
      </c>
      <c r="AC227" s="412">
        <v>0</v>
      </c>
      <c r="AD227" s="412">
        <v>0</v>
      </c>
      <c r="AE227" s="412">
        <v>2</v>
      </c>
      <c r="AF227" s="412">
        <v>2286</v>
      </c>
      <c r="AG227" s="412">
        <v>6109</v>
      </c>
      <c r="AH227" s="412">
        <v>5679</v>
      </c>
      <c r="AI227" s="412">
        <v>4191</v>
      </c>
      <c r="AJ227" s="412">
        <v>3316</v>
      </c>
      <c r="AK227" s="412">
        <v>1993</v>
      </c>
      <c r="AL227" s="412">
        <v>1137</v>
      </c>
      <c r="AM227" s="412">
        <v>107</v>
      </c>
      <c r="AN227" s="412">
        <v>24818</v>
      </c>
      <c r="AO227" s="412">
        <v>4</v>
      </c>
      <c r="AP227" s="412">
        <v>25</v>
      </c>
      <c r="AQ227" s="412">
        <v>19</v>
      </c>
      <c r="AR227" s="412">
        <v>29</v>
      </c>
      <c r="AS227" s="412">
        <v>21</v>
      </c>
      <c r="AT227" s="412">
        <v>11</v>
      </c>
      <c r="AU227" s="412">
        <v>15</v>
      </c>
      <c r="AV227" s="412">
        <v>2</v>
      </c>
      <c r="AW227" s="412">
        <v>126</v>
      </c>
      <c r="AX227" s="412">
        <v>4</v>
      </c>
      <c r="AY227" s="412">
        <v>25</v>
      </c>
      <c r="AZ227" s="412">
        <v>19</v>
      </c>
      <c r="BA227" s="412">
        <v>29</v>
      </c>
      <c r="BB227" s="412">
        <v>21</v>
      </c>
      <c r="BC227" s="412">
        <v>11</v>
      </c>
      <c r="BD227" s="412">
        <v>15</v>
      </c>
      <c r="BE227" s="412">
        <v>2</v>
      </c>
      <c r="BF227" s="412">
        <v>0</v>
      </c>
      <c r="BG227" s="412">
        <v>126</v>
      </c>
      <c r="BH227" s="412">
        <v>4</v>
      </c>
      <c r="BI227" s="412">
        <v>2307</v>
      </c>
      <c r="BJ227" s="412">
        <v>6103</v>
      </c>
      <c r="BK227" s="412">
        <v>5689</v>
      </c>
      <c r="BL227" s="412">
        <v>4183</v>
      </c>
      <c r="BM227" s="412">
        <v>3306</v>
      </c>
      <c r="BN227" s="412">
        <v>1997</v>
      </c>
      <c r="BO227" s="412">
        <v>1124</v>
      </c>
      <c r="BP227" s="412">
        <v>105</v>
      </c>
      <c r="BQ227" s="412">
        <v>24818</v>
      </c>
      <c r="BR227" s="412">
        <v>1</v>
      </c>
      <c r="BS227" s="412">
        <v>1382</v>
      </c>
      <c r="BT227" s="412">
        <v>2158</v>
      </c>
      <c r="BU227" s="412">
        <v>1641</v>
      </c>
      <c r="BV227" s="412">
        <v>1043</v>
      </c>
      <c r="BW227" s="412">
        <v>643</v>
      </c>
      <c r="BX227" s="412">
        <v>317</v>
      </c>
      <c r="BY227" s="412">
        <v>143</v>
      </c>
      <c r="BZ227" s="412">
        <v>11</v>
      </c>
      <c r="CA227" s="412">
        <v>7339</v>
      </c>
      <c r="CB227" s="412">
        <v>0</v>
      </c>
      <c r="CC227" s="412">
        <v>8</v>
      </c>
      <c r="CD227" s="412">
        <v>50</v>
      </c>
      <c r="CE227" s="412">
        <v>38</v>
      </c>
      <c r="CF227" s="412">
        <v>19</v>
      </c>
      <c r="CG227" s="412">
        <v>17</v>
      </c>
      <c r="CH227" s="412">
        <v>15</v>
      </c>
      <c r="CI227" s="412">
        <v>3</v>
      </c>
      <c r="CJ227" s="412">
        <v>0</v>
      </c>
      <c r="CK227" s="412">
        <v>150</v>
      </c>
      <c r="CL227" s="412">
        <v>0</v>
      </c>
      <c r="CM227" s="412">
        <v>3</v>
      </c>
      <c r="CN227" s="412">
        <v>1</v>
      </c>
      <c r="CO227" s="412">
        <v>4</v>
      </c>
      <c r="CP227" s="412">
        <v>3</v>
      </c>
      <c r="CQ227" s="412">
        <v>0</v>
      </c>
      <c r="CR227" s="412">
        <v>11</v>
      </c>
      <c r="CS227" s="412">
        <v>2</v>
      </c>
      <c r="CT227" s="412">
        <v>4</v>
      </c>
      <c r="CU227" s="412">
        <v>28</v>
      </c>
      <c r="CV227" s="412">
        <v>72</v>
      </c>
      <c r="CW227" s="412">
        <v>164</v>
      </c>
      <c r="CX227" s="412">
        <v>245</v>
      </c>
      <c r="CY227" s="412">
        <v>140</v>
      </c>
      <c r="CZ227" s="412">
        <v>110</v>
      </c>
      <c r="DA227" s="412">
        <v>46</v>
      </c>
      <c r="DB227" s="412">
        <v>31</v>
      </c>
      <c r="DC227" s="412">
        <v>4</v>
      </c>
      <c r="DD227" s="412">
        <v>812</v>
      </c>
      <c r="DE227" s="412">
        <v>52</v>
      </c>
      <c r="DF227" s="412">
        <v>93</v>
      </c>
      <c r="DG227" s="412">
        <v>91</v>
      </c>
      <c r="DH227" s="412">
        <v>79</v>
      </c>
      <c r="DI227" s="412">
        <v>41</v>
      </c>
      <c r="DJ227" s="412">
        <v>29</v>
      </c>
      <c r="DK227" s="412">
        <v>15</v>
      </c>
      <c r="DL227" s="412">
        <v>3</v>
      </c>
      <c r="DM227" s="412">
        <v>403</v>
      </c>
      <c r="DN227" s="412">
        <v>16</v>
      </c>
      <c r="DO227" s="412">
        <v>13</v>
      </c>
      <c r="DP227" s="412">
        <v>20</v>
      </c>
      <c r="DQ227" s="412">
        <v>11</v>
      </c>
      <c r="DR227" s="412">
        <v>8</v>
      </c>
      <c r="DS227" s="412">
        <v>2</v>
      </c>
      <c r="DT227" s="412">
        <v>4</v>
      </c>
      <c r="DU227" s="412">
        <v>0</v>
      </c>
      <c r="DV227" s="412">
        <v>74</v>
      </c>
      <c r="DW227" s="412">
        <v>18</v>
      </c>
      <c r="DX227" s="412">
        <v>11</v>
      </c>
      <c r="DY227" s="412">
        <v>11</v>
      </c>
      <c r="DZ227" s="412">
        <v>4</v>
      </c>
      <c r="EA227" s="412">
        <v>10</v>
      </c>
      <c r="EB227" s="412">
        <v>2</v>
      </c>
      <c r="EC227" s="412">
        <v>2</v>
      </c>
      <c r="ED227" s="412">
        <v>2</v>
      </c>
      <c r="EE227" s="412">
        <v>60</v>
      </c>
      <c r="EF227" s="412">
        <v>86</v>
      </c>
      <c r="EG227" s="412">
        <v>117</v>
      </c>
      <c r="EH227" s="412">
        <v>122</v>
      </c>
      <c r="EI227" s="412">
        <v>94</v>
      </c>
      <c r="EJ227" s="412">
        <v>59</v>
      </c>
      <c r="EK227" s="412">
        <v>33</v>
      </c>
      <c r="EL227" s="412">
        <v>21</v>
      </c>
      <c r="EM227" s="412">
        <v>5</v>
      </c>
      <c r="EN227" s="412">
        <v>537</v>
      </c>
      <c r="EO227" s="412">
        <v>38</v>
      </c>
      <c r="EP227" s="412">
        <v>50</v>
      </c>
      <c r="EQ227" s="412">
        <v>48</v>
      </c>
      <c r="ER227" s="412">
        <v>38</v>
      </c>
      <c r="ES227" s="412">
        <v>30</v>
      </c>
      <c r="ET227" s="412">
        <v>17</v>
      </c>
      <c r="EU227" s="412">
        <v>8</v>
      </c>
      <c r="EV227" s="412">
        <v>4</v>
      </c>
      <c r="EW227" s="412">
        <v>233</v>
      </c>
      <c r="EX227" s="412">
        <v>0</v>
      </c>
      <c r="EY227" s="412">
        <v>0</v>
      </c>
      <c r="EZ227" s="412">
        <v>0</v>
      </c>
      <c r="FA227" s="412">
        <v>0</v>
      </c>
      <c r="FB227" s="412">
        <v>0</v>
      </c>
      <c r="FC227" s="412">
        <v>0</v>
      </c>
      <c r="FD227" s="412">
        <v>0</v>
      </c>
      <c r="FE227" s="412">
        <v>0</v>
      </c>
      <c r="FF227" s="412">
        <v>0</v>
      </c>
      <c r="FG227" s="412">
        <v>0</v>
      </c>
      <c r="FH227" s="412">
        <v>0</v>
      </c>
      <c r="FI227" s="412">
        <v>0</v>
      </c>
      <c r="FJ227" s="412">
        <v>0</v>
      </c>
      <c r="FK227" s="412">
        <v>0</v>
      </c>
      <c r="FL227" s="412">
        <v>0</v>
      </c>
      <c r="FM227" s="412">
        <v>0</v>
      </c>
      <c r="FN227" s="412">
        <v>0</v>
      </c>
      <c r="FO227" s="412">
        <v>0</v>
      </c>
      <c r="FP227" s="412">
        <v>38</v>
      </c>
      <c r="FQ227" s="412">
        <v>50</v>
      </c>
      <c r="FR227" s="412">
        <v>48</v>
      </c>
      <c r="FS227" s="412">
        <v>38</v>
      </c>
      <c r="FT227" s="412">
        <v>30</v>
      </c>
      <c r="FU227" s="412">
        <v>17</v>
      </c>
      <c r="FV227" s="412">
        <v>8</v>
      </c>
      <c r="FW227" s="412">
        <v>4</v>
      </c>
      <c r="FX227" s="412">
        <v>233</v>
      </c>
      <c r="FY227" s="412">
        <v>3</v>
      </c>
      <c r="FZ227" s="412">
        <v>880</v>
      </c>
      <c r="GA227" s="412">
        <v>3870</v>
      </c>
      <c r="GB227" s="412">
        <v>3975</v>
      </c>
      <c r="GC227" s="412">
        <v>3103</v>
      </c>
      <c r="GD227" s="412">
        <v>2628</v>
      </c>
      <c r="GE227" s="412">
        <v>1650</v>
      </c>
      <c r="GF227" s="412">
        <v>970</v>
      </c>
      <c r="GG227" s="412">
        <v>88</v>
      </c>
      <c r="GH227" s="412">
        <v>17167</v>
      </c>
      <c r="GI227" s="412">
        <v>1</v>
      </c>
      <c r="GJ227" s="412">
        <v>1427</v>
      </c>
      <c r="GK227" s="412">
        <v>2233</v>
      </c>
      <c r="GL227" s="412">
        <v>1714</v>
      </c>
      <c r="GM227" s="412">
        <v>1080</v>
      </c>
      <c r="GN227" s="412">
        <v>678</v>
      </c>
      <c r="GO227" s="412">
        <v>347</v>
      </c>
      <c r="GP227" s="412">
        <v>154</v>
      </c>
      <c r="GQ227" s="412">
        <v>17</v>
      </c>
      <c r="GR227" s="412">
        <v>7651</v>
      </c>
      <c r="GS227" s="412">
        <v>0</v>
      </c>
      <c r="GT227" s="412">
        <v>3.75</v>
      </c>
      <c r="GU227" s="412">
        <v>1.25</v>
      </c>
      <c r="GV227" s="412">
        <v>1.3</v>
      </c>
      <c r="GW227" s="412">
        <v>0.5</v>
      </c>
      <c r="GX227" s="412">
        <v>0</v>
      </c>
      <c r="GY227" s="412">
        <v>0</v>
      </c>
      <c r="GZ227" s="412">
        <v>0</v>
      </c>
      <c r="HA227" s="412">
        <v>0</v>
      </c>
      <c r="HB227" s="412">
        <v>6.8</v>
      </c>
      <c r="HC227" s="412">
        <v>3.75</v>
      </c>
      <c r="HD227" s="412">
        <v>1947.25</v>
      </c>
      <c r="HE227" s="412">
        <v>5541.75</v>
      </c>
      <c r="HF227" s="412">
        <v>5251.45</v>
      </c>
      <c r="HG227" s="412">
        <v>3906.5</v>
      </c>
      <c r="HH227" s="412">
        <v>3138</v>
      </c>
      <c r="HI227" s="412">
        <v>1907.5</v>
      </c>
      <c r="HJ227" s="412">
        <v>1083.5</v>
      </c>
      <c r="HK227" s="412">
        <v>101.25</v>
      </c>
      <c r="HL227" s="412">
        <v>22880.95</v>
      </c>
      <c r="HM227" s="412">
        <v>2.1</v>
      </c>
      <c r="HN227" s="412">
        <v>1298.2</v>
      </c>
      <c r="HO227" s="412">
        <v>4310.3</v>
      </c>
      <c r="HP227" s="412">
        <v>4668</v>
      </c>
      <c r="HQ227" s="412">
        <v>3906.5</v>
      </c>
      <c r="HR227" s="412">
        <v>3835.3</v>
      </c>
      <c r="HS227" s="412">
        <v>2755.3</v>
      </c>
      <c r="HT227" s="412">
        <v>1805.8</v>
      </c>
      <c r="HU227" s="412">
        <v>202.5</v>
      </c>
      <c r="HV227" s="412">
        <v>22784</v>
      </c>
      <c r="HW227" s="412">
        <v>8</v>
      </c>
      <c r="HX227" s="412">
        <v>22792</v>
      </c>
      <c r="HY227" s="412">
        <v>3.75</v>
      </c>
      <c r="HZ227" s="412">
        <v>1947.25</v>
      </c>
      <c r="IA227" s="412">
        <v>5541.75</v>
      </c>
      <c r="IB227" s="412">
        <v>5251.45</v>
      </c>
      <c r="IC227" s="412">
        <v>3906.5</v>
      </c>
      <c r="ID227" s="412">
        <v>3138</v>
      </c>
      <c r="IE227" s="412">
        <v>1907.5</v>
      </c>
      <c r="IF227" s="412">
        <v>1083.5</v>
      </c>
      <c r="IG227" s="412">
        <v>101.25</v>
      </c>
      <c r="IH227" s="412">
        <v>22880.95</v>
      </c>
      <c r="II227" s="412">
        <v>0</v>
      </c>
      <c r="IJ227" s="412">
        <v>563.94000000000005</v>
      </c>
      <c r="IK227" s="412">
        <v>969</v>
      </c>
      <c r="IL227" s="412">
        <v>464.31</v>
      </c>
      <c r="IM227" s="412">
        <v>172.83</v>
      </c>
      <c r="IN227" s="412">
        <v>72.680000000000007</v>
      </c>
      <c r="IO227" s="412">
        <v>29.92</v>
      </c>
      <c r="IP227" s="412">
        <v>6.6</v>
      </c>
      <c r="IQ227" s="412">
        <v>0</v>
      </c>
      <c r="IR227" s="412">
        <v>2279.2799999999997</v>
      </c>
      <c r="IS227" s="412">
        <v>3.75</v>
      </c>
      <c r="IT227" s="412">
        <v>1383.31</v>
      </c>
      <c r="IU227" s="412">
        <v>4572.75</v>
      </c>
      <c r="IV227" s="412">
        <v>4787.1399999999994</v>
      </c>
      <c r="IW227" s="412">
        <v>3733.67</v>
      </c>
      <c r="IX227" s="412">
        <v>3065.32</v>
      </c>
      <c r="IY227" s="412">
        <v>1877.58</v>
      </c>
      <c r="IZ227" s="412">
        <v>1076.9000000000001</v>
      </c>
      <c r="JA227" s="412">
        <v>101.25</v>
      </c>
      <c r="JB227" s="412">
        <v>20601.669999999998</v>
      </c>
      <c r="JC227" s="412">
        <v>2.1</v>
      </c>
      <c r="JD227" s="412">
        <v>922.2</v>
      </c>
      <c r="JE227" s="412">
        <v>3556.6</v>
      </c>
      <c r="JF227" s="412">
        <v>4255.2</v>
      </c>
      <c r="JG227" s="412">
        <v>3733.7</v>
      </c>
      <c r="JH227" s="412">
        <v>3746.5</v>
      </c>
      <c r="JI227" s="412">
        <v>2712.1</v>
      </c>
      <c r="JJ227" s="412">
        <v>1794.8</v>
      </c>
      <c r="JK227" s="412">
        <v>202.5</v>
      </c>
      <c r="JL227" s="412">
        <v>20925.699999999997</v>
      </c>
      <c r="JM227" s="412">
        <v>8</v>
      </c>
      <c r="JN227" s="412">
        <v>20933.7</v>
      </c>
      <c r="JO227" s="286"/>
      <c r="JP227" s="143">
        <f t="shared" si="8"/>
        <v>0</v>
      </c>
    </row>
    <row r="228" spans="1:276" x14ac:dyDescent="0.2">
      <c r="A228" s="150" t="s">
        <v>661</v>
      </c>
      <c r="B228" s="151" t="s">
        <v>282</v>
      </c>
      <c r="C228" s="152" t="s">
        <v>278</v>
      </c>
      <c r="D228" s="415" t="s">
        <v>660</v>
      </c>
      <c r="E228" s="412">
        <v>59777</v>
      </c>
      <c r="F228" s="412">
        <v>24141</v>
      </c>
      <c r="G228" s="412">
        <v>15712</v>
      </c>
      <c r="H228" s="412">
        <v>7762</v>
      </c>
      <c r="I228" s="412">
        <v>3341</v>
      </c>
      <c r="J228" s="412">
        <v>1389</v>
      </c>
      <c r="K228" s="412">
        <v>834</v>
      </c>
      <c r="L228" s="412">
        <v>103</v>
      </c>
      <c r="M228" s="412">
        <v>113059</v>
      </c>
      <c r="N228" s="412">
        <v>1994</v>
      </c>
      <c r="O228" s="412">
        <v>478</v>
      </c>
      <c r="P228" s="412">
        <v>280</v>
      </c>
      <c r="Q228" s="412">
        <v>196</v>
      </c>
      <c r="R228" s="412">
        <v>59</v>
      </c>
      <c r="S228" s="412">
        <v>28</v>
      </c>
      <c r="T228" s="412">
        <v>10</v>
      </c>
      <c r="U228" s="412">
        <v>9</v>
      </c>
      <c r="V228" s="412">
        <v>3054</v>
      </c>
      <c r="W228" s="412">
        <v>155</v>
      </c>
      <c r="X228" s="412">
        <v>0</v>
      </c>
      <c r="Y228" s="412">
        <v>0</v>
      </c>
      <c r="Z228" s="412">
        <v>0</v>
      </c>
      <c r="AA228" s="412">
        <v>0</v>
      </c>
      <c r="AB228" s="412">
        <v>0</v>
      </c>
      <c r="AC228" s="412">
        <v>0</v>
      </c>
      <c r="AD228" s="412">
        <v>0</v>
      </c>
      <c r="AE228" s="412">
        <v>155</v>
      </c>
      <c r="AF228" s="412">
        <v>57628</v>
      </c>
      <c r="AG228" s="412">
        <v>23663</v>
      </c>
      <c r="AH228" s="412">
        <v>15432</v>
      </c>
      <c r="AI228" s="412">
        <v>7566</v>
      </c>
      <c r="AJ228" s="412">
        <v>3282</v>
      </c>
      <c r="AK228" s="412">
        <v>1361</v>
      </c>
      <c r="AL228" s="412">
        <v>824</v>
      </c>
      <c r="AM228" s="412">
        <v>94</v>
      </c>
      <c r="AN228" s="412">
        <v>109850</v>
      </c>
      <c r="AO228" s="412">
        <v>134</v>
      </c>
      <c r="AP228" s="412">
        <v>119</v>
      </c>
      <c r="AQ228" s="412">
        <v>116</v>
      </c>
      <c r="AR228" s="412">
        <v>52</v>
      </c>
      <c r="AS228" s="412">
        <v>34</v>
      </c>
      <c r="AT228" s="412">
        <v>16</v>
      </c>
      <c r="AU228" s="412">
        <v>18</v>
      </c>
      <c r="AV228" s="412">
        <v>10</v>
      </c>
      <c r="AW228" s="412">
        <v>499</v>
      </c>
      <c r="AX228" s="412">
        <v>134</v>
      </c>
      <c r="AY228" s="412">
        <v>119</v>
      </c>
      <c r="AZ228" s="412">
        <v>116</v>
      </c>
      <c r="BA228" s="412">
        <v>52</v>
      </c>
      <c r="BB228" s="412">
        <v>34</v>
      </c>
      <c r="BC228" s="412">
        <v>16</v>
      </c>
      <c r="BD228" s="412">
        <v>18</v>
      </c>
      <c r="BE228" s="412">
        <v>10</v>
      </c>
      <c r="BF228" s="412">
        <v>0</v>
      </c>
      <c r="BG228" s="412">
        <v>499</v>
      </c>
      <c r="BH228" s="412">
        <v>134</v>
      </c>
      <c r="BI228" s="412">
        <v>57613</v>
      </c>
      <c r="BJ228" s="412">
        <v>23660</v>
      </c>
      <c r="BK228" s="412">
        <v>15368</v>
      </c>
      <c r="BL228" s="412">
        <v>7548</v>
      </c>
      <c r="BM228" s="412">
        <v>3264</v>
      </c>
      <c r="BN228" s="412">
        <v>1363</v>
      </c>
      <c r="BO228" s="412">
        <v>816</v>
      </c>
      <c r="BP228" s="412">
        <v>84</v>
      </c>
      <c r="BQ228" s="412">
        <v>109850</v>
      </c>
      <c r="BR228" s="412">
        <v>25</v>
      </c>
      <c r="BS228" s="412">
        <v>29324</v>
      </c>
      <c r="BT228" s="412">
        <v>8354</v>
      </c>
      <c r="BU228" s="412">
        <v>4222</v>
      </c>
      <c r="BV228" s="412">
        <v>1627</v>
      </c>
      <c r="BW228" s="412">
        <v>582</v>
      </c>
      <c r="BX228" s="412">
        <v>212</v>
      </c>
      <c r="BY228" s="412">
        <v>104</v>
      </c>
      <c r="BZ228" s="412">
        <v>4</v>
      </c>
      <c r="CA228" s="412">
        <v>44454</v>
      </c>
      <c r="CB228" s="412">
        <v>6</v>
      </c>
      <c r="CC228" s="412">
        <v>527</v>
      </c>
      <c r="CD228" s="412">
        <v>252</v>
      </c>
      <c r="CE228" s="412">
        <v>153</v>
      </c>
      <c r="CF228" s="412">
        <v>57</v>
      </c>
      <c r="CG228" s="412">
        <v>19</v>
      </c>
      <c r="CH228" s="412">
        <v>5</v>
      </c>
      <c r="CI228" s="412">
        <v>5</v>
      </c>
      <c r="CJ228" s="412">
        <v>1</v>
      </c>
      <c r="CK228" s="412">
        <v>1025</v>
      </c>
      <c r="CL228" s="412">
        <v>2</v>
      </c>
      <c r="CM228" s="412">
        <v>30</v>
      </c>
      <c r="CN228" s="412">
        <v>18</v>
      </c>
      <c r="CO228" s="412">
        <v>20</v>
      </c>
      <c r="CP228" s="412">
        <v>22</v>
      </c>
      <c r="CQ228" s="412">
        <v>11</v>
      </c>
      <c r="CR228" s="412">
        <v>15</v>
      </c>
      <c r="CS228" s="412">
        <v>24</v>
      </c>
      <c r="CT228" s="412">
        <v>12</v>
      </c>
      <c r="CU228" s="412">
        <v>154</v>
      </c>
      <c r="CV228" s="412">
        <v>464</v>
      </c>
      <c r="CW228" s="412">
        <v>265</v>
      </c>
      <c r="CX228" s="412">
        <v>149</v>
      </c>
      <c r="CY228" s="412">
        <v>89</v>
      </c>
      <c r="CZ228" s="412">
        <v>49</v>
      </c>
      <c r="DA228" s="412">
        <v>13</v>
      </c>
      <c r="DB228" s="412">
        <v>11</v>
      </c>
      <c r="DC228" s="412">
        <v>1</v>
      </c>
      <c r="DD228" s="412">
        <v>1041</v>
      </c>
      <c r="DE228" s="412">
        <v>907</v>
      </c>
      <c r="DF228" s="412">
        <v>313</v>
      </c>
      <c r="DG228" s="412">
        <v>145</v>
      </c>
      <c r="DH228" s="412">
        <v>85</v>
      </c>
      <c r="DI228" s="412">
        <v>42</v>
      </c>
      <c r="DJ228" s="412">
        <v>18</v>
      </c>
      <c r="DK228" s="412">
        <v>8</v>
      </c>
      <c r="DL228" s="412">
        <v>2</v>
      </c>
      <c r="DM228" s="412">
        <v>1520</v>
      </c>
      <c r="DN228" s="412">
        <v>180</v>
      </c>
      <c r="DO228" s="412">
        <v>63</v>
      </c>
      <c r="DP228" s="412">
        <v>36</v>
      </c>
      <c r="DQ228" s="412">
        <v>19</v>
      </c>
      <c r="DR228" s="412">
        <v>4</v>
      </c>
      <c r="DS228" s="412">
        <v>5</v>
      </c>
      <c r="DT228" s="412">
        <v>2</v>
      </c>
      <c r="DU228" s="412">
        <v>0</v>
      </c>
      <c r="DV228" s="412">
        <v>309</v>
      </c>
      <c r="DW228" s="412">
        <v>230</v>
      </c>
      <c r="DX228" s="412">
        <v>38</v>
      </c>
      <c r="DY228" s="412">
        <v>26</v>
      </c>
      <c r="DZ228" s="412">
        <v>17</v>
      </c>
      <c r="EA228" s="412">
        <v>10</v>
      </c>
      <c r="EB228" s="412">
        <v>2</v>
      </c>
      <c r="EC228" s="412">
        <v>4</v>
      </c>
      <c r="ED228" s="412">
        <v>3</v>
      </c>
      <c r="EE228" s="412">
        <v>330</v>
      </c>
      <c r="EF228" s="412">
        <v>1317</v>
      </c>
      <c r="EG228" s="412">
        <v>414</v>
      </c>
      <c r="EH228" s="412">
        <v>207</v>
      </c>
      <c r="EI228" s="412">
        <v>121</v>
      </c>
      <c r="EJ228" s="412">
        <v>56</v>
      </c>
      <c r="EK228" s="412">
        <v>25</v>
      </c>
      <c r="EL228" s="412">
        <v>14</v>
      </c>
      <c r="EM228" s="412">
        <v>5</v>
      </c>
      <c r="EN228" s="412">
        <v>2159</v>
      </c>
      <c r="EO228" s="412">
        <v>709</v>
      </c>
      <c r="EP228" s="412">
        <v>175</v>
      </c>
      <c r="EQ228" s="412">
        <v>115</v>
      </c>
      <c r="ER228" s="412">
        <v>62</v>
      </c>
      <c r="ES228" s="412">
        <v>38</v>
      </c>
      <c r="ET228" s="412">
        <v>13</v>
      </c>
      <c r="EU228" s="412">
        <v>8</v>
      </c>
      <c r="EV228" s="412">
        <v>5</v>
      </c>
      <c r="EW228" s="412">
        <v>1125</v>
      </c>
      <c r="EX228" s="412">
        <v>0</v>
      </c>
      <c r="EY228" s="412">
        <v>0</v>
      </c>
      <c r="EZ228" s="412">
        <v>0</v>
      </c>
      <c r="FA228" s="412">
        <v>0</v>
      </c>
      <c r="FB228" s="412">
        <v>0</v>
      </c>
      <c r="FC228" s="412">
        <v>0</v>
      </c>
      <c r="FD228" s="412">
        <v>0</v>
      </c>
      <c r="FE228" s="412">
        <v>0</v>
      </c>
      <c r="FF228" s="412">
        <v>0</v>
      </c>
      <c r="FG228" s="412">
        <v>0</v>
      </c>
      <c r="FH228" s="412">
        <v>1</v>
      </c>
      <c r="FI228" s="412">
        <v>0</v>
      </c>
      <c r="FJ228" s="412">
        <v>1</v>
      </c>
      <c r="FK228" s="412">
        <v>0</v>
      </c>
      <c r="FL228" s="412">
        <v>0</v>
      </c>
      <c r="FM228" s="412">
        <v>2</v>
      </c>
      <c r="FN228" s="412">
        <v>0</v>
      </c>
      <c r="FO228" s="412">
        <v>4</v>
      </c>
      <c r="FP228" s="412">
        <v>709</v>
      </c>
      <c r="FQ228" s="412">
        <v>174</v>
      </c>
      <c r="FR228" s="412">
        <v>115</v>
      </c>
      <c r="FS228" s="412">
        <v>61</v>
      </c>
      <c r="FT228" s="412">
        <v>38</v>
      </c>
      <c r="FU228" s="412">
        <v>13</v>
      </c>
      <c r="FV228" s="412">
        <v>6</v>
      </c>
      <c r="FW228" s="412">
        <v>5</v>
      </c>
      <c r="FX228" s="412">
        <v>1121</v>
      </c>
      <c r="FY228" s="412">
        <v>101</v>
      </c>
      <c r="FZ228" s="412">
        <v>27322</v>
      </c>
      <c r="GA228" s="412">
        <v>14935</v>
      </c>
      <c r="GB228" s="412">
        <v>10911</v>
      </c>
      <c r="GC228" s="412">
        <v>5806</v>
      </c>
      <c r="GD228" s="412">
        <v>2638</v>
      </c>
      <c r="GE228" s="412">
        <v>1124</v>
      </c>
      <c r="GF228" s="412">
        <v>677</v>
      </c>
      <c r="GG228" s="412">
        <v>64</v>
      </c>
      <c r="GH228" s="412">
        <v>63578</v>
      </c>
      <c r="GI228" s="412">
        <v>33</v>
      </c>
      <c r="GJ228" s="412">
        <v>30291</v>
      </c>
      <c r="GK228" s="412">
        <v>8725</v>
      </c>
      <c r="GL228" s="412">
        <v>4457</v>
      </c>
      <c r="GM228" s="412">
        <v>1742</v>
      </c>
      <c r="GN228" s="412">
        <v>626</v>
      </c>
      <c r="GO228" s="412">
        <v>239</v>
      </c>
      <c r="GP228" s="412">
        <v>139</v>
      </c>
      <c r="GQ228" s="412">
        <v>20</v>
      </c>
      <c r="GR228" s="412">
        <v>46272</v>
      </c>
      <c r="GS228" s="412">
        <v>0</v>
      </c>
      <c r="GT228" s="412">
        <v>0</v>
      </c>
      <c r="GU228" s="412">
        <v>0</v>
      </c>
      <c r="GV228" s="412">
        <v>0</v>
      </c>
      <c r="GW228" s="412">
        <v>0</v>
      </c>
      <c r="GX228" s="412">
        <v>0</v>
      </c>
      <c r="GY228" s="412">
        <v>0</v>
      </c>
      <c r="GZ228" s="412">
        <v>0</v>
      </c>
      <c r="HA228" s="412">
        <v>0</v>
      </c>
      <c r="HB228" s="412">
        <v>0</v>
      </c>
      <c r="HC228" s="412">
        <v>125.25</v>
      </c>
      <c r="HD228" s="412">
        <v>50160.25</v>
      </c>
      <c r="HE228" s="412">
        <v>21487.4</v>
      </c>
      <c r="HF228" s="412">
        <v>14260.05</v>
      </c>
      <c r="HG228" s="412">
        <v>7115.4</v>
      </c>
      <c r="HH228" s="412">
        <v>3111.25</v>
      </c>
      <c r="HI228" s="412">
        <v>1299.75</v>
      </c>
      <c r="HJ228" s="412">
        <v>778.55</v>
      </c>
      <c r="HK228" s="412">
        <v>78.25</v>
      </c>
      <c r="HL228" s="412">
        <v>98416.15</v>
      </c>
      <c r="HM228" s="412">
        <v>69.599999999999994</v>
      </c>
      <c r="HN228" s="412">
        <v>33440.199999999997</v>
      </c>
      <c r="HO228" s="412">
        <v>16712.400000000001</v>
      </c>
      <c r="HP228" s="412">
        <v>12675.6</v>
      </c>
      <c r="HQ228" s="412">
        <v>7115.4</v>
      </c>
      <c r="HR228" s="412">
        <v>3802.6</v>
      </c>
      <c r="HS228" s="412">
        <v>1877.4</v>
      </c>
      <c r="HT228" s="412">
        <v>1297.5999999999999</v>
      </c>
      <c r="HU228" s="412">
        <v>156.5</v>
      </c>
      <c r="HV228" s="412">
        <v>77147.3</v>
      </c>
      <c r="HW228" s="412">
        <v>0</v>
      </c>
      <c r="HX228" s="412">
        <v>77147.3</v>
      </c>
      <c r="HY228" s="412">
        <v>125.25</v>
      </c>
      <c r="HZ228" s="412">
        <v>50160.25</v>
      </c>
      <c r="IA228" s="412">
        <v>21487.4</v>
      </c>
      <c r="IB228" s="412">
        <v>14260.05</v>
      </c>
      <c r="IC228" s="412">
        <v>7115.4</v>
      </c>
      <c r="ID228" s="412">
        <v>3111.25</v>
      </c>
      <c r="IE228" s="412">
        <v>1299.75</v>
      </c>
      <c r="IF228" s="412">
        <v>778.55</v>
      </c>
      <c r="IG228" s="412">
        <v>78.25</v>
      </c>
      <c r="IH228" s="412">
        <v>98416.15</v>
      </c>
      <c r="II228" s="412">
        <v>31.9</v>
      </c>
      <c r="IJ228" s="412">
        <v>15223.6</v>
      </c>
      <c r="IK228" s="412">
        <v>2403.3000000000002</v>
      </c>
      <c r="IL228" s="412">
        <v>870.8</v>
      </c>
      <c r="IM228" s="412">
        <v>314.2</v>
      </c>
      <c r="IN228" s="412">
        <v>103.4</v>
      </c>
      <c r="IO228" s="412">
        <v>51.2</v>
      </c>
      <c r="IP228" s="412">
        <v>17.399999999999999</v>
      </c>
      <c r="IQ228" s="412">
        <v>0.7</v>
      </c>
      <c r="IR228" s="412">
        <v>19016.500000000004</v>
      </c>
      <c r="IS228" s="412">
        <v>93.35</v>
      </c>
      <c r="IT228" s="412">
        <v>34936.65</v>
      </c>
      <c r="IU228" s="412">
        <v>19084.100000000002</v>
      </c>
      <c r="IV228" s="412">
        <v>13389.25</v>
      </c>
      <c r="IW228" s="412">
        <v>6801.2</v>
      </c>
      <c r="IX228" s="412">
        <v>3007.85</v>
      </c>
      <c r="IY228" s="412">
        <v>1248.55</v>
      </c>
      <c r="IZ228" s="412">
        <v>761.15</v>
      </c>
      <c r="JA228" s="412">
        <v>77.55</v>
      </c>
      <c r="JB228" s="412">
        <v>79399.650000000009</v>
      </c>
      <c r="JC228" s="412">
        <v>51.9</v>
      </c>
      <c r="JD228" s="412">
        <v>23291.1</v>
      </c>
      <c r="JE228" s="412">
        <v>14843.2</v>
      </c>
      <c r="JF228" s="412">
        <v>11901.6</v>
      </c>
      <c r="JG228" s="412">
        <v>6801.2</v>
      </c>
      <c r="JH228" s="412">
        <v>3676.3</v>
      </c>
      <c r="JI228" s="412">
        <v>1803.5</v>
      </c>
      <c r="JJ228" s="412">
        <v>1268.5999999999999</v>
      </c>
      <c r="JK228" s="412">
        <v>155.1</v>
      </c>
      <c r="JL228" s="412">
        <v>63792.499999999993</v>
      </c>
      <c r="JM228" s="412">
        <v>0</v>
      </c>
      <c r="JN228" s="412">
        <v>63792.5</v>
      </c>
      <c r="JO228" s="286"/>
      <c r="JP228" s="143">
        <f t="shared" si="8"/>
        <v>0</v>
      </c>
    </row>
    <row r="229" spans="1:276" x14ac:dyDescent="0.2">
      <c r="A229" s="150" t="s">
        <v>663</v>
      </c>
      <c r="B229" s="151" t="s">
        <v>282</v>
      </c>
      <c r="C229" s="152" t="s">
        <v>286</v>
      </c>
      <c r="D229" s="415" t="s">
        <v>662</v>
      </c>
      <c r="E229" s="412">
        <v>57068</v>
      </c>
      <c r="F229" s="412">
        <v>43127</v>
      </c>
      <c r="G229" s="412">
        <v>20115</v>
      </c>
      <c r="H229" s="412">
        <v>7011</v>
      </c>
      <c r="I229" s="412">
        <v>2833</v>
      </c>
      <c r="J229" s="412">
        <v>521</v>
      </c>
      <c r="K229" s="412">
        <v>60</v>
      </c>
      <c r="L229" s="412">
        <v>36</v>
      </c>
      <c r="M229" s="412">
        <v>130771</v>
      </c>
      <c r="N229" s="412">
        <v>728</v>
      </c>
      <c r="O229" s="412">
        <v>414</v>
      </c>
      <c r="P229" s="412">
        <v>187</v>
      </c>
      <c r="Q229" s="412">
        <v>53</v>
      </c>
      <c r="R229" s="412">
        <v>15</v>
      </c>
      <c r="S229" s="412">
        <v>2</v>
      </c>
      <c r="T229" s="412">
        <v>2</v>
      </c>
      <c r="U229" s="412">
        <v>0</v>
      </c>
      <c r="V229" s="412">
        <v>1401</v>
      </c>
      <c r="W229" s="412">
        <v>0</v>
      </c>
      <c r="X229" s="412">
        <v>0</v>
      </c>
      <c r="Y229" s="412">
        <v>0</v>
      </c>
      <c r="Z229" s="412">
        <v>0</v>
      </c>
      <c r="AA229" s="412">
        <v>0</v>
      </c>
      <c r="AB229" s="412">
        <v>0</v>
      </c>
      <c r="AC229" s="412">
        <v>0</v>
      </c>
      <c r="AD229" s="412">
        <v>0</v>
      </c>
      <c r="AE229" s="412">
        <v>0</v>
      </c>
      <c r="AF229" s="412">
        <v>56340</v>
      </c>
      <c r="AG229" s="412">
        <v>42713</v>
      </c>
      <c r="AH229" s="412">
        <v>19928</v>
      </c>
      <c r="AI229" s="412">
        <v>6958</v>
      </c>
      <c r="AJ229" s="412">
        <v>2818</v>
      </c>
      <c r="AK229" s="412">
        <v>519</v>
      </c>
      <c r="AL229" s="412">
        <v>58</v>
      </c>
      <c r="AM229" s="412">
        <v>36</v>
      </c>
      <c r="AN229" s="412">
        <v>129370</v>
      </c>
      <c r="AO229" s="412">
        <v>153</v>
      </c>
      <c r="AP229" s="412">
        <v>230</v>
      </c>
      <c r="AQ229" s="412">
        <v>142</v>
      </c>
      <c r="AR229" s="412">
        <v>66</v>
      </c>
      <c r="AS229" s="412">
        <v>46</v>
      </c>
      <c r="AT229" s="412">
        <v>16</v>
      </c>
      <c r="AU229" s="412">
        <v>7</v>
      </c>
      <c r="AV229" s="412">
        <v>19</v>
      </c>
      <c r="AW229" s="412">
        <v>679</v>
      </c>
      <c r="AX229" s="412">
        <v>153</v>
      </c>
      <c r="AY229" s="412">
        <v>230</v>
      </c>
      <c r="AZ229" s="412">
        <v>142</v>
      </c>
      <c r="BA229" s="412">
        <v>66</v>
      </c>
      <c r="BB229" s="412">
        <v>46</v>
      </c>
      <c r="BC229" s="412">
        <v>16</v>
      </c>
      <c r="BD229" s="412">
        <v>7</v>
      </c>
      <c r="BE229" s="412">
        <v>19</v>
      </c>
      <c r="BF229" s="412">
        <v>0</v>
      </c>
      <c r="BG229" s="412">
        <v>679</v>
      </c>
      <c r="BH229" s="412">
        <v>153</v>
      </c>
      <c r="BI229" s="412">
        <v>56417</v>
      </c>
      <c r="BJ229" s="412">
        <v>42625</v>
      </c>
      <c r="BK229" s="412">
        <v>19852</v>
      </c>
      <c r="BL229" s="412">
        <v>6938</v>
      </c>
      <c r="BM229" s="412">
        <v>2788</v>
      </c>
      <c r="BN229" s="412">
        <v>510</v>
      </c>
      <c r="BO229" s="412">
        <v>70</v>
      </c>
      <c r="BP229" s="412">
        <v>17</v>
      </c>
      <c r="BQ229" s="412">
        <v>129370</v>
      </c>
      <c r="BR229" s="412">
        <v>44</v>
      </c>
      <c r="BS229" s="412">
        <v>25593</v>
      </c>
      <c r="BT229" s="412">
        <v>13405</v>
      </c>
      <c r="BU229" s="412">
        <v>4889</v>
      </c>
      <c r="BV229" s="412">
        <v>1236</v>
      </c>
      <c r="BW229" s="412">
        <v>367</v>
      </c>
      <c r="BX229" s="412">
        <v>64</v>
      </c>
      <c r="BY229" s="412">
        <v>3</v>
      </c>
      <c r="BZ229" s="412">
        <v>0</v>
      </c>
      <c r="CA229" s="412">
        <v>45601</v>
      </c>
      <c r="CB229" s="412">
        <v>5</v>
      </c>
      <c r="CC229" s="412">
        <v>392</v>
      </c>
      <c r="CD229" s="412">
        <v>363</v>
      </c>
      <c r="CE229" s="412">
        <v>173</v>
      </c>
      <c r="CF229" s="412">
        <v>54</v>
      </c>
      <c r="CG229" s="412">
        <v>15</v>
      </c>
      <c r="CH229" s="412">
        <v>4</v>
      </c>
      <c r="CI229" s="412">
        <v>1</v>
      </c>
      <c r="CJ229" s="412">
        <v>0</v>
      </c>
      <c r="CK229" s="412">
        <v>1007</v>
      </c>
      <c r="CL229" s="412">
        <v>1</v>
      </c>
      <c r="CM229" s="412">
        <v>24</v>
      </c>
      <c r="CN229" s="412">
        <v>30</v>
      </c>
      <c r="CO229" s="412">
        <v>22</v>
      </c>
      <c r="CP229" s="412">
        <v>26</v>
      </c>
      <c r="CQ229" s="412">
        <v>11</v>
      </c>
      <c r="CR229" s="412">
        <v>9</v>
      </c>
      <c r="CS229" s="412">
        <v>27</v>
      </c>
      <c r="CT229" s="412">
        <v>8</v>
      </c>
      <c r="CU229" s="412">
        <v>158</v>
      </c>
      <c r="CV229" s="412">
        <v>8</v>
      </c>
      <c r="CW229" s="412">
        <v>6</v>
      </c>
      <c r="CX229" s="412">
        <v>3</v>
      </c>
      <c r="CY229" s="412">
        <v>0</v>
      </c>
      <c r="CZ229" s="412">
        <v>0</v>
      </c>
      <c r="DA229" s="412">
        <v>0</v>
      </c>
      <c r="DB229" s="412">
        <v>0</v>
      </c>
      <c r="DC229" s="412">
        <v>0</v>
      </c>
      <c r="DD229" s="412">
        <v>17</v>
      </c>
      <c r="DE229" s="412">
        <v>1366</v>
      </c>
      <c r="DF229" s="412">
        <v>810</v>
      </c>
      <c r="DG229" s="412">
        <v>319</v>
      </c>
      <c r="DH229" s="412">
        <v>99</v>
      </c>
      <c r="DI229" s="412">
        <v>39</v>
      </c>
      <c r="DJ229" s="412">
        <v>10</v>
      </c>
      <c r="DK229" s="412">
        <v>1</v>
      </c>
      <c r="DL229" s="412">
        <v>2</v>
      </c>
      <c r="DM229" s="412">
        <v>2646</v>
      </c>
      <c r="DN229" s="412">
        <v>0</v>
      </c>
      <c r="DO229" s="412">
        <v>0</v>
      </c>
      <c r="DP229" s="412">
        <v>0</v>
      </c>
      <c r="DQ229" s="412">
        <v>0</v>
      </c>
      <c r="DR229" s="412">
        <v>0</v>
      </c>
      <c r="DS229" s="412">
        <v>0</v>
      </c>
      <c r="DT229" s="412">
        <v>0</v>
      </c>
      <c r="DU229" s="412">
        <v>0</v>
      </c>
      <c r="DV229" s="412">
        <v>0</v>
      </c>
      <c r="DW229" s="412">
        <v>253</v>
      </c>
      <c r="DX229" s="412">
        <v>96</v>
      </c>
      <c r="DY229" s="412">
        <v>55</v>
      </c>
      <c r="DZ229" s="412">
        <v>19</v>
      </c>
      <c r="EA229" s="412">
        <v>8</v>
      </c>
      <c r="EB229" s="412">
        <v>3</v>
      </c>
      <c r="EC229" s="412">
        <v>1</v>
      </c>
      <c r="ED229" s="412">
        <v>0</v>
      </c>
      <c r="EE229" s="412">
        <v>435</v>
      </c>
      <c r="EF229" s="412">
        <v>1619</v>
      </c>
      <c r="EG229" s="412">
        <v>906</v>
      </c>
      <c r="EH229" s="412">
        <v>374</v>
      </c>
      <c r="EI229" s="412">
        <v>118</v>
      </c>
      <c r="EJ229" s="412">
        <v>47</v>
      </c>
      <c r="EK229" s="412">
        <v>13</v>
      </c>
      <c r="EL229" s="412">
        <v>2</v>
      </c>
      <c r="EM229" s="412">
        <v>2</v>
      </c>
      <c r="EN229" s="412">
        <v>3081</v>
      </c>
      <c r="EO229" s="412">
        <v>623</v>
      </c>
      <c r="EP229" s="412">
        <v>313</v>
      </c>
      <c r="EQ229" s="412">
        <v>150</v>
      </c>
      <c r="ER229" s="412">
        <v>46</v>
      </c>
      <c r="ES229" s="412">
        <v>21</v>
      </c>
      <c r="ET229" s="412">
        <v>9</v>
      </c>
      <c r="EU229" s="412">
        <v>2</v>
      </c>
      <c r="EV229" s="412">
        <v>1</v>
      </c>
      <c r="EW229" s="412">
        <v>1165</v>
      </c>
      <c r="EX229" s="412">
        <v>0</v>
      </c>
      <c r="EY229" s="412">
        <v>0</v>
      </c>
      <c r="EZ229" s="412">
        <v>0</v>
      </c>
      <c r="FA229" s="412">
        <v>0</v>
      </c>
      <c r="FB229" s="412">
        <v>0</v>
      </c>
      <c r="FC229" s="412">
        <v>0</v>
      </c>
      <c r="FD229" s="412">
        <v>0</v>
      </c>
      <c r="FE229" s="412">
        <v>0</v>
      </c>
      <c r="FF229" s="412">
        <v>0</v>
      </c>
      <c r="FG229" s="412">
        <v>0</v>
      </c>
      <c r="FH229" s="412">
        <v>0</v>
      </c>
      <c r="FI229" s="412">
        <v>2</v>
      </c>
      <c r="FJ229" s="412">
        <v>0</v>
      </c>
      <c r="FK229" s="412">
        <v>0</v>
      </c>
      <c r="FL229" s="412">
        <v>0</v>
      </c>
      <c r="FM229" s="412">
        <v>0</v>
      </c>
      <c r="FN229" s="412">
        <v>0</v>
      </c>
      <c r="FO229" s="412">
        <v>2</v>
      </c>
      <c r="FP229" s="412">
        <v>623</v>
      </c>
      <c r="FQ229" s="412">
        <v>313</v>
      </c>
      <c r="FR229" s="412">
        <v>148</v>
      </c>
      <c r="FS229" s="412">
        <v>46</v>
      </c>
      <c r="FT229" s="412">
        <v>21</v>
      </c>
      <c r="FU229" s="412">
        <v>9</v>
      </c>
      <c r="FV229" s="412">
        <v>2</v>
      </c>
      <c r="FW229" s="412">
        <v>1</v>
      </c>
      <c r="FX229" s="412">
        <v>1163</v>
      </c>
      <c r="FY229" s="412">
        <v>103</v>
      </c>
      <c r="FZ229" s="412">
        <v>30147</v>
      </c>
      <c r="GA229" s="412">
        <v>28725</v>
      </c>
      <c r="GB229" s="412">
        <v>14710</v>
      </c>
      <c r="GC229" s="412">
        <v>5603</v>
      </c>
      <c r="GD229" s="412">
        <v>2387</v>
      </c>
      <c r="GE229" s="412">
        <v>430</v>
      </c>
      <c r="GF229" s="412">
        <v>38</v>
      </c>
      <c r="GG229" s="412">
        <v>9</v>
      </c>
      <c r="GH229" s="412">
        <v>82152</v>
      </c>
      <c r="GI229" s="412">
        <v>50</v>
      </c>
      <c r="GJ229" s="412">
        <v>26270</v>
      </c>
      <c r="GK229" s="412">
        <v>13900</v>
      </c>
      <c r="GL229" s="412">
        <v>5142</v>
      </c>
      <c r="GM229" s="412">
        <v>1335</v>
      </c>
      <c r="GN229" s="412">
        <v>401</v>
      </c>
      <c r="GO229" s="412">
        <v>80</v>
      </c>
      <c r="GP229" s="412">
        <v>32</v>
      </c>
      <c r="GQ229" s="412">
        <v>8</v>
      </c>
      <c r="GR229" s="412">
        <v>47218</v>
      </c>
      <c r="GS229" s="412">
        <v>0</v>
      </c>
      <c r="GT229" s="412">
        <v>0</v>
      </c>
      <c r="GU229" s="412">
        <v>0</v>
      </c>
      <c r="GV229" s="412">
        <v>0</v>
      </c>
      <c r="GW229" s="412">
        <v>0</v>
      </c>
      <c r="GX229" s="412">
        <v>0</v>
      </c>
      <c r="GY229" s="412">
        <v>0</v>
      </c>
      <c r="GZ229" s="412">
        <v>0</v>
      </c>
      <c r="HA229" s="412">
        <v>0</v>
      </c>
      <c r="HB229" s="412">
        <v>0</v>
      </c>
      <c r="HC229" s="412">
        <v>140.25</v>
      </c>
      <c r="HD229" s="412">
        <v>50031.25</v>
      </c>
      <c r="HE229" s="412">
        <v>39213</v>
      </c>
      <c r="HF229" s="412">
        <v>18601.5</v>
      </c>
      <c r="HG229" s="412">
        <v>6612</v>
      </c>
      <c r="HH229" s="412">
        <v>2691</v>
      </c>
      <c r="HI229" s="412">
        <v>490</v>
      </c>
      <c r="HJ229" s="412">
        <v>56</v>
      </c>
      <c r="HK229" s="412">
        <v>13</v>
      </c>
      <c r="HL229" s="412">
        <v>117848</v>
      </c>
      <c r="HM229" s="412">
        <v>77.900000000000006</v>
      </c>
      <c r="HN229" s="412">
        <v>33354.199999999997</v>
      </c>
      <c r="HO229" s="412">
        <v>30499</v>
      </c>
      <c r="HP229" s="412">
        <v>16534.7</v>
      </c>
      <c r="HQ229" s="412">
        <v>6612</v>
      </c>
      <c r="HR229" s="412">
        <v>3289</v>
      </c>
      <c r="HS229" s="412">
        <v>707.8</v>
      </c>
      <c r="HT229" s="412">
        <v>93.3</v>
      </c>
      <c r="HU229" s="412">
        <v>26</v>
      </c>
      <c r="HV229" s="412">
        <v>91193.900000000009</v>
      </c>
      <c r="HW229" s="412">
        <v>0</v>
      </c>
      <c r="HX229" s="412">
        <v>91193.9</v>
      </c>
      <c r="HY229" s="412">
        <v>140.25</v>
      </c>
      <c r="HZ229" s="412">
        <v>50031.25</v>
      </c>
      <c r="IA229" s="412">
        <v>39213</v>
      </c>
      <c r="IB229" s="412">
        <v>18601.5</v>
      </c>
      <c r="IC229" s="412">
        <v>6612</v>
      </c>
      <c r="ID229" s="412">
        <v>2691</v>
      </c>
      <c r="IE229" s="412">
        <v>490</v>
      </c>
      <c r="IF229" s="412">
        <v>56</v>
      </c>
      <c r="IG229" s="412">
        <v>13</v>
      </c>
      <c r="IH229" s="412">
        <v>117848</v>
      </c>
      <c r="II229" s="412">
        <v>54.03</v>
      </c>
      <c r="IJ229" s="412">
        <v>18170.900000000001</v>
      </c>
      <c r="IK229" s="412">
        <v>8129.6</v>
      </c>
      <c r="IL229" s="412">
        <v>1990</v>
      </c>
      <c r="IM229" s="412">
        <v>504.11</v>
      </c>
      <c r="IN229" s="412">
        <v>140.06</v>
      </c>
      <c r="IO229" s="412">
        <v>11.86</v>
      </c>
      <c r="IP229" s="412">
        <v>1.29</v>
      </c>
      <c r="IQ229" s="412">
        <v>0</v>
      </c>
      <c r="IR229" s="412">
        <v>29001.850000000002</v>
      </c>
      <c r="IS229" s="412">
        <v>86.22</v>
      </c>
      <c r="IT229" s="412">
        <v>31860.35</v>
      </c>
      <c r="IU229" s="412">
        <v>31083.4</v>
      </c>
      <c r="IV229" s="412">
        <v>16611.5</v>
      </c>
      <c r="IW229" s="412">
        <v>6107.89</v>
      </c>
      <c r="IX229" s="412">
        <v>2550.94</v>
      </c>
      <c r="IY229" s="412">
        <v>478.14</v>
      </c>
      <c r="IZ229" s="412">
        <v>54.71</v>
      </c>
      <c r="JA229" s="412">
        <v>13</v>
      </c>
      <c r="JB229" s="412">
        <v>88846.150000000009</v>
      </c>
      <c r="JC229" s="412">
        <v>47.9</v>
      </c>
      <c r="JD229" s="412">
        <v>21240.2</v>
      </c>
      <c r="JE229" s="412">
        <v>24176</v>
      </c>
      <c r="JF229" s="412">
        <v>14765.8</v>
      </c>
      <c r="JG229" s="412">
        <v>6107.9</v>
      </c>
      <c r="JH229" s="412">
        <v>3117.8</v>
      </c>
      <c r="JI229" s="412">
        <v>690.6</v>
      </c>
      <c r="JJ229" s="412">
        <v>91.2</v>
      </c>
      <c r="JK229" s="412">
        <v>26</v>
      </c>
      <c r="JL229" s="412">
        <v>70263.400000000009</v>
      </c>
      <c r="JM229" s="412">
        <v>0</v>
      </c>
      <c r="JN229" s="412">
        <v>70263.399999999994</v>
      </c>
      <c r="JO229" s="286"/>
      <c r="JP229" s="143">
        <f t="shared" si="8"/>
        <v>0</v>
      </c>
    </row>
    <row r="230" spans="1:276" x14ac:dyDescent="0.2">
      <c r="A230" s="150" t="s">
        <v>665</v>
      </c>
      <c r="B230" s="151" t="s">
        <v>276</v>
      </c>
      <c r="C230" s="152" t="s">
        <v>283</v>
      </c>
      <c r="D230" s="415" t="s">
        <v>664</v>
      </c>
      <c r="E230" s="412">
        <v>16197</v>
      </c>
      <c r="F230" s="412">
        <v>14494</v>
      </c>
      <c r="G230" s="412">
        <v>12556</v>
      </c>
      <c r="H230" s="412">
        <v>7011</v>
      </c>
      <c r="I230" s="412">
        <v>3956</v>
      </c>
      <c r="J230" s="412">
        <v>1668</v>
      </c>
      <c r="K230" s="412">
        <v>673</v>
      </c>
      <c r="L230" s="412">
        <v>47</v>
      </c>
      <c r="M230" s="412">
        <v>56602</v>
      </c>
      <c r="N230" s="412">
        <v>352</v>
      </c>
      <c r="O230" s="412">
        <v>217</v>
      </c>
      <c r="P230" s="412">
        <v>189</v>
      </c>
      <c r="Q230" s="412">
        <v>115</v>
      </c>
      <c r="R230" s="412">
        <v>46</v>
      </c>
      <c r="S230" s="412">
        <v>19</v>
      </c>
      <c r="T230" s="412">
        <v>6</v>
      </c>
      <c r="U230" s="412">
        <v>4</v>
      </c>
      <c r="V230" s="412">
        <v>948</v>
      </c>
      <c r="W230" s="412">
        <v>0</v>
      </c>
      <c r="X230" s="412">
        <v>0</v>
      </c>
      <c r="Y230" s="412">
        <v>0</v>
      </c>
      <c r="Z230" s="412">
        <v>0</v>
      </c>
      <c r="AA230" s="412">
        <v>0</v>
      </c>
      <c r="AB230" s="412">
        <v>0</v>
      </c>
      <c r="AC230" s="412">
        <v>0</v>
      </c>
      <c r="AD230" s="412">
        <v>0</v>
      </c>
      <c r="AE230" s="412">
        <v>0</v>
      </c>
      <c r="AF230" s="412">
        <v>15845</v>
      </c>
      <c r="AG230" s="412">
        <v>14277</v>
      </c>
      <c r="AH230" s="412">
        <v>12367</v>
      </c>
      <c r="AI230" s="412">
        <v>6896</v>
      </c>
      <c r="AJ230" s="412">
        <v>3910</v>
      </c>
      <c r="AK230" s="412">
        <v>1649</v>
      </c>
      <c r="AL230" s="412">
        <v>667</v>
      </c>
      <c r="AM230" s="412">
        <v>43</v>
      </c>
      <c r="AN230" s="412">
        <v>55654</v>
      </c>
      <c r="AO230" s="412">
        <v>27</v>
      </c>
      <c r="AP230" s="412">
        <v>61</v>
      </c>
      <c r="AQ230" s="412">
        <v>69</v>
      </c>
      <c r="AR230" s="412">
        <v>47</v>
      </c>
      <c r="AS230" s="412">
        <v>43</v>
      </c>
      <c r="AT230" s="412">
        <v>20</v>
      </c>
      <c r="AU230" s="412">
        <v>28</v>
      </c>
      <c r="AV230" s="412">
        <v>10</v>
      </c>
      <c r="AW230" s="412">
        <v>305</v>
      </c>
      <c r="AX230" s="412">
        <v>27</v>
      </c>
      <c r="AY230" s="412">
        <v>61</v>
      </c>
      <c r="AZ230" s="412">
        <v>69</v>
      </c>
      <c r="BA230" s="412">
        <v>47</v>
      </c>
      <c r="BB230" s="412">
        <v>43</v>
      </c>
      <c r="BC230" s="412">
        <v>20</v>
      </c>
      <c r="BD230" s="412">
        <v>28</v>
      </c>
      <c r="BE230" s="412">
        <v>10</v>
      </c>
      <c r="BF230" s="412">
        <v>0</v>
      </c>
      <c r="BG230" s="412">
        <v>305</v>
      </c>
      <c r="BH230" s="412">
        <v>27</v>
      </c>
      <c r="BI230" s="412">
        <v>15879</v>
      </c>
      <c r="BJ230" s="412">
        <v>14285</v>
      </c>
      <c r="BK230" s="412">
        <v>12345</v>
      </c>
      <c r="BL230" s="412">
        <v>6892</v>
      </c>
      <c r="BM230" s="412">
        <v>3887</v>
      </c>
      <c r="BN230" s="412">
        <v>1657</v>
      </c>
      <c r="BO230" s="412">
        <v>649</v>
      </c>
      <c r="BP230" s="412">
        <v>33</v>
      </c>
      <c r="BQ230" s="412">
        <v>55654</v>
      </c>
      <c r="BR230" s="412">
        <v>6</v>
      </c>
      <c r="BS230" s="412">
        <v>7977</v>
      </c>
      <c r="BT230" s="412">
        <v>5084</v>
      </c>
      <c r="BU230" s="412">
        <v>3525</v>
      </c>
      <c r="BV230" s="412">
        <v>1542</v>
      </c>
      <c r="BW230" s="412">
        <v>707</v>
      </c>
      <c r="BX230" s="412">
        <v>264</v>
      </c>
      <c r="BY230" s="412">
        <v>94</v>
      </c>
      <c r="BZ230" s="412">
        <v>8</v>
      </c>
      <c r="CA230" s="412">
        <v>19207</v>
      </c>
      <c r="CB230" s="412">
        <v>1</v>
      </c>
      <c r="CC230" s="412">
        <v>120</v>
      </c>
      <c r="CD230" s="412">
        <v>129</v>
      </c>
      <c r="CE230" s="412">
        <v>104</v>
      </c>
      <c r="CF230" s="412">
        <v>55</v>
      </c>
      <c r="CG230" s="412">
        <v>24</v>
      </c>
      <c r="CH230" s="412">
        <v>12</v>
      </c>
      <c r="CI230" s="412">
        <v>3</v>
      </c>
      <c r="CJ230" s="412">
        <v>0</v>
      </c>
      <c r="CK230" s="412">
        <v>448</v>
      </c>
      <c r="CL230" s="412">
        <v>1</v>
      </c>
      <c r="CM230" s="412">
        <v>16</v>
      </c>
      <c r="CN230" s="412">
        <v>10</v>
      </c>
      <c r="CO230" s="412">
        <v>12</v>
      </c>
      <c r="CP230" s="412">
        <v>18</v>
      </c>
      <c r="CQ230" s="412">
        <v>13</v>
      </c>
      <c r="CR230" s="412">
        <v>31</v>
      </c>
      <c r="CS230" s="412">
        <v>31</v>
      </c>
      <c r="CT230" s="412">
        <v>1</v>
      </c>
      <c r="CU230" s="412">
        <v>133</v>
      </c>
      <c r="CV230" s="412">
        <v>970</v>
      </c>
      <c r="CW230" s="412">
        <v>1104</v>
      </c>
      <c r="CX230" s="412">
        <v>1006</v>
      </c>
      <c r="CY230" s="412">
        <v>564</v>
      </c>
      <c r="CZ230" s="412">
        <v>265</v>
      </c>
      <c r="DA230" s="412">
        <v>108</v>
      </c>
      <c r="DB230" s="412">
        <v>40</v>
      </c>
      <c r="DC230" s="412">
        <v>1</v>
      </c>
      <c r="DD230" s="412">
        <v>4058</v>
      </c>
      <c r="DE230" s="412">
        <v>489</v>
      </c>
      <c r="DF230" s="412">
        <v>345</v>
      </c>
      <c r="DG230" s="412">
        <v>220</v>
      </c>
      <c r="DH230" s="412">
        <v>116</v>
      </c>
      <c r="DI230" s="412">
        <v>46</v>
      </c>
      <c r="DJ230" s="412">
        <v>25</v>
      </c>
      <c r="DK230" s="412">
        <v>2</v>
      </c>
      <c r="DL230" s="412">
        <v>0</v>
      </c>
      <c r="DM230" s="412">
        <v>1243</v>
      </c>
      <c r="DN230" s="412">
        <v>112</v>
      </c>
      <c r="DO230" s="412">
        <v>58</v>
      </c>
      <c r="DP230" s="412">
        <v>34</v>
      </c>
      <c r="DQ230" s="412">
        <v>13</v>
      </c>
      <c r="DR230" s="412">
        <v>8</v>
      </c>
      <c r="DS230" s="412">
        <v>4</v>
      </c>
      <c r="DT230" s="412">
        <v>0</v>
      </c>
      <c r="DU230" s="412">
        <v>0</v>
      </c>
      <c r="DV230" s="412">
        <v>229</v>
      </c>
      <c r="DW230" s="412">
        <v>96</v>
      </c>
      <c r="DX230" s="412">
        <v>28</v>
      </c>
      <c r="DY230" s="412">
        <v>26</v>
      </c>
      <c r="DZ230" s="412">
        <v>14</v>
      </c>
      <c r="EA230" s="412">
        <v>7</v>
      </c>
      <c r="EB230" s="412">
        <v>2</v>
      </c>
      <c r="EC230" s="412">
        <v>1</v>
      </c>
      <c r="ED230" s="412">
        <v>0</v>
      </c>
      <c r="EE230" s="412">
        <v>174</v>
      </c>
      <c r="EF230" s="412">
        <v>697</v>
      </c>
      <c r="EG230" s="412">
        <v>431</v>
      </c>
      <c r="EH230" s="412">
        <v>280</v>
      </c>
      <c r="EI230" s="412">
        <v>143</v>
      </c>
      <c r="EJ230" s="412">
        <v>61</v>
      </c>
      <c r="EK230" s="412">
        <v>31</v>
      </c>
      <c r="EL230" s="412">
        <v>3</v>
      </c>
      <c r="EM230" s="412">
        <v>0</v>
      </c>
      <c r="EN230" s="412">
        <v>1646</v>
      </c>
      <c r="EO230" s="412">
        <v>323</v>
      </c>
      <c r="EP230" s="412">
        <v>164</v>
      </c>
      <c r="EQ230" s="412">
        <v>126</v>
      </c>
      <c r="ER230" s="412">
        <v>77</v>
      </c>
      <c r="ES230" s="412">
        <v>32</v>
      </c>
      <c r="ET230" s="412">
        <v>10</v>
      </c>
      <c r="EU230" s="412">
        <v>1</v>
      </c>
      <c r="EV230" s="412">
        <v>0</v>
      </c>
      <c r="EW230" s="412">
        <v>733</v>
      </c>
      <c r="EX230" s="412">
        <v>0</v>
      </c>
      <c r="EY230" s="412">
        <v>0</v>
      </c>
      <c r="EZ230" s="412">
        <v>0</v>
      </c>
      <c r="FA230" s="412">
        <v>0</v>
      </c>
      <c r="FB230" s="412">
        <v>0</v>
      </c>
      <c r="FC230" s="412">
        <v>0</v>
      </c>
      <c r="FD230" s="412">
        <v>0</v>
      </c>
      <c r="FE230" s="412">
        <v>0</v>
      </c>
      <c r="FF230" s="412">
        <v>0</v>
      </c>
      <c r="FG230" s="412">
        <v>0</v>
      </c>
      <c r="FH230" s="412">
        <v>0</v>
      </c>
      <c r="FI230" s="412">
        <v>0</v>
      </c>
      <c r="FJ230" s="412">
        <v>0</v>
      </c>
      <c r="FK230" s="412">
        <v>0</v>
      </c>
      <c r="FL230" s="412">
        <v>0</v>
      </c>
      <c r="FM230" s="412">
        <v>0</v>
      </c>
      <c r="FN230" s="412">
        <v>0</v>
      </c>
      <c r="FO230" s="412">
        <v>0</v>
      </c>
      <c r="FP230" s="412">
        <v>323</v>
      </c>
      <c r="FQ230" s="412">
        <v>164</v>
      </c>
      <c r="FR230" s="412">
        <v>126</v>
      </c>
      <c r="FS230" s="412">
        <v>77</v>
      </c>
      <c r="FT230" s="412">
        <v>32</v>
      </c>
      <c r="FU230" s="412">
        <v>10</v>
      </c>
      <c r="FV230" s="412">
        <v>1</v>
      </c>
      <c r="FW230" s="412">
        <v>0</v>
      </c>
      <c r="FX230" s="412">
        <v>733</v>
      </c>
      <c r="FY230" s="412">
        <v>19</v>
      </c>
      <c r="FZ230" s="412">
        <v>7558</v>
      </c>
      <c r="GA230" s="412">
        <v>8976</v>
      </c>
      <c r="GB230" s="412">
        <v>8644</v>
      </c>
      <c r="GC230" s="412">
        <v>5250</v>
      </c>
      <c r="GD230" s="412">
        <v>3128</v>
      </c>
      <c r="GE230" s="412">
        <v>1344</v>
      </c>
      <c r="GF230" s="412">
        <v>520</v>
      </c>
      <c r="GG230" s="412">
        <v>24</v>
      </c>
      <c r="GH230" s="412">
        <v>35463</v>
      </c>
      <c r="GI230" s="412">
        <v>8</v>
      </c>
      <c r="GJ230" s="412">
        <v>8321</v>
      </c>
      <c r="GK230" s="412">
        <v>5309</v>
      </c>
      <c r="GL230" s="412">
        <v>3701</v>
      </c>
      <c r="GM230" s="412">
        <v>1642</v>
      </c>
      <c r="GN230" s="412">
        <v>759</v>
      </c>
      <c r="GO230" s="412">
        <v>313</v>
      </c>
      <c r="GP230" s="412">
        <v>129</v>
      </c>
      <c r="GQ230" s="412">
        <v>9</v>
      </c>
      <c r="GR230" s="412">
        <v>20191</v>
      </c>
      <c r="GS230" s="412">
        <v>0</v>
      </c>
      <c r="GT230" s="412">
        <v>0.3</v>
      </c>
      <c r="GU230" s="412">
        <v>0.4</v>
      </c>
      <c r="GV230" s="412">
        <v>0.4</v>
      </c>
      <c r="GW230" s="412">
        <v>0</v>
      </c>
      <c r="GX230" s="412">
        <v>0</v>
      </c>
      <c r="GY230" s="412">
        <v>0</v>
      </c>
      <c r="GZ230" s="412">
        <v>0</v>
      </c>
      <c r="HA230" s="412">
        <v>0</v>
      </c>
      <c r="HB230" s="412">
        <v>1.1000000000000001</v>
      </c>
      <c r="HC230" s="412">
        <v>24.75</v>
      </c>
      <c r="HD230" s="412">
        <v>13785.35</v>
      </c>
      <c r="HE230" s="412">
        <v>12938.15</v>
      </c>
      <c r="HF230" s="412">
        <v>11416.45</v>
      </c>
      <c r="HG230" s="412">
        <v>6480.25</v>
      </c>
      <c r="HH230" s="412">
        <v>3695.25</v>
      </c>
      <c r="HI230" s="412">
        <v>1570</v>
      </c>
      <c r="HJ230" s="412">
        <v>609.75</v>
      </c>
      <c r="HK230" s="412">
        <v>30.5</v>
      </c>
      <c r="HL230" s="412">
        <v>50550.45</v>
      </c>
      <c r="HM230" s="412">
        <v>13.8</v>
      </c>
      <c r="HN230" s="412">
        <v>9190.2000000000007</v>
      </c>
      <c r="HO230" s="412">
        <v>10063</v>
      </c>
      <c r="HP230" s="412">
        <v>10148</v>
      </c>
      <c r="HQ230" s="412">
        <v>6480.3</v>
      </c>
      <c r="HR230" s="412">
        <v>4516.3999999999996</v>
      </c>
      <c r="HS230" s="412">
        <v>2267.8000000000002</v>
      </c>
      <c r="HT230" s="412">
        <v>1016.3</v>
      </c>
      <c r="HU230" s="412">
        <v>61</v>
      </c>
      <c r="HV230" s="412">
        <v>43756.80000000001</v>
      </c>
      <c r="HW230" s="412">
        <v>21.1</v>
      </c>
      <c r="HX230" s="412">
        <v>43777.9</v>
      </c>
      <c r="HY230" s="412">
        <v>24.75</v>
      </c>
      <c r="HZ230" s="412">
        <v>13785.35</v>
      </c>
      <c r="IA230" s="412">
        <v>12938.15</v>
      </c>
      <c r="IB230" s="412">
        <v>11416.45</v>
      </c>
      <c r="IC230" s="412">
        <v>6480.25</v>
      </c>
      <c r="ID230" s="412">
        <v>3695.25</v>
      </c>
      <c r="IE230" s="412">
        <v>1570</v>
      </c>
      <c r="IF230" s="412">
        <v>609.75</v>
      </c>
      <c r="IG230" s="412">
        <v>30.5</v>
      </c>
      <c r="IH230" s="412">
        <v>50550.45</v>
      </c>
      <c r="II230" s="412">
        <v>11.55</v>
      </c>
      <c r="IJ230" s="412">
        <v>4157.88</v>
      </c>
      <c r="IK230" s="412">
        <v>2308.79</v>
      </c>
      <c r="IL230" s="412">
        <v>936.76</v>
      </c>
      <c r="IM230" s="412">
        <v>285.06</v>
      </c>
      <c r="IN230" s="412">
        <v>93.58</v>
      </c>
      <c r="IO230" s="412">
        <v>24.4</v>
      </c>
      <c r="IP230" s="412">
        <v>4.46</v>
      </c>
      <c r="IQ230" s="412">
        <v>0</v>
      </c>
      <c r="IR230" s="412">
        <v>7822.4800000000005</v>
      </c>
      <c r="IS230" s="412">
        <v>13.2</v>
      </c>
      <c r="IT230" s="412">
        <v>9627.4700000000012</v>
      </c>
      <c r="IU230" s="412">
        <v>10629.36</v>
      </c>
      <c r="IV230" s="412">
        <v>10479.69</v>
      </c>
      <c r="IW230" s="412">
        <v>6195.19</v>
      </c>
      <c r="IX230" s="412">
        <v>3601.67</v>
      </c>
      <c r="IY230" s="412">
        <v>1545.6</v>
      </c>
      <c r="IZ230" s="412">
        <v>605.29</v>
      </c>
      <c r="JA230" s="412">
        <v>30.5</v>
      </c>
      <c r="JB230" s="412">
        <v>42727.97</v>
      </c>
      <c r="JC230" s="412">
        <v>7.3</v>
      </c>
      <c r="JD230" s="412">
        <v>6418.3</v>
      </c>
      <c r="JE230" s="412">
        <v>8267.2999999999993</v>
      </c>
      <c r="JF230" s="412">
        <v>9315.2999999999993</v>
      </c>
      <c r="JG230" s="412">
        <v>6195.2</v>
      </c>
      <c r="JH230" s="412">
        <v>4402</v>
      </c>
      <c r="JI230" s="412">
        <v>2232.5</v>
      </c>
      <c r="JJ230" s="412">
        <v>1008.8</v>
      </c>
      <c r="JK230" s="412">
        <v>61</v>
      </c>
      <c r="JL230" s="412">
        <v>37907.699999999997</v>
      </c>
      <c r="JM230" s="412">
        <v>21.1</v>
      </c>
      <c r="JN230" s="412">
        <v>37928.800000000003</v>
      </c>
      <c r="JO230" s="286"/>
      <c r="JP230" s="143">
        <f t="shared" si="8"/>
        <v>0</v>
      </c>
    </row>
    <row r="231" spans="1:276" x14ac:dyDescent="0.2">
      <c r="A231" s="150" t="s">
        <v>667</v>
      </c>
      <c r="B231" s="151" t="s">
        <v>276</v>
      </c>
      <c r="C231" s="152" t="s">
        <v>285</v>
      </c>
      <c r="D231" s="415" t="s">
        <v>666</v>
      </c>
      <c r="E231" s="412">
        <v>12961</v>
      </c>
      <c r="F231" s="412">
        <v>12289</v>
      </c>
      <c r="G231" s="412">
        <v>11434</v>
      </c>
      <c r="H231" s="412">
        <v>7839</v>
      </c>
      <c r="I231" s="412">
        <v>5029</v>
      </c>
      <c r="J231" s="412">
        <v>2611</v>
      </c>
      <c r="K231" s="412">
        <v>1384</v>
      </c>
      <c r="L231" s="412">
        <v>58</v>
      </c>
      <c r="M231" s="412">
        <v>53605</v>
      </c>
      <c r="N231" s="412">
        <v>209</v>
      </c>
      <c r="O231" s="412">
        <v>126</v>
      </c>
      <c r="P231" s="412">
        <v>101</v>
      </c>
      <c r="Q231" s="412">
        <v>85</v>
      </c>
      <c r="R231" s="412">
        <v>37</v>
      </c>
      <c r="S231" s="412">
        <v>13</v>
      </c>
      <c r="T231" s="412">
        <v>11</v>
      </c>
      <c r="U231" s="412">
        <v>2</v>
      </c>
      <c r="V231" s="412">
        <v>584</v>
      </c>
      <c r="W231" s="412">
        <v>10</v>
      </c>
      <c r="X231" s="412">
        <v>0</v>
      </c>
      <c r="Y231" s="412">
        <v>1</v>
      </c>
      <c r="Z231" s="412">
        <v>2</v>
      </c>
      <c r="AA231" s="412">
        <v>1</v>
      </c>
      <c r="AB231" s="412">
        <v>0</v>
      </c>
      <c r="AC231" s="412">
        <v>0</v>
      </c>
      <c r="AD231" s="412">
        <v>0</v>
      </c>
      <c r="AE231" s="412">
        <v>14</v>
      </c>
      <c r="AF231" s="412">
        <v>12742</v>
      </c>
      <c r="AG231" s="412">
        <v>12163</v>
      </c>
      <c r="AH231" s="412">
        <v>11332</v>
      </c>
      <c r="AI231" s="412">
        <v>7752</v>
      </c>
      <c r="AJ231" s="412">
        <v>4991</v>
      </c>
      <c r="AK231" s="412">
        <v>2598</v>
      </c>
      <c r="AL231" s="412">
        <v>1373</v>
      </c>
      <c r="AM231" s="412">
        <v>56</v>
      </c>
      <c r="AN231" s="412">
        <v>53007</v>
      </c>
      <c r="AO231" s="412">
        <v>19</v>
      </c>
      <c r="AP231" s="412">
        <v>53</v>
      </c>
      <c r="AQ231" s="412">
        <v>66</v>
      </c>
      <c r="AR231" s="412">
        <v>61</v>
      </c>
      <c r="AS231" s="412">
        <v>38</v>
      </c>
      <c r="AT231" s="412">
        <v>28</v>
      </c>
      <c r="AU231" s="412">
        <v>26</v>
      </c>
      <c r="AV231" s="412">
        <v>18</v>
      </c>
      <c r="AW231" s="412">
        <v>309</v>
      </c>
      <c r="AX231" s="412">
        <v>19</v>
      </c>
      <c r="AY231" s="412">
        <v>53</v>
      </c>
      <c r="AZ231" s="412">
        <v>66</v>
      </c>
      <c r="BA231" s="412">
        <v>61</v>
      </c>
      <c r="BB231" s="412">
        <v>38</v>
      </c>
      <c r="BC231" s="412">
        <v>28</v>
      </c>
      <c r="BD231" s="412">
        <v>26</v>
      </c>
      <c r="BE231" s="412">
        <v>18</v>
      </c>
      <c r="BF231" s="412">
        <v>0</v>
      </c>
      <c r="BG231" s="412">
        <v>309</v>
      </c>
      <c r="BH231" s="412">
        <v>19</v>
      </c>
      <c r="BI231" s="412">
        <v>12776</v>
      </c>
      <c r="BJ231" s="412">
        <v>12176</v>
      </c>
      <c r="BK231" s="412">
        <v>11327</v>
      </c>
      <c r="BL231" s="412">
        <v>7729</v>
      </c>
      <c r="BM231" s="412">
        <v>4981</v>
      </c>
      <c r="BN231" s="412">
        <v>2596</v>
      </c>
      <c r="BO231" s="412">
        <v>1365</v>
      </c>
      <c r="BP231" s="412">
        <v>38</v>
      </c>
      <c r="BQ231" s="412">
        <v>53007</v>
      </c>
      <c r="BR231" s="412">
        <v>6</v>
      </c>
      <c r="BS231" s="412">
        <v>6110</v>
      </c>
      <c r="BT231" s="412">
        <v>4289</v>
      </c>
      <c r="BU231" s="412">
        <v>3221</v>
      </c>
      <c r="BV231" s="412">
        <v>1748</v>
      </c>
      <c r="BW231" s="412">
        <v>823</v>
      </c>
      <c r="BX231" s="412">
        <v>338</v>
      </c>
      <c r="BY231" s="412">
        <v>141</v>
      </c>
      <c r="BZ231" s="412">
        <v>2</v>
      </c>
      <c r="CA231" s="412">
        <v>16678</v>
      </c>
      <c r="CB231" s="412">
        <v>0</v>
      </c>
      <c r="CC231" s="412">
        <v>99</v>
      </c>
      <c r="CD231" s="412">
        <v>120</v>
      </c>
      <c r="CE231" s="412">
        <v>119</v>
      </c>
      <c r="CF231" s="412">
        <v>66</v>
      </c>
      <c r="CG231" s="412">
        <v>34</v>
      </c>
      <c r="CH231" s="412">
        <v>15</v>
      </c>
      <c r="CI231" s="412">
        <v>4</v>
      </c>
      <c r="CJ231" s="412">
        <v>1</v>
      </c>
      <c r="CK231" s="412">
        <v>458</v>
      </c>
      <c r="CL231" s="412">
        <v>0</v>
      </c>
      <c r="CM231" s="412">
        <v>4</v>
      </c>
      <c r="CN231" s="412">
        <v>4</v>
      </c>
      <c r="CO231" s="412">
        <v>6</v>
      </c>
      <c r="CP231" s="412">
        <v>6</v>
      </c>
      <c r="CQ231" s="412">
        <v>7</v>
      </c>
      <c r="CR231" s="412">
        <v>14</v>
      </c>
      <c r="CS231" s="412">
        <v>25</v>
      </c>
      <c r="CT231" s="412">
        <v>1</v>
      </c>
      <c r="CU231" s="412">
        <v>67</v>
      </c>
      <c r="CV231" s="412">
        <v>148</v>
      </c>
      <c r="CW231" s="412">
        <v>94</v>
      </c>
      <c r="CX231" s="412">
        <v>97</v>
      </c>
      <c r="CY231" s="412">
        <v>83</v>
      </c>
      <c r="CZ231" s="412">
        <v>42</v>
      </c>
      <c r="DA231" s="412">
        <v>26</v>
      </c>
      <c r="DB231" s="412">
        <v>14</v>
      </c>
      <c r="DC231" s="412">
        <v>4</v>
      </c>
      <c r="DD231" s="412">
        <v>508</v>
      </c>
      <c r="DE231" s="412">
        <v>143</v>
      </c>
      <c r="DF231" s="412">
        <v>84</v>
      </c>
      <c r="DG231" s="412">
        <v>67</v>
      </c>
      <c r="DH231" s="412">
        <v>32</v>
      </c>
      <c r="DI231" s="412">
        <v>24</v>
      </c>
      <c r="DJ231" s="412">
        <v>11</v>
      </c>
      <c r="DK231" s="412">
        <v>6</v>
      </c>
      <c r="DL231" s="412">
        <v>0</v>
      </c>
      <c r="DM231" s="412">
        <v>367</v>
      </c>
      <c r="DN231" s="412">
        <v>297</v>
      </c>
      <c r="DO231" s="412">
        <v>215</v>
      </c>
      <c r="DP231" s="412">
        <v>155</v>
      </c>
      <c r="DQ231" s="412">
        <v>133</v>
      </c>
      <c r="DR231" s="412">
        <v>56</v>
      </c>
      <c r="DS231" s="412">
        <v>33</v>
      </c>
      <c r="DT231" s="412">
        <v>10</v>
      </c>
      <c r="DU231" s="412">
        <v>1</v>
      </c>
      <c r="DV231" s="412">
        <v>900</v>
      </c>
      <c r="DW231" s="412">
        <v>41</v>
      </c>
      <c r="DX231" s="412">
        <v>21</v>
      </c>
      <c r="DY231" s="412">
        <v>17</v>
      </c>
      <c r="DZ231" s="412">
        <v>9</v>
      </c>
      <c r="EA231" s="412">
        <v>5</v>
      </c>
      <c r="EB231" s="412">
        <v>8</v>
      </c>
      <c r="EC231" s="412">
        <v>3</v>
      </c>
      <c r="ED231" s="412">
        <v>0</v>
      </c>
      <c r="EE231" s="412">
        <v>104</v>
      </c>
      <c r="EF231" s="412">
        <v>481</v>
      </c>
      <c r="EG231" s="412">
        <v>320</v>
      </c>
      <c r="EH231" s="412">
        <v>239</v>
      </c>
      <c r="EI231" s="412">
        <v>174</v>
      </c>
      <c r="EJ231" s="412">
        <v>85</v>
      </c>
      <c r="EK231" s="412">
        <v>52</v>
      </c>
      <c r="EL231" s="412">
        <v>19</v>
      </c>
      <c r="EM231" s="412">
        <v>1</v>
      </c>
      <c r="EN231" s="412">
        <v>1371</v>
      </c>
      <c r="EO231" s="412">
        <v>128</v>
      </c>
      <c r="EP231" s="412">
        <v>71</v>
      </c>
      <c r="EQ231" s="412">
        <v>60</v>
      </c>
      <c r="ER231" s="412">
        <v>28</v>
      </c>
      <c r="ES231" s="412">
        <v>23</v>
      </c>
      <c r="ET231" s="412">
        <v>18</v>
      </c>
      <c r="EU231" s="412">
        <v>8</v>
      </c>
      <c r="EV231" s="412">
        <v>0</v>
      </c>
      <c r="EW231" s="412">
        <v>336</v>
      </c>
      <c r="EX231" s="412">
        <v>1</v>
      </c>
      <c r="EY231" s="412">
        <v>0</v>
      </c>
      <c r="EZ231" s="412">
        <v>1</v>
      </c>
      <c r="FA231" s="412">
        <v>3</v>
      </c>
      <c r="FB231" s="412">
        <v>1</v>
      </c>
      <c r="FC231" s="412">
        <v>1</v>
      </c>
      <c r="FD231" s="412">
        <v>0</v>
      </c>
      <c r="FE231" s="412">
        <v>0</v>
      </c>
      <c r="FF231" s="412">
        <v>7</v>
      </c>
      <c r="FG231" s="412">
        <v>15</v>
      </c>
      <c r="FH231" s="412">
        <v>14</v>
      </c>
      <c r="FI231" s="412">
        <v>10</v>
      </c>
      <c r="FJ231" s="412">
        <v>12</v>
      </c>
      <c r="FK231" s="412">
        <v>8</v>
      </c>
      <c r="FL231" s="412">
        <v>0</v>
      </c>
      <c r="FM231" s="412">
        <v>1</v>
      </c>
      <c r="FN231" s="412">
        <v>0</v>
      </c>
      <c r="FO231" s="412">
        <v>60</v>
      </c>
      <c r="FP231" s="412">
        <v>112</v>
      </c>
      <c r="FQ231" s="412">
        <v>57</v>
      </c>
      <c r="FR231" s="412">
        <v>49</v>
      </c>
      <c r="FS231" s="412">
        <v>13</v>
      </c>
      <c r="FT231" s="412">
        <v>14</v>
      </c>
      <c r="FU231" s="412">
        <v>17</v>
      </c>
      <c r="FV231" s="412">
        <v>7</v>
      </c>
      <c r="FW231" s="412">
        <v>0</v>
      </c>
      <c r="FX231" s="412">
        <v>269</v>
      </c>
      <c r="FY231" s="412">
        <v>13</v>
      </c>
      <c r="FZ231" s="412">
        <v>6223</v>
      </c>
      <c r="GA231" s="412">
        <v>7526</v>
      </c>
      <c r="GB231" s="412">
        <v>7808</v>
      </c>
      <c r="GC231" s="412">
        <v>5765</v>
      </c>
      <c r="GD231" s="412">
        <v>4055</v>
      </c>
      <c r="GE231" s="412">
        <v>2187</v>
      </c>
      <c r="GF231" s="412">
        <v>1181</v>
      </c>
      <c r="GG231" s="412">
        <v>33</v>
      </c>
      <c r="GH231" s="412">
        <v>34791</v>
      </c>
      <c r="GI231" s="412">
        <v>6</v>
      </c>
      <c r="GJ231" s="412">
        <v>6553</v>
      </c>
      <c r="GK231" s="412">
        <v>4650</v>
      </c>
      <c r="GL231" s="412">
        <v>3519</v>
      </c>
      <c r="GM231" s="412">
        <v>1964</v>
      </c>
      <c r="GN231" s="412">
        <v>926</v>
      </c>
      <c r="GO231" s="412">
        <v>409</v>
      </c>
      <c r="GP231" s="412">
        <v>184</v>
      </c>
      <c r="GQ231" s="412">
        <v>5</v>
      </c>
      <c r="GR231" s="412">
        <v>18216</v>
      </c>
      <c r="GS231" s="412">
        <v>0</v>
      </c>
      <c r="GT231" s="412">
        <v>3</v>
      </c>
      <c r="GU231" s="412">
        <v>0.39</v>
      </c>
      <c r="GV231" s="412">
        <v>0</v>
      </c>
      <c r="GW231" s="412">
        <v>0</v>
      </c>
      <c r="GX231" s="412">
        <v>0</v>
      </c>
      <c r="GY231" s="412">
        <v>0</v>
      </c>
      <c r="GZ231" s="412">
        <v>0</v>
      </c>
      <c r="HA231" s="412">
        <v>0</v>
      </c>
      <c r="HB231" s="412">
        <v>3.39</v>
      </c>
      <c r="HC231" s="412">
        <v>17.5</v>
      </c>
      <c r="HD231" s="412">
        <v>10941.25</v>
      </c>
      <c r="HE231" s="412">
        <v>10866.36</v>
      </c>
      <c r="HF231" s="412">
        <v>10342</v>
      </c>
      <c r="HG231" s="412">
        <v>7143</v>
      </c>
      <c r="HH231" s="412">
        <v>4709.25</v>
      </c>
      <c r="HI231" s="412">
        <v>2471.25</v>
      </c>
      <c r="HJ231" s="412">
        <v>1307.25</v>
      </c>
      <c r="HK231" s="412">
        <v>35.75</v>
      </c>
      <c r="HL231" s="412">
        <v>47833.61</v>
      </c>
      <c r="HM231" s="412">
        <v>9.6999999999999993</v>
      </c>
      <c r="HN231" s="412">
        <v>7294.2</v>
      </c>
      <c r="HO231" s="412">
        <v>8451.6</v>
      </c>
      <c r="HP231" s="412">
        <v>9192.9</v>
      </c>
      <c r="HQ231" s="412">
        <v>7143</v>
      </c>
      <c r="HR231" s="412">
        <v>5755.8</v>
      </c>
      <c r="HS231" s="412">
        <v>3569.6</v>
      </c>
      <c r="HT231" s="412">
        <v>2178.8000000000002</v>
      </c>
      <c r="HU231" s="412">
        <v>71.5</v>
      </c>
      <c r="HV231" s="412">
        <v>43667.100000000006</v>
      </c>
      <c r="HW231" s="412">
        <v>0</v>
      </c>
      <c r="HX231" s="412">
        <v>43667.1</v>
      </c>
      <c r="HY231" s="412">
        <v>17.5</v>
      </c>
      <c r="HZ231" s="412">
        <v>10941.25</v>
      </c>
      <c r="IA231" s="412">
        <v>10866.36</v>
      </c>
      <c r="IB231" s="412">
        <v>10342</v>
      </c>
      <c r="IC231" s="412">
        <v>7143</v>
      </c>
      <c r="ID231" s="412">
        <v>4709.25</v>
      </c>
      <c r="IE231" s="412">
        <v>2471.25</v>
      </c>
      <c r="IF231" s="412">
        <v>1307.25</v>
      </c>
      <c r="IG231" s="412">
        <v>35.75</v>
      </c>
      <c r="IH231" s="412">
        <v>47833.61</v>
      </c>
      <c r="II231" s="412">
        <v>5.08</v>
      </c>
      <c r="IJ231" s="412">
        <v>2876.91</v>
      </c>
      <c r="IK231" s="412">
        <v>1739.54</v>
      </c>
      <c r="IL231" s="412">
        <v>908.46</v>
      </c>
      <c r="IM231" s="412">
        <v>291.98</v>
      </c>
      <c r="IN231" s="412">
        <v>97.95</v>
      </c>
      <c r="IO231" s="412">
        <v>29.76</v>
      </c>
      <c r="IP231" s="412">
        <v>7.62</v>
      </c>
      <c r="IQ231" s="412">
        <v>0</v>
      </c>
      <c r="IR231" s="412">
        <v>5957.2999999999993</v>
      </c>
      <c r="IS231" s="412">
        <v>12.42</v>
      </c>
      <c r="IT231" s="412">
        <v>8064.34</v>
      </c>
      <c r="IU231" s="412">
        <v>9126.82</v>
      </c>
      <c r="IV231" s="412">
        <v>9433.5400000000009</v>
      </c>
      <c r="IW231" s="412">
        <v>6851.02</v>
      </c>
      <c r="IX231" s="412">
        <v>4611.3</v>
      </c>
      <c r="IY231" s="412">
        <v>2441.4899999999998</v>
      </c>
      <c r="IZ231" s="412">
        <v>1299.6300000000001</v>
      </c>
      <c r="JA231" s="412">
        <v>35.75</v>
      </c>
      <c r="JB231" s="412">
        <v>41876.31</v>
      </c>
      <c r="JC231" s="412">
        <v>6.9</v>
      </c>
      <c r="JD231" s="412">
        <v>5376.2</v>
      </c>
      <c r="JE231" s="412">
        <v>7098.6</v>
      </c>
      <c r="JF231" s="412">
        <v>8385.4</v>
      </c>
      <c r="JG231" s="412">
        <v>6851</v>
      </c>
      <c r="JH231" s="412">
        <v>5636</v>
      </c>
      <c r="JI231" s="412">
        <v>3526.6</v>
      </c>
      <c r="JJ231" s="412">
        <v>2166.1</v>
      </c>
      <c r="JK231" s="412">
        <v>71.5</v>
      </c>
      <c r="JL231" s="412">
        <v>39118.299999999996</v>
      </c>
      <c r="JM231" s="412">
        <v>0</v>
      </c>
      <c r="JN231" s="412">
        <v>39118.300000000003</v>
      </c>
      <c r="JO231" s="286"/>
      <c r="JP231" s="143">
        <f t="shared" si="8"/>
        <v>0</v>
      </c>
    </row>
    <row r="232" spans="1:276" x14ac:dyDescent="0.2">
      <c r="A232" s="150" t="s">
        <v>669</v>
      </c>
      <c r="B232" s="151" t="s">
        <v>282</v>
      </c>
      <c r="C232" s="152" t="s">
        <v>278</v>
      </c>
      <c r="D232" s="415" t="s">
        <v>668</v>
      </c>
      <c r="E232" s="412">
        <v>39143</v>
      </c>
      <c r="F232" s="412">
        <v>27171</v>
      </c>
      <c r="G232" s="412">
        <v>30080</v>
      </c>
      <c r="H232" s="412">
        <v>14886</v>
      </c>
      <c r="I232" s="412">
        <v>8232</v>
      </c>
      <c r="J232" s="412">
        <v>3852</v>
      </c>
      <c r="K232" s="412">
        <v>2695</v>
      </c>
      <c r="L232" s="412">
        <v>252</v>
      </c>
      <c r="M232" s="412">
        <v>126311</v>
      </c>
      <c r="N232" s="412">
        <v>1068</v>
      </c>
      <c r="O232" s="412">
        <v>411</v>
      </c>
      <c r="P232" s="412">
        <v>412</v>
      </c>
      <c r="Q232" s="412">
        <v>203</v>
      </c>
      <c r="R232" s="412">
        <v>89</v>
      </c>
      <c r="S232" s="412">
        <v>42</v>
      </c>
      <c r="T232" s="412">
        <v>21</v>
      </c>
      <c r="U232" s="412">
        <v>5</v>
      </c>
      <c r="V232" s="412">
        <v>2251</v>
      </c>
      <c r="W232" s="412">
        <v>10</v>
      </c>
      <c r="X232" s="412">
        <v>3</v>
      </c>
      <c r="Y232" s="412">
        <v>1</v>
      </c>
      <c r="Z232" s="412">
        <v>1</v>
      </c>
      <c r="AA232" s="412">
        <v>0</v>
      </c>
      <c r="AB232" s="412">
        <v>0</v>
      </c>
      <c r="AC232" s="412">
        <v>1</v>
      </c>
      <c r="AD232" s="412">
        <v>1</v>
      </c>
      <c r="AE232" s="412">
        <v>17</v>
      </c>
      <c r="AF232" s="412">
        <v>38065</v>
      </c>
      <c r="AG232" s="412">
        <v>26757</v>
      </c>
      <c r="AH232" s="412">
        <v>29667</v>
      </c>
      <c r="AI232" s="412">
        <v>14682</v>
      </c>
      <c r="AJ232" s="412">
        <v>8143</v>
      </c>
      <c r="AK232" s="412">
        <v>3810</v>
      </c>
      <c r="AL232" s="412">
        <v>2673</v>
      </c>
      <c r="AM232" s="412">
        <v>246</v>
      </c>
      <c r="AN232" s="412">
        <v>124043</v>
      </c>
      <c r="AO232" s="412">
        <v>105</v>
      </c>
      <c r="AP232" s="412">
        <v>182</v>
      </c>
      <c r="AQ232" s="412">
        <v>238</v>
      </c>
      <c r="AR232" s="412">
        <v>149</v>
      </c>
      <c r="AS232" s="412">
        <v>109</v>
      </c>
      <c r="AT232" s="412">
        <v>72</v>
      </c>
      <c r="AU232" s="412">
        <v>97</v>
      </c>
      <c r="AV232" s="412">
        <v>44</v>
      </c>
      <c r="AW232" s="412">
        <v>996</v>
      </c>
      <c r="AX232" s="412">
        <v>105</v>
      </c>
      <c r="AY232" s="412">
        <v>182</v>
      </c>
      <c r="AZ232" s="412">
        <v>238</v>
      </c>
      <c r="BA232" s="412">
        <v>149</v>
      </c>
      <c r="BB232" s="412">
        <v>109</v>
      </c>
      <c r="BC232" s="412">
        <v>72</v>
      </c>
      <c r="BD232" s="412">
        <v>97</v>
      </c>
      <c r="BE232" s="412">
        <v>44</v>
      </c>
      <c r="BF232" s="412">
        <v>0</v>
      </c>
      <c r="BG232" s="412">
        <v>996</v>
      </c>
      <c r="BH232" s="412">
        <v>105</v>
      </c>
      <c r="BI232" s="412">
        <v>38142</v>
      </c>
      <c r="BJ232" s="412">
        <v>26813</v>
      </c>
      <c r="BK232" s="412">
        <v>29578</v>
      </c>
      <c r="BL232" s="412">
        <v>14642</v>
      </c>
      <c r="BM232" s="412">
        <v>8106</v>
      </c>
      <c r="BN232" s="412">
        <v>3835</v>
      </c>
      <c r="BO232" s="412">
        <v>2620</v>
      </c>
      <c r="BP232" s="412">
        <v>202</v>
      </c>
      <c r="BQ232" s="412">
        <v>124043</v>
      </c>
      <c r="BR232" s="412">
        <v>28</v>
      </c>
      <c r="BS232" s="412">
        <v>20746</v>
      </c>
      <c r="BT232" s="412">
        <v>9955</v>
      </c>
      <c r="BU232" s="412">
        <v>9052</v>
      </c>
      <c r="BV232" s="412">
        <v>3880</v>
      </c>
      <c r="BW232" s="412">
        <v>1700</v>
      </c>
      <c r="BX232" s="412">
        <v>671</v>
      </c>
      <c r="BY232" s="412">
        <v>383</v>
      </c>
      <c r="BZ232" s="412">
        <v>17</v>
      </c>
      <c r="CA232" s="412">
        <v>46432</v>
      </c>
      <c r="CB232" s="412">
        <v>7</v>
      </c>
      <c r="CC232" s="412">
        <v>467</v>
      </c>
      <c r="CD232" s="412">
        <v>419</v>
      </c>
      <c r="CE232" s="412">
        <v>392</v>
      </c>
      <c r="CF232" s="412">
        <v>177</v>
      </c>
      <c r="CG232" s="412">
        <v>86</v>
      </c>
      <c r="CH232" s="412">
        <v>48</v>
      </c>
      <c r="CI232" s="412">
        <v>29</v>
      </c>
      <c r="CJ232" s="412">
        <v>2</v>
      </c>
      <c r="CK232" s="412">
        <v>1627</v>
      </c>
      <c r="CL232" s="412">
        <v>2</v>
      </c>
      <c r="CM232" s="412">
        <v>61</v>
      </c>
      <c r="CN232" s="412">
        <v>78</v>
      </c>
      <c r="CO232" s="412">
        <v>70</v>
      </c>
      <c r="CP232" s="412">
        <v>59</v>
      </c>
      <c r="CQ232" s="412">
        <v>35</v>
      </c>
      <c r="CR232" s="412">
        <v>64</v>
      </c>
      <c r="CS232" s="412">
        <v>55</v>
      </c>
      <c r="CT232" s="412">
        <v>6</v>
      </c>
      <c r="CU232" s="412">
        <v>430</v>
      </c>
      <c r="CV232" s="412">
        <v>102</v>
      </c>
      <c r="CW232" s="412">
        <v>59</v>
      </c>
      <c r="CX232" s="412">
        <v>86</v>
      </c>
      <c r="CY232" s="412">
        <v>47</v>
      </c>
      <c r="CZ232" s="412">
        <v>32</v>
      </c>
      <c r="DA232" s="412">
        <v>16</v>
      </c>
      <c r="DB232" s="412">
        <v>17</v>
      </c>
      <c r="DC232" s="412">
        <v>4</v>
      </c>
      <c r="DD232" s="412">
        <v>363</v>
      </c>
      <c r="DE232" s="412">
        <v>1426</v>
      </c>
      <c r="DF232" s="412">
        <v>584</v>
      </c>
      <c r="DG232" s="412">
        <v>454</v>
      </c>
      <c r="DH232" s="412">
        <v>201</v>
      </c>
      <c r="DI232" s="412">
        <v>122</v>
      </c>
      <c r="DJ232" s="412">
        <v>58</v>
      </c>
      <c r="DK232" s="412">
        <v>46</v>
      </c>
      <c r="DL232" s="412">
        <v>6</v>
      </c>
      <c r="DM232" s="412">
        <v>2897</v>
      </c>
      <c r="DN232" s="412">
        <v>253</v>
      </c>
      <c r="DO232" s="412">
        <v>127</v>
      </c>
      <c r="DP232" s="412">
        <v>107</v>
      </c>
      <c r="DQ232" s="412">
        <v>52</v>
      </c>
      <c r="DR232" s="412">
        <v>21</v>
      </c>
      <c r="DS232" s="412">
        <v>10</v>
      </c>
      <c r="DT232" s="412">
        <v>8</v>
      </c>
      <c r="DU232" s="412">
        <v>4</v>
      </c>
      <c r="DV232" s="412">
        <v>582</v>
      </c>
      <c r="DW232" s="412">
        <v>316</v>
      </c>
      <c r="DX232" s="412">
        <v>113</v>
      </c>
      <c r="DY232" s="412">
        <v>60</v>
      </c>
      <c r="DZ232" s="412">
        <v>29</v>
      </c>
      <c r="EA232" s="412">
        <v>21</v>
      </c>
      <c r="EB232" s="412">
        <v>10</v>
      </c>
      <c r="EC232" s="412">
        <v>7</v>
      </c>
      <c r="ED232" s="412">
        <v>1</v>
      </c>
      <c r="EE232" s="412">
        <v>557</v>
      </c>
      <c r="EF232" s="412">
        <v>1995</v>
      </c>
      <c r="EG232" s="412">
        <v>824</v>
      </c>
      <c r="EH232" s="412">
        <v>621</v>
      </c>
      <c r="EI232" s="412">
        <v>282</v>
      </c>
      <c r="EJ232" s="412">
        <v>164</v>
      </c>
      <c r="EK232" s="412">
        <v>78</v>
      </c>
      <c r="EL232" s="412">
        <v>61</v>
      </c>
      <c r="EM232" s="412">
        <v>11</v>
      </c>
      <c r="EN232" s="412">
        <v>4036</v>
      </c>
      <c r="EO232" s="412">
        <v>896</v>
      </c>
      <c r="EP232" s="412">
        <v>384</v>
      </c>
      <c r="EQ232" s="412">
        <v>318</v>
      </c>
      <c r="ER232" s="412">
        <v>136</v>
      </c>
      <c r="ES232" s="412">
        <v>68</v>
      </c>
      <c r="ET232" s="412">
        <v>40</v>
      </c>
      <c r="EU232" s="412">
        <v>30</v>
      </c>
      <c r="EV232" s="412">
        <v>6</v>
      </c>
      <c r="EW232" s="412">
        <v>1878</v>
      </c>
      <c r="EX232" s="412">
        <v>0</v>
      </c>
      <c r="EY232" s="412">
        <v>0</v>
      </c>
      <c r="EZ232" s="412">
        <v>0</v>
      </c>
      <c r="FA232" s="412">
        <v>0</v>
      </c>
      <c r="FB232" s="412">
        <v>0</v>
      </c>
      <c r="FC232" s="412">
        <v>0</v>
      </c>
      <c r="FD232" s="412">
        <v>0</v>
      </c>
      <c r="FE232" s="412">
        <v>0</v>
      </c>
      <c r="FF232" s="412">
        <v>0</v>
      </c>
      <c r="FG232" s="412">
        <v>72</v>
      </c>
      <c r="FH232" s="412">
        <v>50</v>
      </c>
      <c r="FI232" s="412">
        <v>58</v>
      </c>
      <c r="FJ232" s="412">
        <v>24</v>
      </c>
      <c r="FK232" s="412">
        <v>6</v>
      </c>
      <c r="FL232" s="412">
        <v>4</v>
      </c>
      <c r="FM232" s="412">
        <v>0</v>
      </c>
      <c r="FN232" s="412">
        <v>2</v>
      </c>
      <c r="FO232" s="412">
        <v>216</v>
      </c>
      <c r="FP232" s="412">
        <v>824</v>
      </c>
      <c r="FQ232" s="412">
        <v>334</v>
      </c>
      <c r="FR232" s="412">
        <v>260</v>
      </c>
      <c r="FS232" s="412">
        <v>112</v>
      </c>
      <c r="FT232" s="412">
        <v>62</v>
      </c>
      <c r="FU232" s="412">
        <v>36</v>
      </c>
      <c r="FV232" s="412">
        <v>30</v>
      </c>
      <c r="FW232" s="412">
        <v>4</v>
      </c>
      <c r="FX232" s="412">
        <v>1662</v>
      </c>
      <c r="FY232" s="412">
        <v>68</v>
      </c>
      <c r="FZ232" s="412">
        <v>16297</v>
      </c>
      <c r="GA232" s="412">
        <v>16117</v>
      </c>
      <c r="GB232" s="412">
        <v>19893</v>
      </c>
      <c r="GC232" s="412">
        <v>10444</v>
      </c>
      <c r="GD232" s="412">
        <v>6242</v>
      </c>
      <c r="GE232" s="412">
        <v>3032</v>
      </c>
      <c r="GF232" s="412">
        <v>2138</v>
      </c>
      <c r="GG232" s="412">
        <v>172</v>
      </c>
      <c r="GH232" s="412">
        <v>74403</v>
      </c>
      <c r="GI232" s="412">
        <v>37</v>
      </c>
      <c r="GJ232" s="412">
        <v>21845</v>
      </c>
      <c r="GK232" s="412">
        <v>10696</v>
      </c>
      <c r="GL232" s="412">
        <v>9685</v>
      </c>
      <c r="GM232" s="412">
        <v>4198</v>
      </c>
      <c r="GN232" s="412">
        <v>1864</v>
      </c>
      <c r="GO232" s="412">
        <v>803</v>
      </c>
      <c r="GP232" s="412">
        <v>482</v>
      </c>
      <c r="GQ232" s="412">
        <v>30</v>
      </c>
      <c r="GR232" s="412">
        <v>49640</v>
      </c>
      <c r="GS232" s="412">
        <v>0</v>
      </c>
      <c r="GT232" s="412">
        <v>2</v>
      </c>
      <c r="GU232" s="412">
        <v>0.75</v>
      </c>
      <c r="GV232" s="412">
        <v>0</v>
      </c>
      <c r="GW232" s="412">
        <v>0</v>
      </c>
      <c r="GX232" s="412">
        <v>0</v>
      </c>
      <c r="GY232" s="412">
        <v>0</v>
      </c>
      <c r="GZ232" s="412">
        <v>0</v>
      </c>
      <c r="HA232" s="412">
        <v>0</v>
      </c>
      <c r="HB232" s="412">
        <v>2.75</v>
      </c>
      <c r="HC232" s="412">
        <v>95.25</v>
      </c>
      <c r="HD232" s="412">
        <v>32764.75</v>
      </c>
      <c r="HE232" s="412">
        <v>24151.75</v>
      </c>
      <c r="HF232" s="412">
        <v>27150.5</v>
      </c>
      <c r="HG232" s="412">
        <v>13582.75</v>
      </c>
      <c r="HH232" s="412">
        <v>7639.5</v>
      </c>
      <c r="HI232" s="412">
        <v>3622.75</v>
      </c>
      <c r="HJ232" s="412">
        <v>2488</v>
      </c>
      <c r="HK232" s="412">
        <v>192.75</v>
      </c>
      <c r="HL232" s="412">
        <v>111688</v>
      </c>
      <c r="HM232" s="412">
        <v>52.9</v>
      </c>
      <c r="HN232" s="412">
        <v>21843.200000000001</v>
      </c>
      <c r="HO232" s="412">
        <v>18784.7</v>
      </c>
      <c r="HP232" s="412">
        <v>24133.8</v>
      </c>
      <c r="HQ232" s="412">
        <v>13582.8</v>
      </c>
      <c r="HR232" s="412">
        <v>9337.2000000000007</v>
      </c>
      <c r="HS232" s="412">
        <v>5232.8999999999996</v>
      </c>
      <c r="HT232" s="412">
        <v>4146.7</v>
      </c>
      <c r="HU232" s="412">
        <v>385.5</v>
      </c>
      <c r="HV232" s="412">
        <v>97499.7</v>
      </c>
      <c r="HW232" s="412">
        <v>7.2</v>
      </c>
      <c r="HX232" s="412">
        <v>97506.9</v>
      </c>
      <c r="HY232" s="412">
        <v>95.25</v>
      </c>
      <c r="HZ232" s="412">
        <v>32764.75</v>
      </c>
      <c r="IA232" s="412">
        <v>24151.75</v>
      </c>
      <c r="IB232" s="412">
        <v>27150.5</v>
      </c>
      <c r="IC232" s="412">
        <v>13582.75</v>
      </c>
      <c r="ID232" s="412">
        <v>7639.5</v>
      </c>
      <c r="IE232" s="412">
        <v>3622.75</v>
      </c>
      <c r="IF232" s="412">
        <v>2488</v>
      </c>
      <c r="IG232" s="412">
        <v>192.75</v>
      </c>
      <c r="IH232" s="412">
        <v>111688</v>
      </c>
      <c r="II232" s="412">
        <v>34.950000000000003</v>
      </c>
      <c r="IJ232" s="412">
        <v>10851.55</v>
      </c>
      <c r="IK232" s="412">
        <v>4365.8900000000003</v>
      </c>
      <c r="IL232" s="412">
        <v>2550.04</v>
      </c>
      <c r="IM232" s="412">
        <v>730.17</v>
      </c>
      <c r="IN232" s="412">
        <v>251.16</v>
      </c>
      <c r="IO232" s="412">
        <v>77.92</v>
      </c>
      <c r="IP232" s="412">
        <v>29.1</v>
      </c>
      <c r="IQ232" s="412">
        <v>1.01</v>
      </c>
      <c r="IR232" s="412">
        <v>18891.789999999994</v>
      </c>
      <c r="IS232" s="412">
        <v>60.3</v>
      </c>
      <c r="IT232" s="412">
        <v>21913.200000000001</v>
      </c>
      <c r="IU232" s="412">
        <v>19785.86</v>
      </c>
      <c r="IV232" s="412">
        <v>24600.46</v>
      </c>
      <c r="IW232" s="412">
        <v>12852.58</v>
      </c>
      <c r="IX232" s="412">
        <v>7388.34</v>
      </c>
      <c r="IY232" s="412">
        <v>3544.83</v>
      </c>
      <c r="IZ232" s="412">
        <v>2458.9</v>
      </c>
      <c r="JA232" s="412">
        <v>191.74</v>
      </c>
      <c r="JB232" s="412">
        <v>92796.21</v>
      </c>
      <c r="JC232" s="412">
        <v>33.5</v>
      </c>
      <c r="JD232" s="412">
        <v>14608.8</v>
      </c>
      <c r="JE232" s="412">
        <v>15389</v>
      </c>
      <c r="JF232" s="412">
        <v>21867.1</v>
      </c>
      <c r="JG232" s="412">
        <v>12852.6</v>
      </c>
      <c r="JH232" s="412">
        <v>9030.2000000000007</v>
      </c>
      <c r="JI232" s="412">
        <v>5120.3</v>
      </c>
      <c r="JJ232" s="412">
        <v>4098.2</v>
      </c>
      <c r="JK232" s="412">
        <v>383.5</v>
      </c>
      <c r="JL232" s="412">
        <v>83383.199999999997</v>
      </c>
      <c r="JM232" s="412">
        <v>7.2</v>
      </c>
      <c r="JN232" s="412">
        <v>83390.399999999994</v>
      </c>
      <c r="JO232" s="286"/>
      <c r="JP232" s="143">
        <f t="shared" si="8"/>
        <v>0</v>
      </c>
    </row>
    <row r="233" spans="1:276" x14ac:dyDescent="0.2">
      <c r="A233" s="150" t="s">
        <v>671</v>
      </c>
      <c r="B233" s="151" t="s">
        <v>276</v>
      </c>
      <c r="C233" s="152" t="s">
        <v>283</v>
      </c>
      <c r="D233" s="415" t="s">
        <v>670</v>
      </c>
      <c r="E233" s="412">
        <v>8735</v>
      </c>
      <c r="F233" s="412">
        <v>7841</v>
      </c>
      <c r="G233" s="412">
        <v>7789</v>
      </c>
      <c r="H233" s="412">
        <v>5561</v>
      </c>
      <c r="I233" s="412">
        <v>4312</v>
      </c>
      <c r="J233" s="412">
        <v>2367</v>
      </c>
      <c r="K233" s="412">
        <v>907</v>
      </c>
      <c r="L233" s="412">
        <v>55</v>
      </c>
      <c r="M233" s="412">
        <v>37567</v>
      </c>
      <c r="N233" s="412">
        <v>205</v>
      </c>
      <c r="O233" s="412">
        <v>85</v>
      </c>
      <c r="P233" s="412">
        <v>67</v>
      </c>
      <c r="Q233" s="412">
        <v>35</v>
      </c>
      <c r="R233" s="412">
        <v>10</v>
      </c>
      <c r="S233" s="412">
        <v>10</v>
      </c>
      <c r="T233" s="412">
        <v>4</v>
      </c>
      <c r="U233" s="412">
        <v>1</v>
      </c>
      <c r="V233" s="412">
        <v>417</v>
      </c>
      <c r="W233" s="412">
        <v>0</v>
      </c>
      <c r="X233" s="412">
        <v>0</v>
      </c>
      <c r="Y233" s="412">
        <v>0</v>
      </c>
      <c r="Z233" s="412">
        <v>0</v>
      </c>
      <c r="AA233" s="412">
        <v>0</v>
      </c>
      <c r="AB233" s="412">
        <v>0</v>
      </c>
      <c r="AC233" s="412">
        <v>0</v>
      </c>
      <c r="AD233" s="412">
        <v>0</v>
      </c>
      <c r="AE233" s="412">
        <v>0</v>
      </c>
      <c r="AF233" s="412">
        <v>8530</v>
      </c>
      <c r="AG233" s="412">
        <v>7756</v>
      </c>
      <c r="AH233" s="412">
        <v>7722</v>
      </c>
      <c r="AI233" s="412">
        <v>5526</v>
      </c>
      <c r="AJ233" s="412">
        <v>4302</v>
      </c>
      <c r="AK233" s="412">
        <v>2357</v>
      </c>
      <c r="AL233" s="412">
        <v>903</v>
      </c>
      <c r="AM233" s="412">
        <v>54</v>
      </c>
      <c r="AN233" s="412">
        <v>37150</v>
      </c>
      <c r="AO233" s="412">
        <v>28</v>
      </c>
      <c r="AP233" s="412">
        <v>36</v>
      </c>
      <c r="AQ233" s="412">
        <v>55</v>
      </c>
      <c r="AR233" s="412">
        <v>44</v>
      </c>
      <c r="AS233" s="412">
        <v>38</v>
      </c>
      <c r="AT233" s="412">
        <v>22</v>
      </c>
      <c r="AU233" s="412">
        <v>16</v>
      </c>
      <c r="AV233" s="412">
        <v>2</v>
      </c>
      <c r="AW233" s="412">
        <v>241</v>
      </c>
      <c r="AX233" s="412">
        <v>28</v>
      </c>
      <c r="AY233" s="412">
        <v>36</v>
      </c>
      <c r="AZ233" s="412">
        <v>55</v>
      </c>
      <c r="BA233" s="412">
        <v>44</v>
      </c>
      <c r="BB233" s="412">
        <v>38</v>
      </c>
      <c r="BC233" s="412">
        <v>22</v>
      </c>
      <c r="BD233" s="412">
        <v>16</v>
      </c>
      <c r="BE233" s="412">
        <v>2</v>
      </c>
      <c r="BF233" s="412">
        <v>0</v>
      </c>
      <c r="BG233" s="412">
        <v>241</v>
      </c>
      <c r="BH233" s="412">
        <v>28</v>
      </c>
      <c r="BI233" s="412">
        <v>8538</v>
      </c>
      <c r="BJ233" s="412">
        <v>7775</v>
      </c>
      <c r="BK233" s="412">
        <v>7711</v>
      </c>
      <c r="BL233" s="412">
        <v>5520</v>
      </c>
      <c r="BM233" s="412">
        <v>4286</v>
      </c>
      <c r="BN233" s="412">
        <v>2351</v>
      </c>
      <c r="BO233" s="412">
        <v>889</v>
      </c>
      <c r="BP233" s="412">
        <v>52</v>
      </c>
      <c r="BQ233" s="412">
        <v>37150</v>
      </c>
      <c r="BR233" s="412">
        <v>8</v>
      </c>
      <c r="BS233" s="412">
        <v>3992</v>
      </c>
      <c r="BT233" s="412">
        <v>2741</v>
      </c>
      <c r="BU233" s="412">
        <v>2016</v>
      </c>
      <c r="BV233" s="412">
        <v>1068</v>
      </c>
      <c r="BW233" s="412">
        <v>580</v>
      </c>
      <c r="BX233" s="412">
        <v>295</v>
      </c>
      <c r="BY233" s="412">
        <v>98</v>
      </c>
      <c r="BZ233" s="412">
        <v>4</v>
      </c>
      <c r="CA233" s="412">
        <v>10802</v>
      </c>
      <c r="CB233" s="412">
        <v>2</v>
      </c>
      <c r="CC233" s="412">
        <v>45</v>
      </c>
      <c r="CD233" s="412">
        <v>65</v>
      </c>
      <c r="CE233" s="412">
        <v>51</v>
      </c>
      <c r="CF233" s="412">
        <v>38</v>
      </c>
      <c r="CG233" s="412">
        <v>17</v>
      </c>
      <c r="CH233" s="412">
        <v>11</v>
      </c>
      <c r="CI233" s="412">
        <v>2</v>
      </c>
      <c r="CJ233" s="412">
        <v>0</v>
      </c>
      <c r="CK233" s="412">
        <v>231</v>
      </c>
      <c r="CL233" s="412">
        <v>0</v>
      </c>
      <c r="CM233" s="412">
        <v>3</v>
      </c>
      <c r="CN233" s="412">
        <v>6</v>
      </c>
      <c r="CO233" s="412">
        <v>5</v>
      </c>
      <c r="CP233" s="412">
        <v>10</v>
      </c>
      <c r="CQ233" s="412">
        <v>4</v>
      </c>
      <c r="CR233" s="412">
        <v>15</v>
      </c>
      <c r="CS233" s="412">
        <v>4</v>
      </c>
      <c r="CT233" s="412">
        <v>1</v>
      </c>
      <c r="CU233" s="412">
        <v>48</v>
      </c>
      <c r="CV233" s="412">
        <v>41</v>
      </c>
      <c r="CW233" s="412">
        <v>38</v>
      </c>
      <c r="CX233" s="412">
        <v>33</v>
      </c>
      <c r="CY233" s="412">
        <v>16</v>
      </c>
      <c r="CZ233" s="412">
        <v>15</v>
      </c>
      <c r="DA233" s="412">
        <v>9</v>
      </c>
      <c r="DB233" s="412">
        <v>6</v>
      </c>
      <c r="DC233" s="412">
        <v>1</v>
      </c>
      <c r="DD233" s="412">
        <v>159</v>
      </c>
      <c r="DE233" s="412">
        <v>54</v>
      </c>
      <c r="DF233" s="412">
        <v>34</v>
      </c>
      <c r="DG233" s="412">
        <v>32</v>
      </c>
      <c r="DH233" s="412">
        <v>20</v>
      </c>
      <c r="DI233" s="412">
        <v>18</v>
      </c>
      <c r="DJ233" s="412">
        <v>12</v>
      </c>
      <c r="DK233" s="412">
        <v>3</v>
      </c>
      <c r="DL233" s="412">
        <v>1</v>
      </c>
      <c r="DM233" s="412">
        <v>174</v>
      </c>
      <c r="DN233" s="412">
        <v>166</v>
      </c>
      <c r="DO233" s="412">
        <v>87</v>
      </c>
      <c r="DP233" s="412">
        <v>77</v>
      </c>
      <c r="DQ233" s="412">
        <v>46</v>
      </c>
      <c r="DR233" s="412">
        <v>26</v>
      </c>
      <c r="DS233" s="412">
        <v>11</v>
      </c>
      <c r="DT233" s="412">
        <v>6</v>
      </c>
      <c r="DU233" s="412">
        <v>0</v>
      </c>
      <c r="DV233" s="412">
        <v>419</v>
      </c>
      <c r="DW233" s="412">
        <v>59</v>
      </c>
      <c r="DX233" s="412">
        <v>28</v>
      </c>
      <c r="DY233" s="412">
        <v>14</v>
      </c>
      <c r="DZ233" s="412">
        <v>15</v>
      </c>
      <c r="EA233" s="412">
        <v>6</v>
      </c>
      <c r="EB233" s="412">
        <v>11</v>
      </c>
      <c r="EC233" s="412">
        <v>2</v>
      </c>
      <c r="ED233" s="412">
        <v>1</v>
      </c>
      <c r="EE233" s="412">
        <v>136</v>
      </c>
      <c r="EF233" s="412">
        <v>279</v>
      </c>
      <c r="EG233" s="412">
        <v>149</v>
      </c>
      <c r="EH233" s="412">
        <v>123</v>
      </c>
      <c r="EI233" s="412">
        <v>81</v>
      </c>
      <c r="EJ233" s="412">
        <v>50</v>
      </c>
      <c r="EK233" s="412">
        <v>34</v>
      </c>
      <c r="EL233" s="412">
        <v>11</v>
      </c>
      <c r="EM233" s="412">
        <v>2</v>
      </c>
      <c r="EN233" s="412">
        <v>729</v>
      </c>
      <c r="EO233" s="412">
        <v>119</v>
      </c>
      <c r="EP233" s="412">
        <v>62</v>
      </c>
      <c r="EQ233" s="412">
        <v>48</v>
      </c>
      <c r="ER233" s="412">
        <v>39</v>
      </c>
      <c r="ES233" s="412">
        <v>24</v>
      </c>
      <c r="ET233" s="412">
        <v>21</v>
      </c>
      <c r="EU233" s="412">
        <v>5</v>
      </c>
      <c r="EV233" s="412">
        <v>2</v>
      </c>
      <c r="EW233" s="412">
        <v>320</v>
      </c>
      <c r="EX233" s="412">
        <v>0</v>
      </c>
      <c r="EY233" s="412">
        <v>0</v>
      </c>
      <c r="EZ233" s="412">
        <v>0</v>
      </c>
      <c r="FA233" s="412">
        <v>0</v>
      </c>
      <c r="FB233" s="412">
        <v>0</v>
      </c>
      <c r="FC233" s="412">
        <v>0</v>
      </c>
      <c r="FD233" s="412">
        <v>0</v>
      </c>
      <c r="FE233" s="412">
        <v>0</v>
      </c>
      <c r="FF233" s="412">
        <v>0</v>
      </c>
      <c r="FG233" s="412">
        <v>6</v>
      </c>
      <c r="FH233" s="412">
        <v>0</v>
      </c>
      <c r="FI233" s="412">
        <v>2</v>
      </c>
      <c r="FJ233" s="412">
        <v>4</v>
      </c>
      <c r="FK233" s="412">
        <v>0</v>
      </c>
      <c r="FL233" s="412">
        <v>0</v>
      </c>
      <c r="FM233" s="412">
        <v>0</v>
      </c>
      <c r="FN233" s="412">
        <v>0</v>
      </c>
      <c r="FO233" s="412">
        <v>12</v>
      </c>
      <c r="FP233" s="412">
        <v>113</v>
      </c>
      <c r="FQ233" s="412">
        <v>62</v>
      </c>
      <c r="FR233" s="412">
        <v>46</v>
      </c>
      <c r="FS233" s="412">
        <v>35</v>
      </c>
      <c r="FT233" s="412">
        <v>24</v>
      </c>
      <c r="FU233" s="412">
        <v>21</v>
      </c>
      <c r="FV233" s="412">
        <v>5</v>
      </c>
      <c r="FW233" s="412">
        <v>2</v>
      </c>
      <c r="FX233" s="412">
        <v>308</v>
      </c>
      <c r="FY233" s="412">
        <v>18</v>
      </c>
      <c r="FZ233" s="412">
        <v>4273</v>
      </c>
      <c r="GA233" s="412">
        <v>4848</v>
      </c>
      <c r="GB233" s="412">
        <v>5548</v>
      </c>
      <c r="GC233" s="412">
        <v>4343</v>
      </c>
      <c r="GD233" s="412">
        <v>3653</v>
      </c>
      <c r="GE233" s="412">
        <v>2008</v>
      </c>
      <c r="GF233" s="412">
        <v>777</v>
      </c>
      <c r="GG233" s="412">
        <v>46</v>
      </c>
      <c r="GH233" s="412">
        <v>25514</v>
      </c>
      <c r="GI233" s="412">
        <v>10</v>
      </c>
      <c r="GJ233" s="412">
        <v>4265</v>
      </c>
      <c r="GK233" s="412">
        <v>2927</v>
      </c>
      <c r="GL233" s="412">
        <v>2163</v>
      </c>
      <c r="GM233" s="412">
        <v>1177</v>
      </c>
      <c r="GN233" s="412">
        <v>633</v>
      </c>
      <c r="GO233" s="412">
        <v>343</v>
      </c>
      <c r="GP233" s="412">
        <v>112</v>
      </c>
      <c r="GQ233" s="412">
        <v>6</v>
      </c>
      <c r="GR233" s="412">
        <v>11636</v>
      </c>
      <c r="GS233" s="412">
        <v>0</v>
      </c>
      <c r="GT233" s="412">
        <v>4.3</v>
      </c>
      <c r="GU233" s="412">
        <v>0.5</v>
      </c>
      <c r="GV233" s="412">
        <v>0.5</v>
      </c>
      <c r="GW233" s="412">
        <v>0.4</v>
      </c>
      <c r="GX233" s="412">
        <v>0</v>
      </c>
      <c r="GY233" s="412">
        <v>0</v>
      </c>
      <c r="GZ233" s="412">
        <v>0</v>
      </c>
      <c r="HA233" s="412">
        <v>0</v>
      </c>
      <c r="HB233" s="412">
        <v>5.7</v>
      </c>
      <c r="HC233" s="412">
        <v>25.5</v>
      </c>
      <c r="HD233" s="412">
        <v>7487.15</v>
      </c>
      <c r="HE233" s="412">
        <v>7056.2</v>
      </c>
      <c r="HF233" s="412">
        <v>7169.25</v>
      </c>
      <c r="HG233" s="412">
        <v>5232.4000000000005</v>
      </c>
      <c r="HH233" s="412">
        <v>4130.95</v>
      </c>
      <c r="HI233" s="412">
        <v>2269.5</v>
      </c>
      <c r="HJ233" s="412">
        <v>861.8</v>
      </c>
      <c r="HK233" s="412">
        <v>51</v>
      </c>
      <c r="HL233" s="412">
        <v>34283.75</v>
      </c>
      <c r="HM233" s="412">
        <v>14.2</v>
      </c>
      <c r="HN233" s="412">
        <v>4991.3999999999996</v>
      </c>
      <c r="HO233" s="412">
        <v>5488.2</v>
      </c>
      <c r="HP233" s="412">
        <v>6372.7</v>
      </c>
      <c r="HQ233" s="412">
        <v>5232.3999999999996</v>
      </c>
      <c r="HR233" s="412">
        <v>5048.8999999999996</v>
      </c>
      <c r="HS233" s="412">
        <v>3278.2</v>
      </c>
      <c r="HT233" s="412">
        <v>1436.3</v>
      </c>
      <c r="HU233" s="412">
        <v>102</v>
      </c>
      <c r="HV233" s="412">
        <v>31964.300000000003</v>
      </c>
      <c r="HW233" s="412">
        <v>0</v>
      </c>
      <c r="HX233" s="412">
        <v>31964.3</v>
      </c>
      <c r="HY233" s="412">
        <v>25.5</v>
      </c>
      <c r="HZ233" s="412">
        <v>7487.15</v>
      </c>
      <c r="IA233" s="412">
        <v>7056.2</v>
      </c>
      <c r="IB233" s="412">
        <v>7169.25</v>
      </c>
      <c r="IC233" s="412">
        <v>5232.4000000000005</v>
      </c>
      <c r="ID233" s="412">
        <v>4130.95</v>
      </c>
      <c r="IE233" s="412">
        <v>2269.5</v>
      </c>
      <c r="IF233" s="412">
        <v>861.8</v>
      </c>
      <c r="IG233" s="412">
        <v>51</v>
      </c>
      <c r="IH233" s="412">
        <v>34283.75</v>
      </c>
      <c r="II233" s="412">
        <v>8.93</v>
      </c>
      <c r="IJ233" s="412">
        <v>1775.71</v>
      </c>
      <c r="IK233" s="412">
        <v>795.94</v>
      </c>
      <c r="IL233" s="412">
        <v>388.95</v>
      </c>
      <c r="IM233" s="412">
        <v>148.12</v>
      </c>
      <c r="IN233" s="412">
        <v>67.55</v>
      </c>
      <c r="IO233" s="412">
        <v>23.33</v>
      </c>
      <c r="IP233" s="412">
        <v>9.02</v>
      </c>
      <c r="IQ233" s="412">
        <v>0</v>
      </c>
      <c r="IR233" s="412">
        <v>3217.5499999999997</v>
      </c>
      <c r="IS233" s="412">
        <v>16.57</v>
      </c>
      <c r="IT233" s="412">
        <v>5711.44</v>
      </c>
      <c r="IU233" s="412">
        <v>6260.26</v>
      </c>
      <c r="IV233" s="412">
        <v>6780.3</v>
      </c>
      <c r="IW233" s="412">
        <v>5084.2800000000007</v>
      </c>
      <c r="IX233" s="412">
        <v>4063.3999999999996</v>
      </c>
      <c r="IY233" s="412">
        <v>2246.17</v>
      </c>
      <c r="IZ233" s="412">
        <v>852.78</v>
      </c>
      <c r="JA233" s="412">
        <v>51</v>
      </c>
      <c r="JB233" s="412">
        <v>31066.199999999997</v>
      </c>
      <c r="JC233" s="412">
        <v>9.1999999999999993</v>
      </c>
      <c r="JD233" s="412">
        <v>3807.6</v>
      </c>
      <c r="JE233" s="412">
        <v>4869.1000000000004</v>
      </c>
      <c r="JF233" s="412">
        <v>6026.9</v>
      </c>
      <c r="JG233" s="412">
        <v>5084.3</v>
      </c>
      <c r="JH233" s="412">
        <v>4966.3999999999996</v>
      </c>
      <c r="JI233" s="412">
        <v>3244.5</v>
      </c>
      <c r="JJ233" s="412">
        <v>1421.3</v>
      </c>
      <c r="JK233" s="412">
        <v>102</v>
      </c>
      <c r="JL233" s="412">
        <v>29531.3</v>
      </c>
      <c r="JM233" s="412">
        <v>0</v>
      </c>
      <c r="JN233" s="412">
        <v>29531.3</v>
      </c>
      <c r="JO233" s="286"/>
      <c r="JP233" s="143">
        <f t="shared" si="8"/>
        <v>0</v>
      </c>
    </row>
    <row r="234" spans="1:276" x14ac:dyDescent="0.2">
      <c r="A234" s="150" t="s">
        <v>673</v>
      </c>
      <c r="B234" s="151" t="s">
        <v>276</v>
      </c>
      <c r="C234" s="152" t="s">
        <v>277</v>
      </c>
      <c r="D234" s="415" t="s">
        <v>672</v>
      </c>
      <c r="E234" s="412">
        <v>1682</v>
      </c>
      <c r="F234" s="412">
        <v>3148</v>
      </c>
      <c r="G234" s="412">
        <v>10772</v>
      </c>
      <c r="H234" s="412">
        <v>11649</v>
      </c>
      <c r="I234" s="412">
        <v>7330</v>
      </c>
      <c r="J234" s="412">
        <v>5784</v>
      </c>
      <c r="K234" s="412">
        <v>7539</v>
      </c>
      <c r="L234" s="412">
        <v>1334</v>
      </c>
      <c r="M234" s="412">
        <v>49238</v>
      </c>
      <c r="N234" s="412">
        <v>80</v>
      </c>
      <c r="O234" s="412">
        <v>58</v>
      </c>
      <c r="P234" s="412">
        <v>100</v>
      </c>
      <c r="Q234" s="412">
        <v>85</v>
      </c>
      <c r="R234" s="412">
        <v>66</v>
      </c>
      <c r="S234" s="412">
        <v>52</v>
      </c>
      <c r="T234" s="412">
        <v>48</v>
      </c>
      <c r="U234" s="412">
        <v>9</v>
      </c>
      <c r="V234" s="412">
        <v>498</v>
      </c>
      <c r="W234" s="412">
        <v>0</v>
      </c>
      <c r="X234" s="412">
        <v>0</v>
      </c>
      <c r="Y234" s="412">
        <v>0</v>
      </c>
      <c r="Z234" s="412">
        <v>0</v>
      </c>
      <c r="AA234" s="412">
        <v>0</v>
      </c>
      <c r="AB234" s="412">
        <v>0</v>
      </c>
      <c r="AC234" s="412">
        <v>0</v>
      </c>
      <c r="AD234" s="412">
        <v>0</v>
      </c>
      <c r="AE234" s="412">
        <v>0</v>
      </c>
      <c r="AF234" s="412">
        <v>1602</v>
      </c>
      <c r="AG234" s="412">
        <v>3090</v>
      </c>
      <c r="AH234" s="412">
        <v>10672</v>
      </c>
      <c r="AI234" s="412">
        <v>11564</v>
      </c>
      <c r="AJ234" s="412">
        <v>7264</v>
      </c>
      <c r="AK234" s="412">
        <v>5732</v>
      </c>
      <c r="AL234" s="412">
        <v>7491</v>
      </c>
      <c r="AM234" s="412">
        <v>1325</v>
      </c>
      <c r="AN234" s="412">
        <v>48740</v>
      </c>
      <c r="AO234" s="412">
        <v>3</v>
      </c>
      <c r="AP234" s="412">
        <v>7</v>
      </c>
      <c r="AQ234" s="412">
        <v>32</v>
      </c>
      <c r="AR234" s="412">
        <v>53</v>
      </c>
      <c r="AS234" s="412">
        <v>56</v>
      </c>
      <c r="AT234" s="412">
        <v>37</v>
      </c>
      <c r="AU234" s="412">
        <v>52</v>
      </c>
      <c r="AV234" s="412">
        <v>12</v>
      </c>
      <c r="AW234" s="412">
        <v>252</v>
      </c>
      <c r="AX234" s="412">
        <v>3</v>
      </c>
      <c r="AY234" s="412">
        <v>7</v>
      </c>
      <c r="AZ234" s="412">
        <v>32</v>
      </c>
      <c r="BA234" s="412">
        <v>53</v>
      </c>
      <c r="BB234" s="412">
        <v>56</v>
      </c>
      <c r="BC234" s="412">
        <v>37</v>
      </c>
      <c r="BD234" s="412">
        <v>52</v>
      </c>
      <c r="BE234" s="412">
        <v>12</v>
      </c>
      <c r="BF234" s="412">
        <v>0</v>
      </c>
      <c r="BG234" s="412">
        <v>252</v>
      </c>
      <c r="BH234" s="412">
        <v>3</v>
      </c>
      <c r="BI234" s="412">
        <v>1606</v>
      </c>
      <c r="BJ234" s="412">
        <v>3115</v>
      </c>
      <c r="BK234" s="412">
        <v>10693</v>
      </c>
      <c r="BL234" s="412">
        <v>11567</v>
      </c>
      <c r="BM234" s="412">
        <v>7245</v>
      </c>
      <c r="BN234" s="412">
        <v>5747</v>
      </c>
      <c r="BO234" s="412">
        <v>7451</v>
      </c>
      <c r="BP234" s="412">
        <v>1313</v>
      </c>
      <c r="BQ234" s="412">
        <v>48740</v>
      </c>
      <c r="BR234" s="412">
        <v>1</v>
      </c>
      <c r="BS234" s="412">
        <v>1014</v>
      </c>
      <c r="BT234" s="412">
        <v>1922</v>
      </c>
      <c r="BU234" s="412">
        <v>3986</v>
      </c>
      <c r="BV234" s="412">
        <v>3257</v>
      </c>
      <c r="BW234" s="412">
        <v>1713</v>
      </c>
      <c r="BX234" s="412">
        <v>1112</v>
      </c>
      <c r="BY234" s="412">
        <v>960</v>
      </c>
      <c r="BZ234" s="412">
        <v>89</v>
      </c>
      <c r="CA234" s="412">
        <v>14054</v>
      </c>
      <c r="CB234" s="412">
        <v>0</v>
      </c>
      <c r="CC234" s="412">
        <v>7</v>
      </c>
      <c r="CD234" s="412">
        <v>14</v>
      </c>
      <c r="CE234" s="412">
        <v>84</v>
      </c>
      <c r="CF234" s="412">
        <v>71</v>
      </c>
      <c r="CG234" s="412">
        <v>49</v>
      </c>
      <c r="CH234" s="412">
        <v>35</v>
      </c>
      <c r="CI234" s="412">
        <v>35</v>
      </c>
      <c r="CJ234" s="412">
        <v>8</v>
      </c>
      <c r="CK234" s="412">
        <v>303</v>
      </c>
      <c r="CL234" s="412">
        <v>1</v>
      </c>
      <c r="CM234" s="412">
        <v>0</v>
      </c>
      <c r="CN234" s="412">
        <v>0</v>
      </c>
      <c r="CO234" s="412">
        <v>4</v>
      </c>
      <c r="CP234" s="412">
        <v>4</v>
      </c>
      <c r="CQ234" s="412">
        <v>2</v>
      </c>
      <c r="CR234" s="412">
        <v>5</v>
      </c>
      <c r="CS234" s="412">
        <v>22</v>
      </c>
      <c r="CT234" s="412">
        <v>4</v>
      </c>
      <c r="CU234" s="412">
        <v>42</v>
      </c>
      <c r="CV234" s="412">
        <v>37</v>
      </c>
      <c r="CW234" s="412">
        <v>17</v>
      </c>
      <c r="CX234" s="412">
        <v>57</v>
      </c>
      <c r="CY234" s="412">
        <v>60</v>
      </c>
      <c r="CZ234" s="412">
        <v>36</v>
      </c>
      <c r="DA234" s="412">
        <v>32</v>
      </c>
      <c r="DB234" s="412">
        <v>43</v>
      </c>
      <c r="DC234" s="412">
        <v>11</v>
      </c>
      <c r="DD234" s="412">
        <v>293</v>
      </c>
      <c r="DE234" s="412">
        <v>20</v>
      </c>
      <c r="DF234" s="412">
        <v>37</v>
      </c>
      <c r="DG234" s="412">
        <v>67</v>
      </c>
      <c r="DH234" s="412">
        <v>91</v>
      </c>
      <c r="DI234" s="412">
        <v>43</v>
      </c>
      <c r="DJ234" s="412">
        <v>45</v>
      </c>
      <c r="DK234" s="412">
        <v>45</v>
      </c>
      <c r="DL234" s="412">
        <v>14</v>
      </c>
      <c r="DM234" s="412">
        <v>362</v>
      </c>
      <c r="DN234" s="412">
        <v>19</v>
      </c>
      <c r="DO234" s="412">
        <v>49</v>
      </c>
      <c r="DP234" s="412">
        <v>84</v>
      </c>
      <c r="DQ234" s="412">
        <v>96</v>
      </c>
      <c r="DR234" s="412">
        <v>59</v>
      </c>
      <c r="DS234" s="412">
        <v>41</v>
      </c>
      <c r="DT234" s="412">
        <v>68</v>
      </c>
      <c r="DU234" s="412">
        <v>13</v>
      </c>
      <c r="DV234" s="412">
        <v>429</v>
      </c>
      <c r="DW234" s="412">
        <v>6</v>
      </c>
      <c r="DX234" s="412">
        <v>7</v>
      </c>
      <c r="DY234" s="412">
        <v>18</v>
      </c>
      <c r="DZ234" s="412">
        <v>21</v>
      </c>
      <c r="EA234" s="412">
        <v>9</v>
      </c>
      <c r="EB234" s="412">
        <v>6</v>
      </c>
      <c r="EC234" s="412">
        <v>15</v>
      </c>
      <c r="ED234" s="412">
        <v>2</v>
      </c>
      <c r="EE234" s="412">
        <v>84</v>
      </c>
      <c r="EF234" s="412">
        <v>45</v>
      </c>
      <c r="EG234" s="412">
        <v>93</v>
      </c>
      <c r="EH234" s="412">
        <v>169</v>
      </c>
      <c r="EI234" s="412">
        <v>208</v>
      </c>
      <c r="EJ234" s="412">
        <v>111</v>
      </c>
      <c r="EK234" s="412">
        <v>92</v>
      </c>
      <c r="EL234" s="412">
        <v>128</v>
      </c>
      <c r="EM234" s="412">
        <v>29</v>
      </c>
      <c r="EN234" s="412">
        <v>875</v>
      </c>
      <c r="EO234" s="412">
        <v>19</v>
      </c>
      <c r="EP234" s="412">
        <v>35</v>
      </c>
      <c r="EQ234" s="412">
        <v>50</v>
      </c>
      <c r="ER234" s="412">
        <v>81</v>
      </c>
      <c r="ES234" s="412">
        <v>44</v>
      </c>
      <c r="ET234" s="412">
        <v>42</v>
      </c>
      <c r="EU234" s="412">
        <v>57</v>
      </c>
      <c r="EV234" s="412">
        <v>18</v>
      </c>
      <c r="EW234" s="412">
        <v>346</v>
      </c>
      <c r="EX234" s="412">
        <v>0</v>
      </c>
      <c r="EY234" s="412">
        <v>0</v>
      </c>
      <c r="EZ234" s="412">
        <v>0</v>
      </c>
      <c r="FA234" s="412">
        <v>0</v>
      </c>
      <c r="FB234" s="412">
        <v>0</v>
      </c>
      <c r="FC234" s="412">
        <v>0</v>
      </c>
      <c r="FD234" s="412">
        <v>0</v>
      </c>
      <c r="FE234" s="412">
        <v>0</v>
      </c>
      <c r="FF234" s="412">
        <v>0</v>
      </c>
      <c r="FG234" s="412">
        <v>1</v>
      </c>
      <c r="FH234" s="412">
        <v>4</v>
      </c>
      <c r="FI234" s="412">
        <v>5</v>
      </c>
      <c r="FJ234" s="412">
        <v>15</v>
      </c>
      <c r="FK234" s="412">
        <v>6</v>
      </c>
      <c r="FL234" s="412">
        <v>7</v>
      </c>
      <c r="FM234" s="412">
        <v>12</v>
      </c>
      <c r="FN234" s="412">
        <v>5</v>
      </c>
      <c r="FO234" s="412">
        <v>55</v>
      </c>
      <c r="FP234" s="412">
        <v>18</v>
      </c>
      <c r="FQ234" s="412">
        <v>31</v>
      </c>
      <c r="FR234" s="412">
        <v>45</v>
      </c>
      <c r="FS234" s="412">
        <v>66</v>
      </c>
      <c r="FT234" s="412">
        <v>38</v>
      </c>
      <c r="FU234" s="412">
        <v>35</v>
      </c>
      <c r="FV234" s="412">
        <v>45</v>
      </c>
      <c r="FW234" s="412">
        <v>13</v>
      </c>
      <c r="FX234" s="412">
        <v>291</v>
      </c>
      <c r="FY234" s="412">
        <v>1</v>
      </c>
      <c r="FZ234" s="412">
        <v>560</v>
      </c>
      <c r="GA234" s="412">
        <v>1123</v>
      </c>
      <c r="GB234" s="412">
        <v>6513</v>
      </c>
      <c r="GC234" s="412">
        <v>8118</v>
      </c>
      <c r="GD234" s="412">
        <v>5412</v>
      </c>
      <c r="GE234" s="412">
        <v>4548</v>
      </c>
      <c r="GF234" s="412">
        <v>6351</v>
      </c>
      <c r="GG234" s="412">
        <v>1197</v>
      </c>
      <c r="GH234" s="412">
        <v>33823</v>
      </c>
      <c r="GI234" s="412">
        <v>2</v>
      </c>
      <c r="GJ234" s="412">
        <v>1046</v>
      </c>
      <c r="GK234" s="412">
        <v>1992</v>
      </c>
      <c r="GL234" s="412">
        <v>4180</v>
      </c>
      <c r="GM234" s="412">
        <v>3449</v>
      </c>
      <c r="GN234" s="412">
        <v>1833</v>
      </c>
      <c r="GO234" s="412">
        <v>1199</v>
      </c>
      <c r="GP234" s="412">
        <v>1100</v>
      </c>
      <c r="GQ234" s="412">
        <v>116</v>
      </c>
      <c r="GR234" s="412">
        <v>14917</v>
      </c>
      <c r="GS234" s="412">
        <v>0</v>
      </c>
      <c r="GT234" s="412">
        <v>0.75</v>
      </c>
      <c r="GU234" s="412">
        <v>1</v>
      </c>
      <c r="GV234" s="412">
        <v>1.5</v>
      </c>
      <c r="GW234" s="412">
        <v>0</v>
      </c>
      <c r="GX234" s="412">
        <v>0</v>
      </c>
      <c r="GY234" s="412">
        <v>0</v>
      </c>
      <c r="GZ234" s="412">
        <v>0</v>
      </c>
      <c r="HA234" s="412">
        <v>0</v>
      </c>
      <c r="HB234" s="412">
        <v>3.25</v>
      </c>
      <c r="HC234" s="412">
        <v>2.25</v>
      </c>
      <c r="HD234" s="412">
        <v>1335</v>
      </c>
      <c r="HE234" s="412">
        <v>2585</v>
      </c>
      <c r="HF234" s="412">
        <v>9597</v>
      </c>
      <c r="HG234" s="412">
        <v>10649.5</v>
      </c>
      <c r="HH234" s="412">
        <v>6751.5</v>
      </c>
      <c r="HI234" s="412">
        <v>5421.75</v>
      </c>
      <c r="HJ234" s="412">
        <v>7134.75</v>
      </c>
      <c r="HK234" s="412">
        <v>1275.25</v>
      </c>
      <c r="HL234" s="412">
        <v>44752</v>
      </c>
      <c r="HM234" s="412">
        <v>1.3</v>
      </c>
      <c r="HN234" s="412">
        <v>890</v>
      </c>
      <c r="HO234" s="412">
        <v>2010.6</v>
      </c>
      <c r="HP234" s="412">
        <v>8530.7000000000007</v>
      </c>
      <c r="HQ234" s="412">
        <v>10649.5</v>
      </c>
      <c r="HR234" s="412">
        <v>8251.7999999999993</v>
      </c>
      <c r="HS234" s="412">
        <v>7831.4</v>
      </c>
      <c r="HT234" s="412">
        <v>11891.3</v>
      </c>
      <c r="HU234" s="412">
        <v>2550.5</v>
      </c>
      <c r="HV234" s="412">
        <v>52607.099999999991</v>
      </c>
      <c r="HW234" s="412">
        <v>13.4</v>
      </c>
      <c r="HX234" s="412">
        <v>52620.5</v>
      </c>
      <c r="HY234" s="412">
        <v>2.25</v>
      </c>
      <c r="HZ234" s="412">
        <v>1335</v>
      </c>
      <c r="IA234" s="412">
        <v>2585</v>
      </c>
      <c r="IB234" s="412">
        <v>9597</v>
      </c>
      <c r="IC234" s="412">
        <v>10649.5</v>
      </c>
      <c r="ID234" s="412">
        <v>6751.5</v>
      </c>
      <c r="IE234" s="412">
        <v>5421.75</v>
      </c>
      <c r="IF234" s="412">
        <v>7134.75</v>
      </c>
      <c r="IG234" s="412">
        <v>1275.25</v>
      </c>
      <c r="IH234" s="412">
        <v>44752</v>
      </c>
      <c r="II234" s="412">
        <v>0</v>
      </c>
      <c r="IJ234" s="412">
        <v>372.62</v>
      </c>
      <c r="IK234" s="412">
        <v>740.52</v>
      </c>
      <c r="IL234" s="412">
        <v>1578.3</v>
      </c>
      <c r="IM234" s="412">
        <v>890.21</v>
      </c>
      <c r="IN234" s="412">
        <v>234.19</v>
      </c>
      <c r="IO234" s="412">
        <v>82.17</v>
      </c>
      <c r="IP234" s="412">
        <v>36.799999999999997</v>
      </c>
      <c r="IQ234" s="412">
        <v>1.98</v>
      </c>
      <c r="IR234" s="412">
        <v>3936.79</v>
      </c>
      <c r="IS234" s="412">
        <v>2.25</v>
      </c>
      <c r="IT234" s="412">
        <v>962.38</v>
      </c>
      <c r="IU234" s="412">
        <v>1844.48</v>
      </c>
      <c r="IV234" s="412">
        <v>8018.7</v>
      </c>
      <c r="IW234" s="412">
        <v>9759.2900000000009</v>
      </c>
      <c r="IX234" s="412">
        <v>6517.31</v>
      </c>
      <c r="IY234" s="412">
        <v>5339.58</v>
      </c>
      <c r="IZ234" s="412">
        <v>7097.95</v>
      </c>
      <c r="JA234" s="412">
        <v>1273.27</v>
      </c>
      <c r="JB234" s="412">
        <v>40815.209999999992</v>
      </c>
      <c r="JC234" s="412">
        <v>1.3</v>
      </c>
      <c r="JD234" s="412">
        <v>641.6</v>
      </c>
      <c r="JE234" s="412">
        <v>1434.6</v>
      </c>
      <c r="JF234" s="412">
        <v>7127.7</v>
      </c>
      <c r="JG234" s="412">
        <v>9759.2999999999993</v>
      </c>
      <c r="JH234" s="412">
        <v>7965.6</v>
      </c>
      <c r="JI234" s="412">
        <v>7712.7</v>
      </c>
      <c r="JJ234" s="412">
        <v>11829.9</v>
      </c>
      <c r="JK234" s="412">
        <v>2546.5</v>
      </c>
      <c r="JL234" s="412">
        <v>49019.199999999997</v>
      </c>
      <c r="JM234" s="412">
        <v>13.4</v>
      </c>
      <c r="JN234" s="412">
        <v>49032.6</v>
      </c>
      <c r="JO234" s="286"/>
      <c r="JP234" s="143">
        <f t="shared" si="8"/>
        <v>0</v>
      </c>
    </row>
    <row r="235" spans="1:276" x14ac:dyDescent="0.2">
      <c r="A235" s="150" t="s">
        <v>675</v>
      </c>
      <c r="B235" s="151" t="s">
        <v>282</v>
      </c>
      <c r="C235" s="152" t="s">
        <v>283</v>
      </c>
      <c r="D235" s="415" t="s">
        <v>674</v>
      </c>
      <c r="E235" s="412">
        <v>141228</v>
      </c>
      <c r="F235" s="412">
        <v>38628</v>
      </c>
      <c r="G235" s="412">
        <v>30744</v>
      </c>
      <c r="H235" s="412">
        <v>15539</v>
      </c>
      <c r="I235" s="412">
        <v>8888</v>
      </c>
      <c r="J235" s="412">
        <v>4125</v>
      </c>
      <c r="K235" s="412">
        <v>2714</v>
      </c>
      <c r="L235" s="412">
        <v>178</v>
      </c>
      <c r="M235" s="412">
        <v>242044</v>
      </c>
      <c r="N235" s="412">
        <v>6550</v>
      </c>
      <c r="O235" s="412">
        <v>2124</v>
      </c>
      <c r="P235" s="412">
        <v>2473</v>
      </c>
      <c r="Q235" s="412">
        <v>667</v>
      </c>
      <c r="R235" s="412">
        <v>257</v>
      </c>
      <c r="S235" s="412">
        <v>53</v>
      </c>
      <c r="T235" s="412">
        <v>22</v>
      </c>
      <c r="U235" s="412">
        <v>6</v>
      </c>
      <c r="V235" s="412">
        <v>12152</v>
      </c>
      <c r="W235" s="412">
        <v>15</v>
      </c>
      <c r="X235" s="412">
        <v>1</v>
      </c>
      <c r="Y235" s="412">
        <v>1</v>
      </c>
      <c r="Z235" s="412">
        <v>0</v>
      </c>
      <c r="AA235" s="412">
        <v>0</v>
      </c>
      <c r="AB235" s="412">
        <v>0</v>
      </c>
      <c r="AC235" s="412">
        <v>1</v>
      </c>
      <c r="AD235" s="412">
        <v>0</v>
      </c>
      <c r="AE235" s="412">
        <v>18</v>
      </c>
      <c r="AF235" s="412">
        <v>134663</v>
      </c>
      <c r="AG235" s="412">
        <v>36503</v>
      </c>
      <c r="AH235" s="412">
        <v>28270</v>
      </c>
      <c r="AI235" s="412">
        <v>14872</v>
      </c>
      <c r="AJ235" s="412">
        <v>8631</v>
      </c>
      <c r="AK235" s="412">
        <v>4072</v>
      </c>
      <c r="AL235" s="412">
        <v>2691</v>
      </c>
      <c r="AM235" s="412">
        <v>172</v>
      </c>
      <c r="AN235" s="412">
        <v>229874</v>
      </c>
      <c r="AO235" s="412">
        <v>385</v>
      </c>
      <c r="AP235" s="412">
        <v>201</v>
      </c>
      <c r="AQ235" s="412">
        <v>179</v>
      </c>
      <c r="AR235" s="412">
        <v>147</v>
      </c>
      <c r="AS235" s="412">
        <v>96</v>
      </c>
      <c r="AT235" s="412">
        <v>42</v>
      </c>
      <c r="AU235" s="412">
        <v>74</v>
      </c>
      <c r="AV235" s="412">
        <v>46</v>
      </c>
      <c r="AW235" s="412">
        <v>1170</v>
      </c>
      <c r="AX235" s="412">
        <v>385</v>
      </c>
      <c r="AY235" s="412">
        <v>201</v>
      </c>
      <c r="AZ235" s="412">
        <v>179</v>
      </c>
      <c r="BA235" s="412">
        <v>147</v>
      </c>
      <c r="BB235" s="412">
        <v>96</v>
      </c>
      <c r="BC235" s="412">
        <v>42</v>
      </c>
      <c r="BD235" s="412">
        <v>74</v>
      </c>
      <c r="BE235" s="412">
        <v>46</v>
      </c>
      <c r="BF235" s="412">
        <v>0</v>
      </c>
      <c r="BG235" s="412">
        <v>1170</v>
      </c>
      <c r="BH235" s="412">
        <v>385</v>
      </c>
      <c r="BI235" s="412">
        <v>134479</v>
      </c>
      <c r="BJ235" s="412">
        <v>36481</v>
      </c>
      <c r="BK235" s="412">
        <v>28238</v>
      </c>
      <c r="BL235" s="412">
        <v>14821</v>
      </c>
      <c r="BM235" s="412">
        <v>8577</v>
      </c>
      <c r="BN235" s="412">
        <v>4104</v>
      </c>
      <c r="BO235" s="412">
        <v>2663</v>
      </c>
      <c r="BP235" s="412">
        <v>126</v>
      </c>
      <c r="BQ235" s="412">
        <v>229874</v>
      </c>
      <c r="BR235" s="412">
        <v>110</v>
      </c>
      <c r="BS235" s="412">
        <v>62042</v>
      </c>
      <c r="BT235" s="412">
        <v>10750</v>
      </c>
      <c r="BU235" s="412">
        <v>6980</v>
      </c>
      <c r="BV235" s="412">
        <v>3186</v>
      </c>
      <c r="BW235" s="412">
        <v>1541</v>
      </c>
      <c r="BX235" s="412">
        <v>625</v>
      </c>
      <c r="BY235" s="412">
        <v>330</v>
      </c>
      <c r="BZ235" s="412">
        <v>5</v>
      </c>
      <c r="CA235" s="412">
        <v>85569</v>
      </c>
      <c r="CB235" s="412">
        <v>7</v>
      </c>
      <c r="CC235" s="412">
        <v>1175</v>
      </c>
      <c r="CD235" s="412">
        <v>417</v>
      </c>
      <c r="CE235" s="412">
        <v>270</v>
      </c>
      <c r="CF235" s="412">
        <v>117</v>
      </c>
      <c r="CG235" s="412">
        <v>48</v>
      </c>
      <c r="CH235" s="412">
        <v>15</v>
      </c>
      <c r="CI235" s="412">
        <v>7</v>
      </c>
      <c r="CJ235" s="412">
        <v>0</v>
      </c>
      <c r="CK235" s="412">
        <v>2056</v>
      </c>
      <c r="CL235" s="412">
        <v>7</v>
      </c>
      <c r="CM235" s="412">
        <v>202</v>
      </c>
      <c r="CN235" s="412">
        <v>39</v>
      </c>
      <c r="CO235" s="412">
        <v>43</v>
      </c>
      <c r="CP235" s="412">
        <v>42</v>
      </c>
      <c r="CQ235" s="412">
        <v>24</v>
      </c>
      <c r="CR235" s="412">
        <v>53</v>
      </c>
      <c r="CS235" s="412">
        <v>56</v>
      </c>
      <c r="CT235" s="412">
        <v>11</v>
      </c>
      <c r="CU235" s="412">
        <v>477</v>
      </c>
      <c r="CV235" s="412">
        <v>688</v>
      </c>
      <c r="CW235" s="412">
        <v>207</v>
      </c>
      <c r="CX235" s="412">
        <v>148</v>
      </c>
      <c r="CY235" s="412">
        <v>58</v>
      </c>
      <c r="CZ235" s="412">
        <v>26</v>
      </c>
      <c r="DA235" s="412">
        <v>13</v>
      </c>
      <c r="DB235" s="412">
        <v>7</v>
      </c>
      <c r="DC235" s="412">
        <v>1</v>
      </c>
      <c r="DD235" s="412">
        <v>1148</v>
      </c>
      <c r="DE235" s="412">
        <v>2827</v>
      </c>
      <c r="DF235" s="412">
        <v>519</v>
      </c>
      <c r="DG235" s="412">
        <v>290</v>
      </c>
      <c r="DH235" s="412">
        <v>102</v>
      </c>
      <c r="DI235" s="412">
        <v>52</v>
      </c>
      <c r="DJ235" s="412">
        <v>23</v>
      </c>
      <c r="DK235" s="412">
        <v>21</v>
      </c>
      <c r="DL235" s="412">
        <v>1</v>
      </c>
      <c r="DM235" s="412">
        <v>3835</v>
      </c>
      <c r="DN235" s="412">
        <v>0</v>
      </c>
      <c r="DO235" s="412">
        <v>0</v>
      </c>
      <c r="DP235" s="412">
        <v>0</v>
      </c>
      <c r="DQ235" s="412">
        <v>0</v>
      </c>
      <c r="DR235" s="412">
        <v>0</v>
      </c>
      <c r="DS235" s="412">
        <v>0</v>
      </c>
      <c r="DT235" s="412">
        <v>0</v>
      </c>
      <c r="DU235" s="412">
        <v>0</v>
      </c>
      <c r="DV235" s="412">
        <v>0</v>
      </c>
      <c r="DW235" s="412">
        <v>657</v>
      </c>
      <c r="DX235" s="412">
        <v>95</v>
      </c>
      <c r="DY235" s="412">
        <v>64</v>
      </c>
      <c r="DZ235" s="412">
        <v>31</v>
      </c>
      <c r="EA235" s="412">
        <v>18</v>
      </c>
      <c r="EB235" s="412">
        <v>12</v>
      </c>
      <c r="EC235" s="412">
        <v>6</v>
      </c>
      <c r="ED235" s="412">
        <v>3</v>
      </c>
      <c r="EE235" s="412">
        <v>886</v>
      </c>
      <c r="EF235" s="412">
        <v>3484</v>
      </c>
      <c r="EG235" s="412">
        <v>614</v>
      </c>
      <c r="EH235" s="412">
        <v>354</v>
      </c>
      <c r="EI235" s="412">
        <v>133</v>
      </c>
      <c r="EJ235" s="412">
        <v>70</v>
      </c>
      <c r="EK235" s="412">
        <v>35</v>
      </c>
      <c r="EL235" s="412">
        <v>27</v>
      </c>
      <c r="EM235" s="412">
        <v>4</v>
      </c>
      <c r="EN235" s="412">
        <v>4721</v>
      </c>
      <c r="EO235" s="412">
        <v>1522</v>
      </c>
      <c r="EP235" s="412">
        <v>257</v>
      </c>
      <c r="EQ235" s="412">
        <v>162</v>
      </c>
      <c r="ER235" s="412">
        <v>78</v>
      </c>
      <c r="ES235" s="412">
        <v>44</v>
      </c>
      <c r="ET235" s="412">
        <v>25</v>
      </c>
      <c r="EU235" s="412">
        <v>17</v>
      </c>
      <c r="EV235" s="412">
        <v>4</v>
      </c>
      <c r="EW235" s="412">
        <v>2109</v>
      </c>
      <c r="EX235" s="412">
        <v>0</v>
      </c>
      <c r="EY235" s="412">
        <v>0</v>
      </c>
      <c r="EZ235" s="412">
        <v>0</v>
      </c>
      <c r="FA235" s="412">
        <v>0</v>
      </c>
      <c r="FB235" s="412">
        <v>0</v>
      </c>
      <c r="FC235" s="412">
        <v>0</v>
      </c>
      <c r="FD235" s="412">
        <v>0</v>
      </c>
      <c r="FE235" s="412">
        <v>0</v>
      </c>
      <c r="FF235" s="412">
        <v>0</v>
      </c>
      <c r="FG235" s="412">
        <v>8</v>
      </c>
      <c r="FH235" s="412">
        <v>0</v>
      </c>
      <c r="FI235" s="412">
        <v>3</v>
      </c>
      <c r="FJ235" s="412">
        <v>1</v>
      </c>
      <c r="FK235" s="412">
        <v>2</v>
      </c>
      <c r="FL235" s="412">
        <v>0</v>
      </c>
      <c r="FM235" s="412">
        <v>0</v>
      </c>
      <c r="FN235" s="412">
        <v>0</v>
      </c>
      <c r="FO235" s="412">
        <v>14</v>
      </c>
      <c r="FP235" s="412">
        <v>1514</v>
      </c>
      <c r="FQ235" s="412">
        <v>257</v>
      </c>
      <c r="FR235" s="412">
        <v>159</v>
      </c>
      <c r="FS235" s="412">
        <v>77</v>
      </c>
      <c r="FT235" s="412">
        <v>42</v>
      </c>
      <c r="FU235" s="412">
        <v>25</v>
      </c>
      <c r="FV235" s="412">
        <v>17</v>
      </c>
      <c r="FW235" s="412">
        <v>4</v>
      </c>
      <c r="FX235" s="412">
        <v>2095</v>
      </c>
      <c r="FY235" s="412">
        <v>261</v>
      </c>
      <c r="FZ235" s="412">
        <v>70393</v>
      </c>
      <c r="GA235" s="412">
        <v>25179</v>
      </c>
      <c r="GB235" s="412">
        <v>20881</v>
      </c>
      <c r="GC235" s="412">
        <v>11445</v>
      </c>
      <c r="GD235" s="412">
        <v>6943</v>
      </c>
      <c r="GE235" s="412">
        <v>3399</v>
      </c>
      <c r="GF235" s="412">
        <v>2264</v>
      </c>
      <c r="GG235" s="412">
        <v>107</v>
      </c>
      <c r="GH235" s="412">
        <v>140872</v>
      </c>
      <c r="GI235" s="412">
        <v>124</v>
      </c>
      <c r="GJ235" s="412">
        <v>64086</v>
      </c>
      <c r="GK235" s="412">
        <v>11302</v>
      </c>
      <c r="GL235" s="412">
        <v>7357</v>
      </c>
      <c r="GM235" s="412">
        <v>3376</v>
      </c>
      <c r="GN235" s="412">
        <v>1634</v>
      </c>
      <c r="GO235" s="412">
        <v>705</v>
      </c>
      <c r="GP235" s="412">
        <v>399</v>
      </c>
      <c r="GQ235" s="412">
        <v>19</v>
      </c>
      <c r="GR235" s="412">
        <v>89002</v>
      </c>
      <c r="GS235" s="412">
        <v>0</v>
      </c>
      <c r="GT235" s="412">
        <v>4.88</v>
      </c>
      <c r="GU235" s="412">
        <v>1</v>
      </c>
      <c r="GV235" s="412">
        <v>0.5</v>
      </c>
      <c r="GW235" s="412">
        <v>0</v>
      </c>
      <c r="GX235" s="412">
        <v>0</v>
      </c>
      <c r="GY235" s="412">
        <v>0</v>
      </c>
      <c r="GZ235" s="412">
        <v>0</v>
      </c>
      <c r="HA235" s="412">
        <v>0</v>
      </c>
      <c r="HB235" s="412">
        <v>6.38</v>
      </c>
      <c r="HC235" s="412">
        <v>352.25</v>
      </c>
      <c r="HD235" s="412">
        <v>118892.37</v>
      </c>
      <c r="HE235" s="412">
        <v>33715.75</v>
      </c>
      <c r="HF235" s="412">
        <v>26435.5</v>
      </c>
      <c r="HG235" s="412">
        <v>13989.75</v>
      </c>
      <c r="HH235" s="412">
        <v>8175.25</v>
      </c>
      <c r="HI235" s="412">
        <v>3923.5</v>
      </c>
      <c r="HJ235" s="412">
        <v>2553.75</v>
      </c>
      <c r="HK235" s="412">
        <v>120.75</v>
      </c>
      <c r="HL235" s="412">
        <v>208158.87</v>
      </c>
      <c r="HM235" s="412">
        <v>195.7</v>
      </c>
      <c r="HN235" s="412">
        <v>79261.600000000006</v>
      </c>
      <c r="HO235" s="412">
        <v>26223.4</v>
      </c>
      <c r="HP235" s="412">
        <v>23498.2</v>
      </c>
      <c r="HQ235" s="412">
        <v>13989.8</v>
      </c>
      <c r="HR235" s="412">
        <v>9992</v>
      </c>
      <c r="HS235" s="412">
        <v>5667.3</v>
      </c>
      <c r="HT235" s="412">
        <v>4256.3</v>
      </c>
      <c r="HU235" s="412">
        <v>241.5</v>
      </c>
      <c r="HV235" s="412">
        <v>163325.79999999999</v>
      </c>
      <c r="HW235" s="412">
        <v>6.1</v>
      </c>
      <c r="HX235" s="412">
        <v>163331.9</v>
      </c>
      <c r="HY235" s="412">
        <v>352.25</v>
      </c>
      <c r="HZ235" s="412">
        <v>118892.37</v>
      </c>
      <c r="IA235" s="412">
        <v>33715.75</v>
      </c>
      <c r="IB235" s="412">
        <v>26435.5</v>
      </c>
      <c r="IC235" s="412">
        <v>13989.75</v>
      </c>
      <c r="ID235" s="412">
        <v>8175.25</v>
      </c>
      <c r="IE235" s="412">
        <v>3923.5</v>
      </c>
      <c r="IF235" s="412">
        <v>2553.75</v>
      </c>
      <c r="IG235" s="412">
        <v>120.75</v>
      </c>
      <c r="IH235" s="412">
        <v>208158.87</v>
      </c>
      <c r="II235" s="412">
        <v>99.55</v>
      </c>
      <c r="IJ235" s="412">
        <v>30620.45</v>
      </c>
      <c r="IK235" s="412">
        <v>2658.51</v>
      </c>
      <c r="IL235" s="412">
        <v>1209.25</v>
      </c>
      <c r="IM235" s="412">
        <v>383.54</v>
      </c>
      <c r="IN235" s="412">
        <v>137.94999999999999</v>
      </c>
      <c r="IO235" s="412">
        <v>27.35</v>
      </c>
      <c r="IP235" s="412">
        <v>14.02</v>
      </c>
      <c r="IQ235" s="412">
        <v>0</v>
      </c>
      <c r="IR235" s="412">
        <v>35150.619999999995</v>
      </c>
      <c r="IS235" s="412">
        <v>252.7</v>
      </c>
      <c r="IT235" s="412">
        <v>88271.92</v>
      </c>
      <c r="IU235" s="412">
        <v>31057.239999999998</v>
      </c>
      <c r="IV235" s="412">
        <v>25226.25</v>
      </c>
      <c r="IW235" s="412">
        <v>13606.21</v>
      </c>
      <c r="IX235" s="412">
        <v>8037.3</v>
      </c>
      <c r="IY235" s="412">
        <v>3896.15</v>
      </c>
      <c r="IZ235" s="412">
        <v>2539.73</v>
      </c>
      <c r="JA235" s="412">
        <v>120.75</v>
      </c>
      <c r="JB235" s="412">
        <v>173008.24999999997</v>
      </c>
      <c r="JC235" s="412">
        <v>140.4</v>
      </c>
      <c r="JD235" s="412">
        <v>58847.9</v>
      </c>
      <c r="JE235" s="412">
        <v>24155.599999999999</v>
      </c>
      <c r="JF235" s="412">
        <v>22423.3</v>
      </c>
      <c r="JG235" s="412">
        <v>13606.2</v>
      </c>
      <c r="JH235" s="412">
        <v>9823.4</v>
      </c>
      <c r="JI235" s="412">
        <v>5627.8</v>
      </c>
      <c r="JJ235" s="412">
        <v>4232.8999999999996</v>
      </c>
      <c r="JK235" s="412">
        <v>241.5</v>
      </c>
      <c r="JL235" s="412">
        <v>139098.99999999997</v>
      </c>
      <c r="JM235" s="412">
        <v>6.1</v>
      </c>
      <c r="JN235" s="412">
        <v>139105.1</v>
      </c>
      <c r="JO235" s="286"/>
      <c r="JP235" s="143">
        <f t="shared" si="8"/>
        <v>0</v>
      </c>
    </row>
    <row r="236" spans="1:276" x14ac:dyDescent="0.2">
      <c r="A236" s="150" t="s">
        <v>677</v>
      </c>
      <c r="B236" s="151" t="s">
        <v>276</v>
      </c>
      <c r="C236" s="152" t="s">
        <v>277</v>
      </c>
      <c r="D236" s="415" t="s">
        <v>676</v>
      </c>
      <c r="E236" s="412">
        <v>6878</v>
      </c>
      <c r="F236" s="412">
        <v>12334</v>
      </c>
      <c r="G236" s="412">
        <v>13772</v>
      </c>
      <c r="H236" s="412">
        <v>7659</v>
      </c>
      <c r="I236" s="412">
        <v>4733</v>
      </c>
      <c r="J236" s="412">
        <v>2593</v>
      </c>
      <c r="K236" s="412">
        <v>1828</v>
      </c>
      <c r="L236" s="412">
        <v>92</v>
      </c>
      <c r="M236" s="412">
        <v>49889</v>
      </c>
      <c r="N236" s="412">
        <v>184</v>
      </c>
      <c r="O236" s="412">
        <v>339</v>
      </c>
      <c r="P236" s="412">
        <v>222</v>
      </c>
      <c r="Q236" s="412">
        <v>146</v>
      </c>
      <c r="R236" s="412">
        <v>94</v>
      </c>
      <c r="S236" s="412">
        <v>50</v>
      </c>
      <c r="T236" s="412">
        <v>15</v>
      </c>
      <c r="U236" s="412">
        <v>2</v>
      </c>
      <c r="V236" s="412">
        <v>1052</v>
      </c>
      <c r="W236" s="412">
        <v>10</v>
      </c>
      <c r="X236" s="412">
        <v>0</v>
      </c>
      <c r="Y236" s="412">
        <v>2</v>
      </c>
      <c r="Z236" s="412">
        <v>1</v>
      </c>
      <c r="AA236" s="412">
        <v>0</v>
      </c>
      <c r="AB236" s="412">
        <v>0</v>
      </c>
      <c r="AC236" s="412">
        <v>0</v>
      </c>
      <c r="AD236" s="412">
        <v>0</v>
      </c>
      <c r="AE236" s="412">
        <v>13</v>
      </c>
      <c r="AF236" s="412">
        <v>6684</v>
      </c>
      <c r="AG236" s="412">
        <v>11995</v>
      </c>
      <c r="AH236" s="412">
        <v>13548</v>
      </c>
      <c r="AI236" s="412">
        <v>7512</v>
      </c>
      <c r="AJ236" s="412">
        <v>4639</v>
      </c>
      <c r="AK236" s="412">
        <v>2543</v>
      </c>
      <c r="AL236" s="412">
        <v>1813</v>
      </c>
      <c r="AM236" s="412">
        <v>90</v>
      </c>
      <c r="AN236" s="412">
        <v>48824</v>
      </c>
      <c r="AO236" s="412">
        <v>14</v>
      </c>
      <c r="AP236" s="412">
        <v>41</v>
      </c>
      <c r="AQ236" s="412">
        <v>88</v>
      </c>
      <c r="AR236" s="412">
        <v>73</v>
      </c>
      <c r="AS236" s="412">
        <v>46</v>
      </c>
      <c r="AT236" s="412">
        <v>48</v>
      </c>
      <c r="AU236" s="412">
        <v>42</v>
      </c>
      <c r="AV236" s="412">
        <v>23</v>
      </c>
      <c r="AW236" s="412">
        <v>375</v>
      </c>
      <c r="AX236" s="412">
        <v>14</v>
      </c>
      <c r="AY236" s="412">
        <v>41</v>
      </c>
      <c r="AZ236" s="412">
        <v>88</v>
      </c>
      <c r="BA236" s="412">
        <v>73</v>
      </c>
      <c r="BB236" s="412">
        <v>46</v>
      </c>
      <c r="BC236" s="412">
        <v>48</v>
      </c>
      <c r="BD236" s="412">
        <v>42</v>
      </c>
      <c r="BE236" s="412">
        <v>23</v>
      </c>
      <c r="BF236" s="412">
        <v>0</v>
      </c>
      <c r="BG236" s="412">
        <v>375</v>
      </c>
      <c r="BH236" s="412">
        <v>14</v>
      </c>
      <c r="BI236" s="412">
        <v>6711</v>
      </c>
      <c r="BJ236" s="412">
        <v>12042</v>
      </c>
      <c r="BK236" s="412">
        <v>13533</v>
      </c>
      <c r="BL236" s="412">
        <v>7485</v>
      </c>
      <c r="BM236" s="412">
        <v>4641</v>
      </c>
      <c r="BN236" s="412">
        <v>2537</v>
      </c>
      <c r="BO236" s="412">
        <v>1794</v>
      </c>
      <c r="BP236" s="412">
        <v>67</v>
      </c>
      <c r="BQ236" s="412">
        <v>48824</v>
      </c>
      <c r="BR236" s="412">
        <v>5</v>
      </c>
      <c r="BS236" s="412">
        <v>4143</v>
      </c>
      <c r="BT236" s="412">
        <v>5136</v>
      </c>
      <c r="BU236" s="412">
        <v>4316</v>
      </c>
      <c r="BV236" s="412">
        <v>1943</v>
      </c>
      <c r="BW236" s="412">
        <v>944</v>
      </c>
      <c r="BX236" s="412">
        <v>420</v>
      </c>
      <c r="BY236" s="412">
        <v>239</v>
      </c>
      <c r="BZ236" s="412">
        <v>9</v>
      </c>
      <c r="CA236" s="412">
        <v>17155</v>
      </c>
      <c r="CB236" s="412">
        <v>0</v>
      </c>
      <c r="CC236" s="412">
        <v>37</v>
      </c>
      <c r="CD236" s="412">
        <v>127</v>
      </c>
      <c r="CE236" s="412">
        <v>157</v>
      </c>
      <c r="CF236" s="412">
        <v>70</v>
      </c>
      <c r="CG236" s="412">
        <v>52</v>
      </c>
      <c r="CH236" s="412">
        <v>28</v>
      </c>
      <c r="CI236" s="412">
        <v>16</v>
      </c>
      <c r="CJ236" s="412">
        <v>0</v>
      </c>
      <c r="CK236" s="412">
        <v>487</v>
      </c>
      <c r="CL236" s="412">
        <v>0</v>
      </c>
      <c r="CM236" s="412">
        <v>4</v>
      </c>
      <c r="CN236" s="412">
        <v>11</v>
      </c>
      <c r="CO236" s="412">
        <v>23</v>
      </c>
      <c r="CP236" s="412">
        <v>21</v>
      </c>
      <c r="CQ236" s="412">
        <v>22</v>
      </c>
      <c r="CR236" s="412">
        <v>35</v>
      </c>
      <c r="CS236" s="412">
        <v>32</v>
      </c>
      <c r="CT236" s="412">
        <v>4</v>
      </c>
      <c r="CU236" s="412">
        <v>152</v>
      </c>
      <c r="CV236" s="412">
        <v>162</v>
      </c>
      <c r="CW236" s="412">
        <v>194</v>
      </c>
      <c r="CX236" s="412">
        <v>303</v>
      </c>
      <c r="CY236" s="412">
        <v>158</v>
      </c>
      <c r="CZ236" s="412">
        <v>87</v>
      </c>
      <c r="DA236" s="412">
        <v>76</v>
      </c>
      <c r="DB236" s="412">
        <v>47</v>
      </c>
      <c r="DC236" s="412">
        <v>5</v>
      </c>
      <c r="DD236" s="412">
        <v>1032</v>
      </c>
      <c r="DE236" s="412">
        <v>323</v>
      </c>
      <c r="DF236" s="412">
        <v>348</v>
      </c>
      <c r="DG236" s="412">
        <v>252</v>
      </c>
      <c r="DH236" s="412">
        <v>112</v>
      </c>
      <c r="DI236" s="412">
        <v>56</v>
      </c>
      <c r="DJ236" s="412">
        <v>25</v>
      </c>
      <c r="DK236" s="412">
        <v>21</v>
      </c>
      <c r="DL236" s="412">
        <v>3</v>
      </c>
      <c r="DM236" s="412">
        <v>1140</v>
      </c>
      <c r="DN236" s="412">
        <v>0</v>
      </c>
      <c r="DO236" s="412">
        <v>0</v>
      </c>
      <c r="DP236" s="412">
        <v>0</v>
      </c>
      <c r="DQ236" s="412">
        <v>0</v>
      </c>
      <c r="DR236" s="412">
        <v>0</v>
      </c>
      <c r="DS236" s="412">
        <v>0</v>
      </c>
      <c r="DT236" s="412">
        <v>0</v>
      </c>
      <c r="DU236" s="412">
        <v>0</v>
      </c>
      <c r="DV236" s="412">
        <v>0</v>
      </c>
      <c r="DW236" s="412">
        <v>79</v>
      </c>
      <c r="DX236" s="412">
        <v>54</v>
      </c>
      <c r="DY236" s="412">
        <v>26</v>
      </c>
      <c r="DZ236" s="412">
        <v>12</v>
      </c>
      <c r="EA236" s="412">
        <v>4</v>
      </c>
      <c r="EB236" s="412">
        <v>6</v>
      </c>
      <c r="EC236" s="412">
        <v>1</v>
      </c>
      <c r="ED236" s="412">
        <v>2</v>
      </c>
      <c r="EE236" s="412">
        <v>184</v>
      </c>
      <c r="EF236" s="412">
        <v>402</v>
      </c>
      <c r="EG236" s="412">
        <v>402</v>
      </c>
      <c r="EH236" s="412">
        <v>278</v>
      </c>
      <c r="EI236" s="412">
        <v>124</v>
      </c>
      <c r="EJ236" s="412">
        <v>60</v>
      </c>
      <c r="EK236" s="412">
        <v>31</v>
      </c>
      <c r="EL236" s="412">
        <v>22</v>
      </c>
      <c r="EM236" s="412">
        <v>5</v>
      </c>
      <c r="EN236" s="412">
        <v>1324</v>
      </c>
      <c r="EO236" s="412">
        <v>226</v>
      </c>
      <c r="EP236" s="412">
        <v>186</v>
      </c>
      <c r="EQ236" s="412">
        <v>116</v>
      </c>
      <c r="ER236" s="412">
        <v>55</v>
      </c>
      <c r="ES236" s="412">
        <v>30</v>
      </c>
      <c r="ET236" s="412">
        <v>13</v>
      </c>
      <c r="EU236" s="412">
        <v>13</v>
      </c>
      <c r="EV236" s="412">
        <v>5</v>
      </c>
      <c r="EW236" s="412">
        <v>644</v>
      </c>
      <c r="EX236" s="412">
        <v>0</v>
      </c>
      <c r="EY236" s="412">
        <v>0</v>
      </c>
      <c r="EZ236" s="412">
        <v>0</v>
      </c>
      <c r="FA236" s="412">
        <v>0</v>
      </c>
      <c r="FB236" s="412">
        <v>0</v>
      </c>
      <c r="FC236" s="412">
        <v>0</v>
      </c>
      <c r="FD236" s="412">
        <v>0</v>
      </c>
      <c r="FE236" s="412">
        <v>0</v>
      </c>
      <c r="FF236" s="412">
        <v>0</v>
      </c>
      <c r="FG236" s="412">
        <v>1</v>
      </c>
      <c r="FH236" s="412">
        <v>0</v>
      </c>
      <c r="FI236" s="412">
        <v>1</v>
      </c>
      <c r="FJ236" s="412">
        <v>0</v>
      </c>
      <c r="FK236" s="412">
        <v>0</v>
      </c>
      <c r="FL236" s="412">
        <v>1</v>
      </c>
      <c r="FM236" s="412">
        <v>0</v>
      </c>
      <c r="FN236" s="412">
        <v>0</v>
      </c>
      <c r="FO236" s="412">
        <v>3</v>
      </c>
      <c r="FP236" s="412">
        <v>225</v>
      </c>
      <c r="FQ236" s="412">
        <v>186</v>
      </c>
      <c r="FR236" s="412">
        <v>115</v>
      </c>
      <c r="FS236" s="412">
        <v>55</v>
      </c>
      <c r="FT236" s="412">
        <v>30</v>
      </c>
      <c r="FU236" s="412">
        <v>12</v>
      </c>
      <c r="FV236" s="412">
        <v>13</v>
      </c>
      <c r="FW236" s="412">
        <v>5</v>
      </c>
      <c r="FX236" s="412">
        <v>641</v>
      </c>
      <c r="FY236" s="412">
        <v>9</v>
      </c>
      <c r="FZ236" s="412">
        <v>2448</v>
      </c>
      <c r="GA236" s="412">
        <v>6714</v>
      </c>
      <c r="GB236" s="412">
        <v>9011</v>
      </c>
      <c r="GC236" s="412">
        <v>5439</v>
      </c>
      <c r="GD236" s="412">
        <v>3619</v>
      </c>
      <c r="GE236" s="412">
        <v>2048</v>
      </c>
      <c r="GF236" s="412">
        <v>1506</v>
      </c>
      <c r="GG236" s="412">
        <v>52</v>
      </c>
      <c r="GH236" s="412">
        <v>30846</v>
      </c>
      <c r="GI236" s="412">
        <v>5</v>
      </c>
      <c r="GJ236" s="412">
        <v>4263</v>
      </c>
      <c r="GK236" s="412">
        <v>5328</v>
      </c>
      <c r="GL236" s="412">
        <v>4522</v>
      </c>
      <c r="GM236" s="412">
        <v>2046</v>
      </c>
      <c r="GN236" s="412">
        <v>1022</v>
      </c>
      <c r="GO236" s="412">
        <v>489</v>
      </c>
      <c r="GP236" s="412">
        <v>288</v>
      </c>
      <c r="GQ236" s="412">
        <v>15</v>
      </c>
      <c r="GR236" s="412">
        <v>17978</v>
      </c>
      <c r="GS236" s="412">
        <v>0</v>
      </c>
      <c r="GT236" s="412">
        <v>9.75</v>
      </c>
      <c r="GU236" s="412">
        <v>2.5</v>
      </c>
      <c r="GV236" s="412">
        <v>2</v>
      </c>
      <c r="GW236" s="412">
        <v>0.5</v>
      </c>
      <c r="GX236" s="412">
        <v>0</v>
      </c>
      <c r="GY236" s="412">
        <v>0</v>
      </c>
      <c r="GZ236" s="412">
        <v>0</v>
      </c>
      <c r="HA236" s="412">
        <v>0</v>
      </c>
      <c r="HB236" s="412">
        <v>14.75</v>
      </c>
      <c r="HC236" s="412">
        <v>12.75</v>
      </c>
      <c r="HD236" s="412">
        <v>5693.75</v>
      </c>
      <c r="HE236" s="412">
        <v>10745.25</v>
      </c>
      <c r="HF236" s="412">
        <v>12414.25</v>
      </c>
      <c r="HG236" s="412">
        <v>6976.75</v>
      </c>
      <c r="HH236" s="412">
        <v>4383</v>
      </c>
      <c r="HI236" s="412">
        <v>2410.5</v>
      </c>
      <c r="HJ236" s="412">
        <v>1714.75</v>
      </c>
      <c r="HK236" s="412">
        <v>63.75</v>
      </c>
      <c r="HL236" s="412">
        <v>44414.75</v>
      </c>
      <c r="HM236" s="412">
        <v>7.1</v>
      </c>
      <c r="HN236" s="412">
        <v>3795.8</v>
      </c>
      <c r="HO236" s="412">
        <v>8357.4</v>
      </c>
      <c r="HP236" s="412">
        <v>11034.9</v>
      </c>
      <c r="HQ236" s="412">
        <v>6976.8</v>
      </c>
      <c r="HR236" s="412">
        <v>5357</v>
      </c>
      <c r="HS236" s="412">
        <v>3481.8</v>
      </c>
      <c r="HT236" s="412">
        <v>2857.9</v>
      </c>
      <c r="HU236" s="412">
        <v>127.5</v>
      </c>
      <c r="HV236" s="412">
        <v>41996.200000000004</v>
      </c>
      <c r="HW236" s="412">
        <v>377.2</v>
      </c>
      <c r="HX236" s="412">
        <v>42373.4</v>
      </c>
      <c r="HY236" s="412">
        <v>12.75</v>
      </c>
      <c r="HZ236" s="412">
        <v>5693.75</v>
      </c>
      <c r="IA236" s="412">
        <v>10745.25</v>
      </c>
      <c r="IB236" s="412">
        <v>12414.25</v>
      </c>
      <c r="IC236" s="412">
        <v>6976.75</v>
      </c>
      <c r="ID236" s="412">
        <v>4383</v>
      </c>
      <c r="IE236" s="412">
        <v>2410.5</v>
      </c>
      <c r="IF236" s="412">
        <v>1714.75</v>
      </c>
      <c r="IG236" s="412">
        <v>63.75</v>
      </c>
      <c r="IH236" s="412">
        <v>44414.75</v>
      </c>
      <c r="II236" s="412">
        <v>6.78</v>
      </c>
      <c r="IJ236" s="412">
        <v>1924.9</v>
      </c>
      <c r="IK236" s="412">
        <v>2406.2600000000002</v>
      </c>
      <c r="IL236" s="412">
        <v>1585.75</v>
      </c>
      <c r="IM236" s="412">
        <v>498.61</v>
      </c>
      <c r="IN236" s="412">
        <v>154.03</v>
      </c>
      <c r="IO236" s="412">
        <v>43.77</v>
      </c>
      <c r="IP236" s="412">
        <v>18</v>
      </c>
      <c r="IQ236" s="412">
        <v>0</v>
      </c>
      <c r="IR236" s="412">
        <v>6638.1</v>
      </c>
      <c r="IS236" s="412">
        <v>5.97</v>
      </c>
      <c r="IT236" s="412">
        <v>3768.85</v>
      </c>
      <c r="IU236" s="412">
        <v>8338.99</v>
      </c>
      <c r="IV236" s="412">
        <v>10828.5</v>
      </c>
      <c r="IW236" s="412">
        <v>6478.14</v>
      </c>
      <c r="IX236" s="412">
        <v>4228.97</v>
      </c>
      <c r="IY236" s="412">
        <v>2366.73</v>
      </c>
      <c r="IZ236" s="412">
        <v>1696.75</v>
      </c>
      <c r="JA236" s="412">
        <v>63.75</v>
      </c>
      <c r="JB236" s="412">
        <v>37776.65</v>
      </c>
      <c r="JC236" s="412">
        <v>3.3</v>
      </c>
      <c r="JD236" s="412">
        <v>2512.6</v>
      </c>
      <c r="JE236" s="412">
        <v>6485.9</v>
      </c>
      <c r="JF236" s="412">
        <v>9625.2999999999993</v>
      </c>
      <c r="JG236" s="412">
        <v>6478.1</v>
      </c>
      <c r="JH236" s="412">
        <v>5168.7</v>
      </c>
      <c r="JI236" s="412">
        <v>3418.6</v>
      </c>
      <c r="JJ236" s="412">
        <v>2827.9</v>
      </c>
      <c r="JK236" s="412">
        <v>127.5</v>
      </c>
      <c r="JL236" s="412">
        <v>36647.9</v>
      </c>
      <c r="JM236" s="412">
        <v>377.2</v>
      </c>
      <c r="JN236" s="412">
        <v>37025.1</v>
      </c>
      <c r="JO236" s="286"/>
      <c r="JP236" s="143">
        <f t="shared" si="8"/>
        <v>0</v>
      </c>
    </row>
    <row r="237" spans="1:276" x14ac:dyDescent="0.2">
      <c r="A237" s="150" t="s">
        <v>110</v>
      </c>
      <c r="B237" s="151" t="s">
        <v>284</v>
      </c>
      <c r="C237" s="152" t="s">
        <v>286</v>
      </c>
      <c r="D237" s="415" t="s">
        <v>109</v>
      </c>
      <c r="E237" s="412">
        <v>26050</v>
      </c>
      <c r="F237" s="412">
        <v>35675</v>
      </c>
      <c r="G237" s="412">
        <v>28554</v>
      </c>
      <c r="H237" s="412">
        <v>19808</v>
      </c>
      <c r="I237" s="412">
        <v>14928</v>
      </c>
      <c r="J237" s="412">
        <v>7985</v>
      </c>
      <c r="K237" s="412">
        <v>4406</v>
      </c>
      <c r="L237" s="412">
        <v>337</v>
      </c>
      <c r="M237" s="412">
        <v>137743</v>
      </c>
      <c r="N237" s="412">
        <v>855</v>
      </c>
      <c r="O237" s="412">
        <v>569</v>
      </c>
      <c r="P237" s="412">
        <v>529</v>
      </c>
      <c r="Q237" s="412">
        <v>283</v>
      </c>
      <c r="R237" s="412">
        <v>218</v>
      </c>
      <c r="S237" s="412">
        <v>121</v>
      </c>
      <c r="T237" s="412">
        <v>82</v>
      </c>
      <c r="U237" s="412">
        <v>28</v>
      </c>
      <c r="V237" s="412">
        <v>2685</v>
      </c>
      <c r="W237" s="412">
        <v>0</v>
      </c>
      <c r="X237" s="412">
        <v>0</v>
      </c>
      <c r="Y237" s="412">
        <v>0</v>
      </c>
      <c r="Z237" s="412">
        <v>0</v>
      </c>
      <c r="AA237" s="412">
        <v>0</v>
      </c>
      <c r="AB237" s="412">
        <v>0</v>
      </c>
      <c r="AC237" s="412">
        <v>0</v>
      </c>
      <c r="AD237" s="412">
        <v>0</v>
      </c>
      <c r="AE237" s="412">
        <v>0</v>
      </c>
      <c r="AF237" s="412">
        <v>25195</v>
      </c>
      <c r="AG237" s="412">
        <v>35106</v>
      </c>
      <c r="AH237" s="412">
        <v>28025</v>
      </c>
      <c r="AI237" s="412">
        <v>19525</v>
      </c>
      <c r="AJ237" s="412">
        <v>14710</v>
      </c>
      <c r="AK237" s="412">
        <v>7864</v>
      </c>
      <c r="AL237" s="412">
        <v>4324</v>
      </c>
      <c r="AM237" s="412">
        <v>309</v>
      </c>
      <c r="AN237" s="412">
        <v>135058</v>
      </c>
      <c r="AO237" s="412">
        <v>43</v>
      </c>
      <c r="AP237" s="412">
        <v>165</v>
      </c>
      <c r="AQ237" s="412">
        <v>213</v>
      </c>
      <c r="AR237" s="412">
        <v>144</v>
      </c>
      <c r="AS237" s="412">
        <v>149</v>
      </c>
      <c r="AT237" s="412">
        <v>101</v>
      </c>
      <c r="AU237" s="412">
        <v>75</v>
      </c>
      <c r="AV237" s="412">
        <v>34</v>
      </c>
      <c r="AW237" s="412">
        <v>924</v>
      </c>
      <c r="AX237" s="412">
        <v>43</v>
      </c>
      <c r="AY237" s="412">
        <v>165</v>
      </c>
      <c r="AZ237" s="412">
        <v>213</v>
      </c>
      <c r="BA237" s="412">
        <v>144</v>
      </c>
      <c r="BB237" s="412">
        <v>149</v>
      </c>
      <c r="BC237" s="412">
        <v>101</v>
      </c>
      <c r="BD237" s="412">
        <v>75</v>
      </c>
      <c r="BE237" s="412">
        <v>34</v>
      </c>
      <c r="BF237" s="412">
        <v>0</v>
      </c>
      <c r="BG237" s="412">
        <v>924</v>
      </c>
      <c r="BH237" s="412">
        <v>43</v>
      </c>
      <c r="BI237" s="412">
        <v>25317</v>
      </c>
      <c r="BJ237" s="412">
        <v>35154</v>
      </c>
      <c r="BK237" s="412">
        <v>27956</v>
      </c>
      <c r="BL237" s="412">
        <v>19530</v>
      </c>
      <c r="BM237" s="412">
        <v>14662</v>
      </c>
      <c r="BN237" s="412">
        <v>7838</v>
      </c>
      <c r="BO237" s="412">
        <v>4283</v>
      </c>
      <c r="BP237" s="412">
        <v>275</v>
      </c>
      <c r="BQ237" s="412">
        <v>135058</v>
      </c>
      <c r="BR237" s="412">
        <v>10</v>
      </c>
      <c r="BS237" s="412">
        <v>13242</v>
      </c>
      <c r="BT237" s="412">
        <v>12367</v>
      </c>
      <c r="BU237" s="412">
        <v>8084</v>
      </c>
      <c r="BV237" s="412">
        <v>4588</v>
      </c>
      <c r="BW237" s="412">
        <v>2640</v>
      </c>
      <c r="BX237" s="412">
        <v>1175</v>
      </c>
      <c r="BY237" s="412">
        <v>518</v>
      </c>
      <c r="BZ237" s="412">
        <v>26</v>
      </c>
      <c r="CA237" s="412">
        <v>42650</v>
      </c>
      <c r="CB237" s="412">
        <v>4</v>
      </c>
      <c r="CC237" s="412">
        <v>133</v>
      </c>
      <c r="CD237" s="412">
        <v>307</v>
      </c>
      <c r="CE237" s="412">
        <v>261</v>
      </c>
      <c r="CF237" s="412">
        <v>138</v>
      </c>
      <c r="CG237" s="412">
        <v>119</v>
      </c>
      <c r="CH237" s="412">
        <v>54</v>
      </c>
      <c r="CI237" s="412">
        <v>24</v>
      </c>
      <c r="CJ237" s="412">
        <v>2</v>
      </c>
      <c r="CK237" s="412">
        <v>1042</v>
      </c>
      <c r="CL237" s="412">
        <v>0</v>
      </c>
      <c r="CM237" s="412">
        <v>13</v>
      </c>
      <c r="CN237" s="412">
        <v>35</v>
      </c>
      <c r="CO237" s="412">
        <v>22</v>
      </c>
      <c r="CP237" s="412">
        <v>19</v>
      </c>
      <c r="CQ237" s="412">
        <v>31</v>
      </c>
      <c r="CR237" s="412">
        <v>55</v>
      </c>
      <c r="CS237" s="412">
        <v>38</v>
      </c>
      <c r="CT237" s="412">
        <v>8</v>
      </c>
      <c r="CU237" s="412">
        <v>221</v>
      </c>
      <c r="CV237" s="412">
        <v>358</v>
      </c>
      <c r="CW237" s="412">
        <v>280</v>
      </c>
      <c r="CX237" s="412">
        <v>318</v>
      </c>
      <c r="CY237" s="412">
        <v>210</v>
      </c>
      <c r="CZ237" s="412">
        <v>143</v>
      </c>
      <c r="DA237" s="412">
        <v>88</v>
      </c>
      <c r="DB237" s="412">
        <v>67</v>
      </c>
      <c r="DC237" s="412">
        <v>11</v>
      </c>
      <c r="DD237" s="412">
        <v>1475</v>
      </c>
      <c r="DE237" s="412">
        <v>282</v>
      </c>
      <c r="DF237" s="412">
        <v>260</v>
      </c>
      <c r="DG237" s="412">
        <v>172</v>
      </c>
      <c r="DH237" s="412">
        <v>129</v>
      </c>
      <c r="DI237" s="412">
        <v>89</v>
      </c>
      <c r="DJ237" s="412">
        <v>27</v>
      </c>
      <c r="DK237" s="412">
        <v>34</v>
      </c>
      <c r="DL237" s="412">
        <v>3</v>
      </c>
      <c r="DM237" s="412">
        <v>996</v>
      </c>
      <c r="DN237" s="412">
        <v>552</v>
      </c>
      <c r="DO237" s="412">
        <v>466</v>
      </c>
      <c r="DP237" s="412">
        <v>315</v>
      </c>
      <c r="DQ237" s="412">
        <v>174</v>
      </c>
      <c r="DR237" s="412">
        <v>112</v>
      </c>
      <c r="DS237" s="412">
        <v>54</v>
      </c>
      <c r="DT237" s="412">
        <v>36</v>
      </c>
      <c r="DU237" s="412">
        <v>3</v>
      </c>
      <c r="DV237" s="412">
        <v>1712</v>
      </c>
      <c r="DW237" s="412">
        <v>203</v>
      </c>
      <c r="DX237" s="412">
        <v>112</v>
      </c>
      <c r="DY237" s="412">
        <v>88</v>
      </c>
      <c r="DZ237" s="412">
        <v>56</v>
      </c>
      <c r="EA237" s="412">
        <v>31</v>
      </c>
      <c r="EB237" s="412">
        <v>21</v>
      </c>
      <c r="EC237" s="412">
        <v>15</v>
      </c>
      <c r="ED237" s="412">
        <v>4</v>
      </c>
      <c r="EE237" s="412">
        <v>530</v>
      </c>
      <c r="EF237" s="412">
        <v>1037</v>
      </c>
      <c r="EG237" s="412">
        <v>838</v>
      </c>
      <c r="EH237" s="412">
        <v>575</v>
      </c>
      <c r="EI237" s="412">
        <v>359</v>
      </c>
      <c r="EJ237" s="412">
        <v>232</v>
      </c>
      <c r="EK237" s="412">
        <v>102</v>
      </c>
      <c r="EL237" s="412">
        <v>85</v>
      </c>
      <c r="EM237" s="412">
        <v>10</v>
      </c>
      <c r="EN237" s="412">
        <v>3238</v>
      </c>
      <c r="EO237" s="412">
        <v>516</v>
      </c>
      <c r="EP237" s="412">
        <v>410</v>
      </c>
      <c r="EQ237" s="412">
        <v>294</v>
      </c>
      <c r="ER237" s="412">
        <v>220</v>
      </c>
      <c r="ES237" s="412">
        <v>137</v>
      </c>
      <c r="ET237" s="412">
        <v>57</v>
      </c>
      <c r="EU237" s="412">
        <v>60</v>
      </c>
      <c r="EV237" s="412">
        <v>8</v>
      </c>
      <c r="EW237" s="412">
        <v>1702</v>
      </c>
      <c r="EX237" s="412">
        <v>0</v>
      </c>
      <c r="EY237" s="412">
        <v>0</v>
      </c>
      <c r="EZ237" s="412">
        <v>0</v>
      </c>
      <c r="FA237" s="412">
        <v>0</v>
      </c>
      <c r="FB237" s="412">
        <v>0</v>
      </c>
      <c r="FC237" s="412">
        <v>0</v>
      </c>
      <c r="FD237" s="412">
        <v>0</v>
      </c>
      <c r="FE237" s="412">
        <v>0</v>
      </c>
      <c r="FF237" s="412">
        <v>0</v>
      </c>
      <c r="FG237" s="412">
        <v>31</v>
      </c>
      <c r="FH237" s="412">
        <v>38</v>
      </c>
      <c r="FI237" s="412">
        <v>34</v>
      </c>
      <c r="FJ237" s="412">
        <v>35</v>
      </c>
      <c r="FK237" s="412">
        <v>17</v>
      </c>
      <c r="FL237" s="412">
        <v>9</v>
      </c>
      <c r="FM237" s="412">
        <v>11</v>
      </c>
      <c r="FN237" s="412">
        <v>1</v>
      </c>
      <c r="FO237" s="412">
        <v>176</v>
      </c>
      <c r="FP237" s="412">
        <v>485</v>
      </c>
      <c r="FQ237" s="412">
        <v>372</v>
      </c>
      <c r="FR237" s="412">
        <v>260</v>
      </c>
      <c r="FS237" s="412">
        <v>185</v>
      </c>
      <c r="FT237" s="412">
        <v>120</v>
      </c>
      <c r="FU237" s="412">
        <v>48</v>
      </c>
      <c r="FV237" s="412">
        <v>49</v>
      </c>
      <c r="FW237" s="412">
        <v>7</v>
      </c>
      <c r="FX237" s="412">
        <v>1526</v>
      </c>
      <c r="FY237" s="412">
        <v>29</v>
      </c>
      <c r="FZ237" s="412">
        <v>11148</v>
      </c>
      <c r="GA237" s="412">
        <v>21866</v>
      </c>
      <c r="GB237" s="412">
        <v>19177</v>
      </c>
      <c r="GC237" s="412">
        <v>14548</v>
      </c>
      <c r="GD237" s="412">
        <v>11724</v>
      </c>
      <c r="GE237" s="412">
        <v>6479</v>
      </c>
      <c r="GF237" s="412">
        <v>3652</v>
      </c>
      <c r="GG237" s="412">
        <v>232</v>
      </c>
      <c r="GH237" s="412">
        <v>88855</v>
      </c>
      <c r="GI237" s="412">
        <v>14</v>
      </c>
      <c r="GJ237" s="412">
        <v>14169</v>
      </c>
      <c r="GK237" s="412">
        <v>13288</v>
      </c>
      <c r="GL237" s="412">
        <v>8779</v>
      </c>
      <c r="GM237" s="412">
        <v>4982</v>
      </c>
      <c r="GN237" s="412">
        <v>2938</v>
      </c>
      <c r="GO237" s="412">
        <v>1359</v>
      </c>
      <c r="GP237" s="412">
        <v>631</v>
      </c>
      <c r="GQ237" s="412">
        <v>43</v>
      </c>
      <c r="GR237" s="412">
        <v>46203</v>
      </c>
      <c r="GS237" s="412">
        <v>0</v>
      </c>
      <c r="GT237" s="412">
        <v>20.62</v>
      </c>
      <c r="GU237" s="412">
        <v>3.375</v>
      </c>
      <c r="GV237" s="412">
        <v>2.5</v>
      </c>
      <c r="GW237" s="412">
        <v>1</v>
      </c>
      <c r="GX237" s="412">
        <v>0</v>
      </c>
      <c r="GY237" s="412">
        <v>0</v>
      </c>
      <c r="GZ237" s="412">
        <v>0</v>
      </c>
      <c r="HA237" s="412">
        <v>0</v>
      </c>
      <c r="HB237" s="412">
        <v>27.495000000000001</v>
      </c>
      <c r="HC237" s="412">
        <v>39.5</v>
      </c>
      <c r="HD237" s="412">
        <v>21821.63</v>
      </c>
      <c r="HE237" s="412">
        <v>31839.875</v>
      </c>
      <c r="HF237" s="412">
        <v>25771</v>
      </c>
      <c r="HG237" s="412">
        <v>18292.75</v>
      </c>
      <c r="HH237" s="412">
        <v>13930.75</v>
      </c>
      <c r="HI237" s="412">
        <v>7493.25</v>
      </c>
      <c r="HJ237" s="412">
        <v>4121.75</v>
      </c>
      <c r="HK237" s="412">
        <v>265</v>
      </c>
      <c r="HL237" s="412">
        <v>123575.505</v>
      </c>
      <c r="HM237" s="412">
        <v>21.9</v>
      </c>
      <c r="HN237" s="412">
        <v>14547.8</v>
      </c>
      <c r="HO237" s="412">
        <v>24764.3</v>
      </c>
      <c r="HP237" s="412">
        <v>22907.599999999999</v>
      </c>
      <c r="HQ237" s="412">
        <v>18292.8</v>
      </c>
      <c r="HR237" s="412">
        <v>17026.5</v>
      </c>
      <c r="HS237" s="412">
        <v>10823.6</v>
      </c>
      <c r="HT237" s="412">
        <v>6869.6</v>
      </c>
      <c r="HU237" s="412">
        <v>530</v>
      </c>
      <c r="HV237" s="412">
        <v>115784.1</v>
      </c>
      <c r="HW237" s="412">
        <v>654.29999999999995</v>
      </c>
      <c r="HX237" s="412">
        <v>116438.39999999999</v>
      </c>
      <c r="HY237" s="412">
        <v>39.5</v>
      </c>
      <c r="HZ237" s="412">
        <v>21821.63</v>
      </c>
      <c r="IA237" s="412">
        <v>31839.875</v>
      </c>
      <c r="IB237" s="412">
        <v>25771</v>
      </c>
      <c r="IC237" s="412">
        <v>18292.75</v>
      </c>
      <c r="ID237" s="412">
        <v>13930.75</v>
      </c>
      <c r="IE237" s="412">
        <v>7493.25</v>
      </c>
      <c r="IF237" s="412">
        <v>4121.75</v>
      </c>
      <c r="IG237" s="412">
        <v>265</v>
      </c>
      <c r="IH237" s="412">
        <v>123575.505</v>
      </c>
      <c r="II237" s="412">
        <v>16.100000000000001</v>
      </c>
      <c r="IJ237" s="412">
        <v>5996.58</v>
      </c>
      <c r="IK237" s="412">
        <v>5043.51</v>
      </c>
      <c r="IL237" s="412">
        <v>1885.34</v>
      </c>
      <c r="IM237" s="412">
        <v>767.37</v>
      </c>
      <c r="IN237" s="412">
        <v>331.8</v>
      </c>
      <c r="IO237" s="412">
        <v>111.36</v>
      </c>
      <c r="IP237" s="412">
        <v>25.43</v>
      </c>
      <c r="IQ237" s="412">
        <v>2.7</v>
      </c>
      <c r="IR237" s="412">
        <v>14180.190000000002</v>
      </c>
      <c r="IS237" s="412">
        <v>23.4</v>
      </c>
      <c r="IT237" s="412">
        <v>15825.050000000001</v>
      </c>
      <c r="IU237" s="412">
        <v>26796.364999999998</v>
      </c>
      <c r="IV237" s="412">
        <v>23885.66</v>
      </c>
      <c r="IW237" s="412">
        <v>17525.38</v>
      </c>
      <c r="IX237" s="412">
        <v>13598.95</v>
      </c>
      <c r="IY237" s="412">
        <v>7381.89</v>
      </c>
      <c r="IZ237" s="412">
        <v>4096.32</v>
      </c>
      <c r="JA237" s="412">
        <v>262.3</v>
      </c>
      <c r="JB237" s="412">
        <v>109395.31500000002</v>
      </c>
      <c r="JC237" s="412">
        <v>13</v>
      </c>
      <c r="JD237" s="412">
        <v>10550</v>
      </c>
      <c r="JE237" s="412">
        <v>20841.599999999999</v>
      </c>
      <c r="JF237" s="412">
        <v>21231.7</v>
      </c>
      <c r="JG237" s="412">
        <v>17525.400000000001</v>
      </c>
      <c r="JH237" s="412">
        <v>16620.900000000001</v>
      </c>
      <c r="JI237" s="412">
        <v>10662.7</v>
      </c>
      <c r="JJ237" s="412">
        <v>6827.2</v>
      </c>
      <c r="JK237" s="412">
        <v>524.6</v>
      </c>
      <c r="JL237" s="412">
        <v>104797.1</v>
      </c>
      <c r="JM237" s="412">
        <v>654.29999999999995</v>
      </c>
      <c r="JN237" s="412">
        <v>105451.4</v>
      </c>
      <c r="JO237" s="286"/>
      <c r="JP237" s="143">
        <f t="shared" si="8"/>
        <v>0</v>
      </c>
    </row>
    <row r="238" spans="1:276" x14ac:dyDescent="0.2">
      <c r="A238" s="150" t="s">
        <v>678</v>
      </c>
      <c r="B238" s="151" t="s">
        <v>284</v>
      </c>
      <c r="C238" s="152" t="s">
        <v>277</v>
      </c>
      <c r="D238" s="415" t="s">
        <v>329</v>
      </c>
      <c r="E238" s="412">
        <v>1361</v>
      </c>
      <c r="F238" s="412">
        <v>9415</v>
      </c>
      <c r="G238" s="412">
        <v>22120</v>
      </c>
      <c r="H238" s="412">
        <v>12798</v>
      </c>
      <c r="I238" s="412">
        <v>4381</v>
      </c>
      <c r="J238" s="412">
        <v>1653</v>
      </c>
      <c r="K238" s="412">
        <v>330</v>
      </c>
      <c r="L238" s="412">
        <v>8</v>
      </c>
      <c r="M238" s="412">
        <v>52066</v>
      </c>
      <c r="N238" s="412">
        <v>34</v>
      </c>
      <c r="O238" s="412">
        <v>151</v>
      </c>
      <c r="P238" s="412">
        <v>173</v>
      </c>
      <c r="Q238" s="412">
        <v>92</v>
      </c>
      <c r="R238" s="412">
        <v>38</v>
      </c>
      <c r="S238" s="412">
        <v>8</v>
      </c>
      <c r="T238" s="412">
        <v>8</v>
      </c>
      <c r="U238" s="412">
        <v>1</v>
      </c>
      <c r="V238" s="412">
        <v>505</v>
      </c>
      <c r="W238" s="412">
        <v>0</v>
      </c>
      <c r="X238" s="412">
        <v>0</v>
      </c>
      <c r="Y238" s="412">
        <v>2</v>
      </c>
      <c r="Z238" s="412">
        <v>2</v>
      </c>
      <c r="AA238" s="412">
        <v>0</v>
      </c>
      <c r="AB238" s="412">
        <v>0</v>
      </c>
      <c r="AC238" s="412">
        <v>0</v>
      </c>
      <c r="AD238" s="412">
        <v>0</v>
      </c>
      <c r="AE238" s="412">
        <v>4</v>
      </c>
      <c r="AF238" s="412">
        <v>1327</v>
      </c>
      <c r="AG238" s="412">
        <v>9264</v>
      </c>
      <c r="AH238" s="412">
        <v>21945</v>
      </c>
      <c r="AI238" s="412">
        <v>12704</v>
      </c>
      <c r="AJ238" s="412">
        <v>4343</v>
      </c>
      <c r="AK238" s="412">
        <v>1645</v>
      </c>
      <c r="AL238" s="412">
        <v>322</v>
      </c>
      <c r="AM238" s="412">
        <v>7</v>
      </c>
      <c r="AN238" s="412">
        <v>51557</v>
      </c>
      <c r="AO238" s="412">
        <v>1</v>
      </c>
      <c r="AP238" s="412">
        <v>18</v>
      </c>
      <c r="AQ238" s="412">
        <v>88</v>
      </c>
      <c r="AR238" s="412">
        <v>94</v>
      </c>
      <c r="AS238" s="412">
        <v>39</v>
      </c>
      <c r="AT238" s="412">
        <v>15</v>
      </c>
      <c r="AU238" s="412">
        <v>1</v>
      </c>
      <c r="AV238" s="412">
        <v>3</v>
      </c>
      <c r="AW238" s="412">
        <v>259</v>
      </c>
      <c r="AX238" s="412">
        <v>1</v>
      </c>
      <c r="AY238" s="412">
        <v>18</v>
      </c>
      <c r="AZ238" s="412">
        <v>88</v>
      </c>
      <c r="BA238" s="412">
        <v>94</v>
      </c>
      <c r="BB238" s="412">
        <v>39</v>
      </c>
      <c r="BC238" s="412">
        <v>15</v>
      </c>
      <c r="BD238" s="412">
        <v>1</v>
      </c>
      <c r="BE238" s="412">
        <v>3</v>
      </c>
      <c r="BF238" s="412">
        <v>0</v>
      </c>
      <c r="BG238" s="412">
        <v>259</v>
      </c>
      <c r="BH238" s="412">
        <v>1</v>
      </c>
      <c r="BI238" s="412">
        <v>1344</v>
      </c>
      <c r="BJ238" s="412">
        <v>9334</v>
      </c>
      <c r="BK238" s="412">
        <v>21951</v>
      </c>
      <c r="BL238" s="412">
        <v>12649</v>
      </c>
      <c r="BM238" s="412">
        <v>4319</v>
      </c>
      <c r="BN238" s="412">
        <v>1631</v>
      </c>
      <c r="BO238" s="412">
        <v>324</v>
      </c>
      <c r="BP238" s="412">
        <v>4</v>
      </c>
      <c r="BQ238" s="412">
        <v>51557</v>
      </c>
      <c r="BR238" s="412">
        <v>0</v>
      </c>
      <c r="BS238" s="412">
        <v>543</v>
      </c>
      <c r="BT238" s="412">
        <v>4778</v>
      </c>
      <c r="BU238" s="412">
        <v>5577</v>
      </c>
      <c r="BV238" s="412">
        <v>2337</v>
      </c>
      <c r="BW238" s="412">
        <v>610</v>
      </c>
      <c r="BX238" s="412">
        <v>179</v>
      </c>
      <c r="BY238" s="412">
        <v>24</v>
      </c>
      <c r="BZ238" s="412">
        <v>0</v>
      </c>
      <c r="CA238" s="412">
        <v>14048</v>
      </c>
      <c r="CB238" s="412">
        <v>0</v>
      </c>
      <c r="CC238" s="412">
        <v>9</v>
      </c>
      <c r="CD238" s="412">
        <v>54</v>
      </c>
      <c r="CE238" s="412">
        <v>189</v>
      </c>
      <c r="CF238" s="412">
        <v>120</v>
      </c>
      <c r="CG238" s="412">
        <v>28</v>
      </c>
      <c r="CH238" s="412">
        <v>8</v>
      </c>
      <c r="CI238" s="412">
        <v>2</v>
      </c>
      <c r="CJ238" s="412">
        <v>0</v>
      </c>
      <c r="CK238" s="412">
        <v>410</v>
      </c>
      <c r="CL238" s="412">
        <v>0</v>
      </c>
      <c r="CM238" s="412">
        <v>1</v>
      </c>
      <c r="CN238" s="412">
        <v>2</v>
      </c>
      <c r="CO238" s="412">
        <v>6</v>
      </c>
      <c r="CP238" s="412">
        <v>3</v>
      </c>
      <c r="CQ238" s="412">
        <v>8</v>
      </c>
      <c r="CR238" s="412">
        <v>0</v>
      </c>
      <c r="CS238" s="412">
        <v>6</v>
      </c>
      <c r="CT238" s="412">
        <v>2</v>
      </c>
      <c r="CU238" s="412">
        <v>28</v>
      </c>
      <c r="CV238" s="412">
        <v>16</v>
      </c>
      <c r="CW238" s="412">
        <v>79</v>
      </c>
      <c r="CX238" s="412">
        <v>134</v>
      </c>
      <c r="CY238" s="412">
        <v>66</v>
      </c>
      <c r="CZ238" s="412">
        <v>11</v>
      </c>
      <c r="DA238" s="412">
        <v>4</v>
      </c>
      <c r="DB238" s="412">
        <v>2</v>
      </c>
      <c r="DC238" s="412">
        <v>0</v>
      </c>
      <c r="DD238" s="412">
        <v>312</v>
      </c>
      <c r="DE238" s="412">
        <v>32</v>
      </c>
      <c r="DF238" s="412">
        <v>57</v>
      </c>
      <c r="DG238" s="412">
        <v>99</v>
      </c>
      <c r="DH238" s="412">
        <v>39</v>
      </c>
      <c r="DI238" s="412">
        <v>9</v>
      </c>
      <c r="DJ238" s="412">
        <v>7</v>
      </c>
      <c r="DK238" s="412">
        <v>1</v>
      </c>
      <c r="DL238" s="412">
        <v>0</v>
      </c>
      <c r="DM238" s="412">
        <v>244</v>
      </c>
      <c r="DN238" s="412">
        <v>0</v>
      </c>
      <c r="DO238" s="412">
        <v>0</v>
      </c>
      <c r="DP238" s="412">
        <v>0</v>
      </c>
      <c r="DQ238" s="412">
        <v>0</v>
      </c>
      <c r="DR238" s="412">
        <v>0</v>
      </c>
      <c r="DS238" s="412">
        <v>0</v>
      </c>
      <c r="DT238" s="412">
        <v>0</v>
      </c>
      <c r="DU238" s="412">
        <v>0</v>
      </c>
      <c r="DV238" s="412">
        <v>0</v>
      </c>
      <c r="DW238" s="412">
        <v>1</v>
      </c>
      <c r="DX238" s="412">
        <v>6</v>
      </c>
      <c r="DY238" s="412">
        <v>7</v>
      </c>
      <c r="DZ238" s="412">
        <v>8</v>
      </c>
      <c r="EA238" s="412">
        <v>1</v>
      </c>
      <c r="EB238" s="412">
        <v>1</v>
      </c>
      <c r="EC238" s="412">
        <v>0</v>
      </c>
      <c r="ED238" s="412">
        <v>0</v>
      </c>
      <c r="EE238" s="412">
        <v>24</v>
      </c>
      <c r="EF238" s="412">
        <v>33</v>
      </c>
      <c r="EG238" s="412">
        <v>63</v>
      </c>
      <c r="EH238" s="412">
        <v>106</v>
      </c>
      <c r="EI238" s="412">
        <v>47</v>
      </c>
      <c r="EJ238" s="412">
        <v>10</v>
      </c>
      <c r="EK238" s="412">
        <v>8</v>
      </c>
      <c r="EL238" s="412">
        <v>1</v>
      </c>
      <c r="EM238" s="412">
        <v>0</v>
      </c>
      <c r="EN238" s="412">
        <v>268</v>
      </c>
      <c r="EO238" s="412">
        <v>19</v>
      </c>
      <c r="EP238" s="412">
        <v>24</v>
      </c>
      <c r="EQ238" s="412">
        <v>57</v>
      </c>
      <c r="ER238" s="412">
        <v>23</v>
      </c>
      <c r="ES238" s="412">
        <v>7</v>
      </c>
      <c r="ET238" s="412">
        <v>6</v>
      </c>
      <c r="EU238" s="412">
        <v>0</v>
      </c>
      <c r="EV238" s="412">
        <v>0</v>
      </c>
      <c r="EW238" s="412">
        <v>136</v>
      </c>
      <c r="EX238" s="412">
        <v>0</v>
      </c>
      <c r="EY238" s="412">
        <v>0</v>
      </c>
      <c r="EZ238" s="412">
        <v>0</v>
      </c>
      <c r="FA238" s="412">
        <v>0</v>
      </c>
      <c r="FB238" s="412">
        <v>0</v>
      </c>
      <c r="FC238" s="412">
        <v>0</v>
      </c>
      <c r="FD238" s="412">
        <v>0</v>
      </c>
      <c r="FE238" s="412">
        <v>0</v>
      </c>
      <c r="FF238" s="412">
        <v>0</v>
      </c>
      <c r="FG238" s="412">
        <v>0</v>
      </c>
      <c r="FH238" s="412">
        <v>0</v>
      </c>
      <c r="FI238" s="412">
        <v>0</v>
      </c>
      <c r="FJ238" s="412">
        <v>0</v>
      </c>
      <c r="FK238" s="412">
        <v>0</v>
      </c>
      <c r="FL238" s="412">
        <v>0</v>
      </c>
      <c r="FM238" s="412">
        <v>0</v>
      </c>
      <c r="FN238" s="412">
        <v>0</v>
      </c>
      <c r="FO238" s="412">
        <v>0</v>
      </c>
      <c r="FP238" s="412">
        <v>19</v>
      </c>
      <c r="FQ238" s="412">
        <v>24</v>
      </c>
      <c r="FR238" s="412">
        <v>57</v>
      </c>
      <c r="FS238" s="412">
        <v>23</v>
      </c>
      <c r="FT238" s="412">
        <v>7</v>
      </c>
      <c r="FU238" s="412">
        <v>6</v>
      </c>
      <c r="FV238" s="412">
        <v>0</v>
      </c>
      <c r="FW238" s="412">
        <v>0</v>
      </c>
      <c r="FX238" s="412">
        <v>136</v>
      </c>
      <c r="FY238" s="412">
        <v>1</v>
      </c>
      <c r="FZ238" s="412">
        <v>790</v>
      </c>
      <c r="GA238" s="412">
        <v>4494</v>
      </c>
      <c r="GB238" s="412">
        <v>16172</v>
      </c>
      <c r="GC238" s="412">
        <v>10181</v>
      </c>
      <c r="GD238" s="412">
        <v>3672</v>
      </c>
      <c r="GE238" s="412">
        <v>1443</v>
      </c>
      <c r="GF238" s="412">
        <v>292</v>
      </c>
      <c r="GG238" s="412">
        <v>2</v>
      </c>
      <c r="GH238" s="412">
        <v>37047</v>
      </c>
      <c r="GI238" s="412">
        <v>0</v>
      </c>
      <c r="GJ238" s="412">
        <v>554</v>
      </c>
      <c r="GK238" s="412">
        <v>4840</v>
      </c>
      <c r="GL238" s="412">
        <v>5779</v>
      </c>
      <c r="GM238" s="412">
        <v>2468</v>
      </c>
      <c r="GN238" s="412">
        <v>647</v>
      </c>
      <c r="GO238" s="412">
        <v>188</v>
      </c>
      <c r="GP238" s="412">
        <v>32</v>
      </c>
      <c r="GQ238" s="412">
        <v>2</v>
      </c>
      <c r="GR238" s="412">
        <v>14510</v>
      </c>
      <c r="GS238" s="412">
        <v>0</v>
      </c>
      <c r="GT238" s="412">
        <v>0</v>
      </c>
      <c r="GU238" s="412">
        <v>0</v>
      </c>
      <c r="GV238" s="412">
        <v>0</v>
      </c>
      <c r="GW238" s="412">
        <v>0</v>
      </c>
      <c r="GX238" s="412">
        <v>0</v>
      </c>
      <c r="GY238" s="412">
        <v>0</v>
      </c>
      <c r="GZ238" s="412">
        <v>0</v>
      </c>
      <c r="HA238" s="412">
        <v>0</v>
      </c>
      <c r="HB238" s="412">
        <v>0</v>
      </c>
      <c r="HC238" s="412">
        <v>1</v>
      </c>
      <c r="HD238" s="412">
        <v>1206</v>
      </c>
      <c r="HE238" s="412">
        <v>8128</v>
      </c>
      <c r="HF238" s="412">
        <v>20510</v>
      </c>
      <c r="HG238" s="412">
        <v>12037.25</v>
      </c>
      <c r="HH238" s="412">
        <v>4156</v>
      </c>
      <c r="HI238" s="412">
        <v>1584.75</v>
      </c>
      <c r="HJ238" s="412">
        <v>314.5</v>
      </c>
      <c r="HK238" s="412">
        <v>3</v>
      </c>
      <c r="HL238" s="412">
        <v>47940.5</v>
      </c>
      <c r="HM238" s="412">
        <v>0.6</v>
      </c>
      <c r="HN238" s="412">
        <v>804</v>
      </c>
      <c r="HO238" s="412">
        <v>6321.8</v>
      </c>
      <c r="HP238" s="412">
        <v>18231.099999999999</v>
      </c>
      <c r="HQ238" s="412">
        <v>12037.3</v>
      </c>
      <c r="HR238" s="412">
        <v>5079.6000000000004</v>
      </c>
      <c r="HS238" s="412">
        <v>2289.1</v>
      </c>
      <c r="HT238" s="412">
        <v>524.20000000000005</v>
      </c>
      <c r="HU238" s="412">
        <v>6</v>
      </c>
      <c r="HV238" s="412">
        <v>45293.7</v>
      </c>
      <c r="HW238" s="412">
        <v>0</v>
      </c>
      <c r="HX238" s="412">
        <v>45293.7</v>
      </c>
      <c r="HY238" s="412">
        <v>1</v>
      </c>
      <c r="HZ238" s="412">
        <v>1206</v>
      </c>
      <c r="IA238" s="412">
        <v>8128</v>
      </c>
      <c r="IB238" s="412">
        <v>20510</v>
      </c>
      <c r="IC238" s="412">
        <v>12037.25</v>
      </c>
      <c r="ID238" s="412">
        <v>4156</v>
      </c>
      <c r="IE238" s="412">
        <v>1584.75</v>
      </c>
      <c r="IF238" s="412">
        <v>314.5</v>
      </c>
      <c r="IG238" s="412">
        <v>3</v>
      </c>
      <c r="IH238" s="412">
        <v>47940.5</v>
      </c>
      <c r="II238" s="412">
        <v>0</v>
      </c>
      <c r="IJ238" s="412">
        <v>263.36</v>
      </c>
      <c r="IK238" s="412">
        <v>1965.74</v>
      </c>
      <c r="IL238" s="412">
        <v>2822.31</v>
      </c>
      <c r="IM238" s="412">
        <v>1211.6600000000001</v>
      </c>
      <c r="IN238" s="412">
        <v>208.17</v>
      </c>
      <c r="IO238" s="412">
        <v>38.72</v>
      </c>
      <c r="IP238" s="412">
        <v>5.1100000000000003</v>
      </c>
      <c r="IQ238" s="412">
        <v>0</v>
      </c>
      <c r="IR238" s="412">
        <v>6515.07</v>
      </c>
      <c r="IS238" s="412">
        <v>1</v>
      </c>
      <c r="IT238" s="412">
        <v>942.64</v>
      </c>
      <c r="IU238" s="412">
        <v>6162.26</v>
      </c>
      <c r="IV238" s="412">
        <v>17687.689999999999</v>
      </c>
      <c r="IW238" s="412">
        <v>10825.59</v>
      </c>
      <c r="IX238" s="412">
        <v>3947.83</v>
      </c>
      <c r="IY238" s="412">
        <v>1546.03</v>
      </c>
      <c r="IZ238" s="412">
        <v>309.39</v>
      </c>
      <c r="JA238" s="412">
        <v>3</v>
      </c>
      <c r="JB238" s="412">
        <v>41425.43</v>
      </c>
      <c r="JC238" s="412">
        <v>0.6</v>
      </c>
      <c r="JD238" s="412">
        <v>628.4</v>
      </c>
      <c r="JE238" s="412">
        <v>4792.8999999999996</v>
      </c>
      <c r="JF238" s="412">
        <v>15722.4</v>
      </c>
      <c r="JG238" s="412">
        <v>10825.6</v>
      </c>
      <c r="JH238" s="412">
        <v>4825.1000000000004</v>
      </c>
      <c r="JI238" s="412">
        <v>2233.1999999999998</v>
      </c>
      <c r="JJ238" s="412">
        <v>515.70000000000005</v>
      </c>
      <c r="JK238" s="412">
        <v>6</v>
      </c>
      <c r="JL238" s="412">
        <v>39549.899999999994</v>
      </c>
      <c r="JM238" s="412">
        <v>0</v>
      </c>
      <c r="JN238" s="412">
        <v>39549.9</v>
      </c>
      <c r="JO238" s="286"/>
      <c r="JP238" s="143">
        <f t="shared" si="8"/>
        <v>0</v>
      </c>
    </row>
    <row r="239" spans="1:276" x14ac:dyDescent="0.2">
      <c r="A239" s="150" t="s">
        <v>680</v>
      </c>
      <c r="B239" s="151" t="s">
        <v>282</v>
      </c>
      <c r="C239" s="152" t="s">
        <v>286</v>
      </c>
      <c r="D239" s="415" t="s">
        <v>679</v>
      </c>
      <c r="E239" s="412">
        <v>13955</v>
      </c>
      <c r="F239" s="412">
        <v>11807</v>
      </c>
      <c r="G239" s="412">
        <v>21923</v>
      </c>
      <c r="H239" s="412">
        <v>16427</v>
      </c>
      <c r="I239" s="412">
        <v>11565</v>
      </c>
      <c r="J239" s="412">
        <v>8706</v>
      </c>
      <c r="K239" s="412">
        <v>5292</v>
      </c>
      <c r="L239" s="412">
        <v>362</v>
      </c>
      <c r="M239" s="412">
        <v>90037</v>
      </c>
      <c r="N239" s="412">
        <v>198</v>
      </c>
      <c r="O239" s="412">
        <v>134</v>
      </c>
      <c r="P239" s="412">
        <v>231</v>
      </c>
      <c r="Q239" s="412">
        <v>146</v>
      </c>
      <c r="R239" s="412">
        <v>112</v>
      </c>
      <c r="S239" s="412">
        <v>47</v>
      </c>
      <c r="T239" s="412">
        <v>17</v>
      </c>
      <c r="U239" s="412">
        <v>1</v>
      </c>
      <c r="V239" s="412">
        <v>886</v>
      </c>
      <c r="W239" s="412">
        <v>0</v>
      </c>
      <c r="X239" s="412">
        <v>0</v>
      </c>
      <c r="Y239" s="412">
        <v>0</v>
      </c>
      <c r="Z239" s="412">
        <v>0</v>
      </c>
      <c r="AA239" s="412">
        <v>0</v>
      </c>
      <c r="AB239" s="412">
        <v>0</v>
      </c>
      <c r="AC239" s="412">
        <v>0</v>
      </c>
      <c r="AD239" s="412">
        <v>0</v>
      </c>
      <c r="AE239" s="412">
        <v>0</v>
      </c>
      <c r="AF239" s="412">
        <v>13757</v>
      </c>
      <c r="AG239" s="412">
        <v>11673</v>
      </c>
      <c r="AH239" s="412">
        <v>21692</v>
      </c>
      <c r="AI239" s="412">
        <v>16281</v>
      </c>
      <c r="AJ239" s="412">
        <v>11453</v>
      </c>
      <c r="AK239" s="412">
        <v>8659</v>
      </c>
      <c r="AL239" s="412">
        <v>5275</v>
      </c>
      <c r="AM239" s="412">
        <v>361</v>
      </c>
      <c r="AN239" s="412">
        <v>89151</v>
      </c>
      <c r="AO239" s="412">
        <v>35</v>
      </c>
      <c r="AP239" s="412">
        <v>74</v>
      </c>
      <c r="AQ239" s="412">
        <v>140</v>
      </c>
      <c r="AR239" s="412">
        <v>147</v>
      </c>
      <c r="AS239" s="412">
        <v>107</v>
      </c>
      <c r="AT239" s="412">
        <v>74</v>
      </c>
      <c r="AU239" s="412">
        <v>55</v>
      </c>
      <c r="AV239" s="412">
        <v>15</v>
      </c>
      <c r="AW239" s="412">
        <v>647</v>
      </c>
      <c r="AX239" s="412">
        <v>35</v>
      </c>
      <c r="AY239" s="412">
        <v>74</v>
      </c>
      <c r="AZ239" s="412">
        <v>140</v>
      </c>
      <c r="BA239" s="412">
        <v>147</v>
      </c>
      <c r="BB239" s="412">
        <v>107</v>
      </c>
      <c r="BC239" s="412">
        <v>74</v>
      </c>
      <c r="BD239" s="412">
        <v>55</v>
      </c>
      <c r="BE239" s="412">
        <v>15</v>
      </c>
      <c r="BF239" s="412">
        <v>0</v>
      </c>
      <c r="BG239" s="412">
        <v>647</v>
      </c>
      <c r="BH239" s="412">
        <v>35</v>
      </c>
      <c r="BI239" s="412">
        <v>13796</v>
      </c>
      <c r="BJ239" s="412">
        <v>11739</v>
      </c>
      <c r="BK239" s="412">
        <v>21699</v>
      </c>
      <c r="BL239" s="412">
        <v>16241</v>
      </c>
      <c r="BM239" s="412">
        <v>11420</v>
      </c>
      <c r="BN239" s="412">
        <v>8640</v>
      </c>
      <c r="BO239" s="412">
        <v>5235</v>
      </c>
      <c r="BP239" s="412">
        <v>346</v>
      </c>
      <c r="BQ239" s="412">
        <v>89151</v>
      </c>
      <c r="BR239" s="412">
        <v>17</v>
      </c>
      <c r="BS239" s="412">
        <v>7343</v>
      </c>
      <c r="BT239" s="412">
        <v>5321</v>
      </c>
      <c r="BU239" s="412">
        <v>7232</v>
      </c>
      <c r="BV239" s="412">
        <v>4384</v>
      </c>
      <c r="BW239" s="412">
        <v>2435</v>
      </c>
      <c r="BX239" s="412">
        <v>1328</v>
      </c>
      <c r="BY239" s="412">
        <v>655</v>
      </c>
      <c r="BZ239" s="412">
        <v>25</v>
      </c>
      <c r="CA239" s="412">
        <v>28740</v>
      </c>
      <c r="CB239" s="412">
        <v>1</v>
      </c>
      <c r="CC239" s="412">
        <v>82</v>
      </c>
      <c r="CD239" s="412">
        <v>84</v>
      </c>
      <c r="CE239" s="412">
        <v>190</v>
      </c>
      <c r="CF239" s="412">
        <v>174</v>
      </c>
      <c r="CG239" s="412">
        <v>117</v>
      </c>
      <c r="CH239" s="412">
        <v>57</v>
      </c>
      <c r="CI239" s="412">
        <v>23</v>
      </c>
      <c r="CJ239" s="412">
        <v>6</v>
      </c>
      <c r="CK239" s="412">
        <v>734</v>
      </c>
      <c r="CL239" s="412">
        <v>0</v>
      </c>
      <c r="CM239" s="412">
        <v>85</v>
      </c>
      <c r="CN239" s="412">
        <v>27</v>
      </c>
      <c r="CO239" s="412">
        <v>12</v>
      </c>
      <c r="CP239" s="412">
        <v>13</v>
      </c>
      <c r="CQ239" s="412">
        <v>12</v>
      </c>
      <c r="CR239" s="412">
        <v>21</v>
      </c>
      <c r="CS239" s="412">
        <v>19</v>
      </c>
      <c r="CT239" s="412">
        <v>6</v>
      </c>
      <c r="CU239" s="412">
        <v>195</v>
      </c>
      <c r="CV239" s="412">
        <v>9</v>
      </c>
      <c r="CW239" s="412">
        <v>15</v>
      </c>
      <c r="CX239" s="412">
        <v>34</v>
      </c>
      <c r="CY239" s="412">
        <v>26</v>
      </c>
      <c r="CZ239" s="412">
        <v>20</v>
      </c>
      <c r="DA239" s="412">
        <v>4</v>
      </c>
      <c r="DB239" s="412">
        <v>6</v>
      </c>
      <c r="DC239" s="412">
        <v>2</v>
      </c>
      <c r="DD239" s="412">
        <v>116</v>
      </c>
      <c r="DE239" s="412">
        <v>158</v>
      </c>
      <c r="DF239" s="412">
        <v>65</v>
      </c>
      <c r="DG239" s="412">
        <v>65</v>
      </c>
      <c r="DH239" s="412">
        <v>56</v>
      </c>
      <c r="DI239" s="412">
        <v>26</v>
      </c>
      <c r="DJ239" s="412">
        <v>17</v>
      </c>
      <c r="DK239" s="412">
        <v>10</v>
      </c>
      <c r="DL239" s="412">
        <v>2</v>
      </c>
      <c r="DM239" s="412">
        <v>399</v>
      </c>
      <c r="DN239" s="412">
        <v>0</v>
      </c>
      <c r="DO239" s="412">
        <v>0</v>
      </c>
      <c r="DP239" s="412">
        <v>0</v>
      </c>
      <c r="DQ239" s="412">
        <v>0</v>
      </c>
      <c r="DR239" s="412">
        <v>0</v>
      </c>
      <c r="DS239" s="412">
        <v>0</v>
      </c>
      <c r="DT239" s="412">
        <v>0</v>
      </c>
      <c r="DU239" s="412">
        <v>0</v>
      </c>
      <c r="DV239" s="412">
        <v>0</v>
      </c>
      <c r="DW239" s="412">
        <v>11</v>
      </c>
      <c r="DX239" s="412">
        <v>4</v>
      </c>
      <c r="DY239" s="412">
        <v>8</v>
      </c>
      <c r="DZ239" s="412">
        <v>11</v>
      </c>
      <c r="EA239" s="412">
        <v>4</v>
      </c>
      <c r="EB239" s="412">
        <v>4</v>
      </c>
      <c r="EC239" s="412">
        <v>3</v>
      </c>
      <c r="ED239" s="412">
        <v>1</v>
      </c>
      <c r="EE239" s="412">
        <v>46</v>
      </c>
      <c r="EF239" s="412">
        <v>169</v>
      </c>
      <c r="EG239" s="412">
        <v>69</v>
      </c>
      <c r="EH239" s="412">
        <v>73</v>
      </c>
      <c r="EI239" s="412">
        <v>67</v>
      </c>
      <c r="EJ239" s="412">
        <v>30</v>
      </c>
      <c r="EK239" s="412">
        <v>21</v>
      </c>
      <c r="EL239" s="412">
        <v>13</v>
      </c>
      <c r="EM239" s="412">
        <v>3</v>
      </c>
      <c r="EN239" s="412">
        <v>445</v>
      </c>
      <c r="EO239" s="412">
        <v>33</v>
      </c>
      <c r="EP239" s="412">
        <v>26</v>
      </c>
      <c r="EQ239" s="412">
        <v>25</v>
      </c>
      <c r="ER239" s="412">
        <v>25</v>
      </c>
      <c r="ES239" s="412">
        <v>14</v>
      </c>
      <c r="ET239" s="412">
        <v>13</v>
      </c>
      <c r="EU239" s="412">
        <v>9</v>
      </c>
      <c r="EV239" s="412">
        <v>3</v>
      </c>
      <c r="EW239" s="412">
        <v>148</v>
      </c>
      <c r="EX239" s="412">
        <v>0</v>
      </c>
      <c r="EY239" s="412">
        <v>0</v>
      </c>
      <c r="EZ239" s="412">
        <v>0</v>
      </c>
      <c r="FA239" s="412">
        <v>0</v>
      </c>
      <c r="FB239" s="412">
        <v>0</v>
      </c>
      <c r="FC239" s="412">
        <v>0</v>
      </c>
      <c r="FD239" s="412">
        <v>0</v>
      </c>
      <c r="FE239" s="412">
        <v>0</v>
      </c>
      <c r="FF239" s="412">
        <v>0</v>
      </c>
      <c r="FG239" s="412">
        <v>4</v>
      </c>
      <c r="FH239" s="412">
        <v>7</v>
      </c>
      <c r="FI239" s="412">
        <v>5</v>
      </c>
      <c r="FJ239" s="412">
        <v>7</v>
      </c>
      <c r="FK239" s="412">
        <v>4</v>
      </c>
      <c r="FL239" s="412">
        <v>3</v>
      </c>
      <c r="FM239" s="412">
        <v>4</v>
      </c>
      <c r="FN239" s="412">
        <v>0</v>
      </c>
      <c r="FO239" s="412">
        <v>34</v>
      </c>
      <c r="FP239" s="412">
        <v>29</v>
      </c>
      <c r="FQ239" s="412">
        <v>19</v>
      </c>
      <c r="FR239" s="412">
        <v>20</v>
      </c>
      <c r="FS239" s="412">
        <v>18</v>
      </c>
      <c r="FT239" s="412">
        <v>10</v>
      </c>
      <c r="FU239" s="412">
        <v>10</v>
      </c>
      <c r="FV239" s="412">
        <v>5</v>
      </c>
      <c r="FW239" s="412">
        <v>3</v>
      </c>
      <c r="FX239" s="412">
        <v>114</v>
      </c>
      <c r="FY239" s="412">
        <v>17</v>
      </c>
      <c r="FZ239" s="412">
        <v>6275</v>
      </c>
      <c r="GA239" s="412">
        <v>6303</v>
      </c>
      <c r="GB239" s="412">
        <v>14256</v>
      </c>
      <c r="GC239" s="412">
        <v>11658</v>
      </c>
      <c r="GD239" s="412">
        <v>8852</v>
      </c>
      <c r="GE239" s="412">
        <v>7230</v>
      </c>
      <c r="GF239" s="412">
        <v>4535</v>
      </c>
      <c r="GG239" s="412">
        <v>308</v>
      </c>
      <c r="GH239" s="412">
        <v>59434</v>
      </c>
      <c r="GI239" s="412">
        <v>18</v>
      </c>
      <c r="GJ239" s="412">
        <v>7521</v>
      </c>
      <c r="GK239" s="412">
        <v>5436</v>
      </c>
      <c r="GL239" s="412">
        <v>7443</v>
      </c>
      <c r="GM239" s="412">
        <v>4583</v>
      </c>
      <c r="GN239" s="412">
        <v>2568</v>
      </c>
      <c r="GO239" s="412">
        <v>1410</v>
      </c>
      <c r="GP239" s="412">
        <v>700</v>
      </c>
      <c r="GQ239" s="412">
        <v>38</v>
      </c>
      <c r="GR239" s="412">
        <v>29717</v>
      </c>
      <c r="GS239" s="412">
        <v>0</v>
      </c>
      <c r="GT239" s="412">
        <v>4.5999999999999996</v>
      </c>
      <c r="GU239" s="412">
        <v>0.5</v>
      </c>
      <c r="GV239" s="412">
        <v>0</v>
      </c>
      <c r="GW239" s="412">
        <v>0</v>
      </c>
      <c r="GX239" s="412">
        <v>0</v>
      </c>
      <c r="GY239" s="412">
        <v>0</v>
      </c>
      <c r="GZ239" s="412">
        <v>0</v>
      </c>
      <c r="HA239" s="412">
        <v>0</v>
      </c>
      <c r="HB239" s="412">
        <v>5.0999999999999996</v>
      </c>
      <c r="HC239" s="412">
        <v>30.5</v>
      </c>
      <c r="HD239" s="412">
        <v>11898.15</v>
      </c>
      <c r="HE239" s="412">
        <v>10375.75</v>
      </c>
      <c r="HF239" s="412">
        <v>19841</v>
      </c>
      <c r="HG239" s="412">
        <v>15100</v>
      </c>
      <c r="HH239" s="412">
        <v>10778</v>
      </c>
      <c r="HI239" s="412">
        <v>8285.25</v>
      </c>
      <c r="HJ239" s="412">
        <v>5057.5</v>
      </c>
      <c r="HK239" s="412">
        <v>335.75</v>
      </c>
      <c r="HL239" s="412">
        <v>81701.899999999994</v>
      </c>
      <c r="HM239" s="412">
        <v>16.899999999999999</v>
      </c>
      <c r="HN239" s="412">
        <v>7932.1</v>
      </c>
      <c r="HO239" s="412">
        <v>8070</v>
      </c>
      <c r="HP239" s="412">
        <v>17636.400000000001</v>
      </c>
      <c r="HQ239" s="412">
        <v>15100</v>
      </c>
      <c r="HR239" s="412">
        <v>13173.1</v>
      </c>
      <c r="HS239" s="412">
        <v>11967.6</v>
      </c>
      <c r="HT239" s="412">
        <v>8429.2000000000007</v>
      </c>
      <c r="HU239" s="412">
        <v>671.5</v>
      </c>
      <c r="HV239" s="412">
        <v>82996.800000000003</v>
      </c>
      <c r="HW239" s="412">
        <v>0</v>
      </c>
      <c r="HX239" s="412">
        <v>82996.800000000003</v>
      </c>
      <c r="HY239" s="412">
        <v>30.5</v>
      </c>
      <c r="HZ239" s="412">
        <v>11898.15</v>
      </c>
      <c r="IA239" s="412">
        <v>10375.75</v>
      </c>
      <c r="IB239" s="412">
        <v>19841</v>
      </c>
      <c r="IC239" s="412">
        <v>15100</v>
      </c>
      <c r="ID239" s="412">
        <v>10778</v>
      </c>
      <c r="IE239" s="412">
        <v>8285.25</v>
      </c>
      <c r="IF239" s="412">
        <v>5057.5</v>
      </c>
      <c r="IG239" s="412">
        <v>335.75</v>
      </c>
      <c r="IH239" s="412">
        <v>81701.899999999994</v>
      </c>
      <c r="II239" s="412">
        <v>12.01</v>
      </c>
      <c r="IJ239" s="412">
        <v>4958.82</v>
      </c>
      <c r="IK239" s="412">
        <v>2738.04</v>
      </c>
      <c r="IL239" s="412">
        <v>2509.0700000000002</v>
      </c>
      <c r="IM239" s="412">
        <v>976.27</v>
      </c>
      <c r="IN239" s="412">
        <v>308.41000000000003</v>
      </c>
      <c r="IO239" s="412">
        <v>159.4</v>
      </c>
      <c r="IP239" s="412">
        <v>59.91</v>
      </c>
      <c r="IQ239" s="412">
        <v>2.59</v>
      </c>
      <c r="IR239" s="412">
        <v>11724.52</v>
      </c>
      <c r="IS239" s="412">
        <v>18.490000000000002</v>
      </c>
      <c r="IT239" s="412">
        <v>6939.33</v>
      </c>
      <c r="IU239" s="412">
        <v>7637.71</v>
      </c>
      <c r="IV239" s="412">
        <v>17331.93</v>
      </c>
      <c r="IW239" s="412">
        <v>14123.73</v>
      </c>
      <c r="IX239" s="412">
        <v>10469.59</v>
      </c>
      <c r="IY239" s="412">
        <v>8125.85</v>
      </c>
      <c r="IZ239" s="412">
        <v>4997.59</v>
      </c>
      <c r="JA239" s="412">
        <v>333.16</v>
      </c>
      <c r="JB239" s="412">
        <v>69977.38</v>
      </c>
      <c r="JC239" s="412">
        <v>10.3</v>
      </c>
      <c r="JD239" s="412">
        <v>4626.2</v>
      </c>
      <c r="JE239" s="412">
        <v>5940.4</v>
      </c>
      <c r="JF239" s="412">
        <v>15406.2</v>
      </c>
      <c r="JG239" s="412">
        <v>14123.7</v>
      </c>
      <c r="JH239" s="412">
        <v>12796.2</v>
      </c>
      <c r="JI239" s="412">
        <v>11737.3</v>
      </c>
      <c r="JJ239" s="412">
        <v>8329.2999999999993</v>
      </c>
      <c r="JK239" s="412">
        <v>666.3</v>
      </c>
      <c r="JL239" s="412">
        <v>73635.900000000009</v>
      </c>
      <c r="JM239" s="412">
        <v>0</v>
      </c>
      <c r="JN239" s="412">
        <v>73635.899999999994</v>
      </c>
      <c r="JO239" s="286"/>
      <c r="JP239" s="143">
        <f t="shared" si="8"/>
        <v>0</v>
      </c>
    </row>
    <row r="240" spans="1:276" x14ac:dyDescent="0.2">
      <c r="A240" s="150" t="s">
        <v>682</v>
      </c>
      <c r="B240" s="151" t="s">
        <v>276</v>
      </c>
      <c r="C240" s="152" t="s">
        <v>277</v>
      </c>
      <c r="D240" s="415" t="s">
        <v>681</v>
      </c>
      <c r="E240" s="412">
        <v>687</v>
      </c>
      <c r="F240" s="412">
        <v>870</v>
      </c>
      <c r="G240" s="412">
        <v>3566</v>
      </c>
      <c r="H240" s="412">
        <v>5733</v>
      </c>
      <c r="I240" s="412">
        <v>5021</v>
      </c>
      <c r="J240" s="412">
        <v>3458</v>
      </c>
      <c r="K240" s="412">
        <v>7032</v>
      </c>
      <c r="L240" s="412">
        <v>2049</v>
      </c>
      <c r="M240" s="412">
        <v>28416</v>
      </c>
      <c r="N240" s="412">
        <v>66</v>
      </c>
      <c r="O240" s="412">
        <v>20</v>
      </c>
      <c r="P240" s="412">
        <v>69</v>
      </c>
      <c r="Q240" s="412">
        <v>92</v>
      </c>
      <c r="R240" s="412">
        <v>71</v>
      </c>
      <c r="S240" s="412">
        <v>58</v>
      </c>
      <c r="T240" s="412">
        <v>60</v>
      </c>
      <c r="U240" s="412">
        <v>19</v>
      </c>
      <c r="V240" s="412">
        <v>455</v>
      </c>
      <c r="W240" s="412">
        <v>2</v>
      </c>
      <c r="X240" s="412">
        <v>0</v>
      </c>
      <c r="Y240" s="412">
        <v>0</v>
      </c>
      <c r="Z240" s="412">
        <v>0</v>
      </c>
      <c r="AA240" s="412">
        <v>2</v>
      </c>
      <c r="AB240" s="412">
        <v>1</v>
      </c>
      <c r="AC240" s="412">
        <v>1</v>
      </c>
      <c r="AD240" s="412">
        <v>0</v>
      </c>
      <c r="AE240" s="412">
        <v>6</v>
      </c>
      <c r="AF240" s="412">
        <v>619</v>
      </c>
      <c r="AG240" s="412">
        <v>850</v>
      </c>
      <c r="AH240" s="412">
        <v>3497</v>
      </c>
      <c r="AI240" s="412">
        <v>5641</v>
      </c>
      <c r="AJ240" s="412">
        <v>4948</v>
      </c>
      <c r="AK240" s="412">
        <v>3399</v>
      </c>
      <c r="AL240" s="412">
        <v>6971</v>
      </c>
      <c r="AM240" s="412">
        <v>2030</v>
      </c>
      <c r="AN240" s="412">
        <v>27955</v>
      </c>
      <c r="AO240" s="412">
        <v>2</v>
      </c>
      <c r="AP240" s="412">
        <v>2</v>
      </c>
      <c r="AQ240" s="412">
        <v>13</v>
      </c>
      <c r="AR240" s="412">
        <v>35</v>
      </c>
      <c r="AS240" s="412">
        <v>29</v>
      </c>
      <c r="AT240" s="412">
        <v>24</v>
      </c>
      <c r="AU240" s="412">
        <v>59</v>
      </c>
      <c r="AV240" s="412">
        <v>23</v>
      </c>
      <c r="AW240" s="412">
        <v>187</v>
      </c>
      <c r="AX240" s="412">
        <v>2</v>
      </c>
      <c r="AY240" s="412">
        <v>2</v>
      </c>
      <c r="AZ240" s="412">
        <v>13</v>
      </c>
      <c r="BA240" s="412">
        <v>35</v>
      </c>
      <c r="BB240" s="412">
        <v>29</v>
      </c>
      <c r="BC240" s="412">
        <v>24</v>
      </c>
      <c r="BD240" s="412">
        <v>59</v>
      </c>
      <c r="BE240" s="412">
        <v>23</v>
      </c>
      <c r="BF240" s="412">
        <v>0</v>
      </c>
      <c r="BG240" s="412">
        <v>187</v>
      </c>
      <c r="BH240" s="412">
        <v>2</v>
      </c>
      <c r="BI240" s="412">
        <v>619</v>
      </c>
      <c r="BJ240" s="412">
        <v>861</v>
      </c>
      <c r="BK240" s="412">
        <v>3519</v>
      </c>
      <c r="BL240" s="412">
        <v>5635</v>
      </c>
      <c r="BM240" s="412">
        <v>4943</v>
      </c>
      <c r="BN240" s="412">
        <v>3434</v>
      </c>
      <c r="BO240" s="412">
        <v>6935</v>
      </c>
      <c r="BP240" s="412">
        <v>2007</v>
      </c>
      <c r="BQ240" s="412">
        <v>27955</v>
      </c>
      <c r="BR240" s="412">
        <v>1</v>
      </c>
      <c r="BS240" s="412">
        <v>279</v>
      </c>
      <c r="BT240" s="412">
        <v>567</v>
      </c>
      <c r="BU240" s="412">
        <v>1722</v>
      </c>
      <c r="BV240" s="412">
        <v>1812</v>
      </c>
      <c r="BW240" s="412">
        <v>1303</v>
      </c>
      <c r="BX240" s="412">
        <v>825</v>
      </c>
      <c r="BY240" s="412">
        <v>1085</v>
      </c>
      <c r="BZ240" s="412">
        <v>178</v>
      </c>
      <c r="CA240" s="412">
        <v>7772</v>
      </c>
      <c r="CB240" s="412">
        <v>0</v>
      </c>
      <c r="CC240" s="412">
        <v>4</v>
      </c>
      <c r="CD240" s="412">
        <v>2</v>
      </c>
      <c r="CE240" s="412">
        <v>38</v>
      </c>
      <c r="CF240" s="412">
        <v>47</v>
      </c>
      <c r="CG240" s="412">
        <v>41</v>
      </c>
      <c r="CH240" s="412">
        <v>40</v>
      </c>
      <c r="CI240" s="412">
        <v>65</v>
      </c>
      <c r="CJ240" s="412">
        <v>14</v>
      </c>
      <c r="CK240" s="412">
        <v>251</v>
      </c>
      <c r="CL240" s="412">
        <v>0</v>
      </c>
      <c r="CM240" s="412">
        <v>4</v>
      </c>
      <c r="CN240" s="412">
        <v>0</v>
      </c>
      <c r="CO240" s="412">
        <v>1</v>
      </c>
      <c r="CP240" s="412">
        <v>3</v>
      </c>
      <c r="CQ240" s="412">
        <v>2</v>
      </c>
      <c r="CR240" s="412">
        <v>2</v>
      </c>
      <c r="CS240" s="412">
        <v>9</v>
      </c>
      <c r="CT240" s="412">
        <v>5</v>
      </c>
      <c r="CU240" s="412">
        <v>26</v>
      </c>
      <c r="CV240" s="412">
        <v>10</v>
      </c>
      <c r="CW240" s="412">
        <v>8</v>
      </c>
      <c r="CX240" s="412">
        <v>23</v>
      </c>
      <c r="CY240" s="412">
        <v>23</v>
      </c>
      <c r="CZ240" s="412">
        <v>18</v>
      </c>
      <c r="DA240" s="412">
        <v>29</v>
      </c>
      <c r="DB240" s="412">
        <v>31</v>
      </c>
      <c r="DC240" s="412">
        <v>16</v>
      </c>
      <c r="DD240" s="412">
        <v>158</v>
      </c>
      <c r="DE240" s="412">
        <v>9</v>
      </c>
      <c r="DF240" s="412">
        <v>13</v>
      </c>
      <c r="DG240" s="412">
        <v>32</v>
      </c>
      <c r="DH240" s="412">
        <v>60</v>
      </c>
      <c r="DI240" s="412">
        <v>65</v>
      </c>
      <c r="DJ240" s="412">
        <v>40</v>
      </c>
      <c r="DK240" s="412">
        <v>85</v>
      </c>
      <c r="DL240" s="412">
        <v>39</v>
      </c>
      <c r="DM240" s="412">
        <v>343</v>
      </c>
      <c r="DN240" s="412">
        <v>1</v>
      </c>
      <c r="DO240" s="412">
        <v>4</v>
      </c>
      <c r="DP240" s="412">
        <v>18</v>
      </c>
      <c r="DQ240" s="412">
        <v>24</v>
      </c>
      <c r="DR240" s="412">
        <v>15</v>
      </c>
      <c r="DS240" s="412">
        <v>14</v>
      </c>
      <c r="DT240" s="412">
        <v>35</v>
      </c>
      <c r="DU240" s="412">
        <v>7</v>
      </c>
      <c r="DV240" s="412">
        <v>118</v>
      </c>
      <c r="DW240" s="412">
        <v>6</v>
      </c>
      <c r="DX240" s="412">
        <v>13</v>
      </c>
      <c r="DY240" s="412">
        <v>25</v>
      </c>
      <c r="DZ240" s="412">
        <v>7</v>
      </c>
      <c r="EA240" s="412">
        <v>15</v>
      </c>
      <c r="EB240" s="412">
        <v>15</v>
      </c>
      <c r="EC240" s="412">
        <v>18</v>
      </c>
      <c r="ED240" s="412">
        <v>12</v>
      </c>
      <c r="EE240" s="412">
        <v>111</v>
      </c>
      <c r="EF240" s="412">
        <v>16</v>
      </c>
      <c r="EG240" s="412">
        <v>30</v>
      </c>
      <c r="EH240" s="412">
        <v>75</v>
      </c>
      <c r="EI240" s="412">
        <v>91</v>
      </c>
      <c r="EJ240" s="412">
        <v>95</v>
      </c>
      <c r="EK240" s="412">
        <v>69</v>
      </c>
      <c r="EL240" s="412">
        <v>138</v>
      </c>
      <c r="EM240" s="412">
        <v>58</v>
      </c>
      <c r="EN240" s="412">
        <v>572</v>
      </c>
      <c r="EO240" s="412">
        <v>13</v>
      </c>
      <c r="EP240" s="412">
        <v>24</v>
      </c>
      <c r="EQ240" s="412">
        <v>50</v>
      </c>
      <c r="ER240" s="412">
        <v>49</v>
      </c>
      <c r="ES240" s="412">
        <v>60</v>
      </c>
      <c r="ET240" s="412">
        <v>39</v>
      </c>
      <c r="EU240" s="412">
        <v>85</v>
      </c>
      <c r="EV240" s="412">
        <v>41</v>
      </c>
      <c r="EW240" s="412">
        <v>361</v>
      </c>
      <c r="EX240" s="412">
        <v>0</v>
      </c>
      <c r="EY240" s="412">
        <v>0</v>
      </c>
      <c r="EZ240" s="412">
        <v>0</v>
      </c>
      <c r="FA240" s="412">
        <v>0</v>
      </c>
      <c r="FB240" s="412">
        <v>0</v>
      </c>
      <c r="FC240" s="412">
        <v>0</v>
      </c>
      <c r="FD240" s="412">
        <v>0</v>
      </c>
      <c r="FE240" s="412">
        <v>0</v>
      </c>
      <c r="FF240" s="412">
        <v>0</v>
      </c>
      <c r="FG240" s="412">
        <v>0</v>
      </c>
      <c r="FH240" s="412">
        <v>0</v>
      </c>
      <c r="FI240" s="412">
        <v>0</v>
      </c>
      <c r="FJ240" s="412">
        <v>0</v>
      </c>
      <c r="FK240" s="412">
        <v>0</v>
      </c>
      <c r="FL240" s="412">
        <v>0</v>
      </c>
      <c r="FM240" s="412">
        <v>0</v>
      </c>
      <c r="FN240" s="412">
        <v>0</v>
      </c>
      <c r="FO240" s="412">
        <v>0</v>
      </c>
      <c r="FP240" s="412">
        <v>13</v>
      </c>
      <c r="FQ240" s="412">
        <v>24</v>
      </c>
      <c r="FR240" s="412">
        <v>50</v>
      </c>
      <c r="FS240" s="412">
        <v>49</v>
      </c>
      <c r="FT240" s="412">
        <v>60</v>
      </c>
      <c r="FU240" s="412">
        <v>39</v>
      </c>
      <c r="FV240" s="412">
        <v>85</v>
      </c>
      <c r="FW240" s="412">
        <v>41</v>
      </c>
      <c r="FX240" s="412">
        <v>361</v>
      </c>
      <c r="FY240" s="412">
        <v>1</v>
      </c>
      <c r="FZ240" s="412">
        <v>325</v>
      </c>
      <c r="GA240" s="412">
        <v>272</v>
      </c>
      <c r="GB240" s="412">
        <v>1708</v>
      </c>
      <c r="GC240" s="412">
        <v>3738</v>
      </c>
      <c r="GD240" s="412">
        <v>3565</v>
      </c>
      <c r="GE240" s="412">
        <v>2537</v>
      </c>
      <c r="GF240" s="412">
        <v>5722</v>
      </c>
      <c r="GG240" s="412">
        <v>1791</v>
      </c>
      <c r="GH240" s="412">
        <v>19659</v>
      </c>
      <c r="GI240" s="412">
        <v>1</v>
      </c>
      <c r="GJ240" s="412">
        <v>294</v>
      </c>
      <c r="GK240" s="412">
        <v>589</v>
      </c>
      <c r="GL240" s="412">
        <v>1811</v>
      </c>
      <c r="GM240" s="412">
        <v>1897</v>
      </c>
      <c r="GN240" s="412">
        <v>1378</v>
      </c>
      <c r="GO240" s="412">
        <v>897</v>
      </c>
      <c r="GP240" s="412">
        <v>1213</v>
      </c>
      <c r="GQ240" s="412">
        <v>216</v>
      </c>
      <c r="GR240" s="412">
        <v>8296</v>
      </c>
      <c r="GS240" s="412">
        <v>0.4</v>
      </c>
      <c r="GT240" s="412">
        <v>7.9</v>
      </c>
      <c r="GU240" s="412">
        <v>0</v>
      </c>
      <c r="GV240" s="412">
        <v>0</v>
      </c>
      <c r="GW240" s="412">
        <v>0</v>
      </c>
      <c r="GX240" s="412">
        <v>0</v>
      </c>
      <c r="GY240" s="412">
        <v>0</v>
      </c>
      <c r="GZ240" s="412">
        <v>0</v>
      </c>
      <c r="HA240" s="412">
        <v>0</v>
      </c>
      <c r="HB240" s="412">
        <v>8.3000000000000007</v>
      </c>
      <c r="HC240" s="412">
        <v>1.35</v>
      </c>
      <c r="HD240" s="412">
        <v>540.35</v>
      </c>
      <c r="HE240" s="412">
        <v>719.75</v>
      </c>
      <c r="HF240" s="412">
        <v>3069.5</v>
      </c>
      <c r="HG240" s="412">
        <v>5146.25</v>
      </c>
      <c r="HH240" s="412">
        <v>4597.5</v>
      </c>
      <c r="HI240" s="412">
        <v>3209.75</v>
      </c>
      <c r="HJ240" s="412">
        <v>6616.5</v>
      </c>
      <c r="HK240" s="412">
        <v>1955.5</v>
      </c>
      <c r="HL240" s="412">
        <v>25856.45</v>
      </c>
      <c r="HM240" s="412">
        <v>0.8</v>
      </c>
      <c r="HN240" s="412">
        <v>360.2</v>
      </c>
      <c r="HO240" s="412">
        <v>559.79999999999995</v>
      </c>
      <c r="HP240" s="412">
        <v>2728.4</v>
      </c>
      <c r="HQ240" s="412">
        <v>5146.3</v>
      </c>
      <c r="HR240" s="412">
        <v>5619.2</v>
      </c>
      <c r="HS240" s="412">
        <v>4636.3</v>
      </c>
      <c r="HT240" s="412">
        <v>11027.5</v>
      </c>
      <c r="HU240" s="412">
        <v>3911</v>
      </c>
      <c r="HV240" s="412">
        <v>33989.5</v>
      </c>
      <c r="HW240" s="412">
        <v>101</v>
      </c>
      <c r="HX240" s="412">
        <v>34090.5</v>
      </c>
      <c r="HY240" s="412">
        <v>1.35</v>
      </c>
      <c r="HZ240" s="412">
        <v>540.35</v>
      </c>
      <c r="IA240" s="412">
        <v>719.75</v>
      </c>
      <c r="IB240" s="412">
        <v>3069.5</v>
      </c>
      <c r="IC240" s="412">
        <v>5146.25</v>
      </c>
      <c r="ID240" s="412">
        <v>4597.5</v>
      </c>
      <c r="IE240" s="412">
        <v>3209.75</v>
      </c>
      <c r="IF240" s="412">
        <v>6616.5</v>
      </c>
      <c r="IG240" s="412">
        <v>1955.5</v>
      </c>
      <c r="IH240" s="412">
        <v>25856.45</v>
      </c>
      <c r="II240" s="412">
        <v>0</v>
      </c>
      <c r="IJ240" s="412">
        <v>91.55</v>
      </c>
      <c r="IK240" s="412">
        <v>215</v>
      </c>
      <c r="IL240" s="412">
        <v>597.48</v>
      </c>
      <c r="IM240" s="412">
        <v>585.85</v>
      </c>
      <c r="IN240" s="412">
        <v>208.44</v>
      </c>
      <c r="IO240" s="412">
        <v>65.78</v>
      </c>
      <c r="IP240" s="412">
        <v>49.8</v>
      </c>
      <c r="IQ240" s="412">
        <v>4.29</v>
      </c>
      <c r="IR240" s="412">
        <v>1818.19</v>
      </c>
      <c r="IS240" s="412">
        <v>1.35</v>
      </c>
      <c r="IT240" s="412">
        <v>448.8</v>
      </c>
      <c r="IU240" s="412">
        <v>504.75</v>
      </c>
      <c r="IV240" s="412">
        <v>2472.02</v>
      </c>
      <c r="IW240" s="412">
        <v>4560.3999999999996</v>
      </c>
      <c r="IX240" s="412">
        <v>4389.0600000000004</v>
      </c>
      <c r="IY240" s="412">
        <v>3143.97</v>
      </c>
      <c r="IZ240" s="412">
        <v>6566.7</v>
      </c>
      <c r="JA240" s="412">
        <v>1951.21</v>
      </c>
      <c r="JB240" s="412">
        <v>24038.26</v>
      </c>
      <c r="JC240" s="412">
        <v>0.8</v>
      </c>
      <c r="JD240" s="412">
        <v>299.2</v>
      </c>
      <c r="JE240" s="412">
        <v>392.6</v>
      </c>
      <c r="JF240" s="412">
        <v>2197.4</v>
      </c>
      <c r="JG240" s="412">
        <v>4560.3999999999996</v>
      </c>
      <c r="JH240" s="412">
        <v>5364.4</v>
      </c>
      <c r="JI240" s="412">
        <v>4541.3</v>
      </c>
      <c r="JJ240" s="412">
        <v>10944.5</v>
      </c>
      <c r="JK240" s="412">
        <v>3902.4</v>
      </c>
      <c r="JL240" s="412">
        <v>32203</v>
      </c>
      <c r="JM240" s="412">
        <v>101</v>
      </c>
      <c r="JN240" s="412">
        <v>32304</v>
      </c>
      <c r="JO240" s="286"/>
      <c r="JP240" s="143">
        <f t="shared" si="8"/>
        <v>0</v>
      </c>
    </row>
    <row r="241" spans="1:276" x14ac:dyDescent="0.2">
      <c r="A241" s="150" t="s">
        <v>684</v>
      </c>
      <c r="B241" s="151" t="s">
        <v>276</v>
      </c>
      <c r="C241" s="152" t="s">
        <v>69</v>
      </c>
      <c r="D241" s="415" t="s">
        <v>683</v>
      </c>
      <c r="E241" s="412">
        <v>2402</v>
      </c>
      <c r="F241" s="412">
        <v>7301</v>
      </c>
      <c r="G241" s="412">
        <v>20082</v>
      </c>
      <c r="H241" s="412">
        <v>12175</v>
      </c>
      <c r="I241" s="412">
        <v>10873</v>
      </c>
      <c r="J241" s="412">
        <v>7335</v>
      </c>
      <c r="K241" s="412">
        <v>4164</v>
      </c>
      <c r="L241" s="412">
        <v>379</v>
      </c>
      <c r="M241" s="412">
        <v>64711</v>
      </c>
      <c r="N241" s="412">
        <v>263</v>
      </c>
      <c r="O241" s="412">
        <v>137</v>
      </c>
      <c r="P241" s="412">
        <v>279</v>
      </c>
      <c r="Q241" s="412">
        <v>142</v>
      </c>
      <c r="R241" s="412">
        <v>114</v>
      </c>
      <c r="S241" s="412">
        <v>63</v>
      </c>
      <c r="T241" s="412">
        <v>36</v>
      </c>
      <c r="U241" s="412">
        <v>8</v>
      </c>
      <c r="V241" s="412">
        <v>1042</v>
      </c>
      <c r="W241" s="412">
        <v>0</v>
      </c>
      <c r="X241" s="412">
        <v>0</v>
      </c>
      <c r="Y241" s="412">
        <v>0</v>
      </c>
      <c r="Z241" s="412">
        <v>0</v>
      </c>
      <c r="AA241" s="412">
        <v>0</v>
      </c>
      <c r="AB241" s="412">
        <v>0</v>
      </c>
      <c r="AC241" s="412">
        <v>0</v>
      </c>
      <c r="AD241" s="412">
        <v>0</v>
      </c>
      <c r="AE241" s="412">
        <v>0</v>
      </c>
      <c r="AF241" s="412">
        <v>2139</v>
      </c>
      <c r="AG241" s="412">
        <v>7164</v>
      </c>
      <c r="AH241" s="412">
        <v>19803</v>
      </c>
      <c r="AI241" s="412">
        <v>12033</v>
      </c>
      <c r="AJ241" s="412">
        <v>10759</v>
      </c>
      <c r="AK241" s="412">
        <v>7272</v>
      </c>
      <c r="AL241" s="412">
        <v>4128</v>
      </c>
      <c r="AM241" s="412">
        <v>371</v>
      </c>
      <c r="AN241" s="412">
        <v>63669</v>
      </c>
      <c r="AO241" s="412">
        <v>3</v>
      </c>
      <c r="AP241" s="412">
        <v>19</v>
      </c>
      <c r="AQ241" s="412">
        <v>56</v>
      </c>
      <c r="AR241" s="412">
        <v>73</v>
      </c>
      <c r="AS241" s="412">
        <v>70</v>
      </c>
      <c r="AT241" s="412">
        <v>36</v>
      </c>
      <c r="AU241" s="412">
        <v>28</v>
      </c>
      <c r="AV241" s="412">
        <v>9</v>
      </c>
      <c r="AW241" s="412">
        <v>294</v>
      </c>
      <c r="AX241" s="412">
        <v>3</v>
      </c>
      <c r="AY241" s="412">
        <v>19</v>
      </c>
      <c r="AZ241" s="412">
        <v>56</v>
      </c>
      <c r="BA241" s="412">
        <v>73</v>
      </c>
      <c r="BB241" s="412">
        <v>70</v>
      </c>
      <c r="BC241" s="412">
        <v>36</v>
      </c>
      <c r="BD241" s="412">
        <v>28</v>
      </c>
      <c r="BE241" s="412">
        <v>9</v>
      </c>
      <c r="BF241" s="412">
        <v>0</v>
      </c>
      <c r="BG241" s="412">
        <v>294</v>
      </c>
      <c r="BH241" s="412">
        <v>3</v>
      </c>
      <c r="BI241" s="412">
        <v>2155</v>
      </c>
      <c r="BJ241" s="412">
        <v>7201</v>
      </c>
      <c r="BK241" s="412">
        <v>19820</v>
      </c>
      <c r="BL241" s="412">
        <v>12030</v>
      </c>
      <c r="BM241" s="412">
        <v>10725</v>
      </c>
      <c r="BN241" s="412">
        <v>7264</v>
      </c>
      <c r="BO241" s="412">
        <v>4109</v>
      </c>
      <c r="BP241" s="412">
        <v>362</v>
      </c>
      <c r="BQ241" s="412">
        <v>63669</v>
      </c>
      <c r="BR241" s="412">
        <v>1</v>
      </c>
      <c r="BS241" s="412">
        <v>1057</v>
      </c>
      <c r="BT241" s="412">
        <v>3656</v>
      </c>
      <c r="BU241" s="412">
        <v>6253</v>
      </c>
      <c r="BV241" s="412">
        <v>2834</v>
      </c>
      <c r="BW241" s="412">
        <v>1932</v>
      </c>
      <c r="BX241" s="412">
        <v>1011</v>
      </c>
      <c r="BY241" s="412">
        <v>433</v>
      </c>
      <c r="BZ241" s="412">
        <v>22</v>
      </c>
      <c r="CA241" s="412">
        <v>17199</v>
      </c>
      <c r="CB241" s="412">
        <v>0</v>
      </c>
      <c r="CC241" s="412">
        <v>10</v>
      </c>
      <c r="CD241" s="412">
        <v>68</v>
      </c>
      <c r="CE241" s="412">
        <v>189</v>
      </c>
      <c r="CF241" s="412">
        <v>109</v>
      </c>
      <c r="CG241" s="412">
        <v>70</v>
      </c>
      <c r="CH241" s="412">
        <v>43</v>
      </c>
      <c r="CI241" s="412">
        <v>14</v>
      </c>
      <c r="CJ241" s="412">
        <v>0</v>
      </c>
      <c r="CK241" s="412">
        <v>503</v>
      </c>
      <c r="CL241" s="412">
        <v>0</v>
      </c>
      <c r="CM241" s="412">
        <v>3</v>
      </c>
      <c r="CN241" s="412">
        <v>7</v>
      </c>
      <c r="CO241" s="412">
        <v>7</v>
      </c>
      <c r="CP241" s="412">
        <v>11</v>
      </c>
      <c r="CQ241" s="412">
        <v>13</v>
      </c>
      <c r="CR241" s="412">
        <v>14</v>
      </c>
      <c r="CS241" s="412">
        <v>13</v>
      </c>
      <c r="CT241" s="412">
        <v>7</v>
      </c>
      <c r="CU241" s="412">
        <v>75</v>
      </c>
      <c r="CV241" s="412">
        <v>44</v>
      </c>
      <c r="CW241" s="412">
        <v>50</v>
      </c>
      <c r="CX241" s="412">
        <v>78</v>
      </c>
      <c r="CY241" s="412">
        <v>49</v>
      </c>
      <c r="CZ241" s="412">
        <v>47</v>
      </c>
      <c r="DA241" s="412">
        <v>31</v>
      </c>
      <c r="DB241" s="412">
        <v>23</v>
      </c>
      <c r="DC241" s="412">
        <v>3</v>
      </c>
      <c r="DD241" s="412">
        <v>325</v>
      </c>
      <c r="DE241" s="412">
        <v>107</v>
      </c>
      <c r="DF241" s="412">
        <v>171</v>
      </c>
      <c r="DG241" s="412">
        <v>240</v>
      </c>
      <c r="DH241" s="412">
        <v>139</v>
      </c>
      <c r="DI241" s="412">
        <v>103</v>
      </c>
      <c r="DJ241" s="412">
        <v>74</v>
      </c>
      <c r="DK241" s="412">
        <v>46</v>
      </c>
      <c r="DL241" s="412">
        <v>5</v>
      </c>
      <c r="DM241" s="412">
        <v>885</v>
      </c>
      <c r="DN241" s="412">
        <v>2</v>
      </c>
      <c r="DO241" s="412">
        <v>4</v>
      </c>
      <c r="DP241" s="412">
        <v>10</v>
      </c>
      <c r="DQ241" s="412">
        <v>15</v>
      </c>
      <c r="DR241" s="412">
        <v>11</v>
      </c>
      <c r="DS241" s="412">
        <v>12</v>
      </c>
      <c r="DT241" s="412">
        <v>4</v>
      </c>
      <c r="DU241" s="412">
        <v>1</v>
      </c>
      <c r="DV241" s="412">
        <v>59</v>
      </c>
      <c r="DW241" s="412">
        <v>15</v>
      </c>
      <c r="DX241" s="412">
        <v>27</v>
      </c>
      <c r="DY241" s="412">
        <v>30</v>
      </c>
      <c r="DZ241" s="412">
        <v>23</v>
      </c>
      <c r="EA241" s="412">
        <v>32</v>
      </c>
      <c r="EB241" s="412">
        <v>17</v>
      </c>
      <c r="EC241" s="412">
        <v>3</v>
      </c>
      <c r="ED241" s="412">
        <v>2</v>
      </c>
      <c r="EE241" s="412">
        <v>149</v>
      </c>
      <c r="EF241" s="412">
        <v>124</v>
      </c>
      <c r="EG241" s="412">
        <v>202</v>
      </c>
      <c r="EH241" s="412">
        <v>280</v>
      </c>
      <c r="EI241" s="412">
        <v>177</v>
      </c>
      <c r="EJ241" s="412">
        <v>146</v>
      </c>
      <c r="EK241" s="412">
        <v>103</v>
      </c>
      <c r="EL241" s="412">
        <v>53</v>
      </c>
      <c r="EM241" s="412">
        <v>8</v>
      </c>
      <c r="EN241" s="412">
        <v>1093</v>
      </c>
      <c r="EO241" s="412">
        <v>97</v>
      </c>
      <c r="EP241" s="412">
        <v>86</v>
      </c>
      <c r="EQ241" s="412">
        <v>133</v>
      </c>
      <c r="ER241" s="412">
        <v>91</v>
      </c>
      <c r="ES241" s="412">
        <v>83</v>
      </c>
      <c r="ET241" s="412">
        <v>54</v>
      </c>
      <c r="EU241" s="412">
        <v>31</v>
      </c>
      <c r="EV241" s="412">
        <v>8</v>
      </c>
      <c r="EW241" s="412">
        <v>583</v>
      </c>
      <c r="EX241" s="412">
        <v>0</v>
      </c>
      <c r="EY241" s="412">
        <v>0</v>
      </c>
      <c r="EZ241" s="412">
        <v>0</v>
      </c>
      <c r="FA241" s="412">
        <v>0</v>
      </c>
      <c r="FB241" s="412">
        <v>0</v>
      </c>
      <c r="FC241" s="412">
        <v>0</v>
      </c>
      <c r="FD241" s="412">
        <v>0</v>
      </c>
      <c r="FE241" s="412">
        <v>0</v>
      </c>
      <c r="FF241" s="412">
        <v>0</v>
      </c>
      <c r="FG241" s="412">
        <v>2</v>
      </c>
      <c r="FH241" s="412">
        <v>3</v>
      </c>
      <c r="FI241" s="412">
        <v>9</v>
      </c>
      <c r="FJ241" s="412">
        <v>9</v>
      </c>
      <c r="FK241" s="412">
        <v>5</v>
      </c>
      <c r="FL241" s="412">
        <v>6</v>
      </c>
      <c r="FM241" s="412">
        <v>2</v>
      </c>
      <c r="FN241" s="412">
        <v>1</v>
      </c>
      <c r="FO241" s="412">
        <v>37</v>
      </c>
      <c r="FP241" s="412">
        <v>95</v>
      </c>
      <c r="FQ241" s="412">
        <v>83</v>
      </c>
      <c r="FR241" s="412">
        <v>124</v>
      </c>
      <c r="FS241" s="412">
        <v>82</v>
      </c>
      <c r="FT241" s="412">
        <v>78</v>
      </c>
      <c r="FU241" s="412">
        <v>48</v>
      </c>
      <c r="FV241" s="412">
        <v>29</v>
      </c>
      <c r="FW241" s="412">
        <v>7</v>
      </c>
      <c r="FX241" s="412">
        <v>546</v>
      </c>
      <c r="FY241" s="412">
        <v>2</v>
      </c>
      <c r="FZ241" s="412">
        <v>1065</v>
      </c>
      <c r="GA241" s="412">
        <v>3437</v>
      </c>
      <c r="GB241" s="412">
        <v>13331</v>
      </c>
      <c r="GC241" s="412">
        <v>9038</v>
      </c>
      <c r="GD241" s="412">
        <v>8665</v>
      </c>
      <c r="GE241" s="412">
        <v>6166</v>
      </c>
      <c r="GF241" s="412">
        <v>3642</v>
      </c>
      <c r="GG241" s="412">
        <v>330</v>
      </c>
      <c r="GH241" s="412">
        <v>45676</v>
      </c>
      <c r="GI241" s="412">
        <v>1</v>
      </c>
      <c r="GJ241" s="412">
        <v>1090</v>
      </c>
      <c r="GK241" s="412">
        <v>3764</v>
      </c>
      <c r="GL241" s="412">
        <v>6489</v>
      </c>
      <c r="GM241" s="412">
        <v>2992</v>
      </c>
      <c r="GN241" s="412">
        <v>2060</v>
      </c>
      <c r="GO241" s="412">
        <v>1098</v>
      </c>
      <c r="GP241" s="412">
        <v>467</v>
      </c>
      <c r="GQ241" s="412">
        <v>32</v>
      </c>
      <c r="GR241" s="412">
        <v>17993</v>
      </c>
      <c r="GS241" s="412">
        <v>0</v>
      </c>
      <c r="GT241" s="412">
        <v>25</v>
      </c>
      <c r="GU241" s="412">
        <v>5.8</v>
      </c>
      <c r="GV241" s="412">
        <v>1</v>
      </c>
      <c r="GW241" s="412">
        <v>1.3</v>
      </c>
      <c r="GX241" s="412">
        <v>0.5</v>
      </c>
      <c r="GY241" s="412">
        <v>0</v>
      </c>
      <c r="GZ241" s="412">
        <v>0</v>
      </c>
      <c r="HA241" s="412">
        <v>0</v>
      </c>
      <c r="HB241" s="412">
        <v>33.6</v>
      </c>
      <c r="HC241" s="412">
        <v>2.75</v>
      </c>
      <c r="HD241" s="412">
        <v>1865.75</v>
      </c>
      <c r="HE241" s="412">
        <v>6269.2</v>
      </c>
      <c r="HF241" s="412">
        <v>18210</v>
      </c>
      <c r="HG241" s="412">
        <v>11283.95</v>
      </c>
      <c r="HH241" s="412">
        <v>10221.5</v>
      </c>
      <c r="HI241" s="412">
        <v>6989.5</v>
      </c>
      <c r="HJ241" s="412">
        <v>3988.25</v>
      </c>
      <c r="HK241" s="412">
        <v>353</v>
      </c>
      <c r="HL241" s="412">
        <v>59183.9</v>
      </c>
      <c r="HM241" s="412">
        <v>1.5</v>
      </c>
      <c r="HN241" s="412">
        <v>1243.8</v>
      </c>
      <c r="HO241" s="412">
        <v>4876</v>
      </c>
      <c r="HP241" s="412">
        <v>16186.7</v>
      </c>
      <c r="HQ241" s="412">
        <v>11284</v>
      </c>
      <c r="HR241" s="412">
        <v>12492.9</v>
      </c>
      <c r="HS241" s="412">
        <v>10095.9</v>
      </c>
      <c r="HT241" s="412">
        <v>6647.1</v>
      </c>
      <c r="HU241" s="412">
        <v>706</v>
      </c>
      <c r="HV241" s="412">
        <v>63533.9</v>
      </c>
      <c r="HW241" s="412">
        <v>92.3</v>
      </c>
      <c r="HX241" s="412">
        <v>63626.2</v>
      </c>
      <c r="HY241" s="412">
        <v>2.75</v>
      </c>
      <c r="HZ241" s="412">
        <v>1865.75</v>
      </c>
      <c r="IA241" s="412">
        <v>6269.2</v>
      </c>
      <c r="IB241" s="412">
        <v>18210</v>
      </c>
      <c r="IC241" s="412">
        <v>11283.95</v>
      </c>
      <c r="ID241" s="412">
        <v>10221.5</v>
      </c>
      <c r="IE241" s="412">
        <v>6989.5</v>
      </c>
      <c r="IF241" s="412">
        <v>3988.25</v>
      </c>
      <c r="IG241" s="412">
        <v>353</v>
      </c>
      <c r="IH241" s="412">
        <v>59183.9</v>
      </c>
      <c r="II241" s="412">
        <v>0.18</v>
      </c>
      <c r="IJ241" s="412">
        <v>328.49</v>
      </c>
      <c r="IK241" s="412">
        <v>1119.8800000000001</v>
      </c>
      <c r="IL241" s="412">
        <v>2114.63</v>
      </c>
      <c r="IM241" s="412">
        <v>411.36</v>
      </c>
      <c r="IN241" s="412">
        <v>167.67</v>
      </c>
      <c r="IO241" s="412">
        <v>49.11</v>
      </c>
      <c r="IP241" s="412">
        <v>11.83</v>
      </c>
      <c r="IQ241" s="412">
        <v>0</v>
      </c>
      <c r="IR241" s="412">
        <v>4203.1499999999996</v>
      </c>
      <c r="IS241" s="412">
        <v>2.57</v>
      </c>
      <c r="IT241" s="412">
        <v>1537.26</v>
      </c>
      <c r="IU241" s="412">
        <v>5149.32</v>
      </c>
      <c r="IV241" s="412">
        <v>16095.369999999999</v>
      </c>
      <c r="IW241" s="412">
        <v>10872.59</v>
      </c>
      <c r="IX241" s="412">
        <v>10053.83</v>
      </c>
      <c r="IY241" s="412">
        <v>6940.39</v>
      </c>
      <c r="IZ241" s="412">
        <v>3976.42</v>
      </c>
      <c r="JA241" s="412">
        <v>353</v>
      </c>
      <c r="JB241" s="412">
        <v>54980.75</v>
      </c>
      <c r="JC241" s="412">
        <v>1.4</v>
      </c>
      <c r="JD241" s="412">
        <v>1024.8</v>
      </c>
      <c r="JE241" s="412">
        <v>4005</v>
      </c>
      <c r="JF241" s="412">
        <v>14307</v>
      </c>
      <c r="JG241" s="412">
        <v>10872.6</v>
      </c>
      <c r="JH241" s="412">
        <v>12288</v>
      </c>
      <c r="JI241" s="412">
        <v>10025</v>
      </c>
      <c r="JJ241" s="412">
        <v>6627.4</v>
      </c>
      <c r="JK241" s="412">
        <v>706</v>
      </c>
      <c r="JL241" s="412">
        <v>59857.200000000004</v>
      </c>
      <c r="JM241" s="412">
        <v>92.3</v>
      </c>
      <c r="JN241" s="412">
        <v>59949.5</v>
      </c>
      <c r="JO241" s="286"/>
      <c r="JP241" s="143">
        <f t="shared" si="8"/>
        <v>0</v>
      </c>
    </row>
    <row r="242" spans="1:276" x14ac:dyDescent="0.2">
      <c r="A242" s="150" t="s">
        <v>686</v>
      </c>
      <c r="B242" s="151" t="s">
        <v>276</v>
      </c>
      <c r="C242" s="152" t="s">
        <v>279</v>
      </c>
      <c r="D242" s="415" t="s">
        <v>685</v>
      </c>
      <c r="E242" s="412">
        <v>11336</v>
      </c>
      <c r="F242" s="412">
        <v>9588</v>
      </c>
      <c r="G242" s="412">
        <v>7209</v>
      </c>
      <c r="H242" s="412">
        <v>6602</v>
      </c>
      <c r="I242" s="412">
        <v>3739</v>
      </c>
      <c r="J242" s="412">
        <v>1896</v>
      </c>
      <c r="K242" s="412">
        <v>920</v>
      </c>
      <c r="L242" s="412">
        <v>87</v>
      </c>
      <c r="M242" s="412">
        <v>41377</v>
      </c>
      <c r="N242" s="412">
        <v>150</v>
      </c>
      <c r="O242" s="412">
        <v>78</v>
      </c>
      <c r="P242" s="412">
        <v>54</v>
      </c>
      <c r="Q242" s="412">
        <v>38</v>
      </c>
      <c r="R242" s="412">
        <v>21</v>
      </c>
      <c r="S242" s="412">
        <v>17</v>
      </c>
      <c r="T242" s="412">
        <v>7</v>
      </c>
      <c r="U242" s="412">
        <v>8</v>
      </c>
      <c r="V242" s="412">
        <v>373</v>
      </c>
      <c r="W242" s="412">
        <v>3</v>
      </c>
      <c r="X242" s="412">
        <v>0</v>
      </c>
      <c r="Y242" s="412">
        <v>0</v>
      </c>
      <c r="Z242" s="412">
        <v>1</v>
      </c>
      <c r="AA242" s="412">
        <v>0</v>
      </c>
      <c r="AB242" s="412">
        <v>0</v>
      </c>
      <c r="AC242" s="412">
        <v>0</v>
      </c>
      <c r="AD242" s="412">
        <v>0</v>
      </c>
      <c r="AE242" s="412">
        <v>4</v>
      </c>
      <c r="AF242" s="412">
        <v>11183</v>
      </c>
      <c r="AG242" s="412">
        <v>9510</v>
      </c>
      <c r="AH242" s="412">
        <v>7155</v>
      </c>
      <c r="AI242" s="412">
        <v>6563</v>
      </c>
      <c r="AJ242" s="412">
        <v>3718</v>
      </c>
      <c r="AK242" s="412">
        <v>1879</v>
      </c>
      <c r="AL242" s="412">
        <v>913</v>
      </c>
      <c r="AM242" s="412">
        <v>79</v>
      </c>
      <c r="AN242" s="412">
        <v>41000</v>
      </c>
      <c r="AO242" s="412">
        <v>31</v>
      </c>
      <c r="AP242" s="412">
        <v>39</v>
      </c>
      <c r="AQ242" s="412">
        <v>39</v>
      </c>
      <c r="AR242" s="412">
        <v>35</v>
      </c>
      <c r="AS242" s="412">
        <v>25</v>
      </c>
      <c r="AT242" s="412">
        <v>9</v>
      </c>
      <c r="AU242" s="412">
        <v>16</v>
      </c>
      <c r="AV242" s="412">
        <v>10</v>
      </c>
      <c r="AW242" s="412">
        <v>204</v>
      </c>
      <c r="AX242" s="412">
        <v>31</v>
      </c>
      <c r="AY242" s="412">
        <v>39</v>
      </c>
      <c r="AZ242" s="412">
        <v>39</v>
      </c>
      <c r="BA242" s="412">
        <v>35</v>
      </c>
      <c r="BB242" s="412">
        <v>25</v>
      </c>
      <c r="BC242" s="412">
        <v>9</v>
      </c>
      <c r="BD242" s="412">
        <v>16</v>
      </c>
      <c r="BE242" s="412">
        <v>10</v>
      </c>
      <c r="BF242" s="412">
        <v>0</v>
      </c>
      <c r="BG242" s="412">
        <v>204</v>
      </c>
      <c r="BH242" s="412">
        <v>31</v>
      </c>
      <c r="BI242" s="412">
        <v>11191</v>
      </c>
      <c r="BJ242" s="412">
        <v>9510</v>
      </c>
      <c r="BK242" s="412">
        <v>7151</v>
      </c>
      <c r="BL242" s="412">
        <v>6553</v>
      </c>
      <c r="BM242" s="412">
        <v>3702</v>
      </c>
      <c r="BN242" s="412">
        <v>1886</v>
      </c>
      <c r="BO242" s="412">
        <v>907</v>
      </c>
      <c r="BP242" s="412">
        <v>69</v>
      </c>
      <c r="BQ242" s="412">
        <v>41000</v>
      </c>
      <c r="BR242" s="412">
        <v>8</v>
      </c>
      <c r="BS242" s="412">
        <v>5002</v>
      </c>
      <c r="BT242" s="412">
        <v>3124</v>
      </c>
      <c r="BU242" s="412">
        <v>1905</v>
      </c>
      <c r="BV242" s="412">
        <v>1241</v>
      </c>
      <c r="BW242" s="412">
        <v>582</v>
      </c>
      <c r="BX242" s="412">
        <v>262</v>
      </c>
      <c r="BY242" s="412">
        <v>111</v>
      </c>
      <c r="BZ242" s="412">
        <v>6</v>
      </c>
      <c r="CA242" s="412">
        <v>12241</v>
      </c>
      <c r="CB242" s="412">
        <v>0</v>
      </c>
      <c r="CC242" s="412">
        <v>67</v>
      </c>
      <c r="CD242" s="412">
        <v>73</v>
      </c>
      <c r="CE242" s="412">
        <v>43</v>
      </c>
      <c r="CF242" s="412">
        <v>43</v>
      </c>
      <c r="CG242" s="412">
        <v>21</v>
      </c>
      <c r="CH242" s="412">
        <v>5</v>
      </c>
      <c r="CI242" s="412">
        <v>5</v>
      </c>
      <c r="CJ242" s="412">
        <v>0</v>
      </c>
      <c r="CK242" s="412">
        <v>257</v>
      </c>
      <c r="CL242" s="412">
        <v>0</v>
      </c>
      <c r="CM242" s="412">
        <v>3</v>
      </c>
      <c r="CN242" s="412">
        <v>2</v>
      </c>
      <c r="CO242" s="412">
        <v>1</v>
      </c>
      <c r="CP242" s="412">
        <v>2</v>
      </c>
      <c r="CQ242" s="412">
        <v>0</v>
      </c>
      <c r="CR242" s="412">
        <v>9</v>
      </c>
      <c r="CS242" s="412">
        <v>12</v>
      </c>
      <c r="CT242" s="412">
        <v>2</v>
      </c>
      <c r="CU242" s="412">
        <v>31</v>
      </c>
      <c r="CV242" s="412">
        <v>48</v>
      </c>
      <c r="CW242" s="412">
        <v>36</v>
      </c>
      <c r="CX242" s="412">
        <v>27</v>
      </c>
      <c r="CY242" s="412">
        <v>39</v>
      </c>
      <c r="CZ242" s="412">
        <v>10</v>
      </c>
      <c r="DA242" s="412">
        <v>17</v>
      </c>
      <c r="DB242" s="412">
        <v>8</v>
      </c>
      <c r="DC242" s="412">
        <v>1</v>
      </c>
      <c r="DD242" s="412">
        <v>186</v>
      </c>
      <c r="DE242" s="412">
        <v>149</v>
      </c>
      <c r="DF242" s="412">
        <v>76</v>
      </c>
      <c r="DG242" s="412">
        <v>48</v>
      </c>
      <c r="DH242" s="412">
        <v>36</v>
      </c>
      <c r="DI242" s="412">
        <v>25</v>
      </c>
      <c r="DJ242" s="412">
        <v>21</v>
      </c>
      <c r="DK242" s="412">
        <v>13</v>
      </c>
      <c r="DL242" s="412">
        <v>0</v>
      </c>
      <c r="DM242" s="412">
        <v>368</v>
      </c>
      <c r="DN242" s="412">
        <v>143</v>
      </c>
      <c r="DO242" s="412">
        <v>84</v>
      </c>
      <c r="DP242" s="412">
        <v>48</v>
      </c>
      <c r="DQ242" s="412">
        <v>39</v>
      </c>
      <c r="DR242" s="412">
        <v>18</v>
      </c>
      <c r="DS242" s="412">
        <v>9</v>
      </c>
      <c r="DT242" s="412">
        <v>5</v>
      </c>
      <c r="DU242" s="412">
        <v>0</v>
      </c>
      <c r="DV242" s="412">
        <v>346</v>
      </c>
      <c r="DW242" s="412">
        <v>42</v>
      </c>
      <c r="DX242" s="412">
        <v>14</v>
      </c>
      <c r="DY242" s="412">
        <v>15</v>
      </c>
      <c r="DZ242" s="412">
        <v>5</v>
      </c>
      <c r="EA242" s="412">
        <v>7</v>
      </c>
      <c r="EB242" s="412">
        <v>2</v>
      </c>
      <c r="EC242" s="412">
        <v>5</v>
      </c>
      <c r="ED242" s="412">
        <v>0</v>
      </c>
      <c r="EE242" s="412">
        <v>90</v>
      </c>
      <c r="EF242" s="412">
        <v>334</v>
      </c>
      <c r="EG242" s="412">
        <v>174</v>
      </c>
      <c r="EH242" s="412">
        <v>111</v>
      </c>
      <c r="EI242" s="412">
        <v>80</v>
      </c>
      <c r="EJ242" s="412">
        <v>50</v>
      </c>
      <c r="EK242" s="412">
        <v>32</v>
      </c>
      <c r="EL242" s="412">
        <v>23</v>
      </c>
      <c r="EM242" s="412">
        <v>0</v>
      </c>
      <c r="EN242" s="412">
        <v>804</v>
      </c>
      <c r="EO242" s="412">
        <v>144</v>
      </c>
      <c r="EP242" s="412">
        <v>68</v>
      </c>
      <c r="EQ242" s="412">
        <v>48</v>
      </c>
      <c r="ER242" s="412">
        <v>30</v>
      </c>
      <c r="ES242" s="412">
        <v>22</v>
      </c>
      <c r="ET242" s="412">
        <v>15</v>
      </c>
      <c r="EU242" s="412">
        <v>16</v>
      </c>
      <c r="EV242" s="412">
        <v>0</v>
      </c>
      <c r="EW242" s="412">
        <v>343</v>
      </c>
      <c r="EX242" s="412">
        <v>0</v>
      </c>
      <c r="EY242" s="412">
        <v>0</v>
      </c>
      <c r="EZ242" s="412">
        <v>0</v>
      </c>
      <c r="FA242" s="412">
        <v>0</v>
      </c>
      <c r="FB242" s="412">
        <v>0</v>
      </c>
      <c r="FC242" s="412">
        <v>0</v>
      </c>
      <c r="FD242" s="412">
        <v>0</v>
      </c>
      <c r="FE242" s="412">
        <v>0</v>
      </c>
      <c r="FF242" s="412">
        <v>0</v>
      </c>
      <c r="FG242" s="412">
        <v>8</v>
      </c>
      <c r="FH242" s="412">
        <v>8</v>
      </c>
      <c r="FI242" s="412">
        <v>3</v>
      </c>
      <c r="FJ242" s="412">
        <v>4</v>
      </c>
      <c r="FK242" s="412">
        <v>1</v>
      </c>
      <c r="FL242" s="412">
        <v>0</v>
      </c>
      <c r="FM242" s="412">
        <v>0</v>
      </c>
      <c r="FN242" s="412">
        <v>0</v>
      </c>
      <c r="FO242" s="412">
        <v>24</v>
      </c>
      <c r="FP242" s="412">
        <v>136</v>
      </c>
      <c r="FQ242" s="412">
        <v>60</v>
      </c>
      <c r="FR242" s="412">
        <v>45</v>
      </c>
      <c r="FS242" s="412">
        <v>26</v>
      </c>
      <c r="FT242" s="412">
        <v>21</v>
      </c>
      <c r="FU242" s="412">
        <v>15</v>
      </c>
      <c r="FV242" s="412">
        <v>16</v>
      </c>
      <c r="FW242" s="412">
        <v>0</v>
      </c>
      <c r="FX242" s="412">
        <v>319</v>
      </c>
      <c r="FY242" s="412">
        <v>23</v>
      </c>
      <c r="FZ242" s="412">
        <v>5934</v>
      </c>
      <c r="GA242" s="412">
        <v>6213</v>
      </c>
      <c r="GB242" s="412">
        <v>5139</v>
      </c>
      <c r="GC242" s="412">
        <v>5223</v>
      </c>
      <c r="GD242" s="412">
        <v>3074</v>
      </c>
      <c r="GE242" s="412">
        <v>1599</v>
      </c>
      <c r="GF242" s="412">
        <v>769</v>
      </c>
      <c r="GG242" s="412">
        <v>61</v>
      </c>
      <c r="GH242" s="412">
        <v>28035</v>
      </c>
      <c r="GI242" s="412">
        <v>8</v>
      </c>
      <c r="GJ242" s="412">
        <v>5257</v>
      </c>
      <c r="GK242" s="412">
        <v>3297</v>
      </c>
      <c r="GL242" s="412">
        <v>2012</v>
      </c>
      <c r="GM242" s="412">
        <v>1330</v>
      </c>
      <c r="GN242" s="412">
        <v>628</v>
      </c>
      <c r="GO242" s="412">
        <v>287</v>
      </c>
      <c r="GP242" s="412">
        <v>138</v>
      </c>
      <c r="GQ242" s="412">
        <v>8</v>
      </c>
      <c r="GR242" s="412">
        <v>12965</v>
      </c>
      <c r="GS242" s="412">
        <v>0</v>
      </c>
      <c r="GT242" s="412">
        <v>3.5</v>
      </c>
      <c r="GU242" s="412">
        <v>0</v>
      </c>
      <c r="GV242" s="412">
        <v>0</v>
      </c>
      <c r="GW242" s="412">
        <v>0</v>
      </c>
      <c r="GX242" s="412">
        <v>0</v>
      </c>
      <c r="GY242" s="412">
        <v>0</v>
      </c>
      <c r="GZ242" s="412">
        <v>0</v>
      </c>
      <c r="HA242" s="412">
        <v>0</v>
      </c>
      <c r="HB242" s="412">
        <v>3.5</v>
      </c>
      <c r="HC242" s="412">
        <v>29</v>
      </c>
      <c r="HD242" s="412">
        <v>9796.75</v>
      </c>
      <c r="HE242" s="412">
        <v>8632.75</v>
      </c>
      <c r="HF242" s="412">
        <v>6623</v>
      </c>
      <c r="HG242" s="412">
        <v>6194.5</v>
      </c>
      <c r="HH242" s="412">
        <v>3536.75</v>
      </c>
      <c r="HI242" s="412">
        <v>1806.75</v>
      </c>
      <c r="HJ242" s="412">
        <v>869.5</v>
      </c>
      <c r="HK242" s="412">
        <v>66.5</v>
      </c>
      <c r="HL242" s="412">
        <v>37555.5</v>
      </c>
      <c r="HM242" s="412">
        <v>16.100000000000001</v>
      </c>
      <c r="HN242" s="412">
        <v>6531.2</v>
      </c>
      <c r="HO242" s="412">
        <v>6714.4</v>
      </c>
      <c r="HP242" s="412">
        <v>5887.1</v>
      </c>
      <c r="HQ242" s="412">
        <v>6194.5</v>
      </c>
      <c r="HR242" s="412">
        <v>4322.7</v>
      </c>
      <c r="HS242" s="412">
        <v>2609.8000000000002</v>
      </c>
      <c r="HT242" s="412">
        <v>1449.2</v>
      </c>
      <c r="HU242" s="412">
        <v>133</v>
      </c>
      <c r="HV242" s="412">
        <v>33858</v>
      </c>
      <c r="HW242" s="412">
        <v>0</v>
      </c>
      <c r="HX242" s="412">
        <v>33858</v>
      </c>
      <c r="HY242" s="412">
        <v>29</v>
      </c>
      <c r="HZ242" s="412">
        <v>9796.75</v>
      </c>
      <c r="IA242" s="412">
        <v>8632.75</v>
      </c>
      <c r="IB242" s="412">
        <v>6623</v>
      </c>
      <c r="IC242" s="412">
        <v>6194.5</v>
      </c>
      <c r="ID242" s="412">
        <v>3536.75</v>
      </c>
      <c r="IE242" s="412">
        <v>1806.75</v>
      </c>
      <c r="IF242" s="412">
        <v>869.5</v>
      </c>
      <c r="IG242" s="412">
        <v>66.5</v>
      </c>
      <c r="IH242" s="412">
        <v>37555.5</v>
      </c>
      <c r="II242" s="412">
        <v>5.22</v>
      </c>
      <c r="IJ242" s="412">
        <v>2233.48</v>
      </c>
      <c r="IK242" s="412">
        <v>931.15</v>
      </c>
      <c r="IL242" s="412">
        <v>389.28</v>
      </c>
      <c r="IM242" s="412">
        <v>218.5</v>
      </c>
      <c r="IN242" s="412">
        <v>61.9</v>
      </c>
      <c r="IO242" s="412">
        <v>19.34</v>
      </c>
      <c r="IP242" s="412">
        <v>3.82</v>
      </c>
      <c r="IQ242" s="412">
        <v>0</v>
      </c>
      <c r="IR242" s="412">
        <v>3862.6900000000005</v>
      </c>
      <c r="IS242" s="412">
        <v>23.78</v>
      </c>
      <c r="IT242" s="412">
        <v>7563.27</v>
      </c>
      <c r="IU242" s="412">
        <v>7701.6</v>
      </c>
      <c r="IV242" s="412">
        <v>6233.72</v>
      </c>
      <c r="IW242" s="412">
        <v>5976</v>
      </c>
      <c r="IX242" s="412">
        <v>3474.85</v>
      </c>
      <c r="IY242" s="412">
        <v>1787.41</v>
      </c>
      <c r="IZ242" s="412">
        <v>865.68</v>
      </c>
      <c r="JA242" s="412">
        <v>66.5</v>
      </c>
      <c r="JB242" s="412">
        <v>33692.81</v>
      </c>
      <c r="JC242" s="412">
        <v>13.2</v>
      </c>
      <c r="JD242" s="412">
        <v>5042.2</v>
      </c>
      <c r="JE242" s="412">
        <v>5990.1</v>
      </c>
      <c r="JF242" s="412">
        <v>5541.1</v>
      </c>
      <c r="JG242" s="412">
        <v>5976</v>
      </c>
      <c r="JH242" s="412">
        <v>4247</v>
      </c>
      <c r="JI242" s="412">
        <v>2581.8000000000002</v>
      </c>
      <c r="JJ242" s="412">
        <v>1442.8</v>
      </c>
      <c r="JK242" s="412">
        <v>133</v>
      </c>
      <c r="JL242" s="412">
        <v>30967.199999999997</v>
      </c>
      <c r="JM242" s="412">
        <v>0</v>
      </c>
      <c r="JN242" s="412">
        <v>30967.200000000001</v>
      </c>
      <c r="JO242" s="286"/>
      <c r="JP242" s="143">
        <f t="shared" si="8"/>
        <v>0</v>
      </c>
    </row>
    <row r="243" spans="1:276" x14ac:dyDescent="0.2">
      <c r="A243" s="150" t="s">
        <v>687</v>
      </c>
      <c r="B243" s="151" t="s">
        <v>284</v>
      </c>
      <c r="C243" s="152" t="s">
        <v>285</v>
      </c>
      <c r="D243" s="415" t="s">
        <v>330</v>
      </c>
      <c r="E243" s="412">
        <v>12774</v>
      </c>
      <c r="F243" s="412">
        <v>34207</v>
      </c>
      <c r="G243" s="412">
        <v>26856</v>
      </c>
      <c r="H243" s="412">
        <v>20578</v>
      </c>
      <c r="I243" s="412">
        <v>11646</v>
      </c>
      <c r="J243" s="412">
        <v>5588</v>
      </c>
      <c r="K243" s="412">
        <v>1953</v>
      </c>
      <c r="L243" s="412">
        <v>178</v>
      </c>
      <c r="M243" s="412">
        <v>113780</v>
      </c>
      <c r="N243" s="412">
        <v>344</v>
      </c>
      <c r="O243" s="412">
        <v>419</v>
      </c>
      <c r="P243" s="412">
        <v>283</v>
      </c>
      <c r="Q243" s="412">
        <v>536</v>
      </c>
      <c r="R243" s="412">
        <v>110</v>
      </c>
      <c r="S243" s="412">
        <v>200</v>
      </c>
      <c r="T243" s="412">
        <v>61</v>
      </c>
      <c r="U243" s="412">
        <v>0</v>
      </c>
      <c r="V243" s="412">
        <v>1953</v>
      </c>
      <c r="W243" s="412">
        <v>0</v>
      </c>
      <c r="X243" s="412">
        <v>0</v>
      </c>
      <c r="Y243" s="412">
        <v>1</v>
      </c>
      <c r="Z243" s="412">
        <v>0</v>
      </c>
      <c r="AA243" s="412">
        <v>0</v>
      </c>
      <c r="AB243" s="412">
        <v>0</v>
      </c>
      <c r="AC243" s="412">
        <v>0</v>
      </c>
      <c r="AD243" s="412">
        <v>0</v>
      </c>
      <c r="AE243" s="412">
        <v>1</v>
      </c>
      <c r="AF243" s="412">
        <v>12430</v>
      </c>
      <c r="AG243" s="412">
        <v>33788</v>
      </c>
      <c r="AH243" s="412">
        <v>26572</v>
      </c>
      <c r="AI243" s="412">
        <v>20042</v>
      </c>
      <c r="AJ243" s="412">
        <v>11536</v>
      </c>
      <c r="AK243" s="412">
        <v>5388</v>
      </c>
      <c r="AL243" s="412">
        <v>1892</v>
      </c>
      <c r="AM243" s="412">
        <v>178</v>
      </c>
      <c r="AN243" s="412">
        <v>111826</v>
      </c>
      <c r="AO243" s="412">
        <v>28</v>
      </c>
      <c r="AP243" s="412">
        <v>117</v>
      </c>
      <c r="AQ243" s="412">
        <v>123</v>
      </c>
      <c r="AR243" s="412">
        <v>113</v>
      </c>
      <c r="AS243" s="412">
        <v>87</v>
      </c>
      <c r="AT243" s="412">
        <v>52</v>
      </c>
      <c r="AU243" s="412">
        <v>23</v>
      </c>
      <c r="AV243" s="412">
        <v>24</v>
      </c>
      <c r="AW243" s="412">
        <v>567</v>
      </c>
      <c r="AX243" s="412">
        <v>28</v>
      </c>
      <c r="AY243" s="412">
        <v>117</v>
      </c>
      <c r="AZ243" s="412">
        <v>123</v>
      </c>
      <c r="BA243" s="412">
        <v>113</v>
      </c>
      <c r="BB243" s="412">
        <v>87</v>
      </c>
      <c r="BC243" s="412">
        <v>52</v>
      </c>
      <c r="BD243" s="412">
        <v>23</v>
      </c>
      <c r="BE243" s="412">
        <v>24</v>
      </c>
      <c r="BF243" s="412">
        <v>0</v>
      </c>
      <c r="BG243" s="412">
        <v>567</v>
      </c>
      <c r="BH243" s="412">
        <v>28</v>
      </c>
      <c r="BI243" s="412">
        <v>12519</v>
      </c>
      <c r="BJ243" s="412">
        <v>33794</v>
      </c>
      <c r="BK243" s="412">
        <v>26562</v>
      </c>
      <c r="BL243" s="412">
        <v>20016</v>
      </c>
      <c r="BM243" s="412">
        <v>11501</v>
      </c>
      <c r="BN243" s="412">
        <v>5359</v>
      </c>
      <c r="BO243" s="412">
        <v>1893</v>
      </c>
      <c r="BP243" s="412">
        <v>154</v>
      </c>
      <c r="BQ243" s="412">
        <v>111826</v>
      </c>
      <c r="BR243" s="412">
        <v>17</v>
      </c>
      <c r="BS243" s="412">
        <v>7174</v>
      </c>
      <c r="BT243" s="412">
        <v>11072</v>
      </c>
      <c r="BU243" s="412">
        <v>6973</v>
      </c>
      <c r="BV243" s="412">
        <v>4054</v>
      </c>
      <c r="BW243" s="412">
        <v>1620</v>
      </c>
      <c r="BX243" s="412">
        <v>567</v>
      </c>
      <c r="BY243" s="412">
        <v>194</v>
      </c>
      <c r="BZ243" s="412">
        <v>13</v>
      </c>
      <c r="CA243" s="412">
        <v>31684</v>
      </c>
      <c r="CB243" s="412">
        <v>1</v>
      </c>
      <c r="CC243" s="412">
        <v>106</v>
      </c>
      <c r="CD243" s="412">
        <v>381</v>
      </c>
      <c r="CE243" s="412">
        <v>303</v>
      </c>
      <c r="CF243" s="412">
        <v>217</v>
      </c>
      <c r="CG243" s="412">
        <v>112</v>
      </c>
      <c r="CH243" s="412">
        <v>45</v>
      </c>
      <c r="CI243" s="412">
        <v>13</v>
      </c>
      <c r="CJ243" s="412">
        <v>0</v>
      </c>
      <c r="CK243" s="412">
        <v>1178</v>
      </c>
      <c r="CL243" s="412">
        <v>0</v>
      </c>
      <c r="CM243" s="412">
        <v>9</v>
      </c>
      <c r="CN243" s="412">
        <v>28</v>
      </c>
      <c r="CO243" s="412">
        <v>17</v>
      </c>
      <c r="CP243" s="412">
        <v>14</v>
      </c>
      <c r="CQ243" s="412">
        <v>20</v>
      </c>
      <c r="CR243" s="412">
        <v>32</v>
      </c>
      <c r="CS243" s="412">
        <v>38</v>
      </c>
      <c r="CT243" s="412">
        <v>7</v>
      </c>
      <c r="CU243" s="412">
        <v>165</v>
      </c>
      <c r="CV243" s="412">
        <v>37</v>
      </c>
      <c r="CW243" s="412">
        <v>56</v>
      </c>
      <c r="CX243" s="412">
        <v>50</v>
      </c>
      <c r="CY243" s="412">
        <v>33</v>
      </c>
      <c r="CZ243" s="412">
        <v>17</v>
      </c>
      <c r="DA243" s="412">
        <v>7</v>
      </c>
      <c r="DB243" s="412">
        <v>11</v>
      </c>
      <c r="DC243" s="412">
        <v>3</v>
      </c>
      <c r="DD243" s="412">
        <v>214</v>
      </c>
      <c r="DE243" s="412">
        <v>241</v>
      </c>
      <c r="DF243" s="412">
        <v>346</v>
      </c>
      <c r="DG243" s="412">
        <v>230</v>
      </c>
      <c r="DH243" s="412">
        <v>142</v>
      </c>
      <c r="DI243" s="412">
        <v>62</v>
      </c>
      <c r="DJ243" s="412">
        <v>29</v>
      </c>
      <c r="DK243" s="412">
        <v>18</v>
      </c>
      <c r="DL243" s="412">
        <v>1</v>
      </c>
      <c r="DM243" s="412">
        <v>1069</v>
      </c>
      <c r="DN243" s="412">
        <v>0</v>
      </c>
      <c r="DO243" s="412">
        <v>0</v>
      </c>
      <c r="DP243" s="412">
        <v>0</v>
      </c>
      <c r="DQ243" s="412">
        <v>0</v>
      </c>
      <c r="DR243" s="412">
        <v>0</v>
      </c>
      <c r="DS243" s="412">
        <v>0</v>
      </c>
      <c r="DT243" s="412">
        <v>0</v>
      </c>
      <c r="DU243" s="412">
        <v>0</v>
      </c>
      <c r="DV243" s="412">
        <v>0</v>
      </c>
      <c r="DW243" s="412">
        <v>29</v>
      </c>
      <c r="DX243" s="412">
        <v>27</v>
      </c>
      <c r="DY243" s="412">
        <v>19</v>
      </c>
      <c r="DZ243" s="412">
        <v>15</v>
      </c>
      <c r="EA243" s="412">
        <v>12</v>
      </c>
      <c r="EB243" s="412">
        <v>1</v>
      </c>
      <c r="EC243" s="412">
        <v>7</v>
      </c>
      <c r="ED243" s="412">
        <v>5</v>
      </c>
      <c r="EE243" s="412">
        <v>115</v>
      </c>
      <c r="EF243" s="412">
        <v>270</v>
      </c>
      <c r="EG243" s="412">
        <v>373</v>
      </c>
      <c r="EH243" s="412">
        <v>249</v>
      </c>
      <c r="EI243" s="412">
        <v>157</v>
      </c>
      <c r="EJ243" s="412">
        <v>74</v>
      </c>
      <c r="EK243" s="412">
        <v>30</v>
      </c>
      <c r="EL243" s="412">
        <v>25</v>
      </c>
      <c r="EM243" s="412">
        <v>6</v>
      </c>
      <c r="EN243" s="412">
        <v>1184</v>
      </c>
      <c r="EO243" s="412">
        <v>109</v>
      </c>
      <c r="EP243" s="412">
        <v>110</v>
      </c>
      <c r="EQ243" s="412">
        <v>82</v>
      </c>
      <c r="ER243" s="412">
        <v>53</v>
      </c>
      <c r="ES243" s="412">
        <v>39</v>
      </c>
      <c r="ET243" s="412">
        <v>10</v>
      </c>
      <c r="EU243" s="412">
        <v>17</v>
      </c>
      <c r="EV243" s="412">
        <v>6</v>
      </c>
      <c r="EW243" s="412">
        <v>426</v>
      </c>
      <c r="EX243" s="412">
        <v>0</v>
      </c>
      <c r="EY243" s="412">
        <v>0</v>
      </c>
      <c r="EZ243" s="412">
        <v>0</v>
      </c>
      <c r="FA243" s="412">
        <v>0</v>
      </c>
      <c r="FB243" s="412">
        <v>0</v>
      </c>
      <c r="FC243" s="412">
        <v>0</v>
      </c>
      <c r="FD243" s="412">
        <v>0</v>
      </c>
      <c r="FE243" s="412">
        <v>0</v>
      </c>
      <c r="FF243" s="412">
        <v>0</v>
      </c>
      <c r="FG243" s="412">
        <v>0</v>
      </c>
      <c r="FH243" s="412">
        <v>0</v>
      </c>
      <c r="FI243" s="412">
        <v>0</v>
      </c>
      <c r="FJ243" s="412">
        <v>1</v>
      </c>
      <c r="FK243" s="412">
        <v>0</v>
      </c>
      <c r="FL243" s="412">
        <v>0</v>
      </c>
      <c r="FM243" s="412">
        <v>0</v>
      </c>
      <c r="FN243" s="412">
        <v>0</v>
      </c>
      <c r="FO243" s="412">
        <v>1</v>
      </c>
      <c r="FP243" s="412">
        <v>109</v>
      </c>
      <c r="FQ243" s="412">
        <v>110</v>
      </c>
      <c r="FR243" s="412">
        <v>82</v>
      </c>
      <c r="FS243" s="412">
        <v>52</v>
      </c>
      <c r="FT243" s="412">
        <v>39</v>
      </c>
      <c r="FU243" s="412">
        <v>10</v>
      </c>
      <c r="FV243" s="412">
        <v>17</v>
      </c>
      <c r="FW243" s="412">
        <v>6</v>
      </c>
      <c r="FX243" s="412">
        <v>425</v>
      </c>
      <c r="FY243" s="412">
        <v>10</v>
      </c>
      <c r="FZ243" s="412">
        <v>5198</v>
      </c>
      <c r="GA243" s="412">
        <v>22279</v>
      </c>
      <c r="GB243" s="412">
        <v>19248</v>
      </c>
      <c r="GC243" s="412">
        <v>15715</v>
      </c>
      <c r="GD243" s="412">
        <v>9737</v>
      </c>
      <c r="GE243" s="412">
        <v>4714</v>
      </c>
      <c r="GF243" s="412">
        <v>1641</v>
      </c>
      <c r="GG243" s="412">
        <v>129</v>
      </c>
      <c r="GH243" s="412">
        <v>78671</v>
      </c>
      <c r="GI243" s="412">
        <v>18</v>
      </c>
      <c r="GJ243" s="412">
        <v>7321</v>
      </c>
      <c r="GK243" s="412">
        <v>11515</v>
      </c>
      <c r="GL243" s="412">
        <v>7314</v>
      </c>
      <c r="GM243" s="412">
        <v>4301</v>
      </c>
      <c r="GN243" s="412">
        <v>1764</v>
      </c>
      <c r="GO243" s="412">
        <v>645</v>
      </c>
      <c r="GP243" s="412">
        <v>252</v>
      </c>
      <c r="GQ243" s="412">
        <v>25</v>
      </c>
      <c r="GR243" s="412">
        <v>33155</v>
      </c>
      <c r="GS243" s="412">
        <v>0</v>
      </c>
      <c r="GT243" s="412">
        <v>7.75</v>
      </c>
      <c r="GU243" s="412">
        <v>0.5</v>
      </c>
      <c r="GV243" s="412">
        <v>0</v>
      </c>
      <c r="GW243" s="412">
        <v>0</v>
      </c>
      <c r="GX243" s="412">
        <v>0</v>
      </c>
      <c r="GY243" s="412">
        <v>0</v>
      </c>
      <c r="GZ243" s="412">
        <v>0</v>
      </c>
      <c r="HA243" s="412">
        <v>0</v>
      </c>
      <c r="HB243" s="412">
        <v>8.25</v>
      </c>
      <c r="HC243" s="412">
        <v>23.5</v>
      </c>
      <c r="HD243" s="412">
        <v>10699.75</v>
      </c>
      <c r="HE243" s="412">
        <v>30926.25</v>
      </c>
      <c r="HF243" s="412">
        <v>24743</v>
      </c>
      <c r="HG243" s="412">
        <v>18948.25</v>
      </c>
      <c r="HH243" s="412">
        <v>11064</v>
      </c>
      <c r="HI243" s="412">
        <v>5190.5</v>
      </c>
      <c r="HJ243" s="412">
        <v>1825.75</v>
      </c>
      <c r="HK243" s="412">
        <v>149.75</v>
      </c>
      <c r="HL243" s="412">
        <v>103570.75</v>
      </c>
      <c r="HM243" s="412">
        <v>13.1</v>
      </c>
      <c r="HN243" s="412">
        <v>7133.2</v>
      </c>
      <c r="HO243" s="412">
        <v>24053.8</v>
      </c>
      <c r="HP243" s="412">
        <v>21993.8</v>
      </c>
      <c r="HQ243" s="412">
        <v>18948.3</v>
      </c>
      <c r="HR243" s="412">
        <v>13522.7</v>
      </c>
      <c r="HS243" s="412">
        <v>7497.4</v>
      </c>
      <c r="HT243" s="412">
        <v>3042.9</v>
      </c>
      <c r="HU243" s="412">
        <v>299.5</v>
      </c>
      <c r="HV243" s="412">
        <v>96504.699999999983</v>
      </c>
      <c r="HW243" s="412">
        <v>298.2</v>
      </c>
      <c r="HX243" s="412">
        <v>96802.9</v>
      </c>
      <c r="HY243" s="412">
        <v>23.5</v>
      </c>
      <c r="HZ243" s="412">
        <v>10699.75</v>
      </c>
      <c r="IA243" s="412">
        <v>30926.25</v>
      </c>
      <c r="IB243" s="412">
        <v>24743</v>
      </c>
      <c r="IC243" s="412">
        <v>18948.25</v>
      </c>
      <c r="ID243" s="412">
        <v>11064</v>
      </c>
      <c r="IE243" s="412">
        <v>5190.5</v>
      </c>
      <c r="IF243" s="412">
        <v>1825.75</v>
      </c>
      <c r="IG243" s="412">
        <v>149.75</v>
      </c>
      <c r="IH243" s="412">
        <v>103570.75</v>
      </c>
      <c r="II243" s="412">
        <v>10.95</v>
      </c>
      <c r="IJ243" s="412">
        <v>2710.87</v>
      </c>
      <c r="IK243" s="412">
        <v>3178.71</v>
      </c>
      <c r="IL243" s="412">
        <v>1230.23</v>
      </c>
      <c r="IM243" s="412">
        <v>457.67</v>
      </c>
      <c r="IN243" s="412">
        <v>153.24</v>
      </c>
      <c r="IO243" s="412">
        <v>39.03</v>
      </c>
      <c r="IP243" s="412">
        <v>9.3000000000000007</v>
      </c>
      <c r="IQ243" s="412">
        <v>0</v>
      </c>
      <c r="IR243" s="412">
        <v>7790</v>
      </c>
      <c r="IS243" s="412">
        <v>12.55</v>
      </c>
      <c r="IT243" s="412">
        <v>7988.88</v>
      </c>
      <c r="IU243" s="412">
        <v>27747.54</v>
      </c>
      <c r="IV243" s="412">
        <v>23512.77</v>
      </c>
      <c r="IW243" s="412">
        <v>18490.580000000002</v>
      </c>
      <c r="IX243" s="412">
        <v>10910.76</v>
      </c>
      <c r="IY243" s="412">
        <v>5151.47</v>
      </c>
      <c r="IZ243" s="412">
        <v>1816.45</v>
      </c>
      <c r="JA243" s="412">
        <v>149.75</v>
      </c>
      <c r="JB243" s="412">
        <v>95780.75</v>
      </c>
      <c r="JC243" s="412">
        <v>7</v>
      </c>
      <c r="JD243" s="412">
        <v>5325.9</v>
      </c>
      <c r="JE243" s="412">
        <v>21581.4</v>
      </c>
      <c r="JF243" s="412">
        <v>20900.2</v>
      </c>
      <c r="JG243" s="412">
        <v>18490.599999999999</v>
      </c>
      <c r="JH243" s="412">
        <v>13335.4</v>
      </c>
      <c r="JI243" s="412">
        <v>7441</v>
      </c>
      <c r="JJ243" s="412">
        <v>3027.4</v>
      </c>
      <c r="JK243" s="412">
        <v>299.5</v>
      </c>
      <c r="JL243" s="412">
        <v>90408.4</v>
      </c>
      <c r="JM243" s="412">
        <v>298.2</v>
      </c>
      <c r="JN243" s="412">
        <v>90706.6</v>
      </c>
      <c r="JO243" s="286"/>
      <c r="JP243" s="143">
        <f t="shared" si="8"/>
        <v>0</v>
      </c>
    </row>
    <row r="244" spans="1:276" x14ac:dyDescent="0.2">
      <c r="A244" s="150" t="s">
        <v>689</v>
      </c>
      <c r="B244" s="151" t="s">
        <v>276</v>
      </c>
      <c r="C244" s="152" t="s">
        <v>285</v>
      </c>
      <c r="D244" s="415" t="s">
        <v>688</v>
      </c>
      <c r="E244" s="412">
        <v>4906</v>
      </c>
      <c r="F244" s="412">
        <v>8556</v>
      </c>
      <c r="G244" s="412">
        <v>8434</v>
      </c>
      <c r="H244" s="412">
        <v>7838</v>
      </c>
      <c r="I244" s="412">
        <v>6617</v>
      </c>
      <c r="J244" s="412">
        <v>3623</v>
      </c>
      <c r="K244" s="412">
        <v>2970</v>
      </c>
      <c r="L244" s="412">
        <v>331</v>
      </c>
      <c r="M244" s="412">
        <v>43275</v>
      </c>
      <c r="N244" s="412">
        <v>174</v>
      </c>
      <c r="O244" s="412">
        <v>111</v>
      </c>
      <c r="P244" s="412">
        <v>118</v>
      </c>
      <c r="Q244" s="412">
        <v>119</v>
      </c>
      <c r="R244" s="412">
        <v>75</v>
      </c>
      <c r="S244" s="412">
        <v>31</v>
      </c>
      <c r="T244" s="412">
        <v>41</v>
      </c>
      <c r="U244" s="412">
        <v>8</v>
      </c>
      <c r="V244" s="412">
        <v>677</v>
      </c>
      <c r="W244" s="412">
        <v>0</v>
      </c>
      <c r="X244" s="412">
        <v>0</v>
      </c>
      <c r="Y244" s="412">
        <v>0</v>
      </c>
      <c r="Z244" s="412">
        <v>0</v>
      </c>
      <c r="AA244" s="412">
        <v>0</v>
      </c>
      <c r="AB244" s="412">
        <v>0</v>
      </c>
      <c r="AC244" s="412">
        <v>0</v>
      </c>
      <c r="AD244" s="412">
        <v>0</v>
      </c>
      <c r="AE244" s="412">
        <v>0</v>
      </c>
      <c r="AF244" s="412">
        <v>4732</v>
      </c>
      <c r="AG244" s="412">
        <v>8445</v>
      </c>
      <c r="AH244" s="412">
        <v>8316</v>
      </c>
      <c r="AI244" s="412">
        <v>7719</v>
      </c>
      <c r="AJ244" s="412">
        <v>6542</v>
      </c>
      <c r="AK244" s="412">
        <v>3592</v>
      </c>
      <c r="AL244" s="412">
        <v>2929</v>
      </c>
      <c r="AM244" s="412">
        <v>323</v>
      </c>
      <c r="AN244" s="412">
        <v>42598</v>
      </c>
      <c r="AO244" s="412">
        <v>14</v>
      </c>
      <c r="AP244" s="412">
        <v>17</v>
      </c>
      <c r="AQ244" s="412">
        <v>45</v>
      </c>
      <c r="AR244" s="412">
        <v>49</v>
      </c>
      <c r="AS244" s="412">
        <v>44</v>
      </c>
      <c r="AT244" s="412">
        <v>10</v>
      </c>
      <c r="AU244" s="412">
        <v>27</v>
      </c>
      <c r="AV244" s="412">
        <v>8</v>
      </c>
      <c r="AW244" s="412">
        <v>214</v>
      </c>
      <c r="AX244" s="412">
        <v>14</v>
      </c>
      <c r="AY244" s="412">
        <v>17</v>
      </c>
      <c r="AZ244" s="412">
        <v>45</v>
      </c>
      <c r="BA244" s="412">
        <v>49</v>
      </c>
      <c r="BB244" s="412">
        <v>44</v>
      </c>
      <c r="BC244" s="412">
        <v>10</v>
      </c>
      <c r="BD244" s="412">
        <v>27</v>
      </c>
      <c r="BE244" s="412">
        <v>8</v>
      </c>
      <c r="BF244" s="412">
        <v>0</v>
      </c>
      <c r="BG244" s="412">
        <v>214</v>
      </c>
      <c r="BH244" s="412">
        <v>14</v>
      </c>
      <c r="BI244" s="412">
        <v>4735</v>
      </c>
      <c r="BJ244" s="412">
        <v>8473</v>
      </c>
      <c r="BK244" s="412">
        <v>8320</v>
      </c>
      <c r="BL244" s="412">
        <v>7714</v>
      </c>
      <c r="BM244" s="412">
        <v>6508</v>
      </c>
      <c r="BN244" s="412">
        <v>3609</v>
      </c>
      <c r="BO244" s="412">
        <v>2910</v>
      </c>
      <c r="BP244" s="412">
        <v>315</v>
      </c>
      <c r="BQ244" s="412">
        <v>42598</v>
      </c>
      <c r="BR244" s="412">
        <v>5</v>
      </c>
      <c r="BS244" s="412">
        <v>2467</v>
      </c>
      <c r="BT244" s="412">
        <v>3123</v>
      </c>
      <c r="BU244" s="412">
        <v>2404</v>
      </c>
      <c r="BV244" s="412">
        <v>1898</v>
      </c>
      <c r="BW244" s="412">
        <v>1186</v>
      </c>
      <c r="BX244" s="412">
        <v>550</v>
      </c>
      <c r="BY244" s="412">
        <v>369</v>
      </c>
      <c r="BZ244" s="412">
        <v>21</v>
      </c>
      <c r="CA244" s="412">
        <v>12023</v>
      </c>
      <c r="CB244" s="412">
        <v>0</v>
      </c>
      <c r="CC244" s="412">
        <v>19</v>
      </c>
      <c r="CD244" s="412">
        <v>66</v>
      </c>
      <c r="CE244" s="412">
        <v>59</v>
      </c>
      <c r="CF244" s="412">
        <v>50</v>
      </c>
      <c r="CG244" s="412">
        <v>36</v>
      </c>
      <c r="CH244" s="412">
        <v>24</v>
      </c>
      <c r="CI244" s="412">
        <v>10</v>
      </c>
      <c r="CJ244" s="412">
        <v>0</v>
      </c>
      <c r="CK244" s="412">
        <v>264</v>
      </c>
      <c r="CL244" s="412">
        <v>1</v>
      </c>
      <c r="CM244" s="412">
        <v>4</v>
      </c>
      <c r="CN244" s="412">
        <v>8</v>
      </c>
      <c r="CO244" s="412">
        <v>17</v>
      </c>
      <c r="CP244" s="412">
        <v>10</v>
      </c>
      <c r="CQ244" s="412">
        <v>15</v>
      </c>
      <c r="CR244" s="412">
        <v>18</v>
      </c>
      <c r="CS244" s="412">
        <v>14</v>
      </c>
      <c r="CT244" s="412">
        <v>2</v>
      </c>
      <c r="CU244" s="412">
        <v>89</v>
      </c>
      <c r="CV244" s="412">
        <v>442</v>
      </c>
      <c r="CW244" s="412">
        <v>385</v>
      </c>
      <c r="CX244" s="412">
        <v>563</v>
      </c>
      <c r="CY244" s="412">
        <v>683</v>
      </c>
      <c r="CZ244" s="412">
        <v>788</v>
      </c>
      <c r="DA244" s="412">
        <v>524</v>
      </c>
      <c r="DB244" s="412">
        <v>517</v>
      </c>
      <c r="DC244" s="412">
        <v>93</v>
      </c>
      <c r="DD244" s="412">
        <v>3995</v>
      </c>
      <c r="DE244" s="412">
        <v>90</v>
      </c>
      <c r="DF244" s="412">
        <v>102</v>
      </c>
      <c r="DG244" s="412">
        <v>80</v>
      </c>
      <c r="DH244" s="412">
        <v>76</v>
      </c>
      <c r="DI244" s="412">
        <v>49</v>
      </c>
      <c r="DJ244" s="412">
        <v>21</v>
      </c>
      <c r="DK244" s="412">
        <v>30</v>
      </c>
      <c r="DL244" s="412">
        <v>4</v>
      </c>
      <c r="DM244" s="412">
        <v>452</v>
      </c>
      <c r="DN244" s="412">
        <v>27</v>
      </c>
      <c r="DO244" s="412">
        <v>30</v>
      </c>
      <c r="DP244" s="412">
        <v>35</v>
      </c>
      <c r="DQ244" s="412">
        <v>28</v>
      </c>
      <c r="DR244" s="412">
        <v>27</v>
      </c>
      <c r="DS244" s="412">
        <v>12</v>
      </c>
      <c r="DT244" s="412">
        <v>9</v>
      </c>
      <c r="DU244" s="412">
        <v>2</v>
      </c>
      <c r="DV244" s="412">
        <v>170</v>
      </c>
      <c r="DW244" s="412">
        <v>15</v>
      </c>
      <c r="DX244" s="412">
        <v>17</v>
      </c>
      <c r="DY244" s="412">
        <v>5</v>
      </c>
      <c r="DZ244" s="412">
        <v>9</v>
      </c>
      <c r="EA244" s="412">
        <v>5</v>
      </c>
      <c r="EB244" s="412">
        <v>3</v>
      </c>
      <c r="EC244" s="412">
        <v>2</v>
      </c>
      <c r="ED244" s="412">
        <v>1</v>
      </c>
      <c r="EE244" s="412">
        <v>57</v>
      </c>
      <c r="EF244" s="412">
        <v>132</v>
      </c>
      <c r="EG244" s="412">
        <v>149</v>
      </c>
      <c r="EH244" s="412">
        <v>120</v>
      </c>
      <c r="EI244" s="412">
        <v>113</v>
      </c>
      <c r="EJ244" s="412">
        <v>81</v>
      </c>
      <c r="EK244" s="412">
        <v>36</v>
      </c>
      <c r="EL244" s="412">
        <v>41</v>
      </c>
      <c r="EM244" s="412">
        <v>7</v>
      </c>
      <c r="EN244" s="412">
        <v>679</v>
      </c>
      <c r="EO244" s="412">
        <v>54</v>
      </c>
      <c r="EP244" s="412">
        <v>51</v>
      </c>
      <c r="EQ244" s="412">
        <v>40</v>
      </c>
      <c r="ER244" s="412">
        <v>38</v>
      </c>
      <c r="ES244" s="412">
        <v>28</v>
      </c>
      <c r="ET244" s="412">
        <v>12</v>
      </c>
      <c r="EU244" s="412">
        <v>18</v>
      </c>
      <c r="EV244" s="412">
        <v>5</v>
      </c>
      <c r="EW244" s="412">
        <v>246</v>
      </c>
      <c r="EX244" s="412">
        <v>0</v>
      </c>
      <c r="EY244" s="412">
        <v>0</v>
      </c>
      <c r="EZ244" s="412">
        <v>0</v>
      </c>
      <c r="FA244" s="412">
        <v>0</v>
      </c>
      <c r="FB244" s="412">
        <v>0</v>
      </c>
      <c r="FC244" s="412">
        <v>0</v>
      </c>
      <c r="FD244" s="412">
        <v>0</v>
      </c>
      <c r="FE244" s="412">
        <v>0</v>
      </c>
      <c r="FF244" s="412">
        <v>0</v>
      </c>
      <c r="FG244" s="412">
        <v>3</v>
      </c>
      <c r="FH244" s="412">
        <v>3</v>
      </c>
      <c r="FI244" s="412">
        <v>8</v>
      </c>
      <c r="FJ244" s="412">
        <v>5</v>
      </c>
      <c r="FK244" s="412">
        <v>5</v>
      </c>
      <c r="FL244" s="412">
        <v>2</v>
      </c>
      <c r="FM244" s="412">
        <v>2</v>
      </c>
      <c r="FN244" s="412">
        <v>1</v>
      </c>
      <c r="FO244" s="412">
        <v>29</v>
      </c>
      <c r="FP244" s="412">
        <v>51</v>
      </c>
      <c r="FQ244" s="412">
        <v>48</v>
      </c>
      <c r="FR244" s="412">
        <v>32</v>
      </c>
      <c r="FS244" s="412">
        <v>33</v>
      </c>
      <c r="FT244" s="412">
        <v>23</v>
      </c>
      <c r="FU244" s="412">
        <v>10</v>
      </c>
      <c r="FV244" s="412">
        <v>16</v>
      </c>
      <c r="FW244" s="412">
        <v>4</v>
      </c>
      <c r="FX244" s="412">
        <v>217</v>
      </c>
      <c r="FY244" s="412">
        <v>8</v>
      </c>
      <c r="FZ244" s="412">
        <v>2200</v>
      </c>
      <c r="GA244" s="412">
        <v>5223</v>
      </c>
      <c r="GB244" s="412">
        <v>5796</v>
      </c>
      <c r="GC244" s="412">
        <v>5717</v>
      </c>
      <c r="GD244" s="412">
        <v>5233</v>
      </c>
      <c r="GE244" s="412">
        <v>2998</v>
      </c>
      <c r="GF244" s="412">
        <v>2502</v>
      </c>
      <c r="GG244" s="412">
        <v>289</v>
      </c>
      <c r="GH244" s="412">
        <v>29966</v>
      </c>
      <c r="GI244" s="412">
        <v>6</v>
      </c>
      <c r="GJ244" s="412">
        <v>2535</v>
      </c>
      <c r="GK244" s="412">
        <v>3250</v>
      </c>
      <c r="GL244" s="412">
        <v>2524</v>
      </c>
      <c r="GM244" s="412">
        <v>1997</v>
      </c>
      <c r="GN244" s="412">
        <v>1275</v>
      </c>
      <c r="GO244" s="412">
        <v>611</v>
      </c>
      <c r="GP244" s="412">
        <v>408</v>
      </c>
      <c r="GQ244" s="412">
        <v>26</v>
      </c>
      <c r="GR244" s="412">
        <v>12632</v>
      </c>
      <c r="GS244" s="412">
        <v>0</v>
      </c>
      <c r="GT244" s="412">
        <v>5</v>
      </c>
      <c r="GU244" s="412">
        <v>0.3</v>
      </c>
      <c r="GV244" s="412">
        <v>0.8</v>
      </c>
      <c r="GW244" s="412">
        <v>0.4</v>
      </c>
      <c r="GX244" s="412">
        <v>0.7</v>
      </c>
      <c r="GY244" s="412">
        <v>1</v>
      </c>
      <c r="GZ244" s="412">
        <v>0</v>
      </c>
      <c r="HA244" s="412">
        <v>0</v>
      </c>
      <c r="HB244" s="412">
        <v>8.1999999999999993</v>
      </c>
      <c r="HC244" s="412">
        <v>12.25</v>
      </c>
      <c r="HD244" s="412">
        <v>4090</v>
      </c>
      <c r="HE244" s="412">
        <v>7651.95</v>
      </c>
      <c r="HF244" s="412">
        <v>7671.95</v>
      </c>
      <c r="HG244" s="412">
        <v>7206.1</v>
      </c>
      <c r="HH244" s="412">
        <v>6175.3</v>
      </c>
      <c r="HI244" s="412">
        <v>3445.5</v>
      </c>
      <c r="HJ244" s="412">
        <v>2801.25</v>
      </c>
      <c r="HK244" s="412">
        <v>308.25</v>
      </c>
      <c r="HL244" s="412">
        <v>39362.550000000003</v>
      </c>
      <c r="HM244" s="412">
        <v>6.8</v>
      </c>
      <c r="HN244" s="412">
        <v>2726.7</v>
      </c>
      <c r="HO244" s="412">
        <v>5951.5</v>
      </c>
      <c r="HP244" s="412">
        <v>6819.5</v>
      </c>
      <c r="HQ244" s="412">
        <v>7206.1</v>
      </c>
      <c r="HR244" s="412">
        <v>7547.6</v>
      </c>
      <c r="HS244" s="412">
        <v>4976.8</v>
      </c>
      <c r="HT244" s="412">
        <v>4668.8</v>
      </c>
      <c r="HU244" s="412">
        <v>616.5</v>
      </c>
      <c r="HV244" s="412">
        <v>40520.300000000003</v>
      </c>
      <c r="HW244" s="412">
        <v>66.400000000000006</v>
      </c>
      <c r="HX244" s="412">
        <v>40586.699999999997</v>
      </c>
      <c r="HY244" s="412">
        <v>12.25</v>
      </c>
      <c r="HZ244" s="412">
        <v>4090</v>
      </c>
      <c r="IA244" s="412">
        <v>7651.95</v>
      </c>
      <c r="IB244" s="412">
        <v>7671.95</v>
      </c>
      <c r="IC244" s="412">
        <v>7206.1</v>
      </c>
      <c r="ID244" s="412">
        <v>6175.3</v>
      </c>
      <c r="IE244" s="412">
        <v>3445.5</v>
      </c>
      <c r="IF244" s="412">
        <v>2801.25</v>
      </c>
      <c r="IG244" s="412">
        <v>308.25</v>
      </c>
      <c r="IH244" s="412">
        <v>39362.550000000003</v>
      </c>
      <c r="II244" s="412">
        <v>5.01</v>
      </c>
      <c r="IJ244" s="412">
        <v>1051.98</v>
      </c>
      <c r="IK244" s="412">
        <v>1286.8800000000001</v>
      </c>
      <c r="IL244" s="412">
        <v>725.79</v>
      </c>
      <c r="IM244" s="412">
        <v>315.23</v>
      </c>
      <c r="IN244" s="412">
        <v>139.02000000000001</v>
      </c>
      <c r="IO244" s="412">
        <v>41.08</v>
      </c>
      <c r="IP244" s="412">
        <v>16.68</v>
      </c>
      <c r="IQ244" s="412">
        <v>0.8</v>
      </c>
      <c r="IR244" s="412">
        <v>3582.47</v>
      </c>
      <c r="IS244" s="412">
        <v>7.24</v>
      </c>
      <c r="IT244" s="412">
        <v>3038.02</v>
      </c>
      <c r="IU244" s="412">
        <v>6365.07</v>
      </c>
      <c r="IV244" s="412">
        <v>6946.16</v>
      </c>
      <c r="IW244" s="412">
        <v>6890.8700000000008</v>
      </c>
      <c r="IX244" s="412">
        <v>6036.28</v>
      </c>
      <c r="IY244" s="412">
        <v>3404.42</v>
      </c>
      <c r="IZ244" s="412">
        <v>2784.57</v>
      </c>
      <c r="JA244" s="412">
        <v>307.45</v>
      </c>
      <c r="JB244" s="412">
        <v>35780.079999999994</v>
      </c>
      <c r="JC244" s="412">
        <v>4</v>
      </c>
      <c r="JD244" s="412">
        <v>2025.3</v>
      </c>
      <c r="JE244" s="412">
        <v>4950.6000000000004</v>
      </c>
      <c r="JF244" s="412">
        <v>6174.4</v>
      </c>
      <c r="JG244" s="412">
        <v>6890.9</v>
      </c>
      <c r="JH244" s="412">
        <v>7377.7</v>
      </c>
      <c r="JI244" s="412">
        <v>4917.5</v>
      </c>
      <c r="JJ244" s="412">
        <v>4641</v>
      </c>
      <c r="JK244" s="412">
        <v>614.9</v>
      </c>
      <c r="JL244" s="412">
        <v>37596.299999999996</v>
      </c>
      <c r="JM244" s="412">
        <v>66.400000000000006</v>
      </c>
      <c r="JN244" s="412">
        <v>37662.699999999997</v>
      </c>
      <c r="JO244" s="286"/>
      <c r="JP244" s="143">
        <f t="shared" si="8"/>
        <v>0</v>
      </c>
    </row>
    <row r="245" spans="1:276" x14ac:dyDescent="0.2">
      <c r="A245" s="150" t="s">
        <v>691</v>
      </c>
      <c r="B245" s="151" t="s">
        <v>276</v>
      </c>
      <c r="C245" s="152" t="s">
        <v>279</v>
      </c>
      <c r="D245" s="415" t="s">
        <v>690</v>
      </c>
      <c r="E245" s="412">
        <v>15091</v>
      </c>
      <c r="F245" s="412">
        <v>8509</v>
      </c>
      <c r="G245" s="412">
        <v>9716</v>
      </c>
      <c r="H245" s="412">
        <v>4065</v>
      </c>
      <c r="I245" s="412">
        <v>1763</v>
      </c>
      <c r="J245" s="412">
        <v>360</v>
      </c>
      <c r="K245" s="412">
        <v>99</v>
      </c>
      <c r="L245" s="412">
        <v>13</v>
      </c>
      <c r="M245" s="412">
        <v>39616</v>
      </c>
      <c r="N245" s="412">
        <v>187</v>
      </c>
      <c r="O245" s="412">
        <v>91</v>
      </c>
      <c r="P245" s="412">
        <v>64</v>
      </c>
      <c r="Q245" s="412">
        <v>25</v>
      </c>
      <c r="R245" s="412">
        <v>11</v>
      </c>
      <c r="S245" s="412">
        <v>2</v>
      </c>
      <c r="T245" s="412">
        <v>2</v>
      </c>
      <c r="U245" s="412">
        <v>0</v>
      </c>
      <c r="V245" s="412">
        <v>382</v>
      </c>
      <c r="W245" s="412">
        <v>2</v>
      </c>
      <c r="X245" s="412">
        <v>0</v>
      </c>
      <c r="Y245" s="412">
        <v>0</v>
      </c>
      <c r="Z245" s="412">
        <v>0</v>
      </c>
      <c r="AA245" s="412">
        <v>0</v>
      </c>
      <c r="AB245" s="412">
        <v>0</v>
      </c>
      <c r="AC245" s="412">
        <v>0</v>
      </c>
      <c r="AD245" s="412">
        <v>0</v>
      </c>
      <c r="AE245" s="412">
        <v>2</v>
      </c>
      <c r="AF245" s="412">
        <v>14902</v>
      </c>
      <c r="AG245" s="412">
        <v>8418</v>
      </c>
      <c r="AH245" s="412">
        <v>9652</v>
      </c>
      <c r="AI245" s="412">
        <v>4040</v>
      </c>
      <c r="AJ245" s="412">
        <v>1752</v>
      </c>
      <c r="AK245" s="412">
        <v>358</v>
      </c>
      <c r="AL245" s="412">
        <v>97</v>
      </c>
      <c r="AM245" s="412">
        <v>13</v>
      </c>
      <c r="AN245" s="412">
        <v>39232</v>
      </c>
      <c r="AO245" s="412">
        <v>43</v>
      </c>
      <c r="AP245" s="412">
        <v>46</v>
      </c>
      <c r="AQ245" s="412">
        <v>83</v>
      </c>
      <c r="AR245" s="412">
        <v>66</v>
      </c>
      <c r="AS245" s="412">
        <v>20</v>
      </c>
      <c r="AT245" s="412">
        <v>5</v>
      </c>
      <c r="AU245" s="412">
        <v>8</v>
      </c>
      <c r="AV245" s="412">
        <v>6</v>
      </c>
      <c r="AW245" s="412">
        <v>277</v>
      </c>
      <c r="AX245" s="412">
        <v>43</v>
      </c>
      <c r="AY245" s="412">
        <v>46</v>
      </c>
      <c r="AZ245" s="412">
        <v>83</v>
      </c>
      <c r="BA245" s="412">
        <v>66</v>
      </c>
      <c r="BB245" s="412">
        <v>20</v>
      </c>
      <c r="BC245" s="412">
        <v>5</v>
      </c>
      <c r="BD245" s="412">
        <v>8</v>
      </c>
      <c r="BE245" s="412">
        <v>6</v>
      </c>
      <c r="BF245" s="412">
        <v>0</v>
      </c>
      <c r="BG245" s="412">
        <v>277</v>
      </c>
      <c r="BH245" s="412">
        <v>43</v>
      </c>
      <c r="BI245" s="412">
        <v>14905</v>
      </c>
      <c r="BJ245" s="412">
        <v>8455</v>
      </c>
      <c r="BK245" s="412">
        <v>9635</v>
      </c>
      <c r="BL245" s="412">
        <v>3994</v>
      </c>
      <c r="BM245" s="412">
        <v>1737</v>
      </c>
      <c r="BN245" s="412">
        <v>361</v>
      </c>
      <c r="BO245" s="412">
        <v>95</v>
      </c>
      <c r="BP245" s="412">
        <v>7</v>
      </c>
      <c r="BQ245" s="412">
        <v>39232</v>
      </c>
      <c r="BR245" s="412">
        <v>9</v>
      </c>
      <c r="BS245" s="412">
        <v>5604</v>
      </c>
      <c r="BT245" s="412">
        <v>2466</v>
      </c>
      <c r="BU245" s="412">
        <v>2247</v>
      </c>
      <c r="BV245" s="412">
        <v>664</v>
      </c>
      <c r="BW245" s="412">
        <v>248</v>
      </c>
      <c r="BX245" s="412">
        <v>45</v>
      </c>
      <c r="BY245" s="412">
        <v>14</v>
      </c>
      <c r="BZ245" s="412">
        <v>0</v>
      </c>
      <c r="CA245" s="412">
        <v>11297</v>
      </c>
      <c r="CB245" s="412">
        <v>1</v>
      </c>
      <c r="CC245" s="412">
        <v>64</v>
      </c>
      <c r="CD245" s="412">
        <v>45</v>
      </c>
      <c r="CE245" s="412">
        <v>46</v>
      </c>
      <c r="CF245" s="412">
        <v>18</v>
      </c>
      <c r="CG245" s="412">
        <v>12</v>
      </c>
      <c r="CH245" s="412">
        <v>1</v>
      </c>
      <c r="CI245" s="412">
        <v>0</v>
      </c>
      <c r="CJ245" s="412">
        <v>0</v>
      </c>
      <c r="CK245" s="412">
        <v>187</v>
      </c>
      <c r="CL245" s="412">
        <v>0</v>
      </c>
      <c r="CM245" s="412">
        <v>4</v>
      </c>
      <c r="CN245" s="412">
        <v>8</v>
      </c>
      <c r="CO245" s="412">
        <v>11</v>
      </c>
      <c r="CP245" s="412">
        <v>4</v>
      </c>
      <c r="CQ245" s="412">
        <v>2</v>
      </c>
      <c r="CR245" s="412">
        <v>9</v>
      </c>
      <c r="CS245" s="412">
        <v>6</v>
      </c>
      <c r="CT245" s="412">
        <v>0</v>
      </c>
      <c r="CU245" s="412">
        <v>44</v>
      </c>
      <c r="CV245" s="412">
        <v>71</v>
      </c>
      <c r="CW245" s="412">
        <v>28</v>
      </c>
      <c r="CX245" s="412">
        <v>30</v>
      </c>
      <c r="CY245" s="412">
        <v>18</v>
      </c>
      <c r="CZ245" s="412">
        <v>11</v>
      </c>
      <c r="DA245" s="412">
        <v>1</v>
      </c>
      <c r="DB245" s="412">
        <v>1</v>
      </c>
      <c r="DC245" s="412">
        <v>0</v>
      </c>
      <c r="DD245" s="412">
        <v>160</v>
      </c>
      <c r="DE245" s="412">
        <v>229</v>
      </c>
      <c r="DF245" s="412">
        <v>102</v>
      </c>
      <c r="DG245" s="412">
        <v>64</v>
      </c>
      <c r="DH245" s="412">
        <v>26</v>
      </c>
      <c r="DI245" s="412">
        <v>10</v>
      </c>
      <c r="DJ245" s="412">
        <v>4</v>
      </c>
      <c r="DK245" s="412">
        <v>1</v>
      </c>
      <c r="DL245" s="412">
        <v>0</v>
      </c>
      <c r="DM245" s="412">
        <v>436</v>
      </c>
      <c r="DN245" s="412">
        <v>66</v>
      </c>
      <c r="DO245" s="412">
        <v>20</v>
      </c>
      <c r="DP245" s="412">
        <v>19</v>
      </c>
      <c r="DQ245" s="412">
        <v>8</v>
      </c>
      <c r="DR245" s="412">
        <v>4</v>
      </c>
      <c r="DS245" s="412">
        <v>0</v>
      </c>
      <c r="DT245" s="412">
        <v>0</v>
      </c>
      <c r="DU245" s="412">
        <v>0</v>
      </c>
      <c r="DV245" s="412">
        <v>117</v>
      </c>
      <c r="DW245" s="412">
        <v>44</v>
      </c>
      <c r="DX245" s="412">
        <v>18</v>
      </c>
      <c r="DY245" s="412">
        <v>15</v>
      </c>
      <c r="DZ245" s="412">
        <v>3</v>
      </c>
      <c r="EA245" s="412">
        <v>2</v>
      </c>
      <c r="EB245" s="412">
        <v>4</v>
      </c>
      <c r="EC245" s="412">
        <v>0</v>
      </c>
      <c r="ED245" s="412">
        <v>0</v>
      </c>
      <c r="EE245" s="412">
        <v>86</v>
      </c>
      <c r="EF245" s="412">
        <v>339</v>
      </c>
      <c r="EG245" s="412">
        <v>140</v>
      </c>
      <c r="EH245" s="412">
        <v>98</v>
      </c>
      <c r="EI245" s="412">
        <v>37</v>
      </c>
      <c r="EJ245" s="412">
        <v>16</v>
      </c>
      <c r="EK245" s="412">
        <v>8</v>
      </c>
      <c r="EL245" s="412">
        <v>1</v>
      </c>
      <c r="EM245" s="412">
        <v>0</v>
      </c>
      <c r="EN245" s="412">
        <v>639</v>
      </c>
      <c r="EO245" s="412">
        <v>134</v>
      </c>
      <c r="EP245" s="412">
        <v>65</v>
      </c>
      <c r="EQ245" s="412">
        <v>48</v>
      </c>
      <c r="ER245" s="412">
        <v>14</v>
      </c>
      <c r="ES245" s="412">
        <v>7</v>
      </c>
      <c r="ET245" s="412">
        <v>6</v>
      </c>
      <c r="EU245" s="412">
        <v>0</v>
      </c>
      <c r="EV245" s="412">
        <v>0</v>
      </c>
      <c r="EW245" s="412">
        <v>274</v>
      </c>
      <c r="EX245" s="412">
        <v>0</v>
      </c>
      <c r="EY245" s="412">
        <v>0</v>
      </c>
      <c r="EZ245" s="412">
        <v>0</v>
      </c>
      <c r="FA245" s="412">
        <v>0</v>
      </c>
      <c r="FB245" s="412">
        <v>0</v>
      </c>
      <c r="FC245" s="412">
        <v>0</v>
      </c>
      <c r="FD245" s="412">
        <v>0</v>
      </c>
      <c r="FE245" s="412">
        <v>0</v>
      </c>
      <c r="FF245" s="412">
        <v>0</v>
      </c>
      <c r="FG245" s="412">
        <v>9</v>
      </c>
      <c r="FH245" s="412">
        <v>3</v>
      </c>
      <c r="FI245" s="412">
        <v>2</v>
      </c>
      <c r="FJ245" s="412">
        <v>2</v>
      </c>
      <c r="FK245" s="412">
        <v>0</v>
      </c>
      <c r="FL245" s="412">
        <v>0</v>
      </c>
      <c r="FM245" s="412">
        <v>0</v>
      </c>
      <c r="FN245" s="412">
        <v>0</v>
      </c>
      <c r="FO245" s="412">
        <v>16</v>
      </c>
      <c r="FP245" s="412">
        <v>125</v>
      </c>
      <c r="FQ245" s="412">
        <v>62</v>
      </c>
      <c r="FR245" s="412">
        <v>46</v>
      </c>
      <c r="FS245" s="412">
        <v>12</v>
      </c>
      <c r="FT245" s="412">
        <v>7</v>
      </c>
      <c r="FU245" s="412">
        <v>6</v>
      </c>
      <c r="FV245" s="412">
        <v>0</v>
      </c>
      <c r="FW245" s="412">
        <v>0</v>
      </c>
      <c r="FX245" s="412">
        <v>258</v>
      </c>
      <c r="FY245" s="412">
        <v>33</v>
      </c>
      <c r="FZ245" s="412">
        <v>9114</v>
      </c>
      <c r="GA245" s="412">
        <v>5895</v>
      </c>
      <c r="GB245" s="412">
        <v>7296</v>
      </c>
      <c r="GC245" s="412">
        <v>3296</v>
      </c>
      <c r="GD245" s="412">
        <v>1469</v>
      </c>
      <c r="GE245" s="412">
        <v>302</v>
      </c>
      <c r="GF245" s="412">
        <v>75</v>
      </c>
      <c r="GG245" s="412">
        <v>7</v>
      </c>
      <c r="GH245" s="412">
        <v>27487</v>
      </c>
      <c r="GI245" s="412">
        <v>10</v>
      </c>
      <c r="GJ245" s="412">
        <v>5791</v>
      </c>
      <c r="GK245" s="412">
        <v>2560</v>
      </c>
      <c r="GL245" s="412">
        <v>2339</v>
      </c>
      <c r="GM245" s="412">
        <v>698</v>
      </c>
      <c r="GN245" s="412">
        <v>268</v>
      </c>
      <c r="GO245" s="412">
        <v>59</v>
      </c>
      <c r="GP245" s="412">
        <v>20</v>
      </c>
      <c r="GQ245" s="412">
        <v>0</v>
      </c>
      <c r="GR245" s="412">
        <v>11745</v>
      </c>
      <c r="GS245" s="412">
        <v>0</v>
      </c>
      <c r="GT245" s="412">
        <v>2.88</v>
      </c>
      <c r="GU245" s="412">
        <v>0</v>
      </c>
      <c r="GV245" s="412">
        <v>0</v>
      </c>
      <c r="GW245" s="412">
        <v>0</v>
      </c>
      <c r="GX245" s="412">
        <v>0</v>
      </c>
      <c r="GY245" s="412">
        <v>0</v>
      </c>
      <c r="GZ245" s="412">
        <v>0</v>
      </c>
      <c r="HA245" s="412">
        <v>0</v>
      </c>
      <c r="HB245" s="412">
        <v>2.88</v>
      </c>
      <c r="HC245" s="412">
        <v>40.5</v>
      </c>
      <c r="HD245" s="412">
        <v>13444.37</v>
      </c>
      <c r="HE245" s="412">
        <v>7813.75</v>
      </c>
      <c r="HF245" s="412">
        <v>9046.5</v>
      </c>
      <c r="HG245" s="412">
        <v>3817.5</v>
      </c>
      <c r="HH245" s="412">
        <v>1668</v>
      </c>
      <c r="HI245" s="412">
        <v>347</v>
      </c>
      <c r="HJ245" s="412">
        <v>88.5</v>
      </c>
      <c r="HK245" s="412">
        <v>7</v>
      </c>
      <c r="HL245" s="412">
        <v>36273.120000000003</v>
      </c>
      <c r="HM245" s="412">
        <v>22.5</v>
      </c>
      <c r="HN245" s="412">
        <v>8962.9</v>
      </c>
      <c r="HO245" s="412">
        <v>6077.4</v>
      </c>
      <c r="HP245" s="412">
        <v>8041.3</v>
      </c>
      <c r="HQ245" s="412">
        <v>3817.5</v>
      </c>
      <c r="HR245" s="412">
        <v>2038.7</v>
      </c>
      <c r="HS245" s="412">
        <v>501.2</v>
      </c>
      <c r="HT245" s="412">
        <v>147.5</v>
      </c>
      <c r="HU245" s="412">
        <v>14</v>
      </c>
      <c r="HV245" s="412">
        <v>29623</v>
      </c>
      <c r="HW245" s="412">
        <v>0</v>
      </c>
      <c r="HX245" s="412">
        <v>29623</v>
      </c>
      <c r="HY245" s="412">
        <v>40.5</v>
      </c>
      <c r="HZ245" s="412">
        <v>13444.37</v>
      </c>
      <c r="IA245" s="412">
        <v>7813.75</v>
      </c>
      <c r="IB245" s="412">
        <v>9046.5</v>
      </c>
      <c r="IC245" s="412">
        <v>3817.5</v>
      </c>
      <c r="ID245" s="412">
        <v>1668</v>
      </c>
      <c r="IE245" s="412">
        <v>347</v>
      </c>
      <c r="IF245" s="412">
        <v>88.5</v>
      </c>
      <c r="IG245" s="412">
        <v>7</v>
      </c>
      <c r="IH245" s="412">
        <v>36273.120000000003</v>
      </c>
      <c r="II245" s="412">
        <v>13.17</v>
      </c>
      <c r="IJ245" s="412">
        <v>2678.22</v>
      </c>
      <c r="IK245" s="412">
        <v>765.3</v>
      </c>
      <c r="IL245" s="412">
        <v>505.75</v>
      </c>
      <c r="IM245" s="412">
        <v>128.13999999999999</v>
      </c>
      <c r="IN245" s="412">
        <v>27.85</v>
      </c>
      <c r="IO245" s="412">
        <v>4.2</v>
      </c>
      <c r="IP245" s="412">
        <v>0.99</v>
      </c>
      <c r="IQ245" s="412">
        <v>0</v>
      </c>
      <c r="IR245" s="412">
        <v>4123.619999999999</v>
      </c>
      <c r="IS245" s="412">
        <v>27.33</v>
      </c>
      <c r="IT245" s="412">
        <v>10766.150000000001</v>
      </c>
      <c r="IU245" s="412">
        <v>7048.45</v>
      </c>
      <c r="IV245" s="412">
        <v>8540.75</v>
      </c>
      <c r="IW245" s="412">
        <v>3689.36</v>
      </c>
      <c r="IX245" s="412">
        <v>1640.15</v>
      </c>
      <c r="IY245" s="412">
        <v>342.8</v>
      </c>
      <c r="IZ245" s="412">
        <v>87.51</v>
      </c>
      <c r="JA245" s="412">
        <v>7</v>
      </c>
      <c r="JB245" s="412">
        <v>32149.5</v>
      </c>
      <c r="JC245" s="412">
        <v>15.2</v>
      </c>
      <c r="JD245" s="412">
        <v>7177.4</v>
      </c>
      <c r="JE245" s="412">
        <v>5482.1</v>
      </c>
      <c r="JF245" s="412">
        <v>7591.8</v>
      </c>
      <c r="JG245" s="412">
        <v>3689.4</v>
      </c>
      <c r="JH245" s="412">
        <v>2004.6</v>
      </c>
      <c r="JI245" s="412">
        <v>495.2</v>
      </c>
      <c r="JJ245" s="412">
        <v>145.9</v>
      </c>
      <c r="JK245" s="412">
        <v>14</v>
      </c>
      <c r="JL245" s="412">
        <v>26615.600000000002</v>
      </c>
      <c r="JM245" s="412">
        <v>0</v>
      </c>
      <c r="JN245" s="412">
        <v>26615.599999999999</v>
      </c>
      <c r="JO245" s="286"/>
      <c r="JP245" s="143">
        <f t="shared" si="8"/>
        <v>0</v>
      </c>
    </row>
    <row r="246" spans="1:276" x14ac:dyDescent="0.2">
      <c r="A246" s="150" t="s">
        <v>693</v>
      </c>
      <c r="B246" s="151" t="s">
        <v>276</v>
      </c>
      <c r="C246" s="152" t="s">
        <v>279</v>
      </c>
      <c r="D246" s="415" t="s">
        <v>692</v>
      </c>
      <c r="E246" s="412">
        <v>18743</v>
      </c>
      <c r="F246" s="412">
        <v>14138</v>
      </c>
      <c r="G246" s="412">
        <v>10965</v>
      </c>
      <c r="H246" s="412">
        <v>8899</v>
      </c>
      <c r="I246" s="412">
        <v>5450</v>
      </c>
      <c r="J246" s="412">
        <v>2789</v>
      </c>
      <c r="K246" s="412">
        <v>1048</v>
      </c>
      <c r="L246" s="412">
        <v>94</v>
      </c>
      <c r="M246" s="412">
        <v>62126</v>
      </c>
      <c r="N246" s="412">
        <v>306</v>
      </c>
      <c r="O246" s="412">
        <v>145</v>
      </c>
      <c r="P246" s="412">
        <v>89</v>
      </c>
      <c r="Q246" s="412">
        <v>62</v>
      </c>
      <c r="R246" s="412">
        <v>40</v>
      </c>
      <c r="S246" s="412">
        <v>21</v>
      </c>
      <c r="T246" s="412">
        <v>4</v>
      </c>
      <c r="U246" s="412">
        <v>8</v>
      </c>
      <c r="V246" s="412">
        <v>675</v>
      </c>
      <c r="W246" s="412">
        <v>0</v>
      </c>
      <c r="X246" s="412">
        <v>0</v>
      </c>
      <c r="Y246" s="412">
        <v>0</v>
      </c>
      <c r="Z246" s="412">
        <v>0</v>
      </c>
      <c r="AA246" s="412">
        <v>0</v>
      </c>
      <c r="AB246" s="412">
        <v>0</v>
      </c>
      <c r="AC246" s="412">
        <v>0</v>
      </c>
      <c r="AD246" s="412">
        <v>0</v>
      </c>
      <c r="AE246" s="412">
        <v>0</v>
      </c>
      <c r="AF246" s="412">
        <v>18437</v>
      </c>
      <c r="AG246" s="412">
        <v>13993</v>
      </c>
      <c r="AH246" s="412">
        <v>10876</v>
      </c>
      <c r="AI246" s="412">
        <v>8837</v>
      </c>
      <c r="AJ246" s="412">
        <v>5410</v>
      </c>
      <c r="AK246" s="412">
        <v>2768</v>
      </c>
      <c r="AL246" s="412">
        <v>1044</v>
      </c>
      <c r="AM246" s="412">
        <v>86</v>
      </c>
      <c r="AN246" s="412">
        <v>61451</v>
      </c>
      <c r="AO246" s="412">
        <v>25</v>
      </c>
      <c r="AP246" s="412">
        <v>56</v>
      </c>
      <c r="AQ246" s="412">
        <v>50</v>
      </c>
      <c r="AR246" s="412">
        <v>61</v>
      </c>
      <c r="AS246" s="412">
        <v>47</v>
      </c>
      <c r="AT246" s="412">
        <v>19</v>
      </c>
      <c r="AU246" s="412">
        <v>12</v>
      </c>
      <c r="AV246" s="412">
        <v>21</v>
      </c>
      <c r="AW246" s="412">
        <v>291</v>
      </c>
      <c r="AX246" s="412">
        <v>25</v>
      </c>
      <c r="AY246" s="412">
        <v>56</v>
      </c>
      <c r="AZ246" s="412">
        <v>50</v>
      </c>
      <c r="BA246" s="412">
        <v>61</v>
      </c>
      <c r="BB246" s="412">
        <v>47</v>
      </c>
      <c r="BC246" s="412">
        <v>19</v>
      </c>
      <c r="BD246" s="412">
        <v>12</v>
      </c>
      <c r="BE246" s="412">
        <v>21</v>
      </c>
      <c r="BF246" s="412">
        <v>0</v>
      </c>
      <c r="BG246" s="412">
        <v>291</v>
      </c>
      <c r="BH246" s="412">
        <v>25</v>
      </c>
      <c r="BI246" s="412">
        <v>18468</v>
      </c>
      <c r="BJ246" s="412">
        <v>13987</v>
      </c>
      <c r="BK246" s="412">
        <v>10887</v>
      </c>
      <c r="BL246" s="412">
        <v>8823</v>
      </c>
      <c r="BM246" s="412">
        <v>5382</v>
      </c>
      <c r="BN246" s="412">
        <v>2761</v>
      </c>
      <c r="BO246" s="412">
        <v>1053</v>
      </c>
      <c r="BP246" s="412">
        <v>65</v>
      </c>
      <c r="BQ246" s="412">
        <v>61451</v>
      </c>
      <c r="BR246" s="412">
        <v>5</v>
      </c>
      <c r="BS246" s="412">
        <v>8724</v>
      </c>
      <c r="BT246" s="412">
        <v>4975</v>
      </c>
      <c r="BU246" s="412">
        <v>3031</v>
      </c>
      <c r="BV246" s="412">
        <v>1778</v>
      </c>
      <c r="BW246" s="412">
        <v>868</v>
      </c>
      <c r="BX246" s="412">
        <v>396</v>
      </c>
      <c r="BY246" s="412">
        <v>121</v>
      </c>
      <c r="BZ246" s="412">
        <v>3</v>
      </c>
      <c r="CA246" s="412">
        <v>19901</v>
      </c>
      <c r="CB246" s="412">
        <v>0</v>
      </c>
      <c r="CC246" s="412">
        <v>179</v>
      </c>
      <c r="CD246" s="412">
        <v>145</v>
      </c>
      <c r="CE246" s="412">
        <v>112</v>
      </c>
      <c r="CF246" s="412">
        <v>77</v>
      </c>
      <c r="CG246" s="412">
        <v>45</v>
      </c>
      <c r="CH246" s="412">
        <v>22</v>
      </c>
      <c r="CI246" s="412">
        <v>4</v>
      </c>
      <c r="CJ246" s="412">
        <v>0</v>
      </c>
      <c r="CK246" s="412">
        <v>584</v>
      </c>
      <c r="CL246" s="412">
        <v>0</v>
      </c>
      <c r="CM246" s="412">
        <v>7</v>
      </c>
      <c r="CN246" s="412">
        <v>7</v>
      </c>
      <c r="CO246" s="412">
        <v>4</v>
      </c>
      <c r="CP246" s="412">
        <v>6</v>
      </c>
      <c r="CQ246" s="412">
        <v>5</v>
      </c>
      <c r="CR246" s="412">
        <v>9</v>
      </c>
      <c r="CS246" s="412">
        <v>19</v>
      </c>
      <c r="CT246" s="412">
        <v>1</v>
      </c>
      <c r="CU246" s="412">
        <v>58</v>
      </c>
      <c r="CV246" s="412">
        <v>73</v>
      </c>
      <c r="CW246" s="412">
        <v>45</v>
      </c>
      <c r="CX246" s="412">
        <v>48</v>
      </c>
      <c r="CY246" s="412">
        <v>36</v>
      </c>
      <c r="CZ246" s="412">
        <v>21</v>
      </c>
      <c r="DA246" s="412">
        <v>19</v>
      </c>
      <c r="DB246" s="412">
        <v>11</v>
      </c>
      <c r="DC246" s="412">
        <v>3</v>
      </c>
      <c r="DD246" s="412">
        <v>256</v>
      </c>
      <c r="DE246" s="412">
        <v>147</v>
      </c>
      <c r="DF246" s="412">
        <v>59</v>
      </c>
      <c r="DG246" s="412">
        <v>50</v>
      </c>
      <c r="DH246" s="412">
        <v>31</v>
      </c>
      <c r="DI246" s="412">
        <v>24</v>
      </c>
      <c r="DJ246" s="412">
        <v>19</v>
      </c>
      <c r="DK246" s="412">
        <v>1</v>
      </c>
      <c r="DL246" s="412">
        <v>0</v>
      </c>
      <c r="DM246" s="412">
        <v>331</v>
      </c>
      <c r="DN246" s="412">
        <v>356</v>
      </c>
      <c r="DO246" s="412">
        <v>177</v>
      </c>
      <c r="DP246" s="412">
        <v>105</v>
      </c>
      <c r="DQ246" s="412">
        <v>58</v>
      </c>
      <c r="DR246" s="412">
        <v>43</v>
      </c>
      <c r="DS246" s="412">
        <v>24</v>
      </c>
      <c r="DT246" s="412">
        <v>8</v>
      </c>
      <c r="DU246" s="412">
        <v>3</v>
      </c>
      <c r="DV246" s="412">
        <v>774</v>
      </c>
      <c r="DW246" s="412">
        <v>53</v>
      </c>
      <c r="DX246" s="412">
        <v>35</v>
      </c>
      <c r="DY246" s="412">
        <v>29</v>
      </c>
      <c r="DZ246" s="412">
        <v>16</v>
      </c>
      <c r="EA246" s="412">
        <v>9</v>
      </c>
      <c r="EB246" s="412">
        <v>4</v>
      </c>
      <c r="EC246" s="412">
        <v>1</v>
      </c>
      <c r="ED246" s="412">
        <v>1</v>
      </c>
      <c r="EE246" s="412">
        <v>148</v>
      </c>
      <c r="EF246" s="412">
        <v>556</v>
      </c>
      <c r="EG246" s="412">
        <v>271</v>
      </c>
      <c r="EH246" s="412">
        <v>184</v>
      </c>
      <c r="EI246" s="412">
        <v>105</v>
      </c>
      <c r="EJ246" s="412">
        <v>76</v>
      </c>
      <c r="EK246" s="412">
        <v>47</v>
      </c>
      <c r="EL246" s="412">
        <v>10</v>
      </c>
      <c r="EM246" s="412">
        <v>4</v>
      </c>
      <c r="EN246" s="412">
        <v>1253</v>
      </c>
      <c r="EO246" s="412">
        <v>210</v>
      </c>
      <c r="EP246" s="412">
        <v>101</v>
      </c>
      <c r="EQ246" s="412">
        <v>91</v>
      </c>
      <c r="ER246" s="412">
        <v>57</v>
      </c>
      <c r="ES246" s="412">
        <v>40</v>
      </c>
      <c r="ET246" s="412">
        <v>24</v>
      </c>
      <c r="EU246" s="412">
        <v>2</v>
      </c>
      <c r="EV246" s="412">
        <v>2</v>
      </c>
      <c r="EW246" s="412">
        <v>527</v>
      </c>
      <c r="EX246" s="412">
        <v>0</v>
      </c>
      <c r="EY246" s="412">
        <v>0</v>
      </c>
      <c r="EZ246" s="412">
        <v>0</v>
      </c>
      <c r="FA246" s="412">
        <v>0</v>
      </c>
      <c r="FB246" s="412">
        <v>0</v>
      </c>
      <c r="FC246" s="412">
        <v>0</v>
      </c>
      <c r="FD246" s="412">
        <v>0</v>
      </c>
      <c r="FE246" s="412">
        <v>0</v>
      </c>
      <c r="FF246" s="412">
        <v>0</v>
      </c>
      <c r="FG246" s="412">
        <v>10</v>
      </c>
      <c r="FH246" s="412">
        <v>7</v>
      </c>
      <c r="FI246" s="412">
        <v>12</v>
      </c>
      <c r="FJ246" s="412">
        <v>10</v>
      </c>
      <c r="FK246" s="412">
        <v>7</v>
      </c>
      <c r="FL246" s="412">
        <v>1</v>
      </c>
      <c r="FM246" s="412">
        <v>0</v>
      </c>
      <c r="FN246" s="412">
        <v>1</v>
      </c>
      <c r="FO246" s="412">
        <v>48</v>
      </c>
      <c r="FP246" s="412">
        <v>200</v>
      </c>
      <c r="FQ246" s="412">
        <v>94</v>
      </c>
      <c r="FR246" s="412">
        <v>79</v>
      </c>
      <c r="FS246" s="412">
        <v>47</v>
      </c>
      <c r="FT246" s="412">
        <v>33</v>
      </c>
      <c r="FU246" s="412">
        <v>23</v>
      </c>
      <c r="FV246" s="412">
        <v>2</v>
      </c>
      <c r="FW246" s="412">
        <v>1</v>
      </c>
      <c r="FX246" s="412">
        <v>479</v>
      </c>
      <c r="FY246" s="412">
        <v>20</v>
      </c>
      <c r="FZ246" s="412">
        <v>9076</v>
      </c>
      <c r="GA246" s="412">
        <v>8603</v>
      </c>
      <c r="GB246" s="412">
        <v>7558</v>
      </c>
      <c r="GC246" s="412">
        <v>6852</v>
      </c>
      <c r="GD246" s="412">
        <v>4391</v>
      </c>
      <c r="GE246" s="412">
        <v>2287</v>
      </c>
      <c r="GF246" s="412">
        <v>889</v>
      </c>
      <c r="GG246" s="412">
        <v>54</v>
      </c>
      <c r="GH246" s="412">
        <v>39730</v>
      </c>
      <c r="GI246" s="412">
        <v>5</v>
      </c>
      <c r="GJ246" s="412">
        <v>9392</v>
      </c>
      <c r="GK246" s="412">
        <v>5384</v>
      </c>
      <c r="GL246" s="412">
        <v>3329</v>
      </c>
      <c r="GM246" s="412">
        <v>1971</v>
      </c>
      <c r="GN246" s="412">
        <v>991</v>
      </c>
      <c r="GO246" s="412">
        <v>474</v>
      </c>
      <c r="GP246" s="412">
        <v>164</v>
      </c>
      <c r="GQ246" s="412">
        <v>11</v>
      </c>
      <c r="GR246" s="412">
        <v>21721</v>
      </c>
      <c r="GS246" s="412">
        <v>0</v>
      </c>
      <c r="GT246" s="412">
        <v>12</v>
      </c>
      <c r="GU246" s="412">
        <v>1</v>
      </c>
      <c r="GV246" s="412">
        <v>0</v>
      </c>
      <c r="GW246" s="412">
        <v>0</v>
      </c>
      <c r="GX246" s="412">
        <v>1</v>
      </c>
      <c r="GY246" s="412">
        <v>0</v>
      </c>
      <c r="GZ246" s="412">
        <v>0</v>
      </c>
      <c r="HA246" s="412">
        <v>0</v>
      </c>
      <c r="HB246" s="412">
        <v>14</v>
      </c>
      <c r="HC246" s="412">
        <v>23.75</v>
      </c>
      <c r="HD246" s="412">
        <v>16064.65</v>
      </c>
      <c r="HE246" s="412">
        <v>12637.4</v>
      </c>
      <c r="HF246" s="412">
        <v>10062.299999999999</v>
      </c>
      <c r="HG246" s="412">
        <v>8330.35</v>
      </c>
      <c r="HH246" s="412">
        <v>5134.3999999999996</v>
      </c>
      <c r="HI246" s="412">
        <v>2639.7</v>
      </c>
      <c r="HJ246" s="412">
        <v>1009.65</v>
      </c>
      <c r="HK246" s="412">
        <v>62.45</v>
      </c>
      <c r="HL246" s="412">
        <v>55964.649999999994</v>
      </c>
      <c r="HM246" s="412">
        <v>13.2</v>
      </c>
      <c r="HN246" s="412">
        <v>10709.8</v>
      </c>
      <c r="HO246" s="412">
        <v>9829.1</v>
      </c>
      <c r="HP246" s="412">
        <v>8944.2999999999993</v>
      </c>
      <c r="HQ246" s="412">
        <v>8330.4</v>
      </c>
      <c r="HR246" s="412">
        <v>6275.4</v>
      </c>
      <c r="HS246" s="412">
        <v>3812.9</v>
      </c>
      <c r="HT246" s="412">
        <v>1682.8</v>
      </c>
      <c r="HU246" s="412">
        <v>124.9</v>
      </c>
      <c r="HV246" s="412">
        <v>49722.8</v>
      </c>
      <c r="HW246" s="412">
        <v>57</v>
      </c>
      <c r="HX246" s="412">
        <v>49779.8</v>
      </c>
      <c r="HY246" s="412">
        <v>23.75</v>
      </c>
      <c r="HZ246" s="412">
        <v>16064.65</v>
      </c>
      <c r="IA246" s="412">
        <v>12637.4</v>
      </c>
      <c r="IB246" s="412">
        <v>10062.299999999999</v>
      </c>
      <c r="IC246" s="412">
        <v>8330.35</v>
      </c>
      <c r="ID246" s="412">
        <v>5134.3999999999996</v>
      </c>
      <c r="IE246" s="412">
        <v>2639.7</v>
      </c>
      <c r="IF246" s="412">
        <v>1009.65</v>
      </c>
      <c r="IG246" s="412">
        <v>62.45</v>
      </c>
      <c r="IH246" s="412">
        <v>55964.649999999994</v>
      </c>
      <c r="II246" s="412">
        <v>4.95</v>
      </c>
      <c r="IJ246" s="412">
        <v>3866.04</v>
      </c>
      <c r="IK246" s="412">
        <v>1261.1300000000001</v>
      </c>
      <c r="IL246" s="412">
        <v>480.56</v>
      </c>
      <c r="IM246" s="412">
        <v>218.55</v>
      </c>
      <c r="IN246" s="412">
        <v>75.53</v>
      </c>
      <c r="IO246" s="412">
        <v>27.68</v>
      </c>
      <c r="IP246" s="412">
        <v>3.52</v>
      </c>
      <c r="IQ246" s="412">
        <v>0</v>
      </c>
      <c r="IR246" s="412">
        <v>5937.9600000000009</v>
      </c>
      <c r="IS246" s="412">
        <v>18.8</v>
      </c>
      <c r="IT246" s="412">
        <v>12198.61</v>
      </c>
      <c r="IU246" s="412">
        <v>11376.27</v>
      </c>
      <c r="IV246" s="412">
        <v>9581.74</v>
      </c>
      <c r="IW246" s="412">
        <v>8111.8</v>
      </c>
      <c r="IX246" s="412">
        <v>5058.87</v>
      </c>
      <c r="IY246" s="412">
        <v>2612.02</v>
      </c>
      <c r="IZ246" s="412">
        <v>1006.13</v>
      </c>
      <c r="JA246" s="412">
        <v>62.45</v>
      </c>
      <c r="JB246" s="412">
        <v>50026.689999999995</v>
      </c>
      <c r="JC246" s="412">
        <v>10.4</v>
      </c>
      <c r="JD246" s="412">
        <v>8132.4</v>
      </c>
      <c r="JE246" s="412">
        <v>8848.2000000000007</v>
      </c>
      <c r="JF246" s="412">
        <v>8517.1</v>
      </c>
      <c r="JG246" s="412">
        <v>8111.8</v>
      </c>
      <c r="JH246" s="412">
        <v>6183.1</v>
      </c>
      <c r="JI246" s="412">
        <v>3772.9</v>
      </c>
      <c r="JJ246" s="412">
        <v>1676.9</v>
      </c>
      <c r="JK246" s="412">
        <v>124.9</v>
      </c>
      <c r="JL246" s="412">
        <v>45377.700000000004</v>
      </c>
      <c r="JM246" s="412">
        <v>57</v>
      </c>
      <c r="JN246" s="412">
        <v>45434.7</v>
      </c>
      <c r="JO246" s="286"/>
      <c r="JP246" s="143">
        <f t="shared" si="8"/>
        <v>0</v>
      </c>
    </row>
    <row r="247" spans="1:276" x14ac:dyDescent="0.2">
      <c r="A247" s="150" t="s">
        <v>695</v>
      </c>
      <c r="B247" s="151" t="s">
        <v>276</v>
      </c>
      <c r="C247" s="152" t="s">
        <v>278</v>
      </c>
      <c r="D247" s="415" t="s">
        <v>694</v>
      </c>
      <c r="E247" s="412">
        <v>4778</v>
      </c>
      <c r="F247" s="412">
        <v>10826</v>
      </c>
      <c r="G247" s="412">
        <v>12144</v>
      </c>
      <c r="H247" s="412">
        <v>9957</v>
      </c>
      <c r="I247" s="412">
        <v>7262</v>
      </c>
      <c r="J247" s="412">
        <v>4609</v>
      </c>
      <c r="K247" s="412">
        <v>2849</v>
      </c>
      <c r="L247" s="412">
        <v>270</v>
      </c>
      <c r="M247" s="412">
        <v>52695</v>
      </c>
      <c r="N247" s="412">
        <v>136</v>
      </c>
      <c r="O247" s="412">
        <v>153</v>
      </c>
      <c r="P247" s="412">
        <v>131</v>
      </c>
      <c r="Q247" s="412">
        <v>113</v>
      </c>
      <c r="R247" s="412">
        <v>70</v>
      </c>
      <c r="S247" s="412">
        <v>55</v>
      </c>
      <c r="T247" s="412">
        <v>40</v>
      </c>
      <c r="U247" s="412">
        <v>6</v>
      </c>
      <c r="V247" s="412">
        <v>704</v>
      </c>
      <c r="W247" s="412">
        <v>0</v>
      </c>
      <c r="X247" s="412">
        <v>0</v>
      </c>
      <c r="Y247" s="412">
        <v>0</v>
      </c>
      <c r="Z247" s="412">
        <v>0</v>
      </c>
      <c r="AA247" s="412">
        <v>0</v>
      </c>
      <c r="AB247" s="412">
        <v>0</v>
      </c>
      <c r="AC247" s="412">
        <v>0</v>
      </c>
      <c r="AD247" s="412">
        <v>0</v>
      </c>
      <c r="AE247" s="412">
        <v>0</v>
      </c>
      <c r="AF247" s="412">
        <v>4642</v>
      </c>
      <c r="AG247" s="412">
        <v>10673</v>
      </c>
      <c r="AH247" s="412">
        <v>12013</v>
      </c>
      <c r="AI247" s="412">
        <v>9844</v>
      </c>
      <c r="AJ247" s="412">
        <v>7192</v>
      </c>
      <c r="AK247" s="412">
        <v>4554</v>
      </c>
      <c r="AL247" s="412">
        <v>2809</v>
      </c>
      <c r="AM247" s="412">
        <v>264</v>
      </c>
      <c r="AN247" s="412">
        <v>51991</v>
      </c>
      <c r="AO247" s="412">
        <v>9</v>
      </c>
      <c r="AP247" s="412">
        <v>26</v>
      </c>
      <c r="AQ247" s="412">
        <v>52</v>
      </c>
      <c r="AR247" s="412">
        <v>63</v>
      </c>
      <c r="AS247" s="412">
        <v>40</v>
      </c>
      <c r="AT247" s="412">
        <v>33</v>
      </c>
      <c r="AU247" s="412">
        <v>31</v>
      </c>
      <c r="AV247" s="412">
        <v>22</v>
      </c>
      <c r="AW247" s="412">
        <v>276</v>
      </c>
      <c r="AX247" s="412">
        <v>9</v>
      </c>
      <c r="AY247" s="412">
        <v>26</v>
      </c>
      <c r="AZ247" s="412">
        <v>52</v>
      </c>
      <c r="BA247" s="412">
        <v>63</v>
      </c>
      <c r="BB247" s="412">
        <v>40</v>
      </c>
      <c r="BC247" s="412">
        <v>33</v>
      </c>
      <c r="BD247" s="412">
        <v>31</v>
      </c>
      <c r="BE247" s="412">
        <v>22</v>
      </c>
      <c r="BF247" s="412">
        <v>0</v>
      </c>
      <c r="BG247" s="412">
        <v>276</v>
      </c>
      <c r="BH247" s="412">
        <v>9</v>
      </c>
      <c r="BI247" s="412">
        <v>4659</v>
      </c>
      <c r="BJ247" s="412">
        <v>10699</v>
      </c>
      <c r="BK247" s="412">
        <v>12024</v>
      </c>
      <c r="BL247" s="412">
        <v>9821</v>
      </c>
      <c r="BM247" s="412">
        <v>7185</v>
      </c>
      <c r="BN247" s="412">
        <v>4552</v>
      </c>
      <c r="BO247" s="412">
        <v>2800</v>
      </c>
      <c r="BP247" s="412">
        <v>242</v>
      </c>
      <c r="BQ247" s="412">
        <v>51991</v>
      </c>
      <c r="BR247" s="412">
        <v>4</v>
      </c>
      <c r="BS247" s="412">
        <v>2479</v>
      </c>
      <c r="BT247" s="412">
        <v>4277</v>
      </c>
      <c r="BU247" s="412">
        <v>3726</v>
      </c>
      <c r="BV247" s="412">
        <v>2500</v>
      </c>
      <c r="BW247" s="412">
        <v>1528</v>
      </c>
      <c r="BX247" s="412">
        <v>843</v>
      </c>
      <c r="BY247" s="412">
        <v>435</v>
      </c>
      <c r="BZ247" s="412">
        <v>32</v>
      </c>
      <c r="CA247" s="412">
        <v>15824</v>
      </c>
      <c r="CB247" s="412">
        <v>1</v>
      </c>
      <c r="CC247" s="412">
        <v>15</v>
      </c>
      <c r="CD247" s="412">
        <v>65</v>
      </c>
      <c r="CE247" s="412">
        <v>102</v>
      </c>
      <c r="CF247" s="412">
        <v>63</v>
      </c>
      <c r="CG247" s="412">
        <v>69</v>
      </c>
      <c r="CH247" s="412">
        <v>37</v>
      </c>
      <c r="CI247" s="412">
        <v>21</v>
      </c>
      <c r="CJ247" s="412">
        <v>1</v>
      </c>
      <c r="CK247" s="412">
        <v>374</v>
      </c>
      <c r="CL247" s="412">
        <v>0</v>
      </c>
      <c r="CM247" s="412">
        <v>7</v>
      </c>
      <c r="CN247" s="412">
        <v>12</v>
      </c>
      <c r="CO247" s="412">
        <v>9</v>
      </c>
      <c r="CP247" s="412">
        <v>12</v>
      </c>
      <c r="CQ247" s="412">
        <v>8</v>
      </c>
      <c r="CR247" s="412">
        <v>10</v>
      </c>
      <c r="CS247" s="412">
        <v>28</v>
      </c>
      <c r="CT247" s="412">
        <v>6</v>
      </c>
      <c r="CU247" s="412">
        <v>92</v>
      </c>
      <c r="CV247" s="412">
        <v>288</v>
      </c>
      <c r="CW247" s="412">
        <v>536</v>
      </c>
      <c r="CX247" s="412">
        <v>938</v>
      </c>
      <c r="CY247" s="412">
        <v>812</v>
      </c>
      <c r="CZ247" s="412">
        <v>527</v>
      </c>
      <c r="DA247" s="412">
        <v>393</v>
      </c>
      <c r="DB247" s="412">
        <v>340</v>
      </c>
      <c r="DC247" s="412">
        <v>49</v>
      </c>
      <c r="DD247" s="412">
        <v>3883</v>
      </c>
      <c r="DE247" s="412">
        <v>84</v>
      </c>
      <c r="DF247" s="412">
        <v>126</v>
      </c>
      <c r="DG247" s="412">
        <v>161</v>
      </c>
      <c r="DH247" s="412">
        <v>105</v>
      </c>
      <c r="DI247" s="412">
        <v>92</v>
      </c>
      <c r="DJ247" s="412">
        <v>47</v>
      </c>
      <c r="DK247" s="412">
        <v>34</v>
      </c>
      <c r="DL247" s="412">
        <v>9</v>
      </c>
      <c r="DM247" s="412">
        <v>658</v>
      </c>
      <c r="DN247" s="412">
        <v>106</v>
      </c>
      <c r="DO247" s="412">
        <v>202</v>
      </c>
      <c r="DP247" s="412">
        <v>144</v>
      </c>
      <c r="DQ247" s="412">
        <v>106</v>
      </c>
      <c r="DR247" s="412">
        <v>86</v>
      </c>
      <c r="DS247" s="412">
        <v>40</v>
      </c>
      <c r="DT247" s="412">
        <v>25</v>
      </c>
      <c r="DU247" s="412">
        <v>3</v>
      </c>
      <c r="DV247" s="412">
        <v>712</v>
      </c>
      <c r="DW247" s="412">
        <v>52</v>
      </c>
      <c r="DX247" s="412">
        <v>61</v>
      </c>
      <c r="DY247" s="412">
        <v>52</v>
      </c>
      <c r="DZ247" s="412">
        <v>91</v>
      </c>
      <c r="EA247" s="412">
        <v>25</v>
      </c>
      <c r="EB247" s="412">
        <v>19</v>
      </c>
      <c r="EC247" s="412">
        <v>13</v>
      </c>
      <c r="ED247" s="412">
        <v>1</v>
      </c>
      <c r="EE247" s="412">
        <v>314</v>
      </c>
      <c r="EF247" s="412">
        <v>242</v>
      </c>
      <c r="EG247" s="412">
        <v>389</v>
      </c>
      <c r="EH247" s="412">
        <v>357</v>
      </c>
      <c r="EI247" s="412">
        <v>302</v>
      </c>
      <c r="EJ247" s="412">
        <v>203</v>
      </c>
      <c r="EK247" s="412">
        <v>106</v>
      </c>
      <c r="EL247" s="412">
        <v>72</v>
      </c>
      <c r="EM247" s="412">
        <v>13</v>
      </c>
      <c r="EN247" s="412">
        <v>1684</v>
      </c>
      <c r="EO247" s="412">
        <v>145</v>
      </c>
      <c r="EP247" s="412">
        <v>202</v>
      </c>
      <c r="EQ247" s="412">
        <v>226</v>
      </c>
      <c r="ER247" s="412">
        <v>214</v>
      </c>
      <c r="ES247" s="412">
        <v>129</v>
      </c>
      <c r="ET247" s="412">
        <v>74</v>
      </c>
      <c r="EU247" s="412">
        <v>49</v>
      </c>
      <c r="EV247" s="412">
        <v>11</v>
      </c>
      <c r="EW247" s="412">
        <v>1050</v>
      </c>
      <c r="EX247" s="412">
        <v>0</v>
      </c>
      <c r="EY247" s="412">
        <v>0</v>
      </c>
      <c r="EZ247" s="412">
        <v>0</v>
      </c>
      <c r="FA247" s="412">
        <v>0</v>
      </c>
      <c r="FB247" s="412">
        <v>0</v>
      </c>
      <c r="FC247" s="412">
        <v>0</v>
      </c>
      <c r="FD247" s="412">
        <v>0</v>
      </c>
      <c r="FE247" s="412">
        <v>0</v>
      </c>
      <c r="FF247" s="412">
        <v>0</v>
      </c>
      <c r="FG247" s="412">
        <v>10</v>
      </c>
      <c r="FH247" s="412">
        <v>15</v>
      </c>
      <c r="FI247" s="412">
        <v>13</v>
      </c>
      <c r="FJ247" s="412">
        <v>16</v>
      </c>
      <c r="FK247" s="412">
        <v>14</v>
      </c>
      <c r="FL247" s="412">
        <v>8</v>
      </c>
      <c r="FM247" s="412">
        <v>2</v>
      </c>
      <c r="FN247" s="412">
        <v>1</v>
      </c>
      <c r="FO247" s="412">
        <v>79</v>
      </c>
      <c r="FP247" s="412">
        <v>135</v>
      </c>
      <c r="FQ247" s="412">
        <v>187</v>
      </c>
      <c r="FR247" s="412">
        <v>213</v>
      </c>
      <c r="FS247" s="412">
        <v>198</v>
      </c>
      <c r="FT247" s="412">
        <v>115</v>
      </c>
      <c r="FU247" s="412">
        <v>66</v>
      </c>
      <c r="FV247" s="412">
        <v>47</v>
      </c>
      <c r="FW247" s="412">
        <v>10</v>
      </c>
      <c r="FX247" s="412">
        <v>971</v>
      </c>
      <c r="FY247" s="412">
        <v>4</v>
      </c>
      <c r="FZ247" s="412">
        <v>1973</v>
      </c>
      <c r="GA247" s="412">
        <v>6064</v>
      </c>
      <c r="GB247" s="412">
        <v>7921</v>
      </c>
      <c r="GC247" s="412">
        <v>7037</v>
      </c>
      <c r="GD247" s="412">
        <v>5463</v>
      </c>
      <c r="GE247" s="412">
        <v>3594</v>
      </c>
      <c r="GF247" s="412">
        <v>2277</v>
      </c>
      <c r="GG247" s="412">
        <v>198</v>
      </c>
      <c r="GH247" s="412">
        <v>34531</v>
      </c>
      <c r="GI247" s="412">
        <v>5</v>
      </c>
      <c r="GJ247" s="412">
        <v>2686</v>
      </c>
      <c r="GK247" s="412">
        <v>4635</v>
      </c>
      <c r="GL247" s="412">
        <v>4103</v>
      </c>
      <c r="GM247" s="412">
        <v>2784</v>
      </c>
      <c r="GN247" s="412">
        <v>1722</v>
      </c>
      <c r="GO247" s="412">
        <v>958</v>
      </c>
      <c r="GP247" s="412">
        <v>523</v>
      </c>
      <c r="GQ247" s="412">
        <v>44</v>
      </c>
      <c r="GR247" s="412">
        <v>17460</v>
      </c>
      <c r="GS247" s="412">
        <v>0</v>
      </c>
      <c r="GT247" s="412">
        <v>8.6</v>
      </c>
      <c r="GU247" s="412">
        <v>0.5</v>
      </c>
      <c r="GV247" s="412">
        <v>1</v>
      </c>
      <c r="GW247" s="412">
        <v>0</v>
      </c>
      <c r="GX247" s="412">
        <v>0</v>
      </c>
      <c r="GY247" s="412">
        <v>0</v>
      </c>
      <c r="GZ247" s="412">
        <v>0</v>
      </c>
      <c r="HA247" s="412">
        <v>0</v>
      </c>
      <c r="HB247" s="412">
        <v>10.1</v>
      </c>
      <c r="HC247" s="412">
        <v>7.75</v>
      </c>
      <c r="HD247" s="412">
        <v>3929.9</v>
      </c>
      <c r="HE247" s="412">
        <v>9426.5</v>
      </c>
      <c r="HF247" s="412">
        <v>10908.5</v>
      </c>
      <c r="HG247" s="412">
        <v>9107.75</v>
      </c>
      <c r="HH247" s="412">
        <v>6705.25</v>
      </c>
      <c r="HI247" s="412">
        <v>4292</v>
      </c>
      <c r="HJ247" s="412">
        <v>2653</v>
      </c>
      <c r="HK247" s="412">
        <v>227.75</v>
      </c>
      <c r="HL247" s="412">
        <v>47258.400000000001</v>
      </c>
      <c r="HM247" s="412">
        <v>4.3</v>
      </c>
      <c r="HN247" s="412">
        <v>2619.9</v>
      </c>
      <c r="HO247" s="412">
        <v>7331.7</v>
      </c>
      <c r="HP247" s="412">
        <v>9696.4</v>
      </c>
      <c r="HQ247" s="412">
        <v>9107.7999999999993</v>
      </c>
      <c r="HR247" s="412">
        <v>8195.2999999999993</v>
      </c>
      <c r="HS247" s="412">
        <v>6199.6</v>
      </c>
      <c r="HT247" s="412">
        <v>4421.7</v>
      </c>
      <c r="HU247" s="412">
        <v>455.5</v>
      </c>
      <c r="HV247" s="412">
        <v>48032.19999999999</v>
      </c>
      <c r="HW247" s="412">
        <v>0</v>
      </c>
      <c r="HX247" s="412">
        <v>48032.2</v>
      </c>
      <c r="HY247" s="412">
        <v>7.75</v>
      </c>
      <c r="HZ247" s="412">
        <v>3929.9</v>
      </c>
      <c r="IA247" s="412">
        <v>9426.5</v>
      </c>
      <c r="IB247" s="412">
        <v>10908.5</v>
      </c>
      <c r="IC247" s="412">
        <v>9107.75</v>
      </c>
      <c r="ID247" s="412">
        <v>6705.25</v>
      </c>
      <c r="IE247" s="412">
        <v>4292</v>
      </c>
      <c r="IF247" s="412">
        <v>2653</v>
      </c>
      <c r="IG247" s="412">
        <v>227.75</v>
      </c>
      <c r="IH247" s="412">
        <v>47258.400000000001</v>
      </c>
      <c r="II247" s="412">
        <v>4.24</v>
      </c>
      <c r="IJ247" s="412">
        <v>935.61</v>
      </c>
      <c r="IK247" s="412">
        <v>1353.68</v>
      </c>
      <c r="IL247" s="412">
        <v>876.54</v>
      </c>
      <c r="IM247" s="412">
        <v>338.03</v>
      </c>
      <c r="IN247" s="412">
        <v>143.38999999999999</v>
      </c>
      <c r="IO247" s="412">
        <v>56.98</v>
      </c>
      <c r="IP247" s="412">
        <v>24.51</v>
      </c>
      <c r="IQ247" s="412">
        <v>1</v>
      </c>
      <c r="IR247" s="412">
        <v>3733.9800000000005</v>
      </c>
      <c r="IS247" s="412">
        <v>3.51</v>
      </c>
      <c r="IT247" s="412">
        <v>2994.29</v>
      </c>
      <c r="IU247" s="412">
        <v>8072.82</v>
      </c>
      <c r="IV247" s="412">
        <v>10031.959999999999</v>
      </c>
      <c r="IW247" s="412">
        <v>8769.7199999999993</v>
      </c>
      <c r="IX247" s="412">
        <v>6561.86</v>
      </c>
      <c r="IY247" s="412">
        <v>4235.0200000000004</v>
      </c>
      <c r="IZ247" s="412">
        <v>2628.49</v>
      </c>
      <c r="JA247" s="412">
        <v>226.75</v>
      </c>
      <c r="JB247" s="412">
        <v>43524.419999999991</v>
      </c>
      <c r="JC247" s="412">
        <v>2</v>
      </c>
      <c r="JD247" s="412">
        <v>1996.2</v>
      </c>
      <c r="JE247" s="412">
        <v>6278.9</v>
      </c>
      <c r="JF247" s="412">
        <v>8917.2999999999993</v>
      </c>
      <c r="JG247" s="412">
        <v>8769.7000000000007</v>
      </c>
      <c r="JH247" s="412">
        <v>8020.1</v>
      </c>
      <c r="JI247" s="412">
        <v>6117.3</v>
      </c>
      <c r="JJ247" s="412">
        <v>4380.8</v>
      </c>
      <c r="JK247" s="412">
        <v>453.5</v>
      </c>
      <c r="JL247" s="412">
        <v>44935.80000000001</v>
      </c>
      <c r="JM247" s="412">
        <v>0</v>
      </c>
      <c r="JN247" s="412">
        <v>44935.8</v>
      </c>
      <c r="JO247" s="286"/>
      <c r="JP247" s="143">
        <f t="shared" si="8"/>
        <v>0</v>
      </c>
    </row>
    <row r="248" spans="1:276" x14ac:dyDescent="0.2">
      <c r="A248" s="150" t="s">
        <v>697</v>
      </c>
      <c r="B248" s="151" t="s">
        <v>276</v>
      </c>
      <c r="C248" s="152" t="s">
        <v>69</v>
      </c>
      <c r="D248" s="415" t="s">
        <v>696</v>
      </c>
      <c r="E248" s="412">
        <v>6485</v>
      </c>
      <c r="F248" s="412">
        <v>16393</v>
      </c>
      <c r="G248" s="412">
        <v>14510</v>
      </c>
      <c r="H248" s="412">
        <v>10188</v>
      </c>
      <c r="I248" s="412">
        <v>6306</v>
      </c>
      <c r="J248" s="412">
        <v>2707</v>
      </c>
      <c r="K248" s="412">
        <v>1424</v>
      </c>
      <c r="L248" s="412">
        <v>111</v>
      </c>
      <c r="M248" s="412">
        <v>58124</v>
      </c>
      <c r="N248" s="412">
        <v>381</v>
      </c>
      <c r="O248" s="412">
        <v>174</v>
      </c>
      <c r="P248" s="412">
        <v>146</v>
      </c>
      <c r="Q248" s="412">
        <v>96</v>
      </c>
      <c r="R248" s="412">
        <v>33</v>
      </c>
      <c r="S248" s="412">
        <v>17</v>
      </c>
      <c r="T248" s="412">
        <v>11</v>
      </c>
      <c r="U248" s="412">
        <v>0</v>
      </c>
      <c r="V248" s="412">
        <v>858</v>
      </c>
      <c r="W248" s="412">
        <v>0</v>
      </c>
      <c r="X248" s="412">
        <v>0</v>
      </c>
      <c r="Y248" s="412">
        <v>0</v>
      </c>
      <c r="Z248" s="412">
        <v>0</v>
      </c>
      <c r="AA248" s="412">
        <v>0</v>
      </c>
      <c r="AB248" s="412">
        <v>0</v>
      </c>
      <c r="AC248" s="412">
        <v>0</v>
      </c>
      <c r="AD248" s="412">
        <v>0</v>
      </c>
      <c r="AE248" s="412">
        <v>0</v>
      </c>
      <c r="AF248" s="412">
        <v>6104</v>
      </c>
      <c r="AG248" s="412">
        <v>16219</v>
      </c>
      <c r="AH248" s="412">
        <v>14364</v>
      </c>
      <c r="AI248" s="412">
        <v>10092</v>
      </c>
      <c r="AJ248" s="412">
        <v>6273</v>
      </c>
      <c r="AK248" s="412">
        <v>2690</v>
      </c>
      <c r="AL248" s="412">
        <v>1413</v>
      </c>
      <c r="AM248" s="412">
        <v>111</v>
      </c>
      <c r="AN248" s="412">
        <v>57266</v>
      </c>
      <c r="AO248" s="412">
        <v>26</v>
      </c>
      <c r="AP248" s="412">
        <v>66</v>
      </c>
      <c r="AQ248" s="412">
        <v>103</v>
      </c>
      <c r="AR248" s="412">
        <v>95</v>
      </c>
      <c r="AS248" s="412">
        <v>72</v>
      </c>
      <c r="AT248" s="412">
        <v>28</v>
      </c>
      <c r="AU248" s="412">
        <v>22</v>
      </c>
      <c r="AV248" s="412">
        <v>10</v>
      </c>
      <c r="AW248" s="412">
        <v>422</v>
      </c>
      <c r="AX248" s="412">
        <v>26</v>
      </c>
      <c r="AY248" s="412">
        <v>66</v>
      </c>
      <c r="AZ248" s="412">
        <v>103</v>
      </c>
      <c r="BA248" s="412">
        <v>95</v>
      </c>
      <c r="BB248" s="412">
        <v>72</v>
      </c>
      <c r="BC248" s="412">
        <v>28</v>
      </c>
      <c r="BD248" s="412">
        <v>22</v>
      </c>
      <c r="BE248" s="412">
        <v>10</v>
      </c>
      <c r="BF248" s="412">
        <v>0</v>
      </c>
      <c r="BG248" s="412">
        <v>422</v>
      </c>
      <c r="BH248" s="412">
        <v>26</v>
      </c>
      <c r="BI248" s="412">
        <v>6144</v>
      </c>
      <c r="BJ248" s="412">
        <v>16256</v>
      </c>
      <c r="BK248" s="412">
        <v>14356</v>
      </c>
      <c r="BL248" s="412">
        <v>10069</v>
      </c>
      <c r="BM248" s="412">
        <v>6229</v>
      </c>
      <c r="BN248" s="412">
        <v>2684</v>
      </c>
      <c r="BO248" s="412">
        <v>1401</v>
      </c>
      <c r="BP248" s="412">
        <v>101</v>
      </c>
      <c r="BQ248" s="412">
        <v>57266</v>
      </c>
      <c r="BR248" s="412">
        <v>13</v>
      </c>
      <c r="BS248" s="412">
        <v>3821</v>
      </c>
      <c r="BT248" s="412">
        <v>5772</v>
      </c>
      <c r="BU248" s="412">
        <v>3872</v>
      </c>
      <c r="BV248" s="412">
        <v>2158</v>
      </c>
      <c r="BW248" s="412">
        <v>1074</v>
      </c>
      <c r="BX248" s="412">
        <v>353</v>
      </c>
      <c r="BY248" s="412">
        <v>171</v>
      </c>
      <c r="BZ248" s="412">
        <v>13</v>
      </c>
      <c r="CA248" s="412">
        <v>17247</v>
      </c>
      <c r="CB248" s="412">
        <v>1</v>
      </c>
      <c r="CC248" s="412">
        <v>38</v>
      </c>
      <c r="CD248" s="412">
        <v>176</v>
      </c>
      <c r="CE248" s="412">
        <v>148</v>
      </c>
      <c r="CF248" s="412">
        <v>98</v>
      </c>
      <c r="CG248" s="412">
        <v>41</v>
      </c>
      <c r="CH248" s="412">
        <v>18</v>
      </c>
      <c r="CI248" s="412">
        <v>2</v>
      </c>
      <c r="CJ248" s="412">
        <v>0</v>
      </c>
      <c r="CK248" s="412">
        <v>522</v>
      </c>
      <c r="CL248" s="412">
        <v>0</v>
      </c>
      <c r="CM248" s="412">
        <v>5</v>
      </c>
      <c r="CN248" s="412">
        <v>11</v>
      </c>
      <c r="CO248" s="412">
        <v>12</v>
      </c>
      <c r="CP248" s="412">
        <v>16</v>
      </c>
      <c r="CQ248" s="412">
        <v>13</v>
      </c>
      <c r="CR248" s="412">
        <v>14</v>
      </c>
      <c r="CS248" s="412">
        <v>12</v>
      </c>
      <c r="CT248" s="412">
        <v>1</v>
      </c>
      <c r="CU248" s="412">
        <v>84</v>
      </c>
      <c r="CV248" s="412">
        <v>117</v>
      </c>
      <c r="CW248" s="412">
        <v>122</v>
      </c>
      <c r="CX248" s="412">
        <v>121</v>
      </c>
      <c r="CY248" s="412">
        <v>95</v>
      </c>
      <c r="CZ248" s="412">
        <v>58</v>
      </c>
      <c r="DA248" s="412">
        <v>46</v>
      </c>
      <c r="DB248" s="412">
        <v>39</v>
      </c>
      <c r="DC248" s="412">
        <v>10</v>
      </c>
      <c r="DD248" s="412">
        <v>608</v>
      </c>
      <c r="DE248" s="412">
        <v>64</v>
      </c>
      <c r="DF248" s="412">
        <v>108</v>
      </c>
      <c r="DG248" s="412">
        <v>76</v>
      </c>
      <c r="DH248" s="412">
        <v>74</v>
      </c>
      <c r="DI248" s="412">
        <v>25</v>
      </c>
      <c r="DJ248" s="412">
        <v>12</v>
      </c>
      <c r="DK248" s="412">
        <v>8</v>
      </c>
      <c r="DL248" s="412">
        <v>2</v>
      </c>
      <c r="DM248" s="412">
        <v>369</v>
      </c>
      <c r="DN248" s="412">
        <v>91</v>
      </c>
      <c r="DO248" s="412">
        <v>130</v>
      </c>
      <c r="DP248" s="412">
        <v>98</v>
      </c>
      <c r="DQ248" s="412">
        <v>61</v>
      </c>
      <c r="DR248" s="412">
        <v>25</v>
      </c>
      <c r="DS248" s="412">
        <v>18</v>
      </c>
      <c r="DT248" s="412">
        <v>10</v>
      </c>
      <c r="DU248" s="412">
        <v>0</v>
      </c>
      <c r="DV248" s="412">
        <v>433</v>
      </c>
      <c r="DW248" s="412">
        <v>15</v>
      </c>
      <c r="DX248" s="412">
        <v>18</v>
      </c>
      <c r="DY248" s="412">
        <v>13</v>
      </c>
      <c r="DZ248" s="412">
        <v>7</v>
      </c>
      <c r="EA248" s="412">
        <v>2</v>
      </c>
      <c r="EB248" s="412">
        <v>1</v>
      </c>
      <c r="EC248" s="412">
        <v>1</v>
      </c>
      <c r="ED248" s="412">
        <v>1</v>
      </c>
      <c r="EE248" s="412">
        <v>58</v>
      </c>
      <c r="EF248" s="412">
        <v>170</v>
      </c>
      <c r="EG248" s="412">
        <v>256</v>
      </c>
      <c r="EH248" s="412">
        <v>187</v>
      </c>
      <c r="EI248" s="412">
        <v>142</v>
      </c>
      <c r="EJ248" s="412">
        <v>52</v>
      </c>
      <c r="EK248" s="412">
        <v>31</v>
      </c>
      <c r="EL248" s="412">
        <v>19</v>
      </c>
      <c r="EM248" s="412">
        <v>3</v>
      </c>
      <c r="EN248" s="412">
        <v>860</v>
      </c>
      <c r="EO248" s="412">
        <v>56</v>
      </c>
      <c r="EP248" s="412">
        <v>98</v>
      </c>
      <c r="EQ248" s="412">
        <v>87</v>
      </c>
      <c r="ER248" s="412">
        <v>72</v>
      </c>
      <c r="ES248" s="412">
        <v>21</v>
      </c>
      <c r="ET248" s="412">
        <v>16</v>
      </c>
      <c r="EU248" s="412">
        <v>12</v>
      </c>
      <c r="EV248" s="412">
        <v>3</v>
      </c>
      <c r="EW248" s="412">
        <v>365</v>
      </c>
      <c r="EX248" s="412">
        <v>0</v>
      </c>
      <c r="EY248" s="412">
        <v>0</v>
      </c>
      <c r="EZ248" s="412">
        <v>0</v>
      </c>
      <c r="FA248" s="412">
        <v>0</v>
      </c>
      <c r="FB248" s="412">
        <v>0</v>
      </c>
      <c r="FC248" s="412">
        <v>0</v>
      </c>
      <c r="FD248" s="412">
        <v>0</v>
      </c>
      <c r="FE248" s="412">
        <v>0</v>
      </c>
      <c r="FF248" s="412">
        <v>0</v>
      </c>
      <c r="FG248" s="412">
        <v>2</v>
      </c>
      <c r="FH248" s="412">
        <v>12</v>
      </c>
      <c r="FI248" s="412">
        <v>19</v>
      </c>
      <c r="FJ248" s="412">
        <v>9</v>
      </c>
      <c r="FK248" s="412">
        <v>6</v>
      </c>
      <c r="FL248" s="412">
        <v>3</v>
      </c>
      <c r="FM248" s="412">
        <v>4</v>
      </c>
      <c r="FN248" s="412">
        <v>0</v>
      </c>
      <c r="FO248" s="412">
        <v>55</v>
      </c>
      <c r="FP248" s="412">
        <v>54</v>
      </c>
      <c r="FQ248" s="412">
        <v>86</v>
      </c>
      <c r="FR248" s="412">
        <v>68</v>
      </c>
      <c r="FS248" s="412">
        <v>63</v>
      </c>
      <c r="FT248" s="412">
        <v>15</v>
      </c>
      <c r="FU248" s="412">
        <v>13</v>
      </c>
      <c r="FV248" s="412">
        <v>8</v>
      </c>
      <c r="FW248" s="412">
        <v>3</v>
      </c>
      <c r="FX248" s="412">
        <v>310</v>
      </c>
      <c r="FY248" s="412">
        <v>12</v>
      </c>
      <c r="FZ248" s="412">
        <v>2057</v>
      </c>
      <c r="GA248" s="412">
        <v>10027</v>
      </c>
      <c r="GB248" s="412">
        <v>10092</v>
      </c>
      <c r="GC248" s="412">
        <v>7634</v>
      </c>
      <c r="GD248" s="412">
        <v>5016</v>
      </c>
      <c r="GE248" s="412">
        <v>2234</v>
      </c>
      <c r="GF248" s="412">
        <v>1166</v>
      </c>
      <c r="GG248" s="412">
        <v>76</v>
      </c>
      <c r="GH248" s="412">
        <v>38314</v>
      </c>
      <c r="GI248" s="412">
        <v>14</v>
      </c>
      <c r="GJ248" s="412">
        <v>4087</v>
      </c>
      <c r="GK248" s="412">
        <v>6229</v>
      </c>
      <c r="GL248" s="412">
        <v>4264</v>
      </c>
      <c r="GM248" s="412">
        <v>2435</v>
      </c>
      <c r="GN248" s="412">
        <v>1213</v>
      </c>
      <c r="GO248" s="412">
        <v>450</v>
      </c>
      <c r="GP248" s="412">
        <v>235</v>
      </c>
      <c r="GQ248" s="412">
        <v>25</v>
      </c>
      <c r="GR248" s="412">
        <v>18952</v>
      </c>
      <c r="GS248" s="412">
        <v>0</v>
      </c>
      <c r="GT248" s="412">
        <v>30.3</v>
      </c>
      <c r="GU248" s="412">
        <v>2</v>
      </c>
      <c r="GV248" s="412">
        <v>0.8</v>
      </c>
      <c r="GW248" s="412">
        <v>0.5</v>
      </c>
      <c r="GX248" s="412">
        <v>0</v>
      </c>
      <c r="GY248" s="412">
        <v>0</v>
      </c>
      <c r="GZ248" s="412">
        <v>0</v>
      </c>
      <c r="HA248" s="412">
        <v>0</v>
      </c>
      <c r="HB248" s="412">
        <v>33.599999999999994</v>
      </c>
      <c r="HC248" s="412">
        <v>22.5</v>
      </c>
      <c r="HD248" s="412">
        <v>5056.0999999999995</v>
      </c>
      <c r="HE248" s="412">
        <v>14641.05</v>
      </c>
      <c r="HF248" s="412">
        <v>13254.800000000001</v>
      </c>
      <c r="HG248" s="412">
        <v>9439.35</v>
      </c>
      <c r="HH248" s="412">
        <v>5918.95</v>
      </c>
      <c r="HI248" s="412">
        <v>2564.6</v>
      </c>
      <c r="HJ248" s="412">
        <v>1341.85</v>
      </c>
      <c r="HK248" s="412">
        <v>96.8</v>
      </c>
      <c r="HL248" s="412">
        <v>52335.999999999993</v>
      </c>
      <c r="HM248" s="412">
        <v>12.5</v>
      </c>
      <c r="HN248" s="412">
        <v>3370.7</v>
      </c>
      <c r="HO248" s="412">
        <v>11387.5</v>
      </c>
      <c r="HP248" s="412">
        <v>11782</v>
      </c>
      <c r="HQ248" s="412">
        <v>9439.4</v>
      </c>
      <c r="HR248" s="412">
        <v>7234.3</v>
      </c>
      <c r="HS248" s="412">
        <v>3704.4</v>
      </c>
      <c r="HT248" s="412">
        <v>2236.4</v>
      </c>
      <c r="HU248" s="412">
        <v>193.6</v>
      </c>
      <c r="HV248" s="412">
        <v>49360.800000000003</v>
      </c>
      <c r="HW248" s="412">
        <v>0</v>
      </c>
      <c r="HX248" s="412">
        <v>49360.800000000003</v>
      </c>
      <c r="HY248" s="412">
        <v>22.5</v>
      </c>
      <c r="HZ248" s="412">
        <v>5056.0999999999995</v>
      </c>
      <c r="IA248" s="412">
        <v>14641.05</v>
      </c>
      <c r="IB248" s="412">
        <v>13254.800000000001</v>
      </c>
      <c r="IC248" s="412">
        <v>9439.35</v>
      </c>
      <c r="ID248" s="412">
        <v>5918.95</v>
      </c>
      <c r="IE248" s="412">
        <v>2564.6</v>
      </c>
      <c r="IF248" s="412">
        <v>1341.85</v>
      </c>
      <c r="IG248" s="412">
        <v>96.8</v>
      </c>
      <c r="IH248" s="412">
        <v>52335.999999999993</v>
      </c>
      <c r="II248" s="412">
        <v>11.27</v>
      </c>
      <c r="IJ248" s="412">
        <v>1620.43</v>
      </c>
      <c r="IK248" s="412">
        <v>2135.23</v>
      </c>
      <c r="IL248" s="412">
        <v>859.59</v>
      </c>
      <c r="IM248" s="412">
        <v>319.43</v>
      </c>
      <c r="IN248" s="412">
        <v>96.39</v>
      </c>
      <c r="IO248" s="412">
        <v>23.01</v>
      </c>
      <c r="IP248" s="412">
        <v>7.72</v>
      </c>
      <c r="IQ248" s="412">
        <v>0</v>
      </c>
      <c r="IR248" s="412">
        <v>5073.0700000000015</v>
      </c>
      <c r="IS248" s="412">
        <v>11.23</v>
      </c>
      <c r="IT248" s="412">
        <v>3435.6699999999992</v>
      </c>
      <c r="IU248" s="412">
        <v>12505.82</v>
      </c>
      <c r="IV248" s="412">
        <v>12395.210000000001</v>
      </c>
      <c r="IW248" s="412">
        <v>9119.92</v>
      </c>
      <c r="IX248" s="412">
        <v>5822.5599999999995</v>
      </c>
      <c r="IY248" s="412">
        <v>2541.5899999999997</v>
      </c>
      <c r="IZ248" s="412">
        <v>1334.1299999999999</v>
      </c>
      <c r="JA248" s="412">
        <v>96.8</v>
      </c>
      <c r="JB248" s="412">
        <v>47262.929999999993</v>
      </c>
      <c r="JC248" s="412">
        <v>6.2</v>
      </c>
      <c r="JD248" s="412">
        <v>2290.4</v>
      </c>
      <c r="JE248" s="412">
        <v>9726.7000000000007</v>
      </c>
      <c r="JF248" s="412">
        <v>11018</v>
      </c>
      <c r="JG248" s="412">
        <v>9119.9</v>
      </c>
      <c r="JH248" s="412">
        <v>7116.5</v>
      </c>
      <c r="JI248" s="412">
        <v>3671.2</v>
      </c>
      <c r="JJ248" s="412">
        <v>2223.6</v>
      </c>
      <c r="JK248" s="412">
        <v>193.6</v>
      </c>
      <c r="JL248" s="412">
        <v>45366.1</v>
      </c>
      <c r="JM248" s="412">
        <v>0</v>
      </c>
      <c r="JN248" s="412">
        <v>45366.1</v>
      </c>
      <c r="JO248" s="286"/>
      <c r="JP248" s="143">
        <f t="shared" si="8"/>
        <v>0</v>
      </c>
    </row>
    <row r="249" spans="1:276" x14ac:dyDescent="0.2">
      <c r="A249" s="150" t="s">
        <v>699</v>
      </c>
      <c r="B249" s="151" t="s">
        <v>276</v>
      </c>
      <c r="C249" s="152" t="s">
        <v>279</v>
      </c>
      <c r="D249" s="415" t="s">
        <v>698</v>
      </c>
      <c r="E249" s="412">
        <v>2004</v>
      </c>
      <c r="F249" s="412">
        <v>8427</v>
      </c>
      <c r="G249" s="412">
        <v>9405</v>
      </c>
      <c r="H249" s="412">
        <v>5883</v>
      </c>
      <c r="I249" s="412">
        <v>5529</v>
      </c>
      <c r="J249" s="412">
        <v>3757</v>
      </c>
      <c r="K249" s="412">
        <v>2248</v>
      </c>
      <c r="L249" s="412">
        <v>182</v>
      </c>
      <c r="M249" s="412">
        <v>37435</v>
      </c>
      <c r="N249" s="412">
        <v>102</v>
      </c>
      <c r="O249" s="412">
        <v>123</v>
      </c>
      <c r="P249" s="412">
        <v>118</v>
      </c>
      <c r="Q249" s="412">
        <v>99</v>
      </c>
      <c r="R249" s="412">
        <v>50</v>
      </c>
      <c r="S249" s="412">
        <v>35</v>
      </c>
      <c r="T249" s="412">
        <v>17</v>
      </c>
      <c r="U249" s="412">
        <v>2</v>
      </c>
      <c r="V249" s="412">
        <v>546</v>
      </c>
      <c r="W249" s="412">
        <v>0</v>
      </c>
      <c r="X249" s="412">
        <v>0</v>
      </c>
      <c r="Y249" s="412">
        <v>0</v>
      </c>
      <c r="Z249" s="412">
        <v>0</v>
      </c>
      <c r="AA249" s="412">
        <v>0</v>
      </c>
      <c r="AB249" s="412">
        <v>0</v>
      </c>
      <c r="AC249" s="412">
        <v>0</v>
      </c>
      <c r="AD249" s="412">
        <v>0</v>
      </c>
      <c r="AE249" s="412">
        <v>0</v>
      </c>
      <c r="AF249" s="412">
        <v>1902</v>
      </c>
      <c r="AG249" s="412">
        <v>8304</v>
      </c>
      <c r="AH249" s="412">
        <v>9287</v>
      </c>
      <c r="AI249" s="412">
        <v>5784</v>
      </c>
      <c r="AJ249" s="412">
        <v>5479</v>
      </c>
      <c r="AK249" s="412">
        <v>3722</v>
      </c>
      <c r="AL249" s="412">
        <v>2231</v>
      </c>
      <c r="AM249" s="412">
        <v>180</v>
      </c>
      <c r="AN249" s="412">
        <v>36889</v>
      </c>
      <c r="AO249" s="412">
        <v>2</v>
      </c>
      <c r="AP249" s="412">
        <v>31</v>
      </c>
      <c r="AQ249" s="412">
        <v>31</v>
      </c>
      <c r="AR249" s="412">
        <v>23</v>
      </c>
      <c r="AS249" s="412">
        <v>25</v>
      </c>
      <c r="AT249" s="412">
        <v>20</v>
      </c>
      <c r="AU249" s="412">
        <v>12</v>
      </c>
      <c r="AV249" s="412">
        <v>9</v>
      </c>
      <c r="AW249" s="412">
        <v>153</v>
      </c>
      <c r="AX249" s="412">
        <v>2</v>
      </c>
      <c r="AY249" s="412">
        <v>31</v>
      </c>
      <c r="AZ249" s="412">
        <v>31</v>
      </c>
      <c r="BA249" s="412">
        <v>23</v>
      </c>
      <c r="BB249" s="412">
        <v>25</v>
      </c>
      <c r="BC249" s="412">
        <v>20</v>
      </c>
      <c r="BD249" s="412">
        <v>12</v>
      </c>
      <c r="BE249" s="412">
        <v>9</v>
      </c>
      <c r="BF249" s="412">
        <v>0</v>
      </c>
      <c r="BG249" s="412">
        <v>153</v>
      </c>
      <c r="BH249" s="412">
        <v>2</v>
      </c>
      <c r="BI249" s="412">
        <v>1931</v>
      </c>
      <c r="BJ249" s="412">
        <v>8304</v>
      </c>
      <c r="BK249" s="412">
        <v>9279</v>
      </c>
      <c r="BL249" s="412">
        <v>5786</v>
      </c>
      <c r="BM249" s="412">
        <v>5474</v>
      </c>
      <c r="BN249" s="412">
        <v>3714</v>
      </c>
      <c r="BO249" s="412">
        <v>2228</v>
      </c>
      <c r="BP249" s="412">
        <v>171</v>
      </c>
      <c r="BQ249" s="412">
        <v>36889</v>
      </c>
      <c r="BR249" s="412">
        <v>1</v>
      </c>
      <c r="BS249" s="412">
        <v>1007</v>
      </c>
      <c r="BT249" s="412">
        <v>3039</v>
      </c>
      <c r="BU249" s="412">
        <v>2643</v>
      </c>
      <c r="BV249" s="412">
        <v>1228</v>
      </c>
      <c r="BW249" s="412">
        <v>865</v>
      </c>
      <c r="BX249" s="412">
        <v>464</v>
      </c>
      <c r="BY249" s="412">
        <v>218</v>
      </c>
      <c r="BZ249" s="412">
        <v>18</v>
      </c>
      <c r="CA249" s="412">
        <v>9483</v>
      </c>
      <c r="CB249" s="412">
        <v>0</v>
      </c>
      <c r="CC249" s="412">
        <v>9</v>
      </c>
      <c r="CD249" s="412">
        <v>66</v>
      </c>
      <c r="CE249" s="412">
        <v>109</v>
      </c>
      <c r="CF249" s="412">
        <v>48</v>
      </c>
      <c r="CG249" s="412">
        <v>42</v>
      </c>
      <c r="CH249" s="412">
        <v>28</v>
      </c>
      <c r="CI249" s="412">
        <v>11</v>
      </c>
      <c r="CJ249" s="412">
        <v>0</v>
      </c>
      <c r="CK249" s="412">
        <v>313</v>
      </c>
      <c r="CL249" s="412">
        <v>0</v>
      </c>
      <c r="CM249" s="412">
        <v>1</v>
      </c>
      <c r="CN249" s="412">
        <v>2</v>
      </c>
      <c r="CO249" s="412">
        <v>2</v>
      </c>
      <c r="CP249" s="412">
        <v>0</v>
      </c>
      <c r="CQ249" s="412">
        <v>0</v>
      </c>
      <c r="CR249" s="412">
        <v>5</v>
      </c>
      <c r="CS249" s="412">
        <v>8</v>
      </c>
      <c r="CT249" s="412">
        <v>3</v>
      </c>
      <c r="CU249" s="412">
        <v>21</v>
      </c>
      <c r="CV249" s="412">
        <v>37</v>
      </c>
      <c r="CW249" s="412">
        <v>29</v>
      </c>
      <c r="CX249" s="412">
        <v>27</v>
      </c>
      <c r="CY249" s="412">
        <v>25</v>
      </c>
      <c r="CZ249" s="412">
        <v>21</v>
      </c>
      <c r="DA249" s="412">
        <v>12</v>
      </c>
      <c r="DB249" s="412">
        <v>21</v>
      </c>
      <c r="DC249" s="412">
        <v>11</v>
      </c>
      <c r="DD249" s="412">
        <v>183</v>
      </c>
      <c r="DE249" s="412">
        <v>11</v>
      </c>
      <c r="DF249" s="412">
        <v>29</v>
      </c>
      <c r="DG249" s="412">
        <v>28</v>
      </c>
      <c r="DH249" s="412">
        <v>26</v>
      </c>
      <c r="DI249" s="412">
        <v>20</v>
      </c>
      <c r="DJ249" s="412">
        <v>14</v>
      </c>
      <c r="DK249" s="412">
        <v>4</v>
      </c>
      <c r="DL249" s="412">
        <v>3</v>
      </c>
      <c r="DM249" s="412">
        <v>135</v>
      </c>
      <c r="DN249" s="412">
        <v>15</v>
      </c>
      <c r="DO249" s="412">
        <v>27</v>
      </c>
      <c r="DP249" s="412">
        <v>19</v>
      </c>
      <c r="DQ249" s="412">
        <v>8</v>
      </c>
      <c r="DR249" s="412">
        <v>9</v>
      </c>
      <c r="DS249" s="412">
        <v>3</v>
      </c>
      <c r="DT249" s="412">
        <v>4</v>
      </c>
      <c r="DU249" s="412">
        <v>0</v>
      </c>
      <c r="DV249" s="412">
        <v>85</v>
      </c>
      <c r="DW249" s="412">
        <v>32</v>
      </c>
      <c r="DX249" s="412">
        <v>11</v>
      </c>
      <c r="DY249" s="412">
        <v>15</v>
      </c>
      <c r="DZ249" s="412">
        <v>8</v>
      </c>
      <c r="EA249" s="412">
        <v>7</v>
      </c>
      <c r="EB249" s="412">
        <v>1</v>
      </c>
      <c r="EC249" s="412">
        <v>2</v>
      </c>
      <c r="ED249" s="412">
        <v>1</v>
      </c>
      <c r="EE249" s="412">
        <v>77</v>
      </c>
      <c r="EF249" s="412">
        <v>58</v>
      </c>
      <c r="EG249" s="412">
        <v>67</v>
      </c>
      <c r="EH249" s="412">
        <v>62</v>
      </c>
      <c r="EI249" s="412">
        <v>42</v>
      </c>
      <c r="EJ249" s="412">
        <v>36</v>
      </c>
      <c r="EK249" s="412">
        <v>18</v>
      </c>
      <c r="EL249" s="412">
        <v>10</v>
      </c>
      <c r="EM249" s="412">
        <v>4</v>
      </c>
      <c r="EN249" s="412">
        <v>297</v>
      </c>
      <c r="EO249" s="412">
        <v>40</v>
      </c>
      <c r="EP249" s="412">
        <v>28</v>
      </c>
      <c r="EQ249" s="412">
        <v>30</v>
      </c>
      <c r="ER249" s="412">
        <v>18</v>
      </c>
      <c r="ES249" s="412">
        <v>17</v>
      </c>
      <c r="ET249" s="412">
        <v>9</v>
      </c>
      <c r="EU249" s="412">
        <v>3</v>
      </c>
      <c r="EV249" s="412">
        <v>3</v>
      </c>
      <c r="EW249" s="412">
        <v>148</v>
      </c>
      <c r="EX249" s="412">
        <v>0</v>
      </c>
      <c r="EY249" s="412">
        <v>0</v>
      </c>
      <c r="EZ249" s="412">
        <v>0</v>
      </c>
      <c r="FA249" s="412">
        <v>0</v>
      </c>
      <c r="FB249" s="412">
        <v>0</v>
      </c>
      <c r="FC249" s="412">
        <v>0</v>
      </c>
      <c r="FD249" s="412">
        <v>0</v>
      </c>
      <c r="FE249" s="412">
        <v>0</v>
      </c>
      <c r="FF249" s="412">
        <v>0</v>
      </c>
      <c r="FG249" s="412">
        <v>0</v>
      </c>
      <c r="FH249" s="412">
        <v>0</v>
      </c>
      <c r="FI249" s="412">
        <v>1</v>
      </c>
      <c r="FJ249" s="412">
        <v>0</v>
      </c>
      <c r="FK249" s="412">
        <v>0</v>
      </c>
      <c r="FL249" s="412">
        <v>0</v>
      </c>
      <c r="FM249" s="412">
        <v>0</v>
      </c>
      <c r="FN249" s="412">
        <v>0</v>
      </c>
      <c r="FO249" s="412">
        <v>1</v>
      </c>
      <c r="FP249" s="412">
        <v>40</v>
      </c>
      <c r="FQ249" s="412">
        <v>28</v>
      </c>
      <c r="FR249" s="412">
        <v>29</v>
      </c>
      <c r="FS249" s="412">
        <v>18</v>
      </c>
      <c r="FT249" s="412">
        <v>17</v>
      </c>
      <c r="FU249" s="412">
        <v>9</v>
      </c>
      <c r="FV249" s="412">
        <v>3</v>
      </c>
      <c r="FW249" s="412">
        <v>3</v>
      </c>
      <c r="FX249" s="412">
        <v>147</v>
      </c>
      <c r="FY249" s="412">
        <v>1</v>
      </c>
      <c r="FZ249" s="412">
        <v>860</v>
      </c>
      <c r="GA249" s="412">
        <v>5155</v>
      </c>
      <c r="GB249" s="412">
        <v>6486</v>
      </c>
      <c r="GC249" s="412">
        <v>4486</v>
      </c>
      <c r="GD249" s="412">
        <v>4549</v>
      </c>
      <c r="GE249" s="412">
        <v>3211</v>
      </c>
      <c r="GF249" s="412">
        <v>1985</v>
      </c>
      <c r="GG249" s="412">
        <v>149</v>
      </c>
      <c r="GH249" s="412">
        <v>26882</v>
      </c>
      <c r="GI249" s="412">
        <v>1</v>
      </c>
      <c r="GJ249" s="412">
        <v>1071</v>
      </c>
      <c r="GK249" s="412">
        <v>3149</v>
      </c>
      <c r="GL249" s="412">
        <v>2793</v>
      </c>
      <c r="GM249" s="412">
        <v>1300</v>
      </c>
      <c r="GN249" s="412">
        <v>925</v>
      </c>
      <c r="GO249" s="412">
        <v>503</v>
      </c>
      <c r="GP249" s="412">
        <v>243</v>
      </c>
      <c r="GQ249" s="412">
        <v>22</v>
      </c>
      <c r="GR249" s="412">
        <v>10007</v>
      </c>
      <c r="GS249" s="412">
        <v>0</v>
      </c>
      <c r="GT249" s="412">
        <v>6.5</v>
      </c>
      <c r="GU249" s="412">
        <v>1</v>
      </c>
      <c r="GV249" s="412">
        <v>0</v>
      </c>
      <c r="GW249" s="412">
        <v>0</v>
      </c>
      <c r="GX249" s="412">
        <v>0.5</v>
      </c>
      <c r="GY249" s="412">
        <v>0</v>
      </c>
      <c r="GZ249" s="412">
        <v>0</v>
      </c>
      <c r="HA249" s="412">
        <v>0</v>
      </c>
      <c r="HB249" s="412">
        <v>8</v>
      </c>
      <c r="HC249" s="412">
        <v>1.75</v>
      </c>
      <c r="HD249" s="412">
        <v>1675</v>
      </c>
      <c r="HE249" s="412">
        <v>7515.75</v>
      </c>
      <c r="HF249" s="412">
        <v>8585.5</v>
      </c>
      <c r="HG249" s="412">
        <v>5463</v>
      </c>
      <c r="HH249" s="412">
        <v>5244.75</v>
      </c>
      <c r="HI249" s="412">
        <v>3586.5</v>
      </c>
      <c r="HJ249" s="412">
        <v>2165.75</v>
      </c>
      <c r="HK249" s="412">
        <v>165.5</v>
      </c>
      <c r="HL249" s="412">
        <v>34403.5</v>
      </c>
      <c r="HM249" s="412">
        <v>1</v>
      </c>
      <c r="HN249" s="412">
        <v>1116.7</v>
      </c>
      <c r="HO249" s="412">
        <v>5845.6</v>
      </c>
      <c r="HP249" s="412">
        <v>7631.6</v>
      </c>
      <c r="HQ249" s="412">
        <v>5463</v>
      </c>
      <c r="HR249" s="412">
        <v>6410.3</v>
      </c>
      <c r="HS249" s="412">
        <v>5180.5</v>
      </c>
      <c r="HT249" s="412">
        <v>3609.6</v>
      </c>
      <c r="HU249" s="412">
        <v>331</v>
      </c>
      <c r="HV249" s="412">
        <v>35589.300000000003</v>
      </c>
      <c r="HW249" s="412">
        <v>0</v>
      </c>
      <c r="HX249" s="412">
        <v>35589.300000000003</v>
      </c>
      <c r="HY249" s="412">
        <v>1.75</v>
      </c>
      <c r="HZ249" s="412">
        <v>1675</v>
      </c>
      <c r="IA249" s="412">
        <v>7515.75</v>
      </c>
      <c r="IB249" s="412">
        <v>8585.5</v>
      </c>
      <c r="IC249" s="412">
        <v>5463</v>
      </c>
      <c r="ID249" s="412">
        <v>5244.75</v>
      </c>
      <c r="IE249" s="412">
        <v>3586.5</v>
      </c>
      <c r="IF249" s="412">
        <v>2165.75</v>
      </c>
      <c r="IG249" s="412">
        <v>165.5</v>
      </c>
      <c r="IH249" s="412">
        <v>34403.5</v>
      </c>
      <c r="II249" s="412">
        <v>0.75</v>
      </c>
      <c r="IJ249" s="412">
        <v>354.74</v>
      </c>
      <c r="IK249" s="412">
        <v>1101.23</v>
      </c>
      <c r="IL249" s="412">
        <v>556.12</v>
      </c>
      <c r="IM249" s="412">
        <v>142.25</v>
      </c>
      <c r="IN249" s="412">
        <v>75.239999999999995</v>
      </c>
      <c r="IO249" s="412">
        <v>26.77</v>
      </c>
      <c r="IP249" s="412">
        <v>13.23</v>
      </c>
      <c r="IQ249" s="412">
        <v>2.44</v>
      </c>
      <c r="IR249" s="412">
        <v>2272.77</v>
      </c>
      <c r="IS249" s="412">
        <v>1</v>
      </c>
      <c r="IT249" s="412">
        <v>1320.26</v>
      </c>
      <c r="IU249" s="412">
        <v>6414.52</v>
      </c>
      <c r="IV249" s="412">
        <v>8029.38</v>
      </c>
      <c r="IW249" s="412">
        <v>5320.75</v>
      </c>
      <c r="IX249" s="412">
        <v>5169.51</v>
      </c>
      <c r="IY249" s="412">
        <v>3559.73</v>
      </c>
      <c r="IZ249" s="412">
        <v>2152.52</v>
      </c>
      <c r="JA249" s="412">
        <v>163.06</v>
      </c>
      <c r="JB249" s="412">
        <v>32130.73</v>
      </c>
      <c r="JC249" s="412">
        <v>0.6</v>
      </c>
      <c r="JD249" s="412">
        <v>880.2</v>
      </c>
      <c r="JE249" s="412">
        <v>4989.1000000000004</v>
      </c>
      <c r="JF249" s="412">
        <v>7137.2</v>
      </c>
      <c r="JG249" s="412">
        <v>5320.8</v>
      </c>
      <c r="JH249" s="412">
        <v>6318.3</v>
      </c>
      <c r="JI249" s="412">
        <v>5141.8</v>
      </c>
      <c r="JJ249" s="412">
        <v>3587.5</v>
      </c>
      <c r="JK249" s="412">
        <v>326.10000000000002</v>
      </c>
      <c r="JL249" s="412">
        <v>33701.599999999999</v>
      </c>
      <c r="JM249" s="412">
        <v>0</v>
      </c>
      <c r="JN249" s="412">
        <v>33701.599999999999</v>
      </c>
      <c r="JO249" s="286"/>
      <c r="JP249" s="143">
        <f t="shared" si="8"/>
        <v>0</v>
      </c>
    </row>
    <row r="250" spans="1:276" x14ac:dyDescent="0.2">
      <c r="A250" s="150" t="s">
        <v>701</v>
      </c>
      <c r="B250" s="151" t="s">
        <v>276</v>
      </c>
      <c r="C250" s="152" t="s">
        <v>277</v>
      </c>
      <c r="D250" s="415" t="s">
        <v>700</v>
      </c>
      <c r="E250" s="412">
        <v>2174</v>
      </c>
      <c r="F250" s="412">
        <v>5251</v>
      </c>
      <c r="G250" s="412">
        <v>15996</v>
      </c>
      <c r="H250" s="412">
        <v>13417</v>
      </c>
      <c r="I250" s="412">
        <v>9549</v>
      </c>
      <c r="J250" s="412">
        <v>5947</v>
      </c>
      <c r="K250" s="412">
        <v>5629</v>
      </c>
      <c r="L250" s="412">
        <v>822</v>
      </c>
      <c r="M250" s="412">
        <v>58785</v>
      </c>
      <c r="N250" s="412">
        <v>91</v>
      </c>
      <c r="O250" s="412">
        <v>90</v>
      </c>
      <c r="P250" s="412">
        <v>741</v>
      </c>
      <c r="Q250" s="412">
        <v>192</v>
      </c>
      <c r="R250" s="412">
        <v>110</v>
      </c>
      <c r="S250" s="412">
        <v>36</v>
      </c>
      <c r="T250" s="412">
        <v>49</v>
      </c>
      <c r="U250" s="412">
        <v>1</v>
      </c>
      <c r="V250" s="412">
        <v>1310</v>
      </c>
      <c r="W250" s="412">
        <v>4</v>
      </c>
      <c r="X250" s="412">
        <v>0</v>
      </c>
      <c r="Y250" s="412">
        <v>0</v>
      </c>
      <c r="Z250" s="412">
        <v>1</v>
      </c>
      <c r="AA250" s="412">
        <v>1</v>
      </c>
      <c r="AB250" s="412">
        <v>0</v>
      </c>
      <c r="AC250" s="412">
        <v>0</v>
      </c>
      <c r="AD250" s="412">
        <v>0</v>
      </c>
      <c r="AE250" s="412">
        <v>6</v>
      </c>
      <c r="AF250" s="412">
        <v>2079</v>
      </c>
      <c r="AG250" s="412">
        <v>5161</v>
      </c>
      <c r="AH250" s="412">
        <v>15255</v>
      </c>
      <c r="AI250" s="412">
        <v>13224</v>
      </c>
      <c r="AJ250" s="412">
        <v>9438</v>
      </c>
      <c r="AK250" s="412">
        <v>5911</v>
      </c>
      <c r="AL250" s="412">
        <v>5580</v>
      </c>
      <c r="AM250" s="412">
        <v>821</v>
      </c>
      <c r="AN250" s="412">
        <v>57469</v>
      </c>
      <c r="AO250" s="412">
        <v>5</v>
      </c>
      <c r="AP250" s="412">
        <v>15</v>
      </c>
      <c r="AQ250" s="412">
        <v>58</v>
      </c>
      <c r="AR250" s="412">
        <v>62</v>
      </c>
      <c r="AS250" s="412">
        <v>54</v>
      </c>
      <c r="AT250" s="412">
        <v>35</v>
      </c>
      <c r="AU250" s="412">
        <v>33</v>
      </c>
      <c r="AV250" s="412">
        <v>5</v>
      </c>
      <c r="AW250" s="412">
        <v>267</v>
      </c>
      <c r="AX250" s="412">
        <v>5</v>
      </c>
      <c r="AY250" s="412">
        <v>15</v>
      </c>
      <c r="AZ250" s="412">
        <v>58</v>
      </c>
      <c r="BA250" s="412">
        <v>62</v>
      </c>
      <c r="BB250" s="412">
        <v>54</v>
      </c>
      <c r="BC250" s="412">
        <v>35</v>
      </c>
      <c r="BD250" s="412">
        <v>33</v>
      </c>
      <c r="BE250" s="412">
        <v>5</v>
      </c>
      <c r="BF250" s="412">
        <v>0</v>
      </c>
      <c r="BG250" s="412">
        <v>267</v>
      </c>
      <c r="BH250" s="412">
        <v>5</v>
      </c>
      <c r="BI250" s="412">
        <v>2089</v>
      </c>
      <c r="BJ250" s="412">
        <v>5204</v>
      </c>
      <c r="BK250" s="412">
        <v>15259</v>
      </c>
      <c r="BL250" s="412">
        <v>13216</v>
      </c>
      <c r="BM250" s="412">
        <v>9419</v>
      </c>
      <c r="BN250" s="412">
        <v>5909</v>
      </c>
      <c r="BO250" s="412">
        <v>5552</v>
      </c>
      <c r="BP250" s="412">
        <v>816</v>
      </c>
      <c r="BQ250" s="412">
        <v>57469</v>
      </c>
      <c r="BR250" s="412">
        <v>2</v>
      </c>
      <c r="BS250" s="412">
        <v>1070</v>
      </c>
      <c r="BT250" s="412">
        <v>2701</v>
      </c>
      <c r="BU250" s="412">
        <v>4987</v>
      </c>
      <c r="BV250" s="412">
        <v>3570</v>
      </c>
      <c r="BW250" s="412">
        <v>2083</v>
      </c>
      <c r="BX250" s="412">
        <v>1126</v>
      </c>
      <c r="BY250" s="412">
        <v>741</v>
      </c>
      <c r="BZ250" s="412">
        <v>74</v>
      </c>
      <c r="CA250" s="412">
        <v>16354</v>
      </c>
      <c r="CB250" s="412">
        <v>0</v>
      </c>
      <c r="CC250" s="412">
        <v>7</v>
      </c>
      <c r="CD250" s="412">
        <v>23</v>
      </c>
      <c r="CE250" s="412">
        <v>91</v>
      </c>
      <c r="CF250" s="412">
        <v>68</v>
      </c>
      <c r="CG250" s="412">
        <v>47</v>
      </c>
      <c r="CH250" s="412">
        <v>27</v>
      </c>
      <c r="CI250" s="412">
        <v>22</v>
      </c>
      <c r="CJ250" s="412">
        <v>0</v>
      </c>
      <c r="CK250" s="412">
        <v>285</v>
      </c>
      <c r="CL250" s="412">
        <v>0</v>
      </c>
      <c r="CM250" s="412">
        <v>1</v>
      </c>
      <c r="CN250" s="412">
        <v>9</v>
      </c>
      <c r="CO250" s="412">
        <v>9</v>
      </c>
      <c r="CP250" s="412">
        <v>22</v>
      </c>
      <c r="CQ250" s="412">
        <v>10</v>
      </c>
      <c r="CR250" s="412">
        <v>13</v>
      </c>
      <c r="CS250" s="412">
        <v>9</v>
      </c>
      <c r="CT250" s="412">
        <v>3</v>
      </c>
      <c r="CU250" s="412">
        <v>76</v>
      </c>
      <c r="CV250" s="412">
        <v>26</v>
      </c>
      <c r="CW250" s="412">
        <v>26</v>
      </c>
      <c r="CX250" s="412">
        <v>38</v>
      </c>
      <c r="CY250" s="412">
        <v>59</v>
      </c>
      <c r="CZ250" s="412">
        <v>58</v>
      </c>
      <c r="DA250" s="412">
        <v>41</v>
      </c>
      <c r="DB250" s="412">
        <v>65</v>
      </c>
      <c r="DC250" s="412">
        <v>28</v>
      </c>
      <c r="DD250" s="412">
        <v>341</v>
      </c>
      <c r="DE250" s="412">
        <v>38</v>
      </c>
      <c r="DF250" s="412">
        <v>89</v>
      </c>
      <c r="DG250" s="412">
        <v>95</v>
      </c>
      <c r="DH250" s="412">
        <v>100</v>
      </c>
      <c r="DI250" s="412">
        <v>69</v>
      </c>
      <c r="DJ250" s="412">
        <v>48</v>
      </c>
      <c r="DK250" s="412">
        <v>46</v>
      </c>
      <c r="DL250" s="412">
        <v>6</v>
      </c>
      <c r="DM250" s="412">
        <v>491</v>
      </c>
      <c r="DN250" s="412">
        <v>5</v>
      </c>
      <c r="DO250" s="412">
        <v>18</v>
      </c>
      <c r="DP250" s="412">
        <v>34</v>
      </c>
      <c r="DQ250" s="412">
        <v>46</v>
      </c>
      <c r="DR250" s="412">
        <v>26</v>
      </c>
      <c r="DS250" s="412">
        <v>28</v>
      </c>
      <c r="DT250" s="412">
        <v>22</v>
      </c>
      <c r="DU250" s="412">
        <v>4</v>
      </c>
      <c r="DV250" s="412">
        <v>183</v>
      </c>
      <c r="DW250" s="412">
        <v>30</v>
      </c>
      <c r="DX250" s="412">
        <v>13</v>
      </c>
      <c r="DY250" s="412">
        <v>14</v>
      </c>
      <c r="DZ250" s="412">
        <v>20</v>
      </c>
      <c r="EA250" s="412">
        <v>15</v>
      </c>
      <c r="EB250" s="412">
        <v>15</v>
      </c>
      <c r="EC250" s="412">
        <v>6</v>
      </c>
      <c r="ED250" s="412">
        <v>6</v>
      </c>
      <c r="EE250" s="412">
        <v>119</v>
      </c>
      <c r="EF250" s="412">
        <v>73</v>
      </c>
      <c r="EG250" s="412">
        <v>120</v>
      </c>
      <c r="EH250" s="412">
        <v>143</v>
      </c>
      <c r="EI250" s="412">
        <v>166</v>
      </c>
      <c r="EJ250" s="412">
        <v>110</v>
      </c>
      <c r="EK250" s="412">
        <v>91</v>
      </c>
      <c r="EL250" s="412">
        <v>74</v>
      </c>
      <c r="EM250" s="412">
        <v>16</v>
      </c>
      <c r="EN250" s="412">
        <v>793</v>
      </c>
      <c r="EO250" s="412">
        <v>53</v>
      </c>
      <c r="EP250" s="412">
        <v>61</v>
      </c>
      <c r="EQ250" s="412">
        <v>62</v>
      </c>
      <c r="ER250" s="412">
        <v>88</v>
      </c>
      <c r="ES250" s="412">
        <v>61</v>
      </c>
      <c r="ET250" s="412">
        <v>56</v>
      </c>
      <c r="EU250" s="412">
        <v>48</v>
      </c>
      <c r="EV250" s="412">
        <v>12</v>
      </c>
      <c r="EW250" s="412">
        <v>441</v>
      </c>
      <c r="EX250" s="412">
        <v>0</v>
      </c>
      <c r="EY250" s="412">
        <v>0</v>
      </c>
      <c r="EZ250" s="412">
        <v>0</v>
      </c>
      <c r="FA250" s="412">
        <v>0</v>
      </c>
      <c r="FB250" s="412">
        <v>0</v>
      </c>
      <c r="FC250" s="412">
        <v>0</v>
      </c>
      <c r="FD250" s="412">
        <v>0</v>
      </c>
      <c r="FE250" s="412">
        <v>0</v>
      </c>
      <c r="FF250" s="412">
        <v>0</v>
      </c>
      <c r="FG250" s="412">
        <v>3</v>
      </c>
      <c r="FH250" s="412">
        <v>2</v>
      </c>
      <c r="FI250" s="412">
        <v>8</v>
      </c>
      <c r="FJ250" s="412">
        <v>20</v>
      </c>
      <c r="FK250" s="412">
        <v>8</v>
      </c>
      <c r="FL250" s="412">
        <v>11</v>
      </c>
      <c r="FM250" s="412">
        <v>12</v>
      </c>
      <c r="FN250" s="412">
        <v>2</v>
      </c>
      <c r="FO250" s="412">
        <v>66</v>
      </c>
      <c r="FP250" s="412">
        <v>50</v>
      </c>
      <c r="FQ250" s="412">
        <v>59</v>
      </c>
      <c r="FR250" s="412">
        <v>54</v>
      </c>
      <c r="FS250" s="412">
        <v>68</v>
      </c>
      <c r="FT250" s="412">
        <v>53</v>
      </c>
      <c r="FU250" s="412">
        <v>45</v>
      </c>
      <c r="FV250" s="412">
        <v>36</v>
      </c>
      <c r="FW250" s="412">
        <v>10</v>
      </c>
      <c r="FX250" s="412">
        <v>375</v>
      </c>
      <c r="FY250" s="412">
        <v>3</v>
      </c>
      <c r="FZ250" s="412">
        <v>976</v>
      </c>
      <c r="GA250" s="412">
        <v>2439</v>
      </c>
      <c r="GB250" s="412">
        <v>10124</v>
      </c>
      <c r="GC250" s="412">
        <v>9489</v>
      </c>
      <c r="GD250" s="412">
        <v>7238</v>
      </c>
      <c r="GE250" s="412">
        <v>4699</v>
      </c>
      <c r="GF250" s="412">
        <v>4752</v>
      </c>
      <c r="GG250" s="412">
        <v>729</v>
      </c>
      <c r="GH250" s="412">
        <v>40449</v>
      </c>
      <c r="GI250" s="412">
        <v>2</v>
      </c>
      <c r="GJ250" s="412">
        <v>1113</v>
      </c>
      <c r="GK250" s="412">
        <v>2765</v>
      </c>
      <c r="GL250" s="412">
        <v>5135</v>
      </c>
      <c r="GM250" s="412">
        <v>3727</v>
      </c>
      <c r="GN250" s="412">
        <v>2181</v>
      </c>
      <c r="GO250" s="412">
        <v>1210</v>
      </c>
      <c r="GP250" s="412">
        <v>800</v>
      </c>
      <c r="GQ250" s="412">
        <v>87</v>
      </c>
      <c r="GR250" s="412">
        <v>17020</v>
      </c>
      <c r="GS250" s="412">
        <v>0</v>
      </c>
      <c r="GT250" s="412">
        <v>3.5</v>
      </c>
      <c r="GU250" s="412">
        <v>0</v>
      </c>
      <c r="GV250" s="412">
        <v>1</v>
      </c>
      <c r="GW250" s="412">
        <v>0</v>
      </c>
      <c r="GX250" s="412">
        <v>0</v>
      </c>
      <c r="GY250" s="412">
        <v>0</v>
      </c>
      <c r="GZ250" s="412">
        <v>0</v>
      </c>
      <c r="HA250" s="412">
        <v>0</v>
      </c>
      <c r="HB250" s="412">
        <v>4.5</v>
      </c>
      <c r="HC250" s="412">
        <v>4.5</v>
      </c>
      <c r="HD250" s="412">
        <v>1827.25</v>
      </c>
      <c r="HE250" s="412">
        <v>4508</v>
      </c>
      <c r="HF250" s="412">
        <v>13963</v>
      </c>
      <c r="HG250" s="412">
        <v>12272</v>
      </c>
      <c r="HH250" s="412">
        <v>8870.5</v>
      </c>
      <c r="HI250" s="412">
        <v>5602.75</v>
      </c>
      <c r="HJ250" s="412">
        <v>5346.75</v>
      </c>
      <c r="HK250" s="412">
        <v>797</v>
      </c>
      <c r="HL250" s="412">
        <v>53191.75</v>
      </c>
      <c r="HM250" s="412">
        <v>2.5</v>
      </c>
      <c r="HN250" s="412">
        <v>1218.2</v>
      </c>
      <c r="HO250" s="412">
        <v>3506.2</v>
      </c>
      <c r="HP250" s="412">
        <v>12411.6</v>
      </c>
      <c r="HQ250" s="412">
        <v>12272</v>
      </c>
      <c r="HR250" s="412">
        <v>10841.7</v>
      </c>
      <c r="HS250" s="412">
        <v>8092.9</v>
      </c>
      <c r="HT250" s="412">
        <v>8911.2999999999993</v>
      </c>
      <c r="HU250" s="412">
        <v>1594</v>
      </c>
      <c r="HV250" s="412">
        <v>58850.399999999994</v>
      </c>
      <c r="HW250" s="412">
        <v>647.6</v>
      </c>
      <c r="HX250" s="412">
        <v>59498</v>
      </c>
      <c r="HY250" s="412">
        <v>4.5</v>
      </c>
      <c r="HZ250" s="412">
        <v>1827.25</v>
      </c>
      <c r="IA250" s="412">
        <v>4508</v>
      </c>
      <c r="IB250" s="412">
        <v>13963</v>
      </c>
      <c r="IC250" s="412">
        <v>12272</v>
      </c>
      <c r="ID250" s="412">
        <v>8870.5</v>
      </c>
      <c r="IE250" s="412">
        <v>5602.75</v>
      </c>
      <c r="IF250" s="412">
        <v>5346.75</v>
      </c>
      <c r="IG250" s="412">
        <v>797</v>
      </c>
      <c r="IH250" s="412">
        <v>53191.75</v>
      </c>
      <c r="II250" s="412">
        <v>1.75</v>
      </c>
      <c r="IJ250" s="412">
        <v>337.43</v>
      </c>
      <c r="IK250" s="412">
        <v>964.73</v>
      </c>
      <c r="IL250" s="412">
        <v>1533.25</v>
      </c>
      <c r="IM250" s="412">
        <v>770.61</v>
      </c>
      <c r="IN250" s="412">
        <v>188.33</v>
      </c>
      <c r="IO250" s="412">
        <v>45.72</v>
      </c>
      <c r="IP250" s="412">
        <v>24.35</v>
      </c>
      <c r="IQ250" s="412">
        <v>0.96</v>
      </c>
      <c r="IR250" s="412">
        <v>3867.1299999999997</v>
      </c>
      <c r="IS250" s="412">
        <v>2.75</v>
      </c>
      <c r="IT250" s="412">
        <v>1489.82</v>
      </c>
      <c r="IU250" s="412">
        <v>3543.27</v>
      </c>
      <c r="IV250" s="412">
        <v>12429.75</v>
      </c>
      <c r="IW250" s="412">
        <v>11501.39</v>
      </c>
      <c r="IX250" s="412">
        <v>8682.17</v>
      </c>
      <c r="IY250" s="412">
        <v>5557.03</v>
      </c>
      <c r="IZ250" s="412">
        <v>5322.4</v>
      </c>
      <c r="JA250" s="412">
        <v>796.04</v>
      </c>
      <c r="JB250" s="412">
        <v>49324.62</v>
      </c>
      <c r="JC250" s="412">
        <v>1.5</v>
      </c>
      <c r="JD250" s="412">
        <v>993.2</v>
      </c>
      <c r="JE250" s="412">
        <v>2755.9</v>
      </c>
      <c r="JF250" s="412">
        <v>11048.7</v>
      </c>
      <c r="JG250" s="412">
        <v>11501.4</v>
      </c>
      <c r="JH250" s="412">
        <v>10611.5</v>
      </c>
      <c r="JI250" s="412">
        <v>8026.8</v>
      </c>
      <c r="JJ250" s="412">
        <v>8870.7000000000007</v>
      </c>
      <c r="JK250" s="412">
        <v>1592.1</v>
      </c>
      <c r="JL250" s="412">
        <v>55401.799999999996</v>
      </c>
      <c r="JM250" s="412">
        <v>647.6</v>
      </c>
      <c r="JN250" s="412">
        <v>56049.4</v>
      </c>
      <c r="JO250" s="286"/>
      <c r="JP250" s="143">
        <f t="shared" si="8"/>
        <v>0</v>
      </c>
    </row>
    <row r="251" spans="1:276" x14ac:dyDescent="0.2">
      <c r="A251" s="150" t="s">
        <v>703</v>
      </c>
      <c r="B251" s="151" t="s">
        <v>276</v>
      </c>
      <c r="C251" s="152" t="s">
        <v>278</v>
      </c>
      <c r="D251" s="415" t="s">
        <v>702</v>
      </c>
      <c r="E251" s="412">
        <v>9888</v>
      </c>
      <c r="F251" s="412">
        <v>12917</v>
      </c>
      <c r="G251" s="412">
        <v>12006</v>
      </c>
      <c r="H251" s="412">
        <v>7809</v>
      </c>
      <c r="I251" s="412">
        <v>3890</v>
      </c>
      <c r="J251" s="412">
        <v>1574</v>
      </c>
      <c r="K251" s="412">
        <v>512</v>
      </c>
      <c r="L251" s="412">
        <v>29</v>
      </c>
      <c r="M251" s="412">
        <v>48625</v>
      </c>
      <c r="N251" s="412">
        <v>242</v>
      </c>
      <c r="O251" s="412">
        <v>170</v>
      </c>
      <c r="P251" s="412">
        <v>166</v>
      </c>
      <c r="Q251" s="412">
        <v>86</v>
      </c>
      <c r="R251" s="412">
        <v>47</v>
      </c>
      <c r="S251" s="412">
        <v>21</v>
      </c>
      <c r="T251" s="412">
        <v>4</v>
      </c>
      <c r="U251" s="412">
        <v>1</v>
      </c>
      <c r="V251" s="412">
        <v>737</v>
      </c>
      <c r="W251" s="412">
        <v>0</v>
      </c>
      <c r="X251" s="412">
        <v>0</v>
      </c>
      <c r="Y251" s="412">
        <v>0</v>
      </c>
      <c r="Z251" s="412">
        <v>0</v>
      </c>
      <c r="AA251" s="412">
        <v>0</v>
      </c>
      <c r="AB251" s="412">
        <v>0</v>
      </c>
      <c r="AC251" s="412">
        <v>0</v>
      </c>
      <c r="AD251" s="412">
        <v>0</v>
      </c>
      <c r="AE251" s="412">
        <v>0</v>
      </c>
      <c r="AF251" s="412">
        <v>9646</v>
      </c>
      <c r="AG251" s="412">
        <v>12747</v>
      </c>
      <c r="AH251" s="412">
        <v>11840</v>
      </c>
      <c r="AI251" s="412">
        <v>7723</v>
      </c>
      <c r="AJ251" s="412">
        <v>3843</v>
      </c>
      <c r="AK251" s="412">
        <v>1553</v>
      </c>
      <c r="AL251" s="412">
        <v>508</v>
      </c>
      <c r="AM251" s="412">
        <v>28</v>
      </c>
      <c r="AN251" s="412">
        <v>47888</v>
      </c>
      <c r="AO251" s="412">
        <v>11</v>
      </c>
      <c r="AP251" s="412">
        <v>80</v>
      </c>
      <c r="AQ251" s="412">
        <v>111</v>
      </c>
      <c r="AR251" s="412">
        <v>74</v>
      </c>
      <c r="AS251" s="412">
        <v>48</v>
      </c>
      <c r="AT251" s="412">
        <v>19</v>
      </c>
      <c r="AU251" s="412">
        <v>17</v>
      </c>
      <c r="AV251" s="412">
        <v>7</v>
      </c>
      <c r="AW251" s="412">
        <v>367</v>
      </c>
      <c r="AX251" s="412">
        <v>11</v>
      </c>
      <c r="AY251" s="412">
        <v>80</v>
      </c>
      <c r="AZ251" s="412">
        <v>111</v>
      </c>
      <c r="BA251" s="412">
        <v>74</v>
      </c>
      <c r="BB251" s="412">
        <v>48</v>
      </c>
      <c r="BC251" s="412">
        <v>19</v>
      </c>
      <c r="BD251" s="412">
        <v>17</v>
      </c>
      <c r="BE251" s="412">
        <v>7</v>
      </c>
      <c r="BF251" s="412">
        <v>0</v>
      </c>
      <c r="BG251" s="412">
        <v>367</v>
      </c>
      <c r="BH251" s="412">
        <v>11</v>
      </c>
      <c r="BI251" s="412">
        <v>9715</v>
      </c>
      <c r="BJ251" s="412">
        <v>12778</v>
      </c>
      <c r="BK251" s="412">
        <v>11803</v>
      </c>
      <c r="BL251" s="412">
        <v>7697</v>
      </c>
      <c r="BM251" s="412">
        <v>3814</v>
      </c>
      <c r="BN251" s="412">
        <v>1551</v>
      </c>
      <c r="BO251" s="412">
        <v>498</v>
      </c>
      <c r="BP251" s="412">
        <v>21</v>
      </c>
      <c r="BQ251" s="412">
        <v>47888</v>
      </c>
      <c r="BR251" s="412">
        <v>5</v>
      </c>
      <c r="BS251" s="412">
        <v>4995</v>
      </c>
      <c r="BT251" s="412">
        <v>4644</v>
      </c>
      <c r="BU251" s="412">
        <v>3410</v>
      </c>
      <c r="BV251" s="412">
        <v>1570</v>
      </c>
      <c r="BW251" s="412">
        <v>528</v>
      </c>
      <c r="BX251" s="412">
        <v>181</v>
      </c>
      <c r="BY251" s="412">
        <v>57</v>
      </c>
      <c r="BZ251" s="412">
        <v>1</v>
      </c>
      <c r="CA251" s="412">
        <v>15391</v>
      </c>
      <c r="CB251" s="412">
        <v>0</v>
      </c>
      <c r="CC251" s="412">
        <v>108</v>
      </c>
      <c r="CD251" s="412">
        <v>170</v>
      </c>
      <c r="CE251" s="412">
        <v>123</v>
      </c>
      <c r="CF251" s="412">
        <v>73</v>
      </c>
      <c r="CG251" s="412">
        <v>25</v>
      </c>
      <c r="CH251" s="412">
        <v>11</v>
      </c>
      <c r="CI251" s="412">
        <v>3</v>
      </c>
      <c r="CJ251" s="412">
        <v>0</v>
      </c>
      <c r="CK251" s="412">
        <v>513</v>
      </c>
      <c r="CL251" s="412">
        <v>0</v>
      </c>
      <c r="CM251" s="412">
        <v>6</v>
      </c>
      <c r="CN251" s="412">
        <v>8</v>
      </c>
      <c r="CO251" s="412">
        <v>5</v>
      </c>
      <c r="CP251" s="412">
        <v>4</v>
      </c>
      <c r="CQ251" s="412">
        <v>7</v>
      </c>
      <c r="CR251" s="412">
        <v>9</v>
      </c>
      <c r="CS251" s="412">
        <v>10</v>
      </c>
      <c r="CT251" s="412">
        <v>0</v>
      </c>
      <c r="CU251" s="412">
        <v>49</v>
      </c>
      <c r="CV251" s="412">
        <v>23</v>
      </c>
      <c r="CW251" s="412">
        <v>27</v>
      </c>
      <c r="CX251" s="412">
        <v>22</v>
      </c>
      <c r="CY251" s="412">
        <v>11</v>
      </c>
      <c r="CZ251" s="412">
        <v>6</v>
      </c>
      <c r="DA251" s="412">
        <v>4</v>
      </c>
      <c r="DB251" s="412">
        <v>2</v>
      </c>
      <c r="DC251" s="412">
        <v>0</v>
      </c>
      <c r="DD251" s="412">
        <v>95</v>
      </c>
      <c r="DE251" s="412">
        <v>95</v>
      </c>
      <c r="DF251" s="412">
        <v>64</v>
      </c>
      <c r="DG251" s="412">
        <v>46</v>
      </c>
      <c r="DH251" s="412">
        <v>32</v>
      </c>
      <c r="DI251" s="412">
        <v>11</v>
      </c>
      <c r="DJ251" s="412">
        <v>2</v>
      </c>
      <c r="DK251" s="412">
        <v>3</v>
      </c>
      <c r="DL251" s="412">
        <v>0</v>
      </c>
      <c r="DM251" s="412">
        <v>253</v>
      </c>
      <c r="DN251" s="412">
        <v>188</v>
      </c>
      <c r="DO251" s="412">
        <v>192</v>
      </c>
      <c r="DP251" s="412">
        <v>126</v>
      </c>
      <c r="DQ251" s="412">
        <v>61</v>
      </c>
      <c r="DR251" s="412">
        <v>33</v>
      </c>
      <c r="DS251" s="412">
        <v>13</v>
      </c>
      <c r="DT251" s="412">
        <v>2</v>
      </c>
      <c r="DU251" s="412">
        <v>2</v>
      </c>
      <c r="DV251" s="412">
        <v>617</v>
      </c>
      <c r="DW251" s="412">
        <v>59</v>
      </c>
      <c r="DX251" s="412">
        <v>27</v>
      </c>
      <c r="DY251" s="412">
        <v>21</v>
      </c>
      <c r="DZ251" s="412">
        <v>16</v>
      </c>
      <c r="EA251" s="412">
        <v>6</v>
      </c>
      <c r="EB251" s="412">
        <v>5</v>
      </c>
      <c r="EC251" s="412">
        <v>0</v>
      </c>
      <c r="ED251" s="412">
        <v>0</v>
      </c>
      <c r="EE251" s="412">
        <v>134</v>
      </c>
      <c r="EF251" s="412">
        <v>342</v>
      </c>
      <c r="EG251" s="412">
        <v>283</v>
      </c>
      <c r="EH251" s="412">
        <v>193</v>
      </c>
      <c r="EI251" s="412">
        <v>109</v>
      </c>
      <c r="EJ251" s="412">
        <v>50</v>
      </c>
      <c r="EK251" s="412">
        <v>20</v>
      </c>
      <c r="EL251" s="412">
        <v>5</v>
      </c>
      <c r="EM251" s="412">
        <v>2</v>
      </c>
      <c r="EN251" s="412">
        <v>1004</v>
      </c>
      <c r="EO251" s="412">
        <v>187</v>
      </c>
      <c r="EP251" s="412">
        <v>127</v>
      </c>
      <c r="EQ251" s="412">
        <v>95</v>
      </c>
      <c r="ER251" s="412">
        <v>63</v>
      </c>
      <c r="ES251" s="412">
        <v>21</v>
      </c>
      <c r="ET251" s="412">
        <v>11</v>
      </c>
      <c r="EU251" s="412">
        <v>4</v>
      </c>
      <c r="EV251" s="412">
        <v>1</v>
      </c>
      <c r="EW251" s="412">
        <v>509</v>
      </c>
      <c r="EX251" s="412">
        <v>0</v>
      </c>
      <c r="EY251" s="412">
        <v>0</v>
      </c>
      <c r="EZ251" s="412">
        <v>0</v>
      </c>
      <c r="FA251" s="412">
        <v>0</v>
      </c>
      <c r="FB251" s="412">
        <v>0</v>
      </c>
      <c r="FC251" s="412">
        <v>0</v>
      </c>
      <c r="FD251" s="412">
        <v>0</v>
      </c>
      <c r="FE251" s="412">
        <v>0</v>
      </c>
      <c r="FF251" s="412">
        <v>0</v>
      </c>
      <c r="FG251" s="412">
        <v>17</v>
      </c>
      <c r="FH251" s="412">
        <v>29</v>
      </c>
      <c r="FI251" s="412">
        <v>25</v>
      </c>
      <c r="FJ251" s="412">
        <v>11</v>
      </c>
      <c r="FK251" s="412">
        <v>4</v>
      </c>
      <c r="FL251" s="412">
        <v>4</v>
      </c>
      <c r="FM251" s="412">
        <v>1</v>
      </c>
      <c r="FN251" s="412">
        <v>1</v>
      </c>
      <c r="FO251" s="412">
        <v>92</v>
      </c>
      <c r="FP251" s="412">
        <v>170</v>
      </c>
      <c r="FQ251" s="412">
        <v>98</v>
      </c>
      <c r="FR251" s="412">
        <v>70</v>
      </c>
      <c r="FS251" s="412">
        <v>52</v>
      </c>
      <c r="FT251" s="412">
        <v>17</v>
      </c>
      <c r="FU251" s="412">
        <v>7</v>
      </c>
      <c r="FV251" s="412">
        <v>3</v>
      </c>
      <c r="FW251" s="412">
        <v>0</v>
      </c>
      <c r="FX251" s="412">
        <v>417</v>
      </c>
      <c r="FY251" s="412">
        <v>6</v>
      </c>
      <c r="FZ251" s="412">
        <v>4336</v>
      </c>
      <c r="GA251" s="412">
        <v>7710</v>
      </c>
      <c r="GB251" s="412">
        <v>8096</v>
      </c>
      <c r="GC251" s="412">
        <v>5962</v>
      </c>
      <c r="GD251" s="412">
        <v>3209</v>
      </c>
      <c r="GE251" s="412">
        <v>1328</v>
      </c>
      <c r="GF251" s="412">
        <v>424</v>
      </c>
      <c r="GG251" s="412">
        <v>18</v>
      </c>
      <c r="GH251" s="412">
        <v>31089</v>
      </c>
      <c r="GI251" s="412">
        <v>5</v>
      </c>
      <c r="GJ251" s="412">
        <v>5379</v>
      </c>
      <c r="GK251" s="412">
        <v>5068</v>
      </c>
      <c r="GL251" s="412">
        <v>3707</v>
      </c>
      <c r="GM251" s="412">
        <v>1735</v>
      </c>
      <c r="GN251" s="412">
        <v>605</v>
      </c>
      <c r="GO251" s="412">
        <v>223</v>
      </c>
      <c r="GP251" s="412">
        <v>74</v>
      </c>
      <c r="GQ251" s="412">
        <v>3</v>
      </c>
      <c r="GR251" s="412">
        <v>16799</v>
      </c>
      <c r="GS251" s="412">
        <v>0</v>
      </c>
      <c r="GT251" s="412">
        <v>0</v>
      </c>
      <c r="GU251" s="412">
        <v>0</v>
      </c>
      <c r="GV251" s="412">
        <v>0</v>
      </c>
      <c r="GW251" s="412">
        <v>0</v>
      </c>
      <c r="GX251" s="412">
        <v>0</v>
      </c>
      <c r="GY251" s="412">
        <v>0</v>
      </c>
      <c r="GZ251" s="412">
        <v>0</v>
      </c>
      <c r="HA251" s="412">
        <v>0</v>
      </c>
      <c r="HB251" s="412">
        <v>0</v>
      </c>
      <c r="HC251" s="412">
        <v>9.75</v>
      </c>
      <c r="HD251" s="412">
        <v>8275.0499999999993</v>
      </c>
      <c r="HE251" s="412">
        <v>11389.3</v>
      </c>
      <c r="HF251" s="412">
        <v>10799.15</v>
      </c>
      <c r="HG251" s="412">
        <v>7230.15</v>
      </c>
      <c r="HH251" s="412">
        <v>3641.65</v>
      </c>
      <c r="HI251" s="412">
        <v>1487.2</v>
      </c>
      <c r="HJ251" s="412">
        <v>475.8</v>
      </c>
      <c r="HK251" s="412">
        <v>18.75</v>
      </c>
      <c r="HL251" s="412">
        <v>43326.8</v>
      </c>
      <c r="HM251" s="412">
        <v>5.4</v>
      </c>
      <c r="HN251" s="412">
        <v>5516.7</v>
      </c>
      <c r="HO251" s="412">
        <v>8858.2999999999993</v>
      </c>
      <c r="HP251" s="412">
        <v>9599.2000000000007</v>
      </c>
      <c r="HQ251" s="412">
        <v>7230.2</v>
      </c>
      <c r="HR251" s="412">
        <v>4450.8999999999996</v>
      </c>
      <c r="HS251" s="412">
        <v>2148.1999999999998</v>
      </c>
      <c r="HT251" s="412">
        <v>793</v>
      </c>
      <c r="HU251" s="412">
        <v>37.5</v>
      </c>
      <c r="HV251" s="412">
        <v>38639.399999999994</v>
      </c>
      <c r="HW251" s="412">
        <v>0</v>
      </c>
      <c r="HX251" s="412">
        <v>38639.4</v>
      </c>
      <c r="HY251" s="412">
        <v>9.75</v>
      </c>
      <c r="HZ251" s="412">
        <v>8275.0499999999993</v>
      </c>
      <c r="IA251" s="412">
        <v>11389.3</v>
      </c>
      <c r="IB251" s="412">
        <v>10799.15</v>
      </c>
      <c r="IC251" s="412">
        <v>7230.15</v>
      </c>
      <c r="ID251" s="412">
        <v>3641.65</v>
      </c>
      <c r="IE251" s="412">
        <v>1487.2</v>
      </c>
      <c r="IF251" s="412">
        <v>475.8</v>
      </c>
      <c r="IG251" s="412">
        <v>18.75</v>
      </c>
      <c r="IH251" s="412">
        <v>43326.8</v>
      </c>
      <c r="II251" s="412">
        <v>4.3899999999999997</v>
      </c>
      <c r="IJ251" s="412">
        <v>1986.87</v>
      </c>
      <c r="IK251" s="412">
        <v>1274.31</v>
      </c>
      <c r="IL251" s="412">
        <v>636.59</v>
      </c>
      <c r="IM251" s="412">
        <v>219.48</v>
      </c>
      <c r="IN251" s="412">
        <v>71.459999999999994</v>
      </c>
      <c r="IO251" s="412">
        <v>15.3</v>
      </c>
      <c r="IP251" s="412">
        <v>6.89</v>
      </c>
      <c r="IQ251" s="412">
        <v>1.92</v>
      </c>
      <c r="IR251" s="412">
        <v>4217.21</v>
      </c>
      <c r="IS251" s="412">
        <v>5.36</v>
      </c>
      <c r="IT251" s="412">
        <v>6288.1799999999994</v>
      </c>
      <c r="IU251" s="412">
        <v>10114.99</v>
      </c>
      <c r="IV251" s="412">
        <v>10162.56</v>
      </c>
      <c r="IW251" s="412">
        <v>7010.67</v>
      </c>
      <c r="IX251" s="412">
        <v>3570.19</v>
      </c>
      <c r="IY251" s="412">
        <v>1471.9</v>
      </c>
      <c r="IZ251" s="412">
        <v>468.91</v>
      </c>
      <c r="JA251" s="412">
        <v>16.829999999999998</v>
      </c>
      <c r="JB251" s="412">
        <v>39109.590000000004</v>
      </c>
      <c r="JC251" s="412">
        <v>3</v>
      </c>
      <c r="JD251" s="412">
        <v>4192.1000000000004</v>
      </c>
      <c r="JE251" s="412">
        <v>7867.2</v>
      </c>
      <c r="JF251" s="412">
        <v>9033.4</v>
      </c>
      <c r="JG251" s="412">
        <v>7010.7</v>
      </c>
      <c r="JH251" s="412">
        <v>4363.6000000000004</v>
      </c>
      <c r="JI251" s="412">
        <v>2126.1</v>
      </c>
      <c r="JJ251" s="412">
        <v>781.5</v>
      </c>
      <c r="JK251" s="412">
        <v>33.700000000000003</v>
      </c>
      <c r="JL251" s="412">
        <v>35411.299999999996</v>
      </c>
      <c r="JM251" s="412">
        <v>0</v>
      </c>
      <c r="JN251" s="412">
        <v>35411.300000000003</v>
      </c>
      <c r="JO251" s="286"/>
      <c r="JP251" s="143">
        <f t="shared" si="8"/>
        <v>0</v>
      </c>
    </row>
    <row r="252" spans="1:276" x14ac:dyDescent="0.2">
      <c r="A252" s="150" t="s">
        <v>705</v>
      </c>
      <c r="B252" s="151" t="s">
        <v>276</v>
      </c>
      <c r="C252" s="152" t="s">
        <v>285</v>
      </c>
      <c r="D252" s="415" t="s">
        <v>704</v>
      </c>
      <c r="E252" s="412">
        <v>10210</v>
      </c>
      <c r="F252" s="412">
        <v>22417</v>
      </c>
      <c r="G252" s="412">
        <v>16111</v>
      </c>
      <c r="H252" s="412">
        <v>10929</v>
      </c>
      <c r="I252" s="412">
        <v>9164</v>
      </c>
      <c r="J252" s="412">
        <v>4681</v>
      </c>
      <c r="K252" s="412">
        <v>1839</v>
      </c>
      <c r="L252" s="412">
        <v>165</v>
      </c>
      <c r="M252" s="412">
        <v>75516</v>
      </c>
      <c r="N252" s="412">
        <v>374</v>
      </c>
      <c r="O252" s="412">
        <v>363</v>
      </c>
      <c r="P252" s="412">
        <v>325</v>
      </c>
      <c r="Q252" s="412">
        <v>238</v>
      </c>
      <c r="R252" s="412">
        <v>151</v>
      </c>
      <c r="S252" s="412">
        <v>47</v>
      </c>
      <c r="T252" s="412">
        <v>15</v>
      </c>
      <c r="U252" s="412">
        <v>8</v>
      </c>
      <c r="V252" s="412">
        <v>1521</v>
      </c>
      <c r="W252" s="412">
        <v>0</v>
      </c>
      <c r="X252" s="412">
        <v>0</v>
      </c>
      <c r="Y252" s="412">
        <v>0</v>
      </c>
      <c r="Z252" s="412">
        <v>0</v>
      </c>
      <c r="AA252" s="412">
        <v>0</v>
      </c>
      <c r="AB252" s="412">
        <v>0</v>
      </c>
      <c r="AC252" s="412">
        <v>0</v>
      </c>
      <c r="AD252" s="412">
        <v>0</v>
      </c>
      <c r="AE252" s="412">
        <v>0</v>
      </c>
      <c r="AF252" s="412">
        <v>9836</v>
      </c>
      <c r="AG252" s="412">
        <v>22054</v>
      </c>
      <c r="AH252" s="412">
        <v>15786</v>
      </c>
      <c r="AI252" s="412">
        <v>10691</v>
      </c>
      <c r="AJ252" s="412">
        <v>9013</v>
      </c>
      <c r="AK252" s="412">
        <v>4634</v>
      </c>
      <c r="AL252" s="412">
        <v>1824</v>
      </c>
      <c r="AM252" s="412">
        <v>157</v>
      </c>
      <c r="AN252" s="412">
        <v>73995</v>
      </c>
      <c r="AO252" s="412">
        <v>10</v>
      </c>
      <c r="AP252" s="412">
        <v>90</v>
      </c>
      <c r="AQ252" s="412">
        <v>85</v>
      </c>
      <c r="AR252" s="412">
        <v>77</v>
      </c>
      <c r="AS252" s="412">
        <v>76</v>
      </c>
      <c r="AT252" s="412">
        <v>39</v>
      </c>
      <c r="AU252" s="412">
        <v>25</v>
      </c>
      <c r="AV252" s="412">
        <v>13</v>
      </c>
      <c r="AW252" s="412">
        <v>415</v>
      </c>
      <c r="AX252" s="412">
        <v>10</v>
      </c>
      <c r="AY252" s="412">
        <v>90</v>
      </c>
      <c r="AZ252" s="412">
        <v>85</v>
      </c>
      <c r="BA252" s="412">
        <v>77</v>
      </c>
      <c r="BB252" s="412">
        <v>76</v>
      </c>
      <c r="BC252" s="412">
        <v>39</v>
      </c>
      <c r="BD252" s="412">
        <v>25</v>
      </c>
      <c r="BE252" s="412">
        <v>13</v>
      </c>
      <c r="BF252" s="412">
        <v>0</v>
      </c>
      <c r="BG252" s="412">
        <v>415</v>
      </c>
      <c r="BH252" s="412">
        <v>10</v>
      </c>
      <c r="BI252" s="412">
        <v>9916</v>
      </c>
      <c r="BJ252" s="412">
        <v>22049</v>
      </c>
      <c r="BK252" s="412">
        <v>15778</v>
      </c>
      <c r="BL252" s="412">
        <v>10690</v>
      </c>
      <c r="BM252" s="412">
        <v>8976</v>
      </c>
      <c r="BN252" s="412">
        <v>4620</v>
      </c>
      <c r="BO252" s="412">
        <v>1812</v>
      </c>
      <c r="BP252" s="412">
        <v>144</v>
      </c>
      <c r="BQ252" s="412">
        <v>73995</v>
      </c>
      <c r="BR252" s="412">
        <v>5</v>
      </c>
      <c r="BS252" s="412">
        <v>5614</v>
      </c>
      <c r="BT252" s="412">
        <v>8141</v>
      </c>
      <c r="BU252" s="412">
        <v>4553</v>
      </c>
      <c r="BV252" s="412">
        <v>2636</v>
      </c>
      <c r="BW252" s="412">
        <v>1792</v>
      </c>
      <c r="BX252" s="412">
        <v>786</v>
      </c>
      <c r="BY252" s="412">
        <v>252</v>
      </c>
      <c r="BZ252" s="412">
        <v>14</v>
      </c>
      <c r="CA252" s="412">
        <v>23793</v>
      </c>
      <c r="CB252" s="412">
        <v>0</v>
      </c>
      <c r="CC252" s="412">
        <v>36</v>
      </c>
      <c r="CD252" s="412">
        <v>150</v>
      </c>
      <c r="CE252" s="412">
        <v>113</v>
      </c>
      <c r="CF252" s="412">
        <v>76</v>
      </c>
      <c r="CG252" s="412">
        <v>46</v>
      </c>
      <c r="CH252" s="412">
        <v>31</v>
      </c>
      <c r="CI252" s="412">
        <v>9</v>
      </c>
      <c r="CJ252" s="412">
        <v>1</v>
      </c>
      <c r="CK252" s="412">
        <v>462</v>
      </c>
      <c r="CL252" s="412">
        <v>0</v>
      </c>
      <c r="CM252" s="412">
        <v>8</v>
      </c>
      <c r="CN252" s="412">
        <v>13</v>
      </c>
      <c r="CO252" s="412">
        <v>13</v>
      </c>
      <c r="CP252" s="412">
        <v>8</v>
      </c>
      <c r="CQ252" s="412">
        <v>11</v>
      </c>
      <c r="CR252" s="412">
        <v>21</v>
      </c>
      <c r="CS252" s="412">
        <v>19</v>
      </c>
      <c r="CT252" s="412">
        <v>1</v>
      </c>
      <c r="CU252" s="412">
        <v>94</v>
      </c>
      <c r="CV252" s="412">
        <v>144</v>
      </c>
      <c r="CW252" s="412">
        <v>152</v>
      </c>
      <c r="CX252" s="412">
        <v>157</v>
      </c>
      <c r="CY252" s="412">
        <v>108</v>
      </c>
      <c r="CZ252" s="412">
        <v>114</v>
      </c>
      <c r="DA252" s="412">
        <v>79</v>
      </c>
      <c r="DB252" s="412">
        <v>54</v>
      </c>
      <c r="DC252" s="412">
        <v>18</v>
      </c>
      <c r="DD252" s="412">
        <v>826</v>
      </c>
      <c r="DE252" s="412">
        <v>174</v>
      </c>
      <c r="DF252" s="412">
        <v>211</v>
      </c>
      <c r="DG252" s="412">
        <v>166</v>
      </c>
      <c r="DH252" s="412">
        <v>92</v>
      </c>
      <c r="DI252" s="412">
        <v>69</v>
      </c>
      <c r="DJ252" s="412">
        <v>41</v>
      </c>
      <c r="DK252" s="412">
        <v>20</v>
      </c>
      <c r="DL252" s="412">
        <v>5</v>
      </c>
      <c r="DM252" s="412">
        <v>778</v>
      </c>
      <c r="DN252" s="412">
        <v>153</v>
      </c>
      <c r="DO252" s="412">
        <v>196</v>
      </c>
      <c r="DP252" s="412">
        <v>137</v>
      </c>
      <c r="DQ252" s="412">
        <v>75</v>
      </c>
      <c r="DR252" s="412">
        <v>38</v>
      </c>
      <c r="DS252" s="412">
        <v>26</v>
      </c>
      <c r="DT252" s="412">
        <v>5</v>
      </c>
      <c r="DU252" s="412">
        <v>1</v>
      </c>
      <c r="DV252" s="412">
        <v>631</v>
      </c>
      <c r="DW252" s="412">
        <v>66</v>
      </c>
      <c r="DX252" s="412">
        <v>49</v>
      </c>
      <c r="DY252" s="412">
        <v>41</v>
      </c>
      <c r="DZ252" s="412">
        <v>38</v>
      </c>
      <c r="EA252" s="412">
        <v>14</v>
      </c>
      <c r="EB252" s="412">
        <v>6</v>
      </c>
      <c r="EC252" s="412">
        <v>6</v>
      </c>
      <c r="ED252" s="412">
        <v>1</v>
      </c>
      <c r="EE252" s="412">
        <v>221</v>
      </c>
      <c r="EF252" s="412">
        <v>393</v>
      </c>
      <c r="EG252" s="412">
        <v>456</v>
      </c>
      <c r="EH252" s="412">
        <v>344</v>
      </c>
      <c r="EI252" s="412">
        <v>205</v>
      </c>
      <c r="EJ252" s="412">
        <v>121</v>
      </c>
      <c r="EK252" s="412">
        <v>73</v>
      </c>
      <c r="EL252" s="412">
        <v>31</v>
      </c>
      <c r="EM252" s="412">
        <v>7</v>
      </c>
      <c r="EN252" s="412">
        <v>1630</v>
      </c>
      <c r="EO252" s="412">
        <v>187</v>
      </c>
      <c r="EP252" s="412">
        <v>203</v>
      </c>
      <c r="EQ252" s="412">
        <v>171</v>
      </c>
      <c r="ER252" s="412">
        <v>107</v>
      </c>
      <c r="ES252" s="412">
        <v>71</v>
      </c>
      <c r="ET252" s="412">
        <v>43</v>
      </c>
      <c r="EU252" s="412">
        <v>22</v>
      </c>
      <c r="EV252" s="412">
        <v>5</v>
      </c>
      <c r="EW252" s="412">
        <v>809</v>
      </c>
      <c r="EX252" s="412">
        <v>0</v>
      </c>
      <c r="EY252" s="412">
        <v>0</v>
      </c>
      <c r="EZ252" s="412">
        <v>0</v>
      </c>
      <c r="FA252" s="412">
        <v>0</v>
      </c>
      <c r="FB252" s="412">
        <v>0</v>
      </c>
      <c r="FC252" s="412">
        <v>0</v>
      </c>
      <c r="FD252" s="412">
        <v>0</v>
      </c>
      <c r="FE252" s="412">
        <v>0</v>
      </c>
      <c r="FF252" s="412">
        <v>0</v>
      </c>
      <c r="FG252" s="412">
        <v>6</v>
      </c>
      <c r="FH252" s="412">
        <v>17</v>
      </c>
      <c r="FI252" s="412">
        <v>17</v>
      </c>
      <c r="FJ252" s="412">
        <v>12</v>
      </c>
      <c r="FK252" s="412">
        <v>3</v>
      </c>
      <c r="FL252" s="412">
        <v>12</v>
      </c>
      <c r="FM252" s="412">
        <v>3</v>
      </c>
      <c r="FN252" s="412">
        <v>0</v>
      </c>
      <c r="FO252" s="412">
        <v>70</v>
      </c>
      <c r="FP252" s="412">
        <v>181</v>
      </c>
      <c r="FQ252" s="412">
        <v>186</v>
      </c>
      <c r="FR252" s="412">
        <v>154</v>
      </c>
      <c r="FS252" s="412">
        <v>95</v>
      </c>
      <c r="FT252" s="412">
        <v>68</v>
      </c>
      <c r="FU252" s="412">
        <v>31</v>
      </c>
      <c r="FV252" s="412">
        <v>19</v>
      </c>
      <c r="FW252" s="412">
        <v>5</v>
      </c>
      <c r="FX252" s="412">
        <v>739</v>
      </c>
      <c r="FY252" s="412">
        <v>5</v>
      </c>
      <c r="FZ252" s="412">
        <v>4022</v>
      </c>
      <c r="GA252" s="412">
        <v>13497</v>
      </c>
      <c r="GB252" s="412">
        <v>10917</v>
      </c>
      <c r="GC252" s="412">
        <v>7853</v>
      </c>
      <c r="GD252" s="412">
        <v>7071</v>
      </c>
      <c r="GE252" s="412">
        <v>3750</v>
      </c>
      <c r="GF252" s="412">
        <v>1520</v>
      </c>
      <c r="GG252" s="412">
        <v>126</v>
      </c>
      <c r="GH252" s="412">
        <v>48761</v>
      </c>
      <c r="GI252" s="412">
        <v>5</v>
      </c>
      <c r="GJ252" s="412">
        <v>5894</v>
      </c>
      <c r="GK252" s="412">
        <v>8552</v>
      </c>
      <c r="GL252" s="412">
        <v>4861</v>
      </c>
      <c r="GM252" s="412">
        <v>2837</v>
      </c>
      <c r="GN252" s="412">
        <v>1905</v>
      </c>
      <c r="GO252" s="412">
        <v>870</v>
      </c>
      <c r="GP252" s="412">
        <v>292</v>
      </c>
      <c r="GQ252" s="412">
        <v>18</v>
      </c>
      <c r="GR252" s="412">
        <v>25234</v>
      </c>
      <c r="GS252" s="412">
        <v>0</v>
      </c>
      <c r="GT252" s="412">
        <v>14.2</v>
      </c>
      <c r="GU252" s="412">
        <v>0.39</v>
      </c>
      <c r="GV252" s="412">
        <v>0.45</v>
      </c>
      <c r="GW252" s="412">
        <v>0.5</v>
      </c>
      <c r="GX252" s="412">
        <v>0</v>
      </c>
      <c r="GY252" s="412">
        <v>0</v>
      </c>
      <c r="GZ252" s="412">
        <v>0</v>
      </c>
      <c r="HA252" s="412">
        <v>0</v>
      </c>
      <c r="HB252" s="412">
        <v>15.54</v>
      </c>
      <c r="HC252" s="412">
        <v>8.75</v>
      </c>
      <c r="HD252" s="412">
        <v>8356.7999999999993</v>
      </c>
      <c r="HE252" s="412">
        <v>19796.36</v>
      </c>
      <c r="HF252" s="412">
        <v>14486.05</v>
      </c>
      <c r="HG252" s="412">
        <v>9949.5</v>
      </c>
      <c r="HH252" s="412">
        <v>8478</v>
      </c>
      <c r="HI252" s="412">
        <v>4382.25</v>
      </c>
      <c r="HJ252" s="412">
        <v>1734.75</v>
      </c>
      <c r="HK252" s="412">
        <v>139.25</v>
      </c>
      <c r="HL252" s="412">
        <v>67331.709999999992</v>
      </c>
      <c r="HM252" s="412">
        <v>4.9000000000000004</v>
      </c>
      <c r="HN252" s="412">
        <v>5571.2</v>
      </c>
      <c r="HO252" s="412">
        <v>15397.2</v>
      </c>
      <c r="HP252" s="412">
        <v>12876.5</v>
      </c>
      <c r="HQ252" s="412">
        <v>9949.5</v>
      </c>
      <c r="HR252" s="412">
        <v>10362</v>
      </c>
      <c r="HS252" s="412">
        <v>6329.9</v>
      </c>
      <c r="HT252" s="412">
        <v>2891.3</v>
      </c>
      <c r="HU252" s="412">
        <v>278.5</v>
      </c>
      <c r="HV252" s="412">
        <v>63661.000000000007</v>
      </c>
      <c r="HW252" s="412">
        <v>474.1</v>
      </c>
      <c r="HX252" s="412">
        <v>64135.1</v>
      </c>
      <c r="HY252" s="412">
        <v>8.75</v>
      </c>
      <c r="HZ252" s="412">
        <v>8356.7999999999993</v>
      </c>
      <c r="IA252" s="412">
        <v>19796.36</v>
      </c>
      <c r="IB252" s="412">
        <v>14486.05</v>
      </c>
      <c r="IC252" s="412">
        <v>9949.5</v>
      </c>
      <c r="ID252" s="412">
        <v>8478</v>
      </c>
      <c r="IE252" s="412">
        <v>4382.25</v>
      </c>
      <c r="IF252" s="412">
        <v>1734.75</v>
      </c>
      <c r="IG252" s="412">
        <v>139.25</v>
      </c>
      <c r="IH252" s="412">
        <v>67331.709999999992</v>
      </c>
      <c r="II252" s="412">
        <v>0</v>
      </c>
      <c r="IJ252" s="412">
        <v>2127.86</v>
      </c>
      <c r="IK252" s="412">
        <v>3365.53</v>
      </c>
      <c r="IL252" s="412">
        <v>1086</v>
      </c>
      <c r="IM252" s="412">
        <v>365.47</v>
      </c>
      <c r="IN252" s="412">
        <v>160.43</v>
      </c>
      <c r="IO252" s="412">
        <v>42.94</v>
      </c>
      <c r="IP252" s="412">
        <v>9.33</v>
      </c>
      <c r="IQ252" s="412">
        <v>0.62</v>
      </c>
      <c r="IR252" s="412">
        <v>7158.18</v>
      </c>
      <c r="IS252" s="412">
        <v>8.75</v>
      </c>
      <c r="IT252" s="412">
        <v>6228.9399999999987</v>
      </c>
      <c r="IU252" s="412">
        <v>16430.830000000002</v>
      </c>
      <c r="IV252" s="412">
        <v>13400.05</v>
      </c>
      <c r="IW252" s="412">
        <v>9584.0300000000007</v>
      </c>
      <c r="IX252" s="412">
        <v>8317.57</v>
      </c>
      <c r="IY252" s="412">
        <v>4339.3100000000004</v>
      </c>
      <c r="IZ252" s="412">
        <v>1725.42</v>
      </c>
      <c r="JA252" s="412">
        <v>138.63</v>
      </c>
      <c r="JB252" s="412">
        <v>60173.529999999992</v>
      </c>
      <c r="JC252" s="412">
        <v>4.9000000000000004</v>
      </c>
      <c r="JD252" s="412">
        <v>4152.6000000000004</v>
      </c>
      <c r="JE252" s="412">
        <v>12779.5</v>
      </c>
      <c r="JF252" s="412">
        <v>11911.2</v>
      </c>
      <c r="JG252" s="412">
        <v>9584</v>
      </c>
      <c r="JH252" s="412">
        <v>10165.9</v>
      </c>
      <c r="JI252" s="412">
        <v>6267.9</v>
      </c>
      <c r="JJ252" s="412">
        <v>2875.7</v>
      </c>
      <c r="JK252" s="412">
        <v>277.3</v>
      </c>
      <c r="JL252" s="412">
        <v>58019</v>
      </c>
      <c r="JM252" s="412">
        <v>474.1</v>
      </c>
      <c r="JN252" s="412">
        <v>58493.1</v>
      </c>
      <c r="JO252" s="286"/>
      <c r="JP252" s="143">
        <f t="shared" si="8"/>
        <v>0</v>
      </c>
    </row>
    <row r="253" spans="1:276" x14ac:dyDescent="0.2">
      <c r="A253" s="150" t="s">
        <v>707</v>
      </c>
      <c r="B253" s="151" t="s">
        <v>276</v>
      </c>
      <c r="C253" s="152" t="s">
        <v>286</v>
      </c>
      <c r="D253" s="415" t="s">
        <v>706</v>
      </c>
      <c r="E253" s="412">
        <v>6812</v>
      </c>
      <c r="F253" s="412">
        <v>10448</v>
      </c>
      <c r="G253" s="412">
        <v>11044</v>
      </c>
      <c r="H253" s="412">
        <v>7043</v>
      </c>
      <c r="I253" s="412">
        <v>5179</v>
      </c>
      <c r="J253" s="412">
        <v>3333</v>
      </c>
      <c r="K253" s="412">
        <v>2351</v>
      </c>
      <c r="L253" s="412">
        <v>212</v>
      </c>
      <c r="M253" s="412">
        <v>46422</v>
      </c>
      <c r="N253" s="412">
        <v>226</v>
      </c>
      <c r="O253" s="412">
        <v>95</v>
      </c>
      <c r="P253" s="412">
        <v>107</v>
      </c>
      <c r="Q253" s="412">
        <v>54</v>
      </c>
      <c r="R253" s="412">
        <v>37</v>
      </c>
      <c r="S253" s="412">
        <v>17</v>
      </c>
      <c r="T253" s="412">
        <v>22</v>
      </c>
      <c r="U253" s="412">
        <v>3</v>
      </c>
      <c r="V253" s="412">
        <v>561</v>
      </c>
      <c r="W253" s="412">
        <v>0</v>
      </c>
      <c r="X253" s="412">
        <v>0</v>
      </c>
      <c r="Y253" s="412">
        <v>0</v>
      </c>
      <c r="Z253" s="412">
        <v>0</v>
      </c>
      <c r="AA253" s="412">
        <v>0</v>
      </c>
      <c r="AB253" s="412">
        <v>0</v>
      </c>
      <c r="AC253" s="412">
        <v>0</v>
      </c>
      <c r="AD253" s="412">
        <v>0</v>
      </c>
      <c r="AE253" s="412">
        <v>0</v>
      </c>
      <c r="AF253" s="412">
        <v>6586</v>
      </c>
      <c r="AG253" s="412">
        <v>10353</v>
      </c>
      <c r="AH253" s="412">
        <v>10937</v>
      </c>
      <c r="AI253" s="412">
        <v>6989</v>
      </c>
      <c r="AJ253" s="412">
        <v>5142</v>
      </c>
      <c r="AK253" s="412">
        <v>3316</v>
      </c>
      <c r="AL253" s="412">
        <v>2329</v>
      </c>
      <c r="AM253" s="412">
        <v>209</v>
      </c>
      <c r="AN253" s="412">
        <v>45861</v>
      </c>
      <c r="AO253" s="412">
        <v>14</v>
      </c>
      <c r="AP253" s="412">
        <v>53</v>
      </c>
      <c r="AQ253" s="412">
        <v>68</v>
      </c>
      <c r="AR253" s="412">
        <v>46</v>
      </c>
      <c r="AS253" s="412">
        <v>49</v>
      </c>
      <c r="AT253" s="412">
        <v>43</v>
      </c>
      <c r="AU253" s="412">
        <v>24</v>
      </c>
      <c r="AV253" s="412">
        <v>17</v>
      </c>
      <c r="AW253" s="412">
        <v>314</v>
      </c>
      <c r="AX253" s="412">
        <v>14</v>
      </c>
      <c r="AY253" s="412">
        <v>53</v>
      </c>
      <c r="AZ253" s="412">
        <v>68</v>
      </c>
      <c r="BA253" s="412">
        <v>46</v>
      </c>
      <c r="BB253" s="412">
        <v>49</v>
      </c>
      <c r="BC253" s="412">
        <v>43</v>
      </c>
      <c r="BD253" s="412">
        <v>24</v>
      </c>
      <c r="BE253" s="412">
        <v>17</v>
      </c>
      <c r="BF253" s="412">
        <v>0</v>
      </c>
      <c r="BG253" s="412">
        <v>314</v>
      </c>
      <c r="BH253" s="412">
        <v>14</v>
      </c>
      <c r="BI253" s="412">
        <v>6625</v>
      </c>
      <c r="BJ253" s="412">
        <v>10368</v>
      </c>
      <c r="BK253" s="412">
        <v>10915</v>
      </c>
      <c r="BL253" s="412">
        <v>6992</v>
      </c>
      <c r="BM253" s="412">
        <v>5136</v>
      </c>
      <c r="BN253" s="412">
        <v>3297</v>
      </c>
      <c r="BO253" s="412">
        <v>2322</v>
      </c>
      <c r="BP253" s="412">
        <v>192</v>
      </c>
      <c r="BQ253" s="412">
        <v>45861</v>
      </c>
      <c r="BR253" s="412">
        <v>4</v>
      </c>
      <c r="BS253" s="412">
        <v>3412</v>
      </c>
      <c r="BT253" s="412">
        <v>3731</v>
      </c>
      <c r="BU253" s="412">
        <v>3107</v>
      </c>
      <c r="BV253" s="412">
        <v>1493</v>
      </c>
      <c r="BW253" s="412">
        <v>915</v>
      </c>
      <c r="BX253" s="412">
        <v>479</v>
      </c>
      <c r="BY253" s="412">
        <v>299</v>
      </c>
      <c r="BZ253" s="412">
        <v>21</v>
      </c>
      <c r="CA253" s="412">
        <v>13461</v>
      </c>
      <c r="CB253" s="412">
        <v>1</v>
      </c>
      <c r="CC253" s="412">
        <v>61</v>
      </c>
      <c r="CD253" s="412">
        <v>101</v>
      </c>
      <c r="CE253" s="412">
        <v>101</v>
      </c>
      <c r="CF253" s="412">
        <v>55</v>
      </c>
      <c r="CG253" s="412">
        <v>27</v>
      </c>
      <c r="CH253" s="412">
        <v>27</v>
      </c>
      <c r="CI253" s="412">
        <v>21</v>
      </c>
      <c r="CJ253" s="412">
        <v>1</v>
      </c>
      <c r="CK253" s="412">
        <v>395</v>
      </c>
      <c r="CL253" s="412">
        <v>0</v>
      </c>
      <c r="CM253" s="412">
        <v>5</v>
      </c>
      <c r="CN253" s="412">
        <v>8</v>
      </c>
      <c r="CO253" s="412">
        <v>2</v>
      </c>
      <c r="CP253" s="412">
        <v>8</v>
      </c>
      <c r="CQ253" s="412">
        <v>10</v>
      </c>
      <c r="CR253" s="412">
        <v>7</v>
      </c>
      <c r="CS253" s="412">
        <v>19</v>
      </c>
      <c r="CT253" s="412">
        <v>3</v>
      </c>
      <c r="CU253" s="412">
        <v>62</v>
      </c>
      <c r="CV253" s="412">
        <v>29</v>
      </c>
      <c r="CW253" s="412">
        <v>10</v>
      </c>
      <c r="CX253" s="412">
        <v>26</v>
      </c>
      <c r="CY253" s="412">
        <v>23</v>
      </c>
      <c r="CZ253" s="412">
        <v>16</v>
      </c>
      <c r="DA253" s="412">
        <v>3</v>
      </c>
      <c r="DB253" s="412">
        <v>6</v>
      </c>
      <c r="DC253" s="412">
        <v>1</v>
      </c>
      <c r="DD253" s="412">
        <v>114</v>
      </c>
      <c r="DE253" s="412">
        <v>133</v>
      </c>
      <c r="DF253" s="412">
        <v>71</v>
      </c>
      <c r="DG253" s="412">
        <v>74</v>
      </c>
      <c r="DH253" s="412">
        <v>43</v>
      </c>
      <c r="DI253" s="412">
        <v>24</v>
      </c>
      <c r="DJ253" s="412">
        <v>15</v>
      </c>
      <c r="DK253" s="412">
        <v>17</v>
      </c>
      <c r="DL253" s="412">
        <v>1</v>
      </c>
      <c r="DM253" s="412">
        <v>378</v>
      </c>
      <c r="DN253" s="412">
        <v>87</v>
      </c>
      <c r="DO253" s="412">
        <v>95</v>
      </c>
      <c r="DP253" s="412">
        <v>62</v>
      </c>
      <c r="DQ253" s="412">
        <v>54</v>
      </c>
      <c r="DR253" s="412">
        <v>30</v>
      </c>
      <c r="DS253" s="412">
        <v>17</v>
      </c>
      <c r="DT253" s="412">
        <v>13</v>
      </c>
      <c r="DU253" s="412">
        <v>0</v>
      </c>
      <c r="DV253" s="412">
        <v>358</v>
      </c>
      <c r="DW253" s="412">
        <v>20</v>
      </c>
      <c r="DX253" s="412">
        <v>15</v>
      </c>
      <c r="DY253" s="412">
        <v>21</v>
      </c>
      <c r="DZ253" s="412">
        <v>9</v>
      </c>
      <c r="EA253" s="412">
        <v>14</v>
      </c>
      <c r="EB253" s="412">
        <v>8</v>
      </c>
      <c r="EC253" s="412">
        <v>6</v>
      </c>
      <c r="ED253" s="412">
        <v>0</v>
      </c>
      <c r="EE253" s="412">
        <v>93</v>
      </c>
      <c r="EF253" s="412">
        <v>240</v>
      </c>
      <c r="EG253" s="412">
        <v>181</v>
      </c>
      <c r="EH253" s="412">
        <v>157</v>
      </c>
      <c r="EI253" s="412">
        <v>106</v>
      </c>
      <c r="EJ253" s="412">
        <v>68</v>
      </c>
      <c r="EK253" s="412">
        <v>40</v>
      </c>
      <c r="EL253" s="412">
        <v>36</v>
      </c>
      <c r="EM253" s="412">
        <v>1</v>
      </c>
      <c r="EN253" s="412">
        <v>829</v>
      </c>
      <c r="EO253" s="412">
        <v>134</v>
      </c>
      <c r="EP253" s="412">
        <v>72</v>
      </c>
      <c r="EQ253" s="412">
        <v>79</v>
      </c>
      <c r="ER253" s="412">
        <v>42</v>
      </c>
      <c r="ES253" s="412">
        <v>38</v>
      </c>
      <c r="ET253" s="412">
        <v>19</v>
      </c>
      <c r="EU253" s="412">
        <v>22</v>
      </c>
      <c r="EV253" s="412">
        <v>1</v>
      </c>
      <c r="EW253" s="412">
        <v>407</v>
      </c>
      <c r="EX253" s="412">
        <v>0</v>
      </c>
      <c r="EY253" s="412">
        <v>0</v>
      </c>
      <c r="EZ253" s="412">
        <v>0</v>
      </c>
      <c r="FA253" s="412">
        <v>0</v>
      </c>
      <c r="FB253" s="412">
        <v>0</v>
      </c>
      <c r="FC253" s="412">
        <v>0</v>
      </c>
      <c r="FD253" s="412">
        <v>0</v>
      </c>
      <c r="FE253" s="412">
        <v>0</v>
      </c>
      <c r="FF253" s="412">
        <v>0</v>
      </c>
      <c r="FG253" s="412">
        <v>10</v>
      </c>
      <c r="FH253" s="412">
        <v>13</v>
      </c>
      <c r="FI253" s="412">
        <v>7</v>
      </c>
      <c r="FJ253" s="412">
        <v>13</v>
      </c>
      <c r="FK253" s="412">
        <v>5</v>
      </c>
      <c r="FL253" s="412">
        <v>2</v>
      </c>
      <c r="FM253" s="412">
        <v>4</v>
      </c>
      <c r="FN253" s="412">
        <v>0</v>
      </c>
      <c r="FO253" s="412">
        <v>54</v>
      </c>
      <c r="FP253" s="412">
        <v>124</v>
      </c>
      <c r="FQ253" s="412">
        <v>59</v>
      </c>
      <c r="FR253" s="412">
        <v>72</v>
      </c>
      <c r="FS253" s="412">
        <v>29</v>
      </c>
      <c r="FT253" s="412">
        <v>33</v>
      </c>
      <c r="FU253" s="412">
        <v>17</v>
      </c>
      <c r="FV253" s="412">
        <v>18</v>
      </c>
      <c r="FW253" s="412">
        <v>1</v>
      </c>
      <c r="FX253" s="412">
        <v>353</v>
      </c>
      <c r="FY253" s="412">
        <v>9</v>
      </c>
      <c r="FZ253" s="412">
        <v>3021</v>
      </c>
      <c r="GA253" s="412">
        <v>6417</v>
      </c>
      <c r="GB253" s="412">
        <v>7622</v>
      </c>
      <c r="GC253" s="412">
        <v>5373</v>
      </c>
      <c r="GD253" s="412">
        <v>4140</v>
      </c>
      <c r="GE253" s="412">
        <v>2759</v>
      </c>
      <c r="GF253" s="412">
        <v>1964</v>
      </c>
      <c r="GG253" s="412">
        <v>167</v>
      </c>
      <c r="GH253" s="412">
        <v>31472</v>
      </c>
      <c r="GI253" s="412">
        <v>5</v>
      </c>
      <c r="GJ253" s="412">
        <v>3604</v>
      </c>
      <c r="GK253" s="412">
        <v>3951</v>
      </c>
      <c r="GL253" s="412">
        <v>3293</v>
      </c>
      <c r="GM253" s="412">
        <v>1619</v>
      </c>
      <c r="GN253" s="412">
        <v>996</v>
      </c>
      <c r="GO253" s="412">
        <v>538</v>
      </c>
      <c r="GP253" s="412">
        <v>358</v>
      </c>
      <c r="GQ253" s="412">
        <v>25</v>
      </c>
      <c r="GR253" s="412">
        <v>14389</v>
      </c>
      <c r="GS253" s="412">
        <v>0</v>
      </c>
      <c r="GT253" s="412">
        <v>0.5</v>
      </c>
      <c r="GU253" s="412">
        <v>0.5</v>
      </c>
      <c r="GV253" s="412">
        <v>0.5</v>
      </c>
      <c r="GW253" s="412">
        <v>0</v>
      </c>
      <c r="GX253" s="412">
        <v>0</v>
      </c>
      <c r="GY253" s="412">
        <v>0</v>
      </c>
      <c r="GZ253" s="412">
        <v>0</v>
      </c>
      <c r="HA253" s="412">
        <v>0</v>
      </c>
      <c r="HB253" s="412">
        <v>1.5</v>
      </c>
      <c r="HC253" s="412">
        <v>12.75</v>
      </c>
      <c r="HD253" s="412">
        <v>5667.25</v>
      </c>
      <c r="HE253" s="412">
        <v>9317.5</v>
      </c>
      <c r="HF253" s="412">
        <v>10060</v>
      </c>
      <c r="HG253" s="412">
        <v>6551.5</v>
      </c>
      <c r="HH253" s="412">
        <v>4872.5</v>
      </c>
      <c r="HI253" s="412">
        <v>3154</v>
      </c>
      <c r="HJ253" s="412">
        <v>2222.5</v>
      </c>
      <c r="HK253" s="412">
        <v>185</v>
      </c>
      <c r="HL253" s="412">
        <v>42043</v>
      </c>
      <c r="HM253" s="412">
        <v>7.1</v>
      </c>
      <c r="HN253" s="412">
        <v>3778.2</v>
      </c>
      <c r="HO253" s="412">
        <v>7246.9</v>
      </c>
      <c r="HP253" s="412">
        <v>8942.2000000000007</v>
      </c>
      <c r="HQ253" s="412">
        <v>6551.5</v>
      </c>
      <c r="HR253" s="412">
        <v>5955.3</v>
      </c>
      <c r="HS253" s="412">
        <v>4555.8</v>
      </c>
      <c r="HT253" s="412">
        <v>3704.2</v>
      </c>
      <c r="HU253" s="412">
        <v>370</v>
      </c>
      <c r="HV253" s="412">
        <v>41111.199999999997</v>
      </c>
      <c r="HW253" s="412">
        <v>0</v>
      </c>
      <c r="HX253" s="412">
        <v>41111.199999999997</v>
      </c>
      <c r="HY253" s="412">
        <v>12.75</v>
      </c>
      <c r="HZ253" s="412">
        <v>5667.25</v>
      </c>
      <c r="IA253" s="412">
        <v>9317.5</v>
      </c>
      <c r="IB253" s="412">
        <v>10060</v>
      </c>
      <c r="IC253" s="412">
        <v>6551.5</v>
      </c>
      <c r="ID253" s="412">
        <v>4872.5</v>
      </c>
      <c r="IE253" s="412">
        <v>3154</v>
      </c>
      <c r="IF253" s="412">
        <v>2222.5</v>
      </c>
      <c r="IG253" s="412">
        <v>185</v>
      </c>
      <c r="IH253" s="412">
        <v>42043</v>
      </c>
      <c r="II253" s="412">
        <v>3.01</v>
      </c>
      <c r="IJ253" s="412">
        <v>1684.06</v>
      </c>
      <c r="IK253" s="412">
        <v>1697.2</v>
      </c>
      <c r="IL253" s="412">
        <v>834.86</v>
      </c>
      <c r="IM253" s="412">
        <v>281.06</v>
      </c>
      <c r="IN253" s="412">
        <v>128.29</v>
      </c>
      <c r="IO253" s="412">
        <v>56.76</v>
      </c>
      <c r="IP253" s="412">
        <v>25.19</v>
      </c>
      <c r="IQ253" s="412">
        <v>0.4</v>
      </c>
      <c r="IR253" s="412">
        <v>4710.83</v>
      </c>
      <c r="IS253" s="412">
        <v>9.74</v>
      </c>
      <c r="IT253" s="412">
        <v>3983.19</v>
      </c>
      <c r="IU253" s="412">
        <v>7620.3</v>
      </c>
      <c r="IV253" s="412">
        <v>9225.14</v>
      </c>
      <c r="IW253" s="412">
        <v>6270.44</v>
      </c>
      <c r="IX253" s="412">
        <v>4744.21</v>
      </c>
      <c r="IY253" s="412">
        <v>3097.24</v>
      </c>
      <c r="IZ253" s="412">
        <v>2197.31</v>
      </c>
      <c r="JA253" s="412">
        <v>184.6</v>
      </c>
      <c r="JB253" s="412">
        <v>37332.169999999991</v>
      </c>
      <c r="JC253" s="412">
        <v>5.4</v>
      </c>
      <c r="JD253" s="412">
        <v>2655.5</v>
      </c>
      <c r="JE253" s="412">
        <v>5926.9</v>
      </c>
      <c r="JF253" s="412">
        <v>8200.1</v>
      </c>
      <c r="JG253" s="412">
        <v>6270.4</v>
      </c>
      <c r="JH253" s="412">
        <v>5798.5</v>
      </c>
      <c r="JI253" s="412">
        <v>4473.8</v>
      </c>
      <c r="JJ253" s="412">
        <v>3662.2</v>
      </c>
      <c r="JK253" s="412">
        <v>369.2</v>
      </c>
      <c r="JL253" s="412">
        <v>37362</v>
      </c>
      <c r="JM253" s="412">
        <v>0</v>
      </c>
      <c r="JN253" s="412">
        <v>37362</v>
      </c>
      <c r="JO253" s="286"/>
      <c r="JP253" s="143">
        <f t="shared" si="8"/>
        <v>0</v>
      </c>
    </row>
    <row r="254" spans="1:276" x14ac:dyDescent="0.2">
      <c r="A254" s="150" t="s">
        <v>709</v>
      </c>
      <c r="B254" s="151" t="s">
        <v>282</v>
      </c>
      <c r="C254" s="152" t="s">
        <v>293</v>
      </c>
      <c r="D254" s="415" t="s">
        <v>708</v>
      </c>
      <c r="E254" s="412">
        <v>45972</v>
      </c>
      <c r="F254" s="412">
        <v>9674</v>
      </c>
      <c r="G254" s="412">
        <v>8108</v>
      </c>
      <c r="H254" s="412">
        <v>4278</v>
      </c>
      <c r="I254" s="412">
        <v>1718</v>
      </c>
      <c r="J254" s="412">
        <v>683</v>
      </c>
      <c r="K254" s="412">
        <v>326</v>
      </c>
      <c r="L254" s="412">
        <v>45</v>
      </c>
      <c r="M254" s="412">
        <v>70804</v>
      </c>
      <c r="N254" s="412">
        <v>646</v>
      </c>
      <c r="O254" s="412">
        <v>114</v>
      </c>
      <c r="P254" s="412">
        <v>100</v>
      </c>
      <c r="Q254" s="412">
        <v>40</v>
      </c>
      <c r="R254" s="412">
        <v>14</v>
      </c>
      <c r="S254" s="412">
        <v>8</v>
      </c>
      <c r="T254" s="412">
        <v>4</v>
      </c>
      <c r="U254" s="412">
        <v>2</v>
      </c>
      <c r="V254" s="412">
        <v>928</v>
      </c>
      <c r="W254" s="412">
        <v>0</v>
      </c>
      <c r="X254" s="412">
        <v>0</v>
      </c>
      <c r="Y254" s="412">
        <v>0</v>
      </c>
      <c r="Z254" s="412">
        <v>0</v>
      </c>
      <c r="AA254" s="412">
        <v>0</v>
      </c>
      <c r="AB254" s="412">
        <v>0</v>
      </c>
      <c r="AC254" s="412">
        <v>0</v>
      </c>
      <c r="AD254" s="412">
        <v>0</v>
      </c>
      <c r="AE254" s="412">
        <v>0</v>
      </c>
      <c r="AF254" s="412">
        <v>45326</v>
      </c>
      <c r="AG254" s="412">
        <v>9560</v>
      </c>
      <c r="AH254" s="412">
        <v>8008</v>
      </c>
      <c r="AI254" s="412">
        <v>4238</v>
      </c>
      <c r="AJ254" s="412">
        <v>1704</v>
      </c>
      <c r="AK254" s="412">
        <v>675</v>
      </c>
      <c r="AL254" s="412">
        <v>322</v>
      </c>
      <c r="AM254" s="412">
        <v>43</v>
      </c>
      <c r="AN254" s="412">
        <v>69876</v>
      </c>
      <c r="AO254" s="412">
        <v>94</v>
      </c>
      <c r="AP254" s="412">
        <v>42</v>
      </c>
      <c r="AQ254" s="412">
        <v>44</v>
      </c>
      <c r="AR254" s="412">
        <v>28</v>
      </c>
      <c r="AS254" s="412">
        <v>13</v>
      </c>
      <c r="AT254" s="412">
        <v>12</v>
      </c>
      <c r="AU254" s="412">
        <v>6</v>
      </c>
      <c r="AV254" s="412">
        <v>13</v>
      </c>
      <c r="AW254" s="412">
        <v>252</v>
      </c>
      <c r="AX254" s="412">
        <v>94</v>
      </c>
      <c r="AY254" s="412">
        <v>42</v>
      </c>
      <c r="AZ254" s="412">
        <v>44</v>
      </c>
      <c r="BA254" s="412">
        <v>28</v>
      </c>
      <c r="BB254" s="412">
        <v>13</v>
      </c>
      <c r="BC254" s="412">
        <v>12</v>
      </c>
      <c r="BD254" s="412">
        <v>6</v>
      </c>
      <c r="BE254" s="412">
        <v>13</v>
      </c>
      <c r="BF254" s="412">
        <v>0</v>
      </c>
      <c r="BG254" s="412">
        <v>252</v>
      </c>
      <c r="BH254" s="412">
        <v>94</v>
      </c>
      <c r="BI254" s="412">
        <v>45274</v>
      </c>
      <c r="BJ254" s="412">
        <v>9562</v>
      </c>
      <c r="BK254" s="412">
        <v>7992</v>
      </c>
      <c r="BL254" s="412">
        <v>4223</v>
      </c>
      <c r="BM254" s="412">
        <v>1703</v>
      </c>
      <c r="BN254" s="412">
        <v>669</v>
      </c>
      <c r="BO254" s="412">
        <v>329</v>
      </c>
      <c r="BP254" s="412">
        <v>30</v>
      </c>
      <c r="BQ254" s="412">
        <v>69876</v>
      </c>
      <c r="BR254" s="412">
        <v>21</v>
      </c>
      <c r="BS254" s="412">
        <v>22183</v>
      </c>
      <c r="BT254" s="412">
        <v>3138</v>
      </c>
      <c r="BU254" s="412">
        <v>2054</v>
      </c>
      <c r="BV254" s="412">
        <v>908</v>
      </c>
      <c r="BW254" s="412">
        <v>324</v>
      </c>
      <c r="BX254" s="412">
        <v>106</v>
      </c>
      <c r="BY254" s="412">
        <v>35</v>
      </c>
      <c r="BZ254" s="412">
        <v>5</v>
      </c>
      <c r="CA254" s="412">
        <v>28774</v>
      </c>
      <c r="CB254" s="412">
        <v>4</v>
      </c>
      <c r="CC254" s="412">
        <v>449</v>
      </c>
      <c r="CD254" s="412">
        <v>123</v>
      </c>
      <c r="CE254" s="412">
        <v>78</v>
      </c>
      <c r="CF254" s="412">
        <v>30</v>
      </c>
      <c r="CG254" s="412">
        <v>21</v>
      </c>
      <c r="CH254" s="412">
        <v>6</v>
      </c>
      <c r="CI254" s="412">
        <v>3</v>
      </c>
      <c r="CJ254" s="412">
        <v>0</v>
      </c>
      <c r="CK254" s="412">
        <v>714</v>
      </c>
      <c r="CL254" s="412">
        <v>0</v>
      </c>
      <c r="CM254" s="412">
        <v>19</v>
      </c>
      <c r="CN254" s="412">
        <v>5</v>
      </c>
      <c r="CO254" s="412">
        <v>10</v>
      </c>
      <c r="CP254" s="412">
        <v>1</v>
      </c>
      <c r="CQ254" s="412">
        <v>2</v>
      </c>
      <c r="CR254" s="412">
        <v>5</v>
      </c>
      <c r="CS254" s="412">
        <v>15</v>
      </c>
      <c r="CT254" s="412">
        <v>5</v>
      </c>
      <c r="CU254" s="412">
        <v>62</v>
      </c>
      <c r="CV254" s="412">
        <v>196</v>
      </c>
      <c r="CW254" s="412">
        <v>39</v>
      </c>
      <c r="CX254" s="412">
        <v>34</v>
      </c>
      <c r="CY254" s="412">
        <v>20</v>
      </c>
      <c r="CZ254" s="412">
        <v>3</v>
      </c>
      <c r="DA254" s="412">
        <v>7</v>
      </c>
      <c r="DB254" s="412">
        <v>0</v>
      </c>
      <c r="DC254" s="412">
        <v>0</v>
      </c>
      <c r="DD254" s="412">
        <v>299</v>
      </c>
      <c r="DE254" s="412">
        <v>1167</v>
      </c>
      <c r="DF254" s="412">
        <v>134</v>
      </c>
      <c r="DG254" s="412">
        <v>103</v>
      </c>
      <c r="DH254" s="412">
        <v>40</v>
      </c>
      <c r="DI254" s="412">
        <v>15</v>
      </c>
      <c r="DJ254" s="412">
        <v>7</v>
      </c>
      <c r="DK254" s="412">
        <v>4</v>
      </c>
      <c r="DL254" s="412">
        <v>0</v>
      </c>
      <c r="DM254" s="412">
        <v>1470</v>
      </c>
      <c r="DN254" s="412">
        <v>0</v>
      </c>
      <c r="DO254" s="412">
        <v>0</v>
      </c>
      <c r="DP254" s="412">
        <v>0</v>
      </c>
      <c r="DQ254" s="412">
        <v>0</v>
      </c>
      <c r="DR254" s="412">
        <v>0</v>
      </c>
      <c r="DS254" s="412">
        <v>0</v>
      </c>
      <c r="DT254" s="412">
        <v>0</v>
      </c>
      <c r="DU254" s="412">
        <v>0</v>
      </c>
      <c r="DV254" s="412">
        <v>0</v>
      </c>
      <c r="DW254" s="412">
        <v>152</v>
      </c>
      <c r="DX254" s="412">
        <v>20</v>
      </c>
      <c r="DY254" s="412">
        <v>14</v>
      </c>
      <c r="DZ254" s="412">
        <v>3</v>
      </c>
      <c r="EA254" s="412">
        <v>5</v>
      </c>
      <c r="EB254" s="412">
        <v>1</v>
      </c>
      <c r="EC254" s="412">
        <v>4</v>
      </c>
      <c r="ED254" s="412">
        <v>2</v>
      </c>
      <c r="EE254" s="412">
        <v>201</v>
      </c>
      <c r="EF254" s="412">
        <v>1319</v>
      </c>
      <c r="EG254" s="412">
        <v>154</v>
      </c>
      <c r="EH254" s="412">
        <v>117</v>
      </c>
      <c r="EI254" s="412">
        <v>43</v>
      </c>
      <c r="EJ254" s="412">
        <v>20</v>
      </c>
      <c r="EK254" s="412">
        <v>8</v>
      </c>
      <c r="EL254" s="412">
        <v>8</v>
      </c>
      <c r="EM254" s="412">
        <v>2</v>
      </c>
      <c r="EN254" s="412">
        <v>1671</v>
      </c>
      <c r="EO254" s="412">
        <v>545</v>
      </c>
      <c r="EP254" s="412">
        <v>87</v>
      </c>
      <c r="EQ254" s="412">
        <v>79</v>
      </c>
      <c r="ER254" s="412">
        <v>25</v>
      </c>
      <c r="ES254" s="412">
        <v>16</v>
      </c>
      <c r="ET254" s="412">
        <v>5</v>
      </c>
      <c r="EU254" s="412">
        <v>7</v>
      </c>
      <c r="EV254" s="412">
        <v>2</v>
      </c>
      <c r="EW254" s="412">
        <v>766</v>
      </c>
      <c r="EX254" s="412">
        <v>0</v>
      </c>
      <c r="EY254" s="412">
        <v>0</v>
      </c>
      <c r="EZ254" s="412">
        <v>0</v>
      </c>
      <c r="FA254" s="412">
        <v>0</v>
      </c>
      <c r="FB254" s="412">
        <v>0</v>
      </c>
      <c r="FC254" s="412">
        <v>0</v>
      </c>
      <c r="FD254" s="412">
        <v>0</v>
      </c>
      <c r="FE254" s="412">
        <v>0</v>
      </c>
      <c r="FF254" s="412">
        <v>0</v>
      </c>
      <c r="FG254" s="412">
        <v>30</v>
      </c>
      <c r="FH254" s="412">
        <v>6</v>
      </c>
      <c r="FI254" s="412">
        <v>10</v>
      </c>
      <c r="FJ254" s="412">
        <v>5</v>
      </c>
      <c r="FK254" s="412">
        <v>2</v>
      </c>
      <c r="FL254" s="412">
        <v>1</v>
      </c>
      <c r="FM254" s="412">
        <v>0</v>
      </c>
      <c r="FN254" s="412">
        <v>0</v>
      </c>
      <c r="FO254" s="412">
        <v>54</v>
      </c>
      <c r="FP254" s="412">
        <v>515</v>
      </c>
      <c r="FQ254" s="412">
        <v>81</v>
      </c>
      <c r="FR254" s="412">
        <v>69</v>
      </c>
      <c r="FS254" s="412">
        <v>20</v>
      </c>
      <c r="FT254" s="412">
        <v>14</v>
      </c>
      <c r="FU254" s="412">
        <v>4</v>
      </c>
      <c r="FV254" s="412">
        <v>7</v>
      </c>
      <c r="FW254" s="412">
        <v>2</v>
      </c>
      <c r="FX254" s="412">
        <v>712</v>
      </c>
      <c r="FY254" s="412">
        <v>69</v>
      </c>
      <c r="FZ254" s="412">
        <v>22463</v>
      </c>
      <c r="GA254" s="412">
        <v>6276</v>
      </c>
      <c r="GB254" s="412">
        <v>5835</v>
      </c>
      <c r="GC254" s="412">
        <v>3280</v>
      </c>
      <c r="GD254" s="412">
        <v>1351</v>
      </c>
      <c r="GE254" s="412">
        <v>551</v>
      </c>
      <c r="GF254" s="412">
        <v>272</v>
      </c>
      <c r="GG254" s="412">
        <v>18</v>
      </c>
      <c r="GH254" s="412">
        <v>40115</v>
      </c>
      <c r="GI254" s="412">
        <v>25</v>
      </c>
      <c r="GJ254" s="412">
        <v>22811</v>
      </c>
      <c r="GK254" s="412">
        <v>3286</v>
      </c>
      <c r="GL254" s="412">
        <v>2157</v>
      </c>
      <c r="GM254" s="412">
        <v>943</v>
      </c>
      <c r="GN254" s="412">
        <v>352</v>
      </c>
      <c r="GO254" s="412">
        <v>118</v>
      </c>
      <c r="GP254" s="412">
        <v>57</v>
      </c>
      <c r="GQ254" s="412">
        <v>12</v>
      </c>
      <c r="GR254" s="412">
        <v>29761</v>
      </c>
      <c r="GS254" s="412">
        <v>0</v>
      </c>
      <c r="GT254" s="412">
        <v>0</v>
      </c>
      <c r="GU254" s="412">
        <v>0</v>
      </c>
      <c r="GV254" s="412">
        <v>0</v>
      </c>
      <c r="GW254" s="412">
        <v>0</v>
      </c>
      <c r="GX254" s="412">
        <v>0</v>
      </c>
      <c r="GY254" s="412">
        <v>0</v>
      </c>
      <c r="GZ254" s="412">
        <v>0</v>
      </c>
      <c r="HA254" s="412">
        <v>0</v>
      </c>
      <c r="HB254" s="412">
        <v>0</v>
      </c>
      <c r="HC254" s="412">
        <v>87.75</v>
      </c>
      <c r="HD254" s="412">
        <v>39678.5</v>
      </c>
      <c r="HE254" s="412">
        <v>8754.25</v>
      </c>
      <c r="HF254" s="412">
        <v>7460.5</v>
      </c>
      <c r="HG254" s="412">
        <v>3989</v>
      </c>
      <c r="HH254" s="412">
        <v>1618.25</v>
      </c>
      <c r="HI254" s="412">
        <v>639</v>
      </c>
      <c r="HJ254" s="412">
        <v>314</v>
      </c>
      <c r="HK254" s="412">
        <v>27.25</v>
      </c>
      <c r="HL254" s="412">
        <v>62568.5</v>
      </c>
      <c r="HM254" s="412">
        <v>48.8</v>
      </c>
      <c r="HN254" s="412">
        <v>26452.3</v>
      </c>
      <c r="HO254" s="412">
        <v>6808.9</v>
      </c>
      <c r="HP254" s="412">
        <v>6631.6</v>
      </c>
      <c r="HQ254" s="412">
        <v>3989</v>
      </c>
      <c r="HR254" s="412">
        <v>1977.9</v>
      </c>
      <c r="HS254" s="412">
        <v>923</v>
      </c>
      <c r="HT254" s="412">
        <v>523.29999999999995</v>
      </c>
      <c r="HU254" s="412">
        <v>54.5</v>
      </c>
      <c r="HV254" s="412">
        <v>47409.3</v>
      </c>
      <c r="HW254" s="412">
        <v>0</v>
      </c>
      <c r="HX254" s="412">
        <v>47409.3</v>
      </c>
      <c r="HY254" s="412">
        <v>87.75</v>
      </c>
      <c r="HZ254" s="412">
        <v>39678.5</v>
      </c>
      <c r="IA254" s="412">
        <v>8754.25</v>
      </c>
      <c r="IB254" s="412">
        <v>7460.5</v>
      </c>
      <c r="IC254" s="412">
        <v>3989</v>
      </c>
      <c r="ID254" s="412">
        <v>1618.25</v>
      </c>
      <c r="IE254" s="412">
        <v>639</v>
      </c>
      <c r="IF254" s="412">
        <v>314</v>
      </c>
      <c r="IG254" s="412">
        <v>27.25</v>
      </c>
      <c r="IH254" s="412">
        <v>62568.5</v>
      </c>
      <c r="II254" s="412">
        <v>26.73</v>
      </c>
      <c r="IJ254" s="412">
        <v>11973.54</v>
      </c>
      <c r="IK254" s="412">
        <v>1105.69</v>
      </c>
      <c r="IL254" s="412">
        <v>405.28</v>
      </c>
      <c r="IM254" s="412">
        <v>134.32</v>
      </c>
      <c r="IN254" s="412">
        <v>43.8</v>
      </c>
      <c r="IO254" s="412">
        <v>4.84</v>
      </c>
      <c r="IP254" s="412">
        <v>2.85</v>
      </c>
      <c r="IQ254" s="412">
        <v>0</v>
      </c>
      <c r="IR254" s="412">
        <v>13697.050000000001</v>
      </c>
      <c r="IS254" s="412">
        <v>61.019999999999996</v>
      </c>
      <c r="IT254" s="412">
        <v>27704.959999999999</v>
      </c>
      <c r="IU254" s="412">
        <v>7648.5599999999995</v>
      </c>
      <c r="IV254" s="412">
        <v>7055.22</v>
      </c>
      <c r="IW254" s="412">
        <v>3854.68</v>
      </c>
      <c r="IX254" s="412">
        <v>1574.45</v>
      </c>
      <c r="IY254" s="412">
        <v>634.16</v>
      </c>
      <c r="IZ254" s="412">
        <v>311.14999999999998</v>
      </c>
      <c r="JA254" s="412">
        <v>27.25</v>
      </c>
      <c r="JB254" s="412">
        <v>48871.450000000004</v>
      </c>
      <c r="JC254" s="412">
        <v>33.9</v>
      </c>
      <c r="JD254" s="412">
        <v>18470</v>
      </c>
      <c r="JE254" s="412">
        <v>5948.9</v>
      </c>
      <c r="JF254" s="412">
        <v>6271.3</v>
      </c>
      <c r="JG254" s="412">
        <v>3854.7</v>
      </c>
      <c r="JH254" s="412">
        <v>1924.3</v>
      </c>
      <c r="JI254" s="412">
        <v>916</v>
      </c>
      <c r="JJ254" s="412">
        <v>518.6</v>
      </c>
      <c r="JK254" s="412">
        <v>54.5</v>
      </c>
      <c r="JL254" s="412">
        <v>37992.200000000004</v>
      </c>
      <c r="JM254" s="412">
        <v>0</v>
      </c>
      <c r="JN254" s="412">
        <v>37992.199999999997</v>
      </c>
      <c r="JO254" s="286"/>
      <c r="JP254" s="143">
        <f t="shared" si="8"/>
        <v>0</v>
      </c>
    </row>
    <row r="255" spans="1:276" x14ac:dyDescent="0.2">
      <c r="A255" s="150" t="s">
        <v>710</v>
      </c>
      <c r="B255" s="151" t="s">
        <v>284</v>
      </c>
      <c r="C255" s="152" t="s">
        <v>277</v>
      </c>
      <c r="D255" s="415" t="s">
        <v>331</v>
      </c>
      <c r="E255" s="412">
        <v>33482</v>
      </c>
      <c r="F255" s="412">
        <v>33986</v>
      </c>
      <c r="G255" s="412">
        <v>22385</v>
      </c>
      <c r="H255" s="412">
        <v>9279</v>
      </c>
      <c r="I255" s="412">
        <v>3002</v>
      </c>
      <c r="J255" s="412">
        <v>1386</v>
      </c>
      <c r="K255" s="412">
        <v>436</v>
      </c>
      <c r="L255" s="412">
        <v>33</v>
      </c>
      <c r="M255" s="412">
        <v>103989</v>
      </c>
      <c r="N255" s="412">
        <v>1880</v>
      </c>
      <c r="O255" s="412">
        <v>1507</v>
      </c>
      <c r="P255" s="412">
        <v>1380</v>
      </c>
      <c r="Q255" s="412">
        <v>590</v>
      </c>
      <c r="R255" s="412">
        <v>172</v>
      </c>
      <c r="S255" s="412">
        <v>40</v>
      </c>
      <c r="T255" s="412">
        <v>19</v>
      </c>
      <c r="U255" s="412">
        <v>23</v>
      </c>
      <c r="V255" s="412">
        <v>5611</v>
      </c>
      <c r="W255" s="412">
        <v>9</v>
      </c>
      <c r="X255" s="412">
        <v>2</v>
      </c>
      <c r="Y255" s="412">
        <v>1</v>
      </c>
      <c r="Z255" s="412">
        <v>0</v>
      </c>
      <c r="AA255" s="412">
        <v>1</v>
      </c>
      <c r="AB255" s="412">
        <v>0</v>
      </c>
      <c r="AC255" s="412">
        <v>0</v>
      </c>
      <c r="AD255" s="412">
        <v>0</v>
      </c>
      <c r="AE255" s="412">
        <v>13</v>
      </c>
      <c r="AF255" s="412">
        <v>31593</v>
      </c>
      <c r="AG255" s="412">
        <v>32477</v>
      </c>
      <c r="AH255" s="412">
        <v>21004</v>
      </c>
      <c r="AI255" s="412">
        <v>8689</v>
      </c>
      <c r="AJ255" s="412">
        <v>2829</v>
      </c>
      <c r="AK255" s="412">
        <v>1346</v>
      </c>
      <c r="AL255" s="412">
        <v>417</v>
      </c>
      <c r="AM255" s="412">
        <v>10</v>
      </c>
      <c r="AN255" s="412">
        <v>98365</v>
      </c>
      <c r="AO255" s="412">
        <v>65</v>
      </c>
      <c r="AP255" s="412">
        <v>172</v>
      </c>
      <c r="AQ255" s="412">
        <v>143</v>
      </c>
      <c r="AR255" s="412">
        <v>75</v>
      </c>
      <c r="AS255" s="412">
        <v>34</v>
      </c>
      <c r="AT255" s="412">
        <v>28</v>
      </c>
      <c r="AU255" s="412">
        <v>20</v>
      </c>
      <c r="AV255" s="412">
        <v>7</v>
      </c>
      <c r="AW255" s="412">
        <v>544</v>
      </c>
      <c r="AX255" s="412">
        <v>65</v>
      </c>
      <c r="AY255" s="412">
        <v>172</v>
      </c>
      <c r="AZ255" s="412">
        <v>143</v>
      </c>
      <c r="BA255" s="412">
        <v>75</v>
      </c>
      <c r="BB255" s="412">
        <v>34</v>
      </c>
      <c r="BC255" s="412">
        <v>28</v>
      </c>
      <c r="BD255" s="412">
        <v>20</v>
      </c>
      <c r="BE255" s="412">
        <v>7</v>
      </c>
      <c r="BF255" s="412">
        <v>0</v>
      </c>
      <c r="BG255" s="412">
        <v>544</v>
      </c>
      <c r="BH255" s="412">
        <v>65</v>
      </c>
      <c r="BI255" s="412">
        <v>31700</v>
      </c>
      <c r="BJ255" s="412">
        <v>32448</v>
      </c>
      <c r="BK255" s="412">
        <v>20936</v>
      </c>
      <c r="BL255" s="412">
        <v>8648</v>
      </c>
      <c r="BM255" s="412">
        <v>2823</v>
      </c>
      <c r="BN255" s="412">
        <v>1338</v>
      </c>
      <c r="BO255" s="412">
        <v>404</v>
      </c>
      <c r="BP255" s="412">
        <v>3</v>
      </c>
      <c r="BQ255" s="412">
        <v>98365</v>
      </c>
      <c r="BR255" s="412">
        <v>19</v>
      </c>
      <c r="BS255" s="412">
        <v>17841</v>
      </c>
      <c r="BT255" s="412">
        <v>10437</v>
      </c>
      <c r="BU255" s="412">
        <v>5429</v>
      </c>
      <c r="BV255" s="412">
        <v>1996</v>
      </c>
      <c r="BW255" s="412">
        <v>547</v>
      </c>
      <c r="BX255" s="412">
        <v>177</v>
      </c>
      <c r="BY255" s="412">
        <v>39</v>
      </c>
      <c r="BZ255" s="412">
        <v>0</v>
      </c>
      <c r="CA255" s="412">
        <v>36485</v>
      </c>
      <c r="CB255" s="412">
        <v>1</v>
      </c>
      <c r="CC255" s="412">
        <v>356</v>
      </c>
      <c r="CD255" s="412">
        <v>475</v>
      </c>
      <c r="CE255" s="412">
        <v>283</v>
      </c>
      <c r="CF255" s="412">
        <v>80</v>
      </c>
      <c r="CG255" s="412">
        <v>27</v>
      </c>
      <c r="CH255" s="412">
        <v>8</v>
      </c>
      <c r="CI255" s="412">
        <v>2</v>
      </c>
      <c r="CJ255" s="412">
        <v>0</v>
      </c>
      <c r="CK255" s="412">
        <v>1232</v>
      </c>
      <c r="CL255" s="412">
        <v>0</v>
      </c>
      <c r="CM255" s="412">
        <v>20</v>
      </c>
      <c r="CN255" s="412">
        <v>18</v>
      </c>
      <c r="CO255" s="412">
        <v>31</v>
      </c>
      <c r="CP255" s="412">
        <v>14</v>
      </c>
      <c r="CQ255" s="412">
        <v>26</v>
      </c>
      <c r="CR255" s="412">
        <v>28</v>
      </c>
      <c r="CS255" s="412">
        <v>19</v>
      </c>
      <c r="CT255" s="412">
        <v>2</v>
      </c>
      <c r="CU255" s="412">
        <v>158</v>
      </c>
      <c r="CV255" s="412">
        <v>236</v>
      </c>
      <c r="CW255" s="412">
        <v>207</v>
      </c>
      <c r="CX255" s="412">
        <v>169</v>
      </c>
      <c r="CY255" s="412">
        <v>96</v>
      </c>
      <c r="CZ255" s="412">
        <v>42</v>
      </c>
      <c r="DA255" s="412">
        <v>14</v>
      </c>
      <c r="DB255" s="412">
        <v>5</v>
      </c>
      <c r="DC255" s="412">
        <v>0</v>
      </c>
      <c r="DD255" s="412">
        <v>769</v>
      </c>
      <c r="DE255" s="412">
        <v>656</v>
      </c>
      <c r="DF255" s="412">
        <v>358</v>
      </c>
      <c r="DG255" s="412">
        <v>235</v>
      </c>
      <c r="DH255" s="412">
        <v>62</v>
      </c>
      <c r="DI255" s="412">
        <v>17</v>
      </c>
      <c r="DJ255" s="412">
        <v>19</v>
      </c>
      <c r="DK255" s="412">
        <v>2</v>
      </c>
      <c r="DL255" s="412">
        <v>0</v>
      </c>
      <c r="DM255" s="412">
        <v>1349</v>
      </c>
      <c r="DN255" s="412">
        <v>162</v>
      </c>
      <c r="DO255" s="412">
        <v>81</v>
      </c>
      <c r="DP255" s="412">
        <v>60</v>
      </c>
      <c r="DQ255" s="412">
        <v>24</v>
      </c>
      <c r="DR255" s="412">
        <v>10</v>
      </c>
      <c r="DS255" s="412">
        <v>3</v>
      </c>
      <c r="DT255" s="412">
        <v>3</v>
      </c>
      <c r="DU255" s="412">
        <v>0</v>
      </c>
      <c r="DV255" s="412">
        <v>343</v>
      </c>
      <c r="DW255" s="412">
        <v>87</v>
      </c>
      <c r="DX255" s="412">
        <v>55</v>
      </c>
      <c r="DY255" s="412">
        <v>34</v>
      </c>
      <c r="DZ255" s="412">
        <v>13</v>
      </c>
      <c r="EA255" s="412">
        <v>3</v>
      </c>
      <c r="EB255" s="412">
        <v>0</v>
      </c>
      <c r="EC255" s="412">
        <v>2</v>
      </c>
      <c r="ED255" s="412">
        <v>0</v>
      </c>
      <c r="EE255" s="412">
        <v>194</v>
      </c>
      <c r="EF255" s="412">
        <v>905</v>
      </c>
      <c r="EG255" s="412">
        <v>494</v>
      </c>
      <c r="EH255" s="412">
        <v>329</v>
      </c>
      <c r="EI255" s="412">
        <v>99</v>
      </c>
      <c r="EJ255" s="412">
        <v>30</v>
      </c>
      <c r="EK255" s="412">
        <v>22</v>
      </c>
      <c r="EL255" s="412">
        <v>7</v>
      </c>
      <c r="EM255" s="412">
        <v>0</v>
      </c>
      <c r="EN255" s="412">
        <v>1886</v>
      </c>
      <c r="EO255" s="412">
        <v>302</v>
      </c>
      <c r="EP255" s="412">
        <v>173</v>
      </c>
      <c r="EQ255" s="412">
        <v>126</v>
      </c>
      <c r="ER255" s="412">
        <v>39</v>
      </c>
      <c r="ES255" s="412">
        <v>12</v>
      </c>
      <c r="ET255" s="412">
        <v>8</v>
      </c>
      <c r="EU255" s="412">
        <v>5</v>
      </c>
      <c r="EV255" s="412">
        <v>0</v>
      </c>
      <c r="EW255" s="412">
        <v>665</v>
      </c>
      <c r="EX255" s="412">
        <v>0</v>
      </c>
      <c r="EY255" s="412">
        <v>0</v>
      </c>
      <c r="EZ255" s="412">
        <v>0</v>
      </c>
      <c r="FA255" s="412">
        <v>0</v>
      </c>
      <c r="FB255" s="412">
        <v>0</v>
      </c>
      <c r="FC255" s="412">
        <v>0</v>
      </c>
      <c r="FD255" s="412">
        <v>0</v>
      </c>
      <c r="FE255" s="412">
        <v>0</v>
      </c>
      <c r="FF255" s="412">
        <v>0</v>
      </c>
      <c r="FG255" s="412">
        <v>6</v>
      </c>
      <c r="FH255" s="412">
        <v>14</v>
      </c>
      <c r="FI255" s="412">
        <v>14</v>
      </c>
      <c r="FJ255" s="412">
        <v>7</v>
      </c>
      <c r="FK255" s="412">
        <v>5</v>
      </c>
      <c r="FL255" s="412">
        <v>1</v>
      </c>
      <c r="FM255" s="412">
        <v>2</v>
      </c>
      <c r="FN255" s="412">
        <v>0</v>
      </c>
      <c r="FO255" s="412">
        <v>49</v>
      </c>
      <c r="FP255" s="412">
        <v>296</v>
      </c>
      <c r="FQ255" s="412">
        <v>159</v>
      </c>
      <c r="FR255" s="412">
        <v>112</v>
      </c>
      <c r="FS255" s="412">
        <v>32</v>
      </c>
      <c r="FT255" s="412">
        <v>7</v>
      </c>
      <c r="FU255" s="412">
        <v>7</v>
      </c>
      <c r="FV255" s="412">
        <v>3</v>
      </c>
      <c r="FW255" s="412">
        <v>0</v>
      </c>
      <c r="FX255" s="412">
        <v>616</v>
      </c>
      <c r="FY255" s="412">
        <v>45</v>
      </c>
      <c r="FZ255" s="412">
        <v>13234</v>
      </c>
      <c r="GA255" s="412">
        <v>21382</v>
      </c>
      <c r="GB255" s="412">
        <v>15099</v>
      </c>
      <c r="GC255" s="412">
        <v>6521</v>
      </c>
      <c r="GD255" s="412">
        <v>2210</v>
      </c>
      <c r="GE255" s="412">
        <v>1122</v>
      </c>
      <c r="GF255" s="412">
        <v>339</v>
      </c>
      <c r="GG255" s="412">
        <v>1</v>
      </c>
      <c r="GH255" s="412">
        <v>59953</v>
      </c>
      <c r="GI255" s="412">
        <v>20</v>
      </c>
      <c r="GJ255" s="412">
        <v>18466</v>
      </c>
      <c r="GK255" s="412">
        <v>11066</v>
      </c>
      <c r="GL255" s="412">
        <v>5837</v>
      </c>
      <c r="GM255" s="412">
        <v>2127</v>
      </c>
      <c r="GN255" s="412">
        <v>613</v>
      </c>
      <c r="GO255" s="412">
        <v>216</v>
      </c>
      <c r="GP255" s="412">
        <v>65</v>
      </c>
      <c r="GQ255" s="412">
        <v>2</v>
      </c>
      <c r="GR255" s="412">
        <v>38412</v>
      </c>
      <c r="GS255" s="412">
        <v>0</v>
      </c>
      <c r="GT255" s="412">
        <v>0.4</v>
      </c>
      <c r="GU255" s="412">
        <v>0</v>
      </c>
      <c r="GV255" s="412">
        <v>0</v>
      </c>
      <c r="GW255" s="412">
        <v>0</v>
      </c>
      <c r="GX255" s="412">
        <v>0</v>
      </c>
      <c r="GY255" s="412">
        <v>0</v>
      </c>
      <c r="GZ255" s="412">
        <v>0</v>
      </c>
      <c r="HA255" s="412">
        <v>0</v>
      </c>
      <c r="HB255" s="412">
        <v>0.4</v>
      </c>
      <c r="HC255" s="412">
        <v>60</v>
      </c>
      <c r="HD255" s="412">
        <v>27028.85</v>
      </c>
      <c r="HE255" s="412">
        <v>29668.5</v>
      </c>
      <c r="HF255" s="412">
        <v>19460.5</v>
      </c>
      <c r="HG255" s="412">
        <v>8109.5</v>
      </c>
      <c r="HH255" s="412">
        <v>2661</v>
      </c>
      <c r="HI255" s="412">
        <v>1275.75</v>
      </c>
      <c r="HJ255" s="412">
        <v>383.25</v>
      </c>
      <c r="HK255" s="412">
        <v>2</v>
      </c>
      <c r="HL255" s="412">
        <v>88649.35</v>
      </c>
      <c r="HM255" s="412">
        <v>33.299999999999997</v>
      </c>
      <c r="HN255" s="412">
        <v>18019.2</v>
      </c>
      <c r="HO255" s="412">
        <v>23075.5</v>
      </c>
      <c r="HP255" s="412">
        <v>17298.2</v>
      </c>
      <c r="HQ255" s="412">
        <v>8109.5</v>
      </c>
      <c r="HR255" s="412">
        <v>3252.3</v>
      </c>
      <c r="HS255" s="412">
        <v>1842.8</v>
      </c>
      <c r="HT255" s="412">
        <v>638.79999999999995</v>
      </c>
      <c r="HU255" s="412">
        <v>4</v>
      </c>
      <c r="HV255" s="412">
        <v>72273.600000000006</v>
      </c>
      <c r="HW255" s="412">
        <v>0</v>
      </c>
      <c r="HX255" s="412">
        <v>72273.600000000006</v>
      </c>
      <c r="HY255" s="412">
        <v>60</v>
      </c>
      <c r="HZ255" s="412">
        <v>27028.85</v>
      </c>
      <c r="IA255" s="412">
        <v>29668.5</v>
      </c>
      <c r="IB255" s="412">
        <v>19460.5</v>
      </c>
      <c r="IC255" s="412">
        <v>8109.5</v>
      </c>
      <c r="ID255" s="412">
        <v>2661</v>
      </c>
      <c r="IE255" s="412">
        <v>1275.75</v>
      </c>
      <c r="IF255" s="412">
        <v>383.25</v>
      </c>
      <c r="IG255" s="412">
        <v>2</v>
      </c>
      <c r="IH255" s="412">
        <v>88649.35</v>
      </c>
      <c r="II255" s="412">
        <v>24.08</v>
      </c>
      <c r="IJ255" s="412">
        <v>7356.26</v>
      </c>
      <c r="IK255" s="412">
        <v>4328.1400000000003</v>
      </c>
      <c r="IL255" s="412">
        <v>1323.08</v>
      </c>
      <c r="IM255" s="412">
        <v>298.61</v>
      </c>
      <c r="IN255" s="412">
        <v>54.99</v>
      </c>
      <c r="IO255" s="412">
        <v>11.71</v>
      </c>
      <c r="IP255" s="412">
        <v>2.04</v>
      </c>
      <c r="IQ255" s="412">
        <v>0</v>
      </c>
      <c r="IR255" s="412">
        <v>13398.91</v>
      </c>
      <c r="IS255" s="412">
        <v>35.92</v>
      </c>
      <c r="IT255" s="412">
        <v>19672.589999999997</v>
      </c>
      <c r="IU255" s="412">
        <v>25340.36</v>
      </c>
      <c r="IV255" s="412">
        <v>18137.419999999998</v>
      </c>
      <c r="IW255" s="412">
        <v>7810.89</v>
      </c>
      <c r="IX255" s="412">
        <v>2606.0100000000002</v>
      </c>
      <c r="IY255" s="412">
        <v>1264.04</v>
      </c>
      <c r="IZ255" s="412">
        <v>381.21</v>
      </c>
      <c r="JA255" s="412">
        <v>2</v>
      </c>
      <c r="JB255" s="412">
        <v>75250.439999999988</v>
      </c>
      <c r="JC255" s="412">
        <v>20</v>
      </c>
      <c r="JD255" s="412">
        <v>13115.1</v>
      </c>
      <c r="JE255" s="412">
        <v>19709.2</v>
      </c>
      <c r="JF255" s="412">
        <v>16122.2</v>
      </c>
      <c r="JG255" s="412">
        <v>7810.9</v>
      </c>
      <c r="JH255" s="412">
        <v>3185.1</v>
      </c>
      <c r="JI255" s="412">
        <v>1825.8</v>
      </c>
      <c r="JJ255" s="412">
        <v>635.4</v>
      </c>
      <c r="JK255" s="412">
        <v>4</v>
      </c>
      <c r="JL255" s="412">
        <v>62427.700000000004</v>
      </c>
      <c r="JM255" s="412">
        <v>0</v>
      </c>
      <c r="JN255" s="412">
        <v>62427.7</v>
      </c>
      <c r="JO255" s="286"/>
      <c r="JP255" s="143">
        <f t="shared" si="8"/>
        <v>0</v>
      </c>
    </row>
    <row r="256" spans="1:276" x14ac:dyDescent="0.2">
      <c r="A256" s="150" t="s">
        <v>711</v>
      </c>
      <c r="B256" s="151" t="s">
        <v>284</v>
      </c>
      <c r="C256" s="152" t="s">
        <v>69</v>
      </c>
      <c r="D256" s="415" t="s">
        <v>332</v>
      </c>
      <c r="E256" s="412">
        <v>16563</v>
      </c>
      <c r="F256" s="412">
        <v>15328</v>
      </c>
      <c r="G256" s="412">
        <v>23311</v>
      </c>
      <c r="H256" s="412">
        <v>12555</v>
      </c>
      <c r="I256" s="412">
        <v>6637</v>
      </c>
      <c r="J256" s="412">
        <v>3606</v>
      </c>
      <c r="K256" s="412">
        <v>1555</v>
      </c>
      <c r="L256" s="412">
        <v>122</v>
      </c>
      <c r="M256" s="412">
        <v>79677</v>
      </c>
      <c r="N256" s="412">
        <v>348</v>
      </c>
      <c r="O256" s="412">
        <v>157</v>
      </c>
      <c r="P256" s="412">
        <v>250</v>
      </c>
      <c r="Q256" s="412">
        <v>206</v>
      </c>
      <c r="R256" s="412">
        <v>63</v>
      </c>
      <c r="S256" s="412">
        <v>63</v>
      </c>
      <c r="T256" s="412">
        <v>26</v>
      </c>
      <c r="U256" s="412">
        <v>2</v>
      </c>
      <c r="V256" s="412">
        <v>1115</v>
      </c>
      <c r="W256" s="412">
        <v>0</v>
      </c>
      <c r="X256" s="412">
        <v>0</v>
      </c>
      <c r="Y256" s="412">
        <v>0</v>
      </c>
      <c r="Z256" s="412">
        <v>0</v>
      </c>
      <c r="AA256" s="412">
        <v>0</v>
      </c>
      <c r="AB256" s="412">
        <v>0</v>
      </c>
      <c r="AC256" s="412">
        <v>0</v>
      </c>
      <c r="AD256" s="412">
        <v>0</v>
      </c>
      <c r="AE256" s="412">
        <v>0</v>
      </c>
      <c r="AF256" s="412">
        <v>16215</v>
      </c>
      <c r="AG256" s="412">
        <v>15171</v>
      </c>
      <c r="AH256" s="412">
        <v>23061</v>
      </c>
      <c r="AI256" s="412">
        <v>12349</v>
      </c>
      <c r="AJ256" s="412">
        <v>6574</v>
      </c>
      <c r="AK256" s="412">
        <v>3543</v>
      </c>
      <c r="AL256" s="412">
        <v>1529</v>
      </c>
      <c r="AM256" s="412">
        <v>120</v>
      </c>
      <c r="AN256" s="412">
        <v>78562</v>
      </c>
      <c r="AO256" s="412">
        <v>19</v>
      </c>
      <c r="AP256" s="412">
        <v>28</v>
      </c>
      <c r="AQ256" s="412">
        <v>64</v>
      </c>
      <c r="AR256" s="412">
        <v>55</v>
      </c>
      <c r="AS256" s="412">
        <v>54</v>
      </c>
      <c r="AT256" s="412">
        <v>34</v>
      </c>
      <c r="AU256" s="412">
        <v>39</v>
      </c>
      <c r="AV256" s="412">
        <v>27</v>
      </c>
      <c r="AW256" s="412">
        <v>320</v>
      </c>
      <c r="AX256" s="412">
        <v>19</v>
      </c>
      <c r="AY256" s="412">
        <v>28</v>
      </c>
      <c r="AZ256" s="412">
        <v>64</v>
      </c>
      <c r="BA256" s="412">
        <v>55</v>
      </c>
      <c r="BB256" s="412">
        <v>54</v>
      </c>
      <c r="BC256" s="412">
        <v>34</v>
      </c>
      <c r="BD256" s="412">
        <v>39</v>
      </c>
      <c r="BE256" s="412">
        <v>27</v>
      </c>
      <c r="BF256" s="412">
        <v>0</v>
      </c>
      <c r="BG256" s="412">
        <v>320</v>
      </c>
      <c r="BH256" s="412">
        <v>19</v>
      </c>
      <c r="BI256" s="412">
        <v>16224</v>
      </c>
      <c r="BJ256" s="412">
        <v>15207</v>
      </c>
      <c r="BK256" s="412">
        <v>23052</v>
      </c>
      <c r="BL256" s="412">
        <v>12348</v>
      </c>
      <c r="BM256" s="412">
        <v>6554</v>
      </c>
      <c r="BN256" s="412">
        <v>3548</v>
      </c>
      <c r="BO256" s="412">
        <v>1517</v>
      </c>
      <c r="BP256" s="412">
        <v>93</v>
      </c>
      <c r="BQ256" s="412">
        <v>78562</v>
      </c>
      <c r="BR256" s="412">
        <v>12</v>
      </c>
      <c r="BS256" s="412">
        <v>9656</v>
      </c>
      <c r="BT256" s="412">
        <v>6155</v>
      </c>
      <c r="BU256" s="412">
        <v>7157</v>
      </c>
      <c r="BV256" s="412">
        <v>3152</v>
      </c>
      <c r="BW256" s="412">
        <v>1376</v>
      </c>
      <c r="BX256" s="412">
        <v>611</v>
      </c>
      <c r="BY256" s="412">
        <v>201</v>
      </c>
      <c r="BZ256" s="412">
        <v>6</v>
      </c>
      <c r="CA256" s="412">
        <v>28326</v>
      </c>
      <c r="CB256" s="412">
        <v>0</v>
      </c>
      <c r="CC256" s="412">
        <v>100</v>
      </c>
      <c r="CD256" s="412">
        <v>124</v>
      </c>
      <c r="CE256" s="412">
        <v>209</v>
      </c>
      <c r="CF256" s="412">
        <v>87</v>
      </c>
      <c r="CG256" s="412">
        <v>36</v>
      </c>
      <c r="CH256" s="412">
        <v>16</v>
      </c>
      <c r="CI256" s="412">
        <v>8</v>
      </c>
      <c r="CJ256" s="412">
        <v>1</v>
      </c>
      <c r="CK256" s="412">
        <v>581</v>
      </c>
      <c r="CL256" s="412">
        <v>0</v>
      </c>
      <c r="CM256" s="412">
        <v>6</v>
      </c>
      <c r="CN256" s="412">
        <v>9</v>
      </c>
      <c r="CO256" s="412">
        <v>17</v>
      </c>
      <c r="CP256" s="412">
        <v>46</v>
      </c>
      <c r="CQ256" s="412">
        <v>17</v>
      </c>
      <c r="CR256" s="412">
        <v>39</v>
      </c>
      <c r="CS256" s="412">
        <v>33</v>
      </c>
      <c r="CT256" s="412">
        <v>2</v>
      </c>
      <c r="CU256" s="412">
        <v>169</v>
      </c>
      <c r="CV256" s="412">
        <v>49</v>
      </c>
      <c r="CW256" s="412">
        <v>34</v>
      </c>
      <c r="CX256" s="412">
        <v>59</v>
      </c>
      <c r="CY256" s="412">
        <v>55</v>
      </c>
      <c r="CZ256" s="412">
        <v>19</v>
      </c>
      <c r="DA256" s="412">
        <v>16</v>
      </c>
      <c r="DB256" s="412">
        <v>10</v>
      </c>
      <c r="DC256" s="412">
        <v>0</v>
      </c>
      <c r="DD256" s="412">
        <v>242</v>
      </c>
      <c r="DE256" s="412">
        <v>226</v>
      </c>
      <c r="DF256" s="412">
        <v>133</v>
      </c>
      <c r="DG256" s="412">
        <v>175</v>
      </c>
      <c r="DH256" s="412">
        <v>78</v>
      </c>
      <c r="DI256" s="412">
        <v>37</v>
      </c>
      <c r="DJ256" s="412">
        <v>17</v>
      </c>
      <c r="DK256" s="412">
        <v>14</v>
      </c>
      <c r="DL256" s="412">
        <v>1</v>
      </c>
      <c r="DM256" s="412">
        <v>681</v>
      </c>
      <c r="DN256" s="412">
        <v>260</v>
      </c>
      <c r="DO256" s="412">
        <v>152</v>
      </c>
      <c r="DP256" s="412">
        <v>170</v>
      </c>
      <c r="DQ256" s="412">
        <v>58</v>
      </c>
      <c r="DR256" s="412">
        <v>35</v>
      </c>
      <c r="DS256" s="412">
        <v>9</v>
      </c>
      <c r="DT256" s="412">
        <v>7</v>
      </c>
      <c r="DU256" s="412">
        <v>0</v>
      </c>
      <c r="DV256" s="412">
        <v>691</v>
      </c>
      <c r="DW256" s="412">
        <v>74</v>
      </c>
      <c r="DX256" s="412">
        <v>56</v>
      </c>
      <c r="DY256" s="412">
        <v>37</v>
      </c>
      <c r="DZ256" s="412">
        <v>21</v>
      </c>
      <c r="EA256" s="412">
        <v>6</v>
      </c>
      <c r="EB256" s="412">
        <v>5</v>
      </c>
      <c r="EC256" s="412">
        <v>2</v>
      </c>
      <c r="ED256" s="412">
        <v>1</v>
      </c>
      <c r="EE256" s="412">
        <v>202</v>
      </c>
      <c r="EF256" s="412">
        <v>560</v>
      </c>
      <c r="EG256" s="412">
        <v>341</v>
      </c>
      <c r="EH256" s="412">
        <v>382</v>
      </c>
      <c r="EI256" s="412">
        <v>157</v>
      </c>
      <c r="EJ256" s="412">
        <v>78</v>
      </c>
      <c r="EK256" s="412">
        <v>31</v>
      </c>
      <c r="EL256" s="412">
        <v>23</v>
      </c>
      <c r="EM256" s="412">
        <v>2</v>
      </c>
      <c r="EN256" s="412">
        <v>1574</v>
      </c>
      <c r="EO256" s="412">
        <v>210</v>
      </c>
      <c r="EP256" s="412">
        <v>131</v>
      </c>
      <c r="EQ256" s="412">
        <v>145</v>
      </c>
      <c r="ER256" s="412">
        <v>67</v>
      </c>
      <c r="ES256" s="412">
        <v>29</v>
      </c>
      <c r="ET256" s="412">
        <v>17</v>
      </c>
      <c r="EU256" s="412">
        <v>13</v>
      </c>
      <c r="EV256" s="412">
        <v>2</v>
      </c>
      <c r="EW256" s="412">
        <v>614</v>
      </c>
      <c r="EX256" s="412">
        <v>0</v>
      </c>
      <c r="EY256" s="412">
        <v>0</v>
      </c>
      <c r="EZ256" s="412">
        <v>0</v>
      </c>
      <c r="FA256" s="412">
        <v>0</v>
      </c>
      <c r="FB256" s="412">
        <v>0</v>
      </c>
      <c r="FC256" s="412">
        <v>0</v>
      </c>
      <c r="FD256" s="412">
        <v>0</v>
      </c>
      <c r="FE256" s="412">
        <v>0</v>
      </c>
      <c r="FF256" s="412">
        <v>0</v>
      </c>
      <c r="FG256" s="412">
        <v>1</v>
      </c>
      <c r="FH256" s="412">
        <v>2</v>
      </c>
      <c r="FI256" s="412">
        <v>10</v>
      </c>
      <c r="FJ256" s="412">
        <v>3</v>
      </c>
      <c r="FK256" s="412">
        <v>3</v>
      </c>
      <c r="FL256" s="412">
        <v>0</v>
      </c>
      <c r="FM256" s="412">
        <v>2</v>
      </c>
      <c r="FN256" s="412">
        <v>0</v>
      </c>
      <c r="FO256" s="412">
        <v>21</v>
      </c>
      <c r="FP256" s="412">
        <v>209</v>
      </c>
      <c r="FQ256" s="412">
        <v>129</v>
      </c>
      <c r="FR256" s="412">
        <v>135</v>
      </c>
      <c r="FS256" s="412">
        <v>64</v>
      </c>
      <c r="FT256" s="412">
        <v>26</v>
      </c>
      <c r="FU256" s="412">
        <v>17</v>
      </c>
      <c r="FV256" s="412">
        <v>11</v>
      </c>
      <c r="FW256" s="412">
        <v>2</v>
      </c>
      <c r="FX256" s="412">
        <v>593</v>
      </c>
      <c r="FY256" s="412">
        <v>7</v>
      </c>
      <c r="FZ256" s="412">
        <v>6128</v>
      </c>
      <c r="GA256" s="412">
        <v>8711</v>
      </c>
      <c r="GB256" s="412">
        <v>15462</v>
      </c>
      <c r="GC256" s="412">
        <v>8984</v>
      </c>
      <c r="GD256" s="412">
        <v>5084</v>
      </c>
      <c r="GE256" s="412">
        <v>2868</v>
      </c>
      <c r="GF256" s="412">
        <v>1266</v>
      </c>
      <c r="GG256" s="412">
        <v>83</v>
      </c>
      <c r="GH256" s="412">
        <v>48593</v>
      </c>
      <c r="GI256" s="412">
        <v>12</v>
      </c>
      <c r="GJ256" s="412">
        <v>10096</v>
      </c>
      <c r="GK256" s="412">
        <v>6496</v>
      </c>
      <c r="GL256" s="412">
        <v>7590</v>
      </c>
      <c r="GM256" s="412">
        <v>3364</v>
      </c>
      <c r="GN256" s="412">
        <v>1470</v>
      </c>
      <c r="GO256" s="412">
        <v>680</v>
      </c>
      <c r="GP256" s="412">
        <v>251</v>
      </c>
      <c r="GQ256" s="412">
        <v>10</v>
      </c>
      <c r="GR256" s="412">
        <v>29969</v>
      </c>
      <c r="GS256" s="412">
        <v>0</v>
      </c>
      <c r="GT256" s="412">
        <v>4</v>
      </c>
      <c r="GU256" s="412">
        <v>0</v>
      </c>
      <c r="GV256" s="412">
        <v>0</v>
      </c>
      <c r="GW256" s="412">
        <v>0</v>
      </c>
      <c r="GX256" s="412">
        <v>0</v>
      </c>
      <c r="GY256" s="412">
        <v>0</v>
      </c>
      <c r="GZ256" s="412">
        <v>0</v>
      </c>
      <c r="HA256" s="412">
        <v>0</v>
      </c>
      <c r="HB256" s="412">
        <v>4</v>
      </c>
      <c r="HC256" s="412">
        <v>16</v>
      </c>
      <c r="HD256" s="412">
        <v>13555</v>
      </c>
      <c r="HE256" s="412">
        <v>13508.75</v>
      </c>
      <c r="HF256" s="412">
        <v>21050.5</v>
      </c>
      <c r="HG256" s="412">
        <v>11467.75</v>
      </c>
      <c r="HH256" s="412">
        <v>6160.5</v>
      </c>
      <c r="HI256" s="412">
        <v>3365.25</v>
      </c>
      <c r="HJ256" s="412">
        <v>1442.25</v>
      </c>
      <c r="HK256" s="412">
        <v>90.75</v>
      </c>
      <c r="HL256" s="412">
        <v>70656.75</v>
      </c>
      <c r="HM256" s="412">
        <v>8.9</v>
      </c>
      <c r="HN256" s="412">
        <v>9036.7000000000007</v>
      </c>
      <c r="HO256" s="412">
        <v>10506.8</v>
      </c>
      <c r="HP256" s="412">
        <v>18711.599999999999</v>
      </c>
      <c r="HQ256" s="412">
        <v>11467.8</v>
      </c>
      <c r="HR256" s="412">
        <v>7529.5</v>
      </c>
      <c r="HS256" s="412">
        <v>4860.8999999999996</v>
      </c>
      <c r="HT256" s="412">
        <v>2403.8000000000002</v>
      </c>
      <c r="HU256" s="412">
        <v>181.5</v>
      </c>
      <c r="HV256" s="412">
        <v>64707.500000000007</v>
      </c>
      <c r="HW256" s="412">
        <v>0</v>
      </c>
      <c r="HX256" s="412">
        <v>64707.5</v>
      </c>
      <c r="HY256" s="412">
        <v>16</v>
      </c>
      <c r="HZ256" s="412">
        <v>13555</v>
      </c>
      <c r="IA256" s="412">
        <v>13508.75</v>
      </c>
      <c r="IB256" s="412">
        <v>21050.5</v>
      </c>
      <c r="IC256" s="412">
        <v>11467.75</v>
      </c>
      <c r="ID256" s="412">
        <v>6160.5</v>
      </c>
      <c r="IE256" s="412">
        <v>3365.25</v>
      </c>
      <c r="IF256" s="412">
        <v>1442.25</v>
      </c>
      <c r="IG256" s="412">
        <v>90.75</v>
      </c>
      <c r="IH256" s="412">
        <v>70656.75</v>
      </c>
      <c r="II256" s="412">
        <v>0</v>
      </c>
      <c r="IJ256" s="412">
        <v>4234.95</v>
      </c>
      <c r="IK256" s="412">
        <v>2736.8</v>
      </c>
      <c r="IL256" s="412">
        <v>2392.25</v>
      </c>
      <c r="IM256" s="412">
        <v>754.84</v>
      </c>
      <c r="IN256" s="412">
        <v>180.12</v>
      </c>
      <c r="IO256" s="412">
        <v>52.08</v>
      </c>
      <c r="IP256" s="412">
        <v>20.55</v>
      </c>
      <c r="IQ256" s="412">
        <v>0</v>
      </c>
      <c r="IR256" s="412">
        <v>10371.59</v>
      </c>
      <c r="IS256" s="412">
        <v>16</v>
      </c>
      <c r="IT256" s="412">
        <v>9320.0499999999993</v>
      </c>
      <c r="IU256" s="412">
        <v>10771.95</v>
      </c>
      <c r="IV256" s="412">
        <v>18658.25</v>
      </c>
      <c r="IW256" s="412">
        <v>10712.91</v>
      </c>
      <c r="IX256" s="412">
        <v>5980.38</v>
      </c>
      <c r="IY256" s="412">
        <v>3313.17</v>
      </c>
      <c r="IZ256" s="412">
        <v>1421.7</v>
      </c>
      <c r="JA256" s="412">
        <v>90.75</v>
      </c>
      <c r="JB256" s="412">
        <v>60285.159999999996</v>
      </c>
      <c r="JC256" s="412">
        <v>8.9</v>
      </c>
      <c r="JD256" s="412">
        <v>6213.4</v>
      </c>
      <c r="JE256" s="412">
        <v>8378.2000000000007</v>
      </c>
      <c r="JF256" s="412">
        <v>16585.099999999999</v>
      </c>
      <c r="JG256" s="412">
        <v>10712.9</v>
      </c>
      <c r="JH256" s="412">
        <v>7309.4</v>
      </c>
      <c r="JI256" s="412">
        <v>4785.7</v>
      </c>
      <c r="JJ256" s="412">
        <v>2369.5</v>
      </c>
      <c r="JK256" s="412">
        <v>181.5</v>
      </c>
      <c r="JL256" s="412">
        <v>56544.6</v>
      </c>
      <c r="JM256" s="412">
        <v>0</v>
      </c>
      <c r="JN256" s="412">
        <v>56544.6</v>
      </c>
      <c r="JO256" s="286"/>
      <c r="JP256" s="143">
        <f t="shared" si="8"/>
        <v>0</v>
      </c>
    </row>
    <row r="257" spans="1:276" x14ac:dyDescent="0.2">
      <c r="A257" s="150" t="s">
        <v>713</v>
      </c>
      <c r="B257" s="151" t="s">
        <v>292</v>
      </c>
      <c r="C257" s="152" t="s">
        <v>128</v>
      </c>
      <c r="D257" s="415" t="s">
        <v>712</v>
      </c>
      <c r="E257" s="412">
        <v>11686</v>
      </c>
      <c r="F257" s="412">
        <v>37948</v>
      </c>
      <c r="G257" s="412">
        <v>34111</v>
      </c>
      <c r="H257" s="412">
        <v>22935</v>
      </c>
      <c r="I257" s="412">
        <v>15886</v>
      </c>
      <c r="J257" s="412">
        <v>6212</v>
      </c>
      <c r="K257" s="412">
        <v>4094</v>
      </c>
      <c r="L257" s="412">
        <v>607</v>
      </c>
      <c r="M257" s="412">
        <v>133479</v>
      </c>
      <c r="N257" s="412">
        <v>427</v>
      </c>
      <c r="O257" s="412">
        <v>1608</v>
      </c>
      <c r="P257" s="412">
        <v>915</v>
      </c>
      <c r="Q257" s="412">
        <v>650</v>
      </c>
      <c r="R257" s="412">
        <v>538</v>
      </c>
      <c r="S257" s="412">
        <v>242</v>
      </c>
      <c r="T257" s="412">
        <v>36</v>
      </c>
      <c r="U257" s="412">
        <v>12</v>
      </c>
      <c r="V257" s="412">
        <v>4428</v>
      </c>
      <c r="W257" s="412">
        <v>0</v>
      </c>
      <c r="X257" s="412">
        <v>0</v>
      </c>
      <c r="Y257" s="412">
        <v>0</v>
      </c>
      <c r="Z257" s="412">
        <v>0</v>
      </c>
      <c r="AA257" s="412">
        <v>0</v>
      </c>
      <c r="AB257" s="412">
        <v>0</v>
      </c>
      <c r="AC257" s="412">
        <v>0</v>
      </c>
      <c r="AD257" s="412">
        <v>0</v>
      </c>
      <c r="AE257" s="412">
        <v>0</v>
      </c>
      <c r="AF257" s="412">
        <v>11259</v>
      </c>
      <c r="AG257" s="412">
        <v>36340</v>
      </c>
      <c r="AH257" s="412">
        <v>33196</v>
      </c>
      <c r="AI257" s="412">
        <v>22285</v>
      </c>
      <c r="AJ257" s="412">
        <v>15348</v>
      </c>
      <c r="AK257" s="412">
        <v>5970</v>
      </c>
      <c r="AL257" s="412">
        <v>4058</v>
      </c>
      <c r="AM257" s="412">
        <v>595</v>
      </c>
      <c r="AN257" s="412">
        <v>129051</v>
      </c>
      <c r="AO257" s="412">
        <v>10</v>
      </c>
      <c r="AP257" s="412">
        <v>25</v>
      </c>
      <c r="AQ257" s="412">
        <v>47</v>
      </c>
      <c r="AR257" s="412">
        <v>74</v>
      </c>
      <c r="AS257" s="412">
        <v>48</v>
      </c>
      <c r="AT257" s="412">
        <v>27</v>
      </c>
      <c r="AU257" s="412">
        <v>17</v>
      </c>
      <c r="AV257" s="412">
        <v>6</v>
      </c>
      <c r="AW257" s="412">
        <v>254</v>
      </c>
      <c r="AX257" s="412">
        <v>10</v>
      </c>
      <c r="AY257" s="412">
        <v>25</v>
      </c>
      <c r="AZ257" s="412">
        <v>47</v>
      </c>
      <c r="BA257" s="412">
        <v>74</v>
      </c>
      <c r="BB257" s="412">
        <v>48</v>
      </c>
      <c r="BC257" s="412">
        <v>27</v>
      </c>
      <c r="BD257" s="412">
        <v>17</v>
      </c>
      <c r="BE257" s="412">
        <v>6</v>
      </c>
      <c r="BF257" s="412">
        <v>0</v>
      </c>
      <c r="BG257" s="412">
        <v>254</v>
      </c>
      <c r="BH257" s="412">
        <v>10</v>
      </c>
      <c r="BI257" s="412">
        <v>11274</v>
      </c>
      <c r="BJ257" s="412">
        <v>36362</v>
      </c>
      <c r="BK257" s="412">
        <v>33223</v>
      </c>
      <c r="BL257" s="412">
        <v>22259</v>
      </c>
      <c r="BM257" s="412">
        <v>15327</v>
      </c>
      <c r="BN257" s="412">
        <v>5960</v>
      </c>
      <c r="BO257" s="412">
        <v>4047</v>
      </c>
      <c r="BP257" s="412">
        <v>589</v>
      </c>
      <c r="BQ257" s="412">
        <v>129051</v>
      </c>
      <c r="BR257" s="412">
        <v>5</v>
      </c>
      <c r="BS257" s="412">
        <v>6945</v>
      </c>
      <c r="BT257" s="412">
        <v>17652</v>
      </c>
      <c r="BU257" s="412">
        <v>11207</v>
      </c>
      <c r="BV257" s="412">
        <v>6336</v>
      </c>
      <c r="BW257" s="412">
        <v>3386</v>
      </c>
      <c r="BX257" s="412">
        <v>1155</v>
      </c>
      <c r="BY257" s="412">
        <v>608</v>
      </c>
      <c r="BZ257" s="412">
        <v>68</v>
      </c>
      <c r="CA257" s="412">
        <v>47362</v>
      </c>
      <c r="CB257" s="412">
        <v>0</v>
      </c>
      <c r="CC257" s="412">
        <v>81</v>
      </c>
      <c r="CD257" s="412">
        <v>446</v>
      </c>
      <c r="CE257" s="412">
        <v>507</v>
      </c>
      <c r="CF257" s="412">
        <v>287</v>
      </c>
      <c r="CG257" s="412">
        <v>192</v>
      </c>
      <c r="CH257" s="412">
        <v>44</v>
      </c>
      <c r="CI257" s="412">
        <v>11</v>
      </c>
      <c r="CJ257" s="412">
        <v>2</v>
      </c>
      <c r="CK257" s="412">
        <v>1570</v>
      </c>
      <c r="CL257" s="412">
        <v>0</v>
      </c>
      <c r="CM257" s="412">
        <v>11</v>
      </c>
      <c r="CN257" s="412">
        <v>34</v>
      </c>
      <c r="CO257" s="412">
        <v>21</v>
      </c>
      <c r="CP257" s="412">
        <v>26</v>
      </c>
      <c r="CQ257" s="412">
        <v>21</v>
      </c>
      <c r="CR257" s="412">
        <v>14</v>
      </c>
      <c r="CS257" s="412">
        <v>21</v>
      </c>
      <c r="CT257" s="412">
        <v>19</v>
      </c>
      <c r="CU257" s="412">
        <v>167</v>
      </c>
      <c r="CV257" s="412">
        <v>13</v>
      </c>
      <c r="CW257" s="412">
        <v>52</v>
      </c>
      <c r="CX257" s="412">
        <v>66</v>
      </c>
      <c r="CY257" s="412">
        <v>83</v>
      </c>
      <c r="CZ257" s="412">
        <v>133</v>
      </c>
      <c r="DA257" s="412">
        <v>93</v>
      </c>
      <c r="DB257" s="412">
        <v>74</v>
      </c>
      <c r="DC257" s="412">
        <v>13</v>
      </c>
      <c r="DD257" s="412">
        <v>527</v>
      </c>
      <c r="DE257" s="412">
        <v>300</v>
      </c>
      <c r="DF257" s="412">
        <v>807</v>
      </c>
      <c r="DG257" s="412">
        <v>726</v>
      </c>
      <c r="DH257" s="412">
        <v>453</v>
      </c>
      <c r="DI257" s="412">
        <v>413</v>
      </c>
      <c r="DJ257" s="412">
        <v>164</v>
      </c>
      <c r="DK257" s="412">
        <v>111</v>
      </c>
      <c r="DL257" s="412">
        <v>20</v>
      </c>
      <c r="DM257" s="412">
        <v>2994</v>
      </c>
      <c r="DN257" s="412">
        <v>76</v>
      </c>
      <c r="DO257" s="412">
        <v>192</v>
      </c>
      <c r="DP257" s="412">
        <v>154</v>
      </c>
      <c r="DQ257" s="412">
        <v>88</v>
      </c>
      <c r="DR257" s="412">
        <v>54</v>
      </c>
      <c r="DS257" s="412">
        <v>19</v>
      </c>
      <c r="DT257" s="412">
        <v>12</v>
      </c>
      <c r="DU257" s="412">
        <v>2</v>
      </c>
      <c r="DV257" s="412">
        <v>597</v>
      </c>
      <c r="DW257" s="412">
        <v>201</v>
      </c>
      <c r="DX257" s="412">
        <v>227</v>
      </c>
      <c r="DY257" s="412">
        <v>93</v>
      </c>
      <c r="DZ257" s="412">
        <v>47</v>
      </c>
      <c r="EA257" s="412">
        <v>15</v>
      </c>
      <c r="EB257" s="412">
        <v>10</v>
      </c>
      <c r="EC257" s="412">
        <v>10</v>
      </c>
      <c r="ED257" s="412">
        <v>8</v>
      </c>
      <c r="EE257" s="412">
        <v>611</v>
      </c>
      <c r="EF257" s="412">
        <v>577</v>
      </c>
      <c r="EG257" s="412">
        <v>1226</v>
      </c>
      <c r="EH257" s="412">
        <v>973</v>
      </c>
      <c r="EI257" s="412">
        <v>588</v>
      </c>
      <c r="EJ257" s="412">
        <v>482</v>
      </c>
      <c r="EK257" s="412">
        <v>193</v>
      </c>
      <c r="EL257" s="412">
        <v>133</v>
      </c>
      <c r="EM257" s="412">
        <v>30</v>
      </c>
      <c r="EN257" s="412">
        <v>4202</v>
      </c>
      <c r="EO257" s="412">
        <v>139</v>
      </c>
      <c r="EP257" s="412">
        <v>332</v>
      </c>
      <c r="EQ257" s="412">
        <v>180</v>
      </c>
      <c r="ER257" s="412">
        <v>124</v>
      </c>
      <c r="ES257" s="412">
        <v>87</v>
      </c>
      <c r="ET257" s="412">
        <v>34</v>
      </c>
      <c r="EU257" s="412">
        <v>30</v>
      </c>
      <c r="EV257" s="412">
        <v>5</v>
      </c>
      <c r="EW257" s="412">
        <v>931</v>
      </c>
      <c r="EX257" s="412">
        <v>0</v>
      </c>
      <c r="EY257" s="412">
        <v>0</v>
      </c>
      <c r="EZ257" s="412">
        <v>0</v>
      </c>
      <c r="FA257" s="412">
        <v>0</v>
      </c>
      <c r="FB257" s="412">
        <v>0</v>
      </c>
      <c r="FC257" s="412">
        <v>0</v>
      </c>
      <c r="FD257" s="412">
        <v>0</v>
      </c>
      <c r="FE257" s="412">
        <v>0</v>
      </c>
      <c r="FF257" s="412">
        <v>0</v>
      </c>
      <c r="FG257" s="412">
        <v>0</v>
      </c>
      <c r="FH257" s="412">
        <v>0</v>
      </c>
      <c r="FI257" s="412">
        <v>0</v>
      </c>
      <c r="FJ257" s="412">
        <v>0</v>
      </c>
      <c r="FK257" s="412">
        <v>0</v>
      </c>
      <c r="FL257" s="412">
        <v>0</v>
      </c>
      <c r="FM257" s="412">
        <v>1</v>
      </c>
      <c r="FN257" s="412">
        <v>0</v>
      </c>
      <c r="FO257" s="412">
        <v>1</v>
      </c>
      <c r="FP257" s="412">
        <v>139</v>
      </c>
      <c r="FQ257" s="412">
        <v>332</v>
      </c>
      <c r="FR257" s="412">
        <v>180</v>
      </c>
      <c r="FS257" s="412">
        <v>124</v>
      </c>
      <c r="FT257" s="412">
        <v>87</v>
      </c>
      <c r="FU257" s="412">
        <v>34</v>
      </c>
      <c r="FV257" s="412">
        <v>29</v>
      </c>
      <c r="FW257" s="412">
        <v>5</v>
      </c>
      <c r="FX257" s="412">
        <v>930</v>
      </c>
      <c r="FY257" s="412">
        <v>5</v>
      </c>
      <c r="FZ257" s="412">
        <v>3960</v>
      </c>
      <c r="GA257" s="412">
        <v>17810</v>
      </c>
      <c r="GB257" s="412">
        <v>21240</v>
      </c>
      <c r="GC257" s="412">
        <v>15473</v>
      </c>
      <c r="GD257" s="412">
        <v>11656</v>
      </c>
      <c r="GE257" s="412">
        <v>4716</v>
      </c>
      <c r="GF257" s="412">
        <v>3385</v>
      </c>
      <c r="GG257" s="412">
        <v>490</v>
      </c>
      <c r="GH257" s="412">
        <v>78735</v>
      </c>
      <c r="GI257" s="412">
        <v>5</v>
      </c>
      <c r="GJ257" s="412">
        <v>7314</v>
      </c>
      <c r="GK257" s="412">
        <v>18552</v>
      </c>
      <c r="GL257" s="412">
        <v>11983</v>
      </c>
      <c r="GM257" s="412">
        <v>6786</v>
      </c>
      <c r="GN257" s="412">
        <v>3671</v>
      </c>
      <c r="GO257" s="412">
        <v>1244</v>
      </c>
      <c r="GP257" s="412">
        <v>662</v>
      </c>
      <c r="GQ257" s="412">
        <v>99</v>
      </c>
      <c r="GR257" s="412">
        <v>50316</v>
      </c>
      <c r="GS257" s="412">
        <v>0</v>
      </c>
      <c r="GT257" s="412">
        <v>0</v>
      </c>
      <c r="GU257" s="412">
        <v>0</v>
      </c>
      <c r="GV257" s="412">
        <v>0</v>
      </c>
      <c r="GW257" s="412">
        <v>0</v>
      </c>
      <c r="GX257" s="412">
        <v>0</v>
      </c>
      <c r="GY257" s="412">
        <v>0</v>
      </c>
      <c r="GZ257" s="412">
        <v>0</v>
      </c>
      <c r="HA257" s="412">
        <v>0</v>
      </c>
      <c r="HB257" s="412">
        <v>0</v>
      </c>
      <c r="HC257" s="412">
        <v>8.75</v>
      </c>
      <c r="HD257" s="412">
        <v>9536.5</v>
      </c>
      <c r="HE257" s="412">
        <v>31741.5</v>
      </c>
      <c r="HF257" s="412">
        <v>30176</v>
      </c>
      <c r="HG257" s="412">
        <v>20524.75</v>
      </c>
      <c r="HH257" s="412">
        <v>14374</v>
      </c>
      <c r="HI257" s="412">
        <v>5638.25</v>
      </c>
      <c r="HJ257" s="412">
        <v>3874.75</v>
      </c>
      <c r="HK257" s="412">
        <v>564</v>
      </c>
      <c r="HL257" s="412">
        <v>116438.5</v>
      </c>
      <c r="HM257" s="412">
        <v>4.9000000000000004</v>
      </c>
      <c r="HN257" s="412">
        <v>6357.7</v>
      </c>
      <c r="HO257" s="412">
        <v>24687.8</v>
      </c>
      <c r="HP257" s="412">
        <v>26823.1</v>
      </c>
      <c r="HQ257" s="412">
        <v>20524.8</v>
      </c>
      <c r="HR257" s="412">
        <v>17568.2</v>
      </c>
      <c r="HS257" s="412">
        <v>8144.1</v>
      </c>
      <c r="HT257" s="412">
        <v>6457.9</v>
      </c>
      <c r="HU257" s="412">
        <v>1128</v>
      </c>
      <c r="HV257" s="412">
        <v>111696.5</v>
      </c>
      <c r="HW257" s="412">
        <v>0</v>
      </c>
      <c r="HX257" s="412">
        <v>111696.5</v>
      </c>
      <c r="HY257" s="412">
        <v>8.75</v>
      </c>
      <c r="HZ257" s="412">
        <v>9536.5</v>
      </c>
      <c r="IA257" s="412">
        <v>31741.5</v>
      </c>
      <c r="IB257" s="412">
        <v>30176</v>
      </c>
      <c r="IC257" s="412">
        <v>20524.75</v>
      </c>
      <c r="ID257" s="412">
        <v>14374</v>
      </c>
      <c r="IE257" s="412">
        <v>5638.25</v>
      </c>
      <c r="IF257" s="412">
        <v>3874.75</v>
      </c>
      <c r="IG257" s="412">
        <v>564</v>
      </c>
      <c r="IH257" s="412">
        <v>116438.5</v>
      </c>
      <c r="II257" s="412">
        <v>4.92</v>
      </c>
      <c r="IJ257" s="412">
        <v>2677.36</v>
      </c>
      <c r="IK257" s="412">
        <v>8132.68</v>
      </c>
      <c r="IL257" s="412">
        <v>5488.39</v>
      </c>
      <c r="IM257" s="412">
        <v>2687.89</v>
      </c>
      <c r="IN257" s="412">
        <v>1388.79</v>
      </c>
      <c r="IO257" s="412">
        <v>206.92</v>
      </c>
      <c r="IP257" s="412">
        <v>59.58</v>
      </c>
      <c r="IQ257" s="412">
        <v>2.38</v>
      </c>
      <c r="IR257" s="412">
        <v>20648.910000000003</v>
      </c>
      <c r="IS257" s="412">
        <v>3.83</v>
      </c>
      <c r="IT257" s="412">
        <v>6859.1399999999994</v>
      </c>
      <c r="IU257" s="412">
        <v>23608.82</v>
      </c>
      <c r="IV257" s="412">
        <v>24687.61</v>
      </c>
      <c r="IW257" s="412">
        <v>17836.86</v>
      </c>
      <c r="IX257" s="412">
        <v>12985.21</v>
      </c>
      <c r="IY257" s="412">
        <v>5431.33</v>
      </c>
      <c r="IZ257" s="412">
        <v>3815.17</v>
      </c>
      <c r="JA257" s="412">
        <v>561.62</v>
      </c>
      <c r="JB257" s="412">
        <v>95789.59</v>
      </c>
      <c r="JC257" s="412">
        <v>2.1</v>
      </c>
      <c r="JD257" s="412">
        <v>4572.8</v>
      </c>
      <c r="JE257" s="412">
        <v>18362.400000000001</v>
      </c>
      <c r="JF257" s="412">
        <v>21944.5</v>
      </c>
      <c r="JG257" s="412">
        <v>17836.900000000001</v>
      </c>
      <c r="JH257" s="412">
        <v>15870.8</v>
      </c>
      <c r="JI257" s="412">
        <v>7845.3</v>
      </c>
      <c r="JJ257" s="412">
        <v>6358.6</v>
      </c>
      <c r="JK257" s="412">
        <v>1123.2</v>
      </c>
      <c r="JL257" s="412">
        <v>93916.6</v>
      </c>
      <c r="JM257" s="412">
        <v>0</v>
      </c>
      <c r="JN257" s="412">
        <v>93916.6</v>
      </c>
      <c r="JO257" s="286"/>
      <c r="JP257" s="143">
        <f t="shared" si="8"/>
        <v>0</v>
      </c>
    </row>
    <row r="258" spans="1:276" x14ac:dyDescent="0.2">
      <c r="A258" s="150" t="s">
        <v>715</v>
      </c>
      <c r="B258" s="151" t="s">
        <v>276</v>
      </c>
      <c r="C258" s="152" t="s">
        <v>277</v>
      </c>
      <c r="D258" s="415" t="s">
        <v>714</v>
      </c>
      <c r="E258" s="412">
        <v>432</v>
      </c>
      <c r="F258" s="412">
        <v>1615</v>
      </c>
      <c r="G258" s="412">
        <v>8647</v>
      </c>
      <c r="H258" s="412">
        <v>14430</v>
      </c>
      <c r="I258" s="412">
        <v>9919</v>
      </c>
      <c r="J258" s="412">
        <v>4536</v>
      </c>
      <c r="K258" s="412">
        <v>2066</v>
      </c>
      <c r="L258" s="412">
        <v>108</v>
      </c>
      <c r="M258" s="412">
        <v>41753</v>
      </c>
      <c r="N258" s="412">
        <v>14</v>
      </c>
      <c r="O258" s="412">
        <v>37</v>
      </c>
      <c r="P258" s="412">
        <v>169</v>
      </c>
      <c r="Q258" s="412">
        <v>116</v>
      </c>
      <c r="R258" s="412">
        <v>125</v>
      </c>
      <c r="S258" s="412">
        <v>38</v>
      </c>
      <c r="T258" s="412">
        <v>12</v>
      </c>
      <c r="U258" s="412">
        <v>1</v>
      </c>
      <c r="V258" s="412">
        <v>512</v>
      </c>
      <c r="W258" s="412">
        <v>1</v>
      </c>
      <c r="X258" s="412">
        <v>0</v>
      </c>
      <c r="Y258" s="412">
        <v>0</v>
      </c>
      <c r="Z258" s="412">
        <v>12</v>
      </c>
      <c r="AA258" s="412">
        <v>1</v>
      </c>
      <c r="AB258" s="412">
        <v>0</v>
      </c>
      <c r="AC258" s="412">
        <v>1</v>
      </c>
      <c r="AD258" s="412">
        <v>0</v>
      </c>
      <c r="AE258" s="412">
        <v>15</v>
      </c>
      <c r="AF258" s="412">
        <v>417</v>
      </c>
      <c r="AG258" s="412">
        <v>1578</v>
      </c>
      <c r="AH258" s="412">
        <v>8478</v>
      </c>
      <c r="AI258" s="412">
        <v>14302</v>
      </c>
      <c r="AJ258" s="412">
        <v>9793</v>
      </c>
      <c r="AK258" s="412">
        <v>4498</v>
      </c>
      <c r="AL258" s="412">
        <v>2053</v>
      </c>
      <c r="AM258" s="412">
        <v>107</v>
      </c>
      <c r="AN258" s="412">
        <v>41226</v>
      </c>
      <c r="AO258" s="412">
        <v>2</v>
      </c>
      <c r="AP258" s="412">
        <v>2</v>
      </c>
      <c r="AQ258" s="412">
        <v>19</v>
      </c>
      <c r="AR258" s="412">
        <v>98</v>
      </c>
      <c r="AS258" s="412">
        <v>81</v>
      </c>
      <c r="AT258" s="412">
        <v>45</v>
      </c>
      <c r="AU258" s="412">
        <v>15</v>
      </c>
      <c r="AV258" s="412">
        <v>7</v>
      </c>
      <c r="AW258" s="412">
        <v>269</v>
      </c>
      <c r="AX258" s="412">
        <v>2</v>
      </c>
      <c r="AY258" s="412">
        <v>2</v>
      </c>
      <c r="AZ258" s="412">
        <v>19</v>
      </c>
      <c r="BA258" s="412">
        <v>98</v>
      </c>
      <c r="BB258" s="412">
        <v>81</v>
      </c>
      <c r="BC258" s="412">
        <v>45</v>
      </c>
      <c r="BD258" s="412">
        <v>15</v>
      </c>
      <c r="BE258" s="412">
        <v>7</v>
      </c>
      <c r="BF258" s="412">
        <v>0</v>
      </c>
      <c r="BG258" s="412">
        <v>269</v>
      </c>
      <c r="BH258" s="412">
        <v>2</v>
      </c>
      <c r="BI258" s="412">
        <v>417</v>
      </c>
      <c r="BJ258" s="412">
        <v>1595</v>
      </c>
      <c r="BK258" s="412">
        <v>8557</v>
      </c>
      <c r="BL258" s="412">
        <v>14285</v>
      </c>
      <c r="BM258" s="412">
        <v>9757</v>
      </c>
      <c r="BN258" s="412">
        <v>4468</v>
      </c>
      <c r="BO258" s="412">
        <v>2045</v>
      </c>
      <c r="BP258" s="412">
        <v>100</v>
      </c>
      <c r="BQ258" s="412">
        <v>41226</v>
      </c>
      <c r="BR258" s="412">
        <v>1</v>
      </c>
      <c r="BS258" s="412">
        <v>213</v>
      </c>
      <c r="BT258" s="412">
        <v>1060</v>
      </c>
      <c r="BU258" s="412">
        <v>4167</v>
      </c>
      <c r="BV258" s="412">
        <v>4000</v>
      </c>
      <c r="BW258" s="412">
        <v>2172</v>
      </c>
      <c r="BX258" s="412">
        <v>852</v>
      </c>
      <c r="BY258" s="412">
        <v>306</v>
      </c>
      <c r="BZ258" s="412">
        <v>14</v>
      </c>
      <c r="CA258" s="412">
        <v>12785</v>
      </c>
      <c r="CB258" s="412">
        <v>0</v>
      </c>
      <c r="CC258" s="412">
        <v>3</v>
      </c>
      <c r="CD258" s="412">
        <v>10</v>
      </c>
      <c r="CE258" s="412">
        <v>74</v>
      </c>
      <c r="CF258" s="412">
        <v>161</v>
      </c>
      <c r="CG258" s="412">
        <v>85</v>
      </c>
      <c r="CH258" s="412">
        <v>35</v>
      </c>
      <c r="CI258" s="412">
        <v>18</v>
      </c>
      <c r="CJ258" s="412">
        <v>0</v>
      </c>
      <c r="CK258" s="412">
        <v>386</v>
      </c>
      <c r="CL258" s="412">
        <v>0</v>
      </c>
      <c r="CM258" s="412">
        <v>0</v>
      </c>
      <c r="CN258" s="412">
        <v>1</v>
      </c>
      <c r="CO258" s="412">
        <v>3</v>
      </c>
      <c r="CP258" s="412">
        <v>10</v>
      </c>
      <c r="CQ258" s="412">
        <v>6</v>
      </c>
      <c r="CR258" s="412">
        <v>4</v>
      </c>
      <c r="CS258" s="412">
        <v>9</v>
      </c>
      <c r="CT258" s="412">
        <v>2</v>
      </c>
      <c r="CU258" s="412">
        <v>35</v>
      </c>
      <c r="CV258" s="412">
        <v>1</v>
      </c>
      <c r="CW258" s="412">
        <v>12</v>
      </c>
      <c r="CX258" s="412">
        <v>37</v>
      </c>
      <c r="CY258" s="412">
        <v>35</v>
      </c>
      <c r="CZ258" s="412">
        <v>29</v>
      </c>
      <c r="DA258" s="412">
        <v>14</v>
      </c>
      <c r="DB258" s="412">
        <v>8</v>
      </c>
      <c r="DC258" s="412">
        <v>0</v>
      </c>
      <c r="DD258" s="412">
        <v>136</v>
      </c>
      <c r="DE258" s="412">
        <v>7</v>
      </c>
      <c r="DF258" s="412">
        <v>15</v>
      </c>
      <c r="DG258" s="412">
        <v>79</v>
      </c>
      <c r="DH258" s="412">
        <v>60</v>
      </c>
      <c r="DI258" s="412">
        <v>37</v>
      </c>
      <c r="DJ258" s="412">
        <v>17</v>
      </c>
      <c r="DK258" s="412">
        <v>10</v>
      </c>
      <c r="DL258" s="412">
        <v>2</v>
      </c>
      <c r="DM258" s="412">
        <v>227</v>
      </c>
      <c r="DN258" s="412">
        <v>2</v>
      </c>
      <c r="DO258" s="412">
        <v>4</v>
      </c>
      <c r="DP258" s="412">
        <v>23</v>
      </c>
      <c r="DQ258" s="412">
        <v>40</v>
      </c>
      <c r="DR258" s="412">
        <v>36</v>
      </c>
      <c r="DS258" s="412">
        <v>14</v>
      </c>
      <c r="DT258" s="412">
        <v>11</v>
      </c>
      <c r="DU258" s="412">
        <v>0</v>
      </c>
      <c r="DV258" s="412">
        <v>130</v>
      </c>
      <c r="DW258" s="412">
        <v>4</v>
      </c>
      <c r="DX258" s="412">
        <v>0</v>
      </c>
      <c r="DY258" s="412">
        <v>14</v>
      </c>
      <c r="DZ258" s="412">
        <v>14</v>
      </c>
      <c r="EA258" s="412">
        <v>12</v>
      </c>
      <c r="EB258" s="412">
        <v>9</v>
      </c>
      <c r="EC258" s="412">
        <v>0</v>
      </c>
      <c r="ED258" s="412">
        <v>1</v>
      </c>
      <c r="EE258" s="412">
        <v>54</v>
      </c>
      <c r="EF258" s="412">
        <v>13</v>
      </c>
      <c r="EG258" s="412">
        <v>19</v>
      </c>
      <c r="EH258" s="412">
        <v>116</v>
      </c>
      <c r="EI258" s="412">
        <v>114</v>
      </c>
      <c r="EJ258" s="412">
        <v>85</v>
      </c>
      <c r="EK258" s="412">
        <v>40</v>
      </c>
      <c r="EL258" s="412">
        <v>21</v>
      </c>
      <c r="EM258" s="412">
        <v>3</v>
      </c>
      <c r="EN258" s="412">
        <v>411</v>
      </c>
      <c r="EO258" s="412">
        <v>8</v>
      </c>
      <c r="EP258" s="412">
        <v>9</v>
      </c>
      <c r="EQ258" s="412">
        <v>62</v>
      </c>
      <c r="ER258" s="412">
        <v>68</v>
      </c>
      <c r="ES258" s="412">
        <v>55</v>
      </c>
      <c r="ET258" s="412">
        <v>24</v>
      </c>
      <c r="EU258" s="412">
        <v>12</v>
      </c>
      <c r="EV258" s="412">
        <v>3</v>
      </c>
      <c r="EW258" s="412">
        <v>241</v>
      </c>
      <c r="EX258" s="412">
        <v>0</v>
      </c>
      <c r="EY258" s="412">
        <v>0</v>
      </c>
      <c r="EZ258" s="412">
        <v>0</v>
      </c>
      <c r="FA258" s="412">
        <v>0</v>
      </c>
      <c r="FB258" s="412">
        <v>0</v>
      </c>
      <c r="FC258" s="412">
        <v>0</v>
      </c>
      <c r="FD258" s="412">
        <v>0</v>
      </c>
      <c r="FE258" s="412">
        <v>0</v>
      </c>
      <c r="FF258" s="412">
        <v>0</v>
      </c>
      <c r="FG258" s="412">
        <v>1</v>
      </c>
      <c r="FH258" s="412">
        <v>0</v>
      </c>
      <c r="FI258" s="412">
        <v>4</v>
      </c>
      <c r="FJ258" s="412">
        <v>21</v>
      </c>
      <c r="FK258" s="412">
        <v>16</v>
      </c>
      <c r="FL258" s="412">
        <v>4</v>
      </c>
      <c r="FM258" s="412">
        <v>4</v>
      </c>
      <c r="FN258" s="412">
        <v>0</v>
      </c>
      <c r="FO258" s="412">
        <v>50</v>
      </c>
      <c r="FP258" s="412">
        <v>7</v>
      </c>
      <c r="FQ258" s="412">
        <v>9</v>
      </c>
      <c r="FR258" s="412">
        <v>58</v>
      </c>
      <c r="FS258" s="412">
        <v>47</v>
      </c>
      <c r="FT258" s="412">
        <v>39</v>
      </c>
      <c r="FU258" s="412">
        <v>20</v>
      </c>
      <c r="FV258" s="412">
        <v>8</v>
      </c>
      <c r="FW258" s="412">
        <v>3</v>
      </c>
      <c r="FX258" s="412">
        <v>191</v>
      </c>
      <c r="FY258" s="412">
        <v>1</v>
      </c>
      <c r="FZ258" s="412">
        <v>195</v>
      </c>
      <c r="GA258" s="412">
        <v>520</v>
      </c>
      <c r="GB258" s="412">
        <v>4274</v>
      </c>
      <c r="GC258" s="412">
        <v>10059</v>
      </c>
      <c r="GD258" s="412">
        <v>7446</v>
      </c>
      <c r="GE258" s="412">
        <v>3554</v>
      </c>
      <c r="GF258" s="412">
        <v>1701</v>
      </c>
      <c r="GG258" s="412">
        <v>83</v>
      </c>
      <c r="GH258" s="412">
        <v>27833</v>
      </c>
      <c r="GI258" s="412">
        <v>1</v>
      </c>
      <c r="GJ258" s="412">
        <v>222</v>
      </c>
      <c r="GK258" s="412">
        <v>1075</v>
      </c>
      <c r="GL258" s="412">
        <v>4283</v>
      </c>
      <c r="GM258" s="412">
        <v>4226</v>
      </c>
      <c r="GN258" s="412">
        <v>2311</v>
      </c>
      <c r="GO258" s="412">
        <v>914</v>
      </c>
      <c r="GP258" s="412">
        <v>344</v>
      </c>
      <c r="GQ258" s="412">
        <v>17</v>
      </c>
      <c r="GR258" s="412">
        <v>13393</v>
      </c>
      <c r="GS258" s="412">
        <v>0</v>
      </c>
      <c r="GT258" s="412">
        <v>0.88</v>
      </c>
      <c r="GU258" s="412">
        <v>0</v>
      </c>
      <c r="GV258" s="412">
        <v>0</v>
      </c>
      <c r="GW258" s="412">
        <v>0</v>
      </c>
      <c r="GX258" s="412">
        <v>0</v>
      </c>
      <c r="GY258" s="412">
        <v>0</v>
      </c>
      <c r="GZ258" s="412">
        <v>0</v>
      </c>
      <c r="HA258" s="412">
        <v>0</v>
      </c>
      <c r="HB258" s="412">
        <v>0.88</v>
      </c>
      <c r="HC258" s="412">
        <v>1.75</v>
      </c>
      <c r="HD258" s="412">
        <v>397.62</v>
      </c>
      <c r="HE258" s="412">
        <v>1323</v>
      </c>
      <c r="HF258" s="412">
        <v>7482.75</v>
      </c>
      <c r="HG258" s="412">
        <v>13225.75</v>
      </c>
      <c r="HH258" s="412">
        <v>9181.5</v>
      </c>
      <c r="HI258" s="412">
        <v>4242.25</v>
      </c>
      <c r="HJ258" s="412">
        <v>1953.75</v>
      </c>
      <c r="HK258" s="412">
        <v>96</v>
      </c>
      <c r="HL258" s="412">
        <v>37904.369999999995</v>
      </c>
      <c r="HM258" s="412">
        <v>1</v>
      </c>
      <c r="HN258" s="412">
        <v>265.10000000000002</v>
      </c>
      <c r="HO258" s="412">
        <v>1029</v>
      </c>
      <c r="HP258" s="412">
        <v>6651.3</v>
      </c>
      <c r="HQ258" s="412">
        <v>13225.8</v>
      </c>
      <c r="HR258" s="412">
        <v>11221.8</v>
      </c>
      <c r="HS258" s="412">
        <v>6127.7</v>
      </c>
      <c r="HT258" s="412">
        <v>3256.3</v>
      </c>
      <c r="HU258" s="412">
        <v>192</v>
      </c>
      <c r="HV258" s="412">
        <v>41970</v>
      </c>
      <c r="HW258" s="412">
        <v>40</v>
      </c>
      <c r="HX258" s="412">
        <v>42010</v>
      </c>
      <c r="HY258" s="412">
        <v>1.75</v>
      </c>
      <c r="HZ258" s="412">
        <v>397.62</v>
      </c>
      <c r="IA258" s="412">
        <v>1323</v>
      </c>
      <c r="IB258" s="412">
        <v>7482.75</v>
      </c>
      <c r="IC258" s="412">
        <v>13225.75</v>
      </c>
      <c r="ID258" s="412">
        <v>9181.5</v>
      </c>
      <c r="IE258" s="412">
        <v>4242.25</v>
      </c>
      <c r="IF258" s="412">
        <v>1953.75</v>
      </c>
      <c r="IG258" s="412">
        <v>96</v>
      </c>
      <c r="IH258" s="412">
        <v>37904.369999999995</v>
      </c>
      <c r="II258" s="412">
        <v>0</v>
      </c>
      <c r="IJ258" s="412">
        <v>50.69</v>
      </c>
      <c r="IK258" s="412">
        <v>288.04000000000002</v>
      </c>
      <c r="IL258" s="412">
        <v>1227.06</v>
      </c>
      <c r="IM258" s="412">
        <v>1147.58</v>
      </c>
      <c r="IN258" s="412">
        <v>294.56</v>
      </c>
      <c r="IO258" s="412">
        <v>69.150000000000006</v>
      </c>
      <c r="IP258" s="412">
        <v>13.51</v>
      </c>
      <c r="IQ258" s="412">
        <v>0.37</v>
      </c>
      <c r="IR258" s="412">
        <v>3090.96</v>
      </c>
      <c r="IS258" s="412">
        <v>1.75</v>
      </c>
      <c r="IT258" s="412">
        <v>346.93</v>
      </c>
      <c r="IU258" s="412">
        <v>1034.96</v>
      </c>
      <c r="IV258" s="412">
        <v>6255.6900000000005</v>
      </c>
      <c r="IW258" s="412">
        <v>12078.17</v>
      </c>
      <c r="IX258" s="412">
        <v>8886.94</v>
      </c>
      <c r="IY258" s="412">
        <v>4173.1000000000004</v>
      </c>
      <c r="IZ258" s="412">
        <v>1940.24</v>
      </c>
      <c r="JA258" s="412">
        <v>95.63</v>
      </c>
      <c r="JB258" s="412">
        <v>34813.409999999996</v>
      </c>
      <c r="JC258" s="412">
        <v>1</v>
      </c>
      <c r="JD258" s="412">
        <v>231.3</v>
      </c>
      <c r="JE258" s="412">
        <v>805</v>
      </c>
      <c r="JF258" s="412">
        <v>5560.6</v>
      </c>
      <c r="JG258" s="412">
        <v>12078.2</v>
      </c>
      <c r="JH258" s="412">
        <v>10861.8</v>
      </c>
      <c r="JI258" s="412">
        <v>6027.8</v>
      </c>
      <c r="JJ258" s="412">
        <v>3233.7</v>
      </c>
      <c r="JK258" s="412">
        <v>191.3</v>
      </c>
      <c r="JL258" s="412">
        <v>38990.700000000004</v>
      </c>
      <c r="JM258" s="412">
        <v>40</v>
      </c>
      <c r="JN258" s="412">
        <v>39030.699999999997</v>
      </c>
      <c r="JO258" s="286"/>
      <c r="JP258" s="143">
        <f t="shared" si="8"/>
        <v>0</v>
      </c>
    </row>
    <row r="259" spans="1:276" x14ac:dyDescent="0.2">
      <c r="A259" s="150" t="s">
        <v>717</v>
      </c>
      <c r="B259" s="151" t="s">
        <v>276</v>
      </c>
      <c r="C259" s="152" t="s">
        <v>69</v>
      </c>
      <c r="D259" s="415" t="s">
        <v>716</v>
      </c>
      <c r="E259" s="412">
        <v>890</v>
      </c>
      <c r="F259" s="412">
        <v>3022</v>
      </c>
      <c r="G259" s="412">
        <v>9350</v>
      </c>
      <c r="H259" s="412">
        <v>15973</v>
      </c>
      <c r="I259" s="412">
        <v>12623</v>
      </c>
      <c r="J259" s="412">
        <v>9009</v>
      </c>
      <c r="K259" s="412">
        <v>7498</v>
      </c>
      <c r="L259" s="412">
        <v>1226</v>
      </c>
      <c r="M259" s="412">
        <v>59591</v>
      </c>
      <c r="N259" s="412">
        <v>37</v>
      </c>
      <c r="O259" s="412">
        <v>53</v>
      </c>
      <c r="P259" s="412">
        <v>101</v>
      </c>
      <c r="Q259" s="412">
        <v>133</v>
      </c>
      <c r="R259" s="412">
        <v>103</v>
      </c>
      <c r="S259" s="412">
        <v>50</v>
      </c>
      <c r="T259" s="412">
        <v>38</v>
      </c>
      <c r="U259" s="412">
        <v>4</v>
      </c>
      <c r="V259" s="412">
        <v>519</v>
      </c>
      <c r="W259" s="412">
        <v>0</v>
      </c>
      <c r="X259" s="412">
        <v>0</v>
      </c>
      <c r="Y259" s="412">
        <v>0</v>
      </c>
      <c r="Z259" s="412">
        <v>0</v>
      </c>
      <c r="AA259" s="412">
        <v>0</v>
      </c>
      <c r="AB259" s="412">
        <v>0</v>
      </c>
      <c r="AC259" s="412">
        <v>0</v>
      </c>
      <c r="AD259" s="412">
        <v>0</v>
      </c>
      <c r="AE259" s="412">
        <v>0</v>
      </c>
      <c r="AF259" s="412">
        <v>853</v>
      </c>
      <c r="AG259" s="412">
        <v>2969</v>
      </c>
      <c r="AH259" s="412">
        <v>9249</v>
      </c>
      <c r="AI259" s="412">
        <v>15840</v>
      </c>
      <c r="AJ259" s="412">
        <v>12520</v>
      </c>
      <c r="AK259" s="412">
        <v>8959</v>
      </c>
      <c r="AL259" s="412">
        <v>7460</v>
      </c>
      <c r="AM259" s="412">
        <v>1222</v>
      </c>
      <c r="AN259" s="412">
        <v>59072</v>
      </c>
      <c r="AO259" s="412">
        <v>0</v>
      </c>
      <c r="AP259" s="412">
        <v>5</v>
      </c>
      <c r="AQ259" s="412">
        <v>13</v>
      </c>
      <c r="AR259" s="412">
        <v>58</v>
      </c>
      <c r="AS259" s="412">
        <v>59</v>
      </c>
      <c r="AT259" s="412">
        <v>51</v>
      </c>
      <c r="AU259" s="412">
        <v>45</v>
      </c>
      <c r="AV259" s="412">
        <v>17</v>
      </c>
      <c r="AW259" s="412">
        <v>248</v>
      </c>
      <c r="AX259" s="412">
        <v>0</v>
      </c>
      <c r="AY259" s="412">
        <v>5</v>
      </c>
      <c r="AZ259" s="412">
        <v>13</v>
      </c>
      <c r="BA259" s="412">
        <v>58</v>
      </c>
      <c r="BB259" s="412">
        <v>59</v>
      </c>
      <c r="BC259" s="412">
        <v>51</v>
      </c>
      <c r="BD259" s="412">
        <v>45</v>
      </c>
      <c r="BE259" s="412">
        <v>17</v>
      </c>
      <c r="BF259" s="412">
        <v>0</v>
      </c>
      <c r="BG259" s="412">
        <v>248</v>
      </c>
      <c r="BH259" s="412">
        <v>0</v>
      </c>
      <c r="BI259" s="412">
        <v>858</v>
      </c>
      <c r="BJ259" s="412">
        <v>2977</v>
      </c>
      <c r="BK259" s="412">
        <v>9294</v>
      </c>
      <c r="BL259" s="412">
        <v>15841</v>
      </c>
      <c r="BM259" s="412">
        <v>12512</v>
      </c>
      <c r="BN259" s="412">
        <v>8953</v>
      </c>
      <c r="BO259" s="412">
        <v>7432</v>
      </c>
      <c r="BP259" s="412">
        <v>1205</v>
      </c>
      <c r="BQ259" s="412">
        <v>59072</v>
      </c>
      <c r="BR259" s="412">
        <v>0</v>
      </c>
      <c r="BS259" s="412">
        <v>393</v>
      </c>
      <c r="BT259" s="412">
        <v>1972</v>
      </c>
      <c r="BU259" s="412">
        <v>4376</v>
      </c>
      <c r="BV259" s="412">
        <v>4566</v>
      </c>
      <c r="BW259" s="412">
        <v>2848</v>
      </c>
      <c r="BX259" s="412">
        <v>1525</v>
      </c>
      <c r="BY259" s="412">
        <v>886</v>
      </c>
      <c r="BZ259" s="412">
        <v>82</v>
      </c>
      <c r="CA259" s="412">
        <v>16648</v>
      </c>
      <c r="CB259" s="412">
        <v>0</v>
      </c>
      <c r="CC259" s="412">
        <v>3</v>
      </c>
      <c r="CD259" s="412">
        <v>13</v>
      </c>
      <c r="CE259" s="412">
        <v>66</v>
      </c>
      <c r="CF259" s="412">
        <v>156</v>
      </c>
      <c r="CG259" s="412">
        <v>103</v>
      </c>
      <c r="CH259" s="412">
        <v>64</v>
      </c>
      <c r="CI259" s="412">
        <v>55</v>
      </c>
      <c r="CJ259" s="412">
        <v>5</v>
      </c>
      <c r="CK259" s="412">
        <v>465</v>
      </c>
      <c r="CL259" s="412">
        <v>0</v>
      </c>
      <c r="CM259" s="412">
        <v>1</v>
      </c>
      <c r="CN259" s="412">
        <v>5</v>
      </c>
      <c r="CO259" s="412">
        <v>6</v>
      </c>
      <c r="CP259" s="412">
        <v>21</v>
      </c>
      <c r="CQ259" s="412">
        <v>20</v>
      </c>
      <c r="CR259" s="412">
        <v>14</v>
      </c>
      <c r="CS259" s="412">
        <v>32</v>
      </c>
      <c r="CT259" s="412">
        <v>0</v>
      </c>
      <c r="CU259" s="412">
        <v>99</v>
      </c>
      <c r="CV259" s="412">
        <v>12</v>
      </c>
      <c r="CW259" s="412">
        <v>15</v>
      </c>
      <c r="CX259" s="412">
        <v>63</v>
      </c>
      <c r="CY259" s="412">
        <v>67</v>
      </c>
      <c r="CZ259" s="412">
        <v>46</v>
      </c>
      <c r="DA259" s="412">
        <v>15</v>
      </c>
      <c r="DB259" s="412">
        <v>14</v>
      </c>
      <c r="DC259" s="412">
        <v>2</v>
      </c>
      <c r="DD259" s="412">
        <v>234</v>
      </c>
      <c r="DE259" s="412">
        <v>43</v>
      </c>
      <c r="DF259" s="412">
        <v>88</v>
      </c>
      <c r="DG259" s="412">
        <v>198</v>
      </c>
      <c r="DH259" s="412">
        <v>175</v>
      </c>
      <c r="DI259" s="412">
        <v>108</v>
      </c>
      <c r="DJ259" s="412">
        <v>58</v>
      </c>
      <c r="DK259" s="412">
        <v>46</v>
      </c>
      <c r="DL259" s="412">
        <v>10</v>
      </c>
      <c r="DM259" s="412">
        <v>726</v>
      </c>
      <c r="DN259" s="412">
        <v>1</v>
      </c>
      <c r="DO259" s="412">
        <v>0</v>
      </c>
      <c r="DP259" s="412">
        <v>2</v>
      </c>
      <c r="DQ259" s="412">
        <v>9</v>
      </c>
      <c r="DR259" s="412">
        <v>25</v>
      </c>
      <c r="DS259" s="412">
        <v>7</v>
      </c>
      <c r="DT259" s="412">
        <v>18</v>
      </c>
      <c r="DU259" s="412">
        <v>4</v>
      </c>
      <c r="DV259" s="412">
        <v>66</v>
      </c>
      <c r="DW259" s="412">
        <v>11</v>
      </c>
      <c r="DX259" s="412">
        <v>25</v>
      </c>
      <c r="DY259" s="412">
        <v>17</v>
      </c>
      <c r="DZ259" s="412">
        <v>10</v>
      </c>
      <c r="EA259" s="412">
        <v>9</v>
      </c>
      <c r="EB259" s="412">
        <v>4</v>
      </c>
      <c r="EC259" s="412">
        <v>4</v>
      </c>
      <c r="ED259" s="412">
        <v>0</v>
      </c>
      <c r="EE259" s="412">
        <v>80</v>
      </c>
      <c r="EF259" s="412">
        <v>55</v>
      </c>
      <c r="EG259" s="412">
        <v>113</v>
      </c>
      <c r="EH259" s="412">
        <v>217</v>
      </c>
      <c r="EI259" s="412">
        <v>194</v>
      </c>
      <c r="EJ259" s="412">
        <v>142</v>
      </c>
      <c r="EK259" s="412">
        <v>69</v>
      </c>
      <c r="EL259" s="412">
        <v>68</v>
      </c>
      <c r="EM259" s="412">
        <v>14</v>
      </c>
      <c r="EN259" s="412">
        <v>872</v>
      </c>
      <c r="EO259" s="412">
        <v>14</v>
      </c>
      <c r="EP259" s="412">
        <v>23</v>
      </c>
      <c r="EQ259" s="412">
        <v>52</v>
      </c>
      <c r="ER259" s="412">
        <v>34</v>
      </c>
      <c r="ES259" s="412">
        <v>16</v>
      </c>
      <c r="ET259" s="412">
        <v>13</v>
      </c>
      <c r="EU259" s="412">
        <v>16</v>
      </c>
      <c r="EV259" s="412">
        <v>4</v>
      </c>
      <c r="EW259" s="412">
        <v>172</v>
      </c>
      <c r="EX259" s="412">
        <v>0</v>
      </c>
      <c r="EY259" s="412">
        <v>0</v>
      </c>
      <c r="EZ259" s="412">
        <v>0</v>
      </c>
      <c r="FA259" s="412">
        <v>0</v>
      </c>
      <c r="FB259" s="412">
        <v>0</v>
      </c>
      <c r="FC259" s="412">
        <v>0</v>
      </c>
      <c r="FD259" s="412">
        <v>0</v>
      </c>
      <c r="FE259" s="412">
        <v>0</v>
      </c>
      <c r="FF259" s="412">
        <v>0</v>
      </c>
      <c r="FG259" s="412">
        <v>0</v>
      </c>
      <c r="FH259" s="412">
        <v>0</v>
      </c>
      <c r="FI259" s="412">
        <v>0</v>
      </c>
      <c r="FJ259" s="412">
        <v>0</v>
      </c>
      <c r="FK259" s="412">
        <v>0</v>
      </c>
      <c r="FL259" s="412">
        <v>0</v>
      </c>
      <c r="FM259" s="412">
        <v>0</v>
      </c>
      <c r="FN259" s="412">
        <v>0</v>
      </c>
      <c r="FO259" s="412">
        <v>0</v>
      </c>
      <c r="FP259" s="412">
        <v>14</v>
      </c>
      <c r="FQ259" s="412">
        <v>23</v>
      </c>
      <c r="FR259" s="412">
        <v>52</v>
      </c>
      <c r="FS259" s="412">
        <v>34</v>
      </c>
      <c r="FT259" s="412">
        <v>16</v>
      </c>
      <c r="FU259" s="412">
        <v>13</v>
      </c>
      <c r="FV259" s="412">
        <v>16</v>
      </c>
      <c r="FW259" s="412">
        <v>4</v>
      </c>
      <c r="FX259" s="412">
        <v>172</v>
      </c>
      <c r="FY259" s="412">
        <v>0</v>
      </c>
      <c r="FZ259" s="412">
        <v>449</v>
      </c>
      <c r="GA259" s="412">
        <v>962</v>
      </c>
      <c r="GB259" s="412">
        <v>4827</v>
      </c>
      <c r="GC259" s="412">
        <v>11079</v>
      </c>
      <c r="GD259" s="412">
        <v>9507</v>
      </c>
      <c r="GE259" s="412">
        <v>7339</v>
      </c>
      <c r="GF259" s="412">
        <v>6437</v>
      </c>
      <c r="GG259" s="412">
        <v>1114</v>
      </c>
      <c r="GH259" s="412">
        <v>41714</v>
      </c>
      <c r="GI259" s="412">
        <v>0</v>
      </c>
      <c r="GJ259" s="412">
        <v>409</v>
      </c>
      <c r="GK259" s="412">
        <v>2015</v>
      </c>
      <c r="GL259" s="412">
        <v>4467</v>
      </c>
      <c r="GM259" s="412">
        <v>4762</v>
      </c>
      <c r="GN259" s="412">
        <v>3005</v>
      </c>
      <c r="GO259" s="412">
        <v>1614</v>
      </c>
      <c r="GP259" s="412">
        <v>995</v>
      </c>
      <c r="GQ259" s="412">
        <v>91</v>
      </c>
      <c r="GR259" s="412">
        <v>17358</v>
      </c>
      <c r="GS259" s="412">
        <v>0</v>
      </c>
      <c r="GT259" s="412">
        <v>0</v>
      </c>
      <c r="GU259" s="412">
        <v>0</v>
      </c>
      <c r="GV259" s="412">
        <v>0</v>
      </c>
      <c r="GW259" s="412">
        <v>0</v>
      </c>
      <c r="GX259" s="412">
        <v>0</v>
      </c>
      <c r="GY259" s="412">
        <v>0</v>
      </c>
      <c r="GZ259" s="412">
        <v>0</v>
      </c>
      <c r="HA259" s="412">
        <v>0</v>
      </c>
      <c r="HB259" s="412">
        <v>0</v>
      </c>
      <c r="HC259" s="412">
        <v>0</v>
      </c>
      <c r="HD259" s="412">
        <v>763.5</v>
      </c>
      <c r="HE259" s="412">
        <v>2490.75</v>
      </c>
      <c r="HF259" s="412">
        <v>8188</v>
      </c>
      <c r="HG259" s="412">
        <v>14650.5</v>
      </c>
      <c r="HH259" s="412">
        <v>11756.25</v>
      </c>
      <c r="HI259" s="412">
        <v>8547.25</v>
      </c>
      <c r="HJ259" s="412">
        <v>7173.75</v>
      </c>
      <c r="HK259" s="412">
        <v>1181.25</v>
      </c>
      <c r="HL259" s="412">
        <v>54751.25</v>
      </c>
      <c r="HM259" s="412">
        <v>0</v>
      </c>
      <c r="HN259" s="412">
        <v>509</v>
      </c>
      <c r="HO259" s="412">
        <v>1937.3</v>
      </c>
      <c r="HP259" s="412">
        <v>7278.2</v>
      </c>
      <c r="HQ259" s="412">
        <v>14650.5</v>
      </c>
      <c r="HR259" s="412">
        <v>14368.8</v>
      </c>
      <c r="HS259" s="412">
        <v>12346</v>
      </c>
      <c r="HT259" s="412">
        <v>11956.3</v>
      </c>
      <c r="HU259" s="412">
        <v>2362.5</v>
      </c>
      <c r="HV259" s="412">
        <v>65408.600000000006</v>
      </c>
      <c r="HW259" s="412">
        <v>0</v>
      </c>
      <c r="HX259" s="412">
        <v>65408.6</v>
      </c>
      <c r="HY259" s="412">
        <v>0</v>
      </c>
      <c r="HZ259" s="412">
        <v>763.5</v>
      </c>
      <c r="IA259" s="412">
        <v>2490.75</v>
      </c>
      <c r="IB259" s="412">
        <v>8188</v>
      </c>
      <c r="IC259" s="412">
        <v>14650.5</v>
      </c>
      <c r="ID259" s="412">
        <v>11756.25</v>
      </c>
      <c r="IE259" s="412">
        <v>8547.25</v>
      </c>
      <c r="IF259" s="412">
        <v>7173.75</v>
      </c>
      <c r="IG259" s="412">
        <v>1181.25</v>
      </c>
      <c r="IH259" s="412">
        <v>54751.25</v>
      </c>
      <c r="II259" s="412">
        <v>0</v>
      </c>
      <c r="IJ259" s="412">
        <v>99.33</v>
      </c>
      <c r="IK259" s="412">
        <v>548.03</v>
      </c>
      <c r="IL259" s="412">
        <v>1330.59</v>
      </c>
      <c r="IM259" s="412">
        <v>1365.42</v>
      </c>
      <c r="IN259" s="412">
        <v>353.15</v>
      </c>
      <c r="IO259" s="412">
        <v>141.03</v>
      </c>
      <c r="IP259" s="412">
        <v>40.25</v>
      </c>
      <c r="IQ259" s="412">
        <v>0</v>
      </c>
      <c r="IR259" s="412">
        <v>3877.8</v>
      </c>
      <c r="IS259" s="412">
        <v>0</v>
      </c>
      <c r="IT259" s="412">
        <v>664.17</v>
      </c>
      <c r="IU259" s="412">
        <v>1942.72</v>
      </c>
      <c r="IV259" s="412">
        <v>6857.41</v>
      </c>
      <c r="IW259" s="412">
        <v>13285.08</v>
      </c>
      <c r="IX259" s="412">
        <v>11403.1</v>
      </c>
      <c r="IY259" s="412">
        <v>8406.2199999999993</v>
      </c>
      <c r="IZ259" s="412">
        <v>7133.5</v>
      </c>
      <c r="JA259" s="412">
        <v>1181.25</v>
      </c>
      <c r="JB259" s="412">
        <v>50873.45</v>
      </c>
      <c r="JC259" s="412">
        <v>0</v>
      </c>
      <c r="JD259" s="412">
        <v>442.8</v>
      </c>
      <c r="JE259" s="412">
        <v>1511</v>
      </c>
      <c r="JF259" s="412">
        <v>6095.5</v>
      </c>
      <c r="JG259" s="412">
        <v>13285.1</v>
      </c>
      <c r="JH259" s="412">
        <v>13937.1</v>
      </c>
      <c r="JI259" s="412">
        <v>12142.3</v>
      </c>
      <c r="JJ259" s="412">
        <v>11889.2</v>
      </c>
      <c r="JK259" s="412">
        <v>2362.5</v>
      </c>
      <c r="JL259" s="412">
        <v>61665.5</v>
      </c>
      <c r="JM259" s="412">
        <v>0</v>
      </c>
      <c r="JN259" s="412">
        <v>61665.5</v>
      </c>
      <c r="JO259" s="286"/>
      <c r="JP259" s="143">
        <f t="shared" si="8"/>
        <v>0</v>
      </c>
    </row>
    <row r="260" spans="1:276" x14ac:dyDescent="0.2">
      <c r="A260" s="150" t="s">
        <v>719</v>
      </c>
      <c r="B260" s="151" t="s">
        <v>276</v>
      </c>
      <c r="C260" s="152" t="s">
        <v>69</v>
      </c>
      <c r="D260" s="415" t="s">
        <v>718</v>
      </c>
      <c r="E260" s="412">
        <v>5359</v>
      </c>
      <c r="F260" s="412">
        <v>17671</v>
      </c>
      <c r="G260" s="412">
        <v>9508</v>
      </c>
      <c r="H260" s="412">
        <v>7348</v>
      </c>
      <c r="I260" s="412">
        <v>4436</v>
      </c>
      <c r="J260" s="412">
        <v>1946</v>
      </c>
      <c r="K260" s="412">
        <v>1506</v>
      </c>
      <c r="L260" s="412">
        <v>133</v>
      </c>
      <c r="M260" s="412">
        <v>47907</v>
      </c>
      <c r="N260" s="412">
        <v>303</v>
      </c>
      <c r="O260" s="412">
        <v>537</v>
      </c>
      <c r="P260" s="412">
        <v>329</v>
      </c>
      <c r="Q260" s="412">
        <v>274</v>
      </c>
      <c r="R260" s="412">
        <v>122</v>
      </c>
      <c r="S260" s="412">
        <v>47</v>
      </c>
      <c r="T260" s="412">
        <v>23</v>
      </c>
      <c r="U260" s="412">
        <v>7</v>
      </c>
      <c r="V260" s="412">
        <v>1642</v>
      </c>
      <c r="W260" s="412">
        <v>1</v>
      </c>
      <c r="X260" s="412">
        <v>0</v>
      </c>
      <c r="Y260" s="412">
        <v>0</v>
      </c>
      <c r="Z260" s="412">
        <v>0</v>
      </c>
      <c r="AA260" s="412">
        <v>0</v>
      </c>
      <c r="AB260" s="412">
        <v>0</v>
      </c>
      <c r="AC260" s="412">
        <v>0</v>
      </c>
      <c r="AD260" s="412">
        <v>0</v>
      </c>
      <c r="AE260" s="412">
        <v>1</v>
      </c>
      <c r="AF260" s="412">
        <v>5055</v>
      </c>
      <c r="AG260" s="412">
        <v>17134</v>
      </c>
      <c r="AH260" s="412">
        <v>9179</v>
      </c>
      <c r="AI260" s="412">
        <v>7074</v>
      </c>
      <c r="AJ260" s="412">
        <v>4314</v>
      </c>
      <c r="AK260" s="412">
        <v>1899</v>
      </c>
      <c r="AL260" s="412">
        <v>1483</v>
      </c>
      <c r="AM260" s="412">
        <v>126</v>
      </c>
      <c r="AN260" s="412">
        <v>46264</v>
      </c>
      <c r="AO260" s="412">
        <v>8</v>
      </c>
      <c r="AP260" s="412">
        <v>77</v>
      </c>
      <c r="AQ260" s="412">
        <v>54</v>
      </c>
      <c r="AR260" s="412">
        <v>52</v>
      </c>
      <c r="AS260" s="412">
        <v>34</v>
      </c>
      <c r="AT260" s="412">
        <v>21</v>
      </c>
      <c r="AU260" s="412">
        <v>19</v>
      </c>
      <c r="AV260" s="412">
        <v>16</v>
      </c>
      <c r="AW260" s="412">
        <v>281</v>
      </c>
      <c r="AX260" s="412">
        <v>8</v>
      </c>
      <c r="AY260" s="412">
        <v>77</v>
      </c>
      <c r="AZ260" s="412">
        <v>54</v>
      </c>
      <c r="BA260" s="412">
        <v>52</v>
      </c>
      <c r="BB260" s="412">
        <v>34</v>
      </c>
      <c r="BC260" s="412">
        <v>21</v>
      </c>
      <c r="BD260" s="412">
        <v>19</v>
      </c>
      <c r="BE260" s="412">
        <v>16</v>
      </c>
      <c r="BF260" s="412">
        <v>0</v>
      </c>
      <c r="BG260" s="412">
        <v>281</v>
      </c>
      <c r="BH260" s="412">
        <v>8</v>
      </c>
      <c r="BI260" s="412">
        <v>5124</v>
      </c>
      <c r="BJ260" s="412">
        <v>17111</v>
      </c>
      <c r="BK260" s="412">
        <v>9177</v>
      </c>
      <c r="BL260" s="412">
        <v>7056</v>
      </c>
      <c r="BM260" s="412">
        <v>4301</v>
      </c>
      <c r="BN260" s="412">
        <v>1897</v>
      </c>
      <c r="BO260" s="412">
        <v>1480</v>
      </c>
      <c r="BP260" s="412">
        <v>110</v>
      </c>
      <c r="BQ260" s="412">
        <v>46264</v>
      </c>
      <c r="BR260" s="412">
        <v>3</v>
      </c>
      <c r="BS260" s="412">
        <v>3267</v>
      </c>
      <c r="BT260" s="412">
        <v>5882</v>
      </c>
      <c r="BU260" s="412">
        <v>2499</v>
      </c>
      <c r="BV260" s="412">
        <v>1526</v>
      </c>
      <c r="BW260" s="412">
        <v>695</v>
      </c>
      <c r="BX260" s="412">
        <v>240</v>
      </c>
      <c r="BY260" s="412">
        <v>169</v>
      </c>
      <c r="BZ260" s="412">
        <v>11</v>
      </c>
      <c r="CA260" s="412">
        <v>14292</v>
      </c>
      <c r="CB260" s="412">
        <v>0</v>
      </c>
      <c r="CC260" s="412">
        <v>23</v>
      </c>
      <c r="CD260" s="412">
        <v>166</v>
      </c>
      <c r="CE260" s="412">
        <v>83</v>
      </c>
      <c r="CF260" s="412">
        <v>61</v>
      </c>
      <c r="CG260" s="412">
        <v>36</v>
      </c>
      <c r="CH260" s="412">
        <v>20</v>
      </c>
      <c r="CI260" s="412">
        <v>9</v>
      </c>
      <c r="CJ260" s="412">
        <v>1</v>
      </c>
      <c r="CK260" s="412">
        <v>399</v>
      </c>
      <c r="CL260" s="412">
        <v>0</v>
      </c>
      <c r="CM260" s="412">
        <v>5</v>
      </c>
      <c r="CN260" s="412">
        <v>10</v>
      </c>
      <c r="CO260" s="412">
        <v>8</v>
      </c>
      <c r="CP260" s="412">
        <v>5</v>
      </c>
      <c r="CQ260" s="412">
        <v>7</v>
      </c>
      <c r="CR260" s="412">
        <v>10</v>
      </c>
      <c r="CS260" s="412">
        <v>16</v>
      </c>
      <c r="CT260" s="412">
        <v>5</v>
      </c>
      <c r="CU260" s="412">
        <v>66</v>
      </c>
      <c r="CV260" s="412">
        <v>37</v>
      </c>
      <c r="CW260" s="412">
        <v>56</v>
      </c>
      <c r="CX260" s="412">
        <v>34</v>
      </c>
      <c r="CY260" s="412">
        <v>37</v>
      </c>
      <c r="CZ260" s="412">
        <v>42</v>
      </c>
      <c r="DA260" s="412">
        <v>21</v>
      </c>
      <c r="DB260" s="412">
        <v>26</v>
      </c>
      <c r="DC260" s="412">
        <v>1</v>
      </c>
      <c r="DD260" s="412">
        <v>254</v>
      </c>
      <c r="DE260" s="412">
        <v>117</v>
      </c>
      <c r="DF260" s="412">
        <v>176</v>
      </c>
      <c r="DG260" s="412">
        <v>110</v>
      </c>
      <c r="DH260" s="412">
        <v>66</v>
      </c>
      <c r="DI260" s="412">
        <v>45</v>
      </c>
      <c r="DJ260" s="412">
        <v>12</v>
      </c>
      <c r="DK260" s="412">
        <v>23</v>
      </c>
      <c r="DL260" s="412">
        <v>3</v>
      </c>
      <c r="DM260" s="412">
        <v>552</v>
      </c>
      <c r="DN260" s="412">
        <v>12</v>
      </c>
      <c r="DO260" s="412">
        <v>21</v>
      </c>
      <c r="DP260" s="412">
        <v>17</v>
      </c>
      <c r="DQ260" s="412">
        <v>10</v>
      </c>
      <c r="DR260" s="412">
        <v>9</v>
      </c>
      <c r="DS260" s="412">
        <v>2</v>
      </c>
      <c r="DT260" s="412">
        <v>4</v>
      </c>
      <c r="DU260" s="412">
        <v>0</v>
      </c>
      <c r="DV260" s="412">
        <v>75</v>
      </c>
      <c r="DW260" s="412">
        <v>35</v>
      </c>
      <c r="DX260" s="412">
        <v>23</v>
      </c>
      <c r="DY260" s="412">
        <v>10</v>
      </c>
      <c r="DZ260" s="412">
        <v>7</v>
      </c>
      <c r="EA260" s="412">
        <v>2</v>
      </c>
      <c r="EB260" s="412">
        <v>1</v>
      </c>
      <c r="EC260" s="412">
        <v>0</v>
      </c>
      <c r="ED260" s="412">
        <v>1</v>
      </c>
      <c r="EE260" s="412">
        <v>79</v>
      </c>
      <c r="EF260" s="412">
        <v>164</v>
      </c>
      <c r="EG260" s="412">
        <v>220</v>
      </c>
      <c r="EH260" s="412">
        <v>137</v>
      </c>
      <c r="EI260" s="412">
        <v>83</v>
      </c>
      <c r="EJ260" s="412">
        <v>56</v>
      </c>
      <c r="EK260" s="412">
        <v>15</v>
      </c>
      <c r="EL260" s="412">
        <v>27</v>
      </c>
      <c r="EM260" s="412">
        <v>4</v>
      </c>
      <c r="EN260" s="412">
        <v>706</v>
      </c>
      <c r="EO260" s="412">
        <v>101</v>
      </c>
      <c r="EP260" s="412">
        <v>84</v>
      </c>
      <c r="EQ260" s="412">
        <v>56</v>
      </c>
      <c r="ER260" s="412">
        <v>35</v>
      </c>
      <c r="ES260" s="412">
        <v>24</v>
      </c>
      <c r="ET260" s="412">
        <v>9</v>
      </c>
      <c r="EU260" s="412">
        <v>16</v>
      </c>
      <c r="EV260" s="412">
        <v>2</v>
      </c>
      <c r="EW260" s="412">
        <v>327</v>
      </c>
      <c r="EX260" s="412">
        <v>0</v>
      </c>
      <c r="EY260" s="412">
        <v>0</v>
      </c>
      <c r="EZ260" s="412">
        <v>0</v>
      </c>
      <c r="FA260" s="412">
        <v>0</v>
      </c>
      <c r="FB260" s="412">
        <v>0</v>
      </c>
      <c r="FC260" s="412">
        <v>0</v>
      </c>
      <c r="FD260" s="412">
        <v>0</v>
      </c>
      <c r="FE260" s="412">
        <v>0</v>
      </c>
      <c r="FF260" s="412">
        <v>0</v>
      </c>
      <c r="FG260" s="412">
        <v>1</v>
      </c>
      <c r="FH260" s="412">
        <v>9</v>
      </c>
      <c r="FI260" s="412">
        <v>6</v>
      </c>
      <c r="FJ260" s="412">
        <v>4</v>
      </c>
      <c r="FK260" s="412">
        <v>5</v>
      </c>
      <c r="FL260" s="412">
        <v>1</v>
      </c>
      <c r="FM260" s="412">
        <v>3</v>
      </c>
      <c r="FN260" s="412">
        <v>0</v>
      </c>
      <c r="FO260" s="412">
        <v>29</v>
      </c>
      <c r="FP260" s="412">
        <v>100</v>
      </c>
      <c r="FQ260" s="412">
        <v>75</v>
      </c>
      <c r="FR260" s="412">
        <v>50</v>
      </c>
      <c r="FS260" s="412">
        <v>31</v>
      </c>
      <c r="FT260" s="412">
        <v>19</v>
      </c>
      <c r="FU260" s="412">
        <v>8</v>
      </c>
      <c r="FV260" s="412">
        <v>13</v>
      </c>
      <c r="FW260" s="412">
        <v>2</v>
      </c>
      <c r="FX260" s="412">
        <v>298</v>
      </c>
      <c r="FY260" s="412">
        <v>5</v>
      </c>
      <c r="FZ260" s="412">
        <v>1782</v>
      </c>
      <c r="GA260" s="412">
        <v>11008</v>
      </c>
      <c r="GB260" s="412">
        <v>6559</v>
      </c>
      <c r="GC260" s="412">
        <v>5447</v>
      </c>
      <c r="GD260" s="412">
        <v>3552</v>
      </c>
      <c r="GE260" s="412">
        <v>1623</v>
      </c>
      <c r="GF260" s="412">
        <v>1282</v>
      </c>
      <c r="GG260" s="412">
        <v>92</v>
      </c>
      <c r="GH260" s="412">
        <v>31350</v>
      </c>
      <c r="GI260" s="412">
        <v>3</v>
      </c>
      <c r="GJ260" s="412">
        <v>3342</v>
      </c>
      <c r="GK260" s="412">
        <v>6103</v>
      </c>
      <c r="GL260" s="412">
        <v>2618</v>
      </c>
      <c r="GM260" s="412">
        <v>1609</v>
      </c>
      <c r="GN260" s="412">
        <v>749</v>
      </c>
      <c r="GO260" s="412">
        <v>274</v>
      </c>
      <c r="GP260" s="412">
        <v>198</v>
      </c>
      <c r="GQ260" s="412">
        <v>18</v>
      </c>
      <c r="GR260" s="412">
        <v>14914</v>
      </c>
      <c r="GS260" s="412">
        <v>0</v>
      </c>
      <c r="GT260" s="412">
        <v>4.25</v>
      </c>
      <c r="GU260" s="412">
        <v>0</v>
      </c>
      <c r="GV260" s="412">
        <v>0</v>
      </c>
      <c r="GW260" s="412">
        <v>0</v>
      </c>
      <c r="GX260" s="412">
        <v>0</v>
      </c>
      <c r="GY260" s="412">
        <v>0</v>
      </c>
      <c r="GZ260" s="412">
        <v>0</v>
      </c>
      <c r="HA260" s="412">
        <v>0</v>
      </c>
      <c r="HB260" s="412">
        <v>4.25</v>
      </c>
      <c r="HC260" s="412">
        <v>7.25</v>
      </c>
      <c r="HD260" s="412">
        <v>4303.8500000000004</v>
      </c>
      <c r="HE260" s="412">
        <v>15593.9</v>
      </c>
      <c r="HF260" s="412">
        <v>8522.2000000000007</v>
      </c>
      <c r="HG260" s="412">
        <v>6654.75</v>
      </c>
      <c r="HH260" s="412">
        <v>4111.25</v>
      </c>
      <c r="HI260" s="412">
        <v>1825.9</v>
      </c>
      <c r="HJ260" s="412">
        <v>1426.2</v>
      </c>
      <c r="HK260" s="412">
        <v>105</v>
      </c>
      <c r="HL260" s="412">
        <v>42550.299999999996</v>
      </c>
      <c r="HM260" s="412">
        <v>4</v>
      </c>
      <c r="HN260" s="412">
        <v>2869.2</v>
      </c>
      <c r="HO260" s="412">
        <v>12128.6</v>
      </c>
      <c r="HP260" s="412">
        <v>7575.3</v>
      </c>
      <c r="HQ260" s="412">
        <v>6654.8</v>
      </c>
      <c r="HR260" s="412">
        <v>5024.8999999999996</v>
      </c>
      <c r="HS260" s="412">
        <v>2637.4</v>
      </c>
      <c r="HT260" s="412">
        <v>2377</v>
      </c>
      <c r="HU260" s="412">
        <v>210</v>
      </c>
      <c r="HV260" s="412">
        <v>39481.199999999997</v>
      </c>
      <c r="HW260" s="412">
        <v>285</v>
      </c>
      <c r="HX260" s="412">
        <v>39766.199999999997</v>
      </c>
      <c r="HY260" s="412">
        <v>7.25</v>
      </c>
      <c r="HZ260" s="412">
        <v>4303.8500000000004</v>
      </c>
      <c r="IA260" s="412">
        <v>15593.9</v>
      </c>
      <c r="IB260" s="412">
        <v>8522.2000000000007</v>
      </c>
      <c r="IC260" s="412">
        <v>6654.75</v>
      </c>
      <c r="ID260" s="412">
        <v>4111.25</v>
      </c>
      <c r="IE260" s="412">
        <v>1825.9</v>
      </c>
      <c r="IF260" s="412">
        <v>1426.2</v>
      </c>
      <c r="IG260" s="412">
        <v>105</v>
      </c>
      <c r="IH260" s="412">
        <v>42550.299999999996</v>
      </c>
      <c r="II260" s="412">
        <v>2.69</v>
      </c>
      <c r="IJ260" s="412">
        <v>1360.25</v>
      </c>
      <c r="IK260" s="412">
        <v>2275.25</v>
      </c>
      <c r="IL260" s="412">
        <v>505.49</v>
      </c>
      <c r="IM260" s="412">
        <v>212.55</v>
      </c>
      <c r="IN260" s="412">
        <v>69.81</v>
      </c>
      <c r="IO260" s="412">
        <v>17.53</v>
      </c>
      <c r="IP260" s="412">
        <v>8.0500000000000007</v>
      </c>
      <c r="IQ260" s="412">
        <v>0</v>
      </c>
      <c r="IR260" s="412">
        <v>4451.6200000000008</v>
      </c>
      <c r="IS260" s="412">
        <v>4.5600000000000005</v>
      </c>
      <c r="IT260" s="412">
        <v>2943.6000000000004</v>
      </c>
      <c r="IU260" s="412">
        <v>13318.65</v>
      </c>
      <c r="IV260" s="412">
        <v>8016.7100000000009</v>
      </c>
      <c r="IW260" s="412">
        <v>6442.2</v>
      </c>
      <c r="IX260" s="412">
        <v>4041.44</v>
      </c>
      <c r="IY260" s="412">
        <v>1808.3700000000001</v>
      </c>
      <c r="IZ260" s="412">
        <v>1418.15</v>
      </c>
      <c r="JA260" s="412">
        <v>105</v>
      </c>
      <c r="JB260" s="412">
        <v>38098.680000000008</v>
      </c>
      <c r="JC260" s="412">
        <v>2.5</v>
      </c>
      <c r="JD260" s="412">
        <v>1962.4</v>
      </c>
      <c r="JE260" s="412">
        <v>10359</v>
      </c>
      <c r="JF260" s="412">
        <v>7126</v>
      </c>
      <c r="JG260" s="412">
        <v>6442.2</v>
      </c>
      <c r="JH260" s="412">
        <v>4939.5</v>
      </c>
      <c r="JI260" s="412">
        <v>2612.1</v>
      </c>
      <c r="JJ260" s="412">
        <v>2363.6</v>
      </c>
      <c r="JK260" s="412">
        <v>210</v>
      </c>
      <c r="JL260" s="412">
        <v>36017.300000000003</v>
      </c>
      <c r="JM260" s="412">
        <v>285</v>
      </c>
      <c r="JN260" s="412">
        <v>36302.300000000003</v>
      </c>
      <c r="JO260" s="286"/>
      <c r="JP260" s="143">
        <f t="shared" si="8"/>
        <v>0</v>
      </c>
    </row>
    <row r="261" spans="1:276" x14ac:dyDescent="0.2">
      <c r="A261" s="150" t="s">
        <v>721</v>
      </c>
      <c r="B261" s="151" t="s">
        <v>282</v>
      </c>
      <c r="C261" s="152" t="s">
        <v>278</v>
      </c>
      <c r="D261" s="415" t="s">
        <v>720</v>
      </c>
      <c r="E261" s="412">
        <v>36899</v>
      </c>
      <c r="F261" s="412">
        <v>17917</v>
      </c>
      <c r="G261" s="412">
        <v>14786</v>
      </c>
      <c r="H261" s="412">
        <v>6450</v>
      </c>
      <c r="I261" s="412">
        <v>3317</v>
      </c>
      <c r="J261" s="412">
        <v>1575</v>
      </c>
      <c r="K261" s="412">
        <v>548</v>
      </c>
      <c r="L261" s="412">
        <v>36</v>
      </c>
      <c r="M261" s="412">
        <v>81528</v>
      </c>
      <c r="N261" s="412">
        <v>923</v>
      </c>
      <c r="O261" s="412">
        <v>235</v>
      </c>
      <c r="P261" s="412">
        <v>163</v>
      </c>
      <c r="Q261" s="412">
        <v>66</v>
      </c>
      <c r="R261" s="412">
        <v>29</v>
      </c>
      <c r="S261" s="412">
        <v>11</v>
      </c>
      <c r="T261" s="412">
        <v>3</v>
      </c>
      <c r="U261" s="412">
        <v>0</v>
      </c>
      <c r="V261" s="412">
        <v>1430</v>
      </c>
      <c r="W261" s="412">
        <v>0</v>
      </c>
      <c r="X261" s="412">
        <v>0</v>
      </c>
      <c r="Y261" s="412">
        <v>0</v>
      </c>
      <c r="Z261" s="412">
        <v>0</v>
      </c>
      <c r="AA261" s="412">
        <v>0</v>
      </c>
      <c r="AB261" s="412">
        <v>0</v>
      </c>
      <c r="AC261" s="412">
        <v>0</v>
      </c>
      <c r="AD261" s="412">
        <v>0</v>
      </c>
      <c r="AE261" s="412">
        <v>0</v>
      </c>
      <c r="AF261" s="412">
        <v>35976</v>
      </c>
      <c r="AG261" s="412">
        <v>17682</v>
      </c>
      <c r="AH261" s="412">
        <v>14623</v>
      </c>
      <c r="AI261" s="412">
        <v>6384</v>
      </c>
      <c r="AJ261" s="412">
        <v>3288</v>
      </c>
      <c r="AK261" s="412">
        <v>1564</v>
      </c>
      <c r="AL261" s="412">
        <v>545</v>
      </c>
      <c r="AM261" s="412">
        <v>36</v>
      </c>
      <c r="AN261" s="412">
        <v>80098</v>
      </c>
      <c r="AO261" s="412">
        <v>127</v>
      </c>
      <c r="AP261" s="412">
        <v>101</v>
      </c>
      <c r="AQ261" s="412">
        <v>104</v>
      </c>
      <c r="AR261" s="412">
        <v>53</v>
      </c>
      <c r="AS261" s="412">
        <v>32</v>
      </c>
      <c r="AT261" s="412">
        <v>23</v>
      </c>
      <c r="AU261" s="412">
        <v>10</v>
      </c>
      <c r="AV261" s="412">
        <v>16</v>
      </c>
      <c r="AW261" s="412">
        <v>466</v>
      </c>
      <c r="AX261" s="412">
        <v>127</v>
      </c>
      <c r="AY261" s="412">
        <v>101</v>
      </c>
      <c r="AZ261" s="412">
        <v>104</v>
      </c>
      <c r="BA261" s="412">
        <v>53</v>
      </c>
      <c r="BB261" s="412">
        <v>32</v>
      </c>
      <c r="BC261" s="412">
        <v>23</v>
      </c>
      <c r="BD261" s="412">
        <v>10</v>
      </c>
      <c r="BE261" s="412">
        <v>16</v>
      </c>
      <c r="BF261" s="412">
        <v>0</v>
      </c>
      <c r="BG261" s="412">
        <v>466</v>
      </c>
      <c r="BH261" s="412">
        <v>127</v>
      </c>
      <c r="BI261" s="412">
        <v>35950</v>
      </c>
      <c r="BJ261" s="412">
        <v>17685</v>
      </c>
      <c r="BK261" s="412">
        <v>14572</v>
      </c>
      <c r="BL261" s="412">
        <v>6363</v>
      </c>
      <c r="BM261" s="412">
        <v>3279</v>
      </c>
      <c r="BN261" s="412">
        <v>1551</v>
      </c>
      <c r="BO261" s="412">
        <v>551</v>
      </c>
      <c r="BP261" s="412">
        <v>20</v>
      </c>
      <c r="BQ261" s="412">
        <v>80098</v>
      </c>
      <c r="BR261" s="412">
        <v>33</v>
      </c>
      <c r="BS261" s="412">
        <v>16897</v>
      </c>
      <c r="BT261" s="412">
        <v>5710</v>
      </c>
      <c r="BU261" s="412">
        <v>3753</v>
      </c>
      <c r="BV261" s="412">
        <v>1236</v>
      </c>
      <c r="BW261" s="412">
        <v>525</v>
      </c>
      <c r="BX261" s="412">
        <v>253</v>
      </c>
      <c r="BY261" s="412">
        <v>86</v>
      </c>
      <c r="BZ261" s="412">
        <v>2</v>
      </c>
      <c r="CA261" s="412">
        <v>28495</v>
      </c>
      <c r="CB261" s="412">
        <v>5</v>
      </c>
      <c r="CC261" s="412">
        <v>380</v>
      </c>
      <c r="CD261" s="412">
        <v>194</v>
      </c>
      <c r="CE261" s="412">
        <v>175</v>
      </c>
      <c r="CF261" s="412">
        <v>49</v>
      </c>
      <c r="CG261" s="412">
        <v>15</v>
      </c>
      <c r="CH261" s="412">
        <v>7</v>
      </c>
      <c r="CI261" s="412">
        <v>2</v>
      </c>
      <c r="CJ261" s="412">
        <v>0</v>
      </c>
      <c r="CK261" s="412">
        <v>827</v>
      </c>
      <c r="CL261" s="412">
        <v>2</v>
      </c>
      <c r="CM261" s="412">
        <v>44</v>
      </c>
      <c r="CN261" s="412">
        <v>36</v>
      </c>
      <c r="CO261" s="412">
        <v>30</v>
      </c>
      <c r="CP261" s="412">
        <v>19</v>
      </c>
      <c r="CQ261" s="412">
        <v>18</v>
      </c>
      <c r="CR261" s="412">
        <v>14</v>
      </c>
      <c r="CS261" s="412">
        <v>17</v>
      </c>
      <c r="CT261" s="412">
        <v>3</v>
      </c>
      <c r="CU261" s="412">
        <v>183</v>
      </c>
      <c r="CV261" s="412">
        <v>401</v>
      </c>
      <c r="CW261" s="412">
        <v>144</v>
      </c>
      <c r="CX261" s="412">
        <v>85</v>
      </c>
      <c r="CY261" s="412">
        <v>29</v>
      </c>
      <c r="CZ261" s="412">
        <v>14</v>
      </c>
      <c r="DA261" s="412">
        <v>5</v>
      </c>
      <c r="DB261" s="412">
        <v>6</v>
      </c>
      <c r="DC261" s="412">
        <v>1</v>
      </c>
      <c r="DD261" s="412">
        <v>685</v>
      </c>
      <c r="DE261" s="412">
        <v>394</v>
      </c>
      <c r="DF261" s="412">
        <v>133</v>
      </c>
      <c r="DG261" s="412">
        <v>92</v>
      </c>
      <c r="DH261" s="412">
        <v>35</v>
      </c>
      <c r="DI261" s="412">
        <v>11</v>
      </c>
      <c r="DJ261" s="412">
        <v>6</v>
      </c>
      <c r="DK261" s="412">
        <v>5</v>
      </c>
      <c r="DL261" s="412">
        <v>1</v>
      </c>
      <c r="DM261" s="412">
        <v>677</v>
      </c>
      <c r="DN261" s="412">
        <v>371</v>
      </c>
      <c r="DO261" s="412">
        <v>171</v>
      </c>
      <c r="DP261" s="412">
        <v>96</v>
      </c>
      <c r="DQ261" s="412">
        <v>44</v>
      </c>
      <c r="DR261" s="412">
        <v>19</v>
      </c>
      <c r="DS261" s="412">
        <v>12</v>
      </c>
      <c r="DT261" s="412">
        <v>4</v>
      </c>
      <c r="DU261" s="412">
        <v>0</v>
      </c>
      <c r="DV261" s="412">
        <v>717</v>
      </c>
      <c r="DW261" s="412">
        <v>229</v>
      </c>
      <c r="DX261" s="412">
        <v>50</v>
      </c>
      <c r="DY261" s="412">
        <v>31</v>
      </c>
      <c r="DZ261" s="412">
        <v>14</v>
      </c>
      <c r="EA261" s="412">
        <v>4</v>
      </c>
      <c r="EB261" s="412">
        <v>10</v>
      </c>
      <c r="EC261" s="412">
        <v>6</v>
      </c>
      <c r="ED261" s="412">
        <v>1</v>
      </c>
      <c r="EE261" s="412">
        <v>345</v>
      </c>
      <c r="EF261" s="412">
        <v>994</v>
      </c>
      <c r="EG261" s="412">
        <v>354</v>
      </c>
      <c r="EH261" s="412">
        <v>219</v>
      </c>
      <c r="EI261" s="412">
        <v>93</v>
      </c>
      <c r="EJ261" s="412">
        <v>34</v>
      </c>
      <c r="EK261" s="412">
        <v>28</v>
      </c>
      <c r="EL261" s="412">
        <v>15</v>
      </c>
      <c r="EM261" s="412">
        <v>2</v>
      </c>
      <c r="EN261" s="412">
        <v>1739</v>
      </c>
      <c r="EO261" s="412">
        <v>662</v>
      </c>
      <c r="EP261" s="412">
        <v>203</v>
      </c>
      <c r="EQ261" s="412">
        <v>144</v>
      </c>
      <c r="ER261" s="412">
        <v>57</v>
      </c>
      <c r="ES261" s="412">
        <v>19</v>
      </c>
      <c r="ET261" s="412">
        <v>17</v>
      </c>
      <c r="EU261" s="412">
        <v>12</v>
      </c>
      <c r="EV261" s="412">
        <v>2</v>
      </c>
      <c r="EW261" s="412">
        <v>1116</v>
      </c>
      <c r="EX261" s="412">
        <v>0</v>
      </c>
      <c r="EY261" s="412">
        <v>0</v>
      </c>
      <c r="EZ261" s="412">
        <v>0</v>
      </c>
      <c r="FA261" s="412">
        <v>0</v>
      </c>
      <c r="FB261" s="412">
        <v>0</v>
      </c>
      <c r="FC261" s="412">
        <v>0</v>
      </c>
      <c r="FD261" s="412">
        <v>0</v>
      </c>
      <c r="FE261" s="412">
        <v>0</v>
      </c>
      <c r="FF261" s="412">
        <v>0</v>
      </c>
      <c r="FG261" s="412">
        <v>39</v>
      </c>
      <c r="FH261" s="412">
        <v>20</v>
      </c>
      <c r="FI261" s="412">
        <v>21</v>
      </c>
      <c r="FJ261" s="412">
        <v>8</v>
      </c>
      <c r="FK261" s="412">
        <v>4</v>
      </c>
      <c r="FL261" s="412">
        <v>1</v>
      </c>
      <c r="FM261" s="412">
        <v>1</v>
      </c>
      <c r="FN261" s="412">
        <v>0</v>
      </c>
      <c r="FO261" s="412">
        <v>94</v>
      </c>
      <c r="FP261" s="412">
        <v>623</v>
      </c>
      <c r="FQ261" s="412">
        <v>183</v>
      </c>
      <c r="FR261" s="412">
        <v>123</v>
      </c>
      <c r="FS261" s="412">
        <v>49</v>
      </c>
      <c r="FT261" s="412">
        <v>15</v>
      </c>
      <c r="FU261" s="412">
        <v>16</v>
      </c>
      <c r="FV261" s="412">
        <v>11</v>
      </c>
      <c r="FW261" s="412">
        <v>2</v>
      </c>
      <c r="FX261" s="412">
        <v>1022</v>
      </c>
      <c r="FY261" s="412">
        <v>87</v>
      </c>
      <c r="FZ261" s="412">
        <v>18028</v>
      </c>
      <c r="GA261" s="412">
        <v>11521</v>
      </c>
      <c r="GB261" s="412">
        <v>10486</v>
      </c>
      <c r="GC261" s="412">
        <v>5000</v>
      </c>
      <c r="GD261" s="412">
        <v>2698</v>
      </c>
      <c r="GE261" s="412">
        <v>1255</v>
      </c>
      <c r="GF261" s="412">
        <v>436</v>
      </c>
      <c r="GG261" s="412">
        <v>14</v>
      </c>
      <c r="GH261" s="412">
        <v>49525</v>
      </c>
      <c r="GI261" s="412">
        <v>40</v>
      </c>
      <c r="GJ261" s="412">
        <v>17922</v>
      </c>
      <c r="GK261" s="412">
        <v>6164</v>
      </c>
      <c r="GL261" s="412">
        <v>4086</v>
      </c>
      <c r="GM261" s="412">
        <v>1363</v>
      </c>
      <c r="GN261" s="412">
        <v>581</v>
      </c>
      <c r="GO261" s="412">
        <v>296</v>
      </c>
      <c r="GP261" s="412">
        <v>115</v>
      </c>
      <c r="GQ261" s="412">
        <v>6</v>
      </c>
      <c r="GR261" s="412">
        <v>30573</v>
      </c>
      <c r="GS261" s="412">
        <v>0</v>
      </c>
      <c r="GT261" s="412">
        <v>0</v>
      </c>
      <c r="GU261" s="412">
        <v>0</v>
      </c>
      <c r="GV261" s="412">
        <v>0</v>
      </c>
      <c r="GW261" s="412">
        <v>0</v>
      </c>
      <c r="GX261" s="412">
        <v>0</v>
      </c>
      <c r="GY261" s="412">
        <v>0</v>
      </c>
      <c r="GZ261" s="412">
        <v>0</v>
      </c>
      <c r="HA261" s="412">
        <v>0</v>
      </c>
      <c r="HB261" s="412">
        <v>0</v>
      </c>
      <c r="HC261" s="412">
        <v>116.5</v>
      </c>
      <c r="HD261" s="412">
        <v>31630</v>
      </c>
      <c r="HE261" s="412">
        <v>16171.75</v>
      </c>
      <c r="HF261" s="412">
        <v>13566</v>
      </c>
      <c r="HG261" s="412">
        <v>6027.75</v>
      </c>
      <c r="HH261" s="412">
        <v>3132.25</v>
      </c>
      <c r="HI261" s="412">
        <v>1481</v>
      </c>
      <c r="HJ261" s="412">
        <v>522.5</v>
      </c>
      <c r="HK261" s="412">
        <v>18.5</v>
      </c>
      <c r="HL261" s="412">
        <v>72666.25</v>
      </c>
      <c r="HM261" s="412">
        <v>64.7</v>
      </c>
      <c r="HN261" s="412">
        <v>21086.7</v>
      </c>
      <c r="HO261" s="412">
        <v>12578</v>
      </c>
      <c r="HP261" s="412">
        <v>12058.7</v>
      </c>
      <c r="HQ261" s="412">
        <v>6027.8</v>
      </c>
      <c r="HR261" s="412">
        <v>3828.3</v>
      </c>
      <c r="HS261" s="412">
        <v>2139.1999999999998</v>
      </c>
      <c r="HT261" s="412">
        <v>870.8</v>
      </c>
      <c r="HU261" s="412">
        <v>37</v>
      </c>
      <c r="HV261" s="412">
        <v>58691.200000000012</v>
      </c>
      <c r="HW261" s="412">
        <v>0</v>
      </c>
      <c r="HX261" s="412">
        <v>58691.199999999997</v>
      </c>
      <c r="HY261" s="412">
        <v>116.5</v>
      </c>
      <c r="HZ261" s="412">
        <v>31630</v>
      </c>
      <c r="IA261" s="412">
        <v>16171.75</v>
      </c>
      <c r="IB261" s="412">
        <v>13566</v>
      </c>
      <c r="IC261" s="412">
        <v>6027.75</v>
      </c>
      <c r="ID261" s="412">
        <v>3132.25</v>
      </c>
      <c r="IE261" s="412">
        <v>1481</v>
      </c>
      <c r="IF261" s="412">
        <v>522.5</v>
      </c>
      <c r="IG261" s="412">
        <v>18.5</v>
      </c>
      <c r="IH261" s="412">
        <v>72666.25</v>
      </c>
      <c r="II261" s="412">
        <v>39.14</v>
      </c>
      <c r="IJ261" s="412">
        <v>9258.69</v>
      </c>
      <c r="IK261" s="412">
        <v>2050.44</v>
      </c>
      <c r="IL261" s="412">
        <v>863.44</v>
      </c>
      <c r="IM261" s="412">
        <v>181.5</v>
      </c>
      <c r="IN261" s="412">
        <v>64.81</v>
      </c>
      <c r="IO261" s="412">
        <v>21.47</v>
      </c>
      <c r="IP261" s="412">
        <v>8.11</v>
      </c>
      <c r="IQ261" s="412">
        <v>0</v>
      </c>
      <c r="IR261" s="412">
        <v>12487.6</v>
      </c>
      <c r="IS261" s="412">
        <v>77.36</v>
      </c>
      <c r="IT261" s="412">
        <v>22371.309999999998</v>
      </c>
      <c r="IU261" s="412">
        <v>14121.31</v>
      </c>
      <c r="IV261" s="412">
        <v>12702.56</v>
      </c>
      <c r="IW261" s="412">
        <v>5846.25</v>
      </c>
      <c r="IX261" s="412">
        <v>3067.44</v>
      </c>
      <c r="IY261" s="412">
        <v>1459.53</v>
      </c>
      <c r="IZ261" s="412">
        <v>514.39</v>
      </c>
      <c r="JA261" s="412">
        <v>18.5</v>
      </c>
      <c r="JB261" s="412">
        <v>60178.649999999994</v>
      </c>
      <c r="JC261" s="412">
        <v>43</v>
      </c>
      <c r="JD261" s="412">
        <v>14914.2</v>
      </c>
      <c r="JE261" s="412">
        <v>10983.2</v>
      </c>
      <c r="JF261" s="412">
        <v>11291.2</v>
      </c>
      <c r="JG261" s="412">
        <v>5846.3</v>
      </c>
      <c r="JH261" s="412">
        <v>3749.1</v>
      </c>
      <c r="JI261" s="412">
        <v>2108.1999999999998</v>
      </c>
      <c r="JJ261" s="412">
        <v>857.3</v>
      </c>
      <c r="JK261" s="412">
        <v>37</v>
      </c>
      <c r="JL261" s="412">
        <v>49829.500000000007</v>
      </c>
      <c r="JM261" s="412">
        <v>0</v>
      </c>
      <c r="JN261" s="412">
        <v>49829.5</v>
      </c>
      <c r="JO261" s="286"/>
      <c r="JP261" s="143">
        <f t="shared" si="8"/>
        <v>0</v>
      </c>
    </row>
    <row r="262" spans="1:276" x14ac:dyDescent="0.2">
      <c r="A262" s="150" t="s">
        <v>723</v>
      </c>
      <c r="B262" s="151" t="s">
        <v>276</v>
      </c>
      <c r="C262" s="152" t="s">
        <v>286</v>
      </c>
      <c r="D262" s="415" t="s">
        <v>722</v>
      </c>
      <c r="E262" s="412">
        <v>11985</v>
      </c>
      <c r="F262" s="412">
        <v>13220</v>
      </c>
      <c r="G262" s="412">
        <v>13040</v>
      </c>
      <c r="H262" s="412">
        <v>8842</v>
      </c>
      <c r="I262" s="412">
        <v>5841</v>
      </c>
      <c r="J262" s="412">
        <v>3292</v>
      </c>
      <c r="K262" s="412">
        <v>1554</v>
      </c>
      <c r="L262" s="412">
        <v>101</v>
      </c>
      <c r="M262" s="412">
        <v>57875</v>
      </c>
      <c r="N262" s="412">
        <v>353</v>
      </c>
      <c r="O262" s="412">
        <v>390</v>
      </c>
      <c r="P262" s="412">
        <v>414</v>
      </c>
      <c r="Q262" s="412">
        <v>152</v>
      </c>
      <c r="R262" s="412">
        <v>55</v>
      </c>
      <c r="S262" s="412">
        <v>33</v>
      </c>
      <c r="T262" s="412">
        <v>18</v>
      </c>
      <c r="U262" s="412">
        <v>12</v>
      </c>
      <c r="V262" s="412">
        <v>1427</v>
      </c>
      <c r="W262" s="412">
        <v>0</v>
      </c>
      <c r="X262" s="412">
        <v>0</v>
      </c>
      <c r="Y262" s="412">
        <v>0</v>
      </c>
      <c r="Z262" s="412">
        <v>0</v>
      </c>
      <c r="AA262" s="412">
        <v>0</v>
      </c>
      <c r="AB262" s="412">
        <v>0</v>
      </c>
      <c r="AC262" s="412">
        <v>0</v>
      </c>
      <c r="AD262" s="412">
        <v>0</v>
      </c>
      <c r="AE262" s="412">
        <v>0</v>
      </c>
      <c r="AF262" s="412">
        <v>11632</v>
      </c>
      <c r="AG262" s="412">
        <v>12830</v>
      </c>
      <c r="AH262" s="412">
        <v>12626</v>
      </c>
      <c r="AI262" s="412">
        <v>8690</v>
      </c>
      <c r="AJ262" s="412">
        <v>5786</v>
      </c>
      <c r="AK262" s="412">
        <v>3259</v>
      </c>
      <c r="AL262" s="412">
        <v>1536</v>
      </c>
      <c r="AM262" s="412">
        <v>89</v>
      </c>
      <c r="AN262" s="412">
        <v>56448</v>
      </c>
      <c r="AO262" s="412">
        <v>28</v>
      </c>
      <c r="AP262" s="412">
        <v>69</v>
      </c>
      <c r="AQ262" s="412">
        <v>75</v>
      </c>
      <c r="AR262" s="412">
        <v>61</v>
      </c>
      <c r="AS262" s="412">
        <v>48</v>
      </c>
      <c r="AT262" s="412">
        <v>38</v>
      </c>
      <c r="AU262" s="412">
        <v>21</v>
      </c>
      <c r="AV262" s="412">
        <v>20</v>
      </c>
      <c r="AW262" s="412">
        <v>360</v>
      </c>
      <c r="AX262" s="412">
        <v>28</v>
      </c>
      <c r="AY262" s="412">
        <v>69</v>
      </c>
      <c r="AZ262" s="412">
        <v>75</v>
      </c>
      <c r="BA262" s="412">
        <v>61</v>
      </c>
      <c r="BB262" s="412">
        <v>48</v>
      </c>
      <c r="BC262" s="412">
        <v>38</v>
      </c>
      <c r="BD262" s="412">
        <v>21</v>
      </c>
      <c r="BE262" s="412">
        <v>20</v>
      </c>
      <c r="BF262" s="412">
        <v>0</v>
      </c>
      <c r="BG262" s="412">
        <v>360</v>
      </c>
      <c r="BH262" s="412">
        <v>28</v>
      </c>
      <c r="BI262" s="412">
        <v>11673</v>
      </c>
      <c r="BJ262" s="412">
        <v>12836</v>
      </c>
      <c r="BK262" s="412">
        <v>12612</v>
      </c>
      <c r="BL262" s="412">
        <v>8677</v>
      </c>
      <c r="BM262" s="412">
        <v>5776</v>
      </c>
      <c r="BN262" s="412">
        <v>3242</v>
      </c>
      <c r="BO262" s="412">
        <v>1535</v>
      </c>
      <c r="BP262" s="412">
        <v>69</v>
      </c>
      <c r="BQ262" s="412">
        <v>56448</v>
      </c>
      <c r="BR262" s="412">
        <v>7</v>
      </c>
      <c r="BS262" s="412">
        <v>5870</v>
      </c>
      <c r="BT262" s="412">
        <v>4372</v>
      </c>
      <c r="BU262" s="412">
        <v>3530</v>
      </c>
      <c r="BV262" s="412">
        <v>1816</v>
      </c>
      <c r="BW262" s="412">
        <v>948</v>
      </c>
      <c r="BX262" s="412">
        <v>396</v>
      </c>
      <c r="BY262" s="412">
        <v>180</v>
      </c>
      <c r="BZ262" s="412">
        <v>4</v>
      </c>
      <c r="CA262" s="412">
        <v>17123</v>
      </c>
      <c r="CB262" s="412">
        <v>0</v>
      </c>
      <c r="CC262" s="412">
        <v>139</v>
      </c>
      <c r="CD262" s="412">
        <v>189</v>
      </c>
      <c r="CE262" s="412">
        <v>147</v>
      </c>
      <c r="CF262" s="412">
        <v>92</v>
      </c>
      <c r="CG262" s="412">
        <v>42</v>
      </c>
      <c r="CH262" s="412">
        <v>14</v>
      </c>
      <c r="CI262" s="412">
        <v>7</v>
      </c>
      <c r="CJ262" s="412">
        <v>1</v>
      </c>
      <c r="CK262" s="412">
        <v>631</v>
      </c>
      <c r="CL262" s="412">
        <v>0</v>
      </c>
      <c r="CM262" s="412">
        <v>12</v>
      </c>
      <c r="CN262" s="412">
        <v>11</v>
      </c>
      <c r="CO262" s="412">
        <v>5</v>
      </c>
      <c r="CP262" s="412">
        <v>9</v>
      </c>
      <c r="CQ262" s="412">
        <v>8</v>
      </c>
      <c r="CR262" s="412">
        <v>13</v>
      </c>
      <c r="CS262" s="412">
        <v>21</v>
      </c>
      <c r="CT262" s="412">
        <v>6</v>
      </c>
      <c r="CU262" s="412">
        <v>85</v>
      </c>
      <c r="CV262" s="412">
        <v>76</v>
      </c>
      <c r="CW262" s="412">
        <v>44</v>
      </c>
      <c r="CX262" s="412">
        <v>50</v>
      </c>
      <c r="CY262" s="412">
        <v>36</v>
      </c>
      <c r="CZ262" s="412">
        <v>25</v>
      </c>
      <c r="DA262" s="412">
        <v>18</v>
      </c>
      <c r="DB262" s="412">
        <v>9</v>
      </c>
      <c r="DC262" s="412">
        <v>0</v>
      </c>
      <c r="DD262" s="412">
        <v>258</v>
      </c>
      <c r="DE262" s="412">
        <v>169</v>
      </c>
      <c r="DF262" s="412">
        <v>92</v>
      </c>
      <c r="DG262" s="412">
        <v>91</v>
      </c>
      <c r="DH262" s="412">
        <v>45</v>
      </c>
      <c r="DI262" s="412">
        <v>37</v>
      </c>
      <c r="DJ262" s="412">
        <v>21</v>
      </c>
      <c r="DK262" s="412">
        <v>7</v>
      </c>
      <c r="DL262" s="412">
        <v>0</v>
      </c>
      <c r="DM262" s="412">
        <v>462</v>
      </c>
      <c r="DN262" s="412">
        <v>336</v>
      </c>
      <c r="DO262" s="412">
        <v>209</v>
      </c>
      <c r="DP262" s="412">
        <v>161</v>
      </c>
      <c r="DQ262" s="412">
        <v>85</v>
      </c>
      <c r="DR262" s="412">
        <v>50</v>
      </c>
      <c r="DS262" s="412">
        <v>33</v>
      </c>
      <c r="DT262" s="412">
        <v>15</v>
      </c>
      <c r="DU262" s="412">
        <v>0</v>
      </c>
      <c r="DV262" s="412">
        <v>889</v>
      </c>
      <c r="DW262" s="412">
        <v>70</v>
      </c>
      <c r="DX262" s="412">
        <v>36</v>
      </c>
      <c r="DY262" s="412">
        <v>15</v>
      </c>
      <c r="DZ262" s="412">
        <v>17</v>
      </c>
      <c r="EA262" s="412">
        <v>10</v>
      </c>
      <c r="EB262" s="412">
        <v>9</v>
      </c>
      <c r="EC262" s="412">
        <v>4</v>
      </c>
      <c r="ED262" s="412">
        <v>0</v>
      </c>
      <c r="EE262" s="412">
        <v>161</v>
      </c>
      <c r="EF262" s="412">
        <v>575</v>
      </c>
      <c r="EG262" s="412">
        <v>337</v>
      </c>
      <c r="EH262" s="412">
        <v>267</v>
      </c>
      <c r="EI262" s="412">
        <v>147</v>
      </c>
      <c r="EJ262" s="412">
        <v>97</v>
      </c>
      <c r="EK262" s="412">
        <v>63</v>
      </c>
      <c r="EL262" s="412">
        <v>26</v>
      </c>
      <c r="EM262" s="412">
        <v>0</v>
      </c>
      <c r="EN262" s="412">
        <v>1512</v>
      </c>
      <c r="EO262" s="412">
        <v>244</v>
      </c>
      <c r="EP262" s="412">
        <v>128</v>
      </c>
      <c r="EQ262" s="412">
        <v>112</v>
      </c>
      <c r="ER262" s="412">
        <v>65</v>
      </c>
      <c r="ES262" s="412">
        <v>51</v>
      </c>
      <c r="ET262" s="412">
        <v>31</v>
      </c>
      <c r="EU262" s="412">
        <v>13</v>
      </c>
      <c r="EV262" s="412">
        <v>0</v>
      </c>
      <c r="EW262" s="412">
        <v>644</v>
      </c>
      <c r="EX262" s="412">
        <v>0</v>
      </c>
      <c r="EY262" s="412">
        <v>0</v>
      </c>
      <c r="EZ262" s="412">
        <v>0</v>
      </c>
      <c r="FA262" s="412">
        <v>0</v>
      </c>
      <c r="FB262" s="412">
        <v>0</v>
      </c>
      <c r="FC262" s="412">
        <v>0</v>
      </c>
      <c r="FD262" s="412">
        <v>0</v>
      </c>
      <c r="FE262" s="412">
        <v>0</v>
      </c>
      <c r="FF262" s="412">
        <v>0</v>
      </c>
      <c r="FG262" s="412">
        <v>19</v>
      </c>
      <c r="FH262" s="412">
        <v>12</v>
      </c>
      <c r="FI262" s="412">
        <v>11</v>
      </c>
      <c r="FJ262" s="412">
        <v>4</v>
      </c>
      <c r="FK262" s="412">
        <v>6</v>
      </c>
      <c r="FL262" s="412">
        <v>1</v>
      </c>
      <c r="FM262" s="412">
        <v>2</v>
      </c>
      <c r="FN262" s="412">
        <v>0</v>
      </c>
      <c r="FO262" s="412">
        <v>55</v>
      </c>
      <c r="FP262" s="412">
        <v>225</v>
      </c>
      <c r="FQ262" s="412">
        <v>116</v>
      </c>
      <c r="FR262" s="412">
        <v>101</v>
      </c>
      <c r="FS262" s="412">
        <v>61</v>
      </c>
      <c r="FT262" s="412">
        <v>45</v>
      </c>
      <c r="FU262" s="412">
        <v>30</v>
      </c>
      <c r="FV262" s="412">
        <v>11</v>
      </c>
      <c r="FW262" s="412">
        <v>0</v>
      </c>
      <c r="FX262" s="412">
        <v>589</v>
      </c>
      <c r="FY262" s="412">
        <v>21</v>
      </c>
      <c r="FZ262" s="412">
        <v>5246</v>
      </c>
      <c r="GA262" s="412">
        <v>8018</v>
      </c>
      <c r="GB262" s="412">
        <v>8753</v>
      </c>
      <c r="GC262" s="412">
        <v>6658</v>
      </c>
      <c r="GD262" s="412">
        <v>4718</v>
      </c>
      <c r="GE262" s="412">
        <v>2777</v>
      </c>
      <c r="GF262" s="412">
        <v>1308</v>
      </c>
      <c r="GG262" s="412">
        <v>58</v>
      </c>
      <c r="GH262" s="412">
        <v>37557</v>
      </c>
      <c r="GI262" s="412">
        <v>7</v>
      </c>
      <c r="GJ262" s="412">
        <v>6427</v>
      </c>
      <c r="GK262" s="412">
        <v>4818</v>
      </c>
      <c r="GL262" s="412">
        <v>3859</v>
      </c>
      <c r="GM262" s="412">
        <v>2019</v>
      </c>
      <c r="GN262" s="412">
        <v>1058</v>
      </c>
      <c r="GO262" s="412">
        <v>465</v>
      </c>
      <c r="GP262" s="412">
        <v>227</v>
      </c>
      <c r="GQ262" s="412">
        <v>11</v>
      </c>
      <c r="GR262" s="412">
        <v>18891</v>
      </c>
      <c r="GS262" s="412">
        <v>0</v>
      </c>
      <c r="GT262" s="412">
        <v>0</v>
      </c>
      <c r="GU262" s="412">
        <v>0</v>
      </c>
      <c r="GV262" s="412">
        <v>0</v>
      </c>
      <c r="GW262" s="412">
        <v>0</v>
      </c>
      <c r="GX262" s="412">
        <v>0</v>
      </c>
      <c r="GY262" s="412">
        <v>0</v>
      </c>
      <c r="GZ262" s="412">
        <v>0</v>
      </c>
      <c r="HA262" s="412">
        <v>0</v>
      </c>
      <c r="HB262" s="412">
        <v>0</v>
      </c>
      <c r="HC262" s="412">
        <v>26.25</v>
      </c>
      <c r="HD262" s="412">
        <v>9863.75</v>
      </c>
      <c r="HE262" s="412">
        <v>11498.75</v>
      </c>
      <c r="HF262" s="412">
        <v>11536.25</v>
      </c>
      <c r="HG262" s="412">
        <v>8119</v>
      </c>
      <c r="HH262" s="412">
        <v>5479.5</v>
      </c>
      <c r="HI262" s="412">
        <v>3104.5</v>
      </c>
      <c r="HJ262" s="412">
        <v>1464.75</v>
      </c>
      <c r="HK262" s="412">
        <v>64.75</v>
      </c>
      <c r="HL262" s="412">
        <v>51157.5</v>
      </c>
      <c r="HM262" s="412">
        <v>14.6</v>
      </c>
      <c r="HN262" s="412">
        <v>6575.8</v>
      </c>
      <c r="HO262" s="412">
        <v>8943.5</v>
      </c>
      <c r="HP262" s="412">
        <v>10254.4</v>
      </c>
      <c r="HQ262" s="412">
        <v>8119</v>
      </c>
      <c r="HR262" s="412">
        <v>6697.2</v>
      </c>
      <c r="HS262" s="412">
        <v>4484.3</v>
      </c>
      <c r="HT262" s="412">
        <v>2441.3000000000002</v>
      </c>
      <c r="HU262" s="412">
        <v>129.5</v>
      </c>
      <c r="HV262" s="412">
        <v>47659.600000000006</v>
      </c>
      <c r="HW262" s="412">
        <v>433.9</v>
      </c>
      <c r="HX262" s="412">
        <v>48093.5</v>
      </c>
      <c r="HY262" s="412">
        <v>26.25</v>
      </c>
      <c r="HZ262" s="412">
        <v>9863.75</v>
      </c>
      <c r="IA262" s="412">
        <v>11498.75</v>
      </c>
      <c r="IB262" s="412">
        <v>11536.25</v>
      </c>
      <c r="IC262" s="412">
        <v>8119</v>
      </c>
      <c r="ID262" s="412">
        <v>5479.5</v>
      </c>
      <c r="IE262" s="412">
        <v>3104.5</v>
      </c>
      <c r="IF262" s="412">
        <v>1464.75</v>
      </c>
      <c r="IG262" s="412">
        <v>64.75</v>
      </c>
      <c r="IH262" s="412">
        <v>51157.5</v>
      </c>
      <c r="II262" s="412">
        <v>5.4</v>
      </c>
      <c r="IJ262" s="412">
        <v>2328</v>
      </c>
      <c r="IK262" s="412">
        <v>1118.25</v>
      </c>
      <c r="IL262" s="412">
        <v>510.32</v>
      </c>
      <c r="IM262" s="412">
        <v>187.11</v>
      </c>
      <c r="IN262" s="412">
        <v>71.47</v>
      </c>
      <c r="IO262" s="412">
        <v>16.97</v>
      </c>
      <c r="IP262" s="412">
        <v>9.02</v>
      </c>
      <c r="IQ262" s="412">
        <v>0</v>
      </c>
      <c r="IR262" s="412">
        <v>4246.5400000000009</v>
      </c>
      <c r="IS262" s="412">
        <v>20.85</v>
      </c>
      <c r="IT262" s="412">
        <v>7535.75</v>
      </c>
      <c r="IU262" s="412">
        <v>10380.5</v>
      </c>
      <c r="IV262" s="412">
        <v>11025.93</v>
      </c>
      <c r="IW262" s="412">
        <v>7931.89</v>
      </c>
      <c r="IX262" s="412">
        <v>5408.03</v>
      </c>
      <c r="IY262" s="412">
        <v>3087.53</v>
      </c>
      <c r="IZ262" s="412">
        <v>1455.73</v>
      </c>
      <c r="JA262" s="412">
        <v>64.75</v>
      </c>
      <c r="JB262" s="412">
        <v>46910.96</v>
      </c>
      <c r="JC262" s="412">
        <v>11.6</v>
      </c>
      <c r="JD262" s="412">
        <v>5023.8</v>
      </c>
      <c r="JE262" s="412">
        <v>8073.7</v>
      </c>
      <c r="JF262" s="412">
        <v>9800.7999999999993</v>
      </c>
      <c r="JG262" s="412">
        <v>7931.9</v>
      </c>
      <c r="JH262" s="412">
        <v>6609.8</v>
      </c>
      <c r="JI262" s="412">
        <v>4459.8</v>
      </c>
      <c r="JJ262" s="412">
        <v>2426.1999999999998</v>
      </c>
      <c r="JK262" s="412">
        <v>129.5</v>
      </c>
      <c r="JL262" s="412">
        <v>44467.100000000006</v>
      </c>
      <c r="JM262" s="412">
        <v>433.9</v>
      </c>
      <c r="JN262" s="412">
        <v>44901</v>
      </c>
      <c r="JO262" s="286"/>
      <c r="JP262" s="143">
        <f t="shared" ref="JP262:JP325" si="9">+JM262-HW262</f>
        <v>0</v>
      </c>
    </row>
    <row r="263" spans="1:276" x14ac:dyDescent="0.2">
      <c r="A263" s="150" t="s">
        <v>725</v>
      </c>
      <c r="B263" s="151" t="s">
        <v>276</v>
      </c>
      <c r="C263" s="152" t="s">
        <v>286</v>
      </c>
      <c r="D263" s="415" t="s">
        <v>724</v>
      </c>
      <c r="E263" s="412">
        <v>9553</v>
      </c>
      <c r="F263" s="412">
        <v>10439</v>
      </c>
      <c r="G263" s="412">
        <v>10553</v>
      </c>
      <c r="H263" s="412">
        <v>6111</v>
      </c>
      <c r="I263" s="412">
        <v>4250</v>
      </c>
      <c r="J263" s="412">
        <v>1913</v>
      </c>
      <c r="K263" s="412">
        <v>762</v>
      </c>
      <c r="L263" s="412">
        <v>32</v>
      </c>
      <c r="M263" s="412">
        <v>43613</v>
      </c>
      <c r="N263" s="412">
        <v>230</v>
      </c>
      <c r="O263" s="412">
        <v>117</v>
      </c>
      <c r="P263" s="412">
        <v>131</v>
      </c>
      <c r="Q263" s="412">
        <v>58</v>
      </c>
      <c r="R263" s="412">
        <v>47</v>
      </c>
      <c r="S263" s="412">
        <v>24</v>
      </c>
      <c r="T263" s="412">
        <v>13</v>
      </c>
      <c r="U263" s="412">
        <v>1</v>
      </c>
      <c r="V263" s="412">
        <v>621</v>
      </c>
      <c r="W263" s="412">
        <v>1</v>
      </c>
      <c r="X263" s="412">
        <v>0</v>
      </c>
      <c r="Y263" s="412">
        <v>0</v>
      </c>
      <c r="Z263" s="412">
        <v>0</v>
      </c>
      <c r="AA263" s="412">
        <v>0</v>
      </c>
      <c r="AB263" s="412">
        <v>0</v>
      </c>
      <c r="AC263" s="412">
        <v>0</v>
      </c>
      <c r="AD263" s="412">
        <v>0</v>
      </c>
      <c r="AE263" s="412">
        <v>1</v>
      </c>
      <c r="AF263" s="412">
        <v>9322</v>
      </c>
      <c r="AG263" s="412">
        <v>10322</v>
      </c>
      <c r="AH263" s="412">
        <v>10422</v>
      </c>
      <c r="AI263" s="412">
        <v>6053</v>
      </c>
      <c r="AJ263" s="412">
        <v>4203</v>
      </c>
      <c r="AK263" s="412">
        <v>1889</v>
      </c>
      <c r="AL263" s="412">
        <v>749</v>
      </c>
      <c r="AM263" s="412">
        <v>31</v>
      </c>
      <c r="AN263" s="412">
        <v>42991</v>
      </c>
      <c r="AO263" s="412">
        <v>31</v>
      </c>
      <c r="AP263" s="412">
        <v>43</v>
      </c>
      <c r="AQ263" s="412">
        <v>84</v>
      </c>
      <c r="AR263" s="412">
        <v>53</v>
      </c>
      <c r="AS263" s="412">
        <v>44</v>
      </c>
      <c r="AT263" s="412">
        <v>38</v>
      </c>
      <c r="AU263" s="412">
        <v>18</v>
      </c>
      <c r="AV263" s="412">
        <v>15</v>
      </c>
      <c r="AW263" s="412">
        <v>326</v>
      </c>
      <c r="AX263" s="412">
        <v>31</v>
      </c>
      <c r="AY263" s="412">
        <v>43</v>
      </c>
      <c r="AZ263" s="412">
        <v>84</v>
      </c>
      <c r="BA263" s="412">
        <v>53</v>
      </c>
      <c r="BB263" s="412">
        <v>44</v>
      </c>
      <c r="BC263" s="412">
        <v>38</v>
      </c>
      <c r="BD263" s="412">
        <v>18</v>
      </c>
      <c r="BE263" s="412">
        <v>15</v>
      </c>
      <c r="BF263" s="412">
        <v>0</v>
      </c>
      <c r="BG263" s="412">
        <v>326</v>
      </c>
      <c r="BH263" s="412">
        <v>31</v>
      </c>
      <c r="BI263" s="412">
        <v>9334</v>
      </c>
      <c r="BJ263" s="412">
        <v>10363</v>
      </c>
      <c r="BK263" s="412">
        <v>10391</v>
      </c>
      <c r="BL263" s="412">
        <v>6044</v>
      </c>
      <c r="BM263" s="412">
        <v>4197</v>
      </c>
      <c r="BN263" s="412">
        <v>1869</v>
      </c>
      <c r="BO263" s="412">
        <v>746</v>
      </c>
      <c r="BP263" s="412">
        <v>16</v>
      </c>
      <c r="BQ263" s="412">
        <v>42991</v>
      </c>
      <c r="BR263" s="412">
        <v>10</v>
      </c>
      <c r="BS263" s="412">
        <v>4479</v>
      </c>
      <c r="BT263" s="412">
        <v>3430</v>
      </c>
      <c r="BU263" s="412">
        <v>2681</v>
      </c>
      <c r="BV263" s="412">
        <v>1262</v>
      </c>
      <c r="BW263" s="412">
        <v>663</v>
      </c>
      <c r="BX263" s="412">
        <v>302</v>
      </c>
      <c r="BY263" s="412">
        <v>107</v>
      </c>
      <c r="BZ263" s="412">
        <v>2</v>
      </c>
      <c r="CA263" s="412">
        <v>12936</v>
      </c>
      <c r="CB263" s="412">
        <v>2</v>
      </c>
      <c r="CC263" s="412">
        <v>67</v>
      </c>
      <c r="CD263" s="412">
        <v>81</v>
      </c>
      <c r="CE263" s="412">
        <v>79</v>
      </c>
      <c r="CF263" s="412">
        <v>49</v>
      </c>
      <c r="CG263" s="412">
        <v>28</v>
      </c>
      <c r="CH263" s="412">
        <v>9</v>
      </c>
      <c r="CI263" s="412">
        <v>2</v>
      </c>
      <c r="CJ263" s="412">
        <v>1</v>
      </c>
      <c r="CK263" s="412">
        <v>318</v>
      </c>
      <c r="CL263" s="412">
        <v>0</v>
      </c>
      <c r="CM263" s="412">
        <v>3</v>
      </c>
      <c r="CN263" s="412">
        <v>7</v>
      </c>
      <c r="CO263" s="412">
        <v>7</v>
      </c>
      <c r="CP263" s="412">
        <v>7</v>
      </c>
      <c r="CQ263" s="412">
        <v>7</v>
      </c>
      <c r="CR263" s="412">
        <v>11</v>
      </c>
      <c r="CS263" s="412">
        <v>19</v>
      </c>
      <c r="CT263" s="412">
        <v>1</v>
      </c>
      <c r="CU263" s="412">
        <v>62</v>
      </c>
      <c r="CV263" s="412">
        <v>40</v>
      </c>
      <c r="CW263" s="412">
        <v>31</v>
      </c>
      <c r="CX263" s="412">
        <v>36</v>
      </c>
      <c r="CY263" s="412">
        <v>23</v>
      </c>
      <c r="CZ263" s="412">
        <v>23</v>
      </c>
      <c r="DA263" s="412">
        <v>16</v>
      </c>
      <c r="DB263" s="412">
        <v>8</v>
      </c>
      <c r="DC263" s="412">
        <v>0</v>
      </c>
      <c r="DD263" s="412">
        <v>177</v>
      </c>
      <c r="DE263" s="412">
        <v>274</v>
      </c>
      <c r="DF263" s="412">
        <v>143</v>
      </c>
      <c r="DG263" s="412">
        <v>122</v>
      </c>
      <c r="DH263" s="412">
        <v>74</v>
      </c>
      <c r="DI263" s="412">
        <v>26</v>
      </c>
      <c r="DJ263" s="412">
        <v>16</v>
      </c>
      <c r="DK263" s="412">
        <v>6</v>
      </c>
      <c r="DL263" s="412">
        <v>0</v>
      </c>
      <c r="DM263" s="412">
        <v>661</v>
      </c>
      <c r="DN263" s="412">
        <v>100</v>
      </c>
      <c r="DO263" s="412">
        <v>65</v>
      </c>
      <c r="DP263" s="412">
        <v>49</v>
      </c>
      <c r="DQ263" s="412">
        <v>22</v>
      </c>
      <c r="DR263" s="412">
        <v>17</v>
      </c>
      <c r="DS263" s="412">
        <v>5</v>
      </c>
      <c r="DT263" s="412">
        <v>5</v>
      </c>
      <c r="DU263" s="412">
        <v>0</v>
      </c>
      <c r="DV263" s="412">
        <v>263</v>
      </c>
      <c r="DW263" s="412">
        <v>109</v>
      </c>
      <c r="DX263" s="412">
        <v>54</v>
      </c>
      <c r="DY263" s="412">
        <v>45</v>
      </c>
      <c r="DZ263" s="412">
        <v>24</v>
      </c>
      <c r="EA263" s="412">
        <v>10</v>
      </c>
      <c r="EB263" s="412">
        <v>7</v>
      </c>
      <c r="EC263" s="412">
        <v>6</v>
      </c>
      <c r="ED263" s="412">
        <v>1</v>
      </c>
      <c r="EE263" s="412">
        <v>256</v>
      </c>
      <c r="EF263" s="412">
        <v>483</v>
      </c>
      <c r="EG263" s="412">
        <v>262</v>
      </c>
      <c r="EH263" s="412">
        <v>216</v>
      </c>
      <c r="EI263" s="412">
        <v>120</v>
      </c>
      <c r="EJ263" s="412">
        <v>53</v>
      </c>
      <c r="EK263" s="412">
        <v>28</v>
      </c>
      <c r="EL263" s="412">
        <v>17</v>
      </c>
      <c r="EM263" s="412">
        <v>1</v>
      </c>
      <c r="EN263" s="412">
        <v>1180</v>
      </c>
      <c r="EO263" s="412">
        <v>304</v>
      </c>
      <c r="EP263" s="412">
        <v>159</v>
      </c>
      <c r="EQ263" s="412">
        <v>158</v>
      </c>
      <c r="ER263" s="412">
        <v>86</v>
      </c>
      <c r="ES263" s="412">
        <v>38</v>
      </c>
      <c r="ET263" s="412">
        <v>22</v>
      </c>
      <c r="EU263" s="412">
        <v>12</v>
      </c>
      <c r="EV263" s="412">
        <v>1</v>
      </c>
      <c r="EW263" s="412">
        <v>780</v>
      </c>
      <c r="EX263" s="412">
        <v>0</v>
      </c>
      <c r="EY263" s="412">
        <v>0</v>
      </c>
      <c r="EZ263" s="412">
        <v>0</v>
      </c>
      <c r="FA263" s="412">
        <v>0</v>
      </c>
      <c r="FB263" s="412">
        <v>0</v>
      </c>
      <c r="FC263" s="412">
        <v>0</v>
      </c>
      <c r="FD263" s="412">
        <v>0</v>
      </c>
      <c r="FE263" s="412">
        <v>0</v>
      </c>
      <c r="FF263" s="412">
        <v>0</v>
      </c>
      <c r="FG263" s="412">
        <v>33</v>
      </c>
      <c r="FH263" s="412">
        <v>21</v>
      </c>
      <c r="FI263" s="412">
        <v>21</v>
      </c>
      <c r="FJ263" s="412">
        <v>9</v>
      </c>
      <c r="FK263" s="412">
        <v>7</v>
      </c>
      <c r="FL263" s="412">
        <v>3</v>
      </c>
      <c r="FM263" s="412">
        <v>2</v>
      </c>
      <c r="FN263" s="412">
        <v>0</v>
      </c>
      <c r="FO263" s="412">
        <v>96</v>
      </c>
      <c r="FP263" s="412">
        <v>271</v>
      </c>
      <c r="FQ263" s="412">
        <v>138</v>
      </c>
      <c r="FR263" s="412">
        <v>137</v>
      </c>
      <c r="FS263" s="412">
        <v>77</v>
      </c>
      <c r="FT263" s="412">
        <v>31</v>
      </c>
      <c r="FU263" s="412">
        <v>19</v>
      </c>
      <c r="FV263" s="412">
        <v>10</v>
      </c>
      <c r="FW263" s="412">
        <v>1</v>
      </c>
      <c r="FX263" s="412">
        <v>684</v>
      </c>
      <c r="FY263" s="412">
        <v>19</v>
      </c>
      <c r="FZ263" s="412">
        <v>4573</v>
      </c>
      <c r="GA263" s="412">
        <v>6726</v>
      </c>
      <c r="GB263" s="412">
        <v>7527</v>
      </c>
      <c r="GC263" s="412">
        <v>4680</v>
      </c>
      <c r="GD263" s="412">
        <v>3472</v>
      </c>
      <c r="GE263" s="412">
        <v>1535</v>
      </c>
      <c r="GF263" s="412">
        <v>607</v>
      </c>
      <c r="GG263" s="412">
        <v>11</v>
      </c>
      <c r="GH263" s="412">
        <v>29150</v>
      </c>
      <c r="GI263" s="412">
        <v>12</v>
      </c>
      <c r="GJ263" s="412">
        <v>4761</v>
      </c>
      <c r="GK263" s="412">
        <v>3637</v>
      </c>
      <c r="GL263" s="412">
        <v>2864</v>
      </c>
      <c r="GM263" s="412">
        <v>1364</v>
      </c>
      <c r="GN263" s="412">
        <v>725</v>
      </c>
      <c r="GO263" s="412">
        <v>334</v>
      </c>
      <c r="GP263" s="412">
        <v>139</v>
      </c>
      <c r="GQ263" s="412">
        <v>5</v>
      </c>
      <c r="GR263" s="412">
        <v>13841</v>
      </c>
      <c r="GS263" s="412">
        <v>0</v>
      </c>
      <c r="GT263" s="412">
        <v>5.0999999999999996</v>
      </c>
      <c r="GU263" s="412">
        <v>0.5</v>
      </c>
      <c r="GV263" s="412">
        <v>0.5</v>
      </c>
      <c r="GW263" s="412">
        <v>1</v>
      </c>
      <c r="GX263" s="412">
        <v>0</v>
      </c>
      <c r="GY263" s="412">
        <v>0</v>
      </c>
      <c r="GZ263" s="412">
        <v>0</v>
      </c>
      <c r="HA263" s="412">
        <v>0</v>
      </c>
      <c r="HB263" s="412">
        <v>7.1</v>
      </c>
      <c r="HC263" s="412">
        <v>28</v>
      </c>
      <c r="HD263" s="412">
        <v>8161.9</v>
      </c>
      <c r="HE263" s="412">
        <v>9455.75</v>
      </c>
      <c r="HF263" s="412">
        <v>9680.5</v>
      </c>
      <c r="HG263" s="412">
        <v>5707.25</v>
      </c>
      <c r="HH263" s="412">
        <v>4012.25</v>
      </c>
      <c r="HI263" s="412">
        <v>1785.75</v>
      </c>
      <c r="HJ263" s="412">
        <v>708.75</v>
      </c>
      <c r="HK263" s="412">
        <v>15.25</v>
      </c>
      <c r="HL263" s="412">
        <v>39555.4</v>
      </c>
      <c r="HM263" s="412">
        <v>15.6</v>
      </c>
      <c r="HN263" s="412">
        <v>5441.3</v>
      </c>
      <c r="HO263" s="412">
        <v>7354.5</v>
      </c>
      <c r="HP263" s="412">
        <v>8604.9</v>
      </c>
      <c r="HQ263" s="412">
        <v>5707.3</v>
      </c>
      <c r="HR263" s="412">
        <v>4903.8999999999996</v>
      </c>
      <c r="HS263" s="412">
        <v>2579.4</v>
      </c>
      <c r="HT263" s="412">
        <v>1181.3</v>
      </c>
      <c r="HU263" s="412">
        <v>30.5</v>
      </c>
      <c r="HV263" s="412">
        <v>35818.700000000004</v>
      </c>
      <c r="HW263" s="412">
        <v>1.8</v>
      </c>
      <c r="HX263" s="412">
        <v>35820.5</v>
      </c>
      <c r="HY263" s="412">
        <v>28</v>
      </c>
      <c r="HZ263" s="412">
        <v>8161.9</v>
      </c>
      <c r="IA263" s="412">
        <v>9455.75</v>
      </c>
      <c r="IB263" s="412">
        <v>9680.5</v>
      </c>
      <c r="IC263" s="412">
        <v>5707.25</v>
      </c>
      <c r="ID263" s="412">
        <v>4012.25</v>
      </c>
      <c r="IE263" s="412">
        <v>1785.75</v>
      </c>
      <c r="IF263" s="412">
        <v>708.75</v>
      </c>
      <c r="IG263" s="412">
        <v>15.25</v>
      </c>
      <c r="IH263" s="412">
        <v>39555.4</v>
      </c>
      <c r="II263" s="412">
        <v>11.36</v>
      </c>
      <c r="IJ263" s="412">
        <v>1958.61</v>
      </c>
      <c r="IK263" s="412">
        <v>1102</v>
      </c>
      <c r="IL263" s="412">
        <v>539.74</v>
      </c>
      <c r="IM263" s="412">
        <v>199.6</v>
      </c>
      <c r="IN263" s="412">
        <v>88.8</v>
      </c>
      <c r="IO263" s="412">
        <v>34.53</v>
      </c>
      <c r="IP263" s="412">
        <v>3.23</v>
      </c>
      <c r="IQ263" s="412">
        <v>0</v>
      </c>
      <c r="IR263" s="412">
        <v>3937.8700000000003</v>
      </c>
      <c r="IS263" s="412">
        <v>16.64</v>
      </c>
      <c r="IT263" s="412">
        <v>6203.29</v>
      </c>
      <c r="IU263" s="412">
        <v>8353.75</v>
      </c>
      <c r="IV263" s="412">
        <v>9140.76</v>
      </c>
      <c r="IW263" s="412">
        <v>5507.65</v>
      </c>
      <c r="IX263" s="412">
        <v>3923.45</v>
      </c>
      <c r="IY263" s="412">
        <v>1751.22</v>
      </c>
      <c r="IZ263" s="412">
        <v>705.52</v>
      </c>
      <c r="JA263" s="412">
        <v>15.25</v>
      </c>
      <c r="JB263" s="412">
        <v>35617.53</v>
      </c>
      <c r="JC263" s="412">
        <v>9.1999999999999993</v>
      </c>
      <c r="JD263" s="412">
        <v>4135.5</v>
      </c>
      <c r="JE263" s="412">
        <v>6497.4</v>
      </c>
      <c r="JF263" s="412">
        <v>8125.1</v>
      </c>
      <c r="JG263" s="412">
        <v>5507.7</v>
      </c>
      <c r="JH263" s="412">
        <v>4795.3</v>
      </c>
      <c r="JI263" s="412">
        <v>2529.5</v>
      </c>
      <c r="JJ263" s="412">
        <v>1175.9000000000001</v>
      </c>
      <c r="JK263" s="412">
        <v>30.5</v>
      </c>
      <c r="JL263" s="412">
        <v>32806.1</v>
      </c>
      <c r="JM263" s="412">
        <v>1.8</v>
      </c>
      <c r="JN263" s="412">
        <v>32807.9</v>
      </c>
      <c r="JO263" s="286"/>
      <c r="JP263" s="143">
        <f t="shared" si="9"/>
        <v>0</v>
      </c>
    </row>
    <row r="264" spans="1:276" x14ac:dyDescent="0.2">
      <c r="A264" s="150" t="s">
        <v>727</v>
      </c>
      <c r="B264" s="151" t="s">
        <v>276</v>
      </c>
      <c r="C264" s="152" t="s">
        <v>69</v>
      </c>
      <c r="D264" s="415" t="s">
        <v>726</v>
      </c>
      <c r="E264" s="412">
        <v>1529</v>
      </c>
      <c r="F264" s="412">
        <v>6118</v>
      </c>
      <c r="G264" s="412">
        <v>21074</v>
      </c>
      <c r="H264" s="412">
        <v>3215</v>
      </c>
      <c r="I264" s="412">
        <v>3107</v>
      </c>
      <c r="J264" s="412">
        <v>883</v>
      </c>
      <c r="K264" s="412">
        <v>422</v>
      </c>
      <c r="L264" s="412">
        <v>14</v>
      </c>
      <c r="M264" s="412">
        <v>36362</v>
      </c>
      <c r="N264" s="412">
        <v>34</v>
      </c>
      <c r="O264" s="412">
        <v>101</v>
      </c>
      <c r="P264" s="412">
        <v>126</v>
      </c>
      <c r="Q264" s="412">
        <v>18</v>
      </c>
      <c r="R264" s="412">
        <v>16</v>
      </c>
      <c r="S264" s="412">
        <v>2</v>
      </c>
      <c r="T264" s="412">
        <v>2</v>
      </c>
      <c r="U264" s="412">
        <v>5</v>
      </c>
      <c r="V264" s="412">
        <v>304</v>
      </c>
      <c r="W264" s="412">
        <v>1</v>
      </c>
      <c r="X264" s="412">
        <v>0</v>
      </c>
      <c r="Y264" s="412">
        <v>0</v>
      </c>
      <c r="Z264" s="412">
        <v>0</v>
      </c>
      <c r="AA264" s="412">
        <v>0</v>
      </c>
      <c r="AB264" s="412">
        <v>0</v>
      </c>
      <c r="AC264" s="412">
        <v>0</v>
      </c>
      <c r="AD264" s="412">
        <v>0</v>
      </c>
      <c r="AE264" s="412">
        <v>1</v>
      </c>
      <c r="AF264" s="412">
        <v>1494</v>
      </c>
      <c r="AG264" s="412">
        <v>6017</v>
      </c>
      <c r="AH264" s="412">
        <v>20948</v>
      </c>
      <c r="AI264" s="412">
        <v>3197</v>
      </c>
      <c r="AJ264" s="412">
        <v>3091</v>
      </c>
      <c r="AK264" s="412">
        <v>881</v>
      </c>
      <c r="AL264" s="412">
        <v>420</v>
      </c>
      <c r="AM264" s="412">
        <v>9</v>
      </c>
      <c r="AN264" s="412">
        <v>36057</v>
      </c>
      <c r="AO264" s="412">
        <v>0</v>
      </c>
      <c r="AP264" s="412">
        <v>10</v>
      </c>
      <c r="AQ264" s="412">
        <v>83</v>
      </c>
      <c r="AR264" s="412">
        <v>13</v>
      </c>
      <c r="AS264" s="412">
        <v>25</v>
      </c>
      <c r="AT264" s="412">
        <v>7</v>
      </c>
      <c r="AU264" s="412">
        <v>6</v>
      </c>
      <c r="AV264" s="412">
        <v>2</v>
      </c>
      <c r="AW264" s="412">
        <v>146</v>
      </c>
      <c r="AX264" s="412">
        <v>0</v>
      </c>
      <c r="AY264" s="412">
        <v>10</v>
      </c>
      <c r="AZ264" s="412">
        <v>83</v>
      </c>
      <c r="BA264" s="412">
        <v>13</v>
      </c>
      <c r="BB264" s="412">
        <v>25</v>
      </c>
      <c r="BC264" s="412">
        <v>7</v>
      </c>
      <c r="BD264" s="412">
        <v>6</v>
      </c>
      <c r="BE264" s="412">
        <v>2</v>
      </c>
      <c r="BF264" s="412">
        <v>0</v>
      </c>
      <c r="BG264" s="412">
        <v>146</v>
      </c>
      <c r="BH264" s="412">
        <v>0</v>
      </c>
      <c r="BI264" s="412">
        <v>1504</v>
      </c>
      <c r="BJ264" s="412">
        <v>6090</v>
      </c>
      <c r="BK264" s="412">
        <v>20878</v>
      </c>
      <c r="BL264" s="412">
        <v>3209</v>
      </c>
      <c r="BM264" s="412">
        <v>3073</v>
      </c>
      <c r="BN264" s="412">
        <v>880</v>
      </c>
      <c r="BO264" s="412">
        <v>416</v>
      </c>
      <c r="BP264" s="412">
        <v>7</v>
      </c>
      <c r="BQ264" s="412">
        <v>36057</v>
      </c>
      <c r="BR264" s="412">
        <v>0</v>
      </c>
      <c r="BS264" s="412">
        <v>1086</v>
      </c>
      <c r="BT264" s="412">
        <v>3762</v>
      </c>
      <c r="BU264" s="412">
        <v>6168</v>
      </c>
      <c r="BV264" s="412">
        <v>750</v>
      </c>
      <c r="BW264" s="412">
        <v>488</v>
      </c>
      <c r="BX264" s="412">
        <v>107</v>
      </c>
      <c r="BY264" s="412">
        <v>54</v>
      </c>
      <c r="BZ264" s="412">
        <v>0</v>
      </c>
      <c r="CA264" s="412">
        <v>12415</v>
      </c>
      <c r="CB264" s="412">
        <v>0</v>
      </c>
      <c r="CC264" s="412">
        <v>6</v>
      </c>
      <c r="CD264" s="412">
        <v>36</v>
      </c>
      <c r="CE264" s="412">
        <v>187</v>
      </c>
      <c r="CF264" s="412">
        <v>20</v>
      </c>
      <c r="CG264" s="412">
        <v>18</v>
      </c>
      <c r="CH264" s="412">
        <v>3</v>
      </c>
      <c r="CI264" s="412">
        <v>4</v>
      </c>
      <c r="CJ264" s="412">
        <v>0</v>
      </c>
      <c r="CK264" s="412">
        <v>274</v>
      </c>
      <c r="CL264" s="412">
        <v>0</v>
      </c>
      <c r="CM264" s="412">
        <v>1</v>
      </c>
      <c r="CN264" s="412">
        <v>7</v>
      </c>
      <c r="CO264" s="412">
        <v>11</v>
      </c>
      <c r="CP264" s="412">
        <v>3</v>
      </c>
      <c r="CQ264" s="412">
        <v>2</v>
      </c>
      <c r="CR264" s="412">
        <v>6</v>
      </c>
      <c r="CS264" s="412">
        <v>8</v>
      </c>
      <c r="CT264" s="412">
        <v>4</v>
      </c>
      <c r="CU264" s="412">
        <v>42</v>
      </c>
      <c r="CV264" s="412">
        <v>3</v>
      </c>
      <c r="CW264" s="412">
        <v>24</v>
      </c>
      <c r="CX264" s="412">
        <v>38</v>
      </c>
      <c r="CY264" s="412">
        <v>3</v>
      </c>
      <c r="CZ264" s="412">
        <v>3</v>
      </c>
      <c r="DA264" s="412">
        <v>3</v>
      </c>
      <c r="DB264" s="412">
        <v>1</v>
      </c>
      <c r="DC264" s="412">
        <v>0</v>
      </c>
      <c r="DD264" s="412">
        <v>75</v>
      </c>
      <c r="DE264" s="412">
        <v>17</v>
      </c>
      <c r="DF264" s="412">
        <v>44</v>
      </c>
      <c r="DG264" s="412">
        <v>36</v>
      </c>
      <c r="DH264" s="412">
        <v>7</v>
      </c>
      <c r="DI264" s="412">
        <v>5</v>
      </c>
      <c r="DJ264" s="412">
        <v>2</v>
      </c>
      <c r="DK264" s="412">
        <v>1</v>
      </c>
      <c r="DL264" s="412">
        <v>0</v>
      </c>
      <c r="DM264" s="412">
        <v>112</v>
      </c>
      <c r="DN264" s="412">
        <v>18</v>
      </c>
      <c r="DO264" s="412">
        <v>62</v>
      </c>
      <c r="DP264" s="412">
        <v>72</v>
      </c>
      <c r="DQ264" s="412">
        <v>14</v>
      </c>
      <c r="DR264" s="412">
        <v>12</v>
      </c>
      <c r="DS264" s="412">
        <v>2</v>
      </c>
      <c r="DT264" s="412">
        <v>1</v>
      </c>
      <c r="DU264" s="412">
        <v>0</v>
      </c>
      <c r="DV264" s="412">
        <v>181</v>
      </c>
      <c r="DW264" s="412">
        <v>0</v>
      </c>
      <c r="DX264" s="412">
        <v>0</v>
      </c>
      <c r="DY264" s="412">
        <v>0</v>
      </c>
      <c r="DZ264" s="412">
        <v>0</v>
      </c>
      <c r="EA264" s="412">
        <v>0</v>
      </c>
      <c r="EB264" s="412">
        <v>0</v>
      </c>
      <c r="EC264" s="412">
        <v>0</v>
      </c>
      <c r="ED264" s="412">
        <v>0</v>
      </c>
      <c r="EE264" s="412">
        <v>0</v>
      </c>
      <c r="EF264" s="412">
        <v>35</v>
      </c>
      <c r="EG264" s="412">
        <v>106</v>
      </c>
      <c r="EH264" s="412">
        <v>108</v>
      </c>
      <c r="EI264" s="412">
        <v>21</v>
      </c>
      <c r="EJ264" s="412">
        <v>17</v>
      </c>
      <c r="EK264" s="412">
        <v>4</v>
      </c>
      <c r="EL264" s="412">
        <v>2</v>
      </c>
      <c r="EM264" s="412">
        <v>0</v>
      </c>
      <c r="EN264" s="412">
        <v>293</v>
      </c>
      <c r="EO264" s="412">
        <v>17</v>
      </c>
      <c r="EP264" s="412">
        <v>47</v>
      </c>
      <c r="EQ264" s="412">
        <v>38</v>
      </c>
      <c r="ER264" s="412">
        <v>7</v>
      </c>
      <c r="ES264" s="412">
        <v>7</v>
      </c>
      <c r="ET264" s="412">
        <v>2</v>
      </c>
      <c r="EU264" s="412">
        <v>2</v>
      </c>
      <c r="EV264" s="412">
        <v>0</v>
      </c>
      <c r="EW264" s="412">
        <v>120</v>
      </c>
      <c r="EX264" s="412">
        <v>0</v>
      </c>
      <c r="EY264" s="412">
        <v>0</v>
      </c>
      <c r="EZ264" s="412">
        <v>0</v>
      </c>
      <c r="FA264" s="412">
        <v>0</v>
      </c>
      <c r="FB264" s="412">
        <v>0</v>
      </c>
      <c r="FC264" s="412">
        <v>0</v>
      </c>
      <c r="FD264" s="412">
        <v>0</v>
      </c>
      <c r="FE264" s="412">
        <v>0</v>
      </c>
      <c r="FF264" s="412">
        <v>0</v>
      </c>
      <c r="FG264" s="412">
        <v>0</v>
      </c>
      <c r="FH264" s="412">
        <v>0</v>
      </c>
      <c r="FI264" s="412">
        <v>0</v>
      </c>
      <c r="FJ264" s="412">
        <v>1</v>
      </c>
      <c r="FK264" s="412">
        <v>1</v>
      </c>
      <c r="FL264" s="412">
        <v>0</v>
      </c>
      <c r="FM264" s="412">
        <v>0</v>
      </c>
      <c r="FN264" s="412">
        <v>0</v>
      </c>
      <c r="FO264" s="412">
        <v>2</v>
      </c>
      <c r="FP264" s="412">
        <v>17</v>
      </c>
      <c r="FQ264" s="412">
        <v>47</v>
      </c>
      <c r="FR264" s="412">
        <v>38</v>
      </c>
      <c r="FS264" s="412">
        <v>6</v>
      </c>
      <c r="FT264" s="412">
        <v>6</v>
      </c>
      <c r="FU264" s="412">
        <v>2</v>
      </c>
      <c r="FV264" s="412">
        <v>2</v>
      </c>
      <c r="FW264" s="412">
        <v>0</v>
      </c>
      <c r="FX264" s="412">
        <v>118</v>
      </c>
      <c r="FY264" s="412">
        <v>0</v>
      </c>
      <c r="FZ264" s="412">
        <v>392</v>
      </c>
      <c r="GA264" s="412">
        <v>2223</v>
      </c>
      <c r="GB264" s="412">
        <v>14440</v>
      </c>
      <c r="GC264" s="412">
        <v>2422</v>
      </c>
      <c r="GD264" s="412">
        <v>2553</v>
      </c>
      <c r="GE264" s="412">
        <v>762</v>
      </c>
      <c r="GF264" s="412">
        <v>349</v>
      </c>
      <c r="GG264" s="412">
        <v>3</v>
      </c>
      <c r="GH264" s="412">
        <v>23144</v>
      </c>
      <c r="GI264" s="412">
        <v>0</v>
      </c>
      <c r="GJ264" s="412">
        <v>1112</v>
      </c>
      <c r="GK264" s="412">
        <v>3867</v>
      </c>
      <c r="GL264" s="412">
        <v>6438</v>
      </c>
      <c r="GM264" s="412">
        <v>787</v>
      </c>
      <c r="GN264" s="412">
        <v>520</v>
      </c>
      <c r="GO264" s="412">
        <v>118</v>
      </c>
      <c r="GP264" s="412">
        <v>67</v>
      </c>
      <c r="GQ264" s="412">
        <v>4</v>
      </c>
      <c r="GR264" s="412">
        <v>12913</v>
      </c>
      <c r="GS264" s="412">
        <v>0</v>
      </c>
      <c r="GT264" s="412">
        <v>0</v>
      </c>
      <c r="GU264" s="412">
        <v>0</v>
      </c>
      <c r="GV264" s="412">
        <v>0</v>
      </c>
      <c r="GW264" s="412">
        <v>0</v>
      </c>
      <c r="GX264" s="412">
        <v>0</v>
      </c>
      <c r="GY264" s="412">
        <v>0</v>
      </c>
      <c r="GZ264" s="412">
        <v>0</v>
      </c>
      <c r="HA264" s="412">
        <v>0</v>
      </c>
      <c r="HB264" s="412">
        <v>0</v>
      </c>
      <c r="HC264" s="412">
        <v>0</v>
      </c>
      <c r="HD264" s="412">
        <v>1228.2</v>
      </c>
      <c r="HE264" s="412">
        <v>5130.8</v>
      </c>
      <c r="HF264" s="412">
        <v>19276.55</v>
      </c>
      <c r="HG264" s="412">
        <v>3013.6</v>
      </c>
      <c r="HH264" s="412">
        <v>2944.3</v>
      </c>
      <c r="HI264" s="412">
        <v>849.3</v>
      </c>
      <c r="HJ264" s="412">
        <v>397.4</v>
      </c>
      <c r="HK264" s="412">
        <v>5</v>
      </c>
      <c r="HL264" s="412">
        <v>32845.149999999994</v>
      </c>
      <c r="HM264" s="412">
        <v>0</v>
      </c>
      <c r="HN264" s="412">
        <v>818.8</v>
      </c>
      <c r="HO264" s="412">
        <v>3990.6</v>
      </c>
      <c r="HP264" s="412">
        <v>17134.7</v>
      </c>
      <c r="HQ264" s="412">
        <v>3013.6</v>
      </c>
      <c r="HR264" s="412">
        <v>3598.6</v>
      </c>
      <c r="HS264" s="412">
        <v>1226.8</v>
      </c>
      <c r="HT264" s="412">
        <v>662.3</v>
      </c>
      <c r="HU264" s="412">
        <v>10</v>
      </c>
      <c r="HV264" s="412">
        <v>30455.399999999994</v>
      </c>
      <c r="HW264" s="412">
        <v>0</v>
      </c>
      <c r="HX264" s="412">
        <v>30455.4</v>
      </c>
      <c r="HY264" s="412">
        <v>0</v>
      </c>
      <c r="HZ264" s="412">
        <v>1228.2</v>
      </c>
      <c r="IA264" s="412">
        <v>5130.8</v>
      </c>
      <c r="IB264" s="412">
        <v>19276.55</v>
      </c>
      <c r="IC264" s="412">
        <v>3013.6</v>
      </c>
      <c r="ID264" s="412">
        <v>2944.3</v>
      </c>
      <c r="IE264" s="412">
        <v>849.3</v>
      </c>
      <c r="IF264" s="412">
        <v>397.4</v>
      </c>
      <c r="IG264" s="412">
        <v>5</v>
      </c>
      <c r="IH264" s="412">
        <v>32845.149999999994</v>
      </c>
      <c r="II264" s="412">
        <v>0</v>
      </c>
      <c r="IJ264" s="412">
        <v>391.32</v>
      </c>
      <c r="IK264" s="412">
        <v>1459.99</v>
      </c>
      <c r="IL264" s="412">
        <v>2579.42</v>
      </c>
      <c r="IM264" s="412">
        <v>246.7</v>
      </c>
      <c r="IN264" s="412">
        <v>63.65</v>
      </c>
      <c r="IO264" s="412">
        <v>14.44</v>
      </c>
      <c r="IP264" s="412">
        <v>3.38</v>
      </c>
      <c r="IQ264" s="412">
        <v>0</v>
      </c>
      <c r="IR264" s="412">
        <v>4758.8999999999987</v>
      </c>
      <c r="IS264" s="412">
        <v>0</v>
      </c>
      <c r="IT264" s="412">
        <v>836.88000000000011</v>
      </c>
      <c r="IU264" s="412">
        <v>3670.8100000000004</v>
      </c>
      <c r="IV264" s="412">
        <v>16697.129999999997</v>
      </c>
      <c r="IW264" s="412">
        <v>2766.9</v>
      </c>
      <c r="IX264" s="412">
        <v>2880.65</v>
      </c>
      <c r="IY264" s="412">
        <v>834.8599999999999</v>
      </c>
      <c r="IZ264" s="412">
        <v>394.02</v>
      </c>
      <c r="JA264" s="412">
        <v>5</v>
      </c>
      <c r="JB264" s="412">
        <v>28086.250000000004</v>
      </c>
      <c r="JC264" s="412">
        <v>0</v>
      </c>
      <c r="JD264" s="412">
        <v>557.9</v>
      </c>
      <c r="JE264" s="412">
        <v>2855.1</v>
      </c>
      <c r="JF264" s="412">
        <v>14841.9</v>
      </c>
      <c r="JG264" s="412">
        <v>2766.9</v>
      </c>
      <c r="JH264" s="412">
        <v>3520.8</v>
      </c>
      <c r="JI264" s="412">
        <v>1205.9000000000001</v>
      </c>
      <c r="JJ264" s="412">
        <v>656.7</v>
      </c>
      <c r="JK264" s="412">
        <v>10</v>
      </c>
      <c r="JL264" s="412">
        <v>26415.200000000004</v>
      </c>
      <c r="JM264" s="412">
        <v>0</v>
      </c>
      <c r="JN264" s="412">
        <v>26415.200000000001</v>
      </c>
      <c r="JO264" s="286"/>
      <c r="JP264" s="143">
        <f t="shared" si="9"/>
        <v>0</v>
      </c>
    </row>
    <row r="265" spans="1:276" x14ac:dyDescent="0.2">
      <c r="A265" s="150" t="s">
        <v>729</v>
      </c>
      <c r="B265" s="151" t="s">
        <v>282</v>
      </c>
      <c r="C265" s="152" t="s">
        <v>278</v>
      </c>
      <c r="D265" s="415" t="s">
        <v>728</v>
      </c>
      <c r="E265" s="412">
        <v>30880</v>
      </c>
      <c r="F265" s="412">
        <v>27466</v>
      </c>
      <c r="G265" s="412">
        <v>27790</v>
      </c>
      <c r="H265" s="412">
        <v>19010</v>
      </c>
      <c r="I265" s="412">
        <v>12549</v>
      </c>
      <c r="J265" s="412">
        <v>6094</v>
      </c>
      <c r="K265" s="412">
        <v>3295</v>
      </c>
      <c r="L265" s="412">
        <v>186</v>
      </c>
      <c r="M265" s="412">
        <v>127270</v>
      </c>
      <c r="N265" s="412">
        <v>671</v>
      </c>
      <c r="O265" s="412">
        <v>363</v>
      </c>
      <c r="P265" s="412">
        <v>335</v>
      </c>
      <c r="Q265" s="412">
        <v>239</v>
      </c>
      <c r="R265" s="412">
        <v>109</v>
      </c>
      <c r="S265" s="412">
        <v>48</v>
      </c>
      <c r="T265" s="412">
        <v>29</v>
      </c>
      <c r="U265" s="412">
        <v>1</v>
      </c>
      <c r="V265" s="412">
        <v>1795</v>
      </c>
      <c r="W265" s="412">
        <v>9</v>
      </c>
      <c r="X265" s="412">
        <v>0</v>
      </c>
      <c r="Y265" s="412">
        <v>0</v>
      </c>
      <c r="Z265" s="412">
        <v>0</v>
      </c>
      <c r="AA265" s="412">
        <v>0</v>
      </c>
      <c r="AB265" s="412">
        <v>0</v>
      </c>
      <c r="AC265" s="412">
        <v>0</v>
      </c>
      <c r="AD265" s="412">
        <v>0</v>
      </c>
      <c r="AE265" s="412">
        <v>9</v>
      </c>
      <c r="AF265" s="412">
        <v>30200</v>
      </c>
      <c r="AG265" s="412">
        <v>27103</v>
      </c>
      <c r="AH265" s="412">
        <v>27455</v>
      </c>
      <c r="AI265" s="412">
        <v>18771</v>
      </c>
      <c r="AJ265" s="412">
        <v>12440</v>
      </c>
      <c r="AK265" s="412">
        <v>6046</v>
      </c>
      <c r="AL265" s="412">
        <v>3266</v>
      </c>
      <c r="AM265" s="412">
        <v>185</v>
      </c>
      <c r="AN265" s="412">
        <v>125466</v>
      </c>
      <c r="AO265" s="412">
        <v>38</v>
      </c>
      <c r="AP265" s="412">
        <v>120</v>
      </c>
      <c r="AQ265" s="412">
        <v>153</v>
      </c>
      <c r="AR265" s="412">
        <v>127</v>
      </c>
      <c r="AS265" s="412">
        <v>113</v>
      </c>
      <c r="AT265" s="412">
        <v>78</v>
      </c>
      <c r="AU265" s="412">
        <v>50</v>
      </c>
      <c r="AV265" s="412">
        <v>36</v>
      </c>
      <c r="AW265" s="412">
        <v>715</v>
      </c>
      <c r="AX265" s="412">
        <v>38</v>
      </c>
      <c r="AY265" s="412">
        <v>120</v>
      </c>
      <c r="AZ265" s="412">
        <v>153</v>
      </c>
      <c r="BA265" s="412">
        <v>127</v>
      </c>
      <c r="BB265" s="412">
        <v>113</v>
      </c>
      <c r="BC265" s="412">
        <v>78</v>
      </c>
      <c r="BD265" s="412">
        <v>50</v>
      </c>
      <c r="BE265" s="412">
        <v>36</v>
      </c>
      <c r="BF265" s="412">
        <v>0</v>
      </c>
      <c r="BG265" s="412">
        <v>715</v>
      </c>
      <c r="BH265" s="412">
        <v>38</v>
      </c>
      <c r="BI265" s="412">
        <v>30282</v>
      </c>
      <c r="BJ265" s="412">
        <v>27136</v>
      </c>
      <c r="BK265" s="412">
        <v>27429</v>
      </c>
      <c r="BL265" s="412">
        <v>18757</v>
      </c>
      <c r="BM265" s="412">
        <v>12405</v>
      </c>
      <c r="BN265" s="412">
        <v>6018</v>
      </c>
      <c r="BO265" s="412">
        <v>3252</v>
      </c>
      <c r="BP265" s="412">
        <v>149</v>
      </c>
      <c r="BQ265" s="412">
        <v>125466</v>
      </c>
      <c r="BR265" s="412">
        <v>16</v>
      </c>
      <c r="BS265" s="412">
        <v>17006</v>
      </c>
      <c r="BT265" s="412">
        <v>10403</v>
      </c>
      <c r="BU265" s="412">
        <v>8316</v>
      </c>
      <c r="BV265" s="412">
        <v>4667</v>
      </c>
      <c r="BW265" s="412">
        <v>2369</v>
      </c>
      <c r="BX265" s="412">
        <v>929</v>
      </c>
      <c r="BY265" s="412">
        <v>362</v>
      </c>
      <c r="BZ265" s="412">
        <v>13</v>
      </c>
      <c r="CA265" s="412">
        <v>44081</v>
      </c>
      <c r="CB265" s="412">
        <v>4</v>
      </c>
      <c r="CC265" s="412">
        <v>258</v>
      </c>
      <c r="CD265" s="412">
        <v>257</v>
      </c>
      <c r="CE265" s="412">
        <v>263</v>
      </c>
      <c r="CF265" s="412">
        <v>169</v>
      </c>
      <c r="CG265" s="412">
        <v>112</v>
      </c>
      <c r="CH265" s="412">
        <v>56</v>
      </c>
      <c r="CI265" s="412">
        <v>21</v>
      </c>
      <c r="CJ265" s="412">
        <v>0</v>
      </c>
      <c r="CK265" s="412">
        <v>1140</v>
      </c>
      <c r="CL265" s="412">
        <v>1</v>
      </c>
      <c r="CM265" s="412">
        <v>16</v>
      </c>
      <c r="CN265" s="412">
        <v>27</v>
      </c>
      <c r="CO265" s="412">
        <v>32</v>
      </c>
      <c r="CP265" s="412">
        <v>26</v>
      </c>
      <c r="CQ265" s="412">
        <v>33</v>
      </c>
      <c r="CR265" s="412">
        <v>30</v>
      </c>
      <c r="CS265" s="412">
        <v>43</v>
      </c>
      <c r="CT265" s="412">
        <v>3</v>
      </c>
      <c r="CU265" s="412">
        <v>211</v>
      </c>
      <c r="CV265" s="412">
        <v>198</v>
      </c>
      <c r="CW265" s="412">
        <v>150</v>
      </c>
      <c r="CX265" s="412">
        <v>129</v>
      </c>
      <c r="CY265" s="412">
        <v>99</v>
      </c>
      <c r="CZ265" s="412">
        <v>59</v>
      </c>
      <c r="DA265" s="412">
        <v>29</v>
      </c>
      <c r="DB265" s="412">
        <v>26</v>
      </c>
      <c r="DC265" s="412">
        <v>1</v>
      </c>
      <c r="DD265" s="412">
        <v>691</v>
      </c>
      <c r="DE265" s="412">
        <v>0</v>
      </c>
      <c r="DF265" s="412">
        <v>0</v>
      </c>
      <c r="DG265" s="412">
        <v>0</v>
      </c>
      <c r="DH265" s="412">
        <v>0</v>
      </c>
      <c r="DI265" s="412">
        <v>0</v>
      </c>
      <c r="DJ265" s="412">
        <v>0</v>
      </c>
      <c r="DK265" s="412">
        <v>0</v>
      </c>
      <c r="DL265" s="412">
        <v>0</v>
      </c>
      <c r="DM265" s="412">
        <v>0</v>
      </c>
      <c r="DN265" s="412">
        <v>706</v>
      </c>
      <c r="DO265" s="412">
        <v>567</v>
      </c>
      <c r="DP265" s="412">
        <v>339</v>
      </c>
      <c r="DQ265" s="412">
        <v>185</v>
      </c>
      <c r="DR265" s="412">
        <v>116</v>
      </c>
      <c r="DS265" s="412">
        <v>57</v>
      </c>
      <c r="DT265" s="412">
        <v>50</v>
      </c>
      <c r="DU265" s="412">
        <v>4</v>
      </c>
      <c r="DV265" s="412">
        <v>2024</v>
      </c>
      <c r="DW265" s="412">
        <v>124</v>
      </c>
      <c r="DX265" s="412">
        <v>55</v>
      </c>
      <c r="DY265" s="412">
        <v>67</v>
      </c>
      <c r="DZ265" s="412">
        <v>19</v>
      </c>
      <c r="EA265" s="412">
        <v>13</v>
      </c>
      <c r="EB265" s="412">
        <v>5</v>
      </c>
      <c r="EC265" s="412">
        <v>11</v>
      </c>
      <c r="ED265" s="412">
        <v>1</v>
      </c>
      <c r="EE265" s="412">
        <v>295</v>
      </c>
      <c r="EF265" s="412">
        <v>830</v>
      </c>
      <c r="EG265" s="412">
        <v>622</v>
      </c>
      <c r="EH265" s="412">
        <v>406</v>
      </c>
      <c r="EI265" s="412">
        <v>204</v>
      </c>
      <c r="EJ265" s="412">
        <v>129</v>
      </c>
      <c r="EK265" s="412">
        <v>62</v>
      </c>
      <c r="EL265" s="412">
        <v>61</v>
      </c>
      <c r="EM265" s="412">
        <v>5</v>
      </c>
      <c r="EN265" s="412">
        <v>2319</v>
      </c>
      <c r="EO265" s="412">
        <v>398</v>
      </c>
      <c r="EP265" s="412">
        <v>281</v>
      </c>
      <c r="EQ265" s="412">
        <v>222</v>
      </c>
      <c r="ER265" s="412">
        <v>99</v>
      </c>
      <c r="ES265" s="412">
        <v>72</v>
      </c>
      <c r="ET265" s="412">
        <v>34</v>
      </c>
      <c r="EU265" s="412">
        <v>34</v>
      </c>
      <c r="EV265" s="412">
        <v>3</v>
      </c>
      <c r="EW265" s="412">
        <v>1143</v>
      </c>
      <c r="EX265" s="412">
        <v>0</v>
      </c>
      <c r="EY265" s="412">
        <v>0</v>
      </c>
      <c r="EZ265" s="412">
        <v>0</v>
      </c>
      <c r="FA265" s="412">
        <v>0</v>
      </c>
      <c r="FB265" s="412">
        <v>0</v>
      </c>
      <c r="FC265" s="412">
        <v>0</v>
      </c>
      <c r="FD265" s="412">
        <v>0</v>
      </c>
      <c r="FE265" s="412">
        <v>0</v>
      </c>
      <c r="FF265" s="412">
        <v>0</v>
      </c>
      <c r="FG265" s="412">
        <v>11</v>
      </c>
      <c r="FH265" s="412">
        <v>20</v>
      </c>
      <c r="FI265" s="412">
        <v>11</v>
      </c>
      <c r="FJ265" s="412">
        <v>12</v>
      </c>
      <c r="FK265" s="412">
        <v>14</v>
      </c>
      <c r="FL265" s="412">
        <v>6</v>
      </c>
      <c r="FM265" s="412">
        <v>10</v>
      </c>
      <c r="FN265" s="412">
        <v>0</v>
      </c>
      <c r="FO265" s="412">
        <v>84</v>
      </c>
      <c r="FP265" s="412">
        <v>387</v>
      </c>
      <c r="FQ265" s="412">
        <v>261</v>
      </c>
      <c r="FR265" s="412">
        <v>211</v>
      </c>
      <c r="FS265" s="412">
        <v>87</v>
      </c>
      <c r="FT265" s="412">
        <v>58</v>
      </c>
      <c r="FU265" s="412">
        <v>28</v>
      </c>
      <c r="FV265" s="412">
        <v>24</v>
      </c>
      <c r="FW265" s="412">
        <v>3</v>
      </c>
      <c r="FX265" s="412">
        <v>1059</v>
      </c>
      <c r="FY265" s="412">
        <v>17</v>
      </c>
      <c r="FZ265" s="412">
        <v>11974</v>
      </c>
      <c r="GA265" s="412">
        <v>15677</v>
      </c>
      <c r="GB265" s="412">
        <v>18283</v>
      </c>
      <c r="GC265" s="412">
        <v>13592</v>
      </c>
      <c r="GD265" s="412">
        <v>9703</v>
      </c>
      <c r="GE265" s="412">
        <v>4912</v>
      </c>
      <c r="GF265" s="412">
        <v>2739</v>
      </c>
      <c r="GG265" s="412">
        <v>127</v>
      </c>
      <c r="GH265" s="412">
        <v>77024</v>
      </c>
      <c r="GI265" s="412">
        <v>21</v>
      </c>
      <c r="GJ265" s="412">
        <v>18308</v>
      </c>
      <c r="GK265" s="412">
        <v>11459</v>
      </c>
      <c r="GL265" s="412">
        <v>9146</v>
      </c>
      <c r="GM265" s="412">
        <v>5165</v>
      </c>
      <c r="GN265" s="412">
        <v>2702</v>
      </c>
      <c r="GO265" s="412">
        <v>1106</v>
      </c>
      <c r="GP265" s="412">
        <v>513</v>
      </c>
      <c r="GQ265" s="412">
        <v>22</v>
      </c>
      <c r="GR265" s="412">
        <v>48442</v>
      </c>
      <c r="GS265" s="412">
        <v>0</v>
      </c>
      <c r="GT265" s="412">
        <v>3.9</v>
      </c>
      <c r="GU265" s="412">
        <v>0</v>
      </c>
      <c r="GV265" s="412">
        <v>0</v>
      </c>
      <c r="GW265" s="412">
        <v>0</v>
      </c>
      <c r="GX265" s="412">
        <v>0</v>
      </c>
      <c r="GY265" s="412">
        <v>0</v>
      </c>
      <c r="GZ265" s="412">
        <v>0</v>
      </c>
      <c r="HA265" s="412">
        <v>0</v>
      </c>
      <c r="HB265" s="412">
        <v>3.9</v>
      </c>
      <c r="HC265" s="412">
        <v>32.5</v>
      </c>
      <c r="HD265" s="412">
        <v>25507.85</v>
      </c>
      <c r="HE265" s="412">
        <v>24082.5</v>
      </c>
      <c r="HF265" s="412">
        <v>25055.5</v>
      </c>
      <c r="HG265" s="412">
        <v>17399.5</v>
      </c>
      <c r="HH265" s="412">
        <v>11691.25</v>
      </c>
      <c r="HI265" s="412">
        <v>5719</v>
      </c>
      <c r="HJ265" s="412">
        <v>3102.5</v>
      </c>
      <c r="HK265" s="412">
        <v>142.5</v>
      </c>
      <c r="HL265" s="412">
        <v>112733.1</v>
      </c>
      <c r="HM265" s="412">
        <v>18.100000000000001</v>
      </c>
      <c r="HN265" s="412">
        <v>17005.2</v>
      </c>
      <c r="HO265" s="412">
        <v>18730.8</v>
      </c>
      <c r="HP265" s="412">
        <v>22271.599999999999</v>
      </c>
      <c r="HQ265" s="412">
        <v>17399.5</v>
      </c>
      <c r="HR265" s="412">
        <v>14289.3</v>
      </c>
      <c r="HS265" s="412">
        <v>8260.7999999999993</v>
      </c>
      <c r="HT265" s="412">
        <v>5170.8</v>
      </c>
      <c r="HU265" s="412">
        <v>285</v>
      </c>
      <c r="HV265" s="412">
        <v>103431.1</v>
      </c>
      <c r="HW265" s="412">
        <v>0</v>
      </c>
      <c r="HX265" s="412">
        <v>103431.1</v>
      </c>
      <c r="HY265" s="412">
        <v>32.5</v>
      </c>
      <c r="HZ265" s="412">
        <v>25507.85</v>
      </c>
      <c r="IA265" s="412">
        <v>24082.5</v>
      </c>
      <c r="IB265" s="412">
        <v>25055.5</v>
      </c>
      <c r="IC265" s="412">
        <v>17399.5</v>
      </c>
      <c r="ID265" s="412">
        <v>11691.25</v>
      </c>
      <c r="IE265" s="412">
        <v>5719</v>
      </c>
      <c r="IF265" s="412">
        <v>3102.5</v>
      </c>
      <c r="IG265" s="412">
        <v>142.5</v>
      </c>
      <c r="IH265" s="412">
        <v>112733.1</v>
      </c>
      <c r="II265" s="412">
        <v>13.04</v>
      </c>
      <c r="IJ265" s="412">
        <v>9116.36</v>
      </c>
      <c r="IK265" s="412">
        <v>3511.21</v>
      </c>
      <c r="IL265" s="412">
        <v>1773.02</v>
      </c>
      <c r="IM265" s="412">
        <v>683.79</v>
      </c>
      <c r="IN265" s="412">
        <v>255.37</v>
      </c>
      <c r="IO265" s="412">
        <v>82.18</v>
      </c>
      <c r="IP265" s="412">
        <v>25.6</v>
      </c>
      <c r="IQ265" s="412">
        <v>1.59</v>
      </c>
      <c r="IR265" s="412">
        <v>15462.160000000003</v>
      </c>
      <c r="IS265" s="412">
        <v>19.46</v>
      </c>
      <c r="IT265" s="412">
        <v>16391.489999999998</v>
      </c>
      <c r="IU265" s="412">
        <v>20571.29</v>
      </c>
      <c r="IV265" s="412">
        <v>23282.48</v>
      </c>
      <c r="IW265" s="412">
        <v>16715.71</v>
      </c>
      <c r="IX265" s="412">
        <v>11435.88</v>
      </c>
      <c r="IY265" s="412">
        <v>5636.82</v>
      </c>
      <c r="IZ265" s="412">
        <v>3076.9</v>
      </c>
      <c r="JA265" s="412">
        <v>140.91</v>
      </c>
      <c r="JB265" s="412">
        <v>97270.94</v>
      </c>
      <c r="JC265" s="412">
        <v>10.8</v>
      </c>
      <c r="JD265" s="412">
        <v>10927.7</v>
      </c>
      <c r="JE265" s="412">
        <v>15999.9</v>
      </c>
      <c r="JF265" s="412">
        <v>20695.5</v>
      </c>
      <c r="JG265" s="412">
        <v>16715.7</v>
      </c>
      <c r="JH265" s="412">
        <v>13977.2</v>
      </c>
      <c r="JI265" s="412">
        <v>8142.1</v>
      </c>
      <c r="JJ265" s="412">
        <v>5128.2</v>
      </c>
      <c r="JK265" s="412">
        <v>281.8</v>
      </c>
      <c r="JL265" s="412">
        <v>91878.900000000009</v>
      </c>
      <c r="JM265" s="412">
        <v>0</v>
      </c>
      <c r="JN265" s="412">
        <v>91878.9</v>
      </c>
      <c r="JO265" s="286"/>
      <c r="JP265" s="143">
        <f t="shared" si="9"/>
        <v>0</v>
      </c>
    </row>
    <row r="266" spans="1:276" x14ac:dyDescent="0.2">
      <c r="A266" s="150" t="s">
        <v>730</v>
      </c>
      <c r="B266" s="151" t="s">
        <v>284</v>
      </c>
      <c r="C266" s="152" t="s">
        <v>293</v>
      </c>
      <c r="D266" s="415" t="s">
        <v>333</v>
      </c>
      <c r="E266" s="412">
        <v>34959</v>
      </c>
      <c r="F266" s="412">
        <v>16167</v>
      </c>
      <c r="G266" s="412">
        <v>15391</v>
      </c>
      <c r="H266" s="412">
        <v>9316</v>
      </c>
      <c r="I266" s="412">
        <v>5298</v>
      </c>
      <c r="J266" s="412">
        <v>2161</v>
      </c>
      <c r="K266" s="412">
        <v>1275</v>
      </c>
      <c r="L266" s="412">
        <v>120</v>
      </c>
      <c r="M266" s="412">
        <v>84687</v>
      </c>
      <c r="N266" s="412">
        <v>812</v>
      </c>
      <c r="O266" s="412">
        <v>250</v>
      </c>
      <c r="P266" s="412">
        <v>193</v>
      </c>
      <c r="Q266" s="412">
        <v>162</v>
      </c>
      <c r="R266" s="412">
        <v>30</v>
      </c>
      <c r="S266" s="412">
        <v>14</v>
      </c>
      <c r="T266" s="412">
        <v>3</v>
      </c>
      <c r="U266" s="412">
        <v>1</v>
      </c>
      <c r="V266" s="412">
        <v>1465</v>
      </c>
      <c r="W266" s="412">
        <v>0</v>
      </c>
      <c r="X266" s="412">
        <v>0</v>
      </c>
      <c r="Y266" s="412">
        <v>0</v>
      </c>
      <c r="Z266" s="412">
        <v>0</v>
      </c>
      <c r="AA266" s="412">
        <v>0</v>
      </c>
      <c r="AB266" s="412">
        <v>0</v>
      </c>
      <c r="AC266" s="412">
        <v>0</v>
      </c>
      <c r="AD266" s="412">
        <v>0</v>
      </c>
      <c r="AE266" s="412">
        <v>0</v>
      </c>
      <c r="AF266" s="412">
        <v>34147</v>
      </c>
      <c r="AG266" s="412">
        <v>15917</v>
      </c>
      <c r="AH266" s="412">
        <v>15198</v>
      </c>
      <c r="AI266" s="412">
        <v>9154</v>
      </c>
      <c r="AJ266" s="412">
        <v>5268</v>
      </c>
      <c r="AK266" s="412">
        <v>2147</v>
      </c>
      <c r="AL266" s="412">
        <v>1272</v>
      </c>
      <c r="AM266" s="412">
        <v>119</v>
      </c>
      <c r="AN266" s="412">
        <v>83222</v>
      </c>
      <c r="AO266" s="412">
        <v>192</v>
      </c>
      <c r="AP266" s="412">
        <v>102</v>
      </c>
      <c r="AQ266" s="412">
        <v>103</v>
      </c>
      <c r="AR266" s="412">
        <v>87</v>
      </c>
      <c r="AS266" s="412">
        <v>43</v>
      </c>
      <c r="AT266" s="412">
        <v>23</v>
      </c>
      <c r="AU266" s="412">
        <v>26</v>
      </c>
      <c r="AV266" s="412">
        <v>30</v>
      </c>
      <c r="AW266" s="412">
        <v>606</v>
      </c>
      <c r="AX266" s="412">
        <v>192</v>
      </c>
      <c r="AY266" s="412">
        <v>102</v>
      </c>
      <c r="AZ266" s="412">
        <v>103</v>
      </c>
      <c r="BA266" s="412">
        <v>87</v>
      </c>
      <c r="BB266" s="412">
        <v>43</v>
      </c>
      <c r="BC266" s="412">
        <v>23</v>
      </c>
      <c r="BD266" s="412">
        <v>26</v>
      </c>
      <c r="BE266" s="412">
        <v>30</v>
      </c>
      <c r="BF266" s="412">
        <v>0</v>
      </c>
      <c r="BG266" s="412">
        <v>606</v>
      </c>
      <c r="BH266" s="412">
        <v>192</v>
      </c>
      <c r="BI266" s="412">
        <v>34057</v>
      </c>
      <c r="BJ266" s="412">
        <v>15918</v>
      </c>
      <c r="BK266" s="412">
        <v>15182</v>
      </c>
      <c r="BL266" s="412">
        <v>9110</v>
      </c>
      <c r="BM266" s="412">
        <v>5248</v>
      </c>
      <c r="BN266" s="412">
        <v>2150</v>
      </c>
      <c r="BO266" s="412">
        <v>1276</v>
      </c>
      <c r="BP266" s="412">
        <v>89</v>
      </c>
      <c r="BQ266" s="412">
        <v>83222</v>
      </c>
      <c r="BR266" s="412">
        <v>75</v>
      </c>
      <c r="BS266" s="412">
        <v>16847</v>
      </c>
      <c r="BT266" s="412">
        <v>5806</v>
      </c>
      <c r="BU266" s="412">
        <v>4271</v>
      </c>
      <c r="BV266" s="412">
        <v>1849</v>
      </c>
      <c r="BW266" s="412">
        <v>768</v>
      </c>
      <c r="BX266" s="412">
        <v>258</v>
      </c>
      <c r="BY266" s="412">
        <v>112</v>
      </c>
      <c r="BZ266" s="412">
        <v>5</v>
      </c>
      <c r="CA266" s="412">
        <v>29991</v>
      </c>
      <c r="CB266" s="412">
        <v>5</v>
      </c>
      <c r="CC266" s="412">
        <v>414</v>
      </c>
      <c r="CD266" s="412">
        <v>243</v>
      </c>
      <c r="CE266" s="412">
        <v>200</v>
      </c>
      <c r="CF266" s="412">
        <v>123</v>
      </c>
      <c r="CG266" s="412">
        <v>51</v>
      </c>
      <c r="CH266" s="412">
        <v>25</v>
      </c>
      <c r="CI266" s="412">
        <v>14</v>
      </c>
      <c r="CJ266" s="412">
        <v>0</v>
      </c>
      <c r="CK266" s="412">
        <v>1075</v>
      </c>
      <c r="CL266" s="412">
        <v>1</v>
      </c>
      <c r="CM266" s="412">
        <v>36</v>
      </c>
      <c r="CN266" s="412">
        <v>11</v>
      </c>
      <c r="CO266" s="412">
        <v>19</v>
      </c>
      <c r="CP266" s="412">
        <v>7</v>
      </c>
      <c r="CQ266" s="412">
        <v>5</v>
      </c>
      <c r="CR266" s="412">
        <v>11</v>
      </c>
      <c r="CS266" s="412">
        <v>34</v>
      </c>
      <c r="CT266" s="412">
        <v>4</v>
      </c>
      <c r="CU266" s="412">
        <v>128</v>
      </c>
      <c r="CV266" s="412">
        <v>182</v>
      </c>
      <c r="CW266" s="412">
        <v>97</v>
      </c>
      <c r="CX266" s="412">
        <v>86</v>
      </c>
      <c r="CY266" s="412">
        <v>58</v>
      </c>
      <c r="CZ266" s="412">
        <v>28</v>
      </c>
      <c r="DA266" s="412">
        <v>14</v>
      </c>
      <c r="DB266" s="412">
        <v>6</v>
      </c>
      <c r="DC266" s="412">
        <v>1</v>
      </c>
      <c r="DD266" s="412">
        <v>472</v>
      </c>
      <c r="DE266" s="412">
        <v>802</v>
      </c>
      <c r="DF266" s="412">
        <v>281</v>
      </c>
      <c r="DG266" s="412">
        <v>185</v>
      </c>
      <c r="DH266" s="412">
        <v>84</v>
      </c>
      <c r="DI266" s="412">
        <v>31</v>
      </c>
      <c r="DJ266" s="412">
        <v>17</v>
      </c>
      <c r="DK266" s="412">
        <v>22</v>
      </c>
      <c r="DL266" s="412">
        <v>2</v>
      </c>
      <c r="DM266" s="412">
        <v>1424</v>
      </c>
      <c r="DN266" s="412">
        <v>0</v>
      </c>
      <c r="DO266" s="412">
        <v>0</v>
      </c>
      <c r="DP266" s="412">
        <v>0</v>
      </c>
      <c r="DQ266" s="412">
        <v>0</v>
      </c>
      <c r="DR266" s="412">
        <v>0</v>
      </c>
      <c r="DS266" s="412">
        <v>0</v>
      </c>
      <c r="DT266" s="412">
        <v>0</v>
      </c>
      <c r="DU266" s="412">
        <v>0</v>
      </c>
      <c r="DV266" s="412">
        <v>0</v>
      </c>
      <c r="DW266" s="412">
        <v>154</v>
      </c>
      <c r="DX266" s="412">
        <v>32</v>
      </c>
      <c r="DY266" s="412">
        <v>12</v>
      </c>
      <c r="DZ266" s="412">
        <v>6</v>
      </c>
      <c r="EA266" s="412">
        <v>5</v>
      </c>
      <c r="EB266" s="412">
        <v>0</v>
      </c>
      <c r="EC266" s="412">
        <v>2</v>
      </c>
      <c r="ED266" s="412">
        <v>0</v>
      </c>
      <c r="EE266" s="412">
        <v>211</v>
      </c>
      <c r="EF266" s="412">
        <v>956</v>
      </c>
      <c r="EG266" s="412">
        <v>313</v>
      </c>
      <c r="EH266" s="412">
        <v>197</v>
      </c>
      <c r="EI266" s="412">
        <v>90</v>
      </c>
      <c r="EJ266" s="412">
        <v>36</v>
      </c>
      <c r="EK266" s="412">
        <v>17</v>
      </c>
      <c r="EL266" s="412">
        <v>24</v>
      </c>
      <c r="EM266" s="412">
        <v>2</v>
      </c>
      <c r="EN266" s="412">
        <v>1635</v>
      </c>
      <c r="EO266" s="412">
        <v>480</v>
      </c>
      <c r="EP266" s="412">
        <v>142</v>
      </c>
      <c r="EQ266" s="412">
        <v>70</v>
      </c>
      <c r="ER266" s="412">
        <v>31</v>
      </c>
      <c r="ES266" s="412">
        <v>16</v>
      </c>
      <c r="ET266" s="412">
        <v>6</v>
      </c>
      <c r="EU266" s="412">
        <v>12</v>
      </c>
      <c r="EV266" s="412">
        <v>1</v>
      </c>
      <c r="EW266" s="412">
        <v>758</v>
      </c>
      <c r="EX266" s="412">
        <v>0</v>
      </c>
      <c r="EY266" s="412">
        <v>0</v>
      </c>
      <c r="EZ266" s="412">
        <v>0</v>
      </c>
      <c r="FA266" s="412">
        <v>0</v>
      </c>
      <c r="FB266" s="412">
        <v>0</v>
      </c>
      <c r="FC266" s="412">
        <v>0</v>
      </c>
      <c r="FD266" s="412">
        <v>0</v>
      </c>
      <c r="FE266" s="412">
        <v>0</v>
      </c>
      <c r="FF266" s="412">
        <v>0</v>
      </c>
      <c r="FG266" s="412">
        <v>0</v>
      </c>
      <c r="FH266" s="412">
        <v>0</v>
      </c>
      <c r="FI266" s="412">
        <v>0</v>
      </c>
      <c r="FJ266" s="412">
        <v>0</v>
      </c>
      <c r="FK266" s="412">
        <v>0</v>
      </c>
      <c r="FL266" s="412">
        <v>1</v>
      </c>
      <c r="FM266" s="412">
        <v>0</v>
      </c>
      <c r="FN266" s="412">
        <v>0</v>
      </c>
      <c r="FO266" s="412">
        <v>1</v>
      </c>
      <c r="FP266" s="412">
        <v>480</v>
      </c>
      <c r="FQ266" s="412">
        <v>142</v>
      </c>
      <c r="FR266" s="412">
        <v>70</v>
      </c>
      <c r="FS266" s="412">
        <v>31</v>
      </c>
      <c r="FT266" s="412">
        <v>16</v>
      </c>
      <c r="FU266" s="412">
        <v>5</v>
      </c>
      <c r="FV266" s="412">
        <v>12</v>
      </c>
      <c r="FW266" s="412">
        <v>1</v>
      </c>
      <c r="FX266" s="412">
        <v>757</v>
      </c>
      <c r="FY266" s="412">
        <v>111</v>
      </c>
      <c r="FZ266" s="412">
        <v>16606</v>
      </c>
      <c r="GA266" s="412">
        <v>9826</v>
      </c>
      <c r="GB266" s="412">
        <v>10680</v>
      </c>
      <c r="GC266" s="412">
        <v>7125</v>
      </c>
      <c r="GD266" s="412">
        <v>4419</v>
      </c>
      <c r="GE266" s="412">
        <v>1856</v>
      </c>
      <c r="GF266" s="412">
        <v>1114</v>
      </c>
      <c r="GG266" s="412">
        <v>80</v>
      </c>
      <c r="GH266" s="412">
        <v>51817</v>
      </c>
      <c r="GI266" s="412">
        <v>81</v>
      </c>
      <c r="GJ266" s="412">
        <v>17451</v>
      </c>
      <c r="GK266" s="412">
        <v>6092</v>
      </c>
      <c r="GL266" s="412">
        <v>4502</v>
      </c>
      <c r="GM266" s="412">
        <v>1985</v>
      </c>
      <c r="GN266" s="412">
        <v>829</v>
      </c>
      <c r="GO266" s="412">
        <v>294</v>
      </c>
      <c r="GP266" s="412">
        <v>162</v>
      </c>
      <c r="GQ266" s="412">
        <v>9</v>
      </c>
      <c r="GR266" s="412">
        <v>31405</v>
      </c>
      <c r="GS266" s="412">
        <v>0</v>
      </c>
      <c r="GT266" s="412">
        <v>0</v>
      </c>
      <c r="GU266" s="412">
        <v>0</v>
      </c>
      <c r="GV266" s="412">
        <v>0</v>
      </c>
      <c r="GW266" s="412">
        <v>0</v>
      </c>
      <c r="GX266" s="412">
        <v>0</v>
      </c>
      <c r="GY266" s="412">
        <v>0</v>
      </c>
      <c r="GZ266" s="412">
        <v>0</v>
      </c>
      <c r="HA266" s="412">
        <v>0</v>
      </c>
      <c r="HB266" s="412">
        <v>0</v>
      </c>
      <c r="HC266" s="412">
        <v>171.5</v>
      </c>
      <c r="HD266" s="412">
        <v>29800.75</v>
      </c>
      <c r="HE266" s="412">
        <v>14416.25</v>
      </c>
      <c r="HF266" s="412">
        <v>14060.75</v>
      </c>
      <c r="HG266" s="412">
        <v>8616.5</v>
      </c>
      <c r="HH266" s="412">
        <v>5043.25</v>
      </c>
      <c r="HI266" s="412">
        <v>2073.75</v>
      </c>
      <c r="HJ266" s="412">
        <v>1228.5</v>
      </c>
      <c r="HK266" s="412">
        <v>85.75</v>
      </c>
      <c r="HL266" s="412">
        <v>75497</v>
      </c>
      <c r="HM266" s="412">
        <v>95.3</v>
      </c>
      <c r="HN266" s="412">
        <v>19867.2</v>
      </c>
      <c r="HO266" s="412">
        <v>11212.6</v>
      </c>
      <c r="HP266" s="412">
        <v>12498.4</v>
      </c>
      <c r="HQ266" s="412">
        <v>8616.5</v>
      </c>
      <c r="HR266" s="412">
        <v>6164</v>
      </c>
      <c r="HS266" s="412">
        <v>2995.4</v>
      </c>
      <c r="HT266" s="412">
        <v>2047.5</v>
      </c>
      <c r="HU266" s="412">
        <v>171.5</v>
      </c>
      <c r="HV266" s="412">
        <v>63668.4</v>
      </c>
      <c r="HW266" s="412">
        <v>0</v>
      </c>
      <c r="HX266" s="412">
        <v>63668.4</v>
      </c>
      <c r="HY266" s="412">
        <v>171.5</v>
      </c>
      <c r="HZ266" s="412">
        <v>29800.75</v>
      </c>
      <c r="IA266" s="412">
        <v>14416.25</v>
      </c>
      <c r="IB266" s="412">
        <v>14060.75</v>
      </c>
      <c r="IC266" s="412">
        <v>8616.5</v>
      </c>
      <c r="ID266" s="412">
        <v>5043.25</v>
      </c>
      <c r="IE266" s="412">
        <v>2073.75</v>
      </c>
      <c r="IF266" s="412">
        <v>1228.5</v>
      </c>
      <c r="IG266" s="412">
        <v>85.75</v>
      </c>
      <c r="IH266" s="412">
        <v>75497</v>
      </c>
      <c r="II266" s="412">
        <v>85.59</v>
      </c>
      <c r="IJ266" s="412">
        <v>9640.7199999999993</v>
      </c>
      <c r="IK266" s="412">
        <v>1815.55</v>
      </c>
      <c r="IL266" s="412">
        <v>913.52</v>
      </c>
      <c r="IM266" s="412">
        <v>287.67</v>
      </c>
      <c r="IN266" s="412">
        <v>107.47</v>
      </c>
      <c r="IO266" s="412">
        <v>32.479999999999997</v>
      </c>
      <c r="IP266" s="412">
        <v>15.56</v>
      </c>
      <c r="IQ266" s="412">
        <v>1.29</v>
      </c>
      <c r="IR266" s="412">
        <v>12899.849999999999</v>
      </c>
      <c r="IS266" s="412">
        <v>85.91</v>
      </c>
      <c r="IT266" s="412">
        <v>20160.03</v>
      </c>
      <c r="IU266" s="412">
        <v>12600.7</v>
      </c>
      <c r="IV266" s="412">
        <v>13147.23</v>
      </c>
      <c r="IW266" s="412">
        <v>8328.83</v>
      </c>
      <c r="IX266" s="412">
        <v>4935.78</v>
      </c>
      <c r="IY266" s="412">
        <v>2041.27</v>
      </c>
      <c r="IZ266" s="412">
        <v>1212.94</v>
      </c>
      <c r="JA266" s="412">
        <v>84.46</v>
      </c>
      <c r="JB266" s="412">
        <v>62597.149999999994</v>
      </c>
      <c r="JC266" s="412">
        <v>47.7</v>
      </c>
      <c r="JD266" s="412">
        <v>13440</v>
      </c>
      <c r="JE266" s="412">
        <v>9800.5</v>
      </c>
      <c r="JF266" s="412">
        <v>11686.4</v>
      </c>
      <c r="JG266" s="412">
        <v>8328.7999999999993</v>
      </c>
      <c r="JH266" s="412">
        <v>6032.6</v>
      </c>
      <c r="JI266" s="412">
        <v>2948.5</v>
      </c>
      <c r="JJ266" s="412">
        <v>2021.6</v>
      </c>
      <c r="JK266" s="412">
        <v>168.9</v>
      </c>
      <c r="JL266" s="412">
        <v>54474.999999999993</v>
      </c>
      <c r="JM266" s="412">
        <v>0</v>
      </c>
      <c r="JN266" s="412">
        <v>54475</v>
      </c>
      <c r="JO266" s="286"/>
      <c r="JP266" s="143">
        <f t="shared" si="9"/>
        <v>0</v>
      </c>
    </row>
    <row r="267" spans="1:276" x14ac:dyDescent="0.2">
      <c r="A267" s="150" t="s">
        <v>731</v>
      </c>
      <c r="B267" s="151" t="s">
        <v>284</v>
      </c>
      <c r="C267" s="152" t="s">
        <v>286</v>
      </c>
      <c r="D267" s="415" t="s">
        <v>334</v>
      </c>
      <c r="E267" s="412">
        <v>68943</v>
      </c>
      <c r="F267" s="412">
        <v>23776</v>
      </c>
      <c r="G267" s="412">
        <v>14824</v>
      </c>
      <c r="H267" s="412">
        <v>4635</v>
      </c>
      <c r="I267" s="412">
        <v>1696</v>
      </c>
      <c r="J267" s="412">
        <v>444</v>
      </c>
      <c r="K267" s="412">
        <v>114</v>
      </c>
      <c r="L267" s="412">
        <v>43</v>
      </c>
      <c r="M267" s="412">
        <v>114475</v>
      </c>
      <c r="N267" s="412">
        <v>1458</v>
      </c>
      <c r="O267" s="412">
        <v>312</v>
      </c>
      <c r="P267" s="412">
        <v>232</v>
      </c>
      <c r="Q267" s="412">
        <v>36</v>
      </c>
      <c r="R267" s="412">
        <v>9</v>
      </c>
      <c r="S267" s="412">
        <v>2</v>
      </c>
      <c r="T267" s="412">
        <v>2</v>
      </c>
      <c r="U267" s="412">
        <v>7</v>
      </c>
      <c r="V267" s="412">
        <v>2058</v>
      </c>
      <c r="W267" s="412">
        <v>0</v>
      </c>
      <c r="X267" s="412">
        <v>0</v>
      </c>
      <c r="Y267" s="412">
        <v>0</v>
      </c>
      <c r="Z267" s="412">
        <v>0</v>
      </c>
      <c r="AA267" s="412">
        <v>0</v>
      </c>
      <c r="AB267" s="412">
        <v>0</v>
      </c>
      <c r="AC267" s="412">
        <v>0</v>
      </c>
      <c r="AD267" s="412">
        <v>0</v>
      </c>
      <c r="AE267" s="412">
        <v>0</v>
      </c>
      <c r="AF267" s="412">
        <v>67485</v>
      </c>
      <c r="AG267" s="412">
        <v>23464</v>
      </c>
      <c r="AH267" s="412">
        <v>14592</v>
      </c>
      <c r="AI267" s="412">
        <v>4599</v>
      </c>
      <c r="AJ267" s="412">
        <v>1687</v>
      </c>
      <c r="AK267" s="412">
        <v>442</v>
      </c>
      <c r="AL267" s="412">
        <v>112</v>
      </c>
      <c r="AM267" s="412">
        <v>36</v>
      </c>
      <c r="AN267" s="412">
        <v>112417</v>
      </c>
      <c r="AO267" s="412">
        <v>151</v>
      </c>
      <c r="AP267" s="412">
        <v>110</v>
      </c>
      <c r="AQ267" s="412">
        <v>98</v>
      </c>
      <c r="AR267" s="412">
        <v>37</v>
      </c>
      <c r="AS267" s="412">
        <v>25</v>
      </c>
      <c r="AT267" s="412">
        <v>16</v>
      </c>
      <c r="AU267" s="412">
        <v>17</v>
      </c>
      <c r="AV267" s="412">
        <v>14</v>
      </c>
      <c r="AW267" s="412">
        <v>468</v>
      </c>
      <c r="AX267" s="412">
        <v>151</v>
      </c>
      <c r="AY267" s="412">
        <v>110</v>
      </c>
      <c r="AZ267" s="412">
        <v>98</v>
      </c>
      <c r="BA267" s="412">
        <v>37</v>
      </c>
      <c r="BB267" s="412">
        <v>25</v>
      </c>
      <c r="BC267" s="412">
        <v>16</v>
      </c>
      <c r="BD267" s="412">
        <v>17</v>
      </c>
      <c r="BE267" s="412">
        <v>14</v>
      </c>
      <c r="BF267" s="412">
        <v>0</v>
      </c>
      <c r="BG267" s="412">
        <v>468</v>
      </c>
      <c r="BH267" s="412">
        <v>151</v>
      </c>
      <c r="BI267" s="412">
        <v>67444</v>
      </c>
      <c r="BJ267" s="412">
        <v>23452</v>
      </c>
      <c r="BK267" s="412">
        <v>14531</v>
      </c>
      <c r="BL267" s="412">
        <v>4587</v>
      </c>
      <c r="BM267" s="412">
        <v>1678</v>
      </c>
      <c r="BN267" s="412">
        <v>443</v>
      </c>
      <c r="BO267" s="412">
        <v>109</v>
      </c>
      <c r="BP267" s="412">
        <v>22</v>
      </c>
      <c r="BQ267" s="412">
        <v>112417</v>
      </c>
      <c r="BR267" s="412">
        <v>30</v>
      </c>
      <c r="BS267" s="412">
        <v>29451</v>
      </c>
      <c r="BT267" s="412">
        <v>7109</v>
      </c>
      <c r="BU267" s="412">
        <v>3548</v>
      </c>
      <c r="BV267" s="412">
        <v>777</v>
      </c>
      <c r="BW267" s="412">
        <v>224</v>
      </c>
      <c r="BX267" s="412">
        <v>42</v>
      </c>
      <c r="BY267" s="412">
        <v>4</v>
      </c>
      <c r="BZ267" s="412">
        <v>1</v>
      </c>
      <c r="CA267" s="412">
        <v>41186</v>
      </c>
      <c r="CB267" s="412">
        <v>4</v>
      </c>
      <c r="CC267" s="412">
        <v>601</v>
      </c>
      <c r="CD267" s="412">
        <v>217</v>
      </c>
      <c r="CE267" s="412">
        <v>137</v>
      </c>
      <c r="CF267" s="412">
        <v>34</v>
      </c>
      <c r="CG267" s="412">
        <v>17</v>
      </c>
      <c r="CH267" s="412">
        <v>2</v>
      </c>
      <c r="CI267" s="412">
        <v>0</v>
      </c>
      <c r="CJ267" s="412">
        <v>0</v>
      </c>
      <c r="CK267" s="412">
        <v>1012</v>
      </c>
      <c r="CL267" s="412">
        <v>2</v>
      </c>
      <c r="CM267" s="412">
        <v>75</v>
      </c>
      <c r="CN267" s="412">
        <v>12</v>
      </c>
      <c r="CO267" s="412">
        <v>15</v>
      </c>
      <c r="CP267" s="412">
        <v>21</v>
      </c>
      <c r="CQ267" s="412">
        <v>20</v>
      </c>
      <c r="CR267" s="412">
        <v>17</v>
      </c>
      <c r="CS267" s="412">
        <v>26</v>
      </c>
      <c r="CT267" s="412">
        <v>5</v>
      </c>
      <c r="CU267" s="412">
        <v>193</v>
      </c>
      <c r="CV267" s="412">
        <v>345</v>
      </c>
      <c r="CW267" s="412">
        <v>70</v>
      </c>
      <c r="CX267" s="412">
        <v>39</v>
      </c>
      <c r="CY267" s="412">
        <v>10</v>
      </c>
      <c r="CZ267" s="412">
        <v>4</v>
      </c>
      <c r="DA267" s="412">
        <v>2</v>
      </c>
      <c r="DB267" s="412">
        <v>0</v>
      </c>
      <c r="DC267" s="412">
        <v>2</v>
      </c>
      <c r="DD267" s="412">
        <v>472</v>
      </c>
      <c r="DE267" s="412">
        <v>2462</v>
      </c>
      <c r="DF267" s="412">
        <v>485</v>
      </c>
      <c r="DG267" s="412">
        <v>223</v>
      </c>
      <c r="DH267" s="412">
        <v>50</v>
      </c>
      <c r="DI267" s="412">
        <v>21</v>
      </c>
      <c r="DJ267" s="412">
        <v>8</v>
      </c>
      <c r="DK267" s="412">
        <v>4</v>
      </c>
      <c r="DL267" s="412">
        <v>0</v>
      </c>
      <c r="DM267" s="412">
        <v>3253</v>
      </c>
      <c r="DN267" s="412">
        <v>0</v>
      </c>
      <c r="DO267" s="412">
        <v>0</v>
      </c>
      <c r="DP267" s="412">
        <v>0</v>
      </c>
      <c r="DQ267" s="412">
        <v>0</v>
      </c>
      <c r="DR267" s="412">
        <v>0</v>
      </c>
      <c r="DS267" s="412">
        <v>0</v>
      </c>
      <c r="DT267" s="412">
        <v>0</v>
      </c>
      <c r="DU267" s="412">
        <v>0</v>
      </c>
      <c r="DV267" s="412">
        <v>0</v>
      </c>
      <c r="DW267" s="412">
        <v>351</v>
      </c>
      <c r="DX267" s="412">
        <v>43</v>
      </c>
      <c r="DY267" s="412">
        <v>19</v>
      </c>
      <c r="DZ267" s="412">
        <v>2</v>
      </c>
      <c r="EA267" s="412">
        <v>2</v>
      </c>
      <c r="EB267" s="412">
        <v>3</v>
      </c>
      <c r="EC267" s="412">
        <v>2</v>
      </c>
      <c r="ED267" s="412">
        <v>4</v>
      </c>
      <c r="EE267" s="412">
        <v>426</v>
      </c>
      <c r="EF267" s="412">
        <v>2813</v>
      </c>
      <c r="EG267" s="412">
        <v>528</v>
      </c>
      <c r="EH267" s="412">
        <v>242</v>
      </c>
      <c r="EI267" s="412">
        <v>52</v>
      </c>
      <c r="EJ267" s="412">
        <v>23</v>
      </c>
      <c r="EK267" s="412">
        <v>11</v>
      </c>
      <c r="EL267" s="412">
        <v>6</v>
      </c>
      <c r="EM267" s="412">
        <v>4</v>
      </c>
      <c r="EN267" s="412">
        <v>3679</v>
      </c>
      <c r="EO267" s="412">
        <v>1114</v>
      </c>
      <c r="EP267" s="412">
        <v>173</v>
      </c>
      <c r="EQ267" s="412">
        <v>86</v>
      </c>
      <c r="ER267" s="412">
        <v>21</v>
      </c>
      <c r="ES267" s="412">
        <v>12</v>
      </c>
      <c r="ET267" s="412">
        <v>8</v>
      </c>
      <c r="EU267" s="412">
        <v>5</v>
      </c>
      <c r="EV267" s="412">
        <v>2</v>
      </c>
      <c r="EW267" s="412">
        <v>1421</v>
      </c>
      <c r="EX267" s="412">
        <v>0</v>
      </c>
      <c r="EY267" s="412">
        <v>0</v>
      </c>
      <c r="EZ267" s="412">
        <v>0</v>
      </c>
      <c r="FA267" s="412">
        <v>0</v>
      </c>
      <c r="FB267" s="412">
        <v>0</v>
      </c>
      <c r="FC267" s="412">
        <v>0</v>
      </c>
      <c r="FD267" s="412">
        <v>0</v>
      </c>
      <c r="FE267" s="412">
        <v>0</v>
      </c>
      <c r="FF267" s="412">
        <v>0</v>
      </c>
      <c r="FG267" s="412">
        <v>0</v>
      </c>
      <c r="FH267" s="412">
        <v>0</v>
      </c>
      <c r="FI267" s="412">
        <v>0</v>
      </c>
      <c r="FJ267" s="412">
        <v>0</v>
      </c>
      <c r="FK267" s="412">
        <v>0</v>
      </c>
      <c r="FL267" s="412">
        <v>0</v>
      </c>
      <c r="FM267" s="412">
        <v>0</v>
      </c>
      <c r="FN267" s="412">
        <v>0</v>
      </c>
      <c r="FO267" s="412">
        <v>0</v>
      </c>
      <c r="FP267" s="412">
        <v>1114</v>
      </c>
      <c r="FQ267" s="412">
        <v>173</v>
      </c>
      <c r="FR267" s="412">
        <v>86</v>
      </c>
      <c r="FS267" s="412">
        <v>21</v>
      </c>
      <c r="FT267" s="412">
        <v>12</v>
      </c>
      <c r="FU267" s="412">
        <v>8</v>
      </c>
      <c r="FV267" s="412">
        <v>5</v>
      </c>
      <c r="FW267" s="412">
        <v>2</v>
      </c>
      <c r="FX267" s="412">
        <v>1421</v>
      </c>
      <c r="FY267" s="412">
        <v>115</v>
      </c>
      <c r="FZ267" s="412">
        <v>36966</v>
      </c>
      <c r="GA267" s="412">
        <v>16071</v>
      </c>
      <c r="GB267" s="412">
        <v>10812</v>
      </c>
      <c r="GC267" s="412">
        <v>3753</v>
      </c>
      <c r="GD267" s="412">
        <v>1415</v>
      </c>
      <c r="GE267" s="412">
        <v>379</v>
      </c>
      <c r="GF267" s="412">
        <v>77</v>
      </c>
      <c r="GG267" s="412">
        <v>12</v>
      </c>
      <c r="GH267" s="412">
        <v>69600</v>
      </c>
      <c r="GI267" s="412">
        <v>36</v>
      </c>
      <c r="GJ267" s="412">
        <v>30478</v>
      </c>
      <c r="GK267" s="412">
        <v>7381</v>
      </c>
      <c r="GL267" s="412">
        <v>3719</v>
      </c>
      <c r="GM267" s="412">
        <v>834</v>
      </c>
      <c r="GN267" s="412">
        <v>263</v>
      </c>
      <c r="GO267" s="412">
        <v>64</v>
      </c>
      <c r="GP267" s="412">
        <v>32</v>
      </c>
      <c r="GQ267" s="412">
        <v>10</v>
      </c>
      <c r="GR267" s="412">
        <v>42817</v>
      </c>
      <c r="GS267" s="412">
        <v>0</v>
      </c>
      <c r="GT267" s="412">
        <v>0</v>
      </c>
      <c r="GU267" s="412">
        <v>0</v>
      </c>
      <c r="GV267" s="412">
        <v>0</v>
      </c>
      <c r="GW267" s="412">
        <v>0</v>
      </c>
      <c r="GX267" s="412">
        <v>0</v>
      </c>
      <c r="GY267" s="412">
        <v>0</v>
      </c>
      <c r="GZ267" s="412">
        <v>0</v>
      </c>
      <c r="HA267" s="412">
        <v>0</v>
      </c>
      <c r="HB267" s="412">
        <v>0</v>
      </c>
      <c r="HC267" s="412">
        <v>141.5</v>
      </c>
      <c r="HD267" s="412">
        <v>60069</v>
      </c>
      <c r="HE267" s="412">
        <v>21636</v>
      </c>
      <c r="HF267" s="412">
        <v>13611.75</v>
      </c>
      <c r="HG267" s="412">
        <v>4374.75</v>
      </c>
      <c r="HH267" s="412">
        <v>1608.75</v>
      </c>
      <c r="HI267" s="412">
        <v>425</v>
      </c>
      <c r="HJ267" s="412">
        <v>96</v>
      </c>
      <c r="HK267" s="412">
        <v>21.25</v>
      </c>
      <c r="HL267" s="412">
        <v>101984</v>
      </c>
      <c r="HM267" s="412">
        <v>78.599999999999994</v>
      </c>
      <c r="HN267" s="412">
        <v>40046</v>
      </c>
      <c r="HO267" s="412">
        <v>16828</v>
      </c>
      <c r="HP267" s="412">
        <v>12099.3</v>
      </c>
      <c r="HQ267" s="412">
        <v>4374.8</v>
      </c>
      <c r="HR267" s="412">
        <v>1966.3</v>
      </c>
      <c r="HS267" s="412">
        <v>613.9</v>
      </c>
      <c r="HT267" s="412">
        <v>160</v>
      </c>
      <c r="HU267" s="412">
        <v>42.5</v>
      </c>
      <c r="HV267" s="412">
        <v>76209.399999999994</v>
      </c>
      <c r="HW267" s="412">
        <v>0</v>
      </c>
      <c r="HX267" s="412">
        <v>76209.399999999994</v>
      </c>
      <c r="HY267" s="412">
        <v>141.5</v>
      </c>
      <c r="HZ267" s="412">
        <v>60069</v>
      </c>
      <c r="IA267" s="412">
        <v>21636</v>
      </c>
      <c r="IB267" s="412">
        <v>13611.75</v>
      </c>
      <c r="IC267" s="412">
        <v>4374.75</v>
      </c>
      <c r="ID267" s="412">
        <v>1608.75</v>
      </c>
      <c r="IE267" s="412">
        <v>425</v>
      </c>
      <c r="IF267" s="412">
        <v>96</v>
      </c>
      <c r="IG267" s="412">
        <v>21.25</v>
      </c>
      <c r="IH267" s="412">
        <v>101984</v>
      </c>
      <c r="II267" s="412">
        <v>39.659999999999997</v>
      </c>
      <c r="IJ267" s="412">
        <v>15618.88</v>
      </c>
      <c r="IK267" s="412">
        <v>2091.2199999999998</v>
      </c>
      <c r="IL267" s="412">
        <v>769.85</v>
      </c>
      <c r="IM267" s="412">
        <v>112.66</v>
      </c>
      <c r="IN267" s="412">
        <v>26.66</v>
      </c>
      <c r="IO267" s="412">
        <v>4.37</v>
      </c>
      <c r="IP267" s="412">
        <v>0.42</v>
      </c>
      <c r="IQ267" s="412">
        <v>0</v>
      </c>
      <c r="IR267" s="412">
        <v>18663.719999999994</v>
      </c>
      <c r="IS267" s="412">
        <v>101.84</v>
      </c>
      <c r="IT267" s="412">
        <v>44450.12</v>
      </c>
      <c r="IU267" s="412">
        <v>19544.78</v>
      </c>
      <c r="IV267" s="412">
        <v>12841.9</v>
      </c>
      <c r="IW267" s="412">
        <v>4262.09</v>
      </c>
      <c r="IX267" s="412">
        <v>1582.09</v>
      </c>
      <c r="IY267" s="412">
        <v>420.63</v>
      </c>
      <c r="IZ267" s="412">
        <v>95.58</v>
      </c>
      <c r="JA267" s="412">
        <v>21.25</v>
      </c>
      <c r="JB267" s="412">
        <v>83320.28</v>
      </c>
      <c r="JC267" s="412">
        <v>56.6</v>
      </c>
      <c r="JD267" s="412">
        <v>29633.4</v>
      </c>
      <c r="JE267" s="412">
        <v>15201.5</v>
      </c>
      <c r="JF267" s="412">
        <v>11415</v>
      </c>
      <c r="JG267" s="412">
        <v>4262.1000000000004</v>
      </c>
      <c r="JH267" s="412">
        <v>1933.7</v>
      </c>
      <c r="JI267" s="412">
        <v>607.6</v>
      </c>
      <c r="JJ267" s="412">
        <v>159.30000000000001</v>
      </c>
      <c r="JK267" s="412">
        <v>42.5</v>
      </c>
      <c r="JL267" s="412">
        <v>63311.7</v>
      </c>
      <c r="JM267" s="412">
        <v>0</v>
      </c>
      <c r="JN267" s="412">
        <v>63311.7</v>
      </c>
      <c r="JO267" s="286"/>
      <c r="JP267" s="143">
        <f t="shared" si="9"/>
        <v>0</v>
      </c>
    </row>
    <row r="268" spans="1:276" x14ac:dyDescent="0.2">
      <c r="A268" s="150" t="s">
        <v>733</v>
      </c>
      <c r="B268" s="151" t="s">
        <v>276</v>
      </c>
      <c r="C268" s="152" t="s">
        <v>286</v>
      </c>
      <c r="D268" s="415" t="s">
        <v>732</v>
      </c>
      <c r="E268" s="412">
        <v>3351</v>
      </c>
      <c r="F268" s="412">
        <v>7675</v>
      </c>
      <c r="G268" s="412">
        <v>15714</v>
      </c>
      <c r="H268" s="412">
        <v>9322</v>
      </c>
      <c r="I268" s="412">
        <v>8846</v>
      </c>
      <c r="J268" s="412">
        <v>5237</v>
      </c>
      <c r="K268" s="412">
        <v>4852</v>
      </c>
      <c r="L268" s="412">
        <v>870</v>
      </c>
      <c r="M268" s="412">
        <v>55867</v>
      </c>
      <c r="N268" s="412">
        <v>146</v>
      </c>
      <c r="O268" s="412">
        <v>200</v>
      </c>
      <c r="P268" s="412">
        <v>234</v>
      </c>
      <c r="Q268" s="412">
        <v>138</v>
      </c>
      <c r="R268" s="412">
        <v>76</v>
      </c>
      <c r="S268" s="412">
        <v>34</v>
      </c>
      <c r="T268" s="412">
        <v>26</v>
      </c>
      <c r="U268" s="412">
        <v>10</v>
      </c>
      <c r="V268" s="412">
        <v>864</v>
      </c>
      <c r="W268" s="412">
        <v>0</v>
      </c>
      <c r="X268" s="412">
        <v>0</v>
      </c>
      <c r="Y268" s="412">
        <v>0</v>
      </c>
      <c r="Z268" s="412">
        <v>0</v>
      </c>
      <c r="AA268" s="412">
        <v>0</v>
      </c>
      <c r="AB268" s="412">
        <v>0</v>
      </c>
      <c r="AC268" s="412">
        <v>0</v>
      </c>
      <c r="AD268" s="412">
        <v>0</v>
      </c>
      <c r="AE268" s="412">
        <v>0</v>
      </c>
      <c r="AF268" s="412">
        <v>3205</v>
      </c>
      <c r="AG268" s="412">
        <v>7475</v>
      </c>
      <c r="AH268" s="412">
        <v>15480</v>
      </c>
      <c r="AI268" s="412">
        <v>9184</v>
      </c>
      <c r="AJ268" s="412">
        <v>8770</v>
      </c>
      <c r="AK268" s="412">
        <v>5203</v>
      </c>
      <c r="AL268" s="412">
        <v>4826</v>
      </c>
      <c r="AM268" s="412">
        <v>860</v>
      </c>
      <c r="AN268" s="412">
        <v>55003</v>
      </c>
      <c r="AO268" s="412">
        <v>10</v>
      </c>
      <c r="AP268" s="412">
        <v>34</v>
      </c>
      <c r="AQ268" s="412">
        <v>70</v>
      </c>
      <c r="AR268" s="412">
        <v>57</v>
      </c>
      <c r="AS268" s="412">
        <v>60</v>
      </c>
      <c r="AT268" s="412">
        <v>39</v>
      </c>
      <c r="AU268" s="412">
        <v>41</v>
      </c>
      <c r="AV268" s="412">
        <v>19</v>
      </c>
      <c r="AW268" s="412">
        <v>330</v>
      </c>
      <c r="AX268" s="412">
        <v>10</v>
      </c>
      <c r="AY268" s="412">
        <v>34</v>
      </c>
      <c r="AZ268" s="412">
        <v>70</v>
      </c>
      <c r="BA268" s="412">
        <v>57</v>
      </c>
      <c r="BB268" s="412">
        <v>60</v>
      </c>
      <c r="BC268" s="412">
        <v>39</v>
      </c>
      <c r="BD268" s="412">
        <v>41</v>
      </c>
      <c r="BE268" s="412">
        <v>19</v>
      </c>
      <c r="BF268" s="412">
        <v>0</v>
      </c>
      <c r="BG268" s="412">
        <v>330</v>
      </c>
      <c r="BH268" s="412">
        <v>10</v>
      </c>
      <c r="BI268" s="412">
        <v>3229</v>
      </c>
      <c r="BJ268" s="412">
        <v>7511</v>
      </c>
      <c r="BK268" s="412">
        <v>15467</v>
      </c>
      <c r="BL268" s="412">
        <v>9187</v>
      </c>
      <c r="BM268" s="412">
        <v>8749</v>
      </c>
      <c r="BN268" s="412">
        <v>5205</v>
      </c>
      <c r="BO268" s="412">
        <v>4804</v>
      </c>
      <c r="BP268" s="412">
        <v>841</v>
      </c>
      <c r="BQ268" s="412">
        <v>55003</v>
      </c>
      <c r="BR268" s="412">
        <v>4</v>
      </c>
      <c r="BS268" s="412">
        <v>1687</v>
      </c>
      <c r="BT268" s="412">
        <v>3306</v>
      </c>
      <c r="BU268" s="412">
        <v>5043</v>
      </c>
      <c r="BV268" s="412">
        <v>2705</v>
      </c>
      <c r="BW268" s="412">
        <v>2007</v>
      </c>
      <c r="BX268" s="412">
        <v>922</v>
      </c>
      <c r="BY268" s="412">
        <v>635</v>
      </c>
      <c r="BZ268" s="412">
        <v>103</v>
      </c>
      <c r="CA268" s="412">
        <v>16412</v>
      </c>
      <c r="CB268" s="412">
        <v>0</v>
      </c>
      <c r="CC268" s="412">
        <v>13</v>
      </c>
      <c r="CD268" s="412">
        <v>62</v>
      </c>
      <c r="CE268" s="412">
        <v>128</v>
      </c>
      <c r="CF268" s="412">
        <v>62</v>
      </c>
      <c r="CG268" s="412">
        <v>58</v>
      </c>
      <c r="CH268" s="412">
        <v>40</v>
      </c>
      <c r="CI268" s="412">
        <v>30</v>
      </c>
      <c r="CJ268" s="412">
        <v>0</v>
      </c>
      <c r="CK268" s="412">
        <v>393</v>
      </c>
      <c r="CL268" s="412">
        <v>0</v>
      </c>
      <c r="CM268" s="412">
        <v>0</v>
      </c>
      <c r="CN268" s="412">
        <v>4</v>
      </c>
      <c r="CO268" s="412">
        <v>9</v>
      </c>
      <c r="CP268" s="412">
        <v>4</v>
      </c>
      <c r="CQ268" s="412">
        <v>6</v>
      </c>
      <c r="CR268" s="412">
        <v>10</v>
      </c>
      <c r="CS268" s="412">
        <v>18</v>
      </c>
      <c r="CT268" s="412">
        <v>3</v>
      </c>
      <c r="CU268" s="412">
        <v>54</v>
      </c>
      <c r="CV268" s="412">
        <v>80</v>
      </c>
      <c r="CW268" s="412">
        <v>70</v>
      </c>
      <c r="CX268" s="412">
        <v>164</v>
      </c>
      <c r="CY268" s="412">
        <v>106</v>
      </c>
      <c r="CZ268" s="412">
        <v>87</v>
      </c>
      <c r="DA268" s="412">
        <v>60</v>
      </c>
      <c r="DB268" s="412">
        <v>53</v>
      </c>
      <c r="DC268" s="412">
        <v>27</v>
      </c>
      <c r="DD268" s="412">
        <v>647</v>
      </c>
      <c r="DE268" s="412">
        <v>66</v>
      </c>
      <c r="DF268" s="412">
        <v>71</v>
      </c>
      <c r="DG268" s="412">
        <v>153</v>
      </c>
      <c r="DH268" s="412">
        <v>110</v>
      </c>
      <c r="DI268" s="412">
        <v>114</v>
      </c>
      <c r="DJ268" s="412">
        <v>46</v>
      </c>
      <c r="DK268" s="412">
        <v>40</v>
      </c>
      <c r="DL268" s="412">
        <v>10</v>
      </c>
      <c r="DM268" s="412">
        <v>610</v>
      </c>
      <c r="DN268" s="412">
        <v>31</v>
      </c>
      <c r="DO268" s="412">
        <v>71</v>
      </c>
      <c r="DP268" s="412">
        <v>123</v>
      </c>
      <c r="DQ268" s="412">
        <v>71</v>
      </c>
      <c r="DR268" s="412">
        <v>50</v>
      </c>
      <c r="DS268" s="412">
        <v>29</v>
      </c>
      <c r="DT268" s="412">
        <v>43</v>
      </c>
      <c r="DU268" s="412">
        <v>3</v>
      </c>
      <c r="DV268" s="412">
        <v>421</v>
      </c>
      <c r="DW268" s="412">
        <v>30</v>
      </c>
      <c r="DX268" s="412">
        <v>32</v>
      </c>
      <c r="DY268" s="412">
        <v>27</v>
      </c>
      <c r="DZ268" s="412">
        <v>31</v>
      </c>
      <c r="EA268" s="412">
        <v>14</v>
      </c>
      <c r="EB268" s="412">
        <v>8</v>
      </c>
      <c r="EC268" s="412">
        <v>14</v>
      </c>
      <c r="ED268" s="412">
        <v>4</v>
      </c>
      <c r="EE268" s="412">
        <v>160</v>
      </c>
      <c r="EF268" s="412">
        <v>127</v>
      </c>
      <c r="EG268" s="412">
        <v>174</v>
      </c>
      <c r="EH268" s="412">
        <v>303</v>
      </c>
      <c r="EI268" s="412">
        <v>212</v>
      </c>
      <c r="EJ268" s="412">
        <v>178</v>
      </c>
      <c r="EK268" s="412">
        <v>83</v>
      </c>
      <c r="EL268" s="412">
        <v>97</v>
      </c>
      <c r="EM268" s="412">
        <v>17</v>
      </c>
      <c r="EN268" s="412">
        <v>1191</v>
      </c>
      <c r="EO268" s="412">
        <v>92</v>
      </c>
      <c r="EP268" s="412">
        <v>91</v>
      </c>
      <c r="EQ268" s="412">
        <v>139</v>
      </c>
      <c r="ER268" s="412">
        <v>124</v>
      </c>
      <c r="ES268" s="412">
        <v>102</v>
      </c>
      <c r="ET268" s="412">
        <v>43</v>
      </c>
      <c r="EU268" s="412">
        <v>53</v>
      </c>
      <c r="EV268" s="412">
        <v>15</v>
      </c>
      <c r="EW268" s="412">
        <v>659</v>
      </c>
      <c r="EX268" s="412">
        <v>0</v>
      </c>
      <c r="EY268" s="412">
        <v>0</v>
      </c>
      <c r="EZ268" s="412">
        <v>0</v>
      </c>
      <c r="FA268" s="412">
        <v>0</v>
      </c>
      <c r="FB268" s="412">
        <v>0</v>
      </c>
      <c r="FC268" s="412">
        <v>0</v>
      </c>
      <c r="FD268" s="412">
        <v>0</v>
      </c>
      <c r="FE268" s="412">
        <v>0</v>
      </c>
      <c r="FF268" s="412">
        <v>0</v>
      </c>
      <c r="FG268" s="412">
        <v>5</v>
      </c>
      <c r="FH268" s="412">
        <v>5</v>
      </c>
      <c r="FI268" s="412">
        <v>10</v>
      </c>
      <c r="FJ268" s="412">
        <v>12</v>
      </c>
      <c r="FK268" s="412">
        <v>5</v>
      </c>
      <c r="FL268" s="412">
        <v>2</v>
      </c>
      <c r="FM268" s="412">
        <v>7</v>
      </c>
      <c r="FN268" s="412">
        <v>1</v>
      </c>
      <c r="FO268" s="412">
        <v>47</v>
      </c>
      <c r="FP268" s="412">
        <v>87</v>
      </c>
      <c r="FQ268" s="412">
        <v>86</v>
      </c>
      <c r="FR268" s="412">
        <v>129</v>
      </c>
      <c r="FS268" s="412">
        <v>112</v>
      </c>
      <c r="FT268" s="412">
        <v>97</v>
      </c>
      <c r="FU268" s="412">
        <v>41</v>
      </c>
      <c r="FV268" s="412">
        <v>46</v>
      </c>
      <c r="FW268" s="412">
        <v>14</v>
      </c>
      <c r="FX268" s="412">
        <v>612</v>
      </c>
      <c r="FY268" s="412">
        <v>6</v>
      </c>
      <c r="FZ268" s="412">
        <v>1447</v>
      </c>
      <c r="GA268" s="412">
        <v>4029</v>
      </c>
      <c r="GB268" s="412">
        <v>10115</v>
      </c>
      <c r="GC268" s="412">
        <v>6303</v>
      </c>
      <c r="GD268" s="412">
        <v>6610</v>
      </c>
      <c r="GE268" s="412">
        <v>4193</v>
      </c>
      <c r="GF268" s="412">
        <v>4064</v>
      </c>
      <c r="GG268" s="412">
        <v>728</v>
      </c>
      <c r="GH268" s="412">
        <v>37495</v>
      </c>
      <c r="GI268" s="412">
        <v>4</v>
      </c>
      <c r="GJ268" s="412">
        <v>1782</v>
      </c>
      <c r="GK268" s="412">
        <v>3482</v>
      </c>
      <c r="GL268" s="412">
        <v>5352</v>
      </c>
      <c r="GM268" s="412">
        <v>2884</v>
      </c>
      <c r="GN268" s="412">
        <v>2139</v>
      </c>
      <c r="GO268" s="412">
        <v>1012</v>
      </c>
      <c r="GP268" s="412">
        <v>740</v>
      </c>
      <c r="GQ268" s="412">
        <v>113</v>
      </c>
      <c r="GR268" s="412">
        <v>17508</v>
      </c>
      <c r="GS268" s="412">
        <v>0</v>
      </c>
      <c r="GT268" s="412">
        <v>4</v>
      </c>
      <c r="GU268" s="412">
        <v>0.5</v>
      </c>
      <c r="GV268" s="412">
        <v>0</v>
      </c>
      <c r="GW268" s="412">
        <v>0</v>
      </c>
      <c r="GX268" s="412">
        <v>0</v>
      </c>
      <c r="GY268" s="412">
        <v>0</v>
      </c>
      <c r="GZ268" s="412">
        <v>0</v>
      </c>
      <c r="HA268" s="412">
        <v>0</v>
      </c>
      <c r="HB268" s="412">
        <v>4.5</v>
      </c>
      <c r="HC268" s="412">
        <v>9</v>
      </c>
      <c r="HD268" s="412">
        <v>2775</v>
      </c>
      <c r="HE268" s="412">
        <v>6608</v>
      </c>
      <c r="HF268" s="412">
        <v>14049.25</v>
      </c>
      <c r="HG268" s="412">
        <v>8432.25</v>
      </c>
      <c r="HH268" s="412">
        <v>8184.75</v>
      </c>
      <c r="HI268" s="412">
        <v>4933</v>
      </c>
      <c r="HJ268" s="412">
        <v>4592.75</v>
      </c>
      <c r="HK268" s="412">
        <v>812.75</v>
      </c>
      <c r="HL268" s="412">
        <v>50396.75</v>
      </c>
      <c r="HM268" s="412">
        <v>5</v>
      </c>
      <c r="HN268" s="412">
        <v>1850</v>
      </c>
      <c r="HO268" s="412">
        <v>5139.6000000000004</v>
      </c>
      <c r="HP268" s="412">
        <v>12488.2</v>
      </c>
      <c r="HQ268" s="412">
        <v>8432.2999999999993</v>
      </c>
      <c r="HR268" s="412">
        <v>10003.6</v>
      </c>
      <c r="HS268" s="412">
        <v>7125.4</v>
      </c>
      <c r="HT268" s="412">
        <v>7654.6</v>
      </c>
      <c r="HU268" s="412">
        <v>1625.5</v>
      </c>
      <c r="HV268" s="412">
        <v>54324.200000000004</v>
      </c>
      <c r="HW268" s="412">
        <v>75.099999999999994</v>
      </c>
      <c r="HX268" s="412">
        <v>54399.3</v>
      </c>
      <c r="HY268" s="412">
        <v>9</v>
      </c>
      <c r="HZ268" s="412">
        <v>2775</v>
      </c>
      <c r="IA268" s="412">
        <v>6608</v>
      </c>
      <c r="IB268" s="412">
        <v>14049.25</v>
      </c>
      <c r="IC268" s="412">
        <v>8432.25</v>
      </c>
      <c r="ID268" s="412">
        <v>8184.75</v>
      </c>
      <c r="IE268" s="412">
        <v>4933</v>
      </c>
      <c r="IF268" s="412">
        <v>4592.75</v>
      </c>
      <c r="IG268" s="412">
        <v>812.75</v>
      </c>
      <c r="IH268" s="412">
        <v>50396.75</v>
      </c>
      <c r="II268" s="412">
        <v>2.0099999999999998</v>
      </c>
      <c r="IJ268" s="412">
        <v>669.72</v>
      </c>
      <c r="IK268" s="412">
        <v>1546.71</v>
      </c>
      <c r="IL268" s="412">
        <v>1890.65</v>
      </c>
      <c r="IM268" s="412">
        <v>525.20000000000005</v>
      </c>
      <c r="IN268" s="412">
        <v>236.06</v>
      </c>
      <c r="IO268" s="412">
        <v>72.510000000000005</v>
      </c>
      <c r="IP268" s="412">
        <v>21.89</v>
      </c>
      <c r="IQ268" s="412">
        <v>0.97</v>
      </c>
      <c r="IR268" s="412">
        <v>4965.7200000000012</v>
      </c>
      <c r="IS268" s="412">
        <v>6.99</v>
      </c>
      <c r="IT268" s="412">
        <v>2105.2799999999997</v>
      </c>
      <c r="IU268" s="412">
        <v>5061.29</v>
      </c>
      <c r="IV268" s="412">
        <v>12158.6</v>
      </c>
      <c r="IW268" s="412">
        <v>7907.05</v>
      </c>
      <c r="IX268" s="412">
        <v>7948.69</v>
      </c>
      <c r="IY268" s="412">
        <v>4860.49</v>
      </c>
      <c r="IZ268" s="412">
        <v>4570.8599999999997</v>
      </c>
      <c r="JA268" s="412">
        <v>811.78</v>
      </c>
      <c r="JB268" s="412">
        <v>45431.03</v>
      </c>
      <c r="JC268" s="412">
        <v>3.9</v>
      </c>
      <c r="JD268" s="412">
        <v>1403.5</v>
      </c>
      <c r="JE268" s="412">
        <v>3936.6</v>
      </c>
      <c r="JF268" s="412">
        <v>10807.6</v>
      </c>
      <c r="JG268" s="412">
        <v>7907.1</v>
      </c>
      <c r="JH268" s="412">
        <v>9715.1</v>
      </c>
      <c r="JI268" s="412">
        <v>7020.7</v>
      </c>
      <c r="JJ268" s="412">
        <v>7618.1</v>
      </c>
      <c r="JK268" s="412">
        <v>1623.6</v>
      </c>
      <c r="JL268" s="412">
        <v>50036.2</v>
      </c>
      <c r="JM268" s="412">
        <v>75.099999999999994</v>
      </c>
      <c r="JN268" s="412">
        <v>50111.3</v>
      </c>
      <c r="JO268" s="286"/>
      <c r="JP268" s="143">
        <f t="shared" si="9"/>
        <v>0</v>
      </c>
    </row>
    <row r="269" spans="1:276" x14ac:dyDescent="0.2">
      <c r="A269" s="150" t="s">
        <v>735</v>
      </c>
      <c r="B269" s="151" t="s">
        <v>276</v>
      </c>
      <c r="C269" s="152" t="s">
        <v>285</v>
      </c>
      <c r="D269" s="415" t="s">
        <v>734</v>
      </c>
      <c r="E269" s="412">
        <v>7260</v>
      </c>
      <c r="F269" s="412">
        <v>12068</v>
      </c>
      <c r="G269" s="412">
        <v>11876</v>
      </c>
      <c r="H269" s="412">
        <v>7775</v>
      </c>
      <c r="I269" s="412">
        <v>6332</v>
      </c>
      <c r="J269" s="412">
        <v>3812</v>
      </c>
      <c r="K269" s="412">
        <v>2464</v>
      </c>
      <c r="L269" s="412">
        <v>245</v>
      </c>
      <c r="M269" s="412">
        <v>51832</v>
      </c>
      <c r="N269" s="412">
        <v>109</v>
      </c>
      <c r="O269" s="412">
        <v>85</v>
      </c>
      <c r="P269" s="412">
        <v>101</v>
      </c>
      <c r="Q269" s="412">
        <v>73</v>
      </c>
      <c r="R269" s="412">
        <v>59</v>
      </c>
      <c r="S269" s="412">
        <v>22</v>
      </c>
      <c r="T269" s="412">
        <v>19</v>
      </c>
      <c r="U269" s="412">
        <v>2</v>
      </c>
      <c r="V269" s="412">
        <v>470</v>
      </c>
      <c r="W269" s="412">
        <v>0</v>
      </c>
      <c r="X269" s="412">
        <v>0</v>
      </c>
      <c r="Y269" s="412">
        <v>0</v>
      </c>
      <c r="Z269" s="412">
        <v>0</v>
      </c>
      <c r="AA269" s="412">
        <v>0</v>
      </c>
      <c r="AB269" s="412">
        <v>0</v>
      </c>
      <c r="AC269" s="412">
        <v>0</v>
      </c>
      <c r="AD269" s="412">
        <v>0</v>
      </c>
      <c r="AE269" s="412">
        <v>0</v>
      </c>
      <c r="AF269" s="412">
        <v>7151</v>
      </c>
      <c r="AG269" s="412">
        <v>11983</v>
      </c>
      <c r="AH269" s="412">
        <v>11775</v>
      </c>
      <c r="AI269" s="412">
        <v>7702</v>
      </c>
      <c r="AJ269" s="412">
        <v>6273</v>
      </c>
      <c r="AK269" s="412">
        <v>3790</v>
      </c>
      <c r="AL269" s="412">
        <v>2445</v>
      </c>
      <c r="AM269" s="412">
        <v>243</v>
      </c>
      <c r="AN269" s="412">
        <v>51362</v>
      </c>
      <c r="AO269" s="412">
        <v>18</v>
      </c>
      <c r="AP269" s="412">
        <v>41</v>
      </c>
      <c r="AQ269" s="412">
        <v>69</v>
      </c>
      <c r="AR269" s="412">
        <v>66</v>
      </c>
      <c r="AS269" s="412">
        <v>49</v>
      </c>
      <c r="AT269" s="412">
        <v>38</v>
      </c>
      <c r="AU269" s="412">
        <v>36</v>
      </c>
      <c r="AV269" s="412">
        <v>12</v>
      </c>
      <c r="AW269" s="412">
        <v>329</v>
      </c>
      <c r="AX269" s="412">
        <v>18</v>
      </c>
      <c r="AY269" s="412">
        <v>41</v>
      </c>
      <c r="AZ269" s="412">
        <v>69</v>
      </c>
      <c r="BA269" s="412">
        <v>66</v>
      </c>
      <c r="BB269" s="412">
        <v>49</v>
      </c>
      <c r="BC269" s="412">
        <v>38</v>
      </c>
      <c r="BD269" s="412">
        <v>36</v>
      </c>
      <c r="BE269" s="412">
        <v>12</v>
      </c>
      <c r="BF269" s="412">
        <v>0</v>
      </c>
      <c r="BG269" s="412">
        <v>329</v>
      </c>
      <c r="BH269" s="412">
        <v>18</v>
      </c>
      <c r="BI269" s="412">
        <v>7174</v>
      </c>
      <c r="BJ269" s="412">
        <v>12011</v>
      </c>
      <c r="BK269" s="412">
        <v>11772</v>
      </c>
      <c r="BL269" s="412">
        <v>7685</v>
      </c>
      <c r="BM269" s="412">
        <v>6262</v>
      </c>
      <c r="BN269" s="412">
        <v>3788</v>
      </c>
      <c r="BO269" s="412">
        <v>2421</v>
      </c>
      <c r="BP269" s="412">
        <v>231</v>
      </c>
      <c r="BQ269" s="412">
        <v>51362</v>
      </c>
      <c r="BR269" s="412">
        <v>3</v>
      </c>
      <c r="BS269" s="412">
        <v>4236</v>
      </c>
      <c r="BT269" s="412">
        <v>4529</v>
      </c>
      <c r="BU269" s="412">
        <v>3327</v>
      </c>
      <c r="BV269" s="412">
        <v>1818</v>
      </c>
      <c r="BW269" s="412">
        <v>1165</v>
      </c>
      <c r="BX269" s="412">
        <v>562</v>
      </c>
      <c r="BY269" s="412">
        <v>315</v>
      </c>
      <c r="BZ269" s="412">
        <v>27</v>
      </c>
      <c r="CA269" s="412">
        <v>15982</v>
      </c>
      <c r="CB269" s="412">
        <v>0</v>
      </c>
      <c r="CC269" s="412">
        <v>31</v>
      </c>
      <c r="CD269" s="412">
        <v>114</v>
      </c>
      <c r="CE269" s="412">
        <v>95</v>
      </c>
      <c r="CF269" s="412">
        <v>52</v>
      </c>
      <c r="CG269" s="412">
        <v>40</v>
      </c>
      <c r="CH269" s="412">
        <v>19</v>
      </c>
      <c r="CI269" s="412">
        <v>13</v>
      </c>
      <c r="CJ269" s="412">
        <v>0</v>
      </c>
      <c r="CK269" s="412">
        <v>364</v>
      </c>
      <c r="CL269" s="412">
        <v>0</v>
      </c>
      <c r="CM269" s="412">
        <v>8</v>
      </c>
      <c r="CN269" s="412">
        <v>3</v>
      </c>
      <c r="CO269" s="412">
        <v>11</v>
      </c>
      <c r="CP269" s="412">
        <v>11</v>
      </c>
      <c r="CQ269" s="412">
        <v>16</v>
      </c>
      <c r="CR269" s="412">
        <v>24</v>
      </c>
      <c r="CS269" s="412">
        <v>14</v>
      </c>
      <c r="CT269" s="412">
        <v>6</v>
      </c>
      <c r="CU269" s="412">
        <v>93</v>
      </c>
      <c r="CV269" s="412">
        <v>80</v>
      </c>
      <c r="CW269" s="412">
        <v>92</v>
      </c>
      <c r="CX269" s="412">
        <v>101</v>
      </c>
      <c r="CY269" s="412">
        <v>91</v>
      </c>
      <c r="CZ269" s="412">
        <v>66</v>
      </c>
      <c r="DA269" s="412">
        <v>50</v>
      </c>
      <c r="DB269" s="412">
        <v>53</v>
      </c>
      <c r="DC269" s="412">
        <v>18</v>
      </c>
      <c r="DD269" s="412">
        <v>551</v>
      </c>
      <c r="DE269" s="412">
        <v>119</v>
      </c>
      <c r="DF269" s="412">
        <v>63</v>
      </c>
      <c r="DG269" s="412">
        <v>70</v>
      </c>
      <c r="DH269" s="412">
        <v>33</v>
      </c>
      <c r="DI269" s="412">
        <v>35</v>
      </c>
      <c r="DJ269" s="412">
        <v>14</v>
      </c>
      <c r="DK269" s="412">
        <v>18</v>
      </c>
      <c r="DL269" s="412">
        <v>0</v>
      </c>
      <c r="DM269" s="412">
        <v>352</v>
      </c>
      <c r="DN269" s="412">
        <v>167</v>
      </c>
      <c r="DO269" s="412">
        <v>173</v>
      </c>
      <c r="DP269" s="412">
        <v>122</v>
      </c>
      <c r="DQ269" s="412">
        <v>73</v>
      </c>
      <c r="DR269" s="412">
        <v>48</v>
      </c>
      <c r="DS269" s="412">
        <v>32</v>
      </c>
      <c r="DT269" s="412">
        <v>27</v>
      </c>
      <c r="DU269" s="412">
        <v>1</v>
      </c>
      <c r="DV269" s="412">
        <v>643</v>
      </c>
      <c r="DW269" s="412">
        <v>0</v>
      </c>
      <c r="DX269" s="412">
        <v>0</v>
      </c>
      <c r="DY269" s="412">
        <v>0</v>
      </c>
      <c r="DZ269" s="412">
        <v>0</v>
      </c>
      <c r="EA269" s="412">
        <v>0</v>
      </c>
      <c r="EB269" s="412">
        <v>0</v>
      </c>
      <c r="EC269" s="412">
        <v>0</v>
      </c>
      <c r="ED269" s="412">
        <v>0</v>
      </c>
      <c r="EE269" s="412">
        <v>0</v>
      </c>
      <c r="EF269" s="412">
        <v>286</v>
      </c>
      <c r="EG269" s="412">
        <v>236</v>
      </c>
      <c r="EH269" s="412">
        <v>192</v>
      </c>
      <c r="EI269" s="412">
        <v>106</v>
      </c>
      <c r="EJ269" s="412">
        <v>83</v>
      </c>
      <c r="EK269" s="412">
        <v>46</v>
      </c>
      <c r="EL269" s="412">
        <v>45</v>
      </c>
      <c r="EM269" s="412">
        <v>1</v>
      </c>
      <c r="EN269" s="412">
        <v>995</v>
      </c>
      <c r="EO269" s="412">
        <v>140</v>
      </c>
      <c r="EP269" s="412">
        <v>99</v>
      </c>
      <c r="EQ269" s="412">
        <v>95</v>
      </c>
      <c r="ER269" s="412">
        <v>54</v>
      </c>
      <c r="ES269" s="412">
        <v>56</v>
      </c>
      <c r="ET269" s="412">
        <v>22</v>
      </c>
      <c r="EU269" s="412">
        <v>28</v>
      </c>
      <c r="EV269" s="412">
        <v>1</v>
      </c>
      <c r="EW269" s="412">
        <v>495</v>
      </c>
      <c r="EX269" s="412">
        <v>0</v>
      </c>
      <c r="EY269" s="412">
        <v>0</v>
      </c>
      <c r="EZ269" s="412">
        <v>0</v>
      </c>
      <c r="FA269" s="412">
        <v>0</v>
      </c>
      <c r="FB269" s="412">
        <v>0</v>
      </c>
      <c r="FC269" s="412">
        <v>0</v>
      </c>
      <c r="FD269" s="412">
        <v>0</v>
      </c>
      <c r="FE269" s="412">
        <v>0</v>
      </c>
      <c r="FF269" s="412">
        <v>0</v>
      </c>
      <c r="FG269" s="412">
        <v>13</v>
      </c>
      <c r="FH269" s="412">
        <v>19</v>
      </c>
      <c r="FI269" s="412">
        <v>17</v>
      </c>
      <c r="FJ269" s="412">
        <v>12</v>
      </c>
      <c r="FK269" s="412">
        <v>11</v>
      </c>
      <c r="FL269" s="412">
        <v>3</v>
      </c>
      <c r="FM269" s="412">
        <v>8</v>
      </c>
      <c r="FN269" s="412">
        <v>1</v>
      </c>
      <c r="FO269" s="412">
        <v>84</v>
      </c>
      <c r="FP269" s="412">
        <v>127</v>
      </c>
      <c r="FQ269" s="412">
        <v>80</v>
      </c>
      <c r="FR269" s="412">
        <v>78</v>
      </c>
      <c r="FS269" s="412">
        <v>42</v>
      </c>
      <c r="FT269" s="412">
        <v>45</v>
      </c>
      <c r="FU269" s="412">
        <v>19</v>
      </c>
      <c r="FV269" s="412">
        <v>20</v>
      </c>
      <c r="FW269" s="412">
        <v>0</v>
      </c>
      <c r="FX269" s="412">
        <v>411</v>
      </c>
      <c r="FY269" s="412">
        <v>15</v>
      </c>
      <c r="FZ269" s="412">
        <v>2731</v>
      </c>
      <c r="GA269" s="412">
        <v>7192</v>
      </c>
      <c r="GB269" s="412">
        <v>8217</v>
      </c>
      <c r="GC269" s="412">
        <v>5731</v>
      </c>
      <c r="GD269" s="412">
        <v>4991</v>
      </c>
      <c r="GE269" s="412">
        <v>3151</v>
      </c>
      <c r="GF269" s="412">
        <v>2052</v>
      </c>
      <c r="GG269" s="412">
        <v>197</v>
      </c>
      <c r="GH269" s="412">
        <v>34277</v>
      </c>
      <c r="GI269" s="412">
        <v>3</v>
      </c>
      <c r="GJ269" s="412">
        <v>4443</v>
      </c>
      <c r="GK269" s="412">
        <v>4819</v>
      </c>
      <c r="GL269" s="412">
        <v>3555</v>
      </c>
      <c r="GM269" s="412">
        <v>1954</v>
      </c>
      <c r="GN269" s="412">
        <v>1271</v>
      </c>
      <c r="GO269" s="412">
        <v>637</v>
      </c>
      <c r="GP269" s="412">
        <v>369</v>
      </c>
      <c r="GQ269" s="412">
        <v>34</v>
      </c>
      <c r="GR269" s="412">
        <v>17085</v>
      </c>
      <c r="GS269" s="412">
        <v>0</v>
      </c>
      <c r="GT269" s="412">
        <v>6.1</v>
      </c>
      <c r="GU269" s="412">
        <v>1</v>
      </c>
      <c r="GV269" s="412">
        <v>1.9</v>
      </c>
      <c r="GW269" s="412">
        <v>1</v>
      </c>
      <c r="GX269" s="412">
        <v>0.5</v>
      </c>
      <c r="GY269" s="412">
        <v>0</v>
      </c>
      <c r="GZ269" s="412">
        <v>0</v>
      </c>
      <c r="HA269" s="412">
        <v>0</v>
      </c>
      <c r="HB269" s="412">
        <v>10.5</v>
      </c>
      <c r="HC269" s="412">
        <v>17.25</v>
      </c>
      <c r="HD269" s="412">
        <v>6054.9</v>
      </c>
      <c r="HE269" s="412">
        <v>10804.5</v>
      </c>
      <c r="HF269" s="412">
        <v>10878.6</v>
      </c>
      <c r="HG269" s="412">
        <v>7192.75</v>
      </c>
      <c r="HH269" s="412">
        <v>5939.25</v>
      </c>
      <c r="HI269" s="412">
        <v>3622.75</v>
      </c>
      <c r="HJ269" s="412">
        <v>2325.25</v>
      </c>
      <c r="HK269" s="412">
        <v>221</v>
      </c>
      <c r="HL269" s="412">
        <v>47056.25</v>
      </c>
      <c r="HM269" s="412">
        <v>9.6</v>
      </c>
      <c r="HN269" s="412">
        <v>4036.6</v>
      </c>
      <c r="HO269" s="412">
        <v>8403.5</v>
      </c>
      <c r="HP269" s="412">
        <v>9669.9</v>
      </c>
      <c r="HQ269" s="412">
        <v>7192.8</v>
      </c>
      <c r="HR269" s="412">
        <v>7259.1</v>
      </c>
      <c r="HS269" s="412">
        <v>5232.8999999999996</v>
      </c>
      <c r="HT269" s="412">
        <v>3875.4</v>
      </c>
      <c r="HU269" s="412">
        <v>442</v>
      </c>
      <c r="HV269" s="412">
        <v>46121.8</v>
      </c>
      <c r="HW269" s="412">
        <v>0</v>
      </c>
      <c r="HX269" s="412">
        <v>46121.8</v>
      </c>
      <c r="HY269" s="412">
        <v>17.25</v>
      </c>
      <c r="HZ269" s="412">
        <v>6054.9</v>
      </c>
      <c r="IA269" s="412">
        <v>10804.5</v>
      </c>
      <c r="IB269" s="412">
        <v>10878.6</v>
      </c>
      <c r="IC269" s="412">
        <v>7192.75</v>
      </c>
      <c r="ID269" s="412">
        <v>5939.25</v>
      </c>
      <c r="IE269" s="412">
        <v>3622.75</v>
      </c>
      <c r="IF269" s="412">
        <v>2325.25</v>
      </c>
      <c r="IG269" s="412">
        <v>221</v>
      </c>
      <c r="IH269" s="412">
        <v>47056.25</v>
      </c>
      <c r="II269" s="412">
        <v>2</v>
      </c>
      <c r="IJ269" s="412">
        <v>1908.5</v>
      </c>
      <c r="IK269" s="412">
        <v>1672.4</v>
      </c>
      <c r="IL269" s="412">
        <v>824.5</v>
      </c>
      <c r="IM269" s="412">
        <v>261.3</v>
      </c>
      <c r="IN269" s="412">
        <v>116.9</v>
      </c>
      <c r="IO269" s="412">
        <v>40.200000000000003</v>
      </c>
      <c r="IP269" s="412">
        <v>11</v>
      </c>
      <c r="IQ269" s="412">
        <v>0</v>
      </c>
      <c r="IR269" s="412">
        <v>4836.7999999999993</v>
      </c>
      <c r="IS269" s="412">
        <v>15.25</v>
      </c>
      <c r="IT269" s="412">
        <v>4146.3999999999996</v>
      </c>
      <c r="IU269" s="412">
        <v>9132.1</v>
      </c>
      <c r="IV269" s="412">
        <v>10054.1</v>
      </c>
      <c r="IW269" s="412">
        <v>6931.45</v>
      </c>
      <c r="IX269" s="412">
        <v>5822.35</v>
      </c>
      <c r="IY269" s="412">
        <v>3582.55</v>
      </c>
      <c r="IZ269" s="412">
        <v>2314.25</v>
      </c>
      <c r="JA269" s="412">
        <v>221</v>
      </c>
      <c r="JB269" s="412">
        <v>42219.450000000004</v>
      </c>
      <c r="JC269" s="412">
        <v>8.5</v>
      </c>
      <c r="JD269" s="412">
        <v>2764.3</v>
      </c>
      <c r="JE269" s="412">
        <v>7102.7</v>
      </c>
      <c r="JF269" s="412">
        <v>8937</v>
      </c>
      <c r="JG269" s="412">
        <v>6931.5</v>
      </c>
      <c r="JH269" s="412">
        <v>7116.2</v>
      </c>
      <c r="JI269" s="412">
        <v>5174.8</v>
      </c>
      <c r="JJ269" s="412">
        <v>3857.1</v>
      </c>
      <c r="JK269" s="412">
        <v>442</v>
      </c>
      <c r="JL269" s="412">
        <v>42334.1</v>
      </c>
      <c r="JM269" s="412">
        <v>0</v>
      </c>
      <c r="JN269" s="412">
        <v>42334.1</v>
      </c>
      <c r="JO269" s="286"/>
      <c r="JP269" s="143">
        <f t="shared" si="9"/>
        <v>0</v>
      </c>
    </row>
    <row r="270" spans="1:276" x14ac:dyDescent="0.2">
      <c r="A270" s="150" t="s">
        <v>737</v>
      </c>
      <c r="B270" s="151" t="s">
        <v>276</v>
      </c>
      <c r="C270" s="152" t="s">
        <v>69</v>
      </c>
      <c r="D270" s="415" t="s">
        <v>736</v>
      </c>
      <c r="E270" s="412">
        <v>7807</v>
      </c>
      <c r="F270" s="412">
        <v>14562</v>
      </c>
      <c r="G270" s="412">
        <v>11689</v>
      </c>
      <c r="H270" s="412">
        <v>11023</v>
      </c>
      <c r="I270" s="412">
        <v>7743</v>
      </c>
      <c r="J270" s="412">
        <v>4056</v>
      </c>
      <c r="K270" s="412">
        <v>2195</v>
      </c>
      <c r="L270" s="412">
        <v>186</v>
      </c>
      <c r="M270" s="412">
        <v>59261</v>
      </c>
      <c r="N270" s="412">
        <v>330</v>
      </c>
      <c r="O270" s="412">
        <v>225</v>
      </c>
      <c r="P270" s="412">
        <v>278</v>
      </c>
      <c r="Q270" s="412">
        <v>124</v>
      </c>
      <c r="R270" s="412">
        <v>54</v>
      </c>
      <c r="S270" s="412">
        <v>41</v>
      </c>
      <c r="T270" s="412">
        <v>21</v>
      </c>
      <c r="U270" s="412">
        <v>11</v>
      </c>
      <c r="V270" s="412">
        <v>1084</v>
      </c>
      <c r="W270" s="412">
        <v>0</v>
      </c>
      <c r="X270" s="412">
        <v>1</v>
      </c>
      <c r="Y270" s="412">
        <v>1</v>
      </c>
      <c r="Z270" s="412">
        <v>2</v>
      </c>
      <c r="AA270" s="412">
        <v>0</v>
      </c>
      <c r="AB270" s="412">
        <v>0</v>
      </c>
      <c r="AC270" s="412">
        <v>0</v>
      </c>
      <c r="AD270" s="412">
        <v>0</v>
      </c>
      <c r="AE270" s="412">
        <v>4</v>
      </c>
      <c r="AF270" s="412">
        <v>7477</v>
      </c>
      <c r="AG270" s="412">
        <v>14336</v>
      </c>
      <c r="AH270" s="412">
        <v>11410</v>
      </c>
      <c r="AI270" s="412">
        <v>10897</v>
      </c>
      <c r="AJ270" s="412">
        <v>7689</v>
      </c>
      <c r="AK270" s="412">
        <v>4015</v>
      </c>
      <c r="AL270" s="412">
        <v>2174</v>
      </c>
      <c r="AM270" s="412">
        <v>175</v>
      </c>
      <c r="AN270" s="412">
        <v>58173</v>
      </c>
      <c r="AO270" s="412">
        <v>22</v>
      </c>
      <c r="AP270" s="412">
        <v>78</v>
      </c>
      <c r="AQ270" s="412">
        <v>76</v>
      </c>
      <c r="AR270" s="412">
        <v>109</v>
      </c>
      <c r="AS270" s="412">
        <v>74</v>
      </c>
      <c r="AT270" s="412">
        <v>35</v>
      </c>
      <c r="AU270" s="412">
        <v>31</v>
      </c>
      <c r="AV270" s="412">
        <v>18</v>
      </c>
      <c r="AW270" s="412">
        <v>443</v>
      </c>
      <c r="AX270" s="412">
        <v>22</v>
      </c>
      <c r="AY270" s="412">
        <v>78</v>
      </c>
      <c r="AZ270" s="412">
        <v>76</v>
      </c>
      <c r="BA270" s="412">
        <v>109</v>
      </c>
      <c r="BB270" s="412">
        <v>74</v>
      </c>
      <c r="BC270" s="412">
        <v>35</v>
      </c>
      <c r="BD270" s="412">
        <v>31</v>
      </c>
      <c r="BE270" s="412">
        <v>18</v>
      </c>
      <c r="BF270" s="412">
        <v>0</v>
      </c>
      <c r="BG270" s="412">
        <v>443</v>
      </c>
      <c r="BH270" s="412">
        <v>22</v>
      </c>
      <c r="BI270" s="412">
        <v>7533</v>
      </c>
      <c r="BJ270" s="412">
        <v>14334</v>
      </c>
      <c r="BK270" s="412">
        <v>11443</v>
      </c>
      <c r="BL270" s="412">
        <v>10862</v>
      </c>
      <c r="BM270" s="412">
        <v>7650</v>
      </c>
      <c r="BN270" s="412">
        <v>4011</v>
      </c>
      <c r="BO270" s="412">
        <v>2161</v>
      </c>
      <c r="BP270" s="412">
        <v>157</v>
      </c>
      <c r="BQ270" s="412">
        <v>58173</v>
      </c>
      <c r="BR270" s="412">
        <v>11</v>
      </c>
      <c r="BS270" s="412">
        <v>4131</v>
      </c>
      <c r="BT270" s="412">
        <v>5260</v>
      </c>
      <c r="BU270" s="412">
        <v>3409</v>
      </c>
      <c r="BV270" s="412">
        <v>2589</v>
      </c>
      <c r="BW270" s="412">
        <v>1374</v>
      </c>
      <c r="BX270" s="412">
        <v>642</v>
      </c>
      <c r="BY270" s="412">
        <v>293</v>
      </c>
      <c r="BZ270" s="412">
        <v>11</v>
      </c>
      <c r="CA270" s="412">
        <v>17720</v>
      </c>
      <c r="CB270" s="412">
        <v>0</v>
      </c>
      <c r="CC270" s="412">
        <v>47</v>
      </c>
      <c r="CD270" s="412">
        <v>148</v>
      </c>
      <c r="CE270" s="412">
        <v>132</v>
      </c>
      <c r="CF270" s="412">
        <v>80</v>
      </c>
      <c r="CG270" s="412">
        <v>65</v>
      </c>
      <c r="CH270" s="412">
        <v>31</v>
      </c>
      <c r="CI270" s="412">
        <v>12</v>
      </c>
      <c r="CJ270" s="412">
        <v>0</v>
      </c>
      <c r="CK270" s="412">
        <v>515</v>
      </c>
      <c r="CL270" s="412">
        <v>0</v>
      </c>
      <c r="CM270" s="412">
        <v>2</v>
      </c>
      <c r="CN270" s="412">
        <v>5</v>
      </c>
      <c r="CO270" s="412">
        <v>7</v>
      </c>
      <c r="CP270" s="412">
        <v>6</v>
      </c>
      <c r="CQ270" s="412">
        <v>11</v>
      </c>
      <c r="CR270" s="412">
        <v>20</v>
      </c>
      <c r="CS270" s="412">
        <v>18</v>
      </c>
      <c r="CT270" s="412">
        <v>3</v>
      </c>
      <c r="CU270" s="412">
        <v>72</v>
      </c>
      <c r="CV270" s="412">
        <v>265</v>
      </c>
      <c r="CW270" s="412">
        <v>494</v>
      </c>
      <c r="CX270" s="412">
        <v>543</v>
      </c>
      <c r="CY270" s="412">
        <v>582</v>
      </c>
      <c r="CZ270" s="412">
        <v>377</v>
      </c>
      <c r="DA270" s="412">
        <v>263</v>
      </c>
      <c r="DB270" s="412">
        <v>193</v>
      </c>
      <c r="DC270" s="412">
        <v>21</v>
      </c>
      <c r="DD270" s="412">
        <v>2738</v>
      </c>
      <c r="DE270" s="412">
        <v>104</v>
      </c>
      <c r="DF270" s="412">
        <v>154</v>
      </c>
      <c r="DG270" s="412">
        <v>119</v>
      </c>
      <c r="DH270" s="412">
        <v>108</v>
      </c>
      <c r="DI270" s="412">
        <v>60</v>
      </c>
      <c r="DJ270" s="412">
        <v>28</v>
      </c>
      <c r="DK270" s="412">
        <v>22</v>
      </c>
      <c r="DL270" s="412">
        <v>2</v>
      </c>
      <c r="DM270" s="412">
        <v>597</v>
      </c>
      <c r="DN270" s="412">
        <v>61</v>
      </c>
      <c r="DO270" s="412">
        <v>125</v>
      </c>
      <c r="DP270" s="412">
        <v>84</v>
      </c>
      <c r="DQ270" s="412">
        <v>67</v>
      </c>
      <c r="DR270" s="412">
        <v>38</v>
      </c>
      <c r="DS270" s="412">
        <v>25</v>
      </c>
      <c r="DT270" s="412">
        <v>15</v>
      </c>
      <c r="DU270" s="412">
        <v>2</v>
      </c>
      <c r="DV270" s="412">
        <v>417</v>
      </c>
      <c r="DW270" s="412">
        <v>40</v>
      </c>
      <c r="DX270" s="412">
        <v>35</v>
      </c>
      <c r="DY270" s="412">
        <v>27</v>
      </c>
      <c r="DZ270" s="412">
        <v>29</v>
      </c>
      <c r="EA270" s="412">
        <v>12</v>
      </c>
      <c r="EB270" s="412">
        <v>9</v>
      </c>
      <c r="EC270" s="412">
        <v>6</v>
      </c>
      <c r="ED270" s="412">
        <v>0</v>
      </c>
      <c r="EE270" s="412">
        <v>158</v>
      </c>
      <c r="EF270" s="412">
        <v>205</v>
      </c>
      <c r="EG270" s="412">
        <v>314</v>
      </c>
      <c r="EH270" s="412">
        <v>230</v>
      </c>
      <c r="EI270" s="412">
        <v>204</v>
      </c>
      <c r="EJ270" s="412">
        <v>110</v>
      </c>
      <c r="EK270" s="412">
        <v>62</v>
      </c>
      <c r="EL270" s="412">
        <v>43</v>
      </c>
      <c r="EM270" s="412">
        <v>4</v>
      </c>
      <c r="EN270" s="412">
        <v>1172</v>
      </c>
      <c r="EO270" s="412">
        <v>104</v>
      </c>
      <c r="EP270" s="412">
        <v>165</v>
      </c>
      <c r="EQ270" s="412">
        <v>115</v>
      </c>
      <c r="ER270" s="412">
        <v>110</v>
      </c>
      <c r="ES270" s="412">
        <v>59</v>
      </c>
      <c r="ET270" s="412">
        <v>34</v>
      </c>
      <c r="EU270" s="412">
        <v>27</v>
      </c>
      <c r="EV270" s="412">
        <v>2</v>
      </c>
      <c r="EW270" s="412">
        <v>616</v>
      </c>
      <c r="EX270" s="412">
        <v>0</v>
      </c>
      <c r="EY270" s="412">
        <v>0</v>
      </c>
      <c r="EZ270" s="412">
        <v>0</v>
      </c>
      <c r="FA270" s="412">
        <v>0</v>
      </c>
      <c r="FB270" s="412">
        <v>0</v>
      </c>
      <c r="FC270" s="412">
        <v>0</v>
      </c>
      <c r="FD270" s="412">
        <v>0</v>
      </c>
      <c r="FE270" s="412">
        <v>0</v>
      </c>
      <c r="FF270" s="412">
        <v>0</v>
      </c>
      <c r="FG270" s="412">
        <v>2</v>
      </c>
      <c r="FH270" s="412">
        <v>15</v>
      </c>
      <c r="FI270" s="412">
        <v>13</v>
      </c>
      <c r="FJ270" s="412">
        <v>12</v>
      </c>
      <c r="FK270" s="412">
        <v>5</v>
      </c>
      <c r="FL270" s="412">
        <v>6</v>
      </c>
      <c r="FM270" s="412">
        <v>3</v>
      </c>
      <c r="FN270" s="412">
        <v>0</v>
      </c>
      <c r="FO270" s="412">
        <v>56</v>
      </c>
      <c r="FP270" s="412">
        <v>102</v>
      </c>
      <c r="FQ270" s="412">
        <v>150</v>
      </c>
      <c r="FR270" s="412">
        <v>102</v>
      </c>
      <c r="FS270" s="412">
        <v>98</v>
      </c>
      <c r="FT270" s="412">
        <v>54</v>
      </c>
      <c r="FU270" s="412">
        <v>28</v>
      </c>
      <c r="FV270" s="412">
        <v>24</v>
      </c>
      <c r="FW270" s="412">
        <v>2</v>
      </c>
      <c r="FX270" s="412">
        <v>560</v>
      </c>
      <c r="FY270" s="412">
        <v>11</v>
      </c>
      <c r="FZ270" s="412">
        <v>3246</v>
      </c>
      <c r="GA270" s="412">
        <v>8755</v>
      </c>
      <c r="GB270" s="412">
        <v>7770</v>
      </c>
      <c r="GC270" s="412">
        <v>8083</v>
      </c>
      <c r="GD270" s="412">
        <v>6144</v>
      </c>
      <c r="GE270" s="412">
        <v>3282</v>
      </c>
      <c r="GF270" s="412">
        <v>1817</v>
      </c>
      <c r="GG270" s="412">
        <v>141</v>
      </c>
      <c r="GH270" s="412">
        <v>39249</v>
      </c>
      <c r="GI270" s="412">
        <v>11</v>
      </c>
      <c r="GJ270" s="412">
        <v>4287</v>
      </c>
      <c r="GK270" s="412">
        <v>5579</v>
      </c>
      <c r="GL270" s="412">
        <v>3673</v>
      </c>
      <c r="GM270" s="412">
        <v>2779</v>
      </c>
      <c r="GN270" s="412">
        <v>1506</v>
      </c>
      <c r="GO270" s="412">
        <v>729</v>
      </c>
      <c r="GP270" s="412">
        <v>344</v>
      </c>
      <c r="GQ270" s="412">
        <v>16</v>
      </c>
      <c r="GR270" s="412">
        <v>18924</v>
      </c>
      <c r="GS270" s="412">
        <v>0</v>
      </c>
      <c r="GT270" s="412">
        <v>8.8800000000000008</v>
      </c>
      <c r="GU270" s="412">
        <v>1.88</v>
      </c>
      <c r="GV270" s="412">
        <v>0</v>
      </c>
      <c r="GW270" s="412">
        <v>0</v>
      </c>
      <c r="GX270" s="412">
        <v>0</v>
      </c>
      <c r="GY270" s="412">
        <v>0</v>
      </c>
      <c r="GZ270" s="412">
        <v>0</v>
      </c>
      <c r="HA270" s="412">
        <v>0</v>
      </c>
      <c r="HB270" s="412">
        <v>10.760000000000002</v>
      </c>
      <c r="HC270" s="412">
        <v>19.25</v>
      </c>
      <c r="HD270" s="412">
        <v>6480.37</v>
      </c>
      <c r="HE270" s="412">
        <v>12960.87</v>
      </c>
      <c r="HF270" s="412">
        <v>10539.75</v>
      </c>
      <c r="HG270" s="412">
        <v>10185.5</v>
      </c>
      <c r="HH270" s="412">
        <v>7278.25</v>
      </c>
      <c r="HI270" s="412">
        <v>3830</v>
      </c>
      <c r="HJ270" s="412">
        <v>2075</v>
      </c>
      <c r="HK270" s="412">
        <v>152.25</v>
      </c>
      <c r="HL270" s="412">
        <v>53521.240000000005</v>
      </c>
      <c r="HM270" s="412">
        <v>10.7</v>
      </c>
      <c r="HN270" s="412">
        <v>4320.2</v>
      </c>
      <c r="HO270" s="412">
        <v>10080.700000000001</v>
      </c>
      <c r="HP270" s="412">
        <v>9368.7000000000007</v>
      </c>
      <c r="HQ270" s="412">
        <v>10185.5</v>
      </c>
      <c r="HR270" s="412">
        <v>8895.6</v>
      </c>
      <c r="HS270" s="412">
        <v>5532.2</v>
      </c>
      <c r="HT270" s="412">
        <v>3458.3</v>
      </c>
      <c r="HU270" s="412">
        <v>304.5</v>
      </c>
      <c r="HV270" s="412">
        <v>52156.4</v>
      </c>
      <c r="HW270" s="412">
        <v>185</v>
      </c>
      <c r="HX270" s="412">
        <v>52341.4</v>
      </c>
      <c r="HY270" s="412">
        <v>19.25</v>
      </c>
      <c r="HZ270" s="412">
        <v>6480.37</v>
      </c>
      <c r="IA270" s="412">
        <v>12960.87</v>
      </c>
      <c r="IB270" s="412">
        <v>10539.75</v>
      </c>
      <c r="IC270" s="412">
        <v>10185.5</v>
      </c>
      <c r="ID270" s="412">
        <v>7278.25</v>
      </c>
      <c r="IE270" s="412">
        <v>3830</v>
      </c>
      <c r="IF270" s="412">
        <v>2075</v>
      </c>
      <c r="IG270" s="412">
        <v>152.25</v>
      </c>
      <c r="IH270" s="412">
        <v>53521.240000000005</v>
      </c>
      <c r="II270" s="412">
        <v>6.78</v>
      </c>
      <c r="IJ270" s="412">
        <v>1605.13</v>
      </c>
      <c r="IK270" s="412">
        <v>2078.73</v>
      </c>
      <c r="IL270" s="412">
        <v>657.67</v>
      </c>
      <c r="IM270" s="412">
        <v>320.39</v>
      </c>
      <c r="IN270" s="412">
        <v>115.49</v>
      </c>
      <c r="IO270" s="412">
        <v>27.09</v>
      </c>
      <c r="IP270" s="412">
        <v>6.6</v>
      </c>
      <c r="IQ270" s="412">
        <v>0.97</v>
      </c>
      <c r="IR270" s="412">
        <v>4818.8500000000013</v>
      </c>
      <c r="IS270" s="412">
        <v>12.469999999999999</v>
      </c>
      <c r="IT270" s="412">
        <v>4875.24</v>
      </c>
      <c r="IU270" s="412">
        <v>10882.140000000001</v>
      </c>
      <c r="IV270" s="412">
        <v>9882.08</v>
      </c>
      <c r="IW270" s="412">
        <v>9865.11</v>
      </c>
      <c r="IX270" s="412">
        <v>7162.76</v>
      </c>
      <c r="IY270" s="412">
        <v>3802.91</v>
      </c>
      <c r="IZ270" s="412">
        <v>2068.4</v>
      </c>
      <c r="JA270" s="412">
        <v>151.28</v>
      </c>
      <c r="JB270" s="412">
        <v>48702.390000000007</v>
      </c>
      <c r="JC270" s="412">
        <v>6.9</v>
      </c>
      <c r="JD270" s="412">
        <v>3250.2</v>
      </c>
      <c r="JE270" s="412">
        <v>8463.9</v>
      </c>
      <c r="JF270" s="412">
        <v>8784.1</v>
      </c>
      <c r="JG270" s="412">
        <v>9865.1</v>
      </c>
      <c r="JH270" s="412">
        <v>8754.5</v>
      </c>
      <c r="JI270" s="412">
        <v>5493.1</v>
      </c>
      <c r="JJ270" s="412">
        <v>3447.3</v>
      </c>
      <c r="JK270" s="412">
        <v>302.60000000000002</v>
      </c>
      <c r="JL270" s="412">
        <v>48367.7</v>
      </c>
      <c r="JM270" s="412">
        <v>185</v>
      </c>
      <c r="JN270" s="412">
        <v>48552.7</v>
      </c>
      <c r="JO270" s="286"/>
      <c r="JP270" s="143">
        <f t="shared" si="9"/>
        <v>0</v>
      </c>
    </row>
    <row r="271" spans="1:276" x14ac:dyDescent="0.2">
      <c r="A271" s="150" t="s">
        <v>739</v>
      </c>
      <c r="B271" s="151" t="s">
        <v>282</v>
      </c>
      <c r="C271" s="152" t="s">
        <v>293</v>
      </c>
      <c r="D271" s="415" t="s">
        <v>738</v>
      </c>
      <c r="E271" s="412">
        <v>79221</v>
      </c>
      <c r="F271" s="412">
        <v>17757</v>
      </c>
      <c r="G271" s="412">
        <v>16668</v>
      </c>
      <c r="H271" s="412">
        <v>8435</v>
      </c>
      <c r="I271" s="412">
        <v>3054</v>
      </c>
      <c r="J271" s="412">
        <v>1033</v>
      </c>
      <c r="K271" s="412">
        <v>612</v>
      </c>
      <c r="L271" s="412">
        <v>61</v>
      </c>
      <c r="M271" s="412">
        <v>126841</v>
      </c>
      <c r="N271" s="412">
        <v>1755</v>
      </c>
      <c r="O271" s="412">
        <v>395</v>
      </c>
      <c r="P271" s="412">
        <v>570</v>
      </c>
      <c r="Q271" s="412">
        <v>204</v>
      </c>
      <c r="R271" s="412">
        <v>35</v>
      </c>
      <c r="S271" s="412">
        <v>18</v>
      </c>
      <c r="T271" s="412">
        <v>9</v>
      </c>
      <c r="U271" s="412">
        <v>1</v>
      </c>
      <c r="V271" s="412">
        <v>2987</v>
      </c>
      <c r="W271" s="412">
        <v>0</v>
      </c>
      <c r="X271" s="412">
        <v>0</v>
      </c>
      <c r="Y271" s="412">
        <v>0</v>
      </c>
      <c r="Z271" s="412">
        <v>0</v>
      </c>
      <c r="AA271" s="412">
        <v>0</v>
      </c>
      <c r="AB271" s="412">
        <v>0</v>
      </c>
      <c r="AC271" s="412">
        <v>0</v>
      </c>
      <c r="AD271" s="412">
        <v>0</v>
      </c>
      <c r="AE271" s="412">
        <v>0</v>
      </c>
      <c r="AF271" s="412">
        <v>77466</v>
      </c>
      <c r="AG271" s="412">
        <v>17362</v>
      </c>
      <c r="AH271" s="412">
        <v>16098</v>
      </c>
      <c r="AI271" s="412">
        <v>8231</v>
      </c>
      <c r="AJ271" s="412">
        <v>3019</v>
      </c>
      <c r="AK271" s="412">
        <v>1015</v>
      </c>
      <c r="AL271" s="412">
        <v>603</v>
      </c>
      <c r="AM271" s="412">
        <v>60</v>
      </c>
      <c r="AN271" s="412">
        <v>123854</v>
      </c>
      <c r="AO271" s="412">
        <v>180</v>
      </c>
      <c r="AP271" s="412">
        <v>81</v>
      </c>
      <c r="AQ271" s="412">
        <v>109</v>
      </c>
      <c r="AR271" s="412">
        <v>44</v>
      </c>
      <c r="AS271" s="412">
        <v>43</v>
      </c>
      <c r="AT271" s="412">
        <v>22</v>
      </c>
      <c r="AU271" s="412">
        <v>27</v>
      </c>
      <c r="AV271" s="412">
        <v>43</v>
      </c>
      <c r="AW271" s="412">
        <v>549</v>
      </c>
      <c r="AX271" s="412">
        <v>180</v>
      </c>
      <c r="AY271" s="412">
        <v>81</v>
      </c>
      <c r="AZ271" s="412">
        <v>109</v>
      </c>
      <c r="BA271" s="412">
        <v>44</v>
      </c>
      <c r="BB271" s="412">
        <v>43</v>
      </c>
      <c r="BC271" s="412">
        <v>22</v>
      </c>
      <c r="BD271" s="412">
        <v>27</v>
      </c>
      <c r="BE271" s="412">
        <v>43</v>
      </c>
      <c r="BF271" s="412">
        <v>0</v>
      </c>
      <c r="BG271" s="412">
        <v>549</v>
      </c>
      <c r="BH271" s="412">
        <v>180</v>
      </c>
      <c r="BI271" s="412">
        <v>77367</v>
      </c>
      <c r="BJ271" s="412">
        <v>17390</v>
      </c>
      <c r="BK271" s="412">
        <v>16033</v>
      </c>
      <c r="BL271" s="412">
        <v>8230</v>
      </c>
      <c r="BM271" s="412">
        <v>2998</v>
      </c>
      <c r="BN271" s="412">
        <v>1020</v>
      </c>
      <c r="BO271" s="412">
        <v>619</v>
      </c>
      <c r="BP271" s="412">
        <v>17</v>
      </c>
      <c r="BQ271" s="412">
        <v>123854</v>
      </c>
      <c r="BR271" s="412">
        <v>38</v>
      </c>
      <c r="BS271" s="412">
        <v>34803</v>
      </c>
      <c r="BT271" s="412">
        <v>5209</v>
      </c>
      <c r="BU271" s="412">
        <v>3872</v>
      </c>
      <c r="BV271" s="412">
        <v>1414</v>
      </c>
      <c r="BW271" s="412">
        <v>434</v>
      </c>
      <c r="BX271" s="412">
        <v>124</v>
      </c>
      <c r="BY271" s="412">
        <v>61</v>
      </c>
      <c r="BZ271" s="412">
        <v>0</v>
      </c>
      <c r="CA271" s="412">
        <v>45955</v>
      </c>
      <c r="CB271" s="412">
        <v>6</v>
      </c>
      <c r="CC271" s="412">
        <v>754</v>
      </c>
      <c r="CD271" s="412">
        <v>186</v>
      </c>
      <c r="CE271" s="412">
        <v>149</v>
      </c>
      <c r="CF271" s="412">
        <v>74</v>
      </c>
      <c r="CG271" s="412">
        <v>24</v>
      </c>
      <c r="CH271" s="412">
        <v>5</v>
      </c>
      <c r="CI271" s="412">
        <v>4</v>
      </c>
      <c r="CJ271" s="412">
        <v>1</v>
      </c>
      <c r="CK271" s="412">
        <v>1203</v>
      </c>
      <c r="CL271" s="412">
        <v>2</v>
      </c>
      <c r="CM271" s="412">
        <v>63</v>
      </c>
      <c r="CN271" s="412">
        <v>29</v>
      </c>
      <c r="CO271" s="412">
        <v>13</v>
      </c>
      <c r="CP271" s="412">
        <v>17</v>
      </c>
      <c r="CQ271" s="412">
        <v>18</v>
      </c>
      <c r="CR271" s="412">
        <v>29</v>
      </c>
      <c r="CS271" s="412">
        <v>58</v>
      </c>
      <c r="CT271" s="412">
        <v>6</v>
      </c>
      <c r="CU271" s="412">
        <v>235</v>
      </c>
      <c r="CV271" s="412">
        <v>370</v>
      </c>
      <c r="CW271" s="412">
        <v>113</v>
      </c>
      <c r="CX271" s="412">
        <v>89</v>
      </c>
      <c r="CY271" s="412">
        <v>44</v>
      </c>
      <c r="CZ271" s="412">
        <v>21</v>
      </c>
      <c r="DA271" s="412">
        <v>14</v>
      </c>
      <c r="DB271" s="412">
        <v>4</v>
      </c>
      <c r="DC271" s="412">
        <v>1</v>
      </c>
      <c r="DD271" s="412">
        <v>656</v>
      </c>
      <c r="DE271" s="412">
        <v>815</v>
      </c>
      <c r="DF271" s="412">
        <v>158</v>
      </c>
      <c r="DG271" s="412">
        <v>90</v>
      </c>
      <c r="DH271" s="412">
        <v>21</v>
      </c>
      <c r="DI271" s="412">
        <v>15</v>
      </c>
      <c r="DJ271" s="412">
        <v>7</v>
      </c>
      <c r="DK271" s="412">
        <v>3</v>
      </c>
      <c r="DL271" s="412">
        <v>3</v>
      </c>
      <c r="DM271" s="412">
        <v>1112</v>
      </c>
      <c r="DN271" s="412">
        <v>1495</v>
      </c>
      <c r="DO271" s="412">
        <v>204</v>
      </c>
      <c r="DP271" s="412">
        <v>141</v>
      </c>
      <c r="DQ271" s="412">
        <v>53</v>
      </c>
      <c r="DR271" s="412">
        <v>16</v>
      </c>
      <c r="DS271" s="412">
        <v>6</v>
      </c>
      <c r="DT271" s="412">
        <v>5</v>
      </c>
      <c r="DU271" s="412">
        <v>0</v>
      </c>
      <c r="DV271" s="412">
        <v>1920</v>
      </c>
      <c r="DW271" s="412">
        <v>385</v>
      </c>
      <c r="DX271" s="412">
        <v>50</v>
      </c>
      <c r="DY271" s="412">
        <v>35</v>
      </c>
      <c r="DZ271" s="412">
        <v>13</v>
      </c>
      <c r="EA271" s="412">
        <v>5</v>
      </c>
      <c r="EB271" s="412">
        <v>4</v>
      </c>
      <c r="EC271" s="412">
        <v>5</v>
      </c>
      <c r="ED271" s="412">
        <v>1</v>
      </c>
      <c r="EE271" s="412">
        <v>498</v>
      </c>
      <c r="EF271" s="412">
        <v>2695</v>
      </c>
      <c r="EG271" s="412">
        <v>412</v>
      </c>
      <c r="EH271" s="412">
        <v>266</v>
      </c>
      <c r="EI271" s="412">
        <v>87</v>
      </c>
      <c r="EJ271" s="412">
        <v>36</v>
      </c>
      <c r="EK271" s="412">
        <v>17</v>
      </c>
      <c r="EL271" s="412">
        <v>13</v>
      </c>
      <c r="EM271" s="412">
        <v>4</v>
      </c>
      <c r="EN271" s="412">
        <v>3530</v>
      </c>
      <c r="EO271" s="412">
        <v>1255</v>
      </c>
      <c r="EP271" s="412">
        <v>216</v>
      </c>
      <c r="EQ271" s="412">
        <v>144</v>
      </c>
      <c r="ER271" s="412">
        <v>40</v>
      </c>
      <c r="ES271" s="412">
        <v>21</v>
      </c>
      <c r="ET271" s="412">
        <v>11</v>
      </c>
      <c r="EU271" s="412">
        <v>10</v>
      </c>
      <c r="EV271" s="412">
        <v>4</v>
      </c>
      <c r="EW271" s="412">
        <v>1701</v>
      </c>
      <c r="EX271" s="412">
        <v>0</v>
      </c>
      <c r="EY271" s="412">
        <v>0</v>
      </c>
      <c r="EZ271" s="412">
        <v>0</v>
      </c>
      <c r="FA271" s="412">
        <v>0</v>
      </c>
      <c r="FB271" s="412">
        <v>0</v>
      </c>
      <c r="FC271" s="412">
        <v>0</v>
      </c>
      <c r="FD271" s="412">
        <v>0</v>
      </c>
      <c r="FE271" s="412">
        <v>0</v>
      </c>
      <c r="FF271" s="412">
        <v>0</v>
      </c>
      <c r="FG271" s="412">
        <v>25</v>
      </c>
      <c r="FH271" s="412">
        <v>4</v>
      </c>
      <c r="FI271" s="412">
        <v>5</v>
      </c>
      <c r="FJ271" s="412">
        <v>2</v>
      </c>
      <c r="FK271" s="412">
        <v>1</v>
      </c>
      <c r="FL271" s="412">
        <v>0</v>
      </c>
      <c r="FM271" s="412">
        <v>0</v>
      </c>
      <c r="FN271" s="412">
        <v>0</v>
      </c>
      <c r="FO271" s="412">
        <v>37</v>
      </c>
      <c r="FP271" s="412">
        <v>1230</v>
      </c>
      <c r="FQ271" s="412">
        <v>212</v>
      </c>
      <c r="FR271" s="412">
        <v>139</v>
      </c>
      <c r="FS271" s="412">
        <v>38</v>
      </c>
      <c r="FT271" s="412">
        <v>20</v>
      </c>
      <c r="FU271" s="412">
        <v>11</v>
      </c>
      <c r="FV271" s="412">
        <v>10</v>
      </c>
      <c r="FW271" s="412">
        <v>4</v>
      </c>
      <c r="FX271" s="412">
        <v>1664</v>
      </c>
      <c r="FY271" s="412">
        <v>134</v>
      </c>
      <c r="FZ271" s="412">
        <v>39862</v>
      </c>
      <c r="GA271" s="412">
        <v>11712</v>
      </c>
      <c r="GB271" s="412">
        <v>11822</v>
      </c>
      <c r="GC271" s="412">
        <v>6659</v>
      </c>
      <c r="GD271" s="412">
        <v>2500</v>
      </c>
      <c r="GE271" s="412">
        <v>852</v>
      </c>
      <c r="GF271" s="412">
        <v>486</v>
      </c>
      <c r="GG271" s="412">
        <v>9</v>
      </c>
      <c r="GH271" s="412">
        <v>74036</v>
      </c>
      <c r="GI271" s="412">
        <v>46</v>
      </c>
      <c r="GJ271" s="412">
        <v>37505</v>
      </c>
      <c r="GK271" s="412">
        <v>5678</v>
      </c>
      <c r="GL271" s="412">
        <v>4211</v>
      </c>
      <c r="GM271" s="412">
        <v>1571</v>
      </c>
      <c r="GN271" s="412">
        <v>498</v>
      </c>
      <c r="GO271" s="412">
        <v>168</v>
      </c>
      <c r="GP271" s="412">
        <v>133</v>
      </c>
      <c r="GQ271" s="412">
        <v>8</v>
      </c>
      <c r="GR271" s="412">
        <v>49818</v>
      </c>
      <c r="GS271" s="412">
        <v>0</v>
      </c>
      <c r="GT271" s="412">
        <v>3.63</v>
      </c>
      <c r="GU271" s="412">
        <v>0</v>
      </c>
      <c r="GV271" s="412">
        <v>0.5</v>
      </c>
      <c r="GW271" s="412">
        <v>0</v>
      </c>
      <c r="GX271" s="412">
        <v>0</v>
      </c>
      <c r="GY271" s="412">
        <v>0</v>
      </c>
      <c r="GZ271" s="412">
        <v>0</v>
      </c>
      <c r="HA271" s="412">
        <v>0</v>
      </c>
      <c r="HB271" s="412">
        <v>4.13</v>
      </c>
      <c r="HC271" s="412">
        <v>168</v>
      </c>
      <c r="HD271" s="412">
        <v>68175.12</v>
      </c>
      <c r="HE271" s="412">
        <v>15987.75</v>
      </c>
      <c r="HF271" s="412">
        <v>14988.75</v>
      </c>
      <c r="HG271" s="412">
        <v>7836.25</v>
      </c>
      <c r="HH271" s="412">
        <v>2869.25</v>
      </c>
      <c r="HI271" s="412">
        <v>973.75</v>
      </c>
      <c r="HJ271" s="412">
        <v>575</v>
      </c>
      <c r="HK271" s="412">
        <v>14.25</v>
      </c>
      <c r="HL271" s="412">
        <v>111588.12</v>
      </c>
      <c r="HM271" s="412">
        <v>93.3</v>
      </c>
      <c r="HN271" s="412">
        <v>45450.1</v>
      </c>
      <c r="HO271" s="412">
        <v>12434.9</v>
      </c>
      <c r="HP271" s="412">
        <v>13323.3</v>
      </c>
      <c r="HQ271" s="412">
        <v>7836.3</v>
      </c>
      <c r="HR271" s="412">
        <v>3506.9</v>
      </c>
      <c r="HS271" s="412">
        <v>1406.5</v>
      </c>
      <c r="HT271" s="412">
        <v>958.3</v>
      </c>
      <c r="HU271" s="412">
        <v>28.5</v>
      </c>
      <c r="HV271" s="412">
        <v>85038.1</v>
      </c>
      <c r="HW271" s="412">
        <v>0</v>
      </c>
      <c r="HX271" s="412">
        <v>85038.1</v>
      </c>
      <c r="HY271" s="412">
        <v>168</v>
      </c>
      <c r="HZ271" s="412">
        <v>68175.12</v>
      </c>
      <c r="IA271" s="412">
        <v>15987.75</v>
      </c>
      <c r="IB271" s="412">
        <v>14988.75</v>
      </c>
      <c r="IC271" s="412">
        <v>7836.25</v>
      </c>
      <c r="ID271" s="412">
        <v>2869.25</v>
      </c>
      <c r="IE271" s="412">
        <v>973.75</v>
      </c>
      <c r="IF271" s="412">
        <v>575</v>
      </c>
      <c r="IG271" s="412">
        <v>14.25</v>
      </c>
      <c r="IH271" s="412">
        <v>111588.12</v>
      </c>
      <c r="II271" s="412">
        <v>45.03</v>
      </c>
      <c r="IJ271" s="412">
        <v>21846.2</v>
      </c>
      <c r="IK271" s="412">
        <v>1930.53</v>
      </c>
      <c r="IL271" s="412">
        <v>862.96</v>
      </c>
      <c r="IM271" s="412">
        <v>219.46</v>
      </c>
      <c r="IN271" s="412">
        <v>59.08</v>
      </c>
      <c r="IO271" s="412">
        <v>15.41</v>
      </c>
      <c r="IP271" s="412">
        <v>7.62</v>
      </c>
      <c r="IQ271" s="412">
        <v>0</v>
      </c>
      <c r="IR271" s="412">
        <v>24986.289999999997</v>
      </c>
      <c r="IS271" s="412">
        <v>122.97</v>
      </c>
      <c r="IT271" s="412">
        <v>46328.92</v>
      </c>
      <c r="IU271" s="412">
        <v>14057.22</v>
      </c>
      <c r="IV271" s="412">
        <v>14125.79</v>
      </c>
      <c r="IW271" s="412">
        <v>7616.79</v>
      </c>
      <c r="IX271" s="412">
        <v>2810.17</v>
      </c>
      <c r="IY271" s="412">
        <v>958.34</v>
      </c>
      <c r="IZ271" s="412">
        <v>567.38</v>
      </c>
      <c r="JA271" s="412">
        <v>14.25</v>
      </c>
      <c r="JB271" s="412">
        <v>86601.829999999987</v>
      </c>
      <c r="JC271" s="412">
        <v>68.3</v>
      </c>
      <c r="JD271" s="412">
        <v>30885.9</v>
      </c>
      <c r="JE271" s="412">
        <v>10933.4</v>
      </c>
      <c r="JF271" s="412">
        <v>12556.3</v>
      </c>
      <c r="JG271" s="412">
        <v>7616.8</v>
      </c>
      <c r="JH271" s="412">
        <v>3434.7</v>
      </c>
      <c r="JI271" s="412">
        <v>1384.3</v>
      </c>
      <c r="JJ271" s="412">
        <v>945.6</v>
      </c>
      <c r="JK271" s="412">
        <v>28.5</v>
      </c>
      <c r="JL271" s="412">
        <v>67853.8</v>
      </c>
      <c r="JM271" s="412">
        <v>0</v>
      </c>
      <c r="JN271" s="412">
        <v>67853.8</v>
      </c>
      <c r="JO271" s="286"/>
      <c r="JP271" s="143">
        <f t="shared" si="9"/>
        <v>0</v>
      </c>
    </row>
    <row r="272" spans="1:276" x14ac:dyDescent="0.2">
      <c r="A272" s="150" t="s">
        <v>741</v>
      </c>
      <c r="B272" s="151" t="s">
        <v>276</v>
      </c>
      <c r="C272" s="152" t="s">
        <v>277</v>
      </c>
      <c r="D272" s="415" t="s">
        <v>740</v>
      </c>
      <c r="E272" s="412">
        <v>573</v>
      </c>
      <c r="F272" s="412">
        <v>2062</v>
      </c>
      <c r="G272" s="412">
        <v>5731</v>
      </c>
      <c r="H272" s="412">
        <v>9558</v>
      </c>
      <c r="I272" s="412">
        <v>6607</v>
      </c>
      <c r="J272" s="412">
        <v>5668</v>
      </c>
      <c r="K272" s="412">
        <v>4950</v>
      </c>
      <c r="L272" s="412">
        <v>486</v>
      </c>
      <c r="M272" s="412">
        <v>35635</v>
      </c>
      <c r="N272" s="412">
        <v>49</v>
      </c>
      <c r="O272" s="412">
        <v>39</v>
      </c>
      <c r="P272" s="412">
        <v>223</v>
      </c>
      <c r="Q272" s="412">
        <v>155</v>
      </c>
      <c r="R272" s="412">
        <v>199</v>
      </c>
      <c r="S272" s="412">
        <v>76</v>
      </c>
      <c r="T272" s="412">
        <v>44</v>
      </c>
      <c r="U272" s="412">
        <v>15</v>
      </c>
      <c r="V272" s="412">
        <v>800</v>
      </c>
      <c r="W272" s="412">
        <v>0</v>
      </c>
      <c r="X272" s="412">
        <v>0</v>
      </c>
      <c r="Y272" s="412">
        <v>0</v>
      </c>
      <c r="Z272" s="412">
        <v>0</v>
      </c>
      <c r="AA272" s="412">
        <v>0</v>
      </c>
      <c r="AB272" s="412">
        <v>0</v>
      </c>
      <c r="AC272" s="412">
        <v>0</v>
      </c>
      <c r="AD272" s="412">
        <v>0</v>
      </c>
      <c r="AE272" s="412">
        <v>0</v>
      </c>
      <c r="AF272" s="412">
        <v>524</v>
      </c>
      <c r="AG272" s="412">
        <v>2023</v>
      </c>
      <c r="AH272" s="412">
        <v>5508</v>
      </c>
      <c r="AI272" s="412">
        <v>9403</v>
      </c>
      <c r="AJ272" s="412">
        <v>6408</v>
      </c>
      <c r="AK272" s="412">
        <v>5592</v>
      </c>
      <c r="AL272" s="412">
        <v>4906</v>
      </c>
      <c r="AM272" s="412">
        <v>471</v>
      </c>
      <c r="AN272" s="412">
        <v>34835</v>
      </c>
      <c r="AO272" s="412">
        <v>1</v>
      </c>
      <c r="AP272" s="412">
        <v>2</v>
      </c>
      <c r="AQ272" s="412">
        <v>20</v>
      </c>
      <c r="AR272" s="412">
        <v>45</v>
      </c>
      <c r="AS272" s="412">
        <v>30</v>
      </c>
      <c r="AT272" s="412">
        <v>25</v>
      </c>
      <c r="AU272" s="412">
        <v>27</v>
      </c>
      <c r="AV272" s="412">
        <v>8</v>
      </c>
      <c r="AW272" s="412">
        <v>158</v>
      </c>
      <c r="AX272" s="412">
        <v>1</v>
      </c>
      <c r="AY272" s="412">
        <v>2</v>
      </c>
      <c r="AZ272" s="412">
        <v>20</v>
      </c>
      <c r="BA272" s="412">
        <v>45</v>
      </c>
      <c r="BB272" s="412">
        <v>30</v>
      </c>
      <c r="BC272" s="412">
        <v>25</v>
      </c>
      <c r="BD272" s="412">
        <v>27</v>
      </c>
      <c r="BE272" s="412">
        <v>8</v>
      </c>
      <c r="BF272" s="412">
        <v>0</v>
      </c>
      <c r="BG272" s="412">
        <v>158</v>
      </c>
      <c r="BH272" s="412">
        <v>1</v>
      </c>
      <c r="BI272" s="412">
        <v>525</v>
      </c>
      <c r="BJ272" s="412">
        <v>2041</v>
      </c>
      <c r="BK272" s="412">
        <v>5533</v>
      </c>
      <c r="BL272" s="412">
        <v>9388</v>
      </c>
      <c r="BM272" s="412">
        <v>6403</v>
      </c>
      <c r="BN272" s="412">
        <v>5594</v>
      </c>
      <c r="BO272" s="412">
        <v>4887</v>
      </c>
      <c r="BP272" s="412">
        <v>463</v>
      </c>
      <c r="BQ272" s="412">
        <v>34835</v>
      </c>
      <c r="BR272" s="412">
        <v>1</v>
      </c>
      <c r="BS272" s="412">
        <v>291</v>
      </c>
      <c r="BT272" s="412">
        <v>1150</v>
      </c>
      <c r="BU272" s="412">
        <v>2159</v>
      </c>
      <c r="BV272" s="412">
        <v>2677</v>
      </c>
      <c r="BW272" s="412">
        <v>1381</v>
      </c>
      <c r="BX272" s="412">
        <v>806</v>
      </c>
      <c r="BY272" s="412">
        <v>563</v>
      </c>
      <c r="BZ272" s="412">
        <v>48</v>
      </c>
      <c r="CA272" s="412">
        <v>9076</v>
      </c>
      <c r="CB272" s="412">
        <v>0</v>
      </c>
      <c r="CC272" s="412">
        <v>2</v>
      </c>
      <c r="CD272" s="412">
        <v>15</v>
      </c>
      <c r="CE272" s="412">
        <v>46</v>
      </c>
      <c r="CF272" s="412">
        <v>95</v>
      </c>
      <c r="CG272" s="412">
        <v>59</v>
      </c>
      <c r="CH272" s="412">
        <v>55</v>
      </c>
      <c r="CI272" s="412">
        <v>32</v>
      </c>
      <c r="CJ272" s="412">
        <v>1</v>
      </c>
      <c r="CK272" s="412">
        <v>305</v>
      </c>
      <c r="CL272" s="412">
        <v>0</v>
      </c>
      <c r="CM272" s="412">
        <v>1</v>
      </c>
      <c r="CN272" s="412">
        <v>1</v>
      </c>
      <c r="CO272" s="412">
        <v>2</v>
      </c>
      <c r="CP272" s="412">
        <v>4</v>
      </c>
      <c r="CQ272" s="412">
        <v>2</v>
      </c>
      <c r="CR272" s="412">
        <v>4</v>
      </c>
      <c r="CS272" s="412">
        <v>10</v>
      </c>
      <c r="CT272" s="412">
        <v>1</v>
      </c>
      <c r="CU272" s="412">
        <v>25</v>
      </c>
      <c r="CV272" s="412">
        <v>18</v>
      </c>
      <c r="CW272" s="412">
        <v>17</v>
      </c>
      <c r="CX272" s="412">
        <v>34</v>
      </c>
      <c r="CY272" s="412">
        <v>34</v>
      </c>
      <c r="CZ272" s="412">
        <v>29</v>
      </c>
      <c r="DA272" s="412">
        <v>18</v>
      </c>
      <c r="DB272" s="412">
        <v>20</v>
      </c>
      <c r="DC272" s="412">
        <v>32</v>
      </c>
      <c r="DD272" s="412">
        <v>202</v>
      </c>
      <c r="DE272" s="412">
        <v>10</v>
      </c>
      <c r="DF272" s="412">
        <v>22</v>
      </c>
      <c r="DG272" s="412">
        <v>62</v>
      </c>
      <c r="DH272" s="412">
        <v>71</v>
      </c>
      <c r="DI272" s="412">
        <v>42</v>
      </c>
      <c r="DJ272" s="412">
        <v>24</v>
      </c>
      <c r="DK272" s="412">
        <v>32</v>
      </c>
      <c r="DL272" s="412">
        <v>2</v>
      </c>
      <c r="DM272" s="412">
        <v>265</v>
      </c>
      <c r="DN272" s="412">
        <v>0</v>
      </c>
      <c r="DO272" s="412">
        <v>8</v>
      </c>
      <c r="DP272" s="412">
        <v>26</v>
      </c>
      <c r="DQ272" s="412">
        <v>26</v>
      </c>
      <c r="DR272" s="412">
        <v>11</v>
      </c>
      <c r="DS272" s="412">
        <v>10</v>
      </c>
      <c r="DT272" s="412">
        <v>5</v>
      </c>
      <c r="DU272" s="412">
        <v>1</v>
      </c>
      <c r="DV272" s="412">
        <v>87</v>
      </c>
      <c r="DW272" s="412">
        <v>4</v>
      </c>
      <c r="DX272" s="412">
        <v>13</v>
      </c>
      <c r="DY272" s="412">
        <v>5</v>
      </c>
      <c r="DZ272" s="412">
        <v>6</v>
      </c>
      <c r="EA272" s="412">
        <v>3</v>
      </c>
      <c r="EB272" s="412">
        <v>6</v>
      </c>
      <c r="EC272" s="412">
        <v>5</v>
      </c>
      <c r="ED272" s="412">
        <v>5</v>
      </c>
      <c r="EE272" s="412">
        <v>47</v>
      </c>
      <c r="EF272" s="412">
        <v>14</v>
      </c>
      <c r="EG272" s="412">
        <v>43</v>
      </c>
      <c r="EH272" s="412">
        <v>93</v>
      </c>
      <c r="EI272" s="412">
        <v>103</v>
      </c>
      <c r="EJ272" s="412">
        <v>56</v>
      </c>
      <c r="EK272" s="412">
        <v>40</v>
      </c>
      <c r="EL272" s="412">
        <v>42</v>
      </c>
      <c r="EM272" s="412">
        <v>8</v>
      </c>
      <c r="EN272" s="412">
        <v>399</v>
      </c>
      <c r="EO272" s="412">
        <v>14</v>
      </c>
      <c r="EP272" s="412">
        <v>20</v>
      </c>
      <c r="EQ272" s="412">
        <v>21</v>
      </c>
      <c r="ER272" s="412">
        <v>40</v>
      </c>
      <c r="ES272" s="412">
        <v>14</v>
      </c>
      <c r="ET272" s="412">
        <v>13</v>
      </c>
      <c r="EU272" s="412">
        <v>14</v>
      </c>
      <c r="EV272" s="412">
        <v>7</v>
      </c>
      <c r="EW272" s="412">
        <v>143</v>
      </c>
      <c r="EX272" s="412">
        <v>0</v>
      </c>
      <c r="EY272" s="412">
        <v>0</v>
      </c>
      <c r="EZ272" s="412">
        <v>0</v>
      </c>
      <c r="FA272" s="412">
        <v>0</v>
      </c>
      <c r="FB272" s="412">
        <v>0</v>
      </c>
      <c r="FC272" s="412">
        <v>0</v>
      </c>
      <c r="FD272" s="412">
        <v>0</v>
      </c>
      <c r="FE272" s="412">
        <v>0</v>
      </c>
      <c r="FF272" s="412">
        <v>0</v>
      </c>
      <c r="FG272" s="412">
        <v>0</v>
      </c>
      <c r="FH272" s="412">
        <v>0</v>
      </c>
      <c r="FI272" s="412">
        <v>0</v>
      </c>
      <c r="FJ272" s="412">
        <v>0</v>
      </c>
      <c r="FK272" s="412">
        <v>1</v>
      </c>
      <c r="FL272" s="412">
        <v>0</v>
      </c>
      <c r="FM272" s="412">
        <v>0</v>
      </c>
      <c r="FN272" s="412">
        <v>0</v>
      </c>
      <c r="FO272" s="412">
        <v>1</v>
      </c>
      <c r="FP272" s="412">
        <v>14</v>
      </c>
      <c r="FQ272" s="412">
        <v>20</v>
      </c>
      <c r="FR272" s="412">
        <v>21</v>
      </c>
      <c r="FS272" s="412">
        <v>40</v>
      </c>
      <c r="FT272" s="412">
        <v>13</v>
      </c>
      <c r="FU272" s="412">
        <v>13</v>
      </c>
      <c r="FV272" s="412">
        <v>14</v>
      </c>
      <c r="FW272" s="412">
        <v>7</v>
      </c>
      <c r="FX272" s="412">
        <v>142</v>
      </c>
      <c r="FY272" s="412">
        <v>0</v>
      </c>
      <c r="FZ272" s="412">
        <v>227</v>
      </c>
      <c r="GA272" s="412">
        <v>854</v>
      </c>
      <c r="GB272" s="412">
        <v>3295</v>
      </c>
      <c r="GC272" s="412">
        <v>6580</v>
      </c>
      <c r="GD272" s="412">
        <v>4947</v>
      </c>
      <c r="GE272" s="412">
        <v>4713</v>
      </c>
      <c r="GF272" s="412">
        <v>4272</v>
      </c>
      <c r="GG272" s="412">
        <v>407</v>
      </c>
      <c r="GH272" s="412">
        <v>25295</v>
      </c>
      <c r="GI272" s="412">
        <v>1</v>
      </c>
      <c r="GJ272" s="412">
        <v>298</v>
      </c>
      <c r="GK272" s="412">
        <v>1187</v>
      </c>
      <c r="GL272" s="412">
        <v>2238</v>
      </c>
      <c r="GM272" s="412">
        <v>2808</v>
      </c>
      <c r="GN272" s="412">
        <v>1456</v>
      </c>
      <c r="GO272" s="412">
        <v>881</v>
      </c>
      <c r="GP272" s="412">
        <v>615</v>
      </c>
      <c r="GQ272" s="412">
        <v>56</v>
      </c>
      <c r="GR272" s="412">
        <v>9540</v>
      </c>
      <c r="GS272" s="412">
        <v>0</v>
      </c>
      <c r="GT272" s="412">
        <v>1</v>
      </c>
      <c r="GU272" s="412">
        <v>0</v>
      </c>
      <c r="GV272" s="412">
        <v>0</v>
      </c>
      <c r="GW272" s="412">
        <v>0</v>
      </c>
      <c r="GX272" s="412">
        <v>0</v>
      </c>
      <c r="GY272" s="412">
        <v>0</v>
      </c>
      <c r="GZ272" s="412">
        <v>0</v>
      </c>
      <c r="HA272" s="412">
        <v>0</v>
      </c>
      <c r="HB272" s="412">
        <v>1</v>
      </c>
      <c r="HC272" s="412">
        <v>0.75</v>
      </c>
      <c r="HD272" s="412">
        <v>452.25</v>
      </c>
      <c r="HE272" s="412">
        <v>1747.75</v>
      </c>
      <c r="HF272" s="412">
        <v>4957.25</v>
      </c>
      <c r="HG272" s="412">
        <v>8670</v>
      </c>
      <c r="HH272" s="412">
        <v>6032.5</v>
      </c>
      <c r="HI272" s="412">
        <v>5369.75</v>
      </c>
      <c r="HJ272" s="412">
        <v>4730.75</v>
      </c>
      <c r="HK272" s="412">
        <v>451.75</v>
      </c>
      <c r="HL272" s="412">
        <v>32412.75</v>
      </c>
      <c r="HM272" s="412">
        <v>0.4</v>
      </c>
      <c r="HN272" s="412">
        <v>301.5</v>
      </c>
      <c r="HO272" s="412">
        <v>1359.4</v>
      </c>
      <c r="HP272" s="412">
        <v>4406.3999999999996</v>
      </c>
      <c r="HQ272" s="412">
        <v>8670</v>
      </c>
      <c r="HR272" s="412">
        <v>7373.1</v>
      </c>
      <c r="HS272" s="412">
        <v>7756.3</v>
      </c>
      <c r="HT272" s="412">
        <v>7884.6</v>
      </c>
      <c r="HU272" s="412">
        <v>903.5</v>
      </c>
      <c r="HV272" s="412">
        <v>38655.200000000004</v>
      </c>
      <c r="HW272" s="412">
        <v>462.5</v>
      </c>
      <c r="HX272" s="412">
        <v>39117.699999999997</v>
      </c>
      <c r="HY272" s="412">
        <v>0.75</v>
      </c>
      <c r="HZ272" s="412">
        <v>452.25</v>
      </c>
      <c r="IA272" s="412">
        <v>1747.75</v>
      </c>
      <c r="IB272" s="412">
        <v>4957.25</v>
      </c>
      <c r="IC272" s="412">
        <v>8670</v>
      </c>
      <c r="ID272" s="412">
        <v>6032.5</v>
      </c>
      <c r="IE272" s="412">
        <v>5369.75</v>
      </c>
      <c r="IF272" s="412">
        <v>4730.75</v>
      </c>
      <c r="IG272" s="412">
        <v>451.75</v>
      </c>
      <c r="IH272" s="412">
        <v>32412.75</v>
      </c>
      <c r="II272" s="412">
        <v>0.73</v>
      </c>
      <c r="IJ272" s="412">
        <v>128.66999999999999</v>
      </c>
      <c r="IK272" s="412">
        <v>490.07</v>
      </c>
      <c r="IL272" s="412">
        <v>577.21</v>
      </c>
      <c r="IM272" s="412">
        <v>565.17999999999995</v>
      </c>
      <c r="IN272" s="412">
        <v>125.82</v>
      </c>
      <c r="IO272" s="412">
        <v>47.61</v>
      </c>
      <c r="IP272" s="412">
        <v>18.2</v>
      </c>
      <c r="IQ272" s="412">
        <v>0.99</v>
      </c>
      <c r="IR272" s="412">
        <v>1954.48</v>
      </c>
      <c r="IS272" s="412">
        <v>2.0000000000000018E-2</v>
      </c>
      <c r="IT272" s="412">
        <v>323.58000000000004</v>
      </c>
      <c r="IU272" s="412">
        <v>1257.68</v>
      </c>
      <c r="IV272" s="412">
        <v>4380.04</v>
      </c>
      <c r="IW272" s="412">
        <v>8104.82</v>
      </c>
      <c r="IX272" s="412">
        <v>5906.68</v>
      </c>
      <c r="IY272" s="412">
        <v>5322.14</v>
      </c>
      <c r="IZ272" s="412">
        <v>4712.55</v>
      </c>
      <c r="JA272" s="412">
        <v>450.76</v>
      </c>
      <c r="JB272" s="412">
        <v>30458.269999999997</v>
      </c>
      <c r="JC272" s="412">
        <v>0</v>
      </c>
      <c r="JD272" s="412">
        <v>215.7</v>
      </c>
      <c r="JE272" s="412">
        <v>978.2</v>
      </c>
      <c r="JF272" s="412">
        <v>3893.4</v>
      </c>
      <c r="JG272" s="412">
        <v>8104.8</v>
      </c>
      <c r="JH272" s="412">
        <v>7219.3</v>
      </c>
      <c r="JI272" s="412">
        <v>7687.5</v>
      </c>
      <c r="JJ272" s="412">
        <v>7854.3</v>
      </c>
      <c r="JK272" s="412">
        <v>901.5</v>
      </c>
      <c r="JL272" s="412">
        <v>36854.700000000004</v>
      </c>
      <c r="JM272" s="412">
        <v>462.5</v>
      </c>
      <c r="JN272" s="412">
        <v>37317.199999999997</v>
      </c>
      <c r="JO272" s="286"/>
      <c r="JP272" s="143">
        <f t="shared" si="9"/>
        <v>0</v>
      </c>
    </row>
    <row r="273" spans="1:276" x14ac:dyDescent="0.2">
      <c r="A273" s="150" t="s">
        <v>743</v>
      </c>
      <c r="B273" s="151" t="s">
        <v>280</v>
      </c>
      <c r="C273" s="152" t="s">
        <v>128</v>
      </c>
      <c r="D273" s="415" t="s">
        <v>742</v>
      </c>
      <c r="E273" s="412">
        <v>812</v>
      </c>
      <c r="F273" s="412">
        <v>7323</v>
      </c>
      <c r="G273" s="412">
        <v>26470</v>
      </c>
      <c r="H273" s="412">
        <v>23758</v>
      </c>
      <c r="I273" s="412">
        <v>12287</v>
      </c>
      <c r="J273" s="412">
        <v>6873</v>
      </c>
      <c r="K273" s="412">
        <v>3698</v>
      </c>
      <c r="L273" s="412">
        <v>260</v>
      </c>
      <c r="M273" s="412">
        <v>81481</v>
      </c>
      <c r="N273" s="412">
        <v>25</v>
      </c>
      <c r="O273" s="412">
        <v>164</v>
      </c>
      <c r="P273" s="412">
        <v>332</v>
      </c>
      <c r="Q273" s="412">
        <v>188</v>
      </c>
      <c r="R273" s="412">
        <v>103</v>
      </c>
      <c r="S273" s="412">
        <v>55</v>
      </c>
      <c r="T273" s="412">
        <v>29</v>
      </c>
      <c r="U273" s="412">
        <v>1</v>
      </c>
      <c r="V273" s="412">
        <v>897</v>
      </c>
      <c r="W273" s="412">
        <v>0</v>
      </c>
      <c r="X273" s="412">
        <v>0</v>
      </c>
      <c r="Y273" s="412">
        <v>0</v>
      </c>
      <c r="Z273" s="412">
        <v>0</v>
      </c>
      <c r="AA273" s="412">
        <v>0</v>
      </c>
      <c r="AB273" s="412">
        <v>0</v>
      </c>
      <c r="AC273" s="412">
        <v>0</v>
      </c>
      <c r="AD273" s="412">
        <v>0</v>
      </c>
      <c r="AE273" s="412">
        <v>0</v>
      </c>
      <c r="AF273" s="412">
        <v>787</v>
      </c>
      <c r="AG273" s="412">
        <v>7159</v>
      </c>
      <c r="AH273" s="412">
        <v>26138</v>
      </c>
      <c r="AI273" s="412">
        <v>23570</v>
      </c>
      <c r="AJ273" s="412">
        <v>12184</v>
      </c>
      <c r="AK273" s="412">
        <v>6818</v>
      </c>
      <c r="AL273" s="412">
        <v>3669</v>
      </c>
      <c r="AM273" s="412">
        <v>259</v>
      </c>
      <c r="AN273" s="412">
        <v>80584</v>
      </c>
      <c r="AO273" s="412">
        <v>1</v>
      </c>
      <c r="AP273" s="412">
        <v>10</v>
      </c>
      <c r="AQ273" s="412">
        <v>41</v>
      </c>
      <c r="AR273" s="412">
        <v>109</v>
      </c>
      <c r="AS273" s="412">
        <v>94</v>
      </c>
      <c r="AT273" s="412">
        <v>69</v>
      </c>
      <c r="AU273" s="412">
        <v>62</v>
      </c>
      <c r="AV273" s="412">
        <v>10</v>
      </c>
      <c r="AW273" s="412">
        <v>396</v>
      </c>
      <c r="AX273" s="412">
        <v>1</v>
      </c>
      <c r="AY273" s="412">
        <v>10</v>
      </c>
      <c r="AZ273" s="412">
        <v>41</v>
      </c>
      <c r="BA273" s="412">
        <v>109</v>
      </c>
      <c r="BB273" s="412">
        <v>94</v>
      </c>
      <c r="BC273" s="412">
        <v>69</v>
      </c>
      <c r="BD273" s="412">
        <v>62</v>
      </c>
      <c r="BE273" s="412">
        <v>10</v>
      </c>
      <c r="BF273" s="412">
        <v>0</v>
      </c>
      <c r="BG273" s="412">
        <v>396</v>
      </c>
      <c r="BH273" s="412">
        <v>1</v>
      </c>
      <c r="BI273" s="412">
        <v>796</v>
      </c>
      <c r="BJ273" s="412">
        <v>7190</v>
      </c>
      <c r="BK273" s="412">
        <v>26206</v>
      </c>
      <c r="BL273" s="412">
        <v>23555</v>
      </c>
      <c r="BM273" s="412">
        <v>12159</v>
      </c>
      <c r="BN273" s="412">
        <v>6811</v>
      </c>
      <c r="BO273" s="412">
        <v>3617</v>
      </c>
      <c r="BP273" s="412">
        <v>249</v>
      </c>
      <c r="BQ273" s="412">
        <v>80584</v>
      </c>
      <c r="BR273" s="412">
        <v>1</v>
      </c>
      <c r="BS273" s="412">
        <v>461</v>
      </c>
      <c r="BT273" s="412">
        <v>4272</v>
      </c>
      <c r="BU273" s="412">
        <v>10416</v>
      </c>
      <c r="BV273" s="412">
        <v>5962</v>
      </c>
      <c r="BW273" s="412">
        <v>2294</v>
      </c>
      <c r="BX273" s="412">
        <v>1008</v>
      </c>
      <c r="BY273" s="412">
        <v>417</v>
      </c>
      <c r="BZ273" s="412">
        <v>18</v>
      </c>
      <c r="CA273" s="412">
        <v>24849</v>
      </c>
      <c r="CB273" s="412">
        <v>0</v>
      </c>
      <c r="CC273" s="412">
        <v>4</v>
      </c>
      <c r="CD273" s="412">
        <v>40</v>
      </c>
      <c r="CE273" s="412">
        <v>290</v>
      </c>
      <c r="CF273" s="412">
        <v>253</v>
      </c>
      <c r="CG273" s="412">
        <v>123</v>
      </c>
      <c r="CH273" s="412">
        <v>62</v>
      </c>
      <c r="CI273" s="412">
        <v>38</v>
      </c>
      <c r="CJ273" s="412">
        <v>0</v>
      </c>
      <c r="CK273" s="412">
        <v>810</v>
      </c>
      <c r="CL273" s="412">
        <v>0</v>
      </c>
      <c r="CM273" s="412">
        <v>3</v>
      </c>
      <c r="CN273" s="412">
        <v>6</v>
      </c>
      <c r="CO273" s="412">
        <v>11</v>
      </c>
      <c r="CP273" s="412">
        <v>11</v>
      </c>
      <c r="CQ273" s="412">
        <v>19</v>
      </c>
      <c r="CR273" s="412">
        <v>28</v>
      </c>
      <c r="CS273" s="412">
        <v>32</v>
      </c>
      <c r="CT273" s="412">
        <v>13</v>
      </c>
      <c r="CU273" s="412">
        <v>123</v>
      </c>
      <c r="CV273" s="412">
        <v>1</v>
      </c>
      <c r="CW273" s="412">
        <v>8</v>
      </c>
      <c r="CX273" s="412">
        <v>40</v>
      </c>
      <c r="CY273" s="412">
        <v>24</v>
      </c>
      <c r="CZ273" s="412">
        <v>11</v>
      </c>
      <c r="DA273" s="412">
        <v>6</v>
      </c>
      <c r="DB273" s="412">
        <v>4</v>
      </c>
      <c r="DC273" s="412">
        <v>1</v>
      </c>
      <c r="DD273" s="412">
        <v>95</v>
      </c>
      <c r="DE273" s="412">
        <v>41</v>
      </c>
      <c r="DF273" s="412">
        <v>190</v>
      </c>
      <c r="DG273" s="412">
        <v>528</v>
      </c>
      <c r="DH273" s="412">
        <v>234</v>
      </c>
      <c r="DI273" s="412">
        <v>84</v>
      </c>
      <c r="DJ273" s="412">
        <v>56</v>
      </c>
      <c r="DK273" s="412">
        <v>33</v>
      </c>
      <c r="DL273" s="412">
        <v>2</v>
      </c>
      <c r="DM273" s="412">
        <v>1168</v>
      </c>
      <c r="DN273" s="412">
        <v>3</v>
      </c>
      <c r="DO273" s="412">
        <v>9</v>
      </c>
      <c r="DP273" s="412">
        <v>24</v>
      </c>
      <c r="DQ273" s="412">
        <v>16</v>
      </c>
      <c r="DR273" s="412">
        <v>2</v>
      </c>
      <c r="DS273" s="412">
        <v>1</v>
      </c>
      <c r="DT273" s="412">
        <v>0</v>
      </c>
      <c r="DU273" s="412">
        <v>0</v>
      </c>
      <c r="DV273" s="412">
        <v>55</v>
      </c>
      <c r="DW273" s="412">
        <v>30</v>
      </c>
      <c r="DX273" s="412">
        <v>18</v>
      </c>
      <c r="DY273" s="412">
        <v>43</v>
      </c>
      <c r="DZ273" s="412">
        <v>21</v>
      </c>
      <c r="EA273" s="412">
        <v>9</v>
      </c>
      <c r="EB273" s="412">
        <v>7</v>
      </c>
      <c r="EC273" s="412">
        <v>5</v>
      </c>
      <c r="ED273" s="412">
        <v>0</v>
      </c>
      <c r="EE273" s="412">
        <v>133</v>
      </c>
      <c r="EF273" s="412">
        <v>74</v>
      </c>
      <c r="EG273" s="412">
        <v>217</v>
      </c>
      <c r="EH273" s="412">
        <v>595</v>
      </c>
      <c r="EI273" s="412">
        <v>271</v>
      </c>
      <c r="EJ273" s="412">
        <v>95</v>
      </c>
      <c r="EK273" s="412">
        <v>64</v>
      </c>
      <c r="EL273" s="412">
        <v>38</v>
      </c>
      <c r="EM273" s="412">
        <v>2</v>
      </c>
      <c r="EN273" s="412">
        <v>1356</v>
      </c>
      <c r="EO273" s="412">
        <v>54</v>
      </c>
      <c r="EP273" s="412">
        <v>84</v>
      </c>
      <c r="EQ273" s="412">
        <v>237</v>
      </c>
      <c r="ER273" s="412">
        <v>109</v>
      </c>
      <c r="ES273" s="412">
        <v>44</v>
      </c>
      <c r="ET273" s="412">
        <v>28</v>
      </c>
      <c r="EU273" s="412">
        <v>18</v>
      </c>
      <c r="EV273" s="412">
        <v>1</v>
      </c>
      <c r="EW273" s="412">
        <v>575</v>
      </c>
      <c r="EX273" s="412">
        <v>0</v>
      </c>
      <c r="EY273" s="412">
        <v>0</v>
      </c>
      <c r="EZ273" s="412">
        <v>0</v>
      </c>
      <c r="FA273" s="412">
        <v>0</v>
      </c>
      <c r="FB273" s="412">
        <v>0</v>
      </c>
      <c r="FC273" s="412">
        <v>0</v>
      </c>
      <c r="FD273" s="412">
        <v>0</v>
      </c>
      <c r="FE273" s="412">
        <v>0</v>
      </c>
      <c r="FF273" s="412">
        <v>0</v>
      </c>
      <c r="FG273" s="412">
        <v>0</v>
      </c>
      <c r="FH273" s="412">
        <v>17</v>
      </c>
      <c r="FI273" s="412">
        <v>7</v>
      </c>
      <c r="FJ273" s="412">
        <v>0</v>
      </c>
      <c r="FK273" s="412">
        <v>0</v>
      </c>
      <c r="FL273" s="412">
        <v>0</v>
      </c>
      <c r="FM273" s="412">
        <v>0</v>
      </c>
      <c r="FN273" s="412">
        <v>0</v>
      </c>
      <c r="FO273" s="412">
        <v>24</v>
      </c>
      <c r="FP273" s="412">
        <v>54</v>
      </c>
      <c r="FQ273" s="412">
        <v>67</v>
      </c>
      <c r="FR273" s="412">
        <v>230</v>
      </c>
      <c r="FS273" s="412">
        <v>109</v>
      </c>
      <c r="FT273" s="412">
        <v>44</v>
      </c>
      <c r="FU273" s="412">
        <v>28</v>
      </c>
      <c r="FV273" s="412">
        <v>18</v>
      </c>
      <c r="FW273" s="412">
        <v>1</v>
      </c>
      <c r="FX273" s="412">
        <v>551</v>
      </c>
      <c r="FY273" s="412">
        <v>0</v>
      </c>
      <c r="FZ273" s="412">
        <v>295</v>
      </c>
      <c r="GA273" s="412">
        <v>2845</v>
      </c>
      <c r="GB273" s="412">
        <v>15422</v>
      </c>
      <c r="GC273" s="412">
        <v>17292</v>
      </c>
      <c r="GD273" s="412">
        <v>9712</v>
      </c>
      <c r="GE273" s="412">
        <v>5705</v>
      </c>
      <c r="GF273" s="412">
        <v>3125</v>
      </c>
      <c r="GG273" s="412">
        <v>218</v>
      </c>
      <c r="GH273" s="412">
        <v>54614</v>
      </c>
      <c r="GI273" s="412">
        <v>1</v>
      </c>
      <c r="GJ273" s="412">
        <v>501</v>
      </c>
      <c r="GK273" s="412">
        <v>4345</v>
      </c>
      <c r="GL273" s="412">
        <v>10784</v>
      </c>
      <c r="GM273" s="412">
        <v>6263</v>
      </c>
      <c r="GN273" s="412">
        <v>2447</v>
      </c>
      <c r="GO273" s="412">
        <v>1106</v>
      </c>
      <c r="GP273" s="412">
        <v>492</v>
      </c>
      <c r="GQ273" s="412">
        <v>31</v>
      </c>
      <c r="GR273" s="412">
        <v>25970</v>
      </c>
      <c r="GS273" s="412">
        <v>0</v>
      </c>
      <c r="GT273" s="412">
        <v>1</v>
      </c>
      <c r="GU273" s="412">
        <v>0</v>
      </c>
      <c r="GV273" s="412">
        <v>0</v>
      </c>
      <c r="GW273" s="412">
        <v>0</v>
      </c>
      <c r="GX273" s="412">
        <v>0</v>
      </c>
      <c r="GY273" s="412">
        <v>0</v>
      </c>
      <c r="GZ273" s="412">
        <v>0</v>
      </c>
      <c r="HA273" s="412">
        <v>0</v>
      </c>
      <c r="HB273" s="412">
        <v>1</v>
      </c>
      <c r="HC273" s="412">
        <v>0.75</v>
      </c>
      <c r="HD273" s="412">
        <v>691.95</v>
      </c>
      <c r="HE273" s="412">
        <v>6117.1</v>
      </c>
      <c r="HF273" s="412">
        <v>23543.1</v>
      </c>
      <c r="HG273" s="412">
        <v>22004.65</v>
      </c>
      <c r="HH273" s="412">
        <v>11549.55</v>
      </c>
      <c r="HI273" s="412">
        <v>6532.9</v>
      </c>
      <c r="HJ273" s="412">
        <v>3489.75</v>
      </c>
      <c r="HK273" s="412">
        <v>238</v>
      </c>
      <c r="HL273" s="412">
        <v>74167.75</v>
      </c>
      <c r="HM273" s="412">
        <v>0.4</v>
      </c>
      <c r="HN273" s="412">
        <v>461.3</v>
      </c>
      <c r="HO273" s="412">
        <v>4757.7</v>
      </c>
      <c r="HP273" s="412">
        <v>20927.2</v>
      </c>
      <c r="HQ273" s="412">
        <v>22004.7</v>
      </c>
      <c r="HR273" s="412">
        <v>14116.1</v>
      </c>
      <c r="HS273" s="412">
        <v>9436.4</v>
      </c>
      <c r="HT273" s="412">
        <v>5816.3</v>
      </c>
      <c r="HU273" s="412">
        <v>476</v>
      </c>
      <c r="HV273" s="412">
        <v>77996.100000000006</v>
      </c>
      <c r="HW273" s="412">
        <v>0</v>
      </c>
      <c r="HX273" s="412">
        <v>77996.100000000006</v>
      </c>
      <c r="HY273" s="412">
        <v>0.75</v>
      </c>
      <c r="HZ273" s="412">
        <v>691.95</v>
      </c>
      <c r="IA273" s="412">
        <v>6117.1</v>
      </c>
      <c r="IB273" s="412">
        <v>23543.1</v>
      </c>
      <c r="IC273" s="412">
        <v>22004.65</v>
      </c>
      <c r="ID273" s="412">
        <v>11549.55</v>
      </c>
      <c r="IE273" s="412">
        <v>6532.9</v>
      </c>
      <c r="IF273" s="412">
        <v>3489.75</v>
      </c>
      <c r="IG273" s="412">
        <v>238</v>
      </c>
      <c r="IH273" s="412">
        <v>74167.75</v>
      </c>
      <c r="II273" s="412">
        <v>0.75</v>
      </c>
      <c r="IJ273" s="412">
        <v>176.49</v>
      </c>
      <c r="IK273" s="412">
        <v>1793.7</v>
      </c>
      <c r="IL273" s="412">
        <v>3765.04</v>
      </c>
      <c r="IM273" s="412">
        <v>1830.6</v>
      </c>
      <c r="IN273" s="412">
        <v>501.09</v>
      </c>
      <c r="IO273" s="412">
        <v>132.34</v>
      </c>
      <c r="IP273" s="412">
        <v>36.65</v>
      </c>
      <c r="IQ273" s="412">
        <v>0.85</v>
      </c>
      <c r="IR273" s="412">
        <v>8237.51</v>
      </c>
      <c r="IS273" s="412">
        <v>0</v>
      </c>
      <c r="IT273" s="412">
        <v>515.46</v>
      </c>
      <c r="IU273" s="412">
        <v>4323.4000000000005</v>
      </c>
      <c r="IV273" s="412">
        <v>19778.059999999998</v>
      </c>
      <c r="IW273" s="412">
        <v>20174.050000000003</v>
      </c>
      <c r="IX273" s="412">
        <v>11048.46</v>
      </c>
      <c r="IY273" s="412">
        <v>6400.5599999999995</v>
      </c>
      <c r="IZ273" s="412">
        <v>3453.1</v>
      </c>
      <c r="JA273" s="412">
        <v>237.15</v>
      </c>
      <c r="JB273" s="412">
        <v>65930.239999999991</v>
      </c>
      <c r="JC273" s="412">
        <v>0</v>
      </c>
      <c r="JD273" s="412">
        <v>343.6</v>
      </c>
      <c r="JE273" s="412">
        <v>3362.6</v>
      </c>
      <c r="JF273" s="412">
        <v>17580.5</v>
      </c>
      <c r="JG273" s="412">
        <v>20174.099999999999</v>
      </c>
      <c r="JH273" s="412">
        <v>13503.7</v>
      </c>
      <c r="JI273" s="412">
        <v>9245.2999999999993</v>
      </c>
      <c r="JJ273" s="412">
        <v>5755.2</v>
      </c>
      <c r="JK273" s="412">
        <v>474.3</v>
      </c>
      <c r="JL273" s="412">
        <v>70439.3</v>
      </c>
      <c r="JM273" s="412">
        <v>0</v>
      </c>
      <c r="JN273" s="412">
        <v>70439.3</v>
      </c>
      <c r="JO273" s="286"/>
      <c r="JP273" s="143">
        <f t="shared" si="9"/>
        <v>0</v>
      </c>
    </row>
    <row r="274" spans="1:276" x14ac:dyDescent="0.2">
      <c r="A274" s="150" t="s">
        <v>745</v>
      </c>
      <c r="B274" s="151" t="s">
        <v>276</v>
      </c>
      <c r="C274" s="152" t="s">
        <v>277</v>
      </c>
      <c r="D274" s="415" t="s">
        <v>744</v>
      </c>
      <c r="E274" s="412">
        <v>9856</v>
      </c>
      <c r="F274" s="412">
        <v>15754</v>
      </c>
      <c r="G274" s="412">
        <v>16469</v>
      </c>
      <c r="H274" s="412">
        <v>10483</v>
      </c>
      <c r="I274" s="412">
        <v>5250</v>
      </c>
      <c r="J274" s="412">
        <v>2373</v>
      </c>
      <c r="K274" s="412">
        <v>1176</v>
      </c>
      <c r="L274" s="412">
        <v>112</v>
      </c>
      <c r="M274" s="412">
        <v>61473</v>
      </c>
      <c r="N274" s="412">
        <v>273</v>
      </c>
      <c r="O274" s="412">
        <v>123</v>
      </c>
      <c r="P274" s="412">
        <v>124</v>
      </c>
      <c r="Q274" s="412">
        <v>67</v>
      </c>
      <c r="R274" s="412">
        <v>23</v>
      </c>
      <c r="S274" s="412">
        <v>13</v>
      </c>
      <c r="T274" s="412">
        <v>7</v>
      </c>
      <c r="U274" s="412">
        <v>0</v>
      </c>
      <c r="V274" s="412">
        <v>630</v>
      </c>
      <c r="W274" s="412">
        <v>8</v>
      </c>
      <c r="X274" s="412">
        <v>0</v>
      </c>
      <c r="Y274" s="412">
        <v>1</v>
      </c>
      <c r="Z274" s="412">
        <v>0</v>
      </c>
      <c r="AA274" s="412">
        <v>0</v>
      </c>
      <c r="AB274" s="412">
        <v>0</v>
      </c>
      <c r="AC274" s="412">
        <v>0</v>
      </c>
      <c r="AD274" s="412">
        <v>0</v>
      </c>
      <c r="AE274" s="412">
        <v>9</v>
      </c>
      <c r="AF274" s="412">
        <v>9575</v>
      </c>
      <c r="AG274" s="412">
        <v>15631</v>
      </c>
      <c r="AH274" s="412">
        <v>16344</v>
      </c>
      <c r="AI274" s="412">
        <v>10416</v>
      </c>
      <c r="AJ274" s="412">
        <v>5227</v>
      </c>
      <c r="AK274" s="412">
        <v>2360</v>
      </c>
      <c r="AL274" s="412">
        <v>1169</v>
      </c>
      <c r="AM274" s="412">
        <v>112</v>
      </c>
      <c r="AN274" s="412">
        <v>60834</v>
      </c>
      <c r="AO274" s="412">
        <v>2</v>
      </c>
      <c r="AP274" s="412">
        <v>36</v>
      </c>
      <c r="AQ274" s="412">
        <v>65</v>
      </c>
      <c r="AR274" s="412">
        <v>55</v>
      </c>
      <c r="AS274" s="412">
        <v>24</v>
      </c>
      <c r="AT274" s="412">
        <v>11</v>
      </c>
      <c r="AU274" s="412">
        <v>9</v>
      </c>
      <c r="AV274" s="412">
        <v>14</v>
      </c>
      <c r="AW274" s="412">
        <v>216</v>
      </c>
      <c r="AX274" s="412">
        <v>2</v>
      </c>
      <c r="AY274" s="412">
        <v>36</v>
      </c>
      <c r="AZ274" s="412">
        <v>65</v>
      </c>
      <c r="BA274" s="412">
        <v>55</v>
      </c>
      <c r="BB274" s="412">
        <v>24</v>
      </c>
      <c r="BC274" s="412">
        <v>11</v>
      </c>
      <c r="BD274" s="412">
        <v>9</v>
      </c>
      <c r="BE274" s="412">
        <v>14</v>
      </c>
      <c r="BF274" s="412">
        <v>0</v>
      </c>
      <c r="BG274" s="412">
        <v>216</v>
      </c>
      <c r="BH274" s="412">
        <v>2</v>
      </c>
      <c r="BI274" s="412">
        <v>9609</v>
      </c>
      <c r="BJ274" s="412">
        <v>15660</v>
      </c>
      <c r="BK274" s="412">
        <v>16334</v>
      </c>
      <c r="BL274" s="412">
        <v>10385</v>
      </c>
      <c r="BM274" s="412">
        <v>5214</v>
      </c>
      <c r="BN274" s="412">
        <v>2358</v>
      </c>
      <c r="BO274" s="412">
        <v>1174</v>
      </c>
      <c r="BP274" s="412">
        <v>98</v>
      </c>
      <c r="BQ274" s="412">
        <v>60834</v>
      </c>
      <c r="BR274" s="412">
        <v>0</v>
      </c>
      <c r="BS274" s="412">
        <v>4397</v>
      </c>
      <c r="BT274" s="412">
        <v>5792</v>
      </c>
      <c r="BU274" s="412">
        <v>4497</v>
      </c>
      <c r="BV274" s="412">
        <v>2203</v>
      </c>
      <c r="BW274" s="412">
        <v>820</v>
      </c>
      <c r="BX274" s="412">
        <v>311</v>
      </c>
      <c r="BY274" s="412">
        <v>135</v>
      </c>
      <c r="BZ274" s="412">
        <v>10</v>
      </c>
      <c r="CA274" s="412">
        <v>18165</v>
      </c>
      <c r="CB274" s="412">
        <v>0</v>
      </c>
      <c r="CC274" s="412">
        <v>50</v>
      </c>
      <c r="CD274" s="412">
        <v>167</v>
      </c>
      <c r="CE274" s="412">
        <v>232</v>
      </c>
      <c r="CF274" s="412">
        <v>114</v>
      </c>
      <c r="CG274" s="412">
        <v>59</v>
      </c>
      <c r="CH274" s="412">
        <v>16</v>
      </c>
      <c r="CI274" s="412">
        <v>15</v>
      </c>
      <c r="CJ274" s="412">
        <v>0</v>
      </c>
      <c r="CK274" s="412">
        <v>653</v>
      </c>
      <c r="CL274" s="412">
        <v>0</v>
      </c>
      <c r="CM274" s="412">
        <v>1</v>
      </c>
      <c r="CN274" s="412">
        <v>12</v>
      </c>
      <c r="CO274" s="412">
        <v>5</v>
      </c>
      <c r="CP274" s="412">
        <v>8</v>
      </c>
      <c r="CQ274" s="412">
        <v>4</v>
      </c>
      <c r="CR274" s="412">
        <v>11</v>
      </c>
      <c r="CS274" s="412">
        <v>19</v>
      </c>
      <c r="CT274" s="412">
        <v>3</v>
      </c>
      <c r="CU274" s="412">
        <v>63</v>
      </c>
      <c r="CV274" s="412">
        <v>1505</v>
      </c>
      <c r="CW274" s="412">
        <v>52</v>
      </c>
      <c r="CX274" s="412">
        <v>49</v>
      </c>
      <c r="CY274" s="412">
        <v>28</v>
      </c>
      <c r="CZ274" s="412">
        <v>24</v>
      </c>
      <c r="DA274" s="412">
        <v>13</v>
      </c>
      <c r="DB274" s="412">
        <v>14</v>
      </c>
      <c r="DC274" s="412">
        <v>2</v>
      </c>
      <c r="DD274" s="412">
        <v>1687</v>
      </c>
      <c r="DE274" s="412">
        <v>219</v>
      </c>
      <c r="DF274" s="412">
        <v>181</v>
      </c>
      <c r="DG274" s="412">
        <v>120</v>
      </c>
      <c r="DH274" s="412">
        <v>72</v>
      </c>
      <c r="DI274" s="412">
        <v>40</v>
      </c>
      <c r="DJ274" s="412">
        <v>22</v>
      </c>
      <c r="DK274" s="412">
        <v>6</v>
      </c>
      <c r="DL274" s="412">
        <v>0</v>
      </c>
      <c r="DM274" s="412">
        <v>660</v>
      </c>
      <c r="DN274" s="412">
        <v>70</v>
      </c>
      <c r="DO274" s="412">
        <v>65</v>
      </c>
      <c r="DP274" s="412">
        <v>40</v>
      </c>
      <c r="DQ274" s="412">
        <v>31</v>
      </c>
      <c r="DR274" s="412">
        <v>8</v>
      </c>
      <c r="DS274" s="412">
        <v>2</v>
      </c>
      <c r="DT274" s="412">
        <v>6</v>
      </c>
      <c r="DU274" s="412">
        <v>0</v>
      </c>
      <c r="DV274" s="412">
        <v>222</v>
      </c>
      <c r="DW274" s="412">
        <v>62</v>
      </c>
      <c r="DX274" s="412">
        <v>19</v>
      </c>
      <c r="DY274" s="412">
        <v>21</v>
      </c>
      <c r="DZ274" s="412">
        <v>11</v>
      </c>
      <c r="EA274" s="412">
        <v>5</v>
      </c>
      <c r="EB274" s="412">
        <v>4</v>
      </c>
      <c r="EC274" s="412">
        <v>2</v>
      </c>
      <c r="ED274" s="412">
        <v>1</v>
      </c>
      <c r="EE274" s="412">
        <v>125</v>
      </c>
      <c r="EF274" s="412">
        <v>351</v>
      </c>
      <c r="EG274" s="412">
        <v>265</v>
      </c>
      <c r="EH274" s="412">
        <v>181</v>
      </c>
      <c r="EI274" s="412">
        <v>114</v>
      </c>
      <c r="EJ274" s="412">
        <v>53</v>
      </c>
      <c r="EK274" s="412">
        <v>28</v>
      </c>
      <c r="EL274" s="412">
        <v>14</v>
      </c>
      <c r="EM274" s="412">
        <v>1</v>
      </c>
      <c r="EN274" s="412">
        <v>1007</v>
      </c>
      <c r="EO274" s="412">
        <v>225</v>
      </c>
      <c r="EP274" s="412">
        <v>98</v>
      </c>
      <c r="EQ274" s="412">
        <v>75</v>
      </c>
      <c r="ER274" s="412">
        <v>60</v>
      </c>
      <c r="ES274" s="412">
        <v>27</v>
      </c>
      <c r="ET274" s="412">
        <v>14</v>
      </c>
      <c r="EU274" s="412">
        <v>8</v>
      </c>
      <c r="EV274" s="412">
        <v>1</v>
      </c>
      <c r="EW274" s="412">
        <v>508</v>
      </c>
      <c r="EX274" s="412">
        <v>0</v>
      </c>
      <c r="EY274" s="412">
        <v>0</v>
      </c>
      <c r="EZ274" s="412">
        <v>0</v>
      </c>
      <c r="FA274" s="412">
        <v>0</v>
      </c>
      <c r="FB274" s="412">
        <v>0</v>
      </c>
      <c r="FC274" s="412">
        <v>0</v>
      </c>
      <c r="FD274" s="412">
        <v>0</v>
      </c>
      <c r="FE274" s="412">
        <v>0</v>
      </c>
      <c r="FF274" s="412">
        <v>0</v>
      </c>
      <c r="FG274" s="412">
        <v>22</v>
      </c>
      <c r="FH274" s="412">
        <v>13</v>
      </c>
      <c r="FI274" s="412">
        <v>12</v>
      </c>
      <c r="FJ274" s="412">
        <v>14</v>
      </c>
      <c r="FK274" s="412">
        <v>3</v>
      </c>
      <c r="FL274" s="412">
        <v>1</v>
      </c>
      <c r="FM274" s="412">
        <v>4</v>
      </c>
      <c r="FN274" s="412">
        <v>0</v>
      </c>
      <c r="FO274" s="412">
        <v>69</v>
      </c>
      <c r="FP274" s="412">
        <v>203</v>
      </c>
      <c r="FQ274" s="412">
        <v>85</v>
      </c>
      <c r="FR274" s="412">
        <v>63</v>
      </c>
      <c r="FS274" s="412">
        <v>46</v>
      </c>
      <c r="FT274" s="412">
        <v>24</v>
      </c>
      <c r="FU274" s="412">
        <v>13</v>
      </c>
      <c r="FV274" s="412">
        <v>4</v>
      </c>
      <c r="FW274" s="412">
        <v>1</v>
      </c>
      <c r="FX274" s="412">
        <v>439</v>
      </c>
      <c r="FY274" s="412">
        <v>2</v>
      </c>
      <c r="FZ274" s="412">
        <v>5028</v>
      </c>
      <c r="GA274" s="412">
        <v>9603</v>
      </c>
      <c r="GB274" s="412">
        <v>11539</v>
      </c>
      <c r="GC274" s="412">
        <v>8018</v>
      </c>
      <c r="GD274" s="412">
        <v>4318</v>
      </c>
      <c r="GE274" s="412">
        <v>2014</v>
      </c>
      <c r="GF274" s="412">
        <v>997</v>
      </c>
      <c r="GG274" s="412">
        <v>84</v>
      </c>
      <c r="GH274" s="412">
        <v>41603</v>
      </c>
      <c r="GI274" s="412">
        <v>0</v>
      </c>
      <c r="GJ274" s="412">
        <v>4581</v>
      </c>
      <c r="GK274" s="412">
        <v>6057</v>
      </c>
      <c r="GL274" s="412">
        <v>4795</v>
      </c>
      <c r="GM274" s="412">
        <v>2367</v>
      </c>
      <c r="GN274" s="412">
        <v>896</v>
      </c>
      <c r="GO274" s="412">
        <v>344</v>
      </c>
      <c r="GP274" s="412">
        <v>177</v>
      </c>
      <c r="GQ274" s="412">
        <v>14</v>
      </c>
      <c r="GR274" s="412">
        <v>19231</v>
      </c>
      <c r="GS274" s="412">
        <v>0</v>
      </c>
      <c r="GT274" s="412">
        <v>1.5</v>
      </c>
      <c r="GU274" s="412">
        <v>0</v>
      </c>
      <c r="GV274" s="412">
        <v>0</v>
      </c>
      <c r="GW274" s="412">
        <v>0</v>
      </c>
      <c r="GX274" s="412">
        <v>0</v>
      </c>
      <c r="GY274" s="412">
        <v>0</v>
      </c>
      <c r="GZ274" s="412">
        <v>0</v>
      </c>
      <c r="HA274" s="412">
        <v>0</v>
      </c>
      <c r="HB274" s="412">
        <v>1.5</v>
      </c>
      <c r="HC274" s="412">
        <v>2</v>
      </c>
      <c r="HD274" s="412">
        <v>8455.75</v>
      </c>
      <c r="HE274" s="412">
        <v>14107.75</v>
      </c>
      <c r="HF274" s="412">
        <v>15119.75</v>
      </c>
      <c r="HG274" s="412">
        <v>9776.25</v>
      </c>
      <c r="HH274" s="412">
        <v>4986.75</v>
      </c>
      <c r="HI274" s="412">
        <v>2270.75</v>
      </c>
      <c r="HJ274" s="412">
        <v>1122</v>
      </c>
      <c r="HK274" s="412">
        <v>94.5</v>
      </c>
      <c r="HL274" s="412">
        <v>55935.5</v>
      </c>
      <c r="HM274" s="412">
        <v>1.1000000000000001</v>
      </c>
      <c r="HN274" s="412">
        <v>5637.2</v>
      </c>
      <c r="HO274" s="412">
        <v>10972.7</v>
      </c>
      <c r="HP274" s="412">
        <v>13439.8</v>
      </c>
      <c r="HQ274" s="412">
        <v>9776.2999999999993</v>
      </c>
      <c r="HR274" s="412">
        <v>6094.9</v>
      </c>
      <c r="HS274" s="412">
        <v>3280</v>
      </c>
      <c r="HT274" s="412">
        <v>1870</v>
      </c>
      <c r="HU274" s="412">
        <v>189</v>
      </c>
      <c r="HV274" s="412">
        <v>51261</v>
      </c>
      <c r="HW274" s="412">
        <v>0</v>
      </c>
      <c r="HX274" s="412">
        <v>51261</v>
      </c>
      <c r="HY274" s="412">
        <v>2</v>
      </c>
      <c r="HZ274" s="412">
        <v>8455.75</v>
      </c>
      <c r="IA274" s="412">
        <v>14107.75</v>
      </c>
      <c r="IB274" s="412">
        <v>15119.75</v>
      </c>
      <c r="IC274" s="412">
        <v>9776.25</v>
      </c>
      <c r="ID274" s="412">
        <v>4986.75</v>
      </c>
      <c r="IE274" s="412">
        <v>2270.75</v>
      </c>
      <c r="IF274" s="412">
        <v>1122</v>
      </c>
      <c r="IG274" s="412">
        <v>94.5</v>
      </c>
      <c r="IH274" s="412">
        <v>55935.5</v>
      </c>
      <c r="II274" s="412">
        <v>0.27</v>
      </c>
      <c r="IJ274" s="412">
        <v>2412.11</v>
      </c>
      <c r="IK274" s="412">
        <v>2982.38</v>
      </c>
      <c r="IL274" s="412">
        <v>2117</v>
      </c>
      <c r="IM274" s="412">
        <v>616.79999999999995</v>
      </c>
      <c r="IN274" s="412">
        <v>150.88</v>
      </c>
      <c r="IO274" s="412">
        <v>45.81</v>
      </c>
      <c r="IP274" s="412">
        <v>8.4700000000000006</v>
      </c>
      <c r="IQ274" s="412">
        <v>0</v>
      </c>
      <c r="IR274" s="412">
        <v>8333.7199999999993</v>
      </c>
      <c r="IS274" s="412">
        <v>1.73</v>
      </c>
      <c r="IT274" s="412">
        <v>6043.6399999999994</v>
      </c>
      <c r="IU274" s="412">
        <v>11125.369999999999</v>
      </c>
      <c r="IV274" s="412">
        <v>13002.75</v>
      </c>
      <c r="IW274" s="412">
        <v>9159.4500000000007</v>
      </c>
      <c r="IX274" s="412">
        <v>4835.87</v>
      </c>
      <c r="IY274" s="412">
        <v>2224.94</v>
      </c>
      <c r="IZ274" s="412">
        <v>1113.53</v>
      </c>
      <c r="JA274" s="412">
        <v>94.5</v>
      </c>
      <c r="JB274" s="412">
        <v>47601.780000000006</v>
      </c>
      <c r="JC274" s="412">
        <v>1</v>
      </c>
      <c r="JD274" s="412">
        <v>4029.1</v>
      </c>
      <c r="JE274" s="412">
        <v>8653.1</v>
      </c>
      <c r="JF274" s="412">
        <v>11558</v>
      </c>
      <c r="JG274" s="412">
        <v>9159.5</v>
      </c>
      <c r="JH274" s="412">
        <v>5910.5</v>
      </c>
      <c r="JI274" s="412">
        <v>3213.8</v>
      </c>
      <c r="JJ274" s="412">
        <v>1855.9</v>
      </c>
      <c r="JK274" s="412">
        <v>189</v>
      </c>
      <c r="JL274" s="412">
        <v>44569.9</v>
      </c>
      <c r="JM274" s="412">
        <v>0</v>
      </c>
      <c r="JN274" s="412">
        <v>44569.9</v>
      </c>
      <c r="JO274" s="286"/>
      <c r="JP274" s="143">
        <f t="shared" si="9"/>
        <v>0</v>
      </c>
    </row>
    <row r="275" spans="1:276" x14ac:dyDescent="0.2">
      <c r="A275" s="150" t="s">
        <v>746</v>
      </c>
      <c r="B275" s="151" t="s">
        <v>284</v>
      </c>
      <c r="C275" s="152" t="s">
        <v>285</v>
      </c>
      <c r="D275" s="415" t="s">
        <v>335</v>
      </c>
      <c r="E275" s="412">
        <v>14330</v>
      </c>
      <c r="F275" s="412">
        <v>26772</v>
      </c>
      <c r="G275" s="412">
        <v>23529</v>
      </c>
      <c r="H275" s="412">
        <v>16177</v>
      </c>
      <c r="I275" s="412">
        <v>8127</v>
      </c>
      <c r="J275" s="412">
        <v>3114</v>
      </c>
      <c r="K275" s="412">
        <v>1263</v>
      </c>
      <c r="L275" s="412">
        <v>66</v>
      </c>
      <c r="M275" s="412">
        <v>93378</v>
      </c>
      <c r="N275" s="412">
        <v>212</v>
      </c>
      <c r="O275" s="412">
        <v>188</v>
      </c>
      <c r="P275" s="412">
        <v>261</v>
      </c>
      <c r="Q275" s="412">
        <v>105</v>
      </c>
      <c r="R275" s="412">
        <v>29</v>
      </c>
      <c r="S275" s="412">
        <v>17</v>
      </c>
      <c r="T275" s="412">
        <v>11</v>
      </c>
      <c r="U275" s="412">
        <v>0</v>
      </c>
      <c r="V275" s="412">
        <v>823</v>
      </c>
      <c r="W275" s="412">
        <v>0</v>
      </c>
      <c r="X275" s="412">
        <v>0</v>
      </c>
      <c r="Y275" s="412">
        <v>0</v>
      </c>
      <c r="Z275" s="412">
        <v>0</v>
      </c>
      <c r="AA275" s="412">
        <v>0</v>
      </c>
      <c r="AB275" s="412">
        <v>0</v>
      </c>
      <c r="AC275" s="412">
        <v>0</v>
      </c>
      <c r="AD275" s="412">
        <v>0</v>
      </c>
      <c r="AE275" s="412">
        <v>0</v>
      </c>
      <c r="AF275" s="412">
        <v>14118</v>
      </c>
      <c r="AG275" s="412">
        <v>26584</v>
      </c>
      <c r="AH275" s="412">
        <v>23268</v>
      </c>
      <c r="AI275" s="412">
        <v>16072</v>
      </c>
      <c r="AJ275" s="412">
        <v>8098</v>
      </c>
      <c r="AK275" s="412">
        <v>3097</v>
      </c>
      <c r="AL275" s="412">
        <v>1252</v>
      </c>
      <c r="AM275" s="412">
        <v>66</v>
      </c>
      <c r="AN275" s="412">
        <v>92555</v>
      </c>
      <c r="AO275" s="412">
        <v>44</v>
      </c>
      <c r="AP275" s="412">
        <v>132</v>
      </c>
      <c r="AQ275" s="412">
        <v>175</v>
      </c>
      <c r="AR275" s="412">
        <v>130</v>
      </c>
      <c r="AS275" s="412">
        <v>63</v>
      </c>
      <c r="AT275" s="412">
        <v>35</v>
      </c>
      <c r="AU275" s="412">
        <v>17</v>
      </c>
      <c r="AV275" s="412">
        <v>8</v>
      </c>
      <c r="AW275" s="412">
        <v>604</v>
      </c>
      <c r="AX275" s="412">
        <v>44</v>
      </c>
      <c r="AY275" s="412">
        <v>132</v>
      </c>
      <c r="AZ275" s="412">
        <v>175</v>
      </c>
      <c r="BA275" s="412">
        <v>130</v>
      </c>
      <c r="BB275" s="412">
        <v>63</v>
      </c>
      <c r="BC275" s="412">
        <v>35</v>
      </c>
      <c r="BD275" s="412">
        <v>17</v>
      </c>
      <c r="BE275" s="412">
        <v>8</v>
      </c>
      <c r="BF275" s="412">
        <v>0</v>
      </c>
      <c r="BG275" s="412">
        <v>604</v>
      </c>
      <c r="BH275" s="412">
        <v>44</v>
      </c>
      <c r="BI275" s="412">
        <v>14206</v>
      </c>
      <c r="BJ275" s="412">
        <v>26627</v>
      </c>
      <c r="BK275" s="412">
        <v>23223</v>
      </c>
      <c r="BL275" s="412">
        <v>16005</v>
      </c>
      <c r="BM275" s="412">
        <v>8070</v>
      </c>
      <c r="BN275" s="412">
        <v>3079</v>
      </c>
      <c r="BO275" s="412">
        <v>1243</v>
      </c>
      <c r="BP275" s="412">
        <v>58</v>
      </c>
      <c r="BQ275" s="412">
        <v>92555</v>
      </c>
      <c r="BR275" s="412">
        <v>18</v>
      </c>
      <c r="BS275" s="412">
        <v>8214</v>
      </c>
      <c r="BT275" s="412">
        <v>9697</v>
      </c>
      <c r="BU275" s="412">
        <v>7326</v>
      </c>
      <c r="BV275" s="412">
        <v>3583</v>
      </c>
      <c r="BW275" s="412">
        <v>1221</v>
      </c>
      <c r="BX275" s="412">
        <v>334</v>
      </c>
      <c r="BY275" s="412">
        <v>112</v>
      </c>
      <c r="BZ275" s="412">
        <v>4</v>
      </c>
      <c r="CA275" s="412">
        <v>30509</v>
      </c>
      <c r="CB275" s="412">
        <v>1</v>
      </c>
      <c r="CC275" s="412">
        <v>41</v>
      </c>
      <c r="CD275" s="412">
        <v>108</v>
      </c>
      <c r="CE275" s="412">
        <v>118</v>
      </c>
      <c r="CF275" s="412">
        <v>71</v>
      </c>
      <c r="CG275" s="412">
        <v>16</v>
      </c>
      <c r="CH275" s="412">
        <v>8</v>
      </c>
      <c r="CI275" s="412">
        <v>4</v>
      </c>
      <c r="CJ275" s="412">
        <v>0</v>
      </c>
      <c r="CK275" s="412">
        <v>367</v>
      </c>
      <c r="CL275" s="412">
        <v>2</v>
      </c>
      <c r="CM275" s="412">
        <v>3</v>
      </c>
      <c r="CN275" s="412">
        <v>4</v>
      </c>
      <c r="CO275" s="412">
        <v>8</v>
      </c>
      <c r="CP275" s="412">
        <v>8</v>
      </c>
      <c r="CQ275" s="412">
        <v>12</v>
      </c>
      <c r="CR275" s="412">
        <v>11</v>
      </c>
      <c r="CS275" s="412">
        <v>16</v>
      </c>
      <c r="CT275" s="412">
        <v>6</v>
      </c>
      <c r="CU275" s="412">
        <v>70</v>
      </c>
      <c r="CV275" s="412">
        <v>61</v>
      </c>
      <c r="CW275" s="412">
        <v>73</v>
      </c>
      <c r="CX275" s="412">
        <v>65</v>
      </c>
      <c r="CY275" s="412">
        <v>36</v>
      </c>
      <c r="CZ275" s="412">
        <v>20</v>
      </c>
      <c r="DA275" s="412">
        <v>4</v>
      </c>
      <c r="DB275" s="412">
        <v>2</v>
      </c>
      <c r="DC275" s="412">
        <v>0</v>
      </c>
      <c r="DD275" s="412">
        <v>261</v>
      </c>
      <c r="DE275" s="412">
        <v>123</v>
      </c>
      <c r="DF275" s="412">
        <v>180</v>
      </c>
      <c r="DG275" s="412">
        <v>146</v>
      </c>
      <c r="DH275" s="412">
        <v>62</v>
      </c>
      <c r="DI275" s="412">
        <v>36</v>
      </c>
      <c r="DJ275" s="412">
        <v>12</v>
      </c>
      <c r="DK275" s="412">
        <v>8</v>
      </c>
      <c r="DL275" s="412">
        <v>2</v>
      </c>
      <c r="DM275" s="412">
        <v>569</v>
      </c>
      <c r="DN275" s="412">
        <v>148</v>
      </c>
      <c r="DO275" s="412">
        <v>209</v>
      </c>
      <c r="DP275" s="412">
        <v>164</v>
      </c>
      <c r="DQ275" s="412">
        <v>68</v>
      </c>
      <c r="DR275" s="412">
        <v>30</v>
      </c>
      <c r="DS275" s="412">
        <v>6</v>
      </c>
      <c r="DT275" s="412">
        <v>5</v>
      </c>
      <c r="DU275" s="412">
        <v>1</v>
      </c>
      <c r="DV275" s="412">
        <v>631</v>
      </c>
      <c r="DW275" s="412">
        <v>40</v>
      </c>
      <c r="DX275" s="412">
        <v>29</v>
      </c>
      <c r="DY275" s="412">
        <v>22</v>
      </c>
      <c r="DZ275" s="412">
        <v>9</v>
      </c>
      <c r="EA275" s="412">
        <v>6</v>
      </c>
      <c r="EB275" s="412">
        <v>4</v>
      </c>
      <c r="EC275" s="412">
        <v>4</v>
      </c>
      <c r="ED275" s="412">
        <v>1</v>
      </c>
      <c r="EE275" s="412">
        <v>115</v>
      </c>
      <c r="EF275" s="412">
        <v>311</v>
      </c>
      <c r="EG275" s="412">
        <v>418</v>
      </c>
      <c r="EH275" s="412">
        <v>332</v>
      </c>
      <c r="EI275" s="412">
        <v>139</v>
      </c>
      <c r="EJ275" s="412">
        <v>72</v>
      </c>
      <c r="EK275" s="412">
        <v>22</v>
      </c>
      <c r="EL275" s="412">
        <v>17</v>
      </c>
      <c r="EM275" s="412">
        <v>4</v>
      </c>
      <c r="EN275" s="412">
        <v>1315</v>
      </c>
      <c r="EO275" s="412">
        <v>126</v>
      </c>
      <c r="EP275" s="412">
        <v>128</v>
      </c>
      <c r="EQ275" s="412">
        <v>133</v>
      </c>
      <c r="ER275" s="412">
        <v>56</v>
      </c>
      <c r="ES275" s="412">
        <v>33</v>
      </c>
      <c r="ET275" s="412">
        <v>11</v>
      </c>
      <c r="EU275" s="412">
        <v>13</v>
      </c>
      <c r="EV275" s="412">
        <v>3</v>
      </c>
      <c r="EW275" s="412">
        <v>503</v>
      </c>
      <c r="EX275" s="412">
        <v>0</v>
      </c>
      <c r="EY275" s="412">
        <v>0</v>
      </c>
      <c r="EZ275" s="412">
        <v>0</v>
      </c>
      <c r="FA275" s="412">
        <v>0</v>
      </c>
      <c r="FB275" s="412">
        <v>0</v>
      </c>
      <c r="FC275" s="412">
        <v>0</v>
      </c>
      <c r="FD275" s="412">
        <v>0</v>
      </c>
      <c r="FE275" s="412">
        <v>0</v>
      </c>
      <c r="FF275" s="412">
        <v>0</v>
      </c>
      <c r="FG275" s="412">
        <v>5</v>
      </c>
      <c r="FH275" s="412">
        <v>8</v>
      </c>
      <c r="FI275" s="412">
        <v>19</v>
      </c>
      <c r="FJ275" s="412">
        <v>10</v>
      </c>
      <c r="FK275" s="412">
        <v>3</v>
      </c>
      <c r="FL275" s="412">
        <v>1</v>
      </c>
      <c r="FM275" s="412">
        <v>2</v>
      </c>
      <c r="FN275" s="412">
        <v>0</v>
      </c>
      <c r="FO275" s="412">
        <v>48</v>
      </c>
      <c r="FP275" s="412">
        <v>121</v>
      </c>
      <c r="FQ275" s="412">
        <v>120</v>
      </c>
      <c r="FR275" s="412">
        <v>114</v>
      </c>
      <c r="FS275" s="412">
        <v>46</v>
      </c>
      <c r="FT275" s="412">
        <v>30</v>
      </c>
      <c r="FU275" s="412">
        <v>10</v>
      </c>
      <c r="FV275" s="412">
        <v>11</v>
      </c>
      <c r="FW275" s="412">
        <v>3</v>
      </c>
      <c r="FX275" s="412">
        <v>455</v>
      </c>
      <c r="FY275" s="412">
        <v>23</v>
      </c>
      <c r="FZ275" s="412">
        <v>5760</v>
      </c>
      <c r="GA275" s="412">
        <v>16580</v>
      </c>
      <c r="GB275" s="412">
        <v>15585</v>
      </c>
      <c r="GC275" s="412">
        <v>12266</v>
      </c>
      <c r="GD275" s="412">
        <v>6785</v>
      </c>
      <c r="GE275" s="412">
        <v>2716</v>
      </c>
      <c r="GF275" s="412">
        <v>1102</v>
      </c>
      <c r="GG275" s="412">
        <v>46</v>
      </c>
      <c r="GH275" s="412">
        <v>60863</v>
      </c>
      <c r="GI275" s="412">
        <v>21</v>
      </c>
      <c r="GJ275" s="412">
        <v>8446</v>
      </c>
      <c r="GK275" s="412">
        <v>10047</v>
      </c>
      <c r="GL275" s="412">
        <v>7638</v>
      </c>
      <c r="GM275" s="412">
        <v>3739</v>
      </c>
      <c r="GN275" s="412">
        <v>1285</v>
      </c>
      <c r="GO275" s="412">
        <v>363</v>
      </c>
      <c r="GP275" s="412">
        <v>141</v>
      </c>
      <c r="GQ275" s="412">
        <v>12</v>
      </c>
      <c r="GR275" s="412">
        <v>31692</v>
      </c>
      <c r="GS275" s="412">
        <v>0</v>
      </c>
      <c r="GT275" s="412">
        <v>1</v>
      </c>
      <c r="GU275" s="412">
        <v>0</v>
      </c>
      <c r="GV275" s="412">
        <v>0</v>
      </c>
      <c r="GW275" s="412">
        <v>0</v>
      </c>
      <c r="GX275" s="412">
        <v>0</v>
      </c>
      <c r="GY275" s="412">
        <v>0</v>
      </c>
      <c r="GZ275" s="412">
        <v>0</v>
      </c>
      <c r="HA275" s="412">
        <v>0</v>
      </c>
      <c r="HB275" s="412">
        <v>1</v>
      </c>
      <c r="HC275" s="412">
        <v>38.25</v>
      </c>
      <c r="HD275" s="412">
        <v>12085.75</v>
      </c>
      <c r="HE275" s="412">
        <v>24083.75</v>
      </c>
      <c r="HF275" s="412">
        <v>21287</v>
      </c>
      <c r="HG275" s="412">
        <v>15058</v>
      </c>
      <c r="HH275" s="412">
        <v>7742.75</v>
      </c>
      <c r="HI275" s="412">
        <v>2987</v>
      </c>
      <c r="HJ275" s="412">
        <v>1205.5</v>
      </c>
      <c r="HK275" s="412">
        <v>54</v>
      </c>
      <c r="HL275" s="412">
        <v>84542</v>
      </c>
      <c r="HM275" s="412">
        <v>21.3</v>
      </c>
      <c r="HN275" s="412">
        <v>8057.2</v>
      </c>
      <c r="HO275" s="412">
        <v>18731.8</v>
      </c>
      <c r="HP275" s="412">
        <v>18921.8</v>
      </c>
      <c r="HQ275" s="412">
        <v>15058</v>
      </c>
      <c r="HR275" s="412">
        <v>9463.4</v>
      </c>
      <c r="HS275" s="412">
        <v>4314.6000000000004</v>
      </c>
      <c r="HT275" s="412">
        <v>2009.2</v>
      </c>
      <c r="HU275" s="412">
        <v>108</v>
      </c>
      <c r="HV275" s="412">
        <v>76685.3</v>
      </c>
      <c r="HW275" s="412">
        <v>94.1</v>
      </c>
      <c r="HX275" s="412">
        <v>76779.399999999994</v>
      </c>
      <c r="HY275" s="412">
        <v>38.25</v>
      </c>
      <c r="HZ275" s="412">
        <v>12085.75</v>
      </c>
      <c r="IA275" s="412">
        <v>24083.75</v>
      </c>
      <c r="IB275" s="412">
        <v>21287</v>
      </c>
      <c r="IC275" s="412">
        <v>15058</v>
      </c>
      <c r="ID275" s="412">
        <v>7742.75</v>
      </c>
      <c r="IE275" s="412">
        <v>2987</v>
      </c>
      <c r="IF275" s="412">
        <v>1205.5</v>
      </c>
      <c r="IG275" s="412">
        <v>54</v>
      </c>
      <c r="IH275" s="412">
        <v>84542</v>
      </c>
      <c r="II275" s="412">
        <v>14.13</v>
      </c>
      <c r="IJ275" s="412">
        <v>3896.53</v>
      </c>
      <c r="IK275" s="412">
        <v>3107.37</v>
      </c>
      <c r="IL275" s="412">
        <v>1387.18</v>
      </c>
      <c r="IM275" s="412">
        <v>451.27</v>
      </c>
      <c r="IN275" s="412">
        <v>107.21</v>
      </c>
      <c r="IO275" s="412">
        <v>32.299999999999997</v>
      </c>
      <c r="IP275" s="412">
        <v>2.97</v>
      </c>
      <c r="IQ275" s="412">
        <v>0</v>
      </c>
      <c r="IR275" s="412">
        <v>8998.9599999999991</v>
      </c>
      <c r="IS275" s="412">
        <v>24.119999999999997</v>
      </c>
      <c r="IT275" s="412">
        <v>8189.2199999999993</v>
      </c>
      <c r="IU275" s="412">
        <v>20976.38</v>
      </c>
      <c r="IV275" s="412">
        <v>19899.82</v>
      </c>
      <c r="IW275" s="412">
        <v>14606.73</v>
      </c>
      <c r="IX275" s="412">
        <v>7635.54</v>
      </c>
      <c r="IY275" s="412">
        <v>2954.7</v>
      </c>
      <c r="IZ275" s="412">
        <v>1202.53</v>
      </c>
      <c r="JA275" s="412">
        <v>54</v>
      </c>
      <c r="JB275" s="412">
        <v>75543.039999999994</v>
      </c>
      <c r="JC275" s="412">
        <v>13.4</v>
      </c>
      <c r="JD275" s="412">
        <v>5459.5</v>
      </c>
      <c r="JE275" s="412">
        <v>16315</v>
      </c>
      <c r="JF275" s="412">
        <v>17688.7</v>
      </c>
      <c r="JG275" s="412">
        <v>14606.7</v>
      </c>
      <c r="JH275" s="412">
        <v>9332.2999999999993</v>
      </c>
      <c r="JI275" s="412">
        <v>4267.8999999999996</v>
      </c>
      <c r="JJ275" s="412">
        <v>2004.2</v>
      </c>
      <c r="JK275" s="412">
        <v>108</v>
      </c>
      <c r="JL275" s="412">
        <v>69795.7</v>
      </c>
      <c r="JM275" s="412">
        <v>94.1</v>
      </c>
      <c r="JN275" s="412">
        <v>69889.8</v>
      </c>
      <c r="JO275" s="286"/>
      <c r="JP275" s="143">
        <f t="shared" si="9"/>
        <v>0</v>
      </c>
    </row>
    <row r="276" spans="1:276" x14ac:dyDescent="0.2">
      <c r="A276" s="150" t="s">
        <v>748</v>
      </c>
      <c r="B276" s="151" t="s">
        <v>282</v>
      </c>
      <c r="C276" s="152" t="s">
        <v>278</v>
      </c>
      <c r="D276" s="415" t="s">
        <v>747</v>
      </c>
      <c r="E276" s="412">
        <v>52205</v>
      </c>
      <c r="F276" s="412">
        <v>18546</v>
      </c>
      <c r="G276" s="412">
        <v>18863</v>
      </c>
      <c r="H276" s="412">
        <v>6499</v>
      </c>
      <c r="I276" s="412">
        <v>3540</v>
      </c>
      <c r="J276" s="412">
        <v>883</v>
      </c>
      <c r="K276" s="412">
        <v>388</v>
      </c>
      <c r="L276" s="412">
        <v>44</v>
      </c>
      <c r="M276" s="412">
        <v>100968</v>
      </c>
      <c r="N276" s="412">
        <v>925</v>
      </c>
      <c r="O276" s="412">
        <v>217</v>
      </c>
      <c r="P276" s="412">
        <v>178</v>
      </c>
      <c r="Q276" s="412">
        <v>30</v>
      </c>
      <c r="R276" s="412">
        <v>31</v>
      </c>
      <c r="S276" s="412">
        <v>6</v>
      </c>
      <c r="T276" s="412">
        <v>3</v>
      </c>
      <c r="U276" s="412">
        <v>1</v>
      </c>
      <c r="V276" s="412">
        <v>1391</v>
      </c>
      <c r="W276" s="412">
        <v>0</v>
      </c>
      <c r="X276" s="412">
        <v>0</v>
      </c>
      <c r="Y276" s="412">
        <v>0</v>
      </c>
      <c r="Z276" s="412">
        <v>0</v>
      </c>
      <c r="AA276" s="412">
        <v>0</v>
      </c>
      <c r="AB276" s="412">
        <v>0</v>
      </c>
      <c r="AC276" s="412">
        <v>0</v>
      </c>
      <c r="AD276" s="412">
        <v>0</v>
      </c>
      <c r="AE276" s="412">
        <v>0</v>
      </c>
      <c r="AF276" s="412">
        <v>51280</v>
      </c>
      <c r="AG276" s="412">
        <v>18329</v>
      </c>
      <c r="AH276" s="412">
        <v>18685</v>
      </c>
      <c r="AI276" s="412">
        <v>6469</v>
      </c>
      <c r="AJ276" s="412">
        <v>3509</v>
      </c>
      <c r="AK276" s="412">
        <v>877</v>
      </c>
      <c r="AL276" s="412">
        <v>385</v>
      </c>
      <c r="AM276" s="412">
        <v>43</v>
      </c>
      <c r="AN276" s="412">
        <v>99577</v>
      </c>
      <c r="AO276" s="412">
        <v>91</v>
      </c>
      <c r="AP276" s="412">
        <v>70</v>
      </c>
      <c r="AQ276" s="412">
        <v>116</v>
      </c>
      <c r="AR276" s="412">
        <v>49</v>
      </c>
      <c r="AS276" s="412">
        <v>43</v>
      </c>
      <c r="AT276" s="412">
        <v>16</v>
      </c>
      <c r="AU276" s="412">
        <v>11</v>
      </c>
      <c r="AV276" s="412">
        <v>23</v>
      </c>
      <c r="AW276" s="412">
        <v>419</v>
      </c>
      <c r="AX276" s="412">
        <v>91</v>
      </c>
      <c r="AY276" s="412">
        <v>70</v>
      </c>
      <c r="AZ276" s="412">
        <v>116</v>
      </c>
      <c r="BA276" s="412">
        <v>49</v>
      </c>
      <c r="BB276" s="412">
        <v>43</v>
      </c>
      <c r="BC276" s="412">
        <v>16</v>
      </c>
      <c r="BD276" s="412">
        <v>11</v>
      </c>
      <c r="BE276" s="412">
        <v>23</v>
      </c>
      <c r="BF276" s="412">
        <v>0</v>
      </c>
      <c r="BG276" s="412">
        <v>419</v>
      </c>
      <c r="BH276" s="412">
        <v>91</v>
      </c>
      <c r="BI276" s="412">
        <v>51259</v>
      </c>
      <c r="BJ276" s="412">
        <v>18375</v>
      </c>
      <c r="BK276" s="412">
        <v>18618</v>
      </c>
      <c r="BL276" s="412">
        <v>6463</v>
      </c>
      <c r="BM276" s="412">
        <v>3482</v>
      </c>
      <c r="BN276" s="412">
        <v>872</v>
      </c>
      <c r="BO276" s="412">
        <v>397</v>
      </c>
      <c r="BP276" s="412">
        <v>20</v>
      </c>
      <c r="BQ276" s="412">
        <v>99577</v>
      </c>
      <c r="BR276" s="412">
        <v>19</v>
      </c>
      <c r="BS276" s="412">
        <v>24603</v>
      </c>
      <c r="BT276" s="412">
        <v>5944</v>
      </c>
      <c r="BU276" s="412">
        <v>4731</v>
      </c>
      <c r="BV276" s="412">
        <v>1197</v>
      </c>
      <c r="BW276" s="412">
        <v>489</v>
      </c>
      <c r="BX276" s="412">
        <v>130</v>
      </c>
      <c r="BY276" s="412">
        <v>60</v>
      </c>
      <c r="BZ276" s="412">
        <v>1</v>
      </c>
      <c r="CA276" s="412">
        <v>37174</v>
      </c>
      <c r="CB276" s="412">
        <v>0</v>
      </c>
      <c r="CC276" s="412">
        <v>413</v>
      </c>
      <c r="CD276" s="412">
        <v>160</v>
      </c>
      <c r="CE276" s="412">
        <v>172</v>
      </c>
      <c r="CF276" s="412">
        <v>54</v>
      </c>
      <c r="CG276" s="412">
        <v>32</v>
      </c>
      <c r="CH276" s="412">
        <v>6</v>
      </c>
      <c r="CI276" s="412">
        <v>2</v>
      </c>
      <c r="CJ276" s="412">
        <v>0</v>
      </c>
      <c r="CK276" s="412">
        <v>839</v>
      </c>
      <c r="CL276" s="412">
        <v>0</v>
      </c>
      <c r="CM276" s="412">
        <v>16</v>
      </c>
      <c r="CN276" s="412">
        <v>8</v>
      </c>
      <c r="CO276" s="412">
        <v>18</v>
      </c>
      <c r="CP276" s="412">
        <v>23</v>
      </c>
      <c r="CQ276" s="412">
        <v>17</v>
      </c>
      <c r="CR276" s="412">
        <v>8</v>
      </c>
      <c r="CS276" s="412">
        <v>29</v>
      </c>
      <c r="CT276" s="412">
        <v>2</v>
      </c>
      <c r="CU276" s="412">
        <v>121</v>
      </c>
      <c r="CV276" s="412">
        <v>86</v>
      </c>
      <c r="CW276" s="412">
        <v>26</v>
      </c>
      <c r="CX276" s="412">
        <v>27</v>
      </c>
      <c r="CY276" s="412">
        <v>6</v>
      </c>
      <c r="CZ276" s="412">
        <v>4</v>
      </c>
      <c r="DA276" s="412">
        <v>3</v>
      </c>
      <c r="DB276" s="412">
        <v>4</v>
      </c>
      <c r="DC276" s="412">
        <v>0</v>
      </c>
      <c r="DD276" s="412">
        <v>156</v>
      </c>
      <c r="DE276" s="412">
        <v>895</v>
      </c>
      <c r="DF276" s="412">
        <v>318</v>
      </c>
      <c r="DG276" s="412">
        <v>206</v>
      </c>
      <c r="DH276" s="412">
        <v>53</v>
      </c>
      <c r="DI276" s="412">
        <v>26</v>
      </c>
      <c r="DJ276" s="412">
        <v>9</v>
      </c>
      <c r="DK276" s="412">
        <v>11</v>
      </c>
      <c r="DL276" s="412">
        <v>0</v>
      </c>
      <c r="DM276" s="412">
        <v>1518</v>
      </c>
      <c r="DN276" s="412">
        <v>0</v>
      </c>
      <c r="DO276" s="412">
        <v>0</v>
      </c>
      <c r="DP276" s="412">
        <v>0</v>
      </c>
      <c r="DQ276" s="412">
        <v>0</v>
      </c>
      <c r="DR276" s="412">
        <v>0</v>
      </c>
      <c r="DS276" s="412">
        <v>0</v>
      </c>
      <c r="DT276" s="412">
        <v>0</v>
      </c>
      <c r="DU276" s="412">
        <v>0</v>
      </c>
      <c r="DV276" s="412">
        <v>0</v>
      </c>
      <c r="DW276" s="412">
        <v>220</v>
      </c>
      <c r="DX276" s="412">
        <v>50</v>
      </c>
      <c r="DY276" s="412">
        <v>41</v>
      </c>
      <c r="DZ276" s="412">
        <v>6</v>
      </c>
      <c r="EA276" s="412">
        <v>8</v>
      </c>
      <c r="EB276" s="412">
        <v>4</v>
      </c>
      <c r="EC276" s="412">
        <v>3</v>
      </c>
      <c r="ED276" s="412">
        <v>1</v>
      </c>
      <c r="EE276" s="412">
        <v>333</v>
      </c>
      <c r="EF276" s="412">
        <v>1115</v>
      </c>
      <c r="EG276" s="412">
        <v>368</v>
      </c>
      <c r="EH276" s="412">
        <v>247</v>
      </c>
      <c r="EI276" s="412">
        <v>59</v>
      </c>
      <c r="EJ276" s="412">
        <v>34</v>
      </c>
      <c r="EK276" s="412">
        <v>13</v>
      </c>
      <c r="EL276" s="412">
        <v>14</v>
      </c>
      <c r="EM276" s="412">
        <v>1</v>
      </c>
      <c r="EN276" s="412">
        <v>1851</v>
      </c>
      <c r="EO276" s="412">
        <v>647</v>
      </c>
      <c r="EP276" s="412">
        <v>183</v>
      </c>
      <c r="EQ276" s="412">
        <v>147</v>
      </c>
      <c r="ER276" s="412">
        <v>30</v>
      </c>
      <c r="ES276" s="412">
        <v>17</v>
      </c>
      <c r="ET276" s="412">
        <v>7</v>
      </c>
      <c r="EU276" s="412">
        <v>11</v>
      </c>
      <c r="EV276" s="412">
        <v>1</v>
      </c>
      <c r="EW276" s="412">
        <v>1043</v>
      </c>
      <c r="EX276" s="412">
        <v>0</v>
      </c>
      <c r="EY276" s="412">
        <v>0</v>
      </c>
      <c r="EZ276" s="412">
        <v>0</v>
      </c>
      <c r="FA276" s="412">
        <v>0</v>
      </c>
      <c r="FB276" s="412">
        <v>0</v>
      </c>
      <c r="FC276" s="412">
        <v>0</v>
      </c>
      <c r="FD276" s="412">
        <v>0</v>
      </c>
      <c r="FE276" s="412">
        <v>0</v>
      </c>
      <c r="FF276" s="412">
        <v>0</v>
      </c>
      <c r="FG276" s="412">
        <v>0</v>
      </c>
      <c r="FH276" s="412">
        <v>1</v>
      </c>
      <c r="FI276" s="412">
        <v>0</v>
      </c>
      <c r="FJ276" s="412">
        <v>0</v>
      </c>
      <c r="FK276" s="412">
        <v>0</v>
      </c>
      <c r="FL276" s="412">
        <v>0</v>
      </c>
      <c r="FM276" s="412">
        <v>0</v>
      </c>
      <c r="FN276" s="412">
        <v>0</v>
      </c>
      <c r="FO276" s="412">
        <v>1</v>
      </c>
      <c r="FP276" s="412">
        <v>647</v>
      </c>
      <c r="FQ276" s="412">
        <v>182</v>
      </c>
      <c r="FR276" s="412">
        <v>147</v>
      </c>
      <c r="FS276" s="412">
        <v>30</v>
      </c>
      <c r="FT276" s="412">
        <v>17</v>
      </c>
      <c r="FU276" s="412">
        <v>7</v>
      </c>
      <c r="FV276" s="412">
        <v>11</v>
      </c>
      <c r="FW276" s="412">
        <v>1</v>
      </c>
      <c r="FX276" s="412">
        <v>1042</v>
      </c>
      <c r="FY276" s="412">
        <v>72</v>
      </c>
      <c r="FZ276" s="412">
        <v>26006</v>
      </c>
      <c r="GA276" s="412">
        <v>12212</v>
      </c>
      <c r="GB276" s="412">
        <v>13655</v>
      </c>
      <c r="GC276" s="412">
        <v>5183</v>
      </c>
      <c r="GD276" s="412">
        <v>2936</v>
      </c>
      <c r="GE276" s="412">
        <v>724</v>
      </c>
      <c r="GF276" s="412">
        <v>303</v>
      </c>
      <c r="GG276" s="412">
        <v>16</v>
      </c>
      <c r="GH276" s="412">
        <v>61107</v>
      </c>
      <c r="GI276" s="412">
        <v>19</v>
      </c>
      <c r="GJ276" s="412">
        <v>25253</v>
      </c>
      <c r="GK276" s="412">
        <v>6163</v>
      </c>
      <c r="GL276" s="412">
        <v>4963</v>
      </c>
      <c r="GM276" s="412">
        <v>1280</v>
      </c>
      <c r="GN276" s="412">
        <v>546</v>
      </c>
      <c r="GO276" s="412">
        <v>148</v>
      </c>
      <c r="GP276" s="412">
        <v>94</v>
      </c>
      <c r="GQ276" s="412">
        <v>4</v>
      </c>
      <c r="GR276" s="412">
        <v>38470</v>
      </c>
      <c r="GS276" s="412">
        <v>0</v>
      </c>
      <c r="GT276" s="412">
        <v>0.38</v>
      </c>
      <c r="GU276" s="412">
        <v>0.5</v>
      </c>
      <c r="GV276" s="412">
        <v>0</v>
      </c>
      <c r="GW276" s="412">
        <v>0</v>
      </c>
      <c r="GX276" s="412">
        <v>0</v>
      </c>
      <c r="GY276" s="412">
        <v>0</v>
      </c>
      <c r="GZ276" s="412">
        <v>0</v>
      </c>
      <c r="HA276" s="412">
        <v>0</v>
      </c>
      <c r="HB276" s="412">
        <v>0.88</v>
      </c>
      <c r="HC276" s="412">
        <v>86.25</v>
      </c>
      <c r="HD276" s="412">
        <v>45106.12</v>
      </c>
      <c r="HE276" s="412">
        <v>16869</v>
      </c>
      <c r="HF276" s="412">
        <v>17403.25</v>
      </c>
      <c r="HG276" s="412">
        <v>6141.75</v>
      </c>
      <c r="HH276" s="412">
        <v>3347.25</v>
      </c>
      <c r="HI276" s="412">
        <v>836</v>
      </c>
      <c r="HJ276" s="412">
        <v>368.5</v>
      </c>
      <c r="HK276" s="412">
        <v>19.25</v>
      </c>
      <c r="HL276" s="412">
        <v>90177.37</v>
      </c>
      <c r="HM276" s="412">
        <v>47.9</v>
      </c>
      <c r="HN276" s="412">
        <v>30070.7</v>
      </c>
      <c r="HO276" s="412">
        <v>13120.3</v>
      </c>
      <c r="HP276" s="412">
        <v>15469.6</v>
      </c>
      <c r="HQ276" s="412">
        <v>6141.8</v>
      </c>
      <c r="HR276" s="412">
        <v>4091.1</v>
      </c>
      <c r="HS276" s="412">
        <v>1207.5999999999999</v>
      </c>
      <c r="HT276" s="412">
        <v>614.20000000000005</v>
      </c>
      <c r="HU276" s="412">
        <v>38.5</v>
      </c>
      <c r="HV276" s="412">
        <v>70801.700000000012</v>
      </c>
      <c r="HW276" s="412">
        <v>0</v>
      </c>
      <c r="HX276" s="412">
        <v>70801.7</v>
      </c>
      <c r="HY276" s="412">
        <v>86.25</v>
      </c>
      <c r="HZ276" s="412">
        <v>45106.12</v>
      </c>
      <c r="IA276" s="412">
        <v>16869</v>
      </c>
      <c r="IB276" s="412">
        <v>17403.25</v>
      </c>
      <c r="IC276" s="412">
        <v>6141.75</v>
      </c>
      <c r="ID276" s="412">
        <v>3347.25</v>
      </c>
      <c r="IE276" s="412">
        <v>836</v>
      </c>
      <c r="IF276" s="412">
        <v>368.5</v>
      </c>
      <c r="IG276" s="412">
        <v>19.25</v>
      </c>
      <c r="IH276" s="412">
        <v>90177.37</v>
      </c>
      <c r="II276" s="412">
        <v>26.71</v>
      </c>
      <c r="IJ276" s="412">
        <v>11311.09</v>
      </c>
      <c r="IK276" s="412">
        <v>1727.8</v>
      </c>
      <c r="IL276" s="412">
        <v>1081.0899999999999</v>
      </c>
      <c r="IM276" s="412">
        <v>198.59</v>
      </c>
      <c r="IN276" s="412">
        <v>59.97</v>
      </c>
      <c r="IO276" s="412">
        <v>5.01</v>
      </c>
      <c r="IP276" s="412">
        <v>3.93</v>
      </c>
      <c r="IQ276" s="412">
        <v>0</v>
      </c>
      <c r="IR276" s="412">
        <v>14414.189999999999</v>
      </c>
      <c r="IS276" s="412">
        <v>59.54</v>
      </c>
      <c r="IT276" s="412">
        <v>33795.03</v>
      </c>
      <c r="IU276" s="412">
        <v>15141.2</v>
      </c>
      <c r="IV276" s="412">
        <v>16322.16</v>
      </c>
      <c r="IW276" s="412">
        <v>5943.16</v>
      </c>
      <c r="IX276" s="412">
        <v>3287.28</v>
      </c>
      <c r="IY276" s="412">
        <v>830.99</v>
      </c>
      <c r="IZ276" s="412">
        <v>364.57</v>
      </c>
      <c r="JA276" s="412">
        <v>19.25</v>
      </c>
      <c r="JB276" s="412">
        <v>75763.180000000022</v>
      </c>
      <c r="JC276" s="412">
        <v>33.1</v>
      </c>
      <c r="JD276" s="412">
        <v>22530</v>
      </c>
      <c r="JE276" s="412">
        <v>11776.5</v>
      </c>
      <c r="JF276" s="412">
        <v>14508.6</v>
      </c>
      <c r="JG276" s="412">
        <v>5943.2</v>
      </c>
      <c r="JH276" s="412">
        <v>4017.8</v>
      </c>
      <c r="JI276" s="412">
        <v>1200.3</v>
      </c>
      <c r="JJ276" s="412">
        <v>607.6</v>
      </c>
      <c r="JK276" s="412">
        <v>38.5</v>
      </c>
      <c r="JL276" s="412">
        <v>60655.6</v>
      </c>
      <c r="JM276" s="412">
        <v>0</v>
      </c>
      <c r="JN276" s="412">
        <v>60655.6</v>
      </c>
      <c r="JO276" s="286"/>
      <c r="JP276" s="143">
        <f t="shared" si="9"/>
        <v>0</v>
      </c>
    </row>
    <row r="277" spans="1:276" x14ac:dyDescent="0.2">
      <c r="A277" s="150" t="s">
        <v>750</v>
      </c>
      <c r="B277" s="151" t="s">
        <v>276</v>
      </c>
      <c r="C277" s="152" t="s">
        <v>286</v>
      </c>
      <c r="D277" s="415" t="s">
        <v>749</v>
      </c>
      <c r="E277" s="412">
        <v>9388</v>
      </c>
      <c r="F277" s="412">
        <v>11678</v>
      </c>
      <c r="G277" s="412">
        <v>5367</v>
      </c>
      <c r="H277" s="412">
        <v>3491</v>
      </c>
      <c r="I277" s="412">
        <v>1690</v>
      </c>
      <c r="J277" s="412">
        <v>414</v>
      </c>
      <c r="K277" s="412">
        <v>62</v>
      </c>
      <c r="L277" s="412">
        <v>5</v>
      </c>
      <c r="M277" s="412">
        <v>32095</v>
      </c>
      <c r="N277" s="412">
        <v>106</v>
      </c>
      <c r="O277" s="412">
        <v>76</v>
      </c>
      <c r="P277" s="412">
        <v>24</v>
      </c>
      <c r="Q277" s="412">
        <v>10</v>
      </c>
      <c r="R277" s="412">
        <v>9</v>
      </c>
      <c r="S277" s="412">
        <v>3</v>
      </c>
      <c r="T277" s="412">
        <v>1</v>
      </c>
      <c r="U277" s="412">
        <v>0</v>
      </c>
      <c r="V277" s="412">
        <v>229</v>
      </c>
      <c r="W277" s="412">
        <v>0</v>
      </c>
      <c r="X277" s="412">
        <v>0</v>
      </c>
      <c r="Y277" s="412">
        <v>0</v>
      </c>
      <c r="Z277" s="412">
        <v>0</v>
      </c>
      <c r="AA277" s="412">
        <v>0</v>
      </c>
      <c r="AB277" s="412">
        <v>0</v>
      </c>
      <c r="AC277" s="412">
        <v>0</v>
      </c>
      <c r="AD277" s="412">
        <v>0</v>
      </c>
      <c r="AE277" s="412">
        <v>0</v>
      </c>
      <c r="AF277" s="412">
        <v>9282</v>
      </c>
      <c r="AG277" s="412">
        <v>11602</v>
      </c>
      <c r="AH277" s="412">
        <v>5343</v>
      </c>
      <c r="AI277" s="412">
        <v>3481</v>
      </c>
      <c r="AJ277" s="412">
        <v>1681</v>
      </c>
      <c r="AK277" s="412">
        <v>411</v>
      </c>
      <c r="AL277" s="412">
        <v>61</v>
      </c>
      <c r="AM277" s="412">
        <v>5</v>
      </c>
      <c r="AN277" s="412">
        <v>31866</v>
      </c>
      <c r="AO277" s="412">
        <v>23</v>
      </c>
      <c r="AP277" s="412">
        <v>70</v>
      </c>
      <c r="AQ277" s="412">
        <v>38</v>
      </c>
      <c r="AR277" s="412">
        <v>24</v>
      </c>
      <c r="AS277" s="412">
        <v>6</v>
      </c>
      <c r="AT277" s="412">
        <v>7</v>
      </c>
      <c r="AU277" s="412">
        <v>3</v>
      </c>
      <c r="AV277" s="412">
        <v>2</v>
      </c>
      <c r="AW277" s="412">
        <v>173</v>
      </c>
      <c r="AX277" s="412">
        <v>23</v>
      </c>
      <c r="AY277" s="412">
        <v>70</v>
      </c>
      <c r="AZ277" s="412">
        <v>38</v>
      </c>
      <c r="BA277" s="412">
        <v>24</v>
      </c>
      <c r="BB277" s="412">
        <v>6</v>
      </c>
      <c r="BC277" s="412">
        <v>7</v>
      </c>
      <c r="BD277" s="412">
        <v>3</v>
      </c>
      <c r="BE277" s="412">
        <v>2</v>
      </c>
      <c r="BF277" s="412">
        <v>0</v>
      </c>
      <c r="BG277" s="412">
        <v>173</v>
      </c>
      <c r="BH277" s="412">
        <v>23</v>
      </c>
      <c r="BI277" s="412">
        <v>9329</v>
      </c>
      <c r="BJ277" s="412">
        <v>11570</v>
      </c>
      <c r="BK277" s="412">
        <v>5329</v>
      </c>
      <c r="BL277" s="412">
        <v>3463</v>
      </c>
      <c r="BM277" s="412">
        <v>1682</v>
      </c>
      <c r="BN277" s="412">
        <v>407</v>
      </c>
      <c r="BO277" s="412">
        <v>60</v>
      </c>
      <c r="BP277" s="412">
        <v>3</v>
      </c>
      <c r="BQ277" s="412">
        <v>31866</v>
      </c>
      <c r="BR277" s="412">
        <v>6</v>
      </c>
      <c r="BS277" s="412">
        <v>4315</v>
      </c>
      <c r="BT277" s="412">
        <v>3531</v>
      </c>
      <c r="BU277" s="412">
        <v>1174</v>
      </c>
      <c r="BV277" s="412">
        <v>501</v>
      </c>
      <c r="BW277" s="412">
        <v>219</v>
      </c>
      <c r="BX277" s="412">
        <v>37</v>
      </c>
      <c r="BY277" s="412">
        <v>5</v>
      </c>
      <c r="BZ277" s="412">
        <v>1</v>
      </c>
      <c r="CA277" s="412">
        <v>9789</v>
      </c>
      <c r="CB277" s="412">
        <v>0</v>
      </c>
      <c r="CC277" s="412">
        <v>48</v>
      </c>
      <c r="CD277" s="412">
        <v>82</v>
      </c>
      <c r="CE277" s="412">
        <v>35</v>
      </c>
      <c r="CF277" s="412">
        <v>16</v>
      </c>
      <c r="CG277" s="412">
        <v>9</v>
      </c>
      <c r="CH277" s="412">
        <v>2</v>
      </c>
      <c r="CI277" s="412">
        <v>0</v>
      </c>
      <c r="CJ277" s="412">
        <v>0</v>
      </c>
      <c r="CK277" s="412">
        <v>192</v>
      </c>
      <c r="CL277" s="412">
        <v>0</v>
      </c>
      <c r="CM277" s="412">
        <v>5</v>
      </c>
      <c r="CN277" s="412">
        <v>5</v>
      </c>
      <c r="CO277" s="412">
        <v>5</v>
      </c>
      <c r="CP277" s="412">
        <v>2</v>
      </c>
      <c r="CQ277" s="412">
        <v>2</v>
      </c>
      <c r="CR277" s="412">
        <v>4</v>
      </c>
      <c r="CS277" s="412">
        <v>2</v>
      </c>
      <c r="CT277" s="412">
        <v>1</v>
      </c>
      <c r="CU277" s="412">
        <v>26</v>
      </c>
      <c r="CV277" s="412">
        <v>1</v>
      </c>
      <c r="CW277" s="412">
        <v>4</v>
      </c>
      <c r="CX277" s="412">
        <v>7</v>
      </c>
      <c r="CY277" s="412">
        <v>0</v>
      </c>
      <c r="CZ277" s="412">
        <v>3</v>
      </c>
      <c r="DA277" s="412">
        <v>0</v>
      </c>
      <c r="DB277" s="412">
        <v>0</v>
      </c>
      <c r="DC277" s="412">
        <v>0</v>
      </c>
      <c r="DD277" s="412">
        <v>15</v>
      </c>
      <c r="DE277" s="412">
        <v>138</v>
      </c>
      <c r="DF277" s="412">
        <v>70</v>
      </c>
      <c r="DG277" s="412">
        <v>30</v>
      </c>
      <c r="DH277" s="412">
        <v>10</v>
      </c>
      <c r="DI277" s="412">
        <v>6</v>
      </c>
      <c r="DJ277" s="412">
        <v>2</v>
      </c>
      <c r="DK277" s="412">
        <v>0</v>
      </c>
      <c r="DL277" s="412">
        <v>0</v>
      </c>
      <c r="DM277" s="412">
        <v>256</v>
      </c>
      <c r="DN277" s="412">
        <v>82</v>
      </c>
      <c r="DO277" s="412">
        <v>70</v>
      </c>
      <c r="DP277" s="412">
        <v>20</v>
      </c>
      <c r="DQ277" s="412">
        <v>10</v>
      </c>
      <c r="DR277" s="412">
        <v>4</v>
      </c>
      <c r="DS277" s="412">
        <v>1</v>
      </c>
      <c r="DT277" s="412">
        <v>2</v>
      </c>
      <c r="DU277" s="412">
        <v>0</v>
      </c>
      <c r="DV277" s="412">
        <v>189</v>
      </c>
      <c r="DW277" s="412">
        <v>19</v>
      </c>
      <c r="DX277" s="412">
        <v>11</v>
      </c>
      <c r="DY277" s="412">
        <v>5</v>
      </c>
      <c r="DZ277" s="412">
        <v>1</v>
      </c>
      <c r="EA277" s="412">
        <v>2</v>
      </c>
      <c r="EB277" s="412">
        <v>0</v>
      </c>
      <c r="EC277" s="412">
        <v>0</v>
      </c>
      <c r="ED277" s="412">
        <v>0</v>
      </c>
      <c r="EE277" s="412">
        <v>38</v>
      </c>
      <c r="EF277" s="412">
        <v>239</v>
      </c>
      <c r="EG277" s="412">
        <v>151</v>
      </c>
      <c r="EH277" s="412">
        <v>55</v>
      </c>
      <c r="EI277" s="412">
        <v>21</v>
      </c>
      <c r="EJ277" s="412">
        <v>12</v>
      </c>
      <c r="EK277" s="412">
        <v>3</v>
      </c>
      <c r="EL277" s="412">
        <v>2</v>
      </c>
      <c r="EM277" s="412">
        <v>0</v>
      </c>
      <c r="EN277" s="412">
        <v>483</v>
      </c>
      <c r="EO277" s="412">
        <v>96</v>
      </c>
      <c r="EP277" s="412">
        <v>53</v>
      </c>
      <c r="EQ277" s="412">
        <v>17</v>
      </c>
      <c r="ER277" s="412">
        <v>7</v>
      </c>
      <c r="ES277" s="412">
        <v>6</v>
      </c>
      <c r="ET277" s="412">
        <v>1</v>
      </c>
      <c r="EU277" s="412">
        <v>0</v>
      </c>
      <c r="EV277" s="412">
        <v>0</v>
      </c>
      <c r="EW277" s="412">
        <v>180</v>
      </c>
      <c r="EX277" s="412">
        <v>0</v>
      </c>
      <c r="EY277" s="412">
        <v>0</v>
      </c>
      <c r="EZ277" s="412">
        <v>0</v>
      </c>
      <c r="FA277" s="412">
        <v>0</v>
      </c>
      <c r="FB277" s="412">
        <v>0</v>
      </c>
      <c r="FC277" s="412">
        <v>0</v>
      </c>
      <c r="FD277" s="412">
        <v>0</v>
      </c>
      <c r="FE277" s="412">
        <v>0</v>
      </c>
      <c r="FF277" s="412">
        <v>0</v>
      </c>
      <c r="FG277" s="412">
        <v>4</v>
      </c>
      <c r="FH277" s="412">
        <v>4</v>
      </c>
      <c r="FI277" s="412">
        <v>0</v>
      </c>
      <c r="FJ277" s="412">
        <v>2</v>
      </c>
      <c r="FK277" s="412">
        <v>0</v>
      </c>
      <c r="FL277" s="412">
        <v>0</v>
      </c>
      <c r="FM277" s="412">
        <v>0</v>
      </c>
      <c r="FN277" s="412">
        <v>0</v>
      </c>
      <c r="FO277" s="412">
        <v>10</v>
      </c>
      <c r="FP277" s="412">
        <v>92</v>
      </c>
      <c r="FQ277" s="412">
        <v>49</v>
      </c>
      <c r="FR277" s="412">
        <v>17</v>
      </c>
      <c r="FS277" s="412">
        <v>5</v>
      </c>
      <c r="FT277" s="412">
        <v>6</v>
      </c>
      <c r="FU277" s="412">
        <v>1</v>
      </c>
      <c r="FV277" s="412">
        <v>0</v>
      </c>
      <c r="FW277" s="412">
        <v>0</v>
      </c>
      <c r="FX277" s="412">
        <v>170</v>
      </c>
      <c r="FY277" s="412">
        <v>17</v>
      </c>
      <c r="FZ277" s="412">
        <v>4860</v>
      </c>
      <c r="GA277" s="412">
        <v>7871</v>
      </c>
      <c r="GB277" s="412">
        <v>4088</v>
      </c>
      <c r="GC277" s="412">
        <v>2933</v>
      </c>
      <c r="GD277" s="412">
        <v>1446</v>
      </c>
      <c r="GE277" s="412">
        <v>363</v>
      </c>
      <c r="GF277" s="412">
        <v>51</v>
      </c>
      <c r="GG277" s="412">
        <v>1</v>
      </c>
      <c r="GH277" s="412">
        <v>21630</v>
      </c>
      <c r="GI277" s="412">
        <v>6</v>
      </c>
      <c r="GJ277" s="412">
        <v>4469</v>
      </c>
      <c r="GK277" s="412">
        <v>3699</v>
      </c>
      <c r="GL277" s="412">
        <v>1241</v>
      </c>
      <c r="GM277" s="412">
        <v>530</v>
      </c>
      <c r="GN277" s="412">
        <v>236</v>
      </c>
      <c r="GO277" s="412">
        <v>44</v>
      </c>
      <c r="GP277" s="412">
        <v>9</v>
      </c>
      <c r="GQ277" s="412">
        <v>2</v>
      </c>
      <c r="GR277" s="412">
        <v>10236</v>
      </c>
      <c r="GS277" s="412">
        <v>0</v>
      </c>
      <c r="GT277" s="412">
        <v>0</v>
      </c>
      <c r="GU277" s="412">
        <v>0</v>
      </c>
      <c r="GV277" s="412">
        <v>0</v>
      </c>
      <c r="GW277" s="412">
        <v>0</v>
      </c>
      <c r="GX277" s="412">
        <v>0</v>
      </c>
      <c r="GY277" s="412">
        <v>0</v>
      </c>
      <c r="GZ277" s="412">
        <v>0</v>
      </c>
      <c r="HA277" s="412">
        <v>0</v>
      </c>
      <c r="HB277" s="412">
        <v>0</v>
      </c>
      <c r="HC277" s="412">
        <v>21.5</v>
      </c>
      <c r="HD277" s="412">
        <v>8166.75</v>
      </c>
      <c r="HE277" s="412">
        <v>10605.75</v>
      </c>
      <c r="HF277" s="412">
        <v>5007.25</v>
      </c>
      <c r="HG277" s="412">
        <v>3324.75</v>
      </c>
      <c r="HH277" s="412">
        <v>1621.5</v>
      </c>
      <c r="HI277" s="412">
        <v>394.25</v>
      </c>
      <c r="HJ277" s="412">
        <v>55.75</v>
      </c>
      <c r="HK277" s="412">
        <v>2.25</v>
      </c>
      <c r="HL277" s="412">
        <v>29199.75</v>
      </c>
      <c r="HM277" s="412">
        <v>11.9</v>
      </c>
      <c r="HN277" s="412">
        <v>5444.5</v>
      </c>
      <c r="HO277" s="412">
        <v>8248.9</v>
      </c>
      <c r="HP277" s="412">
        <v>4450.8999999999996</v>
      </c>
      <c r="HQ277" s="412">
        <v>3324.8</v>
      </c>
      <c r="HR277" s="412">
        <v>1981.8</v>
      </c>
      <c r="HS277" s="412">
        <v>569.5</v>
      </c>
      <c r="HT277" s="412">
        <v>92.9</v>
      </c>
      <c r="HU277" s="412">
        <v>4.5</v>
      </c>
      <c r="HV277" s="412">
        <v>24129.699999999997</v>
      </c>
      <c r="HW277" s="412">
        <v>0</v>
      </c>
      <c r="HX277" s="412">
        <v>24129.7</v>
      </c>
      <c r="HY277" s="412">
        <v>21.5</v>
      </c>
      <c r="HZ277" s="412">
        <v>8166.75</v>
      </c>
      <c r="IA277" s="412">
        <v>10605.75</v>
      </c>
      <c r="IB277" s="412">
        <v>5007.25</v>
      </c>
      <c r="IC277" s="412">
        <v>3324.75</v>
      </c>
      <c r="ID277" s="412">
        <v>1621.5</v>
      </c>
      <c r="IE277" s="412">
        <v>394.25</v>
      </c>
      <c r="IF277" s="412">
        <v>55.75</v>
      </c>
      <c r="IG277" s="412">
        <v>2.25</v>
      </c>
      <c r="IH277" s="412">
        <v>29199.75</v>
      </c>
      <c r="II277" s="412">
        <v>5.62</v>
      </c>
      <c r="IJ277" s="412">
        <v>2252.77</v>
      </c>
      <c r="IK277" s="412">
        <v>1226.92</v>
      </c>
      <c r="IL277" s="412">
        <v>256.73</v>
      </c>
      <c r="IM277" s="412">
        <v>77.37</v>
      </c>
      <c r="IN277" s="412">
        <v>21.73</v>
      </c>
      <c r="IO277" s="412">
        <v>6.99</v>
      </c>
      <c r="IP277" s="412">
        <v>0.5</v>
      </c>
      <c r="IQ277" s="412">
        <v>0</v>
      </c>
      <c r="IR277" s="412">
        <v>3848.6299999999997</v>
      </c>
      <c r="IS277" s="412">
        <v>15.879999999999999</v>
      </c>
      <c r="IT277" s="412">
        <v>5913.98</v>
      </c>
      <c r="IU277" s="412">
        <v>9378.83</v>
      </c>
      <c r="IV277" s="412">
        <v>4750.5200000000004</v>
      </c>
      <c r="IW277" s="412">
        <v>3247.38</v>
      </c>
      <c r="IX277" s="412">
        <v>1599.77</v>
      </c>
      <c r="IY277" s="412">
        <v>387.26</v>
      </c>
      <c r="IZ277" s="412">
        <v>55.25</v>
      </c>
      <c r="JA277" s="412">
        <v>2.25</v>
      </c>
      <c r="JB277" s="412">
        <v>25351.119999999999</v>
      </c>
      <c r="JC277" s="412">
        <v>8.8000000000000007</v>
      </c>
      <c r="JD277" s="412">
        <v>3942.7</v>
      </c>
      <c r="JE277" s="412">
        <v>7294.6</v>
      </c>
      <c r="JF277" s="412">
        <v>4222.7</v>
      </c>
      <c r="JG277" s="412">
        <v>3247.4</v>
      </c>
      <c r="JH277" s="412">
        <v>1955.3</v>
      </c>
      <c r="JI277" s="412">
        <v>559.4</v>
      </c>
      <c r="JJ277" s="412">
        <v>92.1</v>
      </c>
      <c r="JK277" s="412">
        <v>4.5</v>
      </c>
      <c r="JL277" s="412">
        <v>21327.5</v>
      </c>
      <c r="JM277" s="412">
        <v>0</v>
      </c>
      <c r="JN277" s="412">
        <v>21327.5</v>
      </c>
      <c r="JO277" s="286"/>
      <c r="JP277" s="143">
        <f t="shared" si="9"/>
        <v>0</v>
      </c>
    </row>
    <row r="278" spans="1:276" x14ac:dyDescent="0.2">
      <c r="A278" s="150" t="s">
        <v>752</v>
      </c>
      <c r="B278" s="151" t="s">
        <v>276</v>
      </c>
      <c r="C278" s="152" t="s">
        <v>277</v>
      </c>
      <c r="D278" s="415" t="s">
        <v>751</v>
      </c>
      <c r="E278" s="412">
        <v>907</v>
      </c>
      <c r="F278" s="412">
        <v>2142</v>
      </c>
      <c r="G278" s="412">
        <v>4939</v>
      </c>
      <c r="H278" s="412">
        <v>8585</v>
      </c>
      <c r="I278" s="412">
        <v>7313</v>
      </c>
      <c r="J278" s="412">
        <v>4739</v>
      </c>
      <c r="K278" s="412">
        <v>6050</v>
      </c>
      <c r="L278" s="412">
        <v>1178</v>
      </c>
      <c r="M278" s="412">
        <v>35853</v>
      </c>
      <c r="N278" s="412">
        <v>107</v>
      </c>
      <c r="O278" s="412">
        <v>38</v>
      </c>
      <c r="P278" s="412">
        <v>56</v>
      </c>
      <c r="Q278" s="412">
        <v>69</v>
      </c>
      <c r="R278" s="412">
        <v>63</v>
      </c>
      <c r="S278" s="412">
        <v>28</v>
      </c>
      <c r="T278" s="412">
        <v>29</v>
      </c>
      <c r="U278" s="412">
        <v>8</v>
      </c>
      <c r="V278" s="412">
        <v>398</v>
      </c>
      <c r="W278" s="412">
        <v>0</v>
      </c>
      <c r="X278" s="412">
        <v>0</v>
      </c>
      <c r="Y278" s="412">
        <v>0</v>
      </c>
      <c r="Z278" s="412">
        <v>0</v>
      </c>
      <c r="AA278" s="412">
        <v>0</v>
      </c>
      <c r="AB278" s="412">
        <v>0</v>
      </c>
      <c r="AC278" s="412">
        <v>0</v>
      </c>
      <c r="AD278" s="412">
        <v>0</v>
      </c>
      <c r="AE278" s="412">
        <v>0</v>
      </c>
      <c r="AF278" s="412">
        <v>800</v>
      </c>
      <c r="AG278" s="412">
        <v>2104</v>
      </c>
      <c r="AH278" s="412">
        <v>4883</v>
      </c>
      <c r="AI278" s="412">
        <v>8516</v>
      </c>
      <c r="AJ278" s="412">
        <v>7250</v>
      </c>
      <c r="AK278" s="412">
        <v>4711</v>
      </c>
      <c r="AL278" s="412">
        <v>6021</v>
      </c>
      <c r="AM278" s="412">
        <v>1170</v>
      </c>
      <c r="AN278" s="412">
        <v>35455</v>
      </c>
      <c r="AO278" s="412">
        <v>2</v>
      </c>
      <c r="AP278" s="412">
        <v>1</v>
      </c>
      <c r="AQ278" s="412">
        <v>12</v>
      </c>
      <c r="AR278" s="412">
        <v>44</v>
      </c>
      <c r="AS278" s="412">
        <v>39</v>
      </c>
      <c r="AT278" s="412">
        <v>38</v>
      </c>
      <c r="AU278" s="412">
        <v>45</v>
      </c>
      <c r="AV278" s="412">
        <v>24</v>
      </c>
      <c r="AW278" s="412">
        <v>205</v>
      </c>
      <c r="AX278" s="412">
        <v>2</v>
      </c>
      <c r="AY278" s="412">
        <v>1</v>
      </c>
      <c r="AZ278" s="412">
        <v>12</v>
      </c>
      <c r="BA278" s="412">
        <v>44</v>
      </c>
      <c r="BB278" s="412">
        <v>39</v>
      </c>
      <c r="BC278" s="412">
        <v>38</v>
      </c>
      <c r="BD278" s="412">
        <v>45</v>
      </c>
      <c r="BE278" s="412">
        <v>24</v>
      </c>
      <c r="BF278" s="412">
        <v>0</v>
      </c>
      <c r="BG278" s="412">
        <v>205</v>
      </c>
      <c r="BH278" s="412">
        <v>2</v>
      </c>
      <c r="BI278" s="412">
        <v>799</v>
      </c>
      <c r="BJ278" s="412">
        <v>2115</v>
      </c>
      <c r="BK278" s="412">
        <v>4915</v>
      </c>
      <c r="BL278" s="412">
        <v>8511</v>
      </c>
      <c r="BM278" s="412">
        <v>7249</v>
      </c>
      <c r="BN278" s="412">
        <v>4718</v>
      </c>
      <c r="BO278" s="412">
        <v>6000</v>
      </c>
      <c r="BP278" s="412">
        <v>1146</v>
      </c>
      <c r="BQ278" s="412">
        <v>35455</v>
      </c>
      <c r="BR278" s="412">
        <v>0</v>
      </c>
      <c r="BS278" s="412">
        <v>392</v>
      </c>
      <c r="BT278" s="412">
        <v>1391</v>
      </c>
      <c r="BU278" s="412">
        <v>2331</v>
      </c>
      <c r="BV278" s="412">
        <v>2680</v>
      </c>
      <c r="BW278" s="412">
        <v>1926</v>
      </c>
      <c r="BX278" s="412">
        <v>987</v>
      </c>
      <c r="BY278" s="412">
        <v>871</v>
      </c>
      <c r="BZ278" s="412">
        <v>113</v>
      </c>
      <c r="CA278" s="412">
        <v>10691</v>
      </c>
      <c r="CB278" s="412">
        <v>0</v>
      </c>
      <c r="CC278" s="412">
        <v>1</v>
      </c>
      <c r="CD278" s="412">
        <v>6</v>
      </c>
      <c r="CE278" s="412">
        <v>31</v>
      </c>
      <c r="CF278" s="412">
        <v>52</v>
      </c>
      <c r="CG278" s="412">
        <v>43</v>
      </c>
      <c r="CH278" s="412">
        <v>29</v>
      </c>
      <c r="CI278" s="412">
        <v>27</v>
      </c>
      <c r="CJ278" s="412">
        <v>6</v>
      </c>
      <c r="CK278" s="412">
        <v>195</v>
      </c>
      <c r="CL278" s="412">
        <v>0</v>
      </c>
      <c r="CM278" s="412">
        <v>0</v>
      </c>
      <c r="CN278" s="412">
        <v>0</v>
      </c>
      <c r="CO278" s="412">
        <v>0</v>
      </c>
      <c r="CP278" s="412">
        <v>3</v>
      </c>
      <c r="CQ278" s="412">
        <v>12</v>
      </c>
      <c r="CR278" s="412">
        <v>5</v>
      </c>
      <c r="CS278" s="412">
        <v>17</v>
      </c>
      <c r="CT278" s="412">
        <v>7</v>
      </c>
      <c r="CU278" s="412">
        <v>44</v>
      </c>
      <c r="CV278" s="412">
        <v>27</v>
      </c>
      <c r="CW278" s="412">
        <v>22</v>
      </c>
      <c r="CX278" s="412">
        <v>25</v>
      </c>
      <c r="CY278" s="412">
        <v>35</v>
      </c>
      <c r="CZ278" s="412">
        <v>38</v>
      </c>
      <c r="DA278" s="412">
        <v>22</v>
      </c>
      <c r="DB278" s="412">
        <v>23</v>
      </c>
      <c r="DC278" s="412">
        <v>17</v>
      </c>
      <c r="DD278" s="412">
        <v>209</v>
      </c>
      <c r="DE278" s="412">
        <v>7</v>
      </c>
      <c r="DF278" s="412">
        <v>32</v>
      </c>
      <c r="DG278" s="412">
        <v>60</v>
      </c>
      <c r="DH278" s="412">
        <v>46</v>
      </c>
      <c r="DI278" s="412">
        <v>44</v>
      </c>
      <c r="DJ278" s="412">
        <v>18</v>
      </c>
      <c r="DK278" s="412">
        <v>22</v>
      </c>
      <c r="DL278" s="412">
        <v>5</v>
      </c>
      <c r="DM278" s="412">
        <v>234</v>
      </c>
      <c r="DN278" s="412">
        <v>42</v>
      </c>
      <c r="DO278" s="412">
        <v>34</v>
      </c>
      <c r="DP278" s="412">
        <v>60</v>
      </c>
      <c r="DQ278" s="412">
        <v>46</v>
      </c>
      <c r="DR278" s="412">
        <v>45</v>
      </c>
      <c r="DS278" s="412">
        <v>18</v>
      </c>
      <c r="DT278" s="412">
        <v>22</v>
      </c>
      <c r="DU278" s="412">
        <v>5</v>
      </c>
      <c r="DV278" s="412">
        <v>272</v>
      </c>
      <c r="DW278" s="412">
        <v>4</v>
      </c>
      <c r="DX278" s="412">
        <v>15</v>
      </c>
      <c r="DY278" s="412">
        <v>15</v>
      </c>
      <c r="DZ278" s="412">
        <v>18</v>
      </c>
      <c r="EA278" s="412">
        <v>12</v>
      </c>
      <c r="EB278" s="412">
        <v>2</v>
      </c>
      <c r="EC278" s="412">
        <v>3</v>
      </c>
      <c r="ED278" s="412">
        <v>4</v>
      </c>
      <c r="EE278" s="412">
        <v>73</v>
      </c>
      <c r="EF278" s="412">
        <v>53</v>
      </c>
      <c r="EG278" s="412">
        <v>81</v>
      </c>
      <c r="EH278" s="412">
        <v>135</v>
      </c>
      <c r="EI278" s="412">
        <v>110</v>
      </c>
      <c r="EJ278" s="412">
        <v>101</v>
      </c>
      <c r="EK278" s="412">
        <v>38</v>
      </c>
      <c r="EL278" s="412">
        <v>47</v>
      </c>
      <c r="EM278" s="412">
        <v>14</v>
      </c>
      <c r="EN278" s="412">
        <v>579</v>
      </c>
      <c r="EO278" s="412">
        <v>13</v>
      </c>
      <c r="EP278" s="412">
        <v>30</v>
      </c>
      <c r="EQ278" s="412">
        <v>52</v>
      </c>
      <c r="ER278" s="412">
        <v>76</v>
      </c>
      <c r="ES278" s="412">
        <v>48</v>
      </c>
      <c r="ET278" s="412">
        <v>25</v>
      </c>
      <c r="EU278" s="412">
        <v>33</v>
      </c>
      <c r="EV278" s="412">
        <v>13</v>
      </c>
      <c r="EW278" s="412">
        <v>290</v>
      </c>
      <c r="EX278" s="412">
        <v>0</v>
      </c>
      <c r="EY278" s="412">
        <v>0</v>
      </c>
      <c r="EZ278" s="412">
        <v>0</v>
      </c>
      <c r="FA278" s="412">
        <v>0</v>
      </c>
      <c r="FB278" s="412">
        <v>0</v>
      </c>
      <c r="FC278" s="412">
        <v>0</v>
      </c>
      <c r="FD278" s="412">
        <v>0</v>
      </c>
      <c r="FE278" s="412">
        <v>0</v>
      </c>
      <c r="FF278" s="412">
        <v>0</v>
      </c>
      <c r="FG278" s="412">
        <v>0</v>
      </c>
      <c r="FH278" s="412">
        <v>0</v>
      </c>
      <c r="FI278" s="412">
        <v>0</v>
      </c>
      <c r="FJ278" s="412">
        <v>0</v>
      </c>
      <c r="FK278" s="412">
        <v>0</v>
      </c>
      <c r="FL278" s="412">
        <v>0</v>
      </c>
      <c r="FM278" s="412">
        <v>0</v>
      </c>
      <c r="FN278" s="412">
        <v>0</v>
      </c>
      <c r="FO278" s="412">
        <v>0</v>
      </c>
      <c r="FP278" s="412">
        <v>13</v>
      </c>
      <c r="FQ278" s="412">
        <v>30</v>
      </c>
      <c r="FR278" s="412">
        <v>52</v>
      </c>
      <c r="FS278" s="412">
        <v>76</v>
      </c>
      <c r="FT278" s="412">
        <v>48</v>
      </c>
      <c r="FU278" s="412">
        <v>25</v>
      </c>
      <c r="FV278" s="412">
        <v>33</v>
      </c>
      <c r="FW278" s="412">
        <v>13</v>
      </c>
      <c r="FX278" s="412">
        <v>290</v>
      </c>
      <c r="FY278" s="412">
        <v>2</v>
      </c>
      <c r="FZ278" s="412">
        <v>360</v>
      </c>
      <c r="GA278" s="412">
        <v>669</v>
      </c>
      <c r="GB278" s="412">
        <v>2478</v>
      </c>
      <c r="GC278" s="412">
        <v>5712</v>
      </c>
      <c r="GD278" s="412">
        <v>5211</v>
      </c>
      <c r="GE278" s="412">
        <v>3677</v>
      </c>
      <c r="GF278" s="412">
        <v>5060</v>
      </c>
      <c r="GG278" s="412">
        <v>1011</v>
      </c>
      <c r="GH278" s="412">
        <v>24180</v>
      </c>
      <c r="GI278" s="412">
        <v>0</v>
      </c>
      <c r="GJ278" s="412">
        <v>439</v>
      </c>
      <c r="GK278" s="412">
        <v>1446</v>
      </c>
      <c r="GL278" s="412">
        <v>2437</v>
      </c>
      <c r="GM278" s="412">
        <v>2799</v>
      </c>
      <c r="GN278" s="412">
        <v>2038</v>
      </c>
      <c r="GO278" s="412">
        <v>1041</v>
      </c>
      <c r="GP278" s="412">
        <v>940</v>
      </c>
      <c r="GQ278" s="412">
        <v>135</v>
      </c>
      <c r="GR278" s="412">
        <v>11275</v>
      </c>
      <c r="GS278" s="412">
        <v>0</v>
      </c>
      <c r="GT278" s="412">
        <v>3</v>
      </c>
      <c r="GU278" s="412">
        <v>0</v>
      </c>
      <c r="GV278" s="412">
        <v>0</v>
      </c>
      <c r="GW278" s="412">
        <v>0.5</v>
      </c>
      <c r="GX278" s="412">
        <v>0</v>
      </c>
      <c r="GY278" s="412">
        <v>0</v>
      </c>
      <c r="GZ278" s="412">
        <v>0</v>
      </c>
      <c r="HA278" s="412">
        <v>0</v>
      </c>
      <c r="HB278" s="412">
        <v>3.5</v>
      </c>
      <c r="HC278" s="412">
        <v>2</v>
      </c>
      <c r="HD278" s="412">
        <v>675.25</v>
      </c>
      <c r="HE278" s="412">
        <v>1740.25</v>
      </c>
      <c r="HF278" s="412">
        <v>4272</v>
      </c>
      <c r="HG278" s="412">
        <v>7789</v>
      </c>
      <c r="HH278" s="412">
        <v>6712.25</v>
      </c>
      <c r="HI278" s="412">
        <v>4444.5</v>
      </c>
      <c r="HJ278" s="412">
        <v>5746.5</v>
      </c>
      <c r="HK278" s="412">
        <v>1109.75</v>
      </c>
      <c r="HL278" s="412">
        <v>32491.5</v>
      </c>
      <c r="HM278" s="412">
        <v>1.1000000000000001</v>
      </c>
      <c r="HN278" s="412">
        <v>450.2</v>
      </c>
      <c r="HO278" s="412">
        <v>1353.5</v>
      </c>
      <c r="HP278" s="412">
        <v>3797.3</v>
      </c>
      <c r="HQ278" s="412">
        <v>7789</v>
      </c>
      <c r="HR278" s="412">
        <v>8203.9</v>
      </c>
      <c r="HS278" s="412">
        <v>6419.8</v>
      </c>
      <c r="HT278" s="412">
        <v>9577.5</v>
      </c>
      <c r="HU278" s="412">
        <v>2219.5</v>
      </c>
      <c r="HV278" s="412">
        <v>39811.800000000003</v>
      </c>
      <c r="HW278" s="412">
        <v>0</v>
      </c>
      <c r="HX278" s="412">
        <v>39811.800000000003</v>
      </c>
      <c r="HY278" s="412">
        <v>2</v>
      </c>
      <c r="HZ278" s="412">
        <v>675.25</v>
      </c>
      <c r="IA278" s="412">
        <v>1740.25</v>
      </c>
      <c r="IB278" s="412">
        <v>4272</v>
      </c>
      <c r="IC278" s="412">
        <v>7789</v>
      </c>
      <c r="ID278" s="412">
        <v>6712.25</v>
      </c>
      <c r="IE278" s="412">
        <v>4444.5</v>
      </c>
      <c r="IF278" s="412">
        <v>5746.5</v>
      </c>
      <c r="IG278" s="412">
        <v>1109.75</v>
      </c>
      <c r="IH278" s="412">
        <v>32491.5</v>
      </c>
      <c r="II278" s="412">
        <v>0</v>
      </c>
      <c r="IJ278" s="412">
        <v>138.49</v>
      </c>
      <c r="IK278" s="412">
        <v>567.25</v>
      </c>
      <c r="IL278" s="412">
        <v>741.14</v>
      </c>
      <c r="IM278" s="412">
        <v>840.99</v>
      </c>
      <c r="IN278" s="412">
        <v>277.45999999999998</v>
      </c>
      <c r="IO278" s="412">
        <v>94.96</v>
      </c>
      <c r="IP278" s="412">
        <v>37.25</v>
      </c>
      <c r="IQ278" s="412">
        <v>4.74</v>
      </c>
      <c r="IR278" s="412">
        <v>2702.2799999999997</v>
      </c>
      <c r="IS278" s="412">
        <v>2</v>
      </c>
      <c r="IT278" s="412">
        <v>536.76</v>
      </c>
      <c r="IU278" s="412">
        <v>1173</v>
      </c>
      <c r="IV278" s="412">
        <v>3530.86</v>
      </c>
      <c r="IW278" s="412">
        <v>6948.01</v>
      </c>
      <c r="IX278" s="412">
        <v>6434.79</v>
      </c>
      <c r="IY278" s="412">
        <v>4349.54</v>
      </c>
      <c r="IZ278" s="412">
        <v>5709.25</v>
      </c>
      <c r="JA278" s="412">
        <v>1105.01</v>
      </c>
      <c r="JB278" s="412">
        <v>29789.22</v>
      </c>
      <c r="JC278" s="412">
        <v>1.1000000000000001</v>
      </c>
      <c r="JD278" s="412">
        <v>357.8</v>
      </c>
      <c r="JE278" s="412">
        <v>912.3</v>
      </c>
      <c r="JF278" s="412">
        <v>3138.5</v>
      </c>
      <c r="JG278" s="412">
        <v>6948</v>
      </c>
      <c r="JH278" s="412">
        <v>7864.7</v>
      </c>
      <c r="JI278" s="412">
        <v>6282.7</v>
      </c>
      <c r="JJ278" s="412">
        <v>9515.4</v>
      </c>
      <c r="JK278" s="412">
        <v>2210</v>
      </c>
      <c r="JL278" s="412">
        <v>37230.5</v>
      </c>
      <c r="JM278" s="412">
        <v>0</v>
      </c>
      <c r="JN278" s="412">
        <v>37230.5</v>
      </c>
      <c r="JO278" s="286"/>
      <c r="JP278" s="143">
        <f t="shared" si="9"/>
        <v>0</v>
      </c>
    </row>
    <row r="279" spans="1:276" x14ac:dyDescent="0.2">
      <c r="A279" s="150" t="s">
        <v>754</v>
      </c>
      <c r="B279" s="151" t="s">
        <v>276</v>
      </c>
      <c r="C279" s="152" t="s">
        <v>285</v>
      </c>
      <c r="D279" s="415" t="s">
        <v>753</v>
      </c>
      <c r="E279" s="412">
        <v>7400</v>
      </c>
      <c r="F279" s="412">
        <v>15904</v>
      </c>
      <c r="G279" s="412">
        <v>10197</v>
      </c>
      <c r="H279" s="412">
        <v>7325</v>
      </c>
      <c r="I279" s="412">
        <v>5822</v>
      </c>
      <c r="J279" s="412">
        <v>3440</v>
      </c>
      <c r="K279" s="412">
        <v>1551</v>
      </c>
      <c r="L279" s="412">
        <v>100</v>
      </c>
      <c r="M279" s="412">
        <v>51739</v>
      </c>
      <c r="N279" s="412">
        <v>221</v>
      </c>
      <c r="O279" s="412">
        <v>210</v>
      </c>
      <c r="P279" s="412">
        <v>128</v>
      </c>
      <c r="Q279" s="412">
        <v>94</v>
      </c>
      <c r="R279" s="412">
        <v>56</v>
      </c>
      <c r="S279" s="412">
        <v>49</v>
      </c>
      <c r="T279" s="412">
        <v>15</v>
      </c>
      <c r="U279" s="412">
        <v>8</v>
      </c>
      <c r="V279" s="412">
        <v>781</v>
      </c>
      <c r="W279" s="412">
        <v>0</v>
      </c>
      <c r="X279" s="412">
        <v>0</v>
      </c>
      <c r="Y279" s="412">
        <v>0</v>
      </c>
      <c r="Z279" s="412">
        <v>0</v>
      </c>
      <c r="AA279" s="412">
        <v>0</v>
      </c>
      <c r="AB279" s="412">
        <v>0</v>
      </c>
      <c r="AC279" s="412">
        <v>0</v>
      </c>
      <c r="AD279" s="412">
        <v>0</v>
      </c>
      <c r="AE279" s="412">
        <v>0</v>
      </c>
      <c r="AF279" s="412">
        <v>7179</v>
      </c>
      <c r="AG279" s="412">
        <v>15694</v>
      </c>
      <c r="AH279" s="412">
        <v>10069</v>
      </c>
      <c r="AI279" s="412">
        <v>7231</v>
      </c>
      <c r="AJ279" s="412">
        <v>5766</v>
      </c>
      <c r="AK279" s="412">
        <v>3391</v>
      </c>
      <c r="AL279" s="412">
        <v>1536</v>
      </c>
      <c r="AM279" s="412">
        <v>92</v>
      </c>
      <c r="AN279" s="412">
        <v>50958</v>
      </c>
      <c r="AO279" s="412">
        <v>13</v>
      </c>
      <c r="AP279" s="412">
        <v>52</v>
      </c>
      <c r="AQ279" s="412">
        <v>55</v>
      </c>
      <c r="AR279" s="412">
        <v>53</v>
      </c>
      <c r="AS279" s="412">
        <v>52</v>
      </c>
      <c r="AT279" s="412">
        <v>32</v>
      </c>
      <c r="AU279" s="412">
        <v>15</v>
      </c>
      <c r="AV279" s="412">
        <v>25</v>
      </c>
      <c r="AW279" s="412">
        <v>297</v>
      </c>
      <c r="AX279" s="412">
        <v>13</v>
      </c>
      <c r="AY279" s="412">
        <v>52</v>
      </c>
      <c r="AZ279" s="412">
        <v>55</v>
      </c>
      <c r="BA279" s="412">
        <v>53</v>
      </c>
      <c r="BB279" s="412">
        <v>52</v>
      </c>
      <c r="BC279" s="412">
        <v>32</v>
      </c>
      <c r="BD279" s="412">
        <v>15</v>
      </c>
      <c r="BE279" s="412">
        <v>25</v>
      </c>
      <c r="BF279" s="412">
        <v>0</v>
      </c>
      <c r="BG279" s="412">
        <v>297</v>
      </c>
      <c r="BH279" s="412">
        <v>13</v>
      </c>
      <c r="BI279" s="412">
        <v>7218</v>
      </c>
      <c r="BJ279" s="412">
        <v>15697</v>
      </c>
      <c r="BK279" s="412">
        <v>10067</v>
      </c>
      <c r="BL279" s="412">
        <v>7230</v>
      </c>
      <c r="BM279" s="412">
        <v>5746</v>
      </c>
      <c r="BN279" s="412">
        <v>3374</v>
      </c>
      <c r="BO279" s="412">
        <v>1546</v>
      </c>
      <c r="BP279" s="412">
        <v>67</v>
      </c>
      <c r="BQ279" s="412">
        <v>50958</v>
      </c>
      <c r="BR279" s="412">
        <v>6</v>
      </c>
      <c r="BS279" s="412">
        <v>4237</v>
      </c>
      <c r="BT279" s="412">
        <v>5768</v>
      </c>
      <c r="BU279" s="412">
        <v>3022</v>
      </c>
      <c r="BV279" s="412">
        <v>1902</v>
      </c>
      <c r="BW279" s="412">
        <v>1125</v>
      </c>
      <c r="BX279" s="412">
        <v>554</v>
      </c>
      <c r="BY279" s="412">
        <v>185</v>
      </c>
      <c r="BZ279" s="412">
        <v>11</v>
      </c>
      <c r="CA279" s="412">
        <v>16810</v>
      </c>
      <c r="CB279" s="412">
        <v>1</v>
      </c>
      <c r="CC279" s="412">
        <v>46</v>
      </c>
      <c r="CD279" s="412">
        <v>110</v>
      </c>
      <c r="CE279" s="412">
        <v>99</v>
      </c>
      <c r="CF279" s="412">
        <v>68</v>
      </c>
      <c r="CG279" s="412">
        <v>51</v>
      </c>
      <c r="CH279" s="412">
        <v>19</v>
      </c>
      <c r="CI279" s="412">
        <v>13</v>
      </c>
      <c r="CJ279" s="412">
        <v>0</v>
      </c>
      <c r="CK279" s="412">
        <v>407</v>
      </c>
      <c r="CL279" s="412">
        <v>0</v>
      </c>
      <c r="CM279" s="412">
        <v>9</v>
      </c>
      <c r="CN279" s="412">
        <v>10</v>
      </c>
      <c r="CO279" s="412">
        <v>6</v>
      </c>
      <c r="CP279" s="412">
        <v>9</v>
      </c>
      <c r="CQ279" s="412">
        <v>14</v>
      </c>
      <c r="CR279" s="412">
        <v>8</v>
      </c>
      <c r="CS279" s="412">
        <v>31</v>
      </c>
      <c r="CT279" s="412">
        <v>3</v>
      </c>
      <c r="CU279" s="412">
        <v>90</v>
      </c>
      <c r="CV279" s="412">
        <v>59</v>
      </c>
      <c r="CW279" s="412">
        <v>63</v>
      </c>
      <c r="CX279" s="412">
        <v>70</v>
      </c>
      <c r="CY279" s="412">
        <v>45</v>
      </c>
      <c r="CZ279" s="412">
        <v>42</v>
      </c>
      <c r="DA279" s="412">
        <v>38</v>
      </c>
      <c r="DB279" s="412">
        <v>19</v>
      </c>
      <c r="DC279" s="412">
        <v>5</v>
      </c>
      <c r="DD279" s="412">
        <v>341</v>
      </c>
      <c r="DE279" s="412">
        <v>152</v>
      </c>
      <c r="DF279" s="412">
        <v>184</v>
      </c>
      <c r="DG279" s="412">
        <v>91</v>
      </c>
      <c r="DH279" s="412">
        <v>51</v>
      </c>
      <c r="DI279" s="412">
        <v>47</v>
      </c>
      <c r="DJ279" s="412">
        <v>21</v>
      </c>
      <c r="DK279" s="412">
        <v>8</v>
      </c>
      <c r="DL279" s="412">
        <v>0</v>
      </c>
      <c r="DM279" s="412">
        <v>554</v>
      </c>
      <c r="DN279" s="412">
        <v>139</v>
      </c>
      <c r="DO279" s="412">
        <v>194</v>
      </c>
      <c r="DP279" s="412">
        <v>98</v>
      </c>
      <c r="DQ279" s="412">
        <v>60</v>
      </c>
      <c r="DR279" s="412">
        <v>29</v>
      </c>
      <c r="DS279" s="412">
        <v>17</v>
      </c>
      <c r="DT279" s="412">
        <v>9</v>
      </c>
      <c r="DU279" s="412">
        <v>1</v>
      </c>
      <c r="DV279" s="412">
        <v>547</v>
      </c>
      <c r="DW279" s="412">
        <v>27</v>
      </c>
      <c r="DX279" s="412">
        <v>27</v>
      </c>
      <c r="DY279" s="412">
        <v>20</v>
      </c>
      <c r="DZ279" s="412">
        <v>18</v>
      </c>
      <c r="EA279" s="412">
        <v>3</v>
      </c>
      <c r="EB279" s="412">
        <v>7</v>
      </c>
      <c r="EC279" s="412">
        <v>1</v>
      </c>
      <c r="ED279" s="412">
        <v>0</v>
      </c>
      <c r="EE279" s="412">
        <v>103</v>
      </c>
      <c r="EF279" s="412">
        <v>318</v>
      </c>
      <c r="EG279" s="412">
        <v>405</v>
      </c>
      <c r="EH279" s="412">
        <v>209</v>
      </c>
      <c r="EI279" s="412">
        <v>129</v>
      </c>
      <c r="EJ279" s="412">
        <v>79</v>
      </c>
      <c r="EK279" s="412">
        <v>45</v>
      </c>
      <c r="EL279" s="412">
        <v>18</v>
      </c>
      <c r="EM279" s="412">
        <v>1</v>
      </c>
      <c r="EN279" s="412">
        <v>1204</v>
      </c>
      <c r="EO279" s="412">
        <v>124</v>
      </c>
      <c r="EP279" s="412">
        <v>145</v>
      </c>
      <c r="EQ279" s="412">
        <v>77</v>
      </c>
      <c r="ER279" s="412">
        <v>70</v>
      </c>
      <c r="ES279" s="412">
        <v>42</v>
      </c>
      <c r="ET279" s="412">
        <v>24</v>
      </c>
      <c r="EU279" s="412">
        <v>9</v>
      </c>
      <c r="EV279" s="412">
        <v>1</v>
      </c>
      <c r="EW279" s="412">
        <v>492</v>
      </c>
      <c r="EX279" s="412">
        <v>0</v>
      </c>
      <c r="EY279" s="412">
        <v>0</v>
      </c>
      <c r="EZ279" s="412">
        <v>0</v>
      </c>
      <c r="FA279" s="412">
        <v>0</v>
      </c>
      <c r="FB279" s="412">
        <v>0</v>
      </c>
      <c r="FC279" s="412">
        <v>0</v>
      </c>
      <c r="FD279" s="412">
        <v>0</v>
      </c>
      <c r="FE279" s="412">
        <v>0</v>
      </c>
      <c r="FF279" s="412">
        <v>0</v>
      </c>
      <c r="FG279" s="412">
        <v>1</v>
      </c>
      <c r="FH279" s="412">
        <v>6</v>
      </c>
      <c r="FI279" s="412">
        <v>1</v>
      </c>
      <c r="FJ279" s="412">
        <v>10</v>
      </c>
      <c r="FK279" s="412">
        <v>2</v>
      </c>
      <c r="FL279" s="412">
        <v>4</v>
      </c>
      <c r="FM279" s="412">
        <v>3</v>
      </c>
      <c r="FN279" s="412">
        <v>1</v>
      </c>
      <c r="FO279" s="412">
        <v>28</v>
      </c>
      <c r="FP279" s="412">
        <v>123</v>
      </c>
      <c r="FQ279" s="412">
        <v>139</v>
      </c>
      <c r="FR279" s="412">
        <v>76</v>
      </c>
      <c r="FS279" s="412">
        <v>60</v>
      </c>
      <c r="FT279" s="412">
        <v>40</v>
      </c>
      <c r="FU279" s="412">
        <v>20</v>
      </c>
      <c r="FV279" s="412">
        <v>6</v>
      </c>
      <c r="FW279" s="412">
        <v>0</v>
      </c>
      <c r="FX279" s="412">
        <v>464</v>
      </c>
      <c r="FY279" s="412">
        <v>6</v>
      </c>
      <c r="FZ279" s="412">
        <v>2758</v>
      </c>
      <c r="GA279" s="412">
        <v>9587</v>
      </c>
      <c r="GB279" s="412">
        <v>6820</v>
      </c>
      <c r="GC279" s="412">
        <v>5169</v>
      </c>
      <c r="GD279" s="412">
        <v>4522</v>
      </c>
      <c r="GE279" s="412">
        <v>2768</v>
      </c>
      <c r="GF279" s="412">
        <v>1307</v>
      </c>
      <c r="GG279" s="412">
        <v>52</v>
      </c>
      <c r="GH279" s="412">
        <v>32989</v>
      </c>
      <c r="GI279" s="412">
        <v>7</v>
      </c>
      <c r="GJ279" s="412">
        <v>4460</v>
      </c>
      <c r="GK279" s="412">
        <v>6110</v>
      </c>
      <c r="GL279" s="412">
        <v>3247</v>
      </c>
      <c r="GM279" s="412">
        <v>2061</v>
      </c>
      <c r="GN279" s="412">
        <v>1224</v>
      </c>
      <c r="GO279" s="412">
        <v>606</v>
      </c>
      <c r="GP279" s="412">
        <v>239</v>
      </c>
      <c r="GQ279" s="412">
        <v>15</v>
      </c>
      <c r="GR279" s="412">
        <v>17969</v>
      </c>
      <c r="GS279" s="412">
        <v>0</v>
      </c>
      <c r="GT279" s="412">
        <v>27.4</v>
      </c>
      <c r="GU279" s="412">
        <v>3</v>
      </c>
      <c r="GV279" s="412">
        <v>2</v>
      </c>
      <c r="GW279" s="412">
        <v>0</v>
      </c>
      <c r="GX279" s="412">
        <v>0.5</v>
      </c>
      <c r="GY279" s="412">
        <v>0</v>
      </c>
      <c r="GZ279" s="412">
        <v>0</v>
      </c>
      <c r="HA279" s="412">
        <v>0</v>
      </c>
      <c r="HB279" s="412">
        <v>32.9</v>
      </c>
      <c r="HC279" s="412">
        <v>13</v>
      </c>
      <c r="HD279" s="412">
        <v>7130.2000000000007</v>
      </c>
      <c r="HE279" s="412">
        <v>14213.1</v>
      </c>
      <c r="HF279" s="412">
        <v>9280.9500000000007</v>
      </c>
      <c r="HG279" s="412">
        <v>6734</v>
      </c>
      <c r="HH279" s="412">
        <v>5442.1</v>
      </c>
      <c r="HI279" s="412">
        <v>3228.05</v>
      </c>
      <c r="HJ279" s="412">
        <v>1480.6</v>
      </c>
      <c r="HK279" s="412">
        <v>62.65</v>
      </c>
      <c r="HL279" s="412">
        <v>47584.65</v>
      </c>
      <c r="HM279" s="412">
        <v>7.2</v>
      </c>
      <c r="HN279" s="412">
        <v>4753.5</v>
      </c>
      <c r="HO279" s="412">
        <v>11054.6</v>
      </c>
      <c r="HP279" s="412">
        <v>8249.7000000000007</v>
      </c>
      <c r="HQ279" s="412">
        <v>6734</v>
      </c>
      <c r="HR279" s="412">
        <v>6651.5</v>
      </c>
      <c r="HS279" s="412">
        <v>4662.7</v>
      </c>
      <c r="HT279" s="412">
        <v>2467.6999999999998</v>
      </c>
      <c r="HU279" s="412">
        <v>125.3</v>
      </c>
      <c r="HV279" s="412">
        <v>44706.2</v>
      </c>
      <c r="HW279" s="412">
        <v>101.7</v>
      </c>
      <c r="HX279" s="412">
        <v>44807.9</v>
      </c>
      <c r="HY279" s="412">
        <v>13</v>
      </c>
      <c r="HZ279" s="412">
        <v>7130.2000000000007</v>
      </c>
      <c r="IA279" s="412">
        <v>14213.1</v>
      </c>
      <c r="IB279" s="412">
        <v>9280.9500000000007</v>
      </c>
      <c r="IC279" s="412">
        <v>6734</v>
      </c>
      <c r="ID279" s="412">
        <v>5442.1</v>
      </c>
      <c r="IE279" s="412">
        <v>3228.05</v>
      </c>
      <c r="IF279" s="412">
        <v>1480.6</v>
      </c>
      <c r="IG279" s="412">
        <v>62.65</v>
      </c>
      <c r="IH279" s="412">
        <v>47584.65</v>
      </c>
      <c r="II279" s="412">
        <v>4.08</v>
      </c>
      <c r="IJ279" s="412">
        <v>1645.52</v>
      </c>
      <c r="IK279" s="412">
        <v>2133.1999999999998</v>
      </c>
      <c r="IL279" s="412">
        <v>729.72</v>
      </c>
      <c r="IM279" s="412">
        <v>251.35</v>
      </c>
      <c r="IN279" s="412">
        <v>99.6</v>
      </c>
      <c r="IO279" s="412">
        <v>31.22</v>
      </c>
      <c r="IP279" s="412">
        <v>9.06</v>
      </c>
      <c r="IQ279" s="412">
        <v>0</v>
      </c>
      <c r="IR279" s="412">
        <v>4903.7500000000009</v>
      </c>
      <c r="IS279" s="412">
        <v>8.92</v>
      </c>
      <c r="IT279" s="412">
        <v>5484.68</v>
      </c>
      <c r="IU279" s="412">
        <v>12079.900000000001</v>
      </c>
      <c r="IV279" s="412">
        <v>8551.2300000000014</v>
      </c>
      <c r="IW279" s="412">
        <v>6482.65</v>
      </c>
      <c r="IX279" s="412">
        <v>5342.5</v>
      </c>
      <c r="IY279" s="412">
        <v>3196.8300000000004</v>
      </c>
      <c r="IZ279" s="412">
        <v>1471.54</v>
      </c>
      <c r="JA279" s="412">
        <v>62.65</v>
      </c>
      <c r="JB279" s="412">
        <v>42680.900000000009</v>
      </c>
      <c r="JC279" s="412">
        <v>5</v>
      </c>
      <c r="JD279" s="412">
        <v>3656.5</v>
      </c>
      <c r="JE279" s="412">
        <v>9395.5</v>
      </c>
      <c r="JF279" s="412">
        <v>7601.1</v>
      </c>
      <c r="JG279" s="412">
        <v>6482.7</v>
      </c>
      <c r="JH279" s="412">
        <v>6529.7</v>
      </c>
      <c r="JI279" s="412">
        <v>4617.6000000000004</v>
      </c>
      <c r="JJ279" s="412">
        <v>2452.6</v>
      </c>
      <c r="JK279" s="412">
        <v>125.3</v>
      </c>
      <c r="JL279" s="412">
        <v>40866</v>
      </c>
      <c r="JM279" s="412">
        <v>101.7</v>
      </c>
      <c r="JN279" s="412">
        <v>40967.699999999997</v>
      </c>
      <c r="JO279" s="286"/>
      <c r="JP279" s="143">
        <f t="shared" si="9"/>
        <v>0</v>
      </c>
    </row>
    <row r="280" spans="1:276" x14ac:dyDescent="0.2">
      <c r="A280" s="150" t="s">
        <v>756</v>
      </c>
      <c r="B280" s="151" t="s">
        <v>276</v>
      </c>
      <c r="C280" s="152" t="s">
        <v>285</v>
      </c>
      <c r="D280" s="415" t="s">
        <v>755</v>
      </c>
      <c r="E280" s="412">
        <v>8469</v>
      </c>
      <c r="F280" s="412">
        <v>13861</v>
      </c>
      <c r="G280" s="412">
        <v>13258</v>
      </c>
      <c r="H280" s="412">
        <v>11325</v>
      </c>
      <c r="I280" s="412">
        <v>7545</v>
      </c>
      <c r="J280" s="412">
        <v>3764</v>
      </c>
      <c r="K280" s="412">
        <v>1956</v>
      </c>
      <c r="L280" s="412">
        <v>115</v>
      </c>
      <c r="M280" s="412">
        <v>60293</v>
      </c>
      <c r="N280" s="412">
        <v>281</v>
      </c>
      <c r="O280" s="412">
        <v>183</v>
      </c>
      <c r="P280" s="412">
        <v>145</v>
      </c>
      <c r="Q280" s="412">
        <v>108</v>
      </c>
      <c r="R280" s="412">
        <v>76</v>
      </c>
      <c r="S280" s="412">
        <v>20</v>
      </c>
      <c r="T280" s="412">
        <v>11</v>
      </c>
      <c r="U280" s="412">
        <v>2</v>
      </c>
      <c r="V280" s="412">
        <v>826</v>
      </c>
      <c r="W280" s="412">
        <v>0</v>
      </c>
      <c r="X280" s="412">
        <v>0</v>
      </c>
      <c r="Y280" s="412">
        <v>0</v>
      </c>
      <c r="Z280" s="412">
        <v>0</v>
      </c>
      <c r="AA280" s="412">
        <v>0</v>
      </c>
      <c r="AB280" s="412">
        <v>0</v>
      </c>
      <c r="AC280" s="412">
        <v>0</v>
      </c>
      <c r="AD280" s="412">
        <v>0</v>
      </c>
      <c r="AE280" s="412">
        <v>0</v>
      </c>
      <c r="AF280" s="412">
        <v>8188</v>
      </c>
      <c r="AG280" s="412">
        <v>13678</v>
      </c>
      <c r="AH280" s="412">
        <v>13113</v>
      </c>
      <c r="AI280" s="412">
        <v>11217</v>
      </c>
      <c r="AJ280" s="412">
        <v>7469</v>
      </c>
      <c r="AK280" s="412">
        <v>3744</v>
      </c>
      <c r="AL280" s="412">
        <v>1945</v>
      </c>
      <c r="AM280" s="412">
        <v>113</v>
      </c>
      <c r="AN280" s="412">
        <v>59467</v>
      </c>
      <c r="AO280" s="412">
        <v>18</v>
      </c>
      <c r="AP280" s="412">
        <v>48</v>
      </c>
      <c r="AQ280" s="412">
        <v>70</v>
      </c>
      <c r="AR280" s="412">
        <v>68</v>
      </c>
      <c r="AS280" s="412">
        <v>75</v>
      </c>
      <c r="AT280" s="412">
        <v>41</v>
      </c>
      <c r="AU280" s="412">
        <v>42</v>
      </c>
      <c r="AV280" s="412">
        <v>15</v>
      </c>
      <c r="AW280" s="412">
        <v>377</v>
      </c>
      <c r="AX280" s="412">
        <v>18</v>
      </c>
      <c r="AY280" s="412">
        <v>48</v>
      </c>
      <c r="AZ280" s="412">
        <v>70</v>
      </c>
      <c r="BA280" s="412">
        <v>68</v>
      </c>
      <c r="BB280" s="412">
        <v>75</v>
      </c>
      <c r="BC280" s="412">
        <v>41</v>
      </c>
      <c r="BD280" s="412">
        <v>42</v>
      </c>
      <c r="BE280" s="412">
        <v>15</v>
      </c>
      <c r="BF280" s="412">
        <v>0</v>
      </c>
      <c r="BG280" s="412">
        <v>377</v>
      </c>
      <c r="BH280" s="412">
        <v>18</v>
      </c>
      <c r="BI280" s="412">
        <v>8218</v>
      </c>
      <c r="BJ280" s="412">
        <v>13700</v>
      </c>
      <c r="BK280" s="412">
        <v>13111</v>
      </c>
      <c r="BL280" s="412">
        <v>11224</v>
      </c>
      <c r="BM280" s="412">
        <v>7435</v>
      </c>
      <c r="BN280" s="412">
        <v>3745</v>
      </c>
      <c r="BO280" s="412">
        <v>1918</v>
      </c>
      <c r="BP280" s="412">
        <v>98</v>
      </c>
      <c r="BQ280" s="412">
        <v>59467</v>
      </c>
      <c r="BR280" s="412">
        <v>8</v>
      </c>
      <c r="BS280" s="412">
        <v>4663</v>
      </c>
      <c r="BT280" s="412">
        <v>5074</v>
      </c>
      <c r="BU280" s="412">
        <v>3907</v>
      </c>
      <c r="BV280" s="412">
        <v>2914</v>
      </c>
      <c r="BW280" s="412">
        <v>1441</v>
      </c>
      <c r="BX280" s="412">
        <v>564</v>
      </c>
      <c r="BY280" s="412">
        <v>253</v>
      </c>
      <c r="BZ280" s="412">
        <v>9</v>
      </c>
      <c r="CA280" s="412">
        <v>18833</v>
      </c>
      <c r="CB280" s="412">
        <v>0</v>
      </c>
      <c r="CC280" s="412">
        <v>62</v>
      </c>
      <c r="CD280" s="412">
        <v>153</v>
      </c>
      <c r="CE280" s="412">
        <v>154</v>
      </c>
      <c r="CF280" s="412">
        <v>95</v>
      </c>
      <c r="CG280" s="412">
        <v>68</v>
      </c>
      <c r="CH280" s="412">
        <v>25</v>
      </c>
      <c r="CI280" s="412">
        <v>12</v>
      </c>
      <c r="CJ280" s="412">
        <v>1</v>
      </c>
      <c r="CK280" s="412">
        <v>570</v>
      </c>
      <c r="CL280" s="412">
        <v>0</v>
      </c>
      <c r="CM280" s="412">
        <v>8</v>
      </c>
      <c r="CN280" s="412">
        <v>12</v>
      </c>
      <c r="CO280" s="412">
        <v>15</v>
      </c>
      <c r="CP280" s="412">
        <v>18</v>
      </c>
      <c r="CQ280" s="412">
        <v>20</v>
      </c>
      <c r="CR280" s="412">
        <v>33</v>
      </c>
      <c r="CS280" s="412">
        <v>35</v>
      </c>
      <c r="CT280" s="412">
        <v>6</v>
      </c>
      <c r="CU280" s="412">
        <v>147</v>
      </c>
      <c r="CV280" s="412">
        <v>270</v>
      </c>
      <c r="CW280" s="412">
        <v>230</v>
      </c>
      <c r="CX280" s="412">
        <v>261</v>
      </c>
      <c r="CY280" s="412">
        <v>245</v>
      </c>
      <c r="CZ280" s="412">
        <v>144</v>
      </c>
      <c r="DA280" s="412">
        <v>85</v>
      </c>
      <c r="DB280" s="412">
        <v>61</v>
      </c>
      <c r="DC280" s="412">
        <v>13</v>
      </c>
      <c r="DD280" s="412">
        <v>1309</v>
      </c>
      <c r="DE280" s="412">
        <v>197</v>
      </c>
      <c r="DF280" s="412">
        <v>215</v>
      </c>
      <c r="DG280" s="412">
        <v>150</v>
      </c>
      <c r="DH280" s="412">
        <v>116</v>
      </c>
      <c r="DI280" s="412">
        <v>68</v>
      </c>
      <c r="DJ280" s="412">
        <v>33</v>
      </c>
      <c r="DK280" s="412">
        <v>21</v>
      </c>
      <c r="DL280" s="412">
        <v>1</v>
      </c>
      <c r="DM280" s="412">
        <v>801</v>
      </c>
      <c r="DN280" s="412">
        <v>37</v>
      </c>
      <c r="DO280" s="412">
        <v>41</v>
      </c>
      <c r="DP280" s="412">
        <v>35</v>
      </c>
      <c r="DQ280" s="412">
        <v>17</v>
      </c>
      <c r="DR280" s="412">
        <v>14</v>
      </c>
      <c r="DS280" s="412">
        <v>11</v>
      </c>
      <c r="DT280" s="412">
        <v>0</v>
      </c>
      <c r="DU280" s="412">
        <v>0</v>
      </c>
      <c r="DV280" s="412">
        <v>155</v>
      </c>
      <c r="DW280" s="412">
        <v>15</v>
      </c>
      <c r="DX280" s="412">
        <v>26</v>
      </c>
      <c r="DY280" s="412">
        <v>15</v>
      </c>
      <c r="DZ280" s="412">
        <v>11</v>
      </c>
      <c r="EA280" s="412">
        <v>10</v>
      </c>
      <c r="EB280" s="412">
        <v>1</v>
      </c>
      <c r="EC280" s="412">
        <v>3</v>
      </c>
      <c r="ED280" s="412">
        <v>1</v>
      </c>
      <c r="EE280" s="412">
        <v>82</v>
      </c>
      <c r="EF280" s="412">
        <v>249</v>
      </c>
      <c r="EG280" s="412">
        <v>282</v>
      </c>
      <c r="EH280" s="412">
        <v>200</v>
      </c>
      <c r="EI280" s="412">
        <v>144</v>
      </c>
      <c r="EJ280" s="412">
        <v>92</v>
      </c>
      <c r="EK280" s="412">
        <v>45</v>
      </c>
      <c r="EL280" s="412">
        <v>24</v>
      </c>
      <c r="EM280" s="412">
        <v>2</v>
      </c>
      <c r="EN280" s="412">
        <v>1038</v>
      </c>
      <c r="EO280" s="412">
        <v>89</v>
      </c>
      <c r="EP280" s="412">
        <v>105</v>
      </c>
      <c r="EQ280" s="412">
        <v>81</v>
      </c>
      <c r="ER280" s="412">
        <v>55</v>
      </c>
      <c r="ES280" s="412">
        <v>44</v>
      </c>
      <c r="ET280" s="412">
        <v>11</v>
      </c>
      <c r="EU280" s="412">
        <v>12</v>
      </c>
      <c r="EV280" s="412">
        <v>2</v>
      </c>
      <c r="EW280" s="412">
        <v>399</v>
      </c>
      <c r="EX280" s="412">
        <v>0</v>
      </c>
      <c r="EY280" s="412">
        <v>0</v>
      </c>
      <c r="EZ280" s="412">
        <v>0</v>
      </c>
      <c r="FA280" s="412">
        <v>0</v>
      </c>
      <c r="FB280" s="412">
        <v>0</v>
      </c>
      <c r="FC280" s="412">
        <v>0</v>
      </c>
      <c r="FD280" s="412">
        <v>0</v>
      </c>
      <c r="FE280" s="412">
        <v>0</v>
      </c>
      <c r="FF280" s="412">
        <v>0</v>
      </c>
      <c r="FG280" s="412">
        <v>4</v>
      </c>
      <c r="FH280" s="412">
        <v>7</v>
      </c>
      <c r="FI280" s="412">
        <v>9</v>
      </c>
      <c r="FJ280" s="412">
        <v>6</v>
      </c>
      <c r="FK280" s="412">
        <v>6</v>
      </c>
      <c r="FL280" s="412">
        <v>2</v>
      </c>
      <c r="FM280" s="412">
        <v>0</v>
      </c>
      <c r="FN280" s="412">
        <v>0</v>
      </c>
      <c r="FO280" s="412">
        <v>34</v>
      </c>
      <c r="FP280" s="412">
        <v>85</v>
      </c>
      <c r="FQ280" s="412">
        <v>98</v>
      </c>
      <c r="FR280" s="412">
        <v>72</v>
      </c>
      <c r="FS280" s="412">
        <v>49</v>
      </c>
      <c r="FT280" s="412">
        <v>38</v>
      </c>
      <c r="FU280" s="412">
        <v>9</v>
      </c>
      <c r="FV280" s="412">
        <v>12</v>
      </c>
      <c r="FW280" s="412">
        <v>2</v>
      </c>
      <c r="FX280" s="412">
        <v>365</v>
      </c>
      <c r="FY280" s="412">
        <v>10</v>
      </c>
      <c r="FZ280" s="412">
        <v>3433</v>
      </c>
      <c r="GA280" s="412">
        <v>8392</v>
      </c>
      <c r="GB280" s="412">
        <v>8984</v>
      </c>
      <c r="GC280" s="412">
        <v>8166</v>
      </c>
      <c r="GD280" s="412">
        <v>5881</v>
      </c>
      <c r="GE280" s="412">
        <v>3109</v>
      </c>
      <c r="GF280" s="412">
        <v>1615</v>
      </c>
      <c r="GG280" s="412">
        <v>81</v>
      </c>
      <c r="GH280" s="412">
        <v>39671</v>
      </c>
      <c r="GI280" s="412">
        <v>8</v>
      </c>
      <c r="GJ280" s="412">
        <v>4785</v>
      </c>
      <c r="GK280" s="412">
        <v>5308</v>
      </c>
      <c r="GL280" s="412">
        <v>4127</v>
      </c>
      <c r="GM280" s="412">
        <v>3058</v>
      </c>
      <c r="GN280" s="412">
        <v>1554</v>
      </c>
      <c r="GO280" s="412">
        <v>636</v>
      </c>
      <c r="GP280" s="412">
        <v>303</v>
      </c>
      <c r="GQ280" s="412">
        <v>17</v>
      </c>
      <c r="GR280" s="412">
        <v>19796</v>
      </c>
      <c r="GS280" s="412">
        <v>0</v>
      </c>
      <c r="GT280" s="412">
        <v>6.75</v>
      </c>
      <c r="GU280" s="412">
        <v>3.75</v>
      </c>
      <c r="GV280" s="412">
        <v>1</v>
      </c>
      <c r="GW280" s="412">
        <v>0.5</v>
      </c>
      <c r="GX280" s="412">
        <v>0.5</v>
      </c>
      <c r="GY280" s="412">
        <v>0</v>
      </c>
      <c r="GZ280" s="412">
        <v>0</v>
      </c>
      <c r="HA280" s="412">
        <v>0</v>
      </c>
      <c r="HB280" s="412">
        <v>12.5</v>
      </c>
      <c r="HC280" s="412">
        <v>16</v>
      </c>
      <c r="HD280" s="412">
        <v>6998.5</v>
      </c>
      <c r="HE280" s="412">
        <v>12358</v>
      </c>
      <c r="HF280" s="412">
        <v>12065.25</v>
      </c>
      <c r="HG280" s="412">
        <v>10452.25</v>
      </c>
      <c r="HH280" s="412">
        <v>7041.75</v>
      </c>
      <c r="HI280" s="412">
        <v>3572.75</v>
      </c>
      <c r="HJ280" s="412">
        <v>1835.75</v>
      </c>
      <c r="HK280" s="412">
        <v>93</v>
      </c>
      <c r="HL280" s="412">
        <v>54433.25</v>
      </c>
      <c r="HM280" s="412">
        <v>8.9</v>
      </c>
      <c r="HN280" s="412">
        <v>4665.7</v>
      </c>
      <c r="HO280" s="412">
        <v>9611.7999999999993</v>
      </c>
      <c r="HP280" s="412">
        <v>10724.7</v>
      </c>
      <c r="HQ280" s="412">
        <v>10452.299999999999</v>
      </c>
      <c r="HR280" s="412">
        <v>8606.6</v>
      </c>
      <c r="HS280" s="412">
        <v>5160.6000000000004</v>
      </c>
      <c r="HT280" s="412">
        <v>3059.6</v>
      </c>
      <c r="HU280" s="412">
        <v>186</v>
      </c>
      <c r="HV280" s="412">
        <v>52476.19999999999</v>
      </c>
      <c r="HW280" s="412">
        <v>1.6</v>
      </c>
      <c r="HX280" s="412">
        <v>52477.8</v>
      </c>
      <c r="HY280" s="412">
        <v>16</v>
      </c>
      <c r="HZ280" s="412">
        <v>6998.5</v>
      </c>
      <c r="IA280" s="412">
        <v>12358</v>
      </c>
      <c r="IB280" s="412">
        <v>12065.25</v>
      </c>
      <c r="IC280" s="412">
        <v>10452.25</v>
      </c>
      <c r="ID280" s="412">
        <v>7041.75</v>
      </c>
      <c r="IE280" s="412">
        <v>3572.75</v>
      </c>
      <c r="IF280" s="412">
        <v>1835.75</v>
      </c>
      <c r="IG280" s="412">
        <v>93</v>
      </c>
      <c r="IH280" s="412">
        <v>54433.25</v>
      </c>
      <c r="II280" s="412">
        <v>7.49</v>
      </c>
      <c r="IJ280" s="412">
        <v>2101.34</v>
      </c>
      <c r="IK280" s="412">
        <v>2560.61</v>
      </c>
      <c r="IL280" s="412">
        <v>1390.91</v>
      </c>
      <c r="IM280" s="412">
        <v>587.69000000000005</v>
      </c>
      <c r="IN280" s="412">
        <v>185.05</v>
      </c>
      <c r="IO280" s="412">
        <v>54.15</v>
      </c>
      <c r="IP280" s="412">
        <v>16.100000000000001</v>
      </c>
      <c r="IQ280" s="412">
        <v>0</v>
      </c>
      <c r="IR280" s="412">
        <v>6903.3400000000011</v>
      </c>
      <c r="IS280" s="412">
        <v>8.51</v>
      </c>
      <c r="IT280" s="412">
        <v>4897.16</v>
      </c>
      <c r="IU280" s="412">
        <v>9797.39</v>
      </c>
      <c r="IV280" s="412">
        <v>10674.34</v>
      </c>
      <c r="IW280" s="412">
        <v>9864.56</v>
      </c>
      <c r="IX280" s="412">
        <v>6856.7</v>
      </c>
      <c r="IY280" s="412">
        <v>3518.6</v>
      </c>
      <c r="IZ280" s="412">
        <v>1819.65</v>
      </c>
      <c r="JA280" s="412">
        <v>93</v>
      </c>
      <c r="JB280" s="412">
        <v>47529.909999999996</v>
      </c>
      <c r="JC280" s="412">
        <v>4.7</v>
      </c>
      <c r="JD280" s="412">
        <v>3264.8</v>
      </c>
      <c r="JE280" s="412">
        <v>7620.2</v>
      </c>
      <c r="JF280" s="412">
        <v>9488.2999999999993</v>
      </c>
      <c r="JG280" s="412">
        <v>9864.6</v>
      </c>
      <c r="JH280" s="412">
        <v>8380.4</v>
      </c>
      <c r="JI280" s="412">
        <v>5082.3999999999996</v>
      </c>
      <c r="JJ280" s="412">
        <v>3032.8</v>
      </c>
      <c r="JK280" s="412">
        <v>186</v>
      </c>
      <c r="JL280" s="412">
        <v>46924.200000000004</v>
      </c>
      <c r="JM280" s="412">
        <v>1.6</v>
      </c>
      <c r="JN280" s="412">
        <v>46925.8</v>
      </c>
      <c r="JO280" s="286"/>
      <c r="JP280" s="143">
        <f t="shared" si="9"/>
        <v>0</v>
      </c>
    </row>
    <row r="281" spans="1:276" x14ac:dyDescent="0.2">
      <c r="A281" s="150" t="s">
        <v>757</v>
      </c>
      <c r="B281" s="151" t="s">
        <v>284</v>
      </c>
      <c r="C281" s="152" t="s">
        <v>286</v>
      </c>
      <c r="D281" s="415" t="s">
        <v>336</v>
      </c>
      <c r="E281" s="412">
        <v>26335</v>
      </c>
      <c r="F281" s="412">
        <v>19331</v>
      </c>
      <c r="G281" s="412">
        <v>11110</v>
      </c>
      <c r="H281" s="412">
        <v>8120</v>
      </c>
      <c r="I281" s="412">
        <v>4537</v>
      </c>
      <c r="J281" s="412">
        <v>2065</v>
      </c>
      <c r="K281" s="412">
        <v>1024</v>
      </c>
      <c r="L281" s="412">
        <v>50</v>
      </c>
      <c r="M281" s="412">
        <v>72572</v>
      </c>
      <c r="N281" s="412">
        <v>586</v>
      </c>
      <c r="O281" s="412">
        <v>329</v>
      </c>
      <c r="P281" s="412">
        <v>286</v>
      </c>
      <c r="Q281" s="412">
        <v>118</v>
      </c>
      <c r="R281" s="412">
        <v>46</v>
      </c>
      <c r="S281" s="412">
        <v>29</v>
      </c>
      <c r="T281" s="412">
        <v>14</v>
      </c>
      <c r="U281" s="412">
        <v>3</v>
      </c>
      <c r="V281" s="412">
        <v>1411</v>
      </c>
      <c r="W281" s="412">
        <v>0</v>
      </c>
      <c r="X281" s="412">
        <v>0</v>
      </c>
      <c r="Y281" s="412">
        <v>0</v>
      </c>
      <c r="Z281" s="412">
        <v>0</v>
      </c>
      <c r="AA281" s="412">
        <v>0</v>
      </c>
      <c r="AB281" s="412">
        <v>0</v>
      </c>
      <c r="AC281" s="412">
        <v>0</v>
      </c>
      <c r="AD281" s="412">
        <v>0</v>
      </c>
      <c r="AE281" s="412">
        <v>0</v>
      </c>
      <c r="AF281" s="412">
        <v>25749</v>
      </c>
      <c r="AG281" s="412">
        <v>19002</v>
      </c>
      <c r="AH281" s="412">
        <v>10824</v>
      </c>
      <c r="AI281" s="412">
        <v>8002</v>
      </c>
      <c r="AJ281" s="412">
        <v>4491</v>
      </c>
      <c r="AK281" s="412">
        <v>2036</v>
      </c>
      <c r="AL281" s="412">
        <v>1010</v>
      </c>
      <c r="AM281" s="412">
        <v>47</v>
      </c>
      <c r="AN281" s="412">
        <v>71161</v>
      </c>
      <c r="AO281" s="412">
        <v>86</v>
      </c>
      <c r="AP281" s="412">
        <v>118</v>
      </c>
      <c r="AQ281" s="412">
        <v>78</v>
      </c>
      <c r="AR281" s="412">
        <v>93</v>
      </c>
      <c r="AS281" s="412">
        <v>52</v>
      </c>
      <c r="AT281" s="412">
        <v>29</v>
      </c>
      <c r="AU281" s="412">
        <v>16</v>
      </c>
      <c r="AV281" s="412">
        <v>4</v>
      </c>
      <c r="AW281" s="412">
        <v>476</v>
      </c>
      <c r="AX281" s="412">
        <v>86</v>
      </c>
      <c r="AY281" s="412">
        <v>118</v>
      </c>
      <c r="AZ281" s="412">
        <v>78</v>
      </c>
      <c r="BA281" s="412">
        <v>93</v>
      </c>
      <c r="BB281" s="412">
        <v>52</v>
      </c>
      <c r="BC281" s="412">
        <v>29</v>
      </c>
      <c r="BD281" s="412">
        <v>16</v>
      </c>
      <c r="BE281" s="412">
        <v>4</v>
      </c>
      <c r="BF281" s="412">
        <v>0</v>
      </c>
      <c r="BG281" s="412">
        <v>476</v>
      </c>
      <c r="BH281" s="412">
        <v>86</v>
      </c>
      <c r="BI281" s="412">
        <v>25781</v>
      </c>
      <c r="BJ281" s="412">
        <v>18962</v>
      </c>
      <c r="BK281" s="412">
        <v>10839</v>
      </c>
      <c r="BL281" s="412">
        <v>7961</v>
      </c>
      <c r="BM281" s="412">
        <v>4468</v>
      </c>
      <c r="BN281" s="412">
        <v>2023</v>
      </c>
      <c r="BO281" s="412">
        <v>998</v>
      </c>
      <c r="BP281" s="412">
        <v>43</v>
      </c>
      <c r="BQ281" s="412">
        <v>71161</v>
      </c>
      <c r="BR281" s="412">
        <v>22</v>
      </c>
      <c r="BS281" s="412">
        <v>11295</v>
      </c>
      <c r="BT281" s="412">
        <v>6396</v>
      </c>
      <c r="BU281" s="412">
        <v>2771</v>
      </c>
      <c r="BV281" s="412">
        <v>1381</v>
      </c>
      <c r="BW281" s="412">
        <v>617</v>
      </c>
      <c r="BX281" s="412">
        <v>209</v>
      </c>
      <c r="BY281" s="412">
        <v>106</v>
      </c>
      <c r="BZ281" s="412">
        <v>3</v>
      </c>
      <c r="CA281" s="412">
        <v>22800</v>
      </c>
      <c r="CB281" s="412">
        <v>2</v>
      </c>
      <c r="CC281" s="412">
        <v>219</v>
      </c>
      <c r="CD281" s="412">
        <v>171</v>
      </c>
      <c r="CE281" s="412">
        <v>108</v>
      </c>
      <c r="CF281" s="412">
        <v>65</v>
      </c>
      <c r="CG281" s="412">
        <v>38</v>
      </c>
      <c r="CH281" s="412">
        <v>11</v>
      </c>
      <c r="CI281" s="412">
        <v>4</v>
      </c>
      <c r="CJ281" s="412">
        <v>0</v>
      </c>
      <c r="CK281" s="412">
        <v>618</v>
      </c>
      <c r="CL281" s="412">
        <v>1</v>
      </c>
      <c r="CM281" s="412">
        <v>11</v>
      </c>
      <c r="CN281" s="412">
        <v>10</v>
      </c>
      <c r="CO281" s="412">
        <v>9</v>
      </c>
      <c r="CP281" s="412">
        <v>17</v>
      </c>
      <c r="CQ281" s="412">
        <v>7</v>
      </c>
      <c r="CR281" s="412">
        <v>4</v>
      </c>
      <c r="CS281" s="412">
        <v>17</v>
      </c>
      <c r="CT281" s="412">
        <v>8</v>
      </c>
      <c r="CU281" s="412">
        <v>84</v>
      </c>
      <c r="CV281" s="412">
        <v>52</v>
      </c>
      <c r="CW281" s="412">
        <v>48</v>
      </c>
      <c r="CX281" s="412">
        <v>39</v>
      </c>
      <c r="CY281" s="412">
        <v>13</v>
      </c>
      <c r="CZ281" s="412">
        <v>17</v>
      </c>
      <c r="DA281" s="412">
        <v>5</v>
      </c>
      <c r="DB281" s="412">
        <v>9</v>
      </c>
      <c r="DC281" s="412">
        <v>1</v>
      </c>
      <c r="DD281" s="412">
        <v>184</v>
      </c>
      <c r="DE281" s="412">
        <v>695</v>
      </c>
      <c r="DF281" s="412">
        <v>329</v>
      </c>
      <c r="DG281" s="412">
        <v>138</v>
      </c>
      <c r="DH281" s="412">
        <v>76</v>
      </c>
      <c r="DI281" s="412">
        <v>34</v>
      </c>
      <c r="DJ281" s="412">
        <v>13</v>
      </c>
      <c r="DK281" s="412">
        <v>9</v>
      </c>
      <c r="DL281" s="412">
        <v>1</v>
      </c>
      <c r="DM281" s="412">
        <v>1295</v>
      </c>
      <c r="DN281" s="412">
        <v>0</v>
      </c>
      <c r="DO281" s="412">
        <v>0</v>
      </c>
      <c r="DP281" s="412">
        <v>0</v>
      </c>
      <c r="DQ281" s="412">
        <v>0</v>
      </c>
      <c r="DR281" s="412">
        <v>0</v>
      </c>
      <c r="DS281" s="412">
        <v>0</v>
      </c>
      <c r="DT281" s="412">
        <v>0</v>
      </c>
      <c r="DU281" s="412">
        <v>0</v>
      </c>
      <c r="DV281" s="412">
        <v>0</v>
      </c>
      <c r="DW281" s="412">
        <v>76</v>
      </c>
      <c r="DX281" s="412">
        <v>27</v>
      </c>
      <c r="DY281" s="412">
        <v>16</v>
      </c>
      <c r="DZ281" s="412">
        <v>6</v>
      </c>
      <c r="EA281" s="412">
        <v>4</v>
      </c>
      <c r="EB281" s="412">
        <v>3</v>
      </c>
      <c r="EC281" s="412">
        <v>1</v>
      </c>
      <c r="ED281" s="412">
        <v>1</v>
      </c>
      <c r="EE281" s="412">
        <v>134</v>
      </c>
      <c r="EF281" s="412">
        <v>771</v>
      </c>
      <c r="EG281" s="412">
        <v>356</v>
      </c>
      <c r="EH281" s="412">
        <v>154</v>
      </c>
      <c r="EI281" s="412">
        <v>82</v>
      </c>
      <c r="EJ281" s="412">
        <v>38</v>
      </c>
      <c r="EK281" s="412">
        <v>16</v>
      </c>
      <c r="EL281" s="412">
        <v>10</v>
      </c>
      <c r="EM281" s="412">
        <v>2</v>
      </c>
      <c r="EN281" s="412">
        <v>1429</v>
      </c>
      <c r="EO281" s="412">
        <v>341</v>
      </c>
      <c r="EP281" s="412">
        <v>122</v>
      </c>
      <c r="EQ281" s="412">
        <v>63</v>
      </c>
      <c r="ER281" s="412">
        <v>26</v>
      </c>
      <c r="ES281" s="412">
        <v>15</v>
      </c>
      <c r="ET281" s="412">
        <v>7</v>
      </c>
      <c r="EU281" s="412">
        <v>6</v>
      </c>
      <c r="EV281" s="412">
        <v>1</v>
      </c>
      <c r="EW281" s="412">
        <v>581</v>
      </c>
      <c r="EX281" s="412">
        <v>0</v>
      </c>
      <c r="EY281" s="412">
        <v>0</v>
      </c>
      <c r="EZ281" s="412">
        <v>0</v>
      </c>
      <c r="FA281" s="412">
        <v>0</v>
      </c>
      <c r="FB281" s="412">
        <v>0</v>
      </c>
      <c r="FC281" s="412">
        <v>0</v>
      </c>
      <c r="FD281" s="412">
        <v>0</v>
      </c>
      <c r="FE281" s="412">
        <v>0</v>
      </c>
      <c r="FF281" s="412">
        <v>0</v>
      </c>
      <c r="FG281" s="412">
        <v>67</v>
      </c>
      <c r="FH281" s="412">
        <v>24</v>
      </c>
      <c r="FI281" s="412">
        <v>13</v>
      </c>
      <c r="FJ281" s="412">
        <v>5</v>
      </c>
      <c r="FK281" s="412">
        <v>3</v>
      </c>
      <c r="FL281" s="412">
        <v>1</v>
      </c>
      <c r="FM281" s="412">
        <v>1</v>
      </c>
      <c r="FN281" s="412">
        <v>0</v>
      </c>
      <c r="FO281" s="412">
        <v>114</v>
      </c>
      <c r="FP281" s="412">
        <v>274</v>
      </c>
      <c r="FQ281" s="412">
        <v>98</v>
      </c>
      <c r="FR281" s="412">
        <v>50</v>
      </c>
      <c r="FS281" s="412">
        <v>21</v>
      </c>
      <c r="FT281" s="412">
        <v>12</v>
      </c>
      <c r="FU281" s="412">
        <v>6</v>
      </c>
      <c r="FV281" s="412">
        <v>5</v>
      </c>
      <c r="FW281" s="412">
        <v>1</v>
      </c>
      <c r="FX281" s="412">
        <v>467</v>
      </c>
      <c r="FY281" s="412">
        <v>61</v>
      </c>
      <c r="FZ281" s="412">
        <v>14176</v>
      </c>
      <c r="GA281" s="412">
        <v>12357</v>
      </c>
      <c r="GB281" s="412">
        <v>7935</v>
      </c>
      <c r="GC281" s="412">
        <v>6492</v>
      </c>
      <c r="GD281" s="412">
        <v>3801</v>
      </c>
      <c r="GE281" s="412">
        <v>1796</v>
      </c>
      <c r="GF281" s="412">
        <v>870</v>
      </c>
      <c r="GG281" s="412">
        <v>31</v>
      </c>
      <c r="GH281" s="412">
        <v>47519</v>
      </c>
      <c r="GI281" s="412">
        <v>25</v>
      </c>
      <c r="GJ281" s="412">
        <v>11605</v>
      </c>
      <c r="GK281" s="412">
        <v>6605</v>
      </c>
      <c r="GL281" s="412">
        <v>2904</v>
      </c>
      <c r="GM281" s="412">
        <v>1469</v>
      </c>
      <c r="GN281" s="412">
        <v>667</v>
      </c>
      <c r="GO281" s="412">
        <v>227</v>
      </c>
      <c r="GP281" s="412">
        <v>128</v>
      </c>
      <c r="GQ281" s="412">
        <v>12</v>
      </c>
      <c r="GR281" s="412">
        <v>23642</v>
      </c>
      <c r="GS281" s="412">
        <v>0</v>
      </c>
      <c r="GT281" s="412">
        <v>3.75</v>
      </c>
      <c r="GU281" s="412">
        <v>0</v>
      </c>
      <c r="GV281" s="412">
        <v>0</v>
      </c>
      <c r="GW281" s="412">
        <v>0</v>
      </c>
      <c r="GX281" s="412">
        <v>0</v>
      </c>
      <c r="GY281" s="412">
        <v>0</v>
      </c>
      <c r="GZ281" s="412">
        <v>0</v>
      </c>
      <c r="HA281" s="412">
        <v>0</v>
      </c>
      <c r="HB281" s="412">
        <v>3.75</v>
      </c>
      <c r="HC281" s="412">
        <v>79.5</v>
      </c>
      <c r="HD281" s="412">
        <v>22929.25</v>
      </c>
      <c r="HE281" s="412">
        <v>17328.25</v>
      </c>
      <c r="HF281" s="412">
        <v>10122.75</v>
      </c>
      <c r="HG281" s="412">
        <v>7594</v>
      </c>
      <c r="HH281" s="412">
        <v>4302.25</v>
      </c>
      <c r="HI281" s="412">
        <v>1967.5</v>
      </c>
      <c r="HJ281" s="412">
        <v>962.5</v>
      </c>
      <c r="HK281" s="412">
        <v>38.75</v>
      </c>
      <c r="HL281" s="412">
        <v>65324.75</v>
      </c>
      <c r="HM281" s="412">
        <v>44.2</v>
      </c>
      <c r="HN281" s="412">
        <v>15286.2</v>
      </c>
      <c r="HO281" s="412">
        <v>13477.5</v>
      </c>
      <c r="HP281" s="412">
        <v>8998</v>
      </c>
      <c r="HQ281" s="412">
        <v>7594</v>
      </c>
      <c r="HR281" s="412">
        <v>5258.3</v>
      </c>
      <c r="HS281" s="412">
        <v>2841.9</v>
      </c>
      <c r="HT281" s="412">
        <v>1604.2</v>
      </c>
      <c r="HU281" s="412">
        <v>77.5</v>
      </c>
      <c r="HV281" s="412">
        <v>55181.8</v>
      </c>
      <c r="HW281" s="412">
        <v>201.3</v>
      </c>
      <c r="HX281" s="412">
        <v>55383.1</v>
      </c>
      <c r="HY281" s="412">
        <v>79.5</v>
      </c>
      <c r="HZ281" s="412">
        <v>22929.25</v>
      </c>
      <c r="IA281" s="412">
        <v>17328.25</v>
      </c>
      <c r="IB281" s="412">
        <v>10122.75</v>
      </c>
      <c r="IC281" s="412">
        <v>7594</v>
      </c>
      <c r="ID281" s="412">
        <v>4302.25</v>
      </c>
      <c r="IE281" s="412">
        <v>1967.5</v>
      </c>
      <c r="IF281" s="412">
        <v>962.5</v>
      </c>
      <c r="IG281" s="412">
        <v>38.75</v>
      </c>
      <c r="IH281" s="412">
        <v>65324.75</v>
      </c>
      <c r="II281" s="412">
        <v>22.71</v>
      </c>
      <c r="IJ281" s="412">
        <v>7151.02</v>
      </c>
      <c r="IK281" s="412">
        <v>2655</v>
      </c>
      <c r="IL281" s="412">
        <v>801.59</v>
      </c>
      <c r="IM281" s="412">
        <v>290.07</v>
      </c>
      <c r="IN281" s="412">
        <v>116.49</v>
      </c>
      <c r="IO281" s="412">
        <v>36.619999999999997</v>
      </c>
      <c r="IP281" s="412">
        <v>17.68</v>
      </c>
      <c r="IQ281" s="412">
        <v>0</v>
      </c>
      <c r="IR281" s="412">
        <v>11091.18</v>
      </c>
      <c r="IS281" s="412">
        <v>56.79</v>
      </c>
      <c r="IT281" s="412">
        <v>15778.23</v>
      </c>
      <c r="IU281" s="412">
        <v>14673.25</v>
      </c>
      <c r="IV281" s="412">
        <v>9321.16</v>
      </c>
      <c r="IW281" s="412">
        <v>7303.93</v>
      </c>
      <c r="IX281" s="412">
        <v>4185.76</v>
      </c>
      <c r="IY281" s="412">
        <v>1930.88</v>
      </c>
      <c r="IZ281" s="412">
        <v>944.82</v>
      </c>
      <c r="JA281" s="412">
        <v>38.75</v>
      </c>
      <c r="JB281" s="412">
        <v>54233.57</v>
      </c>
      <c r="JC281" s="412">
        <v>31.6</v>
      </c>
      <c r="JD281" s="412">
        <v>10518.8</v>
      </c>
      <c r="JE281" s="412">
        <v>11412.5</v>
      </c>
      <c r="JF281" s="412">
        <v>8285.5</v>
      </c>
      <c r="JG281" s="412">
        <v>7303.9</v>
      </c>
      <c r="JH281" s="412">
        <v>5115.8999999999996</v>
      </c>
      <c r="JI281" s="412">
        <v>2789</v>
      </c>
      <c r="JJ281" s="412">
        <v>1574.7</v>
      </c>
      <c r="JK281" s="412">
        <v>77.5</v>
      </c>
      <c r="JL281" s="412">
        <v>47109.4</v>
      </c>
      <c r="JM281" s="412">
        <v>201.3</v>
      </c>
      <c r="JN281" s="412">
        <v>47310.7</v>
      </c>
      <c r="JO281" s="286"/>
      <c r="JP281" s="143">
        <f t="shared" si="9"/>
        <v>0</v>
      </c>
    </row>
    <row r="282" spans="1:276" x14ac:dyDescent="0.2">
      <c r="A282" s="150" t="s">
        <v>759</v>
      </c>
      <c r="B282" s="151" t="s">
        <v>276</v>
      </c>
      <c r="C282" s="152" t="s">
        <v>69</v>
      </c>
      <c r="D282" s="415" t="s">
        <v>758</v>
      </c>
      <c r="E282" s="412">
        <v>12902</v>
      </c>
      <c r="F282" s="412">
        <v>17474</v>
      </c>
      <c r="G282" s="412">
        <v>20698</v>
      </c>
      <c r="H282" s="412">
        <v>10421</v>
      </c>
      <c r="I282" s="412">
        <v>4767</v>
      </c>
      <c r="J282" s="412">
        <v>1640</v>
      </c>
      <c r="K282" s="412">
        <v>783</v>
      </c>
      <c r="L282" s="412">
        <v>84</v>
      </c>
      <c r="M282" s="412">
        <v>68769</v>
      </c>
      <c r="N282" s="412">
        <v>273</v>
      </c>
      <c r="O282" s="412">
        <v>171</v>
      </c>
      <c r="P282" s="412">
        <v>237</v>
      </c>
      <c r="Q282" s="412">
        <v>113</v>
      </c>
      <c r="R282" s="412">
        <v>38</v>
      </c>
      <c r="S282" s="412">
        <v>10</v>
      </c>
      <c r="T282" s="412">
        <v>4</v>
      </c>
      <c r="U282" s="412">
        <v>0</v>
      </c>
      <c r="V282" s="412">
        <v>846</v>
      </c>
      <c r="W282" s="412">
        <v>8</v>
      </c>
      <c r="X282" s="412">
        <v>0</v>
      </c>
      <c r="Y282" s="412">
        <v>0</v>
      </c>
      <c r="Z282" s="412">
        <v>1</v>
      </c>
      <c r="AA282" s="412">
        <v>0</v>
      </c>
      <c r="AB282" s="412">
        <v>0</v>
      </c>
      <c r="AC282" s="412">
        <v>0</v>
      </c>
      <c r="AD282" s="412">
        <v>0</v>
      </c>
      <c r="AE282" s="412">
        <v>9</v>
      </c>
      <c r="AF282" s="412">
        <v>12621</v>
      </c>
      <c r="AG282" s="412">
        <v>17303</v>
      </c>
      <c r="AH282" s="412">
        <v>20461</v>
      </c>
      <c r="AI282" s="412">
        <v>10307</v>
      </c>
      <c r="AJ282" s="412">
        <v>4729</v>
      </c>
      <c r="AK282" s="412">
        <v>1630</v>
      </c>
      <c r="AL282" s="412">
        <v>779</v>
      </c>
      <c r="AM282" s="412">
        <v>84</v>
      </c>
      <c r="AN282" s="412">
        <v>67914</v>
      </c>
      <c r="AO282" s="412">
        <v>15</v>
      </c>
      <c r="AP282" s="412">
        <v>49</v>
      </c>
      <c r="AQ282" s="412">
        <v>109</v>
      </c>
      <c r="AR282" s="412">
        <v>81</v>
      </c>
      <c r="AS282" s="412">
        <v>59</v>
      </c>
      <c r="AT282" s="412">
        <v>30</v>
      </c>
      <c r="AU282" s="412">
        <v>33</v>
      </c>
      <c r="AV282" s="412">
        <v>26</v>
      </c>
      <c r="AW282" s="412">
        <v>402</v>
      </c>
      <c r="AX282" s="412">
        <v>15</v>
      </c>
      <c r="AY282" s="412">
        <v>49</v>
      </c>
      <c r="AZ282" s="412">
        <v>109</v>
      </c>
      <c r="BA282" s="412">
        <v>81</v>
      </c>
      <c r="BB282" s="412">
        <v>59</v>
      </c>
      <c r="BC282" s="412">
        <v>30</v>
      </c>
      <c r="BD282" s="412">
        <v>33</v>
      </c>
      <c r="BE282" s="412">
        <v>26</v>
      </c>
      <c r="BF282" s="412">
        <v>0</v>
      </c>
      <c r="BG282" s="412">
        <v>402</v>
      </c>
      <c r="BH282" s="412">
        <v>15</v>
      </c>
      <c r="BI282" s="412">
        <v>12655</v>
      </c>
      <c r="BJ282" s="412">
        <v>17363</v>
      </c>
      <c r="BK282" s="412">
        <v>20433</v>
      </c>
      <c r="BL282" s="412">
        <v>10285</v>
      </c>
      <c r="BM282" s="412">
        <v>4700</v>
      </c>
      <c r="BN282" s="412">
        <v>1633</v>
      </c>
      <c r="BO282" s="412">
        <v>772</v>
      </c>
      <c r="BP282" s="412">
        <v>58</v>
      </c>
      <c r="BQ282" s="412">
        <v>67914</v>
      </c>
      <c r="BR282" s="412">
        <v>6</v>
      </c>
      <c r="BS282" s="412">
        <v>7110</v>
      </c>
      <c r="BT282" s="412">
        <v>6720</v>
      </c>
      <c r="BU282" s="412">
        <v>6331</v>
      </c>
      <c r="BV282" s="412">
        <v>2487</v>
      </c>
      <c r="BW282" s="412">
        <v>854</v>
      </c>
      <c r="BX282" s="412">
        <v>244</v>
      </c>
      <c r="BY282" s="412">
        <v>109</v>
      </c>
      <c r="BZ282" s="412">
        <v>2</v>
      </c>
      <c r="CA282" s="412">
        <v>23863</v>
      </c>
      <c r="CB282" s="412">
        <v>1</v>
      </c>
      <c r="CC282" s="412">
        <v>103</v>
      </c>
      <c r="CD282" s="412">
        <v>213</v>
      </c>
      <c r="CE282" s="412">
        <v>250</v>
      </c>
      <c r="CF282" s="412">
        <v>133</v>
      </c>
      <c r="CG282" s="412">
        <v>47</v>
      </c>
      <c r="CH282" s="412">
        <v>18</v>
      </c>
      <c r="CI282" s="412">
        <v>5</v>
      </c>
      <c r="CJ282" s="412">
        <v>0</v>
      </c>
      <c r="CK282" s="412">
        <v>770</v>
      </c>
      <c r="CL282" s="412">
        <v>0</v>
      </c>
      <c r="CM282" s="412">
        <v>8</v>
      </c>
      <c r="CN282" s="412">
        <v>17</v>
      </c>
      <c r="CO282" s="412">
        <v>30</v>
      </c>
      <c r="CP282" s="412">
        <v>45</v>
      </c>
      <c r="CQ282" s="412">
        <v>31</v>
      </c>
      <c r="CR282" s="412">
        <v>38</v>
      </c>
      <c r="CS282" s="412">
        <v>40</v>
      </c>
      <c r="CT282" s="412">
        <v>9</v>
      </c>
      <c r="CU282" s="412">
        <v>218</v>
      </c>
      <c r="CV282" s="412">
        <v>641</v>
      </c>
      <c r="CW282" s="412">
        <v>323</v>
      </c>
      <c r="CX282" s="412">
        <v>474</v>
      </c>
      <c r="CY282" s="412">
        <v>219</v>
      </c>
      <c r="CZ282" s="412">
        <v>90</v>
      </c>
      <c r="DA282" s="412">
        <v>46</v>
      </c>
      <c r="DB282" s="412">
        <v>32</v>
      </c>
      <c r="DC282" s="412">
        <v>3</v>
      </c>
      <c r="DD282" s="412">
        <v>1828</v>
      </c>
      <c r="DE282" s="412">
        <v>575</v>
      </c>
      <c r="DF282" s="412">
        <v>342</v>
      </c>
      <c r="DG282" s="412">
        <v>266</v>
      </c>
      <c r="DH282" s="412">
        <v>118</v>
      </c>
      <c r="DI282" s="412">
        <v>40</v>
      </c>
      <c r="DJ282" s="412">
        <v>15</v>
      </c>
      <c r="DK282" s="412">
        <v>9</v>
      </c>
      <c r="DL282" s="412">
        <v>3</v>
      </c>
      <c r="DM282" s="412">
        <v>1368</v>
      </c>
      <c r="DN282" s="412">
        <v>22</v>
      </c>
      <c r="DO282" s="412">
        <v>21</v>
      </c>
      <c r="DP282" s="412">
        <v>22</v>
      </c>
      <c r="DQ282" s="412">
        <v>14</v>
      </c>
      <c r="DR282" s="412">
        <v>5</v>
      </c>
      <c r="DS282" s="412">
        <v>2</v>
      </c>
      <c r="DT282" s="412">
        <v>1</v>
      </c>
      <c r="DU282" s="412">
        <v>0</v>
      </c>
      <c r="DV282" s="412">
        <v>87</v>
      </c>
      <c r="DW282" s="412">
        <v>0</v>
      </c>
      <c r="DX282" s="412">
        <v>0</v>
      </c>
      <c r="DY282" s="412">
        <v>0</v>
      </c>
      <c r="DZ282" s="412">
        <v>0</v>
      </c>
      <c r="EA282" s="412">
        <v>0</v>
      </c>
      <c r="EB282" s="412">
        <v>0</v>
      </c>
      <c r="EC282" s="412">
        <v>0</v>
      </c>
      <c r="ED282" s="412">
        <v>0</v>
      </c>
      <c r="EE282" s="412">
        <v>0</v>
      </c>
      <c r="EF282" s="412">
        <v>597</v>
      </c>
      <c r="EG282" s="412">
        <v>363</v>
      </c>
      <c r="EH282" s="412">
        <v>288</v>
      </c>
      <c r="EI282" s="412">
        <v>132</v>
      </c>
      <c r="EJ282" s="412">
        <v>45</v>
      </c>
      <c r="EK282" s="412">
        <v>17</v>
      </c>
      <c r="EL282" s="412">
        <v>10</v>
      </c>
      <c r="EM282" s="412">
        <v>3</v>
      </c>
      <c r="EN282" s="412">
        <v>1455</v>
      </c>
      <c r="EO282" s="412">
        <v>263</v>
      </c>
      <c r="EP282" s="412">
        <v>128</v>
      </c>
      <c r="EQ282" s="412">
        <v>103</v>
      </c>
      <c r="ER282" s="412">
        <v>45</v>
      </c>
      <c r="ES282" s="412">
        <v>19</v>
      </c>
      <c r="ET282" s="412">
        <v>7</v>
      </c>
      <c r="EU282" s="412">
        <v>4</v>
      </c>
      <c r="EV282" s="412">
        <v>2</v>
      </c>
      <c r="EW282" s="412">
        <v>571</v>
      </c>
      <c r="EX282" s="412">
        <v>0</v>
      </c>
      <c r="EY282" s="412">
        <v>0</v>
      </c>
      <c r="EZ282" s="412">
        <v>0</v>
      </c>
      <c r="FA282" s="412">
        <v>0</v>
      </c>
      <c r="FB282" s="412">
        <v>0</v>
      </c>
      <c r="FC282" s="412">
        <v>0</v>
      </c>
      <c r="FD282" s="412">
        <v>0</v>
      </c>
      <c r="FE282" s="412">
        <v>0</v>
      </c>
      <c r="FF282" s="412">
        <v>0</v>
      </c>
      <c r="FG282" s="412">
        <v>16</v>
      </c>
      <c r="FH282" s="412">
        <v>9</v>
      </c>
      <c r="FI282" s="412">
        <v>9</v>
      </c>
      <c r="FJ282" s="412">
        <v>5</v>
      </c>
      <c r="FK282" s="412">
        <v>4</v>
      </c>
      <c r="FL282" s="412">
        <v>0</v>
      </c>
      <c r="FM282" s="412">
        <v>1</v>
      </c>
      <c r="FN282" s="412">
        <v>0</v>
      </c>
      <c r="FO282" s="412">
        <v>44</v>
      </c>
      <c r="FP282" s="412">
        <v>247</v>
      </c>
      <c r="FQ282" s="412">
        <v>119</v>
      </c>
      <c r="FR282" s="412">
        <v>94</v>
      </c>
      <c r="FS282" s="412">
        <v>40</v>
      </c>
      <c r="FT282" s="412">
        <v>15</v>
      </c>
      <c r="FU282" s="412">
        <v>7</v>
      </c>
      <c r="FV282" s="412">
        <v>3</v>
      </c>
      <c r="FW282" s="412">
        <v>2</v>
      </c>
      <c r="FX282" s="412">
        <v>527</v>
      </c>
      <c r="FY282" s="412">
        <v>8</v>
      </c>
      <c r="FZ282" s="412">
        <v>5393</v>
      </c>
      <c r="GA282" s="412">
        <v>10388</v>
      </c>
      <c r="GB282" s="412">
        <v>13790</v>
      </c>
      <c r="GC282" s="412">
        <v>7605</v>
      </c>
      <c r="GD282" s="412">
        <v>3762</v>
      </c>
      <c r="GE282" s="412">
        <v>1331</v>
      </c>
      <c r="GF282" s="412">
        <v>617</v>
      </c>
      <c r="GG282" s="412">
        <v>47</v>
      </c>
      <c r="GH282" s="412">
        <v>42941</v>
      </c>
      <c r="GI282" s="412">
        <v>7</v>
      </c>
      <c r="GJ282" s="412">
        <v>7262</v>
      </c>
      <c r="GK282" s="412">
        <v>6975</v>
      </c>
      <c r="GL282" s="412">
        <v>6643</v>
      </c>
      <c r="GM282" s="412">
        <v>2680</v>
      </c>
      <c r="GN282" s="412">
        <v>938</v>
      </c>
      <c r="GO282" s="412">
        <v>302</v>
      </c>
      <c r="GP282" s="412">
        <v>155</v>
      </c>
      <c r="GQ282" s="412">
        <v>11</v>
      </c>
      <c r="GR282" s="412">
        <v>24973</v>
      </c>
      <c r="GS282" s="412">
        <v>0</v>
      </c>
      <c r="GT282" s="412">
        <v>5</v>
      </c>
      <c r="GU282" s="412">
        <v>0</v>
      </c>
      <c r="GV282" s="412">
        <v>0</v>
      </c>
      <c r="GW282" s="412">
        <v>0</v>
      </c>
      <c r="GX282" s="412">
        <v>0</v>
      </c>
      <c r="GY282" s="412">
        <v>0</v>
      </c>
      <c r="GZ282" s="412">
        <v>0</v>
      </c>
      <c r="HA282" s="412">
        <v>0</v>
      </c>
      <c r="HB282" s="412">
        <v>5</v>
      </c>
      <c r="HC282" s="412">
        <v>13.25</v>
      </c>
      <c r="HD282" s="412">
        <v>10811.25</v>
      </c>
      <c r="HE282" s="412">
        <v>15598.25</v>
      </c>
      <c r="HF282" s="412">
        <v>18745.75</v>
      </c>
      <c r="HG282" s="412">
        <v>9593</v>
      </c>
      <c r="HH282" s="412">
        <v>4453.75</v>
      </c>
      <c r="HI282" s="412">
        <v>1546.5</v>
      </c>
      <c r="HJ282" s="412">
        <v>722.5</v>
      </c>
      <c r="HK282" s="412">
        <v>53</v>
      </c>
      <c r="HL282" s="412">
        <v>61537.25</v>
      </c>
      <c r="HM282" s="412">
        <v>7.4</v>
      </c>
      <c r="HN282" s="412">
        <v>7207.5</v>
      </c>
      <c r="HO282" s="412">
        <v>12132</v>
      </c>
      <c r="HP282" s="412">
        <v>16662.900000000001</v>
      </c>
      <c r="HQ282" s="412">
        <v>9593</v>
      </c>
      <c r="HR282" s="412">
        <v>5443.5</v>
      </c>
      <c r="HS282" s="412">
        <v>2233.8000000000002</v>
      </c>
      <c r="HT282" s="412">
        <v>1204.2</v>
      </c>
      <c r="HU282" s="412">
        <v>106</v>
      </c>
      <c r="HV282" s="412">
        <v>54590.3</v>
      </c>
      <c r="HW282" s="412">
        <v>0</v>
      </c>
      <c r="HX282" s="412">
        <v>54590.3</v>
      </c>
      <c r="HY282" s="412">
        <v>13.25</v>
      </c>
      <c r="HZ282" s="412">
        <v>10811.25</v>
      </c>
      <c r="IA282" s="412">
        <v>15598.25</v>
      </c>
      <c r="IB282" s="412">
        <v>18745.75</v>
      </c>
      <c r="IC282" s="412">
        <v>9593</v>
      </c>
      <c r="ID282" s="412">
        <v>4453.75</v>
      </c>
      <c r="IE282" s="412">
        <v>1546.5</v>
      </c>
      <c r="IF282" s="412">
        <v>722.5</v>
      </c>
      <c r="IG282" s="412">
        <v>53</v>
      </c>
      <c r="IH282" s="412">
        <v>61537.25</v>
      </c>
      <c r="II282" s="412">
        <v>5.54</v>
      </c>
      <c r="IJ282" s="412">
        <v>3529.28</v>
      </c>
      <c r="IK282" s="412">
        <v>3160.75</v>
      </c>
      <c r="IL282" s="412">
        <v>2519.16</v>
      </c>
      <c r="IM282" s="412">
        <v>647.1</v>
      </c>
      <c r="IN282" s="412">
        <v>151.63999999999999</v>
      </c>
      <c r="IO282" s="412">
        <v>38.86</v>
      </c>
      <c r="IP282" s="412">
        <v>8.51</v>
      </c>
      <c r="IQ282" s="412">
        <v>0</v>
      </c>
      <c r="IR282" s="412">
        <v>10060.84</v>
      </c>
      <c r="IS282" s="412">
        <v>7.71</v>
      </c>
      <c r="IT282" s="412">
        <v>7281.9699999999993</v>
      </c>
      <c r="IU282" s="412">
        <v>12437.5</v>
      </c>
      <c r="IV282" s="412">
        <v>16226.59</v>
      </c>
      <c r="IW282" s="412">
        <v>8945.9</v>
      </c>
      <c r="IX282" s="412">
        <v>4302.1099999999997</v>
      </c>
      <c r="IY282" s="412">
        <v>1507.64</v>
      </c>
      <c r="IZ282" s="412">
        <v>713.99</v>
      </c>
      <c r="JA282" s="412">
        <v>53</v>
      </c>
      <c r="JB282" s="412">
        <v>51476.41</v>
      </c>
      <c r="JC282" s="412">
        <v>4.3</v>
      </c>
      <c r="JD282" s="412">
        <v>4854.6000000000004</v>
      </c>
      <c r="JE282" s="412">
        <v>9673.6</v>
      </c>
      <c r="JF282" s="412">
        <v>14423.6</v>
      </c>
      <c r="JG282" s="412">
        <v>8945.9</v>
      </c>
      <c r="JH282" s="412">
        <v>5258.1</v>
      </c>
      <c r="JI282" s="412">
        <v>2177.6999999999998</v>
      </c>
      <c r="JJ282" s="412">
        <v>1190</v>
      </c>
      <c r="JK282" s="412">
        <v>106</v>
      </c>
      <c r="JL282" s="412">
        <v>46633.799999999996</v>
      </c>
      <c r="JM282" s="412">
        <v>0</v>
      </c>
      <c r="JN282" s="412">
        <v>46633.8</v>
      </c>
      <c r="JO282" s="286"/>
      <c r="JP282" s="143">
        <f t="shared" si="9"/>
        <v>0</v>
      </c>
    </row>
    <row r="283" spans="1:276" x14ac:dyDescent="0.2">
      <c r="A283" s="150" t="s">
        <v>761</v>
      </c>
      <c r="B283" s="151" t="s">
        <v>276</v>
      </c>
      <c r="C283" s="152" t="s">
        <v>277</v>
      </c>
      <c r="D283" s="415" t="s">
        <v>760</v>
      </c>
      <c r="E283" s="412">
        <v>2694</v>
      </c>
      <c r="F283" s="412">
        <v>8779</v>
      </c>
      <c r="G283" s="412">
        <v>13773</v>
      </c>
      <c r="H283" s="412">
        <v>9847</v>
      </c>
      <c r="I283" s="412">
        <v>7999</v>
      </c>
      <c r="J283" s="412">
        <v>4712</v>
      </c>
      <c r="K283" s="412">
        <v>3570</v>
      </c>
      <c r="L283" s="412">
        <v>468</v>
      </c>
      <c r="M283" s="412">
        <v>51842</v>
      </c>
      <c r="N283" s="412">
        <v>138</v>
      </c>
      <c r="O283" s="412">
        <v>97</v>
      </c>
      <c r="P283" s="412">
        <v>521</v>
      </c>
      <c r="Q283" s="412">
        <v>261</v>
      </c>
      <c r="R283" s="412">
        <v>106</v>
      </c>
      <c r="S283" s="412">
        <v>76</v>
      </c>
      <c r="T283" s="412">
        <v>58</v>
      </c>
      <c r="U283" s="412">
        <v>6</v>
      </c>
      <c r="V283" s="412">
        <v>1263</v>
      </c>
      <c r="W283" s="412">
        <v>1</v>
      </c>
      <c r="X283" s="412">
        <v>0</v>
      </c>
      <c r="Y283" s="412">
        <v>2</v>
      </c>
      <c r="Z283" s="412">
        <v>0</v>
      </c>
      <c r="AA283" s="412">
        <v>0</v>
      </c>
      <c r="AB283" s="412">
        <v>0</v>
      </c>
      <c r="AC283" s="412">
        <v>0</v>
      </c>
      <c r="AD283" s="412">
        <v>0</v>
      </c>
      <c r="AE283" s="412">
        <v>3</v>
      </c>
      <c r="AF283" s="412">
        <v>2555</v>
      </c>
      <c r="AG283" s="412">
        <v>8682</v>
      </c>
      <c r="AH283" s="412">
        <v>13250</v>
      </c>
      <c r="AI283" s="412">
        <v>9586</v>
      </c>
      <c r="AJ283" s="412">
        <v>7893</v>
      </c>
      <c r="AK283" s="412">
        <v>4636</v>
      </c>
      <c r="AL283" s="412">
        <v>3512</v>
      </c>
      <c r="AM283" s="412">
        <v>462</v>
      </c>
      <c r="AN283" s="412">
        <v>50576</v>
      </c>
      <c r="AO283" s="412">
        <v>3</v>
      </c>
      <c r="AP283" s="412">
        <v>24</v>
      </c>
      <c r="AQ283" s="412">
        <v>77</v>
      </c>
      <c r="AR283" s="412">
        <v>67</v>
      </c>
      <c r="AS283" s="412">
        <v>55</v>
      </c>
      <c r="AT283" s="412">
        <v>29</v>
      </c>
      <c r="AU283" s="412">
        <v>41</v>
      </c>
      <c r="AV283" s="412">
        <v>14</v>
      </c>
      <c r="AW283" s="412">
        <v>310</v>
      </c>
      <c r="AX283" s="412">
        <v>3</v>
      </c>
      <c r="AY283" s="412">
        <v>24</v>
      </c>
      <c r="AZ283" s="412">
        <v>77</v>
      </c>
      <c r="BA283" s="412">
        <v>67</v>
      </c>
      <c r="BB283" s="412">
        <v>55</v>
      </c>
      <c r="BC283" s="412">
        <v>29</v>
      </c>
      <c r="BD283" s="412">
        <v>41</v>
      </c>
      <c r="BE283" s="412">
        <v>14</v>
      </c>
      <c r="BF283" s="412">
        <v>0</v>
      </c>
      <c r="BG283" s="412">
        <v>310</v>
      </c>
      <c r="BH283" s="412">
        <v>3</v>
      </c>
      <c r="BI283" s="412">
        <v>2576</v>
      </c>
      <c r="BJ283" s="412">
        <v>8735</v>
      </c>
      <c r="BK283" s="412">
        <v>13240</v>
      </c>
      <c r="BL283" s="412">
        <v>9574</v>
      </c>
      <c r="BM283" s="412">
        <v>7867</v>
      </c>
      <c r="BN283" s="412">
        <v>4648</v>
      </c>
      <c r="BO283" s="412">
        <v>3485</v>
      </c>
      <c r="BP283" s="412">
        <v>448</v>
      </c>
      <c r="BQ283" s="412">
        <v>50576</v>
      </c>
      <c r="BR283" s="412">
        <v>1</v>
      </c>
      <c r="BS283" s="412">
        <v>1384</v>
      </c>
      <c r="BT283" s="412">
        <v>3934</v>
      </c>
      <c r="BU283" s="412">
        <v>4066</v>
      </c>
      <c r="BV283" s="412">
        <v>2389</v>
      </c>
      <c r="BW283" s="412">
        <v>1454</v>
      </c>
      <c r="BX283" s="412">
        <v>666</v>
      </c>
      <c r="BY283" s="412">
        <v>473</v>
      </c>
      <c r="BZ283" s="412">
        <v>42</v>
      </c>
      <c r="CA283" s="412">
        <v>14409</v>
      </c>
      <c r="CB283" s="412">
        <v>0</v>
      </c>
      <c r="CC283" s="412">
        <v>15</v>
      </c>
      <c r="CD283" s="412">
        <v>45</v>
      </c>
      <c r="CE283" s="412">
        <v>92</v>
      </c>
      <c r="CF283" s="412">
        <v>58</v>
      </c>
      <c r="CG283" s="412">
        <v>32</v>
      </c>
      <c r="CH283" s="412">
        <v>26</v>
      </c>
      <c r="CI283" s="412">
        <v>16</v>
      </c>
      <c r="CJ283" s="412">
        <v>2</v>
      </c>
      <c r="CK283" s="412">
        <v>286</v>
      </c>
      <c r="CL283" s="412">
        <v>0</v>
      </c>
      <c r="CM283" s="412">
        <v>10</v>
      </c>
      <c r="CN283" s="412">
        <v>1</v>
      </c>
      <c r="CO283" s="412">
        <v>7</v>
      </c>
      <c r="CP283" s="412">
        <v>5</v>
      </c>
      <c r="CQ283" s="412">
        <v>8</v>
      </c>
      <c r="CR283" s="412">
        <v>16</v>
      </c>
      <c r="CS283" s="412">
        <v>18</v>
      </c>
      <c r="CT283" s="412">
        <v>3</v>
      </c>
      <c r="CU283" s="412">
        <v>68</v>
      </c>
      <c r="CV283" s="412">
        <v>17</v>
      </c>
      <c r="CW283" s="412">
        <v>23</v>
      </c>
      <c r="CX283" s="412">
        <v>39</v>
      </c>
      <c r="CY283" s="412">
        <v>35</v>
      </c>
      <c r="CZ283" s="412">
        <v>27</v>
      </c>
      <c r="DA283" s="412">
        <v>24</v>
      </c>
      <c r="DB283" s="412">
        <v>44</v>
      </c>
      <c r="DC283" s="412">
        <v>19</v>
      </c>
      <c r="DD283" s="412">
        <v>228</v>
      </c>
      <c r="DE283" s="412">
        <v>41</v>
      </c>
      <c r="DF283" s="412">
        <v>44</v>
      </c>
      <c r="DG283" s="412">
        <v>55</v>
      </c>
      <c r="DH283" s="412">
        <v>43</v>
      </c>
      <c r="DI283" s="412">
        <v>28</v>
      </c>
      <c r="DJ283" s="412">
        <v>29</v>
      </c>
      <c r="DK283" s="412">
        <v>24</v>
      </c>
      <c r="DL283" s="412">
        <v>4</v>
      </c>
      <c r="DM283" s="412">
        <v>268</v>
      </c>
      <c r="DN283" s="412">
        <v>10</v>
      </c>
      <c r="DO283" s="412">
        <v>42</v>
      </c>
      <c r="DP283" s="412">
        <v>47</v>
      </c>
      <c r="DQ283" s="412">
        <v>38</v>
      </c>
      <c r="DR283" s="412">
        <v>29</v>
      </c>
      <c r="DS283" s="412">
        <v>22</v>
      </c>
      <c r="DT283" s="412">
        <v>14</v>
      </c>
      <c r="DU283" s="412">
        <v>1</v>
      </c>
      <c r="DV283" s="412">
        <v>203</v>
      </c>
      <c r="DW283" s="412">
        <v>11</v>
      </c>
      <c r="DX283" s="412">
        <v>13</v>
      </c>
      <c r="DY283" s="412">
        <v>11</v>
      </c>
      <c r="DZ283" s="412">
        <v>8</v>
      </c>
      <c r="EA283" s="412">
        <v>8</v>
      </c>
      <c r="EB283" s="412">
        <v>3</v>
      </c>
      <c r="EC283" s="412">
        <v>2</v>
      </c>
      <c r="ED283" s="412">
        <v>1</v>
      </c>
      <c r="EE283" s="412">
        <v>57</v>
      </c>
      <c r="EF283" s="412">
        <v>62</v>
      </c>
      <c r="EG283" s="412">
        <v>99</v>
      </c>
      <c r="EH283" s="412">
        <v>113</v>
      </c>
      <c r="EI283" s="412">
        <v>89</v>
      </c>
      <c r="EJ283" s="412">
        <v>65</v>
      </c>
      <c r="EK283" s="412">
        <v>54</v>
      </c>
      <c r="EL283" s="412">
        <v>40</v>
      </c>
      <c r="EM283" s="412">
        <v>6</v>
      </c>
      <c r="EN283" s="412">
        <v>528</v>
      </c>
      <c r="EO283" s="412">
        <v>43</v>
      </c>
      <c r="EP283" s="412">
        <v>38</v>
      </c>
      <c r="EQ283" s="412">
        <v>44</v>
      </c>
      <c r="ER283" s="412">
        <v>31</v>
      </c>
      <c r="ES283" s="412">
        <v>25</v>
      </c>
      <c r="ET283" s="412">
        <v>22</v>
      </c>
      <c r="EU283" s="412">
        <v>17</v>
      </c>
      <c r="EV283" s="412">
        <v>3</v>
      </c>
      <c r="EW283" s="412">
        <v>223</v>
      </c>
      <c r="EX283" s="412">
        <v>1</v>
      </c>
      <c r="EY283" s="412">
        <v>0</v>
      </c>
      <c r="EZ283" s="412">
        <v>0</v>
      </c>
      <c r="FA283" s="412">
        <v>0</v>
      </c>
      <c r="FB283" s="412">
        <v>1</v>
      </c>
      <c r="FC283" s="412">
        <v>0</v>
      </c>
      <c r="FD283" s="412">
        <v>0</v>
      </c>
      <c r="FE283" s="412">
        <v>0</v>
      </c>
      <c r="FF283" s="412">
        <v>2</v>
      </c>
      <c r="FG283" s="412">
        <v>0</v>
      </c>
      <c r="FH283" s="412">
        <v>1</v>
      </c>
      <c r="FI283" s="412">
        <v>6</v>
      </c>
      <c r="FJ283" s="412">
        <v>12</v>
      </c>
      <c r="FK283" s="412">
        <v>3</v>
      </c>
      <c r="FL283" s="412">
        <v>5</v>
      </c>
      <c r="FM283" s="412">
        <v>4</v>
      </c>
      <c r="FN283" s="412">
        <v>1</v>
      </c>
      <c r="FO283" s="412">
        <v>32</v>
      </c>
      <c r="FP283" s="412">
        <v>42</v>
      </c>
      <c r="FQ283" s="412">
        <v>37</v>
      </c>
      <c r="FR283" s="412">
        <v>38</v>
      </c>
      <c r="FS283" s="412">
        <v>19</v>
      </c>
      <c r="FT283" s="412">
        <v>21</v>
      </c>
      <c r="FU283" s="412">
        <v>17</v>
      </c>
      <c r="FV283" s="412">
        <v>13</v>
      </c>
      <c r="FW283" s="412">
        <v>2</v>
      </c>
      <c r="FX283" s="412">
        <v>189</v>
      </c>
      <c r="FY283" s="412">
        <v>2</v>
      </c>
      <c r="FZ283" s="412">
        <v>1146</v>
      </c>
      <c r="GA283" s="412">
        <v>4699</v>
      </c>
      <c r="GB283" s="412">
        <v>9015</v>
      </c>
      <c r="GC283" s="412">
        <v>7073</v>
      </c>
      <c r="GD283" s="412">
        <v>6336</v>
      </c>
      <c r="GE283" s="412">
        <v>3915</v>
      </c>
      <c r="GF283" s="412">
        <v>2961</v>
      </c>
      <c r="GG283" s="412">
        <v>399</v>
      </c>
      <c r="GH283" s="412">
        <v>35546</v>
      </c>
      <c r="GI283" s="412">
        <v>1</v>
      </c>
      <c r="GJ283" s="412">
        <v>1430</v>
      </c>
      <c r="GK283" s="412">
        <v>4036</v>
      </c>
      <c r="GL283" s="412">
        <v>4225</v>
      </c>
      <c r="GM283" s="412">
        <v>2501</v>
      </c>
      <c r="GN283" s="412">
        <v>1531</v>
      </c>
      <c r="GO283" s="412">
        <v>733</v>
      </c>
      <c r="GP283" s="412">
        <v>524</v>
      </c>
      <c r="GQ283" s="412">
        <v>49</v>
      </c>
      <c r="GR283" s="412">
        <v>15030</v>
      </c>
      <c r="GS283" s="412">
        <v>1</v>
      </c>
      <c r="GT283" s="412">
        <v>39.75</v>
      </c>
      <c r="GU283" s="412">
        <v>5</v>
      </c>
      <c r="GV283" s="412">
        <v>0</v>
      </c>
      <c r="GW283" s="412">
        <v>1</v>
      </c>
      <c r="GX283" s="412">
        <v>2</v>
      </c>
      <c r="GY283" s="412">
        <v>0</v>
      </c>
      <c r="GZ283" s="412">
        <v>0</v>
      </c>
      <c r="HA283" s="412">
        <v>0</v>
      </c>
      <c r="HB283" s="412">
        <v>48.75</v>
      </c>
      <c r="HC283" s="412">
        <v>1.75</v>
      </c>
      <c r="HD283" s="412">
        <v>2177</v>
      </c>
      <c r="HE283" s="412">
        <v>7698.75</v>
      </c>
      <c r="HF283" s="412">
        <v>12154.5</v>
      </c>
      <c r="HG283" s="412">
        <v>8923.25</v>
      </c>
      <c r="HH283" s="412">
        <v>7464.5</v>
      </c>
      <c r="HI283" s="412">
        <v>4446.5</v>
      </c>
      <c r="HJ283" s="412">
        <v>3340.25</v>
      </c>
      <c r="HK283" s="412">
        <v>435</v>
      </c>
      <c r="HL283" s="412">
        <v>46641.5</v>
      </c>
      <c r="HM283" s="412">
        <v>1</v>
      </c>
      <c r="HN283" s="412">
        <v>1451.3</v>
      </c>
      <c r="HO283" s="412">
        <v>5987.9</v>
      </c>
      <c r="HP283" s="412">
        <v>10804</v>
      </c>
      <c r="HQ283" s="412">
        <v>8923.2999999999993</v>
      </c>
      <c r="HR283" s="412">
        <v>9123.2999999999993</v>
      </c>
      <c r="HS283" s="412">
        <v>6422.7</v>
      </c>
      <c r="HT283" s="412">
        <v>5567.1</v>
      </c>
      <c r="HU283" s="412">
        <v>870</v>
      </c>
      <c r="HV283" s="412">
        <v>49150.6</v>
      </c>
      <c r="HW283" s="412">
        <v>700</v>
      </c>
      <c r="HX283" s="412">
        <v>49850.6</v>
      </c>
      <c r="HY283" s="412">
        <v>1.75</v>
      </c>
      <c r="HZ283" s="412">
        <v>2177</v>
      </c>
      <c r="IA283" s="412">
        <v>7698.75</v>
      </c>
      <c r="IB283" s="412">
        <v>12154.5</v>
      </c>
      <c r="IC283" s="412">
        <v>8923.25</v>
      </c>
      <c r="ID283" s="412">
        <v>7464.5</v>
      </c>
      <c r="IE283" s="412">
        <v>4446.5</v>
      </c>
      <c r="IF283" s="412">
        <v>3340.25</v>
      </c>
      <c r="IG283" s="412">
        <v>435</v>
      </c>
      <c r="IH283" s="412">
        <v>46641.5</v>
      </c>
      <c r="II283" s="412">
        <v>0.03</v>
      </c>
      <c r="IJ283" s="412">
        <v>545.16</v>
      </c>
      <c r="IK283" s="412">
        <v>1662.95</v>
      </c>
      <c r="IL283" s="412">
        <v>1292.1500000000001</v>
      </c>
      <c r="IM283" s="412">
        <v>379.47</v>
      </c>
      <c r="IN283" s="412">
        <v>133.43</v>
      </c>
      <c r="IO283" s="412">
        <v>45.46</v>
      </c>
      <c r="IP283" s="412">
        <v>10.96</v>
      </c>
      <c r="IQ283" s="412">
        <v>1.75</v>
      </c>
      <c r="IR283" s="412">
        <v>4071.36</v>
      </c>
      <c r="IS283" s="412">
        <v>1.72</v>
      </c>
      <c r="IT283" s="412">
        <v>1631.8400000000001</v>
      </c>
      <c r="IU283" s="412">
        <v>6035.8</v>
      </c>
      <c r="IV283" s="412">
        <v>10862.35</v>
      </c>
      <c r="IW283" s="412">
        <v>8543.7800000000007</v>
      </c>
      <c r="IX283" s="412">
        <v>7331.07</v>
      </c>
      <c r="IY283" s="412">
        <v>4401.04</v>
      </c>
      <c r="IZ283" s="412">
        <v>3329.29</v>
      </c>
      <c r="JA283" s="412">
        <v>433.25</v>
      </c>
      <c r="JB283" s="412">
        <v>42570.14</v>
      </c>
      <c r="JC283" s="412">
        <v>1</v>
      </c>
      <c r="JD283" s="412">
        <v>1087.9000000000001</v>
      </c>
      <c r="JE283" s="412">
        <v>4694.5</v>
      </c>
      <c r="JF283" s="412">
        <v>9655.4</v>
      </c>
      <c r="JG283" s="412">
        <v>8543.7999999999993</v>
      </c>
      <c r="JH283" s="412">
        <v>8960.2000000000007</v>
      </c>
      <c r="JI283" s="412">
        <v>6357.1</v>
      </c>
      <c r="JJ283" s="412">
        <v>5548.8</v>
      </c>
      <c r="JK283" s="412">
        <v>866.5</v>
      </c>
      <c r="JL283" s="412">
        <v>45715.200000000004</v>
      </c>
      <c r="JM283" s="412">
        <v>700</v>
      </c>
      <c r="JN283" s="412">
        <v>46415.199999999997</v>
      </c>
      <c r="JO283" s="286"/>
      <c r="JP283" s="143">
        <f t="shared" si="9"/>
        <v>0</v>
      </c>
    </row>
    <row r="284" spans="1:276" x14ac:dyDescent="0.2">
      <c r="A284" s="150" t="s">
        <v>763</v>
      </c>
      <c r="B284" s="151" t="s">
        <v>276</v>
      </c>
      <c r="C284" s="152" t="s">
        <v>285</v>
      </c>
      <c r="D284" s="415" t="s">
        <v>762</v>
      </c>
      <c r="E284" s="412">
        <v>6229</v>
      </c>
      <c r="F284" s="412">
        <v>6287</v>
      </c>
      <c r="G284" s="412">
        <v>10713</v>
      </c>
      <c r="H284" s="412">
        <v>5680</v>
      </c>
      <c r="I284" s="412">
        <v>4836</v>
      </c>
      <c r="J284" s="412">
        <v>3000</v>
      </c>
      <c r="K284" s="412">
        <v>1820</v>
      </c>
      <c r="L284" s="412">
        <v>189</v>
      </c>
      <c r="M284" s="412">
        <v>38754</v>
      </c>
      <c r="N284" s="412">
        <v>226</v>
      </c>
      <c r="O284" s="412">
        <v>217</v>
      </c>
      <c r="P284" s="412">
        <v>287</v>
      </c>
      <c r="Q284" s="412">
        <v>68</v>
      </c>
      <c r="R284" s="412">
        <v>107</v>
      </c>
      <c r="S284" s="412">
        <v>38</v>
      </c>
      <c r="T284" s="412">
        <v>20</v>
      </c>
      <c r="U284" s="412">
        <v>9</v>
      </c>
      <c r="V284" s="412">
        <v>972</v>
      </c>
      <c r="W284" s="412">
        <v>0</v>
      </c>
      <c r="X284" s="412">
        <v>0</v>
      </c>
      <c r="Y284" s="412">
        <v>0</v>
      </c>
      <c r="Z284" s="412">
        <v>0</v>
      </c>
      <c r="AA284" s="412">
        <v>0</v>
      </c>
      <c r="AB284" s="412">
        <v>0</v>
      </c>
      <c r="AC284" s="412">
        <v>0</v>
      </c>
      <c r="AD284" s="412">
        <v>0</v>
      </c>
      <c r="AE284" s="412">
        <v>0</v>
      </c>
      <c r="AF284" s="412">
        <v>6003</v>
      </c>
      <c r="AG284" s="412">
        <v>6070</v>
      </c>
      <c r="AH284" s="412">
        <v>10426</v>
      </c>
      <c r="AI284" s="412">
        <v>5612</v>
      </c>
      <c r="AJ284" s="412">
        <v>4729</v>
      </c>
      <c r="AK284" s="412">
        <v>2962</v>
      </c>
      <c r="AL284" s="412">
        <v>1800</v>
      </c>
      <c r="AM284" s="412">
        <v>180</v>
      </c>
      <c r="AN284" s="412">
        <v>37782</v>
      </c>
      <c r="AO284" s="412">
        <v>21</v>
      </c>
      <c r="AP284" s="412">
        <v>23</v>
      </c>
      <c r="AQ284" s="412">
        <v>68</v>
      </c>
      <c r="AR284" s="412">
        <v>41</v>
      </c>
      <c r="AS284" s="412">
        <v>50</v>
      </c>
      <c r="AT284" s="412">
        <v>37</v>
      </c>
      <c r="AU284" s="412">
        <v>22</v>
      </c>
      <c r="AV284" s="412">
        <v>4</v>
      </c>
      <c r="AW284" s="412">
        <v>266</v>
      </c>
      <c r="AX284" s="412">
        <v>21</v>
      </c>
      <c r="AY284" s="412">
        <v>23</v>
      </c>
      <c r="AZ284" s="412">
        <v>68</v>
      </c>
      <c r="BA284" s="412">
        <v>41</v>
      </c>
      <c r="BB284" s="412">
        <v>50</v>
      </c>
      <c r="BC284" s="412">
        <v>37</v>
      </c>
      <c r="BD284" s="412">
        <v>22</v>
      </c>
      <c r="BE284" s="412">
        <v>4</v>
      </c>
      <c r="BF284" s="412">
        <v>0</v>
      </c>
      <c r="BG284" s="412">
        <v>266</v>
      </c>
      <c r="BH284" s="412">
        <v>21</v>
      </c>
      <c r="BI284" s="412">
        <v>6005</v>
      </c>
      <c r="BJ284" s="412">
        <v>6115</v>
      </c>
      <c r="BK284" s="412">
        <v>10399</v>
      </c>
      <c r="BL284" s="412">
        <v>5621</v>
      </c>
      <c r="BM284" s="412">
        <v>4716</v>
      </c>
      <c r="BN284" s="412">
        <v>2947</v>
      </c>
      <c r="BO284" s="412">
        <v>1782</v>
      </c>
      <c r="BP284" s="412">
        <v>176</v>
      </c>
      <c r="BQ284" s="412">
        <v>37782</v>
      </c>
      <c r="BR284" s="412">
        <v>1</v>
      </c>
      <c r="BS284" s="412">
        <v>3224</v>
      </c>
      <c r="BT284" s="412">
        <v>2536</v>
      </c>
      <c r="BU284" s="412">
        <v>3267</v>
      </c>
      <c r="BV284" s="412">
        <v>1476</v>
      </c>
      <c r="BW284" s="412">
        <v>975</v>
      </c>
      <c r="BX284" s="412">
        <v>491</v>
      </c>
      <c r="BY284" s="412">
        <v>236</v>
      </c>
      <c r="BZ284" s="412">
        <v>17</v>
      </c>
      <c r="CA284" s="412">
        <v>12223</v>
      </c>
      <c r="CB284" s="412">
        <v>0</v>
      </c>
      <c r="CC284" s="412">
        <v>26</v>
      </c>
      <c r="CD284" s="412">
        <v>37</v>
      </c>
      <c r="CE284" s="412">
        <v>59</v>
      </c>
      <c r="CF284" s="412">
        <v>36</v>
      </c>
      <c r="CG284" s="412">
        <v>31</v>
      </c>
      <c r="CH284" s="412">
        <v>13</v>
      </c>
      <c r="CI284" s="412">
        <v>6</v>
      </c>
      <c r="CJ284" s="412">
        <v>0</v>
      </c>
      <c r="CK284" s="412">
        <v>208</v>
      </c>
      <c r="CL284" s="412">
        <v>0</v>
      </c>
      <c r="CM284" s="412">
        <v>16</v>
      </c>
      <c r="CN284" s="412">
        <v>1</v>
      </c>
      <c r="CO284" s="412">
        <v>4</v>
      </c>
      <c r="CP284" s="412">
        <v>3</v>
      </c>
      <c r="CQ284" s="412">
        <v>3</v>
      </c>
      <c r="CR284" s="412">
        <v>10</v>
      </c>
      <c r="CS284" s="412">
        <v>6</v>
      </c>
      <c r="CT284" s="412">
        <v>2</v>
      </c>
      <c r="CU284" s="412">
        <v>45</v>
      </c>
      <c r="CV284" s="412">
        <v>23</v>
      </c>
      <c r="CW284" s="412">
        <v>16</v>
      </c>
      <c r="CX284" s="412">
        <v>39</v>
      </c>
      <c r="CY284" s="412">
        <v>44</v>
      </c>
      <c r="CZ284" s="412">
        <v>32</v>
      </c>
      <c r="DA284" s="412">
        <v>28</v>
      </c>
      <c r="DB284" s="412">
        <v>29</v>
      </c>
      <c r="DC284" s="412">
        <v>8</v>
      </c>
      <c r="DD284" s="412">
        <v>219</v>
      </c>
      <c r="DE284" s="412">
        <v>52</v>
      </c>
      <c r="DF284" s="412">
        <v>36</v>
      </c>
      <c r="DG284" s="412">
        <v>49</v>
      </c>
      <c r="DH284" s="412">
        <v>31</v>
      </c>
      <c r="DI284" s="412">
        <v>26</v>
      </c>
      <c r="DJ284" s="412">
        <v>15</v>
      </c>
      <c r="DK284" s="412">
        <v>13</v>
      </c>
      <c r="DL284" s="412">
        <v>3</v>
      </c>
      <c r="DM284" s="412">
        <v>225</v>
      </c>
      <c r="DN284" s="412">
        <v>87</v>
      </c>
      <c r="DO284" s="412">
        <v>62</v>
      </c>
      <c r="DP284" s="412">
        <v>74</v>
      </c>
      <c r="DQ284" s="412">
        <v>48</v>
      </c>
      <c r="DR284" s="412">
        <v>23</v>
      </c>
      <c r="DS284" s="412">
        <v>25</v>
      </c>
      <c r="DT284" s="412">
        <v>12</v>
      </c>
      <c r="DU284" s="412">
        <v>2</v>
      </c>
      <c r="DV284" s="412">
        <v>333</v>
      </c>
      <c r="DW284" s="412">
        <v>0</v>
      </c>
      <c r="DX284" s="412">
        <v>0</v>
      </c>
      <c r="DY284" s="412">
        <v>0</v>
      </c>
      <c r="DZ284" s="412">
        <v>0</v>
      </c>
      <c r="EA284" s="412">
        <v>0</v>
      </c>
      <c r="EB284" s="412">
        <v>0</v>
      </c>
      <c r="EC284" s="412">
        <v>0</v>
      </c>
      <c r="ED284" s="412">
        <v>0</v>
      </c>
      <c r="EE284" s="412">
        <v>0</v>
      </c>
      <c r="EF284" s="412">
        <v>139</v>
      </c>
      <c r="EG284" s="412">
        <v>98</v>
      </c>
      <c r="EH284" s="412">
        <v>123</v>
      </c>
      <c r="EI284" s="412">
        <v>79</v>
      </c>
      <c r="EJ284" s="412">
        <v>49</v>
      </c>
      <c r="EK284" s="412">
        <v>40</v>
      </c>
      <c r="EL284" s="412">
        <v>25</v>
      </c>
      <c r="EM284" s="412">
        <v>5</v>
      </c>
      <c r="EN284" s="412">
        <v>558</v>
      </c>
      <c r="EO284" s="412">
        <v>52</v>
      </c>
      <c r="EP284" s="412">
        <v>36</v>
      </c>
      <c r="EQ284" s="412">
        <v>49</v>
      </c>
      <c r="ER284" s="412">
        <v>31</v>
      </c>
      <c r="ES284" s="412">
        <v>27</v>
      </c>
      <c r="ET284" s="412">
        <v>15</v>
      </c>
      <c r="EU284" s="412">
        <v>12</v>
      </c>
      <c r="EV284" s="412">
        <v>3</v>
      </c>
      <c r="EW284" s="412">
        <v>225</v>
      </c>
      <c r="EX284" s="412">
        <v>0</v>
      </c>
      <c r="EY284" s="412">
        <v>0</v>
      </c>
      <c r="EZ284" s="412">
        <v>0</v>
      </c>
      <c r="FA284" s="412">
        <v>0</v>
      </c>
      <c r="FB284" s="412">
        <v>1</v>
      </c>
      <c r="FC284" s="412">
        <v>0</v>
      </c>
      <c r="FD284" s="412">
        <v>0</v>
      </c>
      <c r="FE284" s="412">
        <v>0</v>
      </c>
      <c r="FF284" s="412">
        <v>1</v>
      </c>
      <c r="FG284" s="412">
        <v>1</v>
      </c>
      <c r="FH284" s="412">
        <v>2</v>
      </c>
      <c r="FI284" s="412">
        <v>2</v>
      </c>
      <c r="FJ284" s="412">
        <v>4</v>
      </c>
      <c r="FK284" s="412">
        <v>2</v>
      </c>
      <c r="FL284" s="412">
        <v>1</v>
      </c>
      <c r="FM284" s="412">
        <v>2</v>
      </c>
      <c r="FN284" s="412">
        <v>0</v>
      </c>
      <c r="FO284" s="412">
        <v>14</v>
      </c>
      <c r="FP284" s="412">
        <v>51</v>
      </c>
      <c r="FQ284" s="412">
        <v>34</v>
      </c>
      <c r="FR284" s="412">
        <v>47</v>
      </c>
      <c r="FS284" s="412">
        <v>27</v>
      </c>
      <c r="FT284" s="412">
        <v>24</v>
      </c>
      <c r="FU284" s="412">
        <v>14</v>
      </c>
      <c r="FV284" s="412">
        <v>10</v>
      </c>
      <c r="FW284" s="412">
        <v>3</v>
      </c>
      <c r="FX284" s="412">
        <v>210</v>
      </c>
      <c r="FY284" s="412">
        <v>20</v>
      </c>
      <c r="FZ284" s="412">
        <v>2652</v>
      </c>
      <c r="GA284" s="412">
        <v>3479</v>
      </c>
      <c r="GB284" s="412">
        <v>6995</v>
      </c>
      <c r="GC284" s="412">
        <v>4057</v>
      </c>
      <c r="GD284" s="412">
        <v>3684</v>
      </c>
      <c r="GE284" s="412">
        <v>2408</v>
      </c>
      <c r="GF284" s="412">
        <v>1522</v>
      </c>
      <c r="GG284" s="412">
        <v>155</v>
      </c>
      <c r="GH284" s="412">
        <v>24972</v>
      </c>
      <c r="GI284" s="412">
        <v>1</v>
      </c>
      <c r="GJ284" s="412">
        <v>3353</v>
      </c>
      <c r="GK284" s="412">
        <v>2636</v>
      </c>
      <c r="GL284" s="412">
        <v>3404</v>
      </c>
      <c r="GM284" s="412">
        <v>1564</v>
      </c>
      <c r="GN284" s="412">
        <v>1032</v>
      </c>
      <c r="GO284" s="412">
        <v>539</v>
      </c>
      <c r="GP284" s="412">
        <v>260</v>
      </c>
      <c r="GQ284" s="412">
        <v>21</v>
      </c>
      <c r="GR284" s="412">
        <v>12810</v>
      </c>
      <c r="GS284" s="412">
        <v>0</v>
      </c>
      <c r="GT284" s="412">
        <v>9</v>
      </c>
      <c r="GU284" s="412">
        <v>0</v>
      </c>
      <c r="GV284" s="412">
        <v>0</v>
      </c>
      <c r="GW284" s="412">
        <v>0</v>
      </c>
      <c r="GX284" s="412">
        <v>0</v>
      </c>
      <c r="GY284" s="412">
        <v>0</v>
      </c>
      <c r="GZ284" s="412">
        <v>0</v>
      </c>
      <c r="HA284" s="412">
        <v>0</v>
      </c>
      <c r="HB284" s="412">
        <v>9</v>
      </c>
      <c r="HC284" s="412">
        <v>20.75</v>
      </c>
      <c r="HD284" s="412">
        <v>5131.5</v>
      </c>
      <c r="HE284" s="412">
        <v>5447.5</v>
      </c>
      <c r="HF284" s="412">
        <v>9544</v>
      </c>
      <c r="HG284" s="412">
        <v>5221.5</v>
      </c>
      <c r="HH284" s="412">
        <v>4451.25</v>
      </c>
      <c r="HI284" s="412">
        <v>2809</v>
      </c>
      <c r="HJ284" s="412">
        <v>1715.5</v>
      </c>
      <c r="HK284" s="412">
        <v>170.25</v>
      </c>
      <c r="HL284" s="412">
        <v>34511.25</v>
      </c>
      <c r="HM284" s="412">
        <v>11.5</v>
      </c>
      <c r="HN284" s="412">
        <v>3421</v>
      </c>
      <c r="HO284" s="412">
        <v>4236.8999999999996</v>
      </c>
      <c r="HP284" s="412">
        <v>8483.6</v>
      </c>
      <c r="HQ284" s="412">
        <v>5221.5</v>
      </c>
      <c r="HR284" s="412">
        <v>5440.4</v>
      </c>
      <c r="HS284" s="412">
        <v>4057.4</v>
      </c>
      <c r="HT284" s="412">
        <v>2859.2</v>
      </c>
      <c r="HU284" s="412">
        <v>340.5</v>
      </c>
      <c r="HV284" s="412">
        <v>34072</v>
      </c>
      <c r="HW284" s="412">
        <v>436.1</v>
      </c>
      <c r="HX284" s="412">
        <v>34508.1</v>
      </c>
      <c r="HY284" s="412">
        <v>20.75</v>
      </c>
      <c r="HZ284" s="412">
        <v>5131.5</v>
      </c>
      <c r="IA284" s="412">
        <v>5447.5</v>
      </c>
      <c r="IB284" s="412">
        <v>9544</v>
      </c>
      <c r="IC284" s="412">
        <v>5221.5</v>
      </c>
      <c r="ID284" s="412">
        <v>4451.25</v>
      </c>
      <c r="IE284" s="412">
        <v>2809</v>
      </c>
      <c r="IF284" s="412">
        <v>1715.5</v>
      </c>
      <c r="IG284" s="412">
        <v>170.25</v>
      </c>
      <c r="IH284" s="412">
        <v>34511.25</v>
      </c>
      <c r="II284" s="412">
        <v>6.6</v>
      </c>
      <c r="IJ284" s="412">
        <v>1423.8</v>
      </c>
      <c r="IK284" s="412">
        <v>768.3</v>
      </c>
      <c r="IL284" s="412">
        <v>782.3</v>
      </c>
      <c r="IM284" s="412">
        <v>206.7</v>
      </c>
      <c r="IN284" s="412">
        <v>84.4</v>
      </c>
      <c r="IO284" s="412">
        <v>37.1</v>
      </c>
      <c r="IP284" s="412">
        <v>11.9</v>
      </c>
      <c r="IQ284" s="412">
        <v>0.7</v>
      </c>
      <c r="IR284" s="412">
        <v>3321.7999999999997</v>
      </c>
      <c r="IS284" s="412">
        <v>14.15</v>
      </c>
      <c r="IT284" s="412">
        <v>3707.7</v>
      </c>
      <c r="IU284" s="412">
        <v>4679.2</v>
      </c>
      <c r="IV284" s="412">
        <v>8761.7000000000007</v>
      </c>
      <c r="IW284" s="412">
        <v>5014.8</v>
      </c>
      <c r="IX284" s="412">
        <v>4366.8500000000004</v>
      </c>
      <c r="IY284" s="412">
        <v>2771.9</v>
      </c>
      <c r="IZ284" s="412">
        <v>1703.6</v>
      </c>
      <c r="JA284" s="412">
        <v>169.55</v>
      </c>
      <c r="JB284" s="412">
        <v>31189.45</v>
      </c>
      <c r="JC284" s="412">
        <v>7.9</v>
      </c>
      <c r="JD284" s="412">
        <v>2471.8000000000002</v>
      </c>
      <c r="JE284" s="412">
        <v>3639.4</v>
      </c>
      <c r="JF284" s="412">
        <v>7788.2</v>
      </c>
      <c r="JG284" s="412">
        <v>5014.8</v>
      </c>
      <c r="JH284" s="412">
        <v>5337.3</v>
      </c>
      <c r="JI284" s="412">
        <v>4003.9</v>
      </c>
      <c r="JJ284" s="412">
        <v>2839.3</v>
      </c>
      <c r="JK284" s="412">
        <v>339.1</v>
      </c>
      <c r="JL284" s="412">
        <v>31441.699999999997</v>
      </c>
      <c r="JM284" s="412">
        <v>436.1</v>
      </c>
      <c r="JN284" s="412">
        <v>31877.8</v>
      </c>
      <c r="JO284" s="286"/>
      <c r="JP284" s="143">
        <f t="shared" si="9"/>
        <v>0</v>
      </c>
    </row>
    <row r="285" spans="1:276" x14ac:dyDescent="0.2">
      <c r="A285" s="150" t="s">
        <v>765</v>
      </c>
      <c r="B285" s="151" t="s">
        <v>276</v>
      </c>
      <c r="C285" s="152" t="s">
        <v>277</v>
      </c>
      <c r="D285" s="415" t="s">
        <v>764</v>
      </c>
      <c r="E285" s="412">
        <v>16150</v>
      </c>
      <c r="F285" s="412">
        <v>19305</v>
      </c>
      <c r="G285" s="412">
        <v>17321</v>
      </c>
      <c r="H285" s="412">
        <v>7644</v>
      </c>
      <c r="I285" s="412">
        <v>3877</v>
      </c>
      <c r="J285" s="412">
        <v>1476</v>
      </c>
      <c r="K285" s="412">
        <v>717</v>
      </c>
      <c r="L285" s="412">
        <v>32</v>
      </c>
      <c r="M285" s="412">
        <v>66522</v>
      </c>
      <c r="N285" s="412">
        <v>312</v>
      </c>
      <c r="O285" s="412">
        <v>254</v>
      </c>
      <c r="P285" s="412">
        <v>258</v>
      </c>
      <c r="Q285" s="412">
        <v>122</v>
      </c>
      <c r="R285" s="412">
        <v>46</v>
      </c>
      <c r="S285" s="412">
        <v>23</v>
      </c>
      <c r="T285" s="412">
        <v>9</v>
      </c>
      <c r="U285" s="412">
        <v>1</v>
      </c>
      <c r="V285" s="412">
        <v>1025</v>
      </c>
      <c r="W285" s="412">
        <v>2</v>
      </c>
      <c r="X285" s="412">
        <v>0</v>
      </c>
      <c r="Y285" s="412">
        <v>1</v>
      </c>
      <c r="Z285" s="412">
        <v>0</v>
      </c>
      <c r="AA285" s="412">
        <v>0</v>
      </c>
      <c r="AB285" s="412">
        <v>0</v>
      </c>
      <c r="AC285" s="412">
        <v>0</v>
      </c>
      <c r="AD285" s="412">
        <v>0</v>
      </c>
      <c r="AE285" s="412">
        <v>3</v>
      </c>
      <c r="AF285" s="412">
        <v>15836</v>
      </c>
      <c r="AG285" s="412">
        <v>19051</v>
      </c>
      <c r="AH285" s="412">
        <v>17062</v>
      </c>
      <c r="AI285" s="412">
        <v>7522</v>
      </c>
      <c r="AJ285" s="412">
        <v>3831</v>
      </c>
      <c r="AK285" s="412">
        <v>1453</v>
      </c>
      <c r="AL285" s="412">
        <v>708</v>
      </c>
      <c r="AM285" s="412">
        <v>31</v>
      </c>
      <c r="AN285" s="412">
        <v>65494</v>
      </c>
      <c r="AO285" s="412">
        <v>15</v>
      </c>
      <c r="AP285" s="412">
        <v>88</v>
      </c>
      <c r="AQ285" s="412">
        <v>124</v>
      </c>
      <c r="AR285" s="412">
        <v>99</v>
      </c>
      <c r="AS285" s="412">
        <v>41</v>
      </c>
      <c r="AT285" s="412">
        <v>39</v>
      </c>
      <c r="AU285" s="412">
        <v>42</v>
      </c>
      <c r="AV285" s="412">
        <v>13</v>
      </c>
      <c r="AW285" s="412">
        <v>461</v>
      </c>
      <c r="AX285" s="412">
        <v>15</v>
      </c>
      <c r="AY285" s="412">
        <v>88</v>
      </c>
      <c r="AZ285" s="412">
        <v>124</v>
      </c>
      <c r="BA285" s="412">
        <v>99</v>
      </c>
      <c r="BB285" s="412">
        <v>41</v>
      </c>
      <c r="BC285" s="412">
        <v>39</v>
      </c>
      <c r="BD285" s="412">
        <v>42</v>
      </c>
      <c r="BE285" s="412">
        <v>13</v>
      </c>
      <c r="BF285" s="412">
        <v>0</v>
      </c>
      <c r="BG285" s="412">
        <v>461</v>
      </c>
      <c r="BH285" s="412">
        <v>15</v>
      </c>
      <c r="BI285" s="412">
        <v>15909</v>
      </c>
      <c r="BJ285" s="412">
        <v>19087</v>
      </c>
      <c r="BK285" s="412">
        <v>17037</v>
      </c>
      <c r="BL285" s="412">
        <v>7464</v>
      </c>
      <c r="BM285" s="412">
        <v>3829</v>
      </c>
      <c r="BN285" s="412">
        <v>1456</v>
      </c>
      <c r="BO285" s="412">
        <v>679</v>
      </c>
      <c r="BP285" s="412">
        <v>18</v>
      </c>
      <c r="BQ285" s="412">
        <v>65494</v>
      </c>
      <c r="BR285" s="412">
        <v>9</v>
      </c>
      <c r="BS285" s="412">
        <v>9557</v>
      </c>
      <c r="BT285" s="412">
        <v>7291</v>
      </c>
      <c r="BU285" s="412">
        <v>5350</v>
      </c>
      <c r="BV285" s="412">
        <v>1869</v>
      </c>
      <c r="BW285" s="412">
        <v>752</v>
      </c>
      <c r="BX285" s="412">
        <v>244</v>
      </c>
      <c r="BY285" s="412">
        <v>89</v>
      </c>
      <c r="BZ285" s="412">
        <v>3</v>
      </c>
      <c r="CA285" s="412">
        <v>25164</v>
      </c>
      <c r="CB285" s="412">
        <v>0</v>
      </c>
      <c r="CC285" s="412">
        <v>106</v>
      </c>
      <c r="CD285" s="412">
        <v>239</v>
      </c>
      <c r="CE285" s="412">
        <v>197</v>
      </c>
      <c r="CF285" s="412">
        <v>93</v>
      </c>
      <c r="CG285" s="412">
        <v>31</v>
      </c>
      <c r="CH285" s="412">
        <v>14</v>
      </c>
      <c r="CI285" s="412">
        <v>3</v>
      </c>
      <c r="CJ285" s="412">
        <v>0</v>
      </c>
      <c r="CK285" s="412">
        <v>683</v>
      </c>
      <c r="CL285" s="412">
        <v>0</v>
      </c>
      <c r="CM285" s="412">
        <v>9</v>
      </c>
      <c r="CN285" s="412">
        <v>16</v>
      </c>
      <c r="CO285" s="412">
        <v>20</v>
      </c>
      <c r="CP285" s="412">
        <v>11</v>
      </c>
      <c r="CQ285" s="412">
        <v>22</v>
      </c>
      <c r="CR285" s="412">
        <v>32</v>
      </c>
      <c r="CS285" s="412">
        <v>19</v>
      </c>
      <c r="CT285" s="412">
        <v>1</v>
      </c>
      <c r="CU285" s="412">
        <v>130</v>
      </c>
      <c r="CV285" s="412">
        <v>354</v>
      </c>
      <c r="CW285" s="412">
        <v>337</v>
      </c>
      <c r="CX285" s="412">
        <v>364</v>
      </c>
      <c r="CY285" s="412">
        <v>172</v>
      </c>
      <c r="CZ285" s="412">
        <v>104</v>
      </c>
      <c r="DA285" s="412">
        <v>70</v>
      </c>
      <c r="DB285" s="412">
        <v>24</v>
      </c>
      <c r="DC285" s="412">
        <v>1</v>
      </c>
      <c r="DD285" s="412">
        <v>1426</v>
      </c>
      <c r="DE285" s="412">
        <v>635</v>
      </c>
      <c r="DF285" s="412">
        <v>349</v>
      </c>
      <c r="DG285" s="412">
        <v>233</v>
      </c>
      <c r="DH285" s="412">
        <v>92</v>
      </c>
      <c r="DI285" s="412">
        <v>49</v>
      </c>
      <c r="DJ285" s="412">
        <v>12</v>
      </c>
      <c r="DK285" s="412">
        <v>7</v>
      </c>
      <c r="DL285" s="412">
        <v>0</v>
      </c>
      <c r="DM285" s="412">
        <v>1377</v>
      </c>
      <c r="DN285" s="412">
        <v>134</v>
      </c>
      <c r="DO285" s="412">
        <v>77</v>
      </c>
      <c r="DP285" s="412">
        <v>67</v>
      </c>
      <c r="DQ285" s="412">
        <v>24</v>
      </c>
      <c r="DR285" s="412">
        <v>10</v>
      </c>
      <c r="DS285" s="412">
        <v>3</v>
      </c>
      <c r="DT285" s="412">
        <v>1</v>
      </c>
      <c r="DU285" s="412">
        <v>0</v>
      </c>
      <c r="DV285" s="412">
        <v>316</v>
      </c>
      <c r="DW285" s="412">
        <v>146</v>
      </c>
      <c r="DX285" s="412">
        <v>35</v>
      </c>
      <c r="DY285" s="412">
        <v>19</v>
      </c>
      <c r="DZ285" s="412">
        <v>12</v>
      </c>
      <c r="EA285" s="412">
        <v>6</v>
      </c>
      <c r="EB285" s="412">
        <v>0</v>
      </c>
      <c r="EC285" s="412">
        <v>2</v>
      </c>
      <c r="ED285" s="412">
        <v>1</v>
      </c>
      <c r="EE285" s="412">
        <v>221</v>
      </c>
      <c r="EF285" s="412">
        <v>915</v>
      </c>
      <c r="EG285" s="412">
        <v>461</v>
      </c>
      <c r="EH285" s="412">
        <v>319</v>
      </c>
      <c r="EI285" s="412">
        <v>128</v>
      </c>
      <c r="EJ285" s="412">
        <v>65</v>
      </c>
      <c r="EK285" s="412">
        <v>15</v>
      </c>
      <c r="EL285" s="412">
        <v>10</v>
      </c>
      <c r="EM285" s="412">
        <v>1</v>
      </c>
      <c r="EN285" s="412">
        <v>1914</v>
      </c>
      <c r="EO285" s="412">
        <v>473</v>
      </c>
      <c r="EP285" s="412">
        <v>214</v>
      </c>
      <c r="EQ285" s="412">
        <v>154</v>
      </c>
      <c r="ER285" s="412">
        <v>68</v>
      </c>
      <c r="ES285" s="412">
        <v>33</v>
      </c>
      <c r="ET285" s="412">
        <v>10</v>
      </c>
      <c r="EU285" s="412">
        <v>6</v>
      </c>
      <c r="EV285" s="412">
        <v>1</v>
      </c>
      <c r="EW285" s="412">
        <v>959</v>
      </c>
      <c r="EX285" s="412">
        <v>0</v>
      </c>
      <c r="EY285" s="412">
        <v>0</v>
      </c>
      <c r="EZ285" s="412">
        <v>0</v>
      </c>
      <c r="FA285" s="412">
        <v>0</v>
      </c>
      <c r="FB285" s="412">
        <v>0</v>
      </c>
      <c r="FC285" s="412">
        <v>0</v>
      </c>
      <c r="FD285" s="412">
        <v>0</v>
      </c>
      <c r="FE285" s="412">
        <v>0</v>
      </c>
      <c r="FF285" s="412">
        <v>0</v>
      </c>
      <c r="FG285" s="412">
        <v>97</v>
      </c>
      <c r="FH285" s="412">
        <v>59</v>
      </c>
      <c r="FI285" s="412">
        <v>47</v>
      </c>
      <c r="FJ285" s="412">
        <v>15</v>
      </c>
      <c r="FK285" s="412">
        <v>7</v>
      </c>
      <c r="FL285" s="412">
        <v>3</v>
      </c>
      <c r="FM285" s="412">
        <v>0</v>
      </c>
      <c r="FN285" s="412">
        <v>0</v>
      </c>
      <c r="FO285" s="412">
        <v>228</v>
      </c>
      <c r="FP285" s="412">
        <v>376</v>
      </c>
      <c r="FQ285" s="412">
        <v>155</v>
      </c>
      <c r="FR285" s="412">
        <v>107</v>
      </c>
      <c r="FS285" s="412">
        <v>53</v>
      </c>
      <c r="FT285" s="412">
        <v>26</v>
      </c>
      <c r="FU285" s="412">
        <v>7</v>
      </c>
      <c r="FV285" s="412">
        <v>6</v>
      </c>
      <c r="FW285" s="412">
        <v>1</v>
      </c>
      <c r="FX285" s="412">
        <v>731</v>
      </c>
      <c r="FY285" s="412">
        <v>6</v>
      </c>
      <c r="FZ285" s="412">
        <v>5954</v>
      </c>
      <c r="GA285" s="412">
        <v>11424</v>
      </c>
      <c r="GB285" s="412">
        <v>11377</v>
      </c>
      <c r="GC285" s="412">
        <v>5453</v>
      </c>
      <c r="GD285" s="412">
        <v>3008</v>
      </c>
      <c r="GE285" s="412">
        <v>1162</v>
      </c>
      <c r="GF285" s="412">
        <v>565</v>
      </c>
      <c r="GG285" s="412">
        <v>13</v>
      </c>
      <c r="GH285" s="412">
        <v>38962</v>
      </c>
      <c r="GI285" s="412">
        <v>9</v>
      </c>
      <c r="GJ285" s="412">
        <v>9955</v>
      </c>
      <c r="GK285" s="412">
        <v>7663</v>
      </c>
      <c r="GL285" s="412">
        <v>5660</v>
      </c>
      <c r="GM285" s="412">
        <v>2011</v>
      </c>
      <c r="GN285" s="412">
        <v>821</v>
      </c>
      <c r="GO285" s="412">
        <v>294</v>
      </c>
      <c r="GP285" s="412">
        <v>114</v>
      </c>
      <c r="GQ285" s="412">
        <v>5</v>
      </c>
      <c r="GR285" s="412">
        <v>26532</v>
      </c>
      <c r="GS285" s="412">
        <v>0</v>
      </c>
      <c r="GT285" s="412">
        <v>2.4</v>
      </c>
      <c r="GU285" s="412">
        <v>0.5</v>
      </c>
      <c r="GV285" s="412">
        <v>0</v>
      </c>
      <c r="GW285" s="412">
        <v>0</v>
      </c>
      <c r="GX285" s="412">
        <v>0</v>
      </c>
      <c r="GY285" s="412">
        <v>0</v>
      </c>
      <c r="GZ285" s="412">
        <v>0</v>
      </c>
      <c r="HA285" s="412">
        <v>0</v>
      </c>
      <c r="HB285" s="412">
        <v>2.9</v>
      </c>
      <c r="HC285" s="412">
        <v>12.75</v>
      </c>
      <c r="HD285" s="412">
        <v>13423.85</v>
      </c>
      <c r="HE285" s="412">
        <v>17134</v>
      </c>
      <c r="HF285" s="412">
        <v>15579.25</v>
      </c>
      <c r="HG285" s="412">
        <v>6949</v>
      </c>
      <c r="HH285" s="412">
        <v>3615.25</v>
      </c>
      <c r="HI285" s="412">
        <v>1372</v>
      </c>
      <c r="HJ285" s="412">
        <v>646.5</v>
      </c>
      <c r="HK285" s="412">
        <v>17.25</v>
      </c>
      <c r="HL285" s="412">
        <v>58749.85</v>
      </c>
      <c r="HM285" s="412">
        <v>7.1</v>
      </c>
      <c r="HN285" s="412">
        <v>8949.2000000000007</v>
      </c>
      <c r="HO285" s="412">
        <v>13326.4</v>
      </c>
      <c r="HP285" s="412">
        <v>13848.2</v>
      </c>
      <c r="HQ285" s="412">
        <v>6949</v>
      </c>
      <c r="HR285" s="412">
        <v>4418.6000000000004</v>
      </c>
      <c r="HS285" s="412">
        <v>1981.8</v>
      </c>
      <c r="HT285" s="412">
        <v>1077.5</v>
      </c>
      <c r="HU285" s="412">
        <v>34.5</v>
      </c>
      <c r="HV285" s="412">
        <v>50592.3</v>
      </c>
      <c r="HW285" s="412">
        <v>24.3</v>
      </c>
      <c r="HX285" s="412">
        <v>50616.6</v>
      </c>
      <c r="HY285" s="412">
        <v>12.75</v>
      </c>
      <c r="HZ285" s="412">
        <v>13423.85</v>
      </c>
      <c r="IA285" s="412">
        <v>17134</v>
      </c>
      <c r="IB285" s="412">
        <v>15579.25</v>
      </c>
      <c r="IC285" s="412">
        <v>6949</v>
      </c>
      <c r="ID285" s="412">
        <v>3615.25</v>
      </c>
      <c r="IE285" s="412">
        <v>1372</v>
      </c>
      <c r="IF285" s="412">
        <v>646.5</v>
      </c>
      <c r="IG285" s="412">
        <v>17.25</v>
      </c>
      <c r="IH285" s="412">
        <v>58749.85</v>
      </c>
      <c r="II285" s="412">
        <v>5.08</v>
      </c>
      <c r="IJ285" s="412">
        <v>5118.25</v>
      </c>
      <c r="IK285" s="412">
        <v>4064.22</v>
      </c>
      <c r="IL285" s="412">
        <v>2085.4899999999998</v>
      </c>
      <c r="IM285" s="412">
        <v>515.95000000000005</v>
      </c>
      <c r="IN285" s="412">
        <v>155.31</v>
      </c>
      <c r="IO285" s="412">
        <v>28.13</v>
      </c>
      <c r="IP285" s="412">
        <v>10.92</v>
      </c>
      <c r="IQ285" s="412">
        <v>0</v>
      </c>
      <c r="IR285" s="412">
        <v>11983.349999999999</v>
      </c>
      <c r="IS285" s="412">
        <v>7.67</v>
      </c>
      <c r="IT285" s="412">
        <v>8305.6</v>
      </c>
      <c r="IU285" s="412">
        <v>13069.78</v>
      </c>
      <c r="IV285" s="412">
        <v>13493.76</v>
      </c>
      <c r="IW285" s="412">
        <v>6433.05</v>
      </c>
      <c r="IX285" s="412">
        <v>3459.94</v>
      </c>
      <c r="IY285" s="412">
        <v>1343.87</v>
      </c>
      <c r="IZ285" s="412">
        <v>635.58000000000004</v>
      </c>
      <c r="JA285" s="412">
        <v>17.25</v>
      </c>
      <c r="JB285" s="412">
        <v>46766.500000000015</v>
      </c>
      <c r="JC285" s="412">
        <v>4.3</v>
      </c>
      <c r="JD285" s="412">
        <v>5537.1</v>
      </c>
      <c r="JE285" s="412">
        <v>10165.4</v>
      </c>
      <c r="JF285" s="412">
        <v>11994.5</v>
      </c>
      <c r="JG285" s="412">
        <v>6433.1</v>
      </c>
      <c r="JH285" s="412">
        <v>4228.8</v>
      </c>
      <c r="JI285" s="412">
        <v>1941.1</v>
      </c>
      <c r="JJ285" s="412">
        <v>1059.3</v>
      </c>
      <c r="JK285" s="412">
        <v>34.5</v>
      </c>
      <c r="JL285" s="412">
        <v>41398.100000000006</v>
      </c>
      <c r="JM285" s="412">
        <v>24.3</v>
      </c>
      <c r="JN285" s="412">
        <v>41422.400000000001</v>
      </c>
      <c r="JO285" s="286"/>
      <c r="JP285" s="143">
        <f t="shared" si="9"/>
        <v>0</v>
      </c>
    </row>
    <row r="286" spans="1:276" x14ac:dyDescent="0.2">
      <c r="A286" s="150" t="s">
        <v>767</v>
      </c>
      <c r="B286" s="151" t="s">
        <v>276</v>
      </c>
      <c r="C286" s="152" t="s">
        <v>69</v>
      </c>
      <c r="D286" s="415" t="s">
        <v>766</v>
      </c>
      <c r="E286" s="412">
        <v>838</v>
      </c>
      <c r="F286" s="412">
        <v>2022</v>
      </c>
      <c r="G286" s="412">
        <v>6303</v>
      </c>
      <c r="H286" s="412">
        <v>9866</v>
      </c>
      <c r="I286" s="412">
        <v>7392</v>
      </c>
      <c r="J286" s="412">
        <v>4209</v>
      </c>
      <c r="K286" s="412">
        <v>5039</v>
      </c>
      <c r="L286" s="412">
        <v>1479</v>
      </c>
      <c r="M286" s="412">
        <v>37148</v>
      </c>
      <c r="N286" s="412">
        <v>65</v>
      </c>
      <c r="O286" s="412">
        <v>49</v>
      </c>
      <c r="P286" s="412">
        <v>51</v>
      </c>
      <c r="Q286" s="412">
        <v>117</v>
      </c>
      <c r="R286" s="412">
        <v>79</v>
      </c>
      <c r="S286" s="412">
        <v>96</v>
      </c>
      <c r="T286" s="412">
        <v>83</v>
      </c>
      <c r="U286" s="412">
        <v>26</v>
      </c>
      <c r="V286" s="412">
        <v>566</v>
      </c>
      <c r="W286" s="412">
        <v>1</v>
      </c>
      <c r="X286" s="412">
        <v>0</v>
      </c>
      <c r="Y286" s="412">
        <v>0</v>
      </c>
      <c r="Z286" s="412">
        <v>0</v>
      </c>
      <c r="AA286" s="412">
        <v>1</v>
      </c>
      <c r="AB286" s="412">
        <v>0</v>
      </c>
      <c r="AC286" s="412">
        <v>2</v>
      </c>
      <c r="AD286" s="412">
        <v>2</v>
      </c>
      <c r="AE286" s="412">
        <v>6</v>
      </c>
      <c r="AF286" s="412">
        <v>772</v>
      </c>
      <c r="AG286" s="412">
        <v>1973</v>
      </c>
      <c r="AH286" s="412">
        <v>6252</v>
      </c>
      <c r="AI286" s="412">
        <v>9749</v>
      </c>
      <c r="AJ286" s="412">
        <v>7312</v>
      </c>
      <c r="AK286" s="412">
        <v>4113</v>
      </c>
      <c r="AL286" s="412">
        <v>4954</v>
      </c>
      <c r="AM286" s="412">
        <v>1451</v>
      </c>
      <c r="AN286" s="412">
        <v>36576</v>
      </c>
      <c r="AO286" s="412">
        <v>2</v>
      </c>
      <c r="AP286" s="412">
        <v>0</v>
      </c>
      <c r="AQ286" s="412">
        <v>11</v>
      </c>
      <c r="AR286" s="412">
        <v>33</v>
      </c>
      <c r="AS286" s="412">
        <v>52</v>
      </c>
      <c r="AT286" s="412">
        <v>22</v>
      </c>
      <c r="AU286" s="412">
        <v>34</v>
      </c>
      <c r="AV286" s="412">
        <v>23</v>
      </c>
      <c r="AW286" s="412">
        <v>177</v>
      </c>
      <c r="AX286" s="412">
        <v>2</v>
      </c>
      <c r="AY286" s="412">
        <v>0</v>
      </c>
      <c r="AZ286" s="412">
        <v>11</v>
      </c>
      <c r="BA286" s="412">
        <v>33</v>
      </c>
      <c r="BB286" s="412">
        <v>52</v>
      </c>
      <c r="BC286" s="412">
        <v>22</v>
      </c>
      <c r="BD286" s="412">
        <v>34</v>
      </c>
      <c r="BE286" s="412">
        <v>23</v>
      </c>
      <c r="BF286" s="412">
        <v>0</v>
      </c>
      <c r="BG286" s="412">
        <v>177</v>
      </c>
      <c r="BH286" s="412">
        <v>2</v>
      </c>
      <c r="BI286" s="412">
        <v>770</v>
      </c>
      <c r="BJ286" s="412">
        <v>1984</v>
      </c>
      <c r="BK286" s="412">
        <v>6274</v>
      </c>
      <c r="BL286" s="412">
        <v>9768</v>
      </c>
      <c r="BM286" s="412">
        <v>7282</v>
      </c>
      <c r="BN286" s="412">
        <v>4125</v>
      </c>
      <c r="BO286" s="412">
        <v>4943</v>
      </c>
      <c r="BP286" s="412">
        <v>1428</v>
      </c>
      <c r="BQ286" s="412">
        <v>36576</v>
      </c>
      <c r="BR286" s="412">
        <v>1</v>
      </c>
      <c r="BS286" s="412">
        <v>451</v>
      </c>
      <c r="BT286" s="412">
        <v>1386</v>
      </c>
      <c r="BU286" s="412">
        <v>2722</v>
      </c>
      <c r="BV286" s="412">
        <v>2989</v>
      </c>
      <c r="BW286" s="412">
        <v>1768</v>
      </c>
      <c r="BX286" s="412">
        <v>794</v>
      </c>
      <c r="BY286" s="412">
        <v>659</v>
      </c>
      <c r="BZ286" s="412">
        <v>96</v>
      </c>
      <c r="CA286" s="412">
        <v>10866</v>
      </c>
      <c r="CB286" s="412">
        <v>0</v>
      </c>
      <c r="CC286" s="412">
        <v>0</v>
      </c>
      <c r="CD286" s="412">
        <v>4</v>
      </c>
      <c r="CE286" s="412">
        <v>42</v>
      </c>
      <c r="CF286" s="412">
        <v>68</v>
      </c>
      <c r="CG286" s="412">
        <v>59</v>
      </c>
      <c r="CH286" s="412">
        <v>39</v>
      </c>
      <c r="CI286" s="412">
        <v>25</v>
      </c>
      <c r="CJ286" s="412">
        <v>7</v>
      </c>
      <c r="CK286" s="412">
        <v>244</v>
      </c>
      <c r="CL286" s="412">
        <v>0</v>
      </c>
      <c r="CM286" s="412">
        <v>5</v>
      </c>
      <c r="CN286" s="412">
        <v>0</v>
      </c>
      <c r="CO286" s="412">
        <v>2</v>
      </c>
      <c r="CP286" s="412">
        <v>2</v>
      </c>
      <c r="CQ286" s="412">
        <v>3</v>
      </c>
      <c r="CR286" s="412">
        <v>4</v>
      </c>
      <c r="CS286" s="412">
        <v>21</v>
      </c>
      <c r="CT286" s="412">
        <v>4</v>
      </c>
      <c r="CU286" s="412">
        <v>41</v>
      </c>
      <c r="CV286" s="412">
        <v>0</v>
      </c>
      <c r="CW286" s="412">
        <v>5</v>
      </c>
      <c r="CX286" s="412">
        <v>8</v>
      </c>
      <c r="CY286" s="412">
        <v>6</v>
      </c>
      <c r="CZ286" s="412">
        <v>15</v>
      </c>
      <c r="DA286" s="412">
        <v>5</v>
      </c>
      <c r="DB286" s="412">
        <v>11</v>
      </c>
      <c r="DC286" s="412">
        <v>4</v>
      </c>
      <c r="DD286" s="412">
        <v>54</v>
      </c>
      <c r="DE286" s="412">
        <v>7</v>
      </c>
      <c r="DF286" s="412">
        <v>22</v>
      </c>
      <c r="DG286" s="412">
        <v>50</v>
      </c>
      <c r="DH286" s="412">
        <v>70</v>
      </c>
      <c r="DI286" s="412">
        <v>40</v>
      </c>
      <c r="DJ286" s="412">
        <v>22</v>
      </c>
      <c r="DK286" s="412">
        <v>29</v>
      </c>
      <c r="DL286" s="412">
        <v>14</v>
      </c>
      <c r="DM286" s="412">
        <v>254</v>
      </c>
      <c r="DN286" s="412">
        <v>0</v>
      </c>
      <c r="DO286" s="412">
        <v>0</v>
      </c>
      <c r="DP286" s="412">
        <v>0</v>
      </c>
      <c r="DQ286" s="412">
        <v>0</v>
      </c>
      <c r="DR286" s="412">
        <v>0</v>
      </c>
      <c r="DS286" s="412">
        <v>0</v>
      </c>
      <c r="DT286" s="412">
        <v>0</v>
      </c>
      <c r="DU286" s="412">
        <v>0</v>
      </c>
      <c r="DV286" s="412">
        <v>0</v>
      </c>
      <c r="DW286" s="412">
        <v>2</v>
      </c>
      <c r="DX286" s="412">
        <v>3</v>
      </c>
      <c r="DY286" s="412">
        <v>8</v>
      </c>
      <c r="DZ286" s="412">
        <v>8</v>
      </c>
      <c r="EA286" s="412">
        <v>5</v>
      </c>
      <c r="EB286" s="412">
        <v>3</v>
      </c>
      <c r="EC286" s="412">
        <v>8</v>
      </c>
      <c r="ED286" s="412">
        <v>6</v>
      </c>
      <c r="EE286" s="412">
        <v>43</v>
      </c>
      <c r="EF286" s="412">
        <v>9</v>
      </c>
      <c r="EG286" s="412">
        <v>25</v>
      </c>
      <c r="EH286" s="412">
        <v>58</v>
      </c>
      <c r="EI286" s="412">
        <v>78</v>
      </c>
      <c r="EJ286" s="412">
        <v>45</v>
      </c>
      <c r="EK286" s="412">
        <v>25</v>
      </c>
      <c r="EL286" s="412">
        <v>37</v>
      </c>
      <c r="EM286" s="412">
        <v>20</v>
      </c>
      <c r="EN286" s="412">
        <v>297</v>
      </c>
      <c r="EO286" s="412">
        <v>7</v>
      </c>
      <c r="EP286" s="412">
        <v>18</v>
      </c>
      <c r="EQ286" s="412">
        <v>19</v>
      </c>
      <c r="ER286" s="412">
        <v>23</v>
      </c>
      <c r="ES286" s="412">
        <v>15</v>
      </c>
      <c r="ET286" s="412">
        <v>4</v>
      </c>
      <c r="EU286" s="412">
        <v>18</v>
      </c>
      <c r="EV286" s="412">
        <v>11</v>
      </c>
      <c r="EW286" s="412">
        <v>115</v>
      </c>
      <c r="EX286" s="412">
        <v>0</v>
      </c>
      <c r="EY286" s="412">
        <v>0</v>
      </c>
      <c r="EZ286" s="412">
        <v>0</v>
      </c>
      <c r="FA286" s="412">
        <v>0</v>
      </c>
      <c r="FB286" s="412">
        <v>0</v>
      </c>
      <c r="FC286" s="412">
        <v>0</v>
      </c>
      <c r="FD286" s="412">
        <v>0</v>
      </c>
      <c r="FE286" s="412">
        <v>0</v>
      </c>
      <c r="FF286" s="412">
        <v>0</v>
      </c>
      <c r="FG286" s="412">
        <v>0</v>
      </c>
      <c r="FH286" s="412">
        <v>0</v>
      </c>
      <c r="FI286" s="412">
        <v>0</v>
      </c>
      <c r="FJ286" s="412">
        <v>0</v>
      </c>
      <c r="FK286" s="412">
        <v>1</v>
      </c>
      <c r="FL286" s="412">
        <v>0</v>
      </c>
      <c r="FM286" s="412">
        <v>0</v>
      </c>
      <c r="FN286" s="412">
        <v>1</v>
      </c>
      <c r="FO286" s="412">
        <v>2</v>
      </c>
      <c r="FP286" s="412">
        <v>7</v>
      </c>
      <c r="FQ286" s="412">
        <v>18</v>
      </c>
      <c r="FR286" s="412">
        <v>19</v>
      </c>
      <c r="FS286" s="412">
        <v>23</v>
      </c>
      <c r="FT286" s="412">
        <v>14</v>
      </c>
      <c r="FU286" s="412">
        <v>4</v>
      </c>
      <c r="FV286" s="412">
        <v>18</v>
      </c>
      <c r="FW286" s="412">
        <v>10</v>
      </c>
      <c r="FX286" s="412">
        <v>113</v>
      </c>
      <c r="FY286" s="412">
        <v>1</v>
      </c>
      <c r="FZ286" s="412">
        <v>312</v>
      </c>
      <c r="GA286" s="412">
        <v>590</v>
      </c>
      <c r="GB286" s="412">
        <v>3500</v>
      </c>
      <c r="GC286" s="412">
        <v>6701</v>
      </c>
      <c r="GD286" s="412">
        <v>5447</v>
      </c>
      <c r="GE286" s="412">
        <v>3285</v>
      </c>
      <c r="GF286" s="412">
        <v>4229</v>
      </c>
      <c r="GG286" s="412">
        <v>1315</v>
      </c>
      <c r="GH286" s="412">
        <v>25380</v>
      </c>
      <c r="GI286" s="412">
        <v>1</v>
      </c>
      <c r="GJ286" s="412">
        <v>458</v>
      </c>
      <c r="GK286" s="412">
        <v>1394</v>
      </c>
      <c r="GL286" s="412">
        <v>2774</v>
      </c>
      <c r="GM286" s="412">
        <v>3067</v>
      </c>
      <c r="GN286" s="412">
        <v>1835</v>
      </c>
      <c r="GO286" s="412">
        <v>840</v>
      </c>
      <c r="GP286" s="412">
        <v>714</v>
      </c>
      <c r="GQ286" s="412">
        <v>113</v>
      </c>
      <c r="GR286" s="412">
        <v>11196</v>
      </c>
      <c r="GS286" s="412">
        <v>0</v>
      </c>
      <c r="GT286" s="412">
        <v>0.5</v>
      </c>
      <c r="GU286" s="412">
        <v>0</v>
      </c>
      <c r="GV286" s="412">
        <v>0</v>
      </c>
      <c r="GW286" s="412">
        <v>0</v>
      </c>
      <c r="GX286" s="412">
        <v>0</v>
      </c>
      <c r="GY286" s="412">
        <v>0</v>
      </c>
      <c r="GZ286" s="412">
        <v>0</v>
      </c>
      <c r="HA286" s="412">
        <v>0</v>
      </c>
      <c r="HB286" s="412">
        <v>0.5</v>
      </c>
      <c r="HC286" s="412">
        <v>1.75</v>
      </c>
      <c r="HD286" s="412">
        <v>655.25</v>
      </c>
      <c r="HE286" s="412">
        <v>1637.5</v>
      </c>
      <c r="HF286" s="412">
        <v>5586</v>
      </c>
      <c r="HG286" s="412">
        <v>9006.75</v>
      </c>
      <c r="HH286" s="412">
        <v>6826.25</v>
      </c>
      <c r="HI286" s="412">
        <v>3916.25</v>
      </c>
      <c r="HJ286" s="412">
        <v>4765</v>
      </c>
      <c r="HK286" s="412">
        <v>1403.25</v>
      </c>
      <c r="HL286" s="412">
        <v>33798</v>
      </c>
      <c r="HM286" s="412">
        <v>1</v>
      </c>
      <c r="HN286" s="412">
        <v>436.8</v>
      </c>
      <c r="HO286" s="412">
        <v>1273.5999999999999</v>
      </c>
      <c r="HP286" s="412">
        <v>4965.3</v>
      </c>
      <c r="HQ286" s="412">
        <v>9006.7999999999993</v>
      </c>
      <c r="HR286" s="412">
        <v>8343.2000000000007</v>
      </c>
      <c r="HS286" s="412">
        <v>5656.8</v>
      </c>
      <c r="HT286" s="412">
        <v>7941.7</v>
      </c>
      <c r="HU286" s="412">
        <v>2806.5</v>
      </c>
      <c r="HV286" s="412">
        <v>40431.699999999997</v>
      </c>
      <c r="HW286" s="412">
        <v>143</v>
      </c>
      <c r="HX286" s="412">
        <v>40574.699999999997</v>
      </c>
      <c r="HY286" s="412">
        <v>1.75</v>
      </c>
      <c r="HZ286" s="412">
        <v>655.25</v>
      </c>
      <c r="IA286" s="412">
        <v>1637.5</v>
      </c>
      <c r="IB286" s="412">
        <v>5586</v>
      </c>
      <c r="IC286" s="412">
        <v>9006.75</v>
      </c>
      <c r="ID286" s="412">
        <v>6826.25</v>
      </c>
      <c r="IE286" s="412">
        <v>3916.25</v>
      </c>
      <c r="IF286" s="412">
        <v>4765</v>
      </c>
      <c r="IG286" s="412">
        <v>1403.25</v>
      </c>
      <c r="IH286" s="412">
        <v>33798</v>
      </c>
      <c r="II286" s="412">
        <v>0</v>
      </c>
      <c r="IJ286" s="412">
        <v>170.89</v>
      </c>
      <c r="IK286" s="412">
        <v>667.69</v>
      </c>
      <c r="IL286" s="412">
        <v>1044.24</v>
      </c>
      <c r="IM286" s="412">
        <v>1021.69</v>
      </c>
      <c r="IN286" s="412">
        <v>218.22</v>
      </c>
      <c r="IO286" s="412">
        <v>37.85</v>
      </c>
      <c r="IP286" s="412">
        <v>34.590000000000003</v>
      </c>
      <c r="IQ286" s="412">
        <v>5.48</v>
      </c>
      <c r="IR286" s="412">
        <v>3200.65</v>
      </c>
      <c r="IS286" s="412">
        <v>1.75</v>
      </c>
      <c r="IT286" s="412">
        <v>484.36</v>
      </c>
      <c r="IU286" s="412">
        <v>969.81</v>
      </c>
      <c r="IV286" s="412">
        <v>4541.76</v>
      </c>
      <c r="IW286" s="412">
        <v>7985.0599999999995</v>
      </c>
      <c r="IX286" s="412">
        <v>6608.03</v>
      </c>
      <c r="IY286" s="412">
        <v>3878.4</v>
      </c>
      <c r="IZ286" s="412">
        <v>4730.41</v>
      </c>
      <c r="JA286" s="412">
        <v>1397.77</v>
      </c>
      <c r="JB286" s="412">
        <v>30597.350000000002</v>
      </c>
      <c r="JC286" s="412">
        <v>1</v>
      </c>
      <c r="JD286" s="412">
        <v>322.89999999999998</v>
      </c>
      <c r="JE286" s="412">
        <v>754.3</v>
      </c>
      <c r="JF286" s="412">
        <v>4037.1</v>
      </c>
      <c r="JG286" s="412">
        <v>7985.1</v>
      </c>
      <c r="JH286" s="412">
        <v>8076.5</v>
      </c>
      <c r="JI286" s="412">
        <v>5602.1</v>
      </c>
      <c r="JJ286" s="412">
        <v>7884</v>
      </c>
      <c r="JK286" s="412">
        <v>2795.5</v>
      </c>
      <c r="JL286" s="412">
        <v>37458.5</v>
      </c>
      <c r="JM286" s="412">
        <v>143</v>
      </c>
      <c r="JN286" s="412">
        <v>37601.5</v>
      </c>
      <c r="JO286" s="286"/>
      <c r="JP286" s="143">
        <f t="shared" si="9"/>
        <v>0</v>
      </c>
    </row>
    <row r="287" spans="1:276" x14ac:dyDescent="0.2">
      <c r="A287" s="150" t="s">
        <v>768</v>
      </c>
      <c r="B287" s="151" t="s">
        <v>284</v>
      </c>
      <c r="C287" s="152" t="s">
        <v>69</v>
      </c>
      <c r="D287" s="415" t="s">
        <v>337</v>
      </c>
      <c r="E287" s="412">
        <v>7358</v>
      </c>
      <c r="F287" s="412">
        <v>13133</v>
      </c>
      <c r="G287" s="412">
        <v>26359</v>
      </c>
      <c r="H287" s="412">
        <v>11468</v>
      </c>
      <c r="I287" s="412">
        <v>4443</v>
      </c>
      <c r="J287" s="412">
        <v>2079</v>
      </c>
      <c r="K287" s="412">
        <v>784</v>
      </c>
      <c r="L287" s="412">
        <v>41</v>
      </c>
      <c r="M287" s="412">
        <v>65665</v>
      </c>
      <c r="N287" s="412">
        <v>135</v>
      </c>
      <c r="O287" s="412">
        <v>161</v>
      </c>
      <c r="P287" s="412">
        <v>230</v>
      </c>
      <c r="Q287" s="412">
        <v>102</v>
      </c>
      <c r="R287" s="412">
        <v>36</v>
      </c>
      <c r="S287" s="412">
        <v>9</v>
      </c>
      <c r="T287" s="412">
        <v>6</v>
      </c>
      <c r="U287" s="412">
        <v>1</v>
      </c>
      <c r="V287" s="412">
        <v>680</v>
      </c>
      <c r="W287" s="412">
        <v>0</v>
      </c>
      <c r="X287" s="412">
        <v>0</v>
      </c>
      <c r="Y287" s="412">
        <v>0</v>
      </c>
      <c r="Z287" s="412">
        <v>0</v>
      </c>
      <c r="AA287" s="412">
        <v>0</v>
      </c>
      <c r="AB287" s="412">
        <v>0</v>
      </c>
      <c r="AC287" s="412">
        <v>0</v>
      </c>
      <c r="AD287" s="412">
        <v>0</v>
      </c>
      <c r="AE287" s="412">
        <v>0</v>
      </c>
      <c r="AF287" s="412">
        <v>7223</v>
      </c>
      <c r="AG287" s="412">
        <v>12972</v>
      </c>
      <c r="AH287" s="412">
        <v>26129</v>
      </c>
      <c r="AI287" s="412">
        <v>11366</v>
      </c>
      <c r="AJ287" s="412">
        <v>4407</v>
      </c>
      <c r="AK287" s="412">
        <v>2070</v>
      </c>
      <c r="AL287" s="412">
        <v>778</v>
      </c>
      <c r="AM287" s="412">
        <v>40</v>
      </c>
      <c r="AN287" s="412">
        <v>64985</v>
      </c>
      <c r="AO287" s="412">
        <v>9</v>
      </c>
      <c r="AP287" s="412">
        <v>26</v>
      </c>
      <c r="AQ287" s="412">
        <v>110</v>
      </c>
      <c r="AR287" s="412">
        <v>72</v>
      </c>
      <c r="AS287" s="412">
        <v>33</v>
      </c>
      <c r="AT287" s="412">
        <v>24</v>
      </c>
      <c r="AU287" s="412">
        <v>11</v>
      </c>
      <c r="AV287" s="412">
        <v>12</v>
      </c>
      <c r="AW287" s="412">
        <v>297</v>
      </c>
      <c r="AX287" s="412">
        <v>9</v>
      </c>
      <c r="AY287" s="412">
        <v>26</v>
      </c>
      <c r="AZ287" s="412">
        <v>110</v>
      </c>
      <c r="BA287" s="412">
        <v>72</v>
      </c>
      <c r="BB287" s="412">
        <v>33</v>
      </c>
      <c r="BC287" s="412">
        <v>24</v>
      </c>
      <c r="BD287" s="412">
        <v>11</v>
      </c>
      <c r="BE287" s="412">
        <v>12</v>
      </c>
      <c r="BF287" s="412">
        <v>0</v>
      </c>
      <c r="BG287" s="412">
        <v>297</v>
      </c>
      <c r="BH287" s="412">
        <v>9</v>
      </c>
      <c r="BI287" s="412">
        <v>7240</v>
      </c>
      <c r="BJ287" s="412">
        <v>13056</v>
      </c>
      <c r="BK287" s="412">
        <v>26091</v>
      </c>
      <c r="BL287" s="412">
        <v>11327</v>
      </c>
      <c r="BM287" s="412">
        <v>4398</v>
      </c>
      <c r="BN287" s="412">
        <v>2057</v>
      </c>
      <c r="BO287" s="412">
        <v>779</v>
      </c>
      <c r="BP287" s="412">
        <v>28</v>
      </c>
      <c r="BQ287" s="412">
        <v>64985</v>
      </c>
      <c r="BR287" s="412">
        <v>3</v>
      </c>
      <c r="BS287" s="412">
        <v>4075</v>
      </c>
      <c r="BT287" s="412">
        <v>5101</v>
      </c>
      <c r="BU287" s="412">
        <v>6837</v>
      </c>
      <c r="BV287" s="412">
        <v>2411</v>
      </c>
      <c r="BW287" s="412">
        <v>705</v>
      </c>
      <c r="BX287" s="412">
        <v>206</v>
      </c>
      <c r="BY287" s="412">
        <v>81</v>
      </c>
      <c r="BZ287" s="412">
        <v>4</v>
      </c>
      <c r="CA287" s="412">
        <v>19423</v>
      </c>
      <c r="CB287" s="412">
        <v>0</v>
      </c>
      <c r="CC287" s="412">
        <v>38</v>
      </c>
      <c r="CD287" s="412">
        <v>103</v>
      </c>
      <c r="CE287" s="412">
        <v>215</v>
      </c>
      <c r="CF287" s="412">
        <v>106</v>
      </c>
      <c r="CG287" s="412">
        <v>39</v>
      </c>
      <c r="CH287" s="412">
        <v>16</v>
      </c>
      <c r="CI287" s="412">
        <v>2</v>
      </c>
      <c r="CJ287" s="412">
        <v>0</v>
      </c>
      <c r="CK287" s="412">
        <v>519</v>
      </c>
      <c r="CL287" s="412">
        <v>1</v>
      </c>
      <c r="CM287" s="412">
        <v>2</v>
      </c>
      <c r="CN287" s="412">
        <v>4</v>
      </c>
      <c r="CO287" s="412">
        <v>11</v>
      </c>
      <c r="CP287" s="412">
        <v>6</v>
      </c>
      <c r="CQ287" s="412">
        <v>7</v>
      </c>
      <c r="CR287" s="412">
        <v>6</v>
      </c>
      <c r="CS287" s="412">
        <v>14</v>
      </c>
      <c r="CT287" s="412">
        <v>2</v>
      </c>
      <c r="CU287" s="412">
        <v>53</v>
      </c>
      <c r="CV287" s="412">
        <v>46</v>
      </c>
      <c r="CW287" s="412">
        <v>39</v>
      </c>
      <c r="CX287" s="412">
        <v>70</v>
      </c>
      <c r="CY287" s="412">
        <v>37</v>
      </c>
      <c r="CZ287" s="412">
        <v>14</v>
      </c>
      <c r="DA287" s="412">
        <v>12</v>
      </c>
      <c r="DB287" s="412">
        <v>3</v>
      </c>
      <c r="DC287" s="412">
        <v>1</v>
      </c>
      <c r="DD287" s="412">
        <v>222</v>
      </c>
      <c r="DE287" s="412">
        <v>122</v>
      </c>
      <c r="DF287" s="412">
        <v>247</v>
      </c>
      <c r="DG287" s="412">
        <v>249</v>
      </c>
      <c r="DH287" s="412">
        <v>96</v>
      </c>
      <c r="DI287" s="412">
        <v>45</v>
      </c>
      <c r="DJ287" s="412">
        <v>23</v>
      </c>
      <c r="DK287" s="412">
        <v>13</v>
      </c>
      <c r="DL287" s="412">
        <v>1</v>
      </c>
      <c r="DM287" s="412">
        <v>796</v>
      </c>
      <c r="DN287" s="412">
        <v>42</v>
      </c>
      <c r="DO287" s="412">
        <v>85</v>
      </c>
      <c r="DP287" s="412">
        <v>91</v>
      </c>
      <c r="DQ287" s="412">
        <v>46</v>
      </c>
      <c r="DR287" s="412">
        <v>10</v>
      </c>
      <c r="DS287" s="412">
        <v>8</v>
      </c>
      <c r="DT287" s="412">
        <v>4</v>
      </c>
      <c r="DU287" s="412">
        <v>0</v>
      </c>
      <c r="DV287" s="412">
        <v>286</v>
      </c>
      <c r="DW287" s="412">
        <v>18</v>
      </c>
      <c r="DX287" s="412">
        <v>22</v>
      </c>
      <c r="DY287" s="412">
        <v>29</v>
      </c>
      <c r="DZ287" s="412">
        <v>12</v>
      </c>
      <c r="EA287" s="412">
        <v>3</v>
      </c>
      <c r="EB287" s="412">
        <v>1</v>
      </c>
      <c r="EC287" s="412">
        <v>4</v>
      </c>
      <c r="ED287" s="412">
        <v>0</v>
      </c>
      <c r="EE287" s="412">
        <v>89</v>
      </c>
      <c r="EF287" s="412">
        <v>182</v>
      </c>
      <c r="EG287" s="412">
        <v>354</v>
      </c>
      <c r="EH287" s="412">
        <v>369</v>
      </c>
      <c r="EI287" s="412">
        <v>154</v>
      </c>
      <c r="EJ287" s="412">
        <v>58</v>
      </c>
      <c r="EK287" s="412">
        <v>32</v>
      </c>
      <c r="EL287" s="412">
        <v>21</v>
      </c>
      <c r="EM287" s="412">
        <v>1</v>
      </c>
      <c r="EN287" s="412">
        <v>1171</v>
      </c>
      <c r="EO287" s="412">
        <v>55</v>
      </c>
      <c r="EP287" s="412">
        <v>115</v>
      </c>
      <c r="EQ287" s="412">
        <v>118</v>
      </c>
      <c r="ER287" s="412">
        <v>56</v>
      </c>
      <c r="ES287" s="412">
        <v>29</v>
      </c>
      <c r="ET287" s="412">
        <v>6</v>
      </c>
      <c r="EU287" s="412">
        <v>13</v>
      </c>
      <c r="EV287" s="412">
        <v>1</v>
      </c>
      <c r="EW287" s="412">
        <v>393</v>
      </c>
      <c r="EX287" s="412">
        <v>0</v>
      </c>
      <c r="EY287" s="412">
        <v>0</v>
      </c>
      <c r="EZ287" s="412">
        <v>0</v>
      </c>
      <c r="FA287" s="412">
        <v>0</v>
      </c>
      <c r="FB287" s="412">
        <v>0</v>
      </c>
      <c r="FC287" s="412">
        <v>0</v>
      </c>
      <c r="FD287" s="412">
        <v>0</v>
      </c>
      <c r="FE287" s="412">
        <v>0</v>
      </c>
      <c r="FF287" s="412">
        <v>0</v>
      </c>
      <c r="FG287" s="412">
        <v>25</v>
      </c>
      <c r="FH287" s="412">
        <v>53</v>
      </c>
      <c r="FI287" s="412">
        <v>54</v>
      </c>
      <c r="FJ287" s="412">
        <v>23</v>
      </c>
      <c r="FK287" s="412">
        <v>12</v>
      </c>
      <c r="FL287" s="412">
        <v>2</v>
      </c>
      <c r="FM287" s="412">
        <v>9</v>
      </c>
      <c r="FN287" s="412">
        <v>1</v>
      </c>
      <c r="FO287" s="412">
        <v>179</v>
      </c>
      <c r="FP287" s="412">
        <v>30</v>
      </c>
      <c r="FQ287" s="412">
        <v>62</v>
      </c>
      <c r="FR287" s="412">
        <v>64</v>
      </c>
      <c r="FS287" s="412">
        <v>33</v>
      </c>
      <c r="FT287" s="412">
        <v>17</v>
      </c>
      <c r="FU287" s="412">
        <v>4</v>
      </c>
      <c r="FV287" s="412">
        <v>4</v>
      </c>
      <c r="FW287" s="412">
        <v>0</v>
      </c>
      <c r="FX287" s="412">
        <v>214</v>
      </c>
      <c r="FY287" s="412">
        <v>5</v>
      </c>
      <c r="FZ287" s="412">
        <v>3065</v>
      </c>
      <c r="GA287" s="412">
        <v>7741</v>
      </c>
      <c r="GB287" s="412">
        <v>18908</v>
      </c>
      <c r="GC287" s="412">
        <v>8746</v>
      </c>
      <c r="GD287" s="412">
        <v>3634</v>
      </c>
      <c r="GE287" s="412">
        <v>1820</v>
      </c>
      <c r="GF287" s="412">
        <v>674</v>
      </c>
      <c r="GG287" s="412">
        <v>22</v>
      </c>
      <c r="GH287" s="412">
        <v>44615</v>
      </c>
      <c r="GI287" s="412">
        <v>4</v>
      </c>
      <c r="GJ287" s="412">
        <v>4175</v>
      </c>
      <c r="GK287" s="412">
        <v>5315</v>
      </c>
      <c r="GL287" s="412">
        <v>7183</v>
      </c>
      <c r="GM287" s="412">
        <v>2581</v>
      </c>
      <c r="GN287" s="412">
        <v>764</v>
      </c>
      <c r="GO287" s="412">
        <v>237</v>
      </c>
      <c r="GP287" s="412">
        <v>105</v>
      </c>
      <c r="GQ287" s="412">
        <v>6</v>
      </c>
      <c r="GR287" s="412">
        <v>20370</v>
      </c>
      <c r="GS287" s="412">
        <v>0</v>
      </c>
      <c r="GT287" s="412">
        <v>0</v>
      </c>
      <c r="GU287" s="412">
        <v>0</v>
      </c>
      <c r="GV287" s="412">
        <v>0.9</v>
      </c>
      <c r="GW287" s="412">
        <v>0</v>
      </c>
      <c r="GX287" s="412">
        <v>0</v>
      </c>
      <c r="GY287" s="412">
        <v>0</v>
      </c>
      <c r="GZ287" s="412">
        <v>0</v>
      </c>
      <c r="HA287" s="412">
        <v>0</v>
      </c>
      <c r="HB287" s="412">
        <v>0.9</v>
      </c>
      <c r="HC287" s="412">
        <v>7.75</v>
      </c>
      <c r="HD287" s="412">
        <v>6179.75</v>
      </c>
      <c r="HE287" s="412">
        <v>11684</v>
      </c>
      <c r="HF287" s="412">
        <v>24254.1</v>
      </c>
      <c r="HG287" s="412">
        <v>10659.25</v>
      </c>
      <c r="HH287" s="412">
        <v>4203</v>
      </c>
      <c r="HI287" s="412">
        <v>1991</v>
      </c>
      <c r="HJ287" s="412">
        <v>749.75</v>
      </c>
      <c r="HK287" s="412">
        <v>26</v>
      </c>
      <c r="HL287" s="412">
        <v>59754.6</v>
      </c>
      <c r="HM287" s="412">
        <v>4.3</v>
      </c>
      <c r="HN287" s="412">
        <v>4119.8</v>
      </c>
      <c r="HO287" s="412">
        <v>9087.6</v>
      </c>
      <c r="HP287" s="412">
        <v>21559.200000000001</v>
      </c>
      <c r="HQ287" s="412">
        <v>10659.3</v>
      </c>
      <c r="HR287" s="412">
        <v>5137</v>
      </c>
      <c r="HS287" s="412">
        <v>2875.9</v>
      </c>
      <c r="HT287" s="412">
        <v>1249.5999999999999</v>
      </c>
      <c r="HU287" s="412">
        <v>52</v>
      </c>
      <c r="HV287" s="412">
        <v>54744.7</v>
      </c>
      <c r="HW287" s="412">
        <v>0</v>
      </c>
      <c r="HX287" s="412">
        <v>54744.7</v>
      </c>
      <c r="HY287" s="412">
        <v>7.75</v>
      </c>
      <c r="HZ287" s="412">
        <v>6179.75</v>
      </c>
      <c r="IA287" s="412">
        <v>11684</v>
      </c>
      <c r="IB287" s="412">
        <v>24254.1</v>
      </c>
      <c r="IC287" s="412">
        <v>10659.25</v>
      </c>
      <c r="ID287" s="412">
        <v>4203</v>
      </c>
      <c r="IE287" s="412">
        <v>1991</v>
      </c>
      <c r="IF287" s="412">
        <v>749.75</v>
      </c>
      <c r="IG287" s="412">
        <v>26</v>
      </c>
      <c r="IH287" s="412">
        <v>59754.6</v>
      </c>
      <c r="II287" s="412">
        <v>1.31</v>
      </c>
      <c r="IJ287" s="412">
        <v>1963.62</v>
      </c>
      <c r="IK287" s="412">
        <v>2193.75</v>
      </c>
      <c r="IL287" s="412">
        <v>2588.27</v>
      </c>
      <c r="IM287" s="412">
        <v>514.89</v>
      </c>
      <c r="IN287" s="412">
        <v>110.72</v>
      </c>
      <c r="IO287" s="412">
        <v>38.97</v>
      </c>
      <c r="IP287" s="412">
        <v>12.83</v>
      </c>
      <c r="IQ287" s="412">
        <v>0.5</v>
      </c>
      <c r="IR287" s="412">
        <v>7424.8600000000015</v>
      </c>
      <c r="IS287" s="412">
        <v>6.4399999999999995</v>
      </c>
      <c r="IT287" s="412">
        <v>4216.13</v>
      </c>
      <c r="IU287" s="412">
        <v>9490.25</v>
      </c>
      <c r="IV287" s="412">
        <v>21665.829999999998</v>
      </c>
      <c r="IW287" s="412">
        <v>10144.36</v>
      </c>
      <c r="IX287" s="412">
        <v>4092.28</v>
      </c>
      <c r="IY287" s="412">
        <v>1952.03</v>
      </c>
      <c r="IZ287" s="412">
        <v>736.92</v>
      </c>
      <c r="JA287" s="412">
        <v>25.5</v>
      </c>
      <c r="JB287" s="412">
        <v>52329.739999999991</v>
      </c>
      <c r="JC287" s="412">
        <v>3.6</v>
      </c>
      <c r="JD287" s="412">
        <v>2810.8</v>
      </c>
      <c r="JE287" s="412">
        <v>7381.3</v>
      </c>
      <c r="JF287" s="412">
        <v>19258.5</v>
      </c>
      <c r="JG287" s="412">
        <v>10144.4</v>
      </c>
      <c r="JH287" s="412">
        <v>5001.7</v>
      </c>
      <c r="JI287" s="412">
        <v>2819.6</v>
      </c>
      <c r="JJ287" s="412">
        <v>1228.2</v>
      </c>
      <c r="JK287" s="412">
        <v>51</v>
      </c>
      <c r="JL287" s="412">
        <v>48699.099999999991</v>
      </c>
      <c r="JM287" s="412">
        <v>0</v>
      </c>
      <c r="JN287" s="412">
        <v>48699.1</v>
      </c>
      <c r="JO287" s="286"/>
      <c r="JP287" s="143">
        <f t="shared" si="9"/>
        <v>0</v>
      </c>
    </row>
    <row r="288" spans="1:276" x14ac:dyDescent="0.2">
      <c r="A288" s="150" t="s">
        <v>769</v>
      </c>
      <c r="B288" s="151" t="s">
        <v>276</v>
      </c>
      <c r="C288" s="152" t="s">
        <v>277</v>
      </c>
      <c r="D288" s="415" t="s">
        <v>338</v>
      </c>
      <c r="E288" s="412">
        <v>1683</v>
      </c>
      <c r="F288" s="412">
        <v>3865</v>
      </c>
      <c r="G288" s="412">
        <v>14770</v>
      </c>
      <c r="H288" s="412">
        <v>13008</v>
      </c>
      <c r="I288" s="412">
        <v>8676</v>
      </c>
      <c r="J288" s="412">
        <v>4909</v>
      </c>
      <c r="K288" s="412">
        <v>4510</v>
      </c>
      <c r="L288" s="412">
        <v>397</v>
      </c>
      <c r="M288" s="412">
        <v>51818</v>
      </c>
      <c r="N288" s="412">
        <v>76</v>
      </c>
      <c r="O288" s="412">
        <v>54</v>
      </c>
      <c r="P288" s="412">
        <v>102</v>
      </c>
      <c r="Q288" s="412">
        <v>108</v>
      </c>
      <c r="R288" s="412">
        <v>86</v>
      </c>
      <c r="S288" s="412">
        <v>34</v>
      </c>
      <c r="T288" s="412">
        <v>21</v>
      </c>
      <c r="U288" s="412">
        <v>9</v>
      </c>
      <c r="V288" s="412">
        <v>490</v>
      </c>
      <c r="W288" s="412">
        <v>0</v>
      </c>
      <c r="X288" s="412">
        <v>0</v>
      </c>
      <c r="Y288" s="412">
        <v>0</v>
      </c>
      <c r="Z288" s="412">
        <v>0</v>
      </c>
      <c r="AA288" s="412">
        <v>0</v>
      </c>
      <c r="AB288" s="412">
        <v>0</v>
      </c>
      <c r="AC288" s="412">
        <v>0</v>
      </c>
      <c r="AD288" s="412">
        <v>0</v>
      </c>
      <c r="AE288" s="412">
        <v>0</v>
      </c>
      <c r="AF288" s="412">
        <v>1607</v>
      </c>
      <c r="AG288" s="412">
        <v>3811</v>
      </c>
      <c r="AH288" s="412">
        <v>14668</v>
      </c>
      <c r="AI288" s="412">
        <v>12900</v>
      </c>
      <c r="AJ288" s="412">
        <v>8590</v>
      </c>
      <c r="AK288" s="412">
        <v>4875</v>
      </c>
      <c r="AL288" s="412">
        <v>4489</v>
      </c>
      <c r="AM288" s="412">
        <v>388</v>
      </c>
      <c r="AN288" s="412">
        <v>51328</v>
      </c>
      <c r="AO288" s="412">
        <v>3</v>
      </c>
      <c r="AP288" s="412">
        <v>5</v>
      </c>
      <c r="AQ288" s="412">
        <v>50</v>
      </c>
      <c r="AR288" s="412">
        <v>74</v>
      </c>
      <c r="AS288" s="412">
        <v>47</v>
      </c>
      <c r="AT288" s="412">
        <v>23</v>
      </c>
      <c r="AU288" s="412">
        <v>34</v>
      </c>
      <c r="AV288" s="412">
        <v>12</v>
      </c>
      <c r="AW288" s="412">
        <v>248</v>
      </c>
      <c r="AX288" s="412">
        <v>3</v>
      </c>
      <c r="AY288" s="412">
        <v>5</v>
      </c>
      <c r="AZ288" s="412">
        <v>50</v>
      </c>
      <c r="BA288" s="412">
        <v>74</v>
      </c>
      <c r="BB288" s="412">
        <v>47</v>
      </c>
      <c r="BC288" s="412">
        <v>23</v>
      </c>
      <c r="BD288" s="412">
        <v>34</v>
      </c>
      <c r="BE288" s="412">
        <v>12</v>
      </c>
      <c r="BF288" s="412">
        <v>0</v>
      </c>
      <c r="BG288" s="412">
        <v>248</v>
      </c>
      <c r="BH288" s="412">
        <v>3</v>
      </c>
      <c r="BI288" s="412">
        <v>1609</v>
      </c>
      <c r="BJ288" s="412">
        <v>3856</v>
      </c>
      <c r="BK288" s="412">
        <v>14692</v>
      </c>
      <c r="BL288" s="412">
        <v>12873</v>
      </c>
      <c r="BM288" s="412">
        <v>8566</v>
      </c>
      <c r="BN288" s="412">
        <v>4886</v>
      </c>
      <c r="BO288" s="412">
        <v>4467</v>
      </c>
      <c r="BP288" s="412">
        <v>376</v>
      </c>
      <c r="BQ288" s="412">
        <v>51328</v>
      </c>
      <c r="BR288" s="412">
        <v>1</v>
      </c>
      <c r="BS288" s="412">
        <v>1100</v>
      </c>
      <c r="BT288" s="412">
        <v>2110</v>
      </c>
      <c r="BU288" s="412">
        <v>4997</v>
      </c>
      <c r="BV288" s="412">
        <v>3386</v>
      </c>
      <c r="BW288" s="412">
        <v>1794</v>
      </c>
      <c r="BX288" s="412">
        <v>719</v>
      </c>
      <c r="BY288" s="412">
        <v>478</v>
      </c>
      <c r="BZ288" s="412">
        <v>18</v>
      </c>
      <c r="CA288" s="412">
        <v>14603</v>
      </c>
      <c r="CB288" s="412">
        <v>0</v>
      </c>
      <c r="CC288" s="412">
        <v>6</v>
      </c>
      <c r="CD288" s="412">
        <v>29</v>
      </c>
      <c r="CE288" s="412">
        <v>128</v>
      </c>
      <c r="CF288" s="412">
        <v>97</v>
      </c>
      <c r="CG288" s="412">
        <v>91</v>
      </c>
      <c r="CH288" s="412">
        <v>39</v>
      </c>
      <c r="CI288" s="412">
        <v>38</v>
      </c>
      <c r="CJ288" s="412">
        <v>1</v>
      </c>
      <c r="CK288" s="412">
        <v>429</v>
      </c>
      <c r="CL288" s="412">
        <v>0</v>
      </c>
      <c r="CM288" s="412">
        <v>0</v>
      </c>
      <c r="CN288" s="412">
        <v>2</v>
      </c>
      <c r="CO288" s="412">
        <v>6</v>
      </c>
      <c r="CP288" s="412">
        <v>8</v>
      </c>
      <c r="CQ288" s="412">
        <v>6</v>
      </c>
      <c r="CR288" s="412">
        <v>9</v>
      </c>
      <c r="CS288" s="412">
        <v>17</v>
      </c>
      <c r="CT288" s="412">
        <v>2</v>
      </c>
      <c r="CU288" s="412">
        <v>50</v>
      </c>
      <c r="CV288" s="412">
        <v>29</v>
      </c>
      <c r="CW288" s="412">
        <v>22</v>
      </c>
      <c r="CX288" s="412">
        <v>44</v>
      </c>
      <c r="CY288" s="412">
        <v>42</v>
      </c>
      <c r="CZ288" s="412">
        <v>29</v>
      </c>
      <c r="DA288" s="412">
        <v>14</v>
      </c>
      <c r="DB288" s="412">
        <v>29</v>
      </c>
      <c r="DC288" s="412">
        <v>9</v>
      </c>
      <c r="DD288" s="412">
        <v>218</v>
      </c>
      <c r="DE288" s="412">
        <v>20</v>
      </c>
      <c r="DF288" s="412">
        <v>77</v>
      </c>
      <c r="DG288" s="412">
        <v>185</v>
      </c>
      <c r="DH288" s="412">
        <v>100</v>
      </c>
      <c r="DI288" s="412">
        <v>54</v>
      </c>
      <c r="DJ288" s="412">
        <v>43</v>
      </c>
      <c r="DK288" s="412">
        <v>40</v>
      </c>
      <c r="DL288" s="412">
        <v>8</v>
      </c>
      <c r="DM288" s="412">
        <v>527</v>
      </c>
      <c r="DN288" s="412">
        <v>19</v>
      </c>
      <c r="DO288" s="412">
        <v>40</v>
      </c>
      <c r="DP288" s="412">
        <v>109</v>
      </c>
      <c r="DQ288" s="412">
        <v>55</v>
      </c>
      <c r="DR288" s="412">
        <v>28</v>
      </c>
      <c r="DS288" s="412">
        <v>17</v>
      </c>
      <c r="DT288" s="412">
        <v>18</v>
      </c>
      <c r="DU288" s="412">
        <v>2</v>
      </c>
      <c r="DV288" s="412">
        <v>288</v>
      </c>
      <c r="DW288" s="412">
        <v>13</v>
      </c>
      <c r="DX288" s="412">
        <v>18</v>
      </c>
      <c r="DY288" s="412">
        <v>19</v>
      </c>
      <c r="DZ288" s="412">
        <v>14</v>
      </c>
      <c r="EA288" s="412">
        <v>10</v>
      </c>
      <c r="EB288" s="412">
        <v>4</v>
      </c>
      <c r="EC288" s="412">
        <v>2</v>
      </c>
      <c r="ED288" s="412">
        <v>2</v>
      </c>
      <c r="EE288" s="412">
        <v>82</v>
      </c>
      <c r="EF288" s="412">
        <v>52</v>
      </c>
      <c r="EG288" s="412">
        <v>135</v>
      </c>
      <c r="EH288" s="412">
        <v>313</v>
      </c>
      <c r="EI288" s="412">
        <v>169</v>
      </c>
      <c r="EJ288" s="412">
        <v>92</v>
      </c>
      <c r="EK288" s="412">
        <v>64</v>
      </c>
      <c r="EL288" s="412">
        <v>60</v>
      </c>
      <c r="EM288" s="412">
        <v>12</v>
      </c>
      <c r="EN288" s="412">
        <v>897</v>
      </c>
      <c r="EO288" s="412">
        <v>24</v>
      </c>
      <c r="EP288" s="412">
        <v>66</v>
      </c>
      <c r="EQ288" s="412">
        <v>115</v>
      </c>
      <c r="ER288" s="412">
        <v>67</v>
      </c>
      <c r="ES288" s="412">
        <v>48</v>
      </c>
      <c r="ET288" s="412">
        <v>30</v>
      </c>
      <c r="EU288" s="412">
        <v>41</v>
      </c>
      <c r="EV288" s="412">
        <v>7</v>
      </c>
      <c r="EW288" s="412">
        <v>398</v>
      </c>
      <c r="EX288" s="412">
        <v>0</v>
      </c>
      <c r="EY288" s="412">
        <v>0</v>
      </c>
      <c r="EZ288" s="412">
        <v>0</v>
      </c>
      <c r="FA288" s="412">
        <v>0</v>
      </c>
      <c r="FB288" s="412">
        <v>0</v>
      </c>
      <c r="FC288" s="412">
        <v>0</v>
      </c>
      <c r="FD288" s="412">
        <v>0</v>
      </c>
      <c r="FE288" s="412">
        <v>0</v>
      </c>
      <c r="FF288" s="412">
        <v>0</v>
      </c>
      <c r="FG288" s="412">
        <v>0</v>
      </c>
      <c r="FH288" s="412">
        <v>4</v>
      </c>
      <c r="FI288" s="412">
        <v>9</v>
      </c>
      <c r="FJ288" s="412">
        <v>10</v>
      </c>
      <c r="FK288" s="412">
        <v>7</v>
      </c>
      <c r="FL288" s="412">
        <v>3</v>
      </c>
      <c r="FM288" s="412">
        <v>9</v>
      </c>
      <c r="FN288" s="412">
        <v>1</v>
      </c>
      <c r="FO288" s="412">
        <v>43</v>
      </c>
      <c r="FP288" s="412">
        <v>24</v>
      </c>
      <c r="FQ288" s="412">
        <v>62</v>
      </c>
      <c r="FR288" s="412">
        <v>106</v>
      </c>
      <c r="FS288" s="412">
        <v>57</v>
      </c>
      <c r="FT288" s="412">
        <v>41</v>
      </c>
      <c r="FU288" s="412">
        <v>27</v>
      </c>
      <c r="FV288" s="412">
        <v>32</v>
      </c>
      <c r="FW288" s="412">
        <v>6</v>
      </c>
      <c r="FX288" s="412">
        <v>355</v>
      </c>
      <c r="FY288" s="412">
        <v>2</v>
      </c>
      <c r="FZ288" s="412">
        <v>470</v>
      </c>
      <c r="GA288" s="412">
        <v>1657</v>
      </c>
      <c r="GB288" s="412">
        <v>9433</v>
      </c>
      <c r="GC288" s="412">
        <v>9313</v>
      </c>
      <c r="GD288" s="412">
        <v>6636</v>
      </c>
      <c r="GE288" s="412">
        <v>4098</v>
      </c>
      <c r="GF288" s="412">
        <v>3914</v>
      </c>
      <c r="GG288" s="412">
        <v>351</v>
      </c>
      <c r="GH288" s="412">
        <v>35874</v>
      </c>
      <c r="GI288" s="412">
        <v>1</v>
      </c>
      <c r="GJ288" s="412">
        <v>1139</v>
      </c>
      <c r="GK288" s="412">
        <v>2199</v>
      </c>
      <c r="GL288" s="412">
        <v>5259</v>
      </c>
      <c r="GM288" s="412">
        <v>3560</v>
      </c>
      <c r="GN288" s="412">
        <v>1930</v>
      </c>
      <c r="GO288" s="412">
        <v>788</v>
      </c>
      <c r="GP288" s="412">
        <v>553</v>
      </c>
      <c r="GQ288" s="412">
        <v>25</v>
      </c>
      <c r="GR288" s="412">
        <v>15454</v>
      </c>
      <c r="GS288" s="412">
        <v>0</v>
      </c>
      <c r="GT288" s="412">
        <v>2.6</v>
      </c>
      <c r="GU288" s="412">
        <v>0.5</v>
      </c>
      <c r="GV288" s="412">
        <v>0</v>
      </c>
      <c r="GW288" s="412">
        <v>0</v>
      </c>
      <c r="GX288" s="412">
        <v>0</v>
      </c>
      <c r="GY288" s="412">
        <v>0</v>
      </c>
      <c r="GZ288" s="412">
        <v>0</v>
      </c>
      <c r="HA288" s="412">
        <v>0</v>
      </c>
      <c r="HB288" s="412">
        <v>3.1</v>
      </c>
      <c r="HC288" s="412">
        <v>2.75</v>
      </c>
      <c r="HD288" s="412">
        <v>1316.9</v>
      </c>
      <c r="HE288" s="412">
        <v>3288.75</v>
      </c>
      <c r="HF288" s="412">
        <v>13308.25</v>
      </c>
      <c r="HG288" s="412">
        <v>11950.25</v>
      </c>
      <c r="HH288" s="412">
        <v>8068.25</v>
      </c>
      <c r="HI288" s="412">
        <v>4677</v>
      </c>
      <c r="HJ288" s="412">
        <v>4312.5</v>
      </c>
      <c r="HK288" s="412">
        <v>369.25</v>
      </c>
      <c r="HL288" s="412">
        <v>47293.9</v>
      </c>
      <c r="HM288" s="412">
        <v>1.5</v>
      </c>
      <c r="HN288" s="412">
        <v>877.9</v>
      </c>
      <c r="HO288" s="412">
        <v>2557.9</v>
      </c>
      <c r="HP288" s="412">
        <v>11829.6</v>
      </c>
      <c r="HQ288" s="412">
        <v>11950.3</v>
      </c>
      <c r="HR288" s="412">
        <v>9861.2000000000007</v>
      </c>
      <c r="HS288" s="412">
        <v>6755.7</v>
      </c>
      <c r="HT288" s="412">
        <v>7187.5</v>
      </c>
      <c r="HU288" s="412">
        <v>738.5</v>
      </c>
      <c r="HV288" s="412">
        <v>51760.1</v>
      </c>
      <c r="HW288" s="412">
        <v>0</v>
      </c>
      <c r="HX288" s="412">
        <v>51760.1</v>
      </c>
      <c r="HY288" s="412">
        <v>2.75</v>
      </c>
      <c r="HZ288" s="412">
        <v>1316.9</v>
      </c>
      <c r="IA288" s="412">
        <v>3288.75</v>
      </c>
      <c r="IB288" s="412">
        <v>13308.25</v>
      </c>
      <c r="IC288" s="412">
        <v>11950.25</v>
      </c>
      <c r="ID288" s="412">
        <v>8068.25</v>
      </c>
      <c r="IE288" s="412">
        <v>4677</v>
      </c>
      <c r="IF288" s="412">
        <v>4312.5</v>
      </c>
      <c r="IG288" s="412">
        <v>369.25</v>
      </c>
      <c r="IH288" s="412">
        <v>47293.9</v>
      </c>
      <c r="II288" s="412">
        <v>0</v>
      </c>
      <c r="IJ288" s="412">
        <v>495.06</v>
      </c>
      <c r="IK288" s="412">
        <v>894.54</v>
      </c>
      <c r="IL288" s="412">
        <v>1932.31</v>
      </c>
      <c r="IM288" s="412">
        <v>844.3</v>
      </c>
      <c r="IN288" s="412">
        <v>246.36</v>
      </c>
      <c r="IO288" s="412">
        <v>73.430000000000007</v>
      </c>
      <c r="IP288" s="412">
        <v>23.33</v>
      </c>
      <c r="IQ288" s="412">
        <v>0.74</v>
      </c>
      <c r="IR288" s="412">
        <v>4510.07</v>
      </c>
      <c r="IS288" s="412">
        <v>2.75</v>
      </c>
      <c r="IT288" s="412">
        <v>821.84000000000015</v>
      </c>
      <c r="IU288" s="412">
        <v>2394.21</v>
      </c>
      <c r="IV288" s="412">
        <v>11375.94</v>
      </c>
      <c r="IW288" s="412">
        <v>11105.95</v>
      </c>
      <c r="IX288" s="412">
        <v>7821.89</v>
      </c>
      <c r="IY288" s="412">
        <v>4603.57</v>
      </c>
      <c r="IZ288" s="412">
        <v>4289.17</v>
      </c>
      <c r="JA288" s="412">
        <v>368.51</v>
      </c>
      <c r="JB288" s="412">
        <v>42783.83</v>
      </c>
      <c r="JC288" s="412">
        <v>1.5</v>
      </c>
      <c r="JD288" s="412">
        <v>547.9</v>
      </c>
      <c r="JE288" s="412">
        <v>1862.2</v>
      </c>
      <c r="JF288" s="412">
        <v>10111.9</v>
      </c>
      <c r="JG288" s="412">
        <v>11106</v>
      </c>
      <c r="JH288" s="412">
        <v>9560.1</v>
      </c>
      <c r="JI288" s="412">
        <v>6649.6</v>
      </c>
      <c r="JJ288" s="412">
        <v>7148.6</v>
      </c>
      <c r="JK288" s="412">
        <v>737</v>
      </c>
      <c r="JL288" s="412">
        <v>47724.799999999996</v>
      </c>
      <c r="JM288" s="412">
        <v>0</v>
      </c>
      <c r="JN288" s="412">
        <v>47724.800000000003</v>
      </c>
      <c r="JO288" s="286"/>
      <c r="JP288" s="143">
        <f t="shared" si="9"/>
        <v>0</v>
      </c>
    </row>
    <row r="289" spans="1:276" x14ac:dyDescent="0.2">
      <c r="A289" s="150" t="s">
        <v>770</v>
      </c>
      <c r="B289" s="151" t="s">
        <v>284</v>
      </c>
      <c r="C289" s="152" t="s">
        <v>285</v>
      </c>
      <c r="D289" s="415" t="s">
        <v>339</v>
      </c>
      <c r="E289" s="412">
        <v>13435</v>
      </c>
      <c r="F289" s="412">
        <v>17451</v>
      </c>
      <c r="G289" s="412">
        <v>16483</v>
      </c>
      <c r="H289" s="412">
        <v>10052</v>
      </c>
      <c r="I289" s="412">
        <v>4998</v>
      </c>
      <c r="J289" s="412">
        <v>2326</v>
      </c>
      <c r="K289" s="412">
        <v>1216</v>
      </c>
      <c r="L289" s="412">
        <v>134</v>
      </c>
      <c r="M289" s="412">
        <v>66095</v>
      </c>
      <c r="N289" s="412">
        <v>322</v>
      </c>
      <c r="O289" s="412">
        <v>255</v>
      </c>
      <c r="P289" s="412">
        <v>252</v>
      </c>
      <c r="Q289" s="412">
        <v>135</v>
      </c>
      <c r="R289" s="412">
        <v>83</v>
      </c>
      <c r="S289" s="412">
        <v>33</v>
      </c>
      <c r="T289" s="412">
        <v>13</v>
      </c>
      <c r="U289" s="412">
        <v>1</v>
      </c>
      <c r="V289" s="412">
        <v>1094</v>
      </c>
      <c r="W289" s="412">
        <v>0</v>
      </c>
      <c r="X289" s="412">
        <v>0</v>
      </c>
      <c r="Y289" s="412">
        <v>0</v>
      </c>
      <c r="Z289" s="412">
        <v>0</v>
      </c>
      <c r="AA289" s="412">
        <v>0</v>
      </c>
      <c r="AB289" s="412">
        <v>0</v>
      </c>
      <c r="AC289" s="412">
        <v>0</v>
      </c>
      <c r="AD289" s="412">
        <v>0</v>
      </c>
      <c r="AE289" s="412">
        <v>0</v>
      </c>
      <c r="AF289" s="412">
        <v>13113</v>
      </c>
      <c r="AG289" s="412">
        <v>17196</v>
      </c>
      <c r="AH289" s="412">
        <v>16231</v>
      </c>
      <c r="AI289" s="412">
        <v>9917</v>
      </c>
      <c r="AJ289" s="412">
        <v>4915</v>
      </c>
      <c r="AK289" s="412">
        <v>2293</v>
      </c>
      <c r="AL289" s="412">
        <v>1203</v>
      </c>
      <c r="AM289" s="412">
        <v>133</v>
      </c>
      <c r="AN289" s="412">
        <v>65001</v>
      </c>
      <c r="AO289" s="412">
        <v>16</v>
      </c>
      <c r="AP289" s="412">
        <v>66</v>
      </c>
      <c r="AQ289" s="412">
        <v>98</v>
      </c>
      <c r="AR289" s="412">
        <v>80</v>
      </c>
      <c r="AS289" s="412">
        <v>62</v>
      </c>
      <c r="AT289" s="412">
        <v>33</v>
      </c>
      <c r="AU289" s="412">
        <v>38</v>
      </c>
      <c r="AV289" s="412">
        <v>26</v>
      </c>
      <c r="AW289" s="412">
        <v>419</v>
      </c>
      <c r="AX289" s="412">
        <v>16</v>
      </c>
      <c r="AY289" s="412">
        <v>66</v>
      </c>
      <c r="AZ289" s="412">
        <v>98</v>
      </c>
      <c r="BA289" s="412">
        <v>80</v>
      </c>
      <c r="BB289" s="412">
        <v>62</v>
      </c>
      <c r="BC289" s="412">
        <v>33</v>
      </c>
      <c r="BD289" s="412">
        <v>38</v>
      </c>
      <c r="BE289" s="412">
        <v>26</v>
      </c>
      <c r="BF289" s="412">
        <v>0</v>
      </c>
      <c r="BG289" s="412">
        <v>419</v>
      </c>
      <c r="BH289" s="412">
        <v>16</v>
      </c>
      <c r="BI289" s="412">
        <v>13163</v>
      </c>
      <c r="BJ289" s="412">
        <v>17228</v>
      </c>
      <c r="BK289" s="412">
        <v>16213</v>
      </c>
      <c r="BL289" s="412">
        <v>9899</v>
      </c>
      <c r="BM289" s="412">
        <v>4886</v>
      </c>
      <c r="BN289" s="412">
        <v>2298</v>
      </c>
      <c r="BO289" s="412">
        <v>1191</v>
      </c>
      <c r="BP289" s="412">
        <v>107</v>
      </c>
      <c r="BQ289" s="412">
        <v>65001</v>
      </c>
      <c r="BR289" s="412">
        <v>10</v>
      </c>
      <c r="BS289" s="412">
        <v>8347</v>
      </c>
      <c r="BT289" s="412">
        <v>6996</v>
      </c>
      <c r="BU289" s="412">
        <v>5264</v>
      </c>
      <c r="BV289" s="412">
        <v>2724</v>
      </c>
      <c r="BW289" s="412">
        <v>1065</v>
      </c>
      <c r="BX289" s="412">
        <v>452</v>
      </c>
      <c r="BY289" s="412">
        <v>207</v>
      </c>
      <c r="BZ289" s="412">
        <v>12</v>
      </c>
      <c r="CA289" s="412">
        <v>25077</v>
      </c>
      <c r="CB289" s="412">
        <v>0</v>
      </c>
      <c r="CC289" s="412">
        <v>51</v>
      </c>
      <c r="CD289" s="412">
        <v>158</v>
      </c>
      <c r="CE289" s="412">
        <v>140</v>
      </c>
      <c r="CF289" s="412">
        <v>95</v>
      </c>
      <c r="CG289" s="412">
        <v>51</v>
      </c>
      <c r="CH289" s="412">
        <v>20</v>
      </c>
      <c r="CI289" s="412">
        <v>4</v>
      </c>
      <c r="CJ289" s="412">
        <v>1</v>
      </c>
      <c r="CK289" s="412">
        <v>520</v>
      </c>
      <c r="CL289" s="412">
        <v>0</v>
      </c>
      <c r="CM289" s="412">
        <v>49</v>
      </c>
      <c r="CN289" s="412">
        <v>8</v>
      </c>
      <c r="CO289" s="412">
        <v>13</v>
      </c>
      <c r="CP289" s="412">
        <v>7</v>
      </c>
      <c r="CQ289" s="412">
        <v>17</v>
      </c>
      <c r="CR289" s="412">
        <v>36</v>
      </c>
      <c r="CS289" s="412">
        <v>42</v>
      </c>
      <c r="CT289" s="412">
        <v>9</v>
      </c>
      <c r="CU289" s="412">
        <v>181</v>
      </c>
      <c r="CV289" s="412">
        <v>229</v>
      </c>
      <c r="CW289" s="412">
        <v>306</v>
      </c>
      <c r="CX289" s="412">
        <v>377</v>
      </c>
      <c r="CY289" s="412">
        <v>311</v>
      </c>
      <c r="CZ289" s="412">
        <v>223</v>
      </c>
      <c r="DA289" s="412">
        <v>88</v>
      </c>
      <c r="DB289" s="412">
        <v>60</v>
      </c>
      <c r="DC289" s="412">
        <v>13</v>
      </c>
      <c r="DD289" s="412">
        <v>1607</v>
      </c>
      <c r="DE289" s="412">
        <v>688</v>
      </c>
      <c r="DF289" s="412">
        <v>424</v>
      </c>
      <c r="DG289" s="412">
        <v>266</v>
      </c>
      <c r="DH289" s="412">
        <v>151</v>
      </c>
      <c r="DI289" s="412">
        <v>55</v>
      </c>
      <c r="DJ289" s="412">
        <v>29</v>
      </c>
      <c r="DK289" s="412">
        <v>16</v>
      </c>
      <c r="DL289" s="412">
        <v>4</v>
      </c>
      <c r="DM289" s="412">
        <v>1633</v>
      </c>
      <c r="DN289" s="412">
        <v>43</v>
      </c>
      <c r="DO289" s="412">
        <v>27</v>
      </c>
      <c r="DP289" s="412">
        <v>15</v>
      </c>
      <c r="DQ289" s="412">
        <v>3</v>
      </c>
      <c r="DR289" s="412">
        <v>3</v>
      </c>
      <c r="DS289" s="412">
        <v>1</v>
      </c>
      <c r="DT289" s="412">
        <v>1</v>
      </c>
      <c r="DU289" s="412">
        <v>0</v>
      </c>
      <c r="DV289" s="412">
        <v>93</v>
      </c>
      <c r="DW289" s="412">
        <v>168</v>
      </c>
      <c r="DX289" s="412">
        <v>59</v>
      </c>
      <c r="DY289" s="412">
        <v>34</v>
      </c>
      <c r="DZ289" s="412">
        <v>20</v>
      </c>
      <c r="EA289" s="412">
        <v>14</v>
      </c>
      <c r="EB289" s="412">
        <v>4</v>
      </c>
      <c r="EC289" s="412">
        <v>4</v>
      </c>
      <c r="ED289" s="412">
        <v>2</v>
      </c>
      <c r="EE289" s="412">
        <v>305</v>
      </c>
      <c r="EF289" s="412">
        <v>899</v>
      </c>
      <c r="EG289" s="412">
        <v>510</v>
      </c>
      <c r="EH289" s="412">
        <v>315</v>
      </c>
      <c r="EI289" s="412">
        <v>174</v>
      </c>
      <c r="EJ289" s="412">
        <v>72</v>
      </c>
      <c r="EK289" s="412">
        <v>34</v>
      </c>
      <c r="EL289" s="412">
        <v>21</v>
      </c>
      <c r="EM289" s="412">
        <v>6</v>
      </c>
      <c r="EN289" s="412">
        <v>2031</v>
      </c>
      <c r="EO289" s="412">
        <v>452</v>
      </c>
      <c r="EP289" s="412">
        <v>249</v>
      </c>
      <c r="EQ289" s="412">
        <v>158</v>
      </c>
      <c r="ER289" s="412">
        <v>98</v>
      </c>
      <c r="ES289" s="412">
        <v>49</v>
      </c>
      <c r="ET289" s="412">
        <v>20</v>
      </c>
      <c r="EU289" s="412">
        <v>17</v>
      </c>
      <c r="EV289" s="412">
        <v>5</v>
      </c>
      <c r="EW289" s="412">
        <v>1048</v>
      </c>
      <c r="EX289" s="412">
        <v>0</v>
      </c>
      <c r="EY289" s="412">
        <v>0</v>
      </c>
      <c r="EZ289" s="412">
        <v>0</v>
      </c>
      <c r="FA289" s="412">
        <v>0</v>
      </c>
      <c r="FB289" s="412">
        <v>0</v>
      </c>
      <c r="FC289" s="412">
        <v>0</v>
      </c>
      <c r="FD289" s="412">
        <v>0</v>
      </c>
      <c r="FE289" s="412">
        <v>0</v>
      </c>
      <c r="FF289" s="412">
        <v>0</v>
      </c>
      <c r="FG289" s="412">
        <v>0</v>
      </c>
      <c r="FH289" s="412">
        <v>0</v>
      </c>
      <c r="FI289" s="412">
        <v>0</v>
      </c>
      <c r="FJ289" s="412">
        <v>0</v>
      </c>
      <c r="FK289" s="412">
        <v>0</v>
      </c>
      <c r="FL289" s="412">
        <v>0</v>
      </c>
      <c r="FM289" s="412">
        <v>0</v>
      </c>
      <c r="FN289" s="412">
        <v>0</v>
      </c>
      <c r="FO289" s="412">
        <v>0</v>
      </c>
      <c r="FP289" s="412">
        <v>452</v>
      </c>
      <c r="FQ289" s="412">
        <v>249</v>
      </c>
      <c r="FR289" s="412">
        <v>158</v>
      </c>
      <c r="FS289" s="412">
        <v>98</v>
      </c>
      <c r="FT289" s="412">
        <v>49</v>
      </c>
      <c r="FU289" s="412">
        <v>20</v>
      </c>
      <c r="FV289" s="412">
        <v>17</v>
      </c>
      <c r="FW289" s="412">
        <v>5</v>
      </c>
      <c r="FX289" s="412">
        <v>1048</v>
      </c>
      <c r="FY289" s="412">
        <v>6</v>
      </c>
      <c r="FZ289" s="412">
        <v>4505</v>
      </c>
      <c r="GA289" s="412">
        <v>9980</v>
      </c>
      <c r="GB289" s="412">
        <v>10747</v>
      </c>
      <c r="GC289" s="412">
        <v>7050</v>
      </c>
      <c r="GD289" s="412">
        <v>3736</v>
      </c>
      <c r="GE289" s="412">
        <v>1785</v>
      </c>
      <c r="GF289" s="412">
        <v>933</v>
      </c>
      <c r="GG289" s="412">
        <v>83</v>
      </c>
      <c r="GH289" s="412">
        <v>38825</v>
      </c>
      <c r="GI289" s="412">
        <v>10</v>
      </c>
      <c r="GJ289" s="412">
        <v>8658</v>
      </c>
      <c r="GK289" s="412">
        <v>7248</v>
      </c>
      <c r="GL289" s="412">
        <v>5466</v>
      </c>
      <c r="GM289" s="412">
        <v>2849</v>
      </c>
      <c r="GN289" s="412">
        <v>1150</v>
      </c>
      <c r="GO289" s="412">
        <v>513</v>
      </c>
      <c r="GP289" s="412">
        <v>258</v>
      </c>
      <c r="GQ289" s="412">
        <v>24</v>
      </c>
      <c r="GR289" s="412">
        <v>26176</v>
      </c>
      <c r="GS289" s="412">
        <v>0</v>
      </c>
      <c r="GT289" s="412">
        <v>3.6</v>
      </c>
      <c r="GU289" s="412">
        <v>0</v>
      </c>
      <c r="GV289" s="412">
        <v>0</v>
      </c>
      <c r="GW289" s="412">
        <v>0</v>
      </c>
      <c r="GX289" s="412">
        <v>0</v>
      </c>
      <c r="GY289" s="412">
        <v>0</v>
      </c>
      <c r="GZ289" s="412">
        <v>0</v>
      </c>
      <c r="HA289" s="412">
        <v>0</v>
      </c>
      <c r="HB289" s="412">
        <v>3.6</v>
      </c>
      <c r="HC289" s="412">
        <v>13.5</v>
      </c>
      <c r="HD289" s="412">
        <v>11076.4</v>
      </c>
      <c r="HE289" s="412">
        <v>15438</v>
      </c>
      <c r="HF289" s="412">
        <v>14857.5</v>
      </c>
      <c r="HG289" s="412">
        <v>9197.75</v>
      </c>
      <c r="HH289" s="412">
        <v>4602.5</v>
      </c>
      <c r="HI289" s="412">
        <v>2163</v>
      </c>
      <c r="HJ289" s="412">
        <v>1118.25</v>
      </c>
      <c r="HK289" s="412">
        <v>100.25</v>
      </c>
      <c r="HL289" s="412">
        <v>58567.15</v>
      </c>
      <c r="HM289" s="412">
        <v>7.5</v>
      </c>
      <c r="HN289" s="412">
        <v>7384.3</v>
      </c>
      <c r="HO289" s="412">
        <v>12007.3</v>
      </c>
      <c r="HP289" s="412">
        <v>13206.7</v>
      </c>
      <c r="HQ289" s="412">
        <v>9197.7999999999993</v>
      </c>
      <c r="HR289" s="412">
        <v>5625.3</v>
      </c>
      <c r="HS289" s="412">
        <v>3124.3</v>
      </c>
      <c r="HT289" s="412">
        <v>1863.8</v>
      </c>
      <c r="HU289" s="412">
        <v>200.5</v>
      </c>
      <c r="HV289" s="412">
        <v>52617.500000000007</v>
      </c>
      <c r="HW289" s="412">
        <v>0</v>
      </c>
      <c r="HX289" s="412">
        <v>52617.5</v>
      </c>
      <c r="HY289" s="412">
        <v>13.5</v>
      </c>
      <c r="HZ289" s="412">
        <v>11076.4</v>
      </c>
      <c r="IA289" s="412">
        <v>15438</v>
      </c>
      <c r="IB289" s="412">
        <v>14857.5</v>
      </c>
      <c r="IC289" s="412">
        <v>9197.75</v>
      </c>
      <c r="ID289" s="412">
        <v>4602.5</v>
      </c>
      <c r="IE289" s="412">
        <v>2163</v>
      </c>
      <c r="IF289" s="412">
        <v>1118.25</v>
      </c>
      <c r="IG289" s="412">
        <v>100.25</v>
      </c>
      <c r="IH289" s="412">
        <v>58567.15</v>
      </c>
      <c r="II289" s="412">
        <v>5.49</v>
      </c>
      <c r="IJ289" s="412">
        <v>3609.59</v>
      </c>
      <c r="IK289" s="412">
        <v>3293.86</v>
      </c>
      <c r="IL289" s="412">
        <v>2019.65</v>
      </c>
      <c r="IM289" s="412">
        <v>735.57</v>
      </c>
      <c r="IN289" s="412">
        <v>201.73</v>
      </c>
      <c r="IO289" s="412">
        <v>62.75</v>
      </c>
      <c r="IP289" s="412">
        <v>10.56</v>
      </c>
      <c r="IQ289" s="412">
        <v>0</v>
      </c>
      <c r="IR289" s="412">
        <v>9939.1999999999989</v>
      </c>
      <c r="IS289" s="412">
        <v>8.01</v>
      </c>
      <c r="IT289" s="412">
        <v>7466.8099999999995</v>
      </c>
      <c r="IU289" s="412">
        <v>12144.14</v>
      </c>
      <c r="IV289" s="412">
        <v>12837.85</v>
      </c>
      <c r="IW289" s="412">
        <v>8462.18</v>
      </c>
      <c r="IX289" s="412">
        <v>4400.7700000000004</v>
      </c>
      <c r="IY289" s="412">
        <v>2100.25</v>
      </c>
      <c r="IZ289" s="412">
        <v>1107.69</v>
      </c>
      <c r="JA289" s="412">
        <v>100.25</v>
      </c>
      <c r="JB289" s="412">
        <v>48627.95</v>
      </c>
      <c r="JC289" s="412">
        <v>4.5</v>
      </c>
      <c r="JD289" s="412">
        <v>4977.8999999999996</v>
      </c>
      <c r="JE289" s="412">
        <v>9445.4</v>
      </c>
      <c r="JF289" s="412">
        <v>11411.4</v>
      </c>
      <c r="JG289" s="412">
        <v>8462.2000000000007</v>
      </c>
      <c r="JH289" s="412">
        <v>5378.7</v>
      </c>
      <c r="JI289" s="412">
        <v>3033.7</v>
      </c>
      <c r="JJ289" s="412">
        <v>1846.2</v>
      </c>
      <c r="JK289" s="412">
        <v>200.5</v>
      </c>
      <c r="JL289" s="412">
        <v>44760.499999999985</v>
      </c>
      <c r="JM289" s="412">
        <v>0</v>
      </c>
      <c r="JN289" s="412">
        <v>44760.5</v>
      </c>
      <c r="JO289" s="286"/>
      <c r="JP289" s="143">
        <f t="shared" si="9"/>
        <v>0</v>
      </c>
    </row>
    <row r="290" spans="1:276" x14ac:dyDescent="0.2">
      <c r="A290" s="150" t="s">
        <v>772</v>
      </c>
      <c r="B290" s="151" t="s">
        <v>276</v>
      </c>
      <c r="C290" s="152" t="s">
        <v>285</v>
      </c>
      <c r="D290" s="415" t="s">
        <v>771</v>
      </c>
      <c r="E290" s="412">
        <v>8066</v>
      </c>
      <c r="F290" s="412">
        <v>6940</v>
      </c>
      <c r="G290" s="412">
        <v>6563</v>
      </c>
      <c r="H290" s="412">
        <v>5476</v>
      </c>
      <c r="I290" s="412">
        <v>3137</v>
      </c>
      <c r="J290" s="412">
        <v>1065</v>
      </c>
      <c r="K290" s="412">
        <v>366</v>
      </c>
      <c r="L290" s="412">
        <v>26</v>
      </c>
      <c r="M290" s="412">
        <v>31639</v>
      </c>
      <c r="N290" s="412">
        <v>197</v>
      </c>
      <c r="O290" s="412">
        <v>100</v>
      </c>
      <c r="P290" s="412">
        <v>63</v>
      </c>
      <c r="Q290" s="412">
        <v>71</v>
      </c>
      <c r="R290" s="412">
        <v>30</v>
      </c>
      <c r="S290" s="412">
        <v>9</v>
      </c>
      <c r="T290" s="412">
        <v>3</v>
      </c>
      <c r="U290" s="412">
        <v>1</v>
      </c>
      <c r="V290" s="412">
        <v>474</v>
      </c>
      <c r="W290" s="412">
        <v>2</v>
      </c>
      <c r="X290" s="412">
        <v>1</v>
      </c>
      <c r="Y290" s="412">
        <v>0</v>
      </c>
      <c r="Z290" s="412">
        <v>0</v>
      </c>
      <c r="AA290" s="412">
        <v>1</v>
      </c>
      <c r="AB290" s="412">
        <v>0</v>
      </c>
      <c r="AC290" s="412">
        <v>0</v>
      </c>
      <c r="AD290" s="412">
        <v>0</v>
      </c>
      <c r="AE290" s="412">
        <v>4</v>
      </c>
      <c r="AF290" s="412">
        <v>7867</v>
      </c>
      <c r="AG290" s="412">
        <v>6839</v>
      </c>
      <c r="AH290" s="412">
        <v>6500</v>
      </c>
      <c r="AI290" s="412">
        <v>5405</v>
      </c>
      <c r="AJ290" s="412">
        <v>3106</v>
      </c>
      <c r="AK290" s="412">
        <v>1056</v>
      </c>
      <c r="AL290" s="412">
        <v>363</v>
      </c>
      <c r="AM290" s="412">
        <v>25</v>
      </c>
      <c r="AN290" s="412">
        <v>31161</v>
      </c>
      <c r="AO290" s="412">
        <v>19</v>
      </c>
      <c r="AP290" s="412">
        <v>51</v>
      </c>
      <c r="AQ290" s="412">
        <v>52</v>
      </c>
      <c r="AR290" s="412">
        <v>57</v>
      </c>
      <c r="AS290" s="412">
        <v>38</v>
      </c>
      <c r="AT290" s="412">
        <v>14</v>
      </c>
      <c r="AU290" s="412">
        <v>10</v>
      </c>
      <c r="AV290" s="412">
        <v>6</v>
      </c>
      <c r="AW290" s="412">
        <v>247</v>
      </c>
      <c r="AX290" s="412">
        <v>19</v>
      </c>
      <c r="AY290" s="412">
        <v>51</v>
      </c>
      <c r="AZ290" s="412">
        <v>52</v>
      </c>
      <c r="BA290" s="412">
        <v>57</v>
      </c>
      <c r="BB290" s="412">
        <v>38</v>
      </c>
      <c r="BC290" s="412">
        <v>14</v>
      </c>
      <c r="BD290" s="412">
        <v>10</v>
      </c>
      <c r="BE290" s="412">
        <v>6</v>
      </c>
      <c r="BF290" s="412">
        <v>0</v>
      </c>
      <c r="BG290" s="412">
        <v>247</v>
      </c>
      <c r="BH290" s="412">
        <v>19</v>
      </c>
      <c r="BI290" s="412">
        <v>7899</v>
      </c>
      <c r="BJ290" s="412">
        <v>6840</v>
      </c>
      <c r="BK290" s="412">
        <v>6505</v>
      </c>
      <c r="BL290" s="412">
        <v>5386</v>
      </c>
      <c r="BM290" s="412">
        <v>3082</v>
      </c>
      <c r="BN290" s="412">
        <v>1052</v>
      </c>
      <c r="BO290" s="412">
        <v>359</v>
      </c>
      <c r="BP290" s="412">
        <v>19</v>
      </c>
      <c r="BQ290" s="412">
        <v>31161</v>
      </c>
      <c r="BR290" s="412">
        <v>2</v>
      </c>
      <c r="BS290" s="412">
        <v>3578</v>
      </c>
      <c r="BT290" s="412">
        <v>2204</v>
      </c>
      <c r="BU290" s="412">
        <v>1646</v>
      </c>
      <c r="BV290" s="412">
        <v>1122</v>
      </c>
      <c r="BW290" s="412">
        <v>484</v>
      </c>
      <c r="BX290" s="412">
        <v>146</v>
      </c>
      <c r="BY290" s="412">
        <v>43</v>
      </c>
      <c r="BZ290" s="412">
        <v>2</v>
      </c>
      <c r="CA290" s="412">
        <v>9227</v>
      </c>
      <c r="CB290" s="412">
        <v>1</v>
      </c>
      <c r="CC290" s="412">
        <v>65</v>
      </c>
      <c r="CD290" s="412">
        <v>76</v>
      </c>
      <c r="CE290" s="412">
        <v>74</v>
      </c>
      <c r="CF290" s="412">
        <v>46</v>
      </c>
      <c r="CG290" s="412">
        <v>26</v>
      </c>
      <c r="CH290" s="412">
        <v>5</v>
      </c>
      <c r="CI290" s="412">
        <v>3</v>
      </c>
      <c r="CJ290" s="412">
        <v>0</v>
      </c>
      <c r="CK290" s="412">
        <v>296</v>
      </c>
      <c r="CL290" s="412">
        <v>7</v>
      </c>
      <c r="CM290" s="412">
        <v>8</v>
      </c>
      <c r="CN290" s="412">
        <v>13</v>
      </c>
      <c r="CO290" s="412">
        <v>7</v>
      </c>
      <c r="CP290" s="412">
        <v>6</v>
      </c>
      <c r="CQ290" s="412">
        <v>11</v>
      </c>
      <c r="CR290" s="412">
        <v>12</v>
      </c>
      <c r="CS290" s="412">
        <v>9</v>
      </c>
      <c r="CT290" s="412">
        <v>3</v>
      </c>
      <c r="CU290" s="412">
        <v>76</v>
      </c>
      <c r="CV290" s="412">
        <v>290</v>
      </c>
      <c r="CW290" s="412">
        <v>213</v>
      </c>
      <c r="CX290" s="412">
        <v>164</v>
      </c>
      <c r="CY290" s="412">
        <v>153</v>
      </c>
      <c r="CZ290" s="412">
        <v>81</v>
      </c>
      <c r="DA290" s="412">
        <v>27</v>
      </c>
      <c r="DB290" s="412">
        <v>18</v>
      </c>
      <c r="DC290" s="412">
        <v>2</v>
      </c>
      <c r="DD290" s="412">
        <v>948</v>
      </c>
      <c r="DE290" s="412">
        <v>124</v>
      </c>
      <c r="DF290" s="412">
        <v>84</v>
      </c>
      <c r="DG290" s="412">
        <v>66</v>
      </c>
      <c r="DH290" s="412">
        <v>59</v>
      </c>
      <c r="DI290" s="412">
        <v>31</v>
      </c>
      <c r="DJ290" s="412">
        <v>12</v>
      </c>
      <c r="DK290" s="412">
        <v>4</v>
      </c>
      <c r="DL290" s="412">
        <v>1</v>
      </c>
      <c r="DM290" s="412">
        <v>381</v>
      </c>
      <c r="DN290" s="412">
        <v>136</v>
      </c>
      <c r="DO290" s="412">
        <v>67</v>
      </c>
      <c r="DP290" s="412">
        <v>56</v>
      </c>
      <c r="DQ290" s="412">
        <v>37</v>
      </c>
      <c r="DR290" s="412">
        <v>15</v>
      </c>
      <c r="DS290" s="412">
        <v>4</v>
      </c>
      <c r="DT290" s="412">
        <v>0</v>
      </c>
      <c r="DU290" s="412">
        <v>0</v>
      </c>
      <c r="DV290" s="412">
        <v>315</v>
      </c>
      <c r="DW290" s="412">
        <v>36</v>
      </c>
      <c r="DX290" s="412">
        <v>21</v>
      </c>
      <c r="DY290" s="412">
        <v>17</v>
      </c>
      <c r="DZ290" s="412">
        <v>12</v>
      </c>
      <c r="EA290" s="412">
        <v>9</v>
      </c>
      <c r="EB290" s="412">
        <v>2</v>
      </c>
      <c r="EC290" s="412">
        <v>1</v>
      </c>
      <c r="ED290" s="412">
        <v>1</v>
      </c>
      <c r="EE290" s="412">
        <v>99</v>
      </c>
      <c r="EF290" s="412">
        <v>296</v>
      </c>
      <c r="EG290" s="412">
        <v>172</v>
      </c>
      <c r="EH290" s="412">
        <v>139</v>
      </c>
      <c r="EI290" s="412">
        <v>108</v>
      </c>
      <c r="EJ290" s="412">
        <v>55</v>
      </c>
      <c r="EK290" s="412">
        <v>18</v>
      </c>
      <c r="EL290" s="412">
        <v>5</v>
      </c>
      <c r="EM290" s="412">
        <v>2</v>
      </c>
      <c r="EN290" s="412">
        <v>795</v>
      </c>
      <c r="EO290" s="412">
        <v>127</v>
      </c>
      <c r="EP290" s="412">
        <v>95</v>
      </c>
      <c r="EQ290" s="412">
        <v>70</v>
      </c>
      <c r="ER290" s="412">
        <v>58</v>
      </c>
      <c r="ES290" s="412">
        <v>29</v>
      </c>
      <c r="ET290" s="412">
        <v>13</v>
      </c>
      <c r="EU290" s="412">
        <v>3</v>
      </c>
      <c r="EV290" s="412">
        <v>2</v>
      </c>
      <c r="EW290" s="412">
        <v>397</v>
      </c>
      <c r="EX290" s="412">
        <v>0</v>
      </c>
      <c r="EY290" s="412">
        <v>0</v>
      </c>
      <c r="EZ290" s="412">
        <v>0</v>
      </c>
      <c r="FA290" s="412">
        <v>0</v>
      </c>
      <c r="FB290" s="412">
        <v>0</v>
      </c>
      <c r="FC290" s="412">
        <v>0</v>
      </c>
      <c r="FD290" s="412">
        <v>0</v>
      </c>
      <c r="FE290" s="412">
        <v>0</v>
      </c>
      <c r="FF290" s="412">
        <v>0</v>
      </c>
      <c r="FG290" s="412">
        <v>20</v>
      </c>
      <c r="FH290" s="412">
        <v>9</v>
      </c>
      <c r="FI290" s="412">
        <v>7</v>
      </c>
      <c r="FJ290" s="412">
        <v>8</v>
      </c>
      <c r="FK290" s="412">
        <v>3</v>
      </c>
      <c r="FL290" s="412">
        <v>1</v>
      </c>
      <c r="FM290" s="412">
        <v>0</v>
      </c>
      <c r="FN290" s="412">
        <v>0</v>
      </c>
      <c r="FO290" s="412">
        <v>48</v>
      </c>
      <c r="FP290" s="412">
        <v>107</v>
      </c>
      <c r="FQ290" s="412">
        <v>86</v>
      </c>
      <c r="FR290" s="412">
        <v>63</v>
      </c>
      <c r="FS290" s="412">
        <v>50</v>
      </c>
      <c r="FT290" s="412">
        <v>26</v>
      </c>
      <c r="FU290" s="412">
        <v>12</v>
      </c>
      <c r="FV290" s="412">
        <v>3</v>
      </c>
      <c r="FW290" s="412">
        <v>2</v>
      </c>
      <c r="FX290" s="412">
        <v>349</v>
      </c>
      <c r="FY290" s="412">
        <v>9</v>
      </c>
      <c r="FZ290" s="412">
        <v>4071</v>
      </c>
      <c r="GA290" s="412">
        <v>4455</v>
      </c>
      <c r="GB290" s="412">
        <v>4704</v>
      </c>
      <c r="GC290" s="412">
        <v>4161</v>
      </c>
      <c r="GD290" s="412">
        <v>2537</v>
      </c>
      <c r="GE290" s="412">
        <v>883</v>
      </c>
      <c r="GF290" s="412">
        <v>303</v>
      </c>
      <c r="GG290" s="412">
        <v>13</v>
      </c>
      <c r="GH290" s="412">
        <v>21136</v>
      </c>
      <c r="GI290" s="412">
        <v>10</v>
      </c>
      <c r="GJ290" s="412">
        <v>3828</v>
      </c>
      <c r="GK290" s="412">
        <v>2385</v>
      </c>
      <c r="GL290" s="412">
        <v>1801</v>
      </c>
      <c r="GM290" s="412">
        <v>1225</v>
      </c>
      <c r="GN290" s="412">
        <v>545</v>
      </c>
      <c r="GO290" s="412">
        <v>169</v>
      </c>
      <c r="GP290" s="412">
        <v>56</v>
      </c>
      <c r="GQ290" s="412">
        <v>6</v>
      </c>
      <c r="GR290" s="412">
        <v>10025</v>
      </c>
      <c r="GS290" s="412">
        <v>0</v>
      </c>
      <c r="GT290" s="412">
        <v>19.75</v>
      </c>
      <c r="GU290" s="412">
        <v>4</v>
      </c>
      <c r="GV290" s="412">
        <v>1.5</v>
      </c>
      <c r="GW290" s="412">
        <v>0.38</v>
      </c>
      <c r="GX290" s="412">
        <v>0</v>
      </c>
      <c r="GY290" s="412">
        <v>0</v>
      </c>
      <c r="GZ290" s="412">
        <v>0.5</v>
      </c>
      <c r="HA290" s="412">
        <v>0</v>
      </c>
      <c r="HB290" s="412">
        <v>26.13</v>
      </c>
      <c r="HC290" s="412">
        <v>14.75</v>
      </c>
      <c r="HD290" s="412">
        <v>6844</v>
      </c>
      <c r="HE290" s="412">
        <v>6201</v>
      </c>
      <c r="HF290" s="412">
        <v>6022</v>
      </c>
      <c r="HG290" s="412">
        <v>5058.62</v>
      </c>
      <c r="HH290" s="412">
        <v>2938.5</v>
      </c>
      <c r="HI290" s="412">
        <v>1005.25</v>
      </c>
      <c r="HJ290" s="412">
        <v>343</v>
      </c>
      <c r="HK290" s="412">
        <v>17.5</v>
      </c>
      <c r="HL290" s="412">
        <v>28444.62</v>
      </c>
      <c r="HM290" s="412">
        <v>8.1999999999999993</v>
      </c>
      <c r="HN290" s="412">
        <v>4562.7</v>
      </c>
      <c r="HO290" s="412">
        <v>4823</v>
      </c>
      <c r="HP290" s="412">
        <v>5352.9</v>
      </c>
      <c r="HQ290" s="412">
        <v>5058.6000000000004</v>
      </c>
      <c r="HR290" s="412">
        <v>3591.5</v>
      </c>
      <c r="HS290" s="412">
        <v>1452</v>
      </c>
      <c r="HT290" s="412">
        <v>571.70000000000005</v>
      </c>
      <c r="HU290" s="412">
        <v>35</v>
      </c>
      <c r="HV290" s="412">
        <v>25455.600000000002</v>
      </c>
      <c r="HW290" s="412">
        <v>0</v>
      </c>
      <c r="HX290" s="412">
        <v>25455.599999999999</v>
      </c>
      <c r="HY290" s="412">
        <v>14.75</v>
      </c>
      <c r="HZ290" s="412">
        <v>6844</v>
      </c>
      <c r="IA290" s="412">
        <v>6201</v>
      </c>
      <c r="IB290" s="412">
        <v>6022</v>
      </c>
      <c r="IC290" s="412">
        <v>5058.62</v>
      </c>
      <c r="ID290" s="412">
        <v>2938.5</v>
      </c>
      <c r="IE290" s="412">
        <v>1005.25</v>
      </c>
      <c r="IF290" s="412">
        <v>343</v>
      </c>
      <c r="IG290" s="412">
        <v>17.5</v>
      </c>
      <c r="IH290" s="412">
        <v>28444.62</v>
      </c>
      <c r="II290" s="412">
        <v>5.04</v>
      </c>
      <c r="IJ290" s="412">
        <v>1683.32</v>
      </c>
      <c r="IK290" s="412">
        <v>850</v>
      </c>
      <c r="IL290" s="412">
        <v>531.94000000000005</v>
      </c>
      <c r="IM290" s="412">
        <v>269.89</v>
      </c>
      <c r="IN290" s="412">
        <v>66.86</v>
      </c>
      <c r="IO290" s="412">
        <v>18.75</v>
      </c>
      <c r="IP290" s="412">
        <v>3.38</v>
      </c>
      <c r="IQ290" s="412">
        <v>0</v>
      </c>
      <c r="IR290" s="412">
        <v>3429.18</v>
      </c>
      <c r="IS290" s="412">
        <v>9.7100000000000009</v>
      </c>
      <c r="IT290" s="412">
        <v>5160.68</v>
      </c>
      <c r="IU290" s="412">
        <v>5351</v>
      </c>
      <c r="IV290" s="412">
        <v>5490.0599999999995</v>
      </c>
      <c r="IW290" s="412">
        <v>4788.7299999999996</v>
      </c>
      <c r="IX290" s="412">
        <v>2871.64</v>
      </c>
      <c r="IY290" s="412">
        <v>986.5</v>
      </c>
      <c r="IZ290" s="412">
        <v>339.62</v>
      </c>
      <c r="JA290" s="412">
        <v>17.5</v>
      </c>
      <c r="JB290" s="412">
        <v>25015.439999999999</v>
      </c>
      <c r="JC290" s="412">
        <v>5.4</v>
      </c>
      <c r="JD290" s="412">
        <v>3440.5</v>
      </c>
      <c r="JE290" s="412">
        <v>4161.8999999999996</v>
      </c>
      <c r="JF290" s="412">
        <v>4880.1000000000004</v>
      </c>
      <c r="JG290" s="412">
        <v>4788.7</v>
      </c>
      <c r="JH290" s="412">
        <v>3509.8</v>
      </c>
      <c r="JI290" s="412">
        <v>1424.9</v>
      </c>
      <c r="JJ290" s="412">
        <v>566</v>
      </c>
      <c r="JK290" s="412">
        <v>35</v>
      </c>
      <c r="JL290" s="412">
        <v>22812.3</v>
      </c>
      <c r="JM290" s="412">
        <v>0</v>
      </c>
      <c r="JN290" s="412">
        <v>22812.3</v>
      </c>
      <c r="JO290" s="286"/>
      <c r="JP290" s="143">
        <f t="shared" si="9"/>
        <v>0</v>
      </c>
    </row>
    <row r="291" spans="1:276" x14ac:dyDescent="0.2">
      <c r="A291" s="150" t="s">
        <v>774</v>
      </c>
      <c r="B291" s="151" t="s">
        <v>292</v>
      </c>
      <c r="C291" s="152" t="s">
        <v>128</v>
      </c>
      <c r="D291" s="415" t="s">
        <v>773</v>
      </c>
      <c r="E291" s="412">
        <v>3431</v>
      </c>
      <c r="F291" s="412">
        <v>25190</v>
      </c>
      <c r="G291" s="412">
        <v>36478</v>
      </c>
      <c r="H291" s="412">
        <v>24660</v>
      </c>
      <c r="I291" s="412">
        <v>18504</v>
      </c>
      <c r="J291" s="412">
        <v>8590</v>
      </c>
      <c r="K291" s="412">
        <v>3268</v>
      </c>
      <c r="L291" s="412">
        <v>524</v>
      </c>
      <c r="M291" s="412">
        <v>120645</v>
      </c>
      <c r="N291" s="412">
        <v>1959</v>
      </c>
      <c r="O291" s="412">
        <v>938</v>
      </c>
      <c r="P291" s="412">
        <v>797</v>
      </c>
      <c r="Q291" s="412">
        <v>561</v>
      </c>
      <c r="R291" s="412">
        <v>640</v>
      </c>
      <c r="S291" s="412">
        <v>341</v>
      </c>
      <c r="T291" s="412">
        <v>95</v>
      </c>
      <c r="U291" s="412">
        <v>5</v>
      </c>
      <c r="V291" s="412">
        <v>5336</v>
      </c>
      <c r="W291" s="412">
        <v>1</v>
      </c>
      <c r="X291" s="412">
        <v>10</v>
      </c>
      <c r="Y291" s="412">
        <v>4</v>
      </c>
      <c r="Z291" s="412">
        <v>5</v>
      </c>
      <c r="AA291" s="412">
        <v>1</v>
      </c>
      <c r="AB291" s="412">
        <v>0</v>
      </c>
      <c r="AC291" s="412">
        <v>0</v>
      </c>
      <c r="AD291" s="412">
        <v>0</v>
      </c>
      <c r="AE291" s="412">
        <v>21</v>
      </c>
      <c r="AF291" s="412">
        <v>1471</v>
      </c>
      <c r="AG291" s="412">
        <v>24242</v>
      </c>
      <c r="AH291" s="412">
        <v>35677</v>
      </c>
      <c r="AI291" s="412">
        <v>24094</v>
      </c>
      <c r="AJ291" s="412">
        <v>17863</v>
      </c>
      <c r="AK291" s="412">
        <v>8249</v>
      </c>
      <c r="AL291" s="412">
        <v>3173</v>
      </c>
      <c r="AM291" s="412">
        <v>519</v>
      </c>
      <c r="AN291" s="412">
        <v>115288</v>
      </c>
      <c r="AO291" s="412">
        <v>0</v>
      </c>
      <c r="AP291" s="412">
        <v>21</v>
      </c>
      <c r="AQ291" s="412">
        <v>40</v>
      </c>
      <c r="AR291" s="412">
        <v>39</v>
      </c>
      <c r="AS291" s="412">
        <v>42</v>
      </c>
      <c r="AT291" s="412">
        <v>21</v>
      </c>
      <c r="AU291" s="412">
        <v>8</v>
      </c>
      <c r="AV291" s="412">
        <v>6</v>
      </c>
      <c r="AW291" s="412">
        <v>177</v>
      </c>
      <c r="AX291" s="412">
        <v>0</v>
      </c>
      <c r="AY291" s="412">
        <v>21</v>
      </c>
      <c r="AZ291" s="412">
        <v>40</v>
      </c>
      <c r="BA291" s="412">
        <v>39</v>
      </c>
      <c r="BB291" s="412">
        <v>42</v>
      </c>
      <c r="BC291" s="412">
        <v>21</v>
      </c>
      <c r="BD291" s="412">
        <v>8</v>
      </c>
      <c r="BE291" s="412">
        <v>6</v>
      </c>
      <c r="BF291" s="412">
        <v>0</v>
      </c>
      <c r="BG291" s="412">
        <v>177</v>
      </c>
      <c r="BH291" s="412">
        <v>0</v>
      </c>
      <c r="BI291" s="412">
        <v>1492</v>
      </c>
      <c r="BJ291" s="412">
        <v>24261</v>
      </c>
      <c r="BK291" s="412">
        <v>35676</v>
      </c>
      <c r="BL291" s="412">
        <v>24097</v>
      </c>
      <c r="BM291" s="412">
        <v>17842</v>
      </c>
      <c r="BN291" s="412">
        <v>8236</v>
      </c>
      <c r="BO291" s="412">
        <v>3171</v>
      </c>
      <c r="BP291" s="412">
        <v>513</v>
      </c>
      <c r="BQ291" s="412">
        <v>115288</v>
      </c>
      <c r="BR291" s="412">
        <v>0</v>
      </c>
      <c r="BS291" s="412">
        <v>806</v>
      </c>
      <c r="BT291" s="412">
        <v>11504</v>
      </c>
      <c r="BU291" s="412">
        <v>10654</v>
      </c>
      <c r="BV291" s="412">
        <v>6452</v>
      </c>
      <c r="BW291" s="412">
        <v>3611</v>
      </c>
      <c r="BX291" s="412">
        <v>1443</v>
      </c>
      <c r="BY291" s="412">
        <v>567</v>
      </c>
      <c r="BZ291" s="412">
        <v>83</v>
      </c>
      <c r="CA291" s="412">
        <v>35120</v>
      </c>
      <c r="CB291" s="412">
        <v>0</v>
      </c>
      <c r="CC291" s="412">
        <v>8</v>
      </c>
      <c r="CD291" s="412">
        <v>195</v>
      </c>
      <c r="CE291" s="412">
        <v>404</v>
      </c>
      <c r="CF291" s="412">
        <v>302</v>
      </c>
      <c r="CG291" s="412">
        <v>171</v>
      </c>
      <c r="CH291" s="412">
        <v>69</v>
      </c>
      <c r="CI291" s="412">
        <v>16</v>
      </c>
      <c r="CJ291" s="412">
        <v>0</v>
      </c>
      <c r="CK291" s="412">
        <v>1165</v>
      </c>
      <c r="CL291" s="412">
        <v>0</v>
      </c>
      <c r="CM291" s="412">
        <v>0</v>
      </c>
      <c r="CN291" s="412">
        <v>6</v>
      </c>
      <c r="CO291" s="412">
        <v>17</v>
      </c>
      <c r="CP291" s="412">
        <v>14</v>
      </c>
      <c r="CQ291" s="412">
        <v>15</v>
      </c>
      <c r="CR291" s="412">
        <v>0</v>
      </c>
      <c r="CS291" s="412">
        <v>11</v>
      </c>
      <c r="CT291" s="412">
        <v>9</v>
      </c>
      <c r="CU291" s="412">
        <v>72</v>
      </c>
      <c r="CV291" s="412">
        <v>111</v>
      </c>
      <c r="CW291" s="412">
        <v>522</v>
      </c>
      <c r="CX291" s="412">
        <v>1224</v>
      </c>
      <c r="CY291" s="412">
        <v>1102</v>
      </c>
      <c r="CZ291" s="412">
        <v>960</v>
      </c>
      <c r="DA291" s="412">
        <v>630</v>
      </c>
      <c r="DB291" s="412">
        <v>349</v>
      </c>
      <c r="DC291" s="412">
        <v>59</v>
      </c>
      <c r="DD291" s="412">
        <v>4957</v>
      </c>
      <c r="DE291" s="412">
        <v>22</v>
      </c>
      <c r="DF291" s="412">
        <v>255</v>
      </c>
      <c r="DG291" s="412">
        <v>301</v>
      </c>
      <c r="DH291" s="412">
        <v>218</v>
      </c>
      <c r="DI291" s="412">
        <v>210</v>
      </c>
      <c r="DJ291" s="412">
        <v>88</v>
      </c>
      <c r="DK291" s="412">
        <v>32</v>
      </c>
      <c r="DL291" s="412">
        <v>20</v>
      </c>
      <c r="DM291" s="412">
        <v>1146</v>
      </c>
      <c r="DN291" s="412">
        <v>1</v>
      </c>
      <c r="DO291" s="412">
        <v>19</v>
      </c>
      <c r="DP291" s="412">
        <v>21</v>
      </c>
      <c r="DQ291" s="412">
        <v>12</v>
      </c>
      <c r="DR291" s="412">
        <v>17</v>
      </c>
      <c r="DS291" s="412">
        <v>12</v>
      </c>
      <c r="DT291" s="412">
        <v>1</v>
      </c>
      <c r="DU291" s="412">
        <v>0</v>
      </c>
      <c r="DV291" s="412">
        <v>83</v>
      </c>
      <c r="DW291" s="412">
        <v>6</v>
      </c>
      <c r="DX291" s="412">
        <v>49</v>
      </c>
      <c r="DY291" s="412">
        <v>42</v>
      </c>
      <c r="DZ291" s="412">
        <v>18</v>
      </c>
      <c r="EA291" s="412">
        <v>10</v>
      </c>
      <c r="EB291" s="412">
        <v>5</v>
      </c>
      <c r="EC291" s="412">
        <v>6</v>
      </c>
      <c r="ED291" s="412">
        <v>1</v>
      </c>
      <c r="EE291" s="412">
        <v>137</v>
      </c>
      <c r="EF291" s="412">
        <v>29</v>
      </c>
      <c r="EG291" s="412">
        <v>323</v>
      </c>
      <c r="EH291" s="412">
        <v>364</v>
      </c>
      <c r="EI291" s="412">
        <v>248</v>
      </c>
      <c r="EJ291" s="412">
        <v>237</v>
      </c>
      <c r="EK291" s="412">
        <v>105</v>
      </c>
      <c r="EL291" s="412">
        <v>39</v>
      </c>
      <c r="EM291" s="412">
        <v>21</v>
      </c>
      <c r="EN291" s="412">
        <v>1366</v>
      </c>
      <c r="EO291" s="412">
        <v>23</v>
      </c>
      <c r="EP291" s="412">
        <v>215</v>
      </c>
      <c r="EQ291" s="412">
        <v>171</v>
      </c>
      <c r="ER291" s="412">
        <v>112</v>
      </c>
      <c r="ES291" s="412">
        <v>87</v>
      </c>
      <c r="ET291" s="412">
        <v>29</v>
      </c>
      <c r="EU291" s="412">
        <v>20</v>
      </c>
      <c r="EV291" s="412">
        <v>9</v>
      </c>
      <c r="EW291" s="412">
        <v>666</v>
      </c>
      <c r="EX291" s="412">
        <v>0</v>
      </c>
      <c r="EY291" s="412">
        <v>0</v>
      </c>
      <c r="EZ291" s="412">
        <v>0</v>
      </c>
      <c r="FA291" s="412">
        <v>0</v>
      </c>
      <c r="FB291" s="412">
        <v>0</v>
      </c>
      <c r="FC291" s="412">
        <v>0</v>
      </c>
      <c r="FD291" s="412">
        <v>0</v>
      </c>
      <c r="FE291" s="412">
        <v>0</v>
      </c>
      <c r="FF291" s="412">
        <v>0</v>
      </c>
      <c r="FG291" s="412">
        <v>0</v>
      </c>
      <c r="FH291" s="412">
        <v>0</v>
      </c>
      <c r="FI291" s="412">
        <v>0</v>
      </c>
      <c r="FJ291" s="412">
        <v>0</v>
      </c>
      <c r="FK291" s="412">
        <v>0</v>
      </c>
      <c r="FL291" s="412">
        <v>0</v>
      </c>
      <c r="FM291" s="412">
        <v>0</v>
      </c>
      <c r="FN291" s="412">
        <v>0</v>
      </c>
      <c r="FO291" s="412">
        <v>0</v>
      </c>
      <c r="FP291" s="412">
        <v>23</v>
      </c>
      <c r="FQ291" s="412">
        <v>215</v>
      </c>
      <c r="FR291" s="412">
        <v>171</v>
      </c>
      <c r="FS291" s="412">
        <v>112</v>
      </c>
      <c r="FT291" s="412">
        <v>87</v>
      </c>
      <c r="FU291" s="412">
        <v>29</v>
      </c>
      <c r="FV291" s="412">
        <v>20</v>
      </c>
      <c r="FW291" s="412">
        <v>9</v>
      </c>
      <c r="FX291" s="412">
        <v>666</v>
      </c>
      <c r="FY291" s="412">
        <v>0</v>
      </c>
      <c r="FZ291" s="412">
        <v>671</v>
      </c>
      <c r="GA291" s="412">
        <v>12488</v>
      </c>
      <c r="GB291" s="412">
        <v>24533</v>
      </c>
      <c r="GC291" s="412">
        <v>17296</v>
      </c>
      <c r="GD291" s="412">
        <v>14016</v>
      </c>
      <c r="GE291" s="412">
        <v>6706</v>
      </c>
      <c r="GF291" s="412">
        <v>2570</v>
      </c>
      <c r="GG291" s="412">
        <v>420</v>
      </c>
      <c r="GH291" s="412">
        <v>78700</v>
      </c>
      <c r="GI291" s="412">
        <v>0</v>
      </c>
      <c r="GJ291" s="412">
        <v>821</v>
      </c>
      <c r="GK291" s="412">
        <v>11773</v>
      </c>
      <c r="GL291" s="412">
        <v>11143</v>
      </c>
      <c r="GM291" s="412">
        <v>6801</v>
      </c>
      <c r="GN291" s="412">
        <v>3826</v>
      </c>
      <c r="GO291" s="412">
        <v>1530</v>
      </c>
      <c r="GP291" s="412">
        <v>601</v>
      </c>
      <c r="GQ291" s="412">
        <v>93</v>
      </c>
      <c r="GR291" s="412">
        <v>36588</v>
      </c>
      <c r="GS291" s="412">
        <v>0</v>
      </c>
      <c r="GT291" s="412">
        <v>0</v>
      </c>
      <c r="GU291" s="412">
        <v>0</v>
      </c>
      <c r="GV291" s="412">
        <v>0</v>
      </c>
      <c r="GW291" s="412">
        <v>0</v>
      </c>
      <c r="GX291" s="412">
        <v>0</v>
      </c>
      <c r="GY291" s="412">
        <v>0</v>
      </c>
      <c r="GZ291" s="412">
        <v>0</v>
      </c>
      <c r="HA291" s="412">
        <v>0</v>
      </c>
      <c r="HB291" s="412">
        <v>0</v>
      </c>
      <c r="HC291" s="412">
        <v>0</v>
      </c>
      <c r="HD291" s="412">
        <v>1290.5</v>
      </c>
      <c r="HE291" s="412">
        <v>21338.75</v>
      </c>
      <c r="HF291" s="412">
        <v>32900.5</v>
      </c>
      <c r="HG291" s="412">
        <v>22397</v>
      </c>
      <c r="HH291" s="412">
        <v>16876</v>
      </c>
      <c r="HI291" s="412">
        <v>7848</v>
      </c>
      <c r="HJ291" s="412">
        <v>3021.75</v>
      </c>
      <c r="HK291" s="412">
        <v>488.25</v>
      </c>
      <c r="HL291" s="412">
        <v>106160.75</v>
      </c>
      <c r="HM291" s="412">
        <v>0</v>
      </c>
      <c r="HN291" s="412">
        <v>860.3</v>
      </c>
      <c r="HO291" s="412">
        <v>16596.8</v>
      </c>
      <c r="HP291" s="412">
        <v>29244.9</v>
      </c>
      <c r="HQ291" s="412">
        <v>22397</v>
      </c>
      <c r="HR291" s="412">
        <v>20626.2</v>
      </c>
      <c r="HS291" s="412">
        <v>11336</v>
      </c>
      <c r="HT291" s="412">
        <v>5036.3</v>
      </c>
      <c r="HU291" s="412">
        <v>976.5</v>
      </c>
      <c r="HV291" s="412">
        <v>107074</v>
      </c>
      <c r="HW291" s="412">
        <v>0</v>
      </c>
      <c r="HX291" s="412">
        <v>107074</v>
      </c>
      <c r="HY291" s="412">
        <v>0</v>
      </c>
      <c r="HZ291" s="412">
        <v>1290.5</v>
      </c>
      <c r="IA291" s="412">
        <v>21338.75</v>
      </c>
      <c r="IB291" s="412">
        <v>32900.5</v>
      </c>
      <c r="IC291" s="412">
        <v>22397</v>
      </c>
      <c r="ID291" s="412">
        <v>16876</v>
      </c>
      <c r="IE291" s="412">
        <v>7848</v>
      </c>
      <c r="IF291" s="412">
        <v>3021.75</v>
      </c>
      <c r="IG291" s="412">
        <v>488.25</v>
      </c>
      <c r="IH291" s="412">
        <v>106160.75</v>
      </c>
      <c r="II291" s="412">
        <v>0</v>
      </c>
      <c r="IJ291" s="412">
        <v>332.52</v>
      </c>
      <c r="IK291" s="412">
        <v>7930.13</v>
      </c>
      <c r="IL291" s="412">
        <v>8693.26</v>
      </c>
      <c r="IM291" s="412">
        <v>3313.42</v>
      </c>
      <c r="IN291" s="412">
        <v>2588.31</v>
      </c>
      <c r="IO291" s="412">
        <v>1213.51</v>
      </c>
      <c r="IP291" s="412">
        <v>152.63999999999999</v>
      </c>
      <c r="IQ291" s="412">
        <v>1.5</v>
      </c>
      <c r="IR291" s="412">
        <v>24225.29</v>
      </c>
      <c r="IS291" s="412">
        <v>0</v>
      </c>
      <c r="IT291" s="412">
        <v>957.98</v>
      </c>
      <c r="IU291" s="412">
        <v>13408.619999999999</v>
      </c>
      <c r="IV291" s="412">
        <v>24207.239999999998</v>
      </c>
      <c r="IW291" s="412">
        <v>19083.580000000002</v>
      </c>
      <c r="IX291" s="412">
        <v>14287.69</v>
      </c>
      <c r="IY291" s="412">
        <v>6634.49</v>
      </c>
      <c r="IZ291" s="412">
        <v>2869.11</v>
      </c>
      <c r="JA291" s="412">
        <v>486.75</v>
      </c>
      <c r="JB291" s="412">
        <v>81935.460000000006</v>
      </c>
      <c r="JC291" s="412">
        <v>0</v>
      </c>
      <c r="JD291" s="412">
        <v>638.70000000000005</v>
      </c>
      <c r="JE291" s="412">
        <v>10428.9</v>
      </c>
      <c r="JF291" s="412">
        <v>21517.5</v>
      </c>
      <c r="JG291" s="412">
        <v>19083.599999999999</v>
      </c>
      <c r="JH291" s="412">
        <v>17462.7</v>
      </c>
      <c r="JI291" s="412">
        <v>9583.2000000000007</v>
      </c>
      <c r="JJ291" s="412">
        <v>4781.8999999999996</v>
      </c>
      <c r="JK291" s="412">
        <v>973.5</v>
      </c>
      <c r="JL291" s="412">
        <v>84469.999999999985</v>
      </c>
      <c r="JM291" s="412">
        <v>0</v>
      </c>
      <c r="JN291" s="412">
        <v>84470</v>
      </c>
      <c r="JO291" s="286"/>
      <c r="JP291" s="143">
        <f t="shared" si="9"/>
        <v>0</v>
      </c>
    </row>
    <row r="292" spans="1:276" x14ac:dyDescent="0.2">
      <c r="A292" s="150" t="s">
        <v>776</v>
      </c>
      <c r="B292" s="151" t="s">
        <v>282</v>
      </c>
      <c r="C292" s="152" t="s">
        <v>278</v>
      </c>
      <c r="D292" s="415" t="s">
        <v>775</v>
      </c>
      <c r="E292" s="412">
        <v>18505</v>
      </c>
      <c r="F292" s="412">
        <v>20913</v>
      </c>
      <c r="G292" s="412">
        <v>26313</v>
      </c>
      <c r="H292" s="412">
        <v>14632</v>
      </c>
      <c r="I292" s="412">
        <v>7696</v>
      </c>
      <c r="J292" s="412">
        <v>4456</v>
      </c>
      <c r="K292" s="412">
        <v>4141</v>
      </c>
      <c r="L292" s="412">
        <v>989</v>
      </c>
      <c r="M292" s="412">
        <v>97645</v>
      </c>
      <c r="N292" s="412">
        <v>451</v>
      </c>
      <c r="O292" s="412">
        <v>306</v>
      </c>
      <c r="P292" s="412">
        <v>286</v>
      </c>
      <c r="Q292" s="412">
        <v>135</v>
      </c>
      <c r="R292" s="412">
        <v>54</v>
      </c>
      <c r="S292" s="412">
        <v>37</v>
      </c>
      <c r="T292" s="412">
        <v>24</v>
      </c>
      <c r="U292" s="412">
        <v>1</v>
      </c>
      <c r="V292" s="412">
        <v>1294</v>
      </c>
      <c r="W292" s="412">
        <v>0</v>
      </c>
      <c r="X292" s="412">
        <v>0</v>
      </c>
      <c r="Y292" s="412">
        <v>0</v>
      </c>
      <c r="Z292" s="412">
        <v>0</v>
      </c>
      <c r="AA292" s="412">
        <v>0</v>
      </c>
      <c r="AB292" s="412">
        <v>0</v>
      </c>
      <c r="AC292" s="412">
        <v>0</v>
      </c>
      <c r="AD292" s="412">
        <v>1</v>
      </c>
      <c r="AE292" s="412">
        <v>1</v>
      </c>
      <c r="AF292" s="412">
        <v>18054</v>
      </c>
      <c r="AG292" s="412">
        <v>20607</v>
      </c>
      <c r="AH292" s="412">
        <v>26027</v>
      </c>
      <c r="AI292" s="412">
        <v>14497</v>
      </c>
      <c r="AJ292" s="412">
        <v>7642</v>
      </c>
      <c r="AK292" s="412">
        <v>4419</v>
      </c>
      <c r="AL292" s="412">
        <v>4117</v>
      </c>
      <c r="AM292" s="412">
        <v>987</v>
      </c>
      <c r="AN292" s="412">
        <v>96350</v>
      </c>
      <c r="AO292" s="412">
        <v>20</v>
      </c>
      <c r="AP292" s="412">
        <v>70</v>
      </c>
      <c r="AQ292" s="412">
        <v>128</v>
      </c>
      <c r="AR292" s="412">
        <v>96</v>
      </c>
      <c r="AS292" s="412">
        <v>56</v>
      </c>
      <c r="AT292" s="412">
        <v>38</v>
      </c>
      <c r="AU292" s="412">
        <v>45</v>
      </c>
      <c r="AV292" s="412">
        <v>18</v>
      </c>
      <c r="AW292" s="412">
        <v>471</v>
      </c>
      <c r="AX292" s="412">
        <v>20</v>
      </c>
      <c r="AY292" s="412">
        <v>70</v>
      </c>
      <c r="AZ292" s="412">
        <v>128</v>
      </c>
      <c r="BA292" s="412">
        <v>96</v>
      </c>
      <c r="BB292" s="412">
        <v>56</v>
      </c>
      <c r="BC292" s="412">
        <v>38</v>
      </c>
      <c r="BD292" s="412">
        <v>45</v>
      </c>
      <c r="BE292" s="412">
        <v>18</v>
      </c>
      <c r="BF292" s="412">
        <v>0</v>
      </c>
      <c r="BG292" s="412">
        <v>471</v>
      </c>
      <c r="BH292" s="412">
        <v>20</v>
      </c>
      <c r="BI292" s="412">
        <v>18104</v>
      </c>
      <c r="BJ292" s="412">
        <v>20665</v>
      </c>
      <c r="BK292" s="412">
        <v>25995</v>
      </c>
      <c r="BL292" s="412">
        <v>14457</v>
      </c>
      <c r="BM292" s="412">
        <v>7624</v>
      </c>
      <c r="BN292" s="412">
        <v>4426</v>
      </c>
      <c r="BO292" s="412">
        <v>4090</v>
      </c>
      <c r="BP292" s="412">
        <v>969</v>
      </c>
      <c r="BQ292" s="412">
        <v>96350</v>
      </c>
      <c r="BR292" s="412">
        <v>7</v>
      </c>
      <c r="BS292" s="412">
        <v>10793</v>
      </c>
      <c r="BT292" s="412">
        <v>7909</v>
      </c>
      <c r="BU292" s="412">
        <v>7379</v>
      </c>
      <c r="BV292" s="412">
        <v>3554</v>
      </c>
      <c r="BW292" s="412">
        <v>1526</v>
      </c>
      <c r="BX292" s="412">
        <v>812</v>
      </c>
      <c r="BY292" s="412">
        <v>584</v>
      </c>
      <c r="BZ292" s="412">
        <v>103</v>
      </c>
      <c r="CA292" s="412">
        <v>32667</v>
      </c>
      <c r="CB292" s="412">
        <v>2</v>
      </c>
      <c r="CC292" s="412">
        <v>160</v>
      </c>
      <c r="CD292" s="412">
        <v>239</v>
      </c>
      <c r="CE292" s="412">
        <v>210</v>
      </c>
      <c r="CF292" s="412">
        <v>118</v>
      </c>
      <c r="CG292" s="412">
        <v>52</v>
      </c>
      <c r="CH292" s="412">
        <v>31</v>
      </c>
      <c r="CI292" s="412">
        <v>17</v>
      </c>
      <c r="CJ292" s="412">
        <v>2</v>
      </c>
      <c r="CK292" s="412">
        <v>831</v>
      </c>
      <c r="CL292" s="412">
        <v>0</v>
      </c>
      <c r="CM292" s="412">
        <v>27</v>
      </c>
      <c r="CN292" s="412">
        <v>31</v>
      </c>
      <c r="CO292" s="412">
        <v>17</v>
      </c>
      <c r="CP292" s="412">
        <v>26</v>
      </c>
      <c r="CQ292" s="412">
        <v>18</v>
      </c>
      <c r="CR292" s="412">
        <v>30</v>
      </c>
      <c r="CS292" s="412">
        <v>20</v>
      </c>
      <c r="CT292" s="412">
        <v>8</v>
      </c>
      <c r="CU292" s="412">
        <v>177</v>
      </c>
      <c r="CV292" s="412">
        <v>120</v>
      </c>
      <c r="CW292" s="412">
        <v>137</v>
      </c>
      <c r="CX292" s="412">
        <v>128</v>
      </c>
      <c r="CY292" s="412">
        <v>85</v>
      </c>
      <c r="CZ292" s="412">
        <v>38</v>
      </c>
      <c r="DA292" s="412">
        <v>30</v>
      </c>
      <c r="DB292" s="412">
        <v>31</v>
      </c>
      <c r="DC292" s="412">
        <v>7</v>
      </c>
      <c r="DD292" s="412">
        <v>576</v>
      </c>
      <c r="DE292" s="412">
        <v>195</v>
      </c>
      <c r="DF292" s="412">
        <v>244</v>
      </c>
      <c r="DG292" s="412">
        <v>249</v>
      </c>
      <c r="DH292" s="412">
        <v>165</v>
      </c>
      <c r="DI292" s="412">
        <v>70</v>
      </c>
      <c r="DJ292" s="412">
        <v>35</v>
      </c>
      <c r="DK292" s="412">
        <v>44</v>
      </c>
      <c r="DL292" s="412">
        <v>17</v>
      </c>
      <c r="DM292" s="412">
        <v>1019</v>
      </c>
      <c r="DN292" s="412">
        <v>45</v>
      </c>
      <c r="DO292" s="412">
        <v>57</v>
      </c>
      <c r="DP292" s="412">
        <v>65</v>
      </c>
      <c r="DQ292" s="412">
        <v>42</v>
      </c>
      <c r="DR292" s="412">
        <v>15</v>
      </c>
      <c r="DS292" s="412">
        <v>15</v>
      </c>
      <c r="DT292" s="412">
        <v>11</v>
      </c>
      <c r="DU292" s="412">
        <v>8</v>
      </c>
      <c r="DV292" s="412">
        <v>258</v>
      </c>
      <c r="DW292" s="412">
        <v>52</v>
      </c>
      <c r="DX292" s="412">
        <v>44</v>
      </c>
      <c r="DY292" s="412">
        <v>50</v>
      </c>
      <c r="DZ292" s="412">
        <v>18</v>
      </c>
      <c r="EA292" s="412">
        <v>14</v>
      </c>
      <c r="EB292" s="412">
        <v>11</v>
      </c>
      <c r="EC292" s="412">
        <v>6</v>
      </c>
      <c r="ED292" s="412">
        <v>10</v>
      </c>
      <c r="EE292" s="412">
        <v>205</v>
      </c>
      <c r="EF292" s="412">
        <v>292</v>
      </c>
      <c r="EG292" s="412">
        <v>345</v>
      </c>
      <c r="EH292" s="412">
        <v>364</v>
      </c>
      <c r="EI292" s="412">
        <v>225</v>
      </c>
      <c r="EJ292" s="412">
        <v>99</v>
      </c>
      <c r="EK292" s="412">
        <v>61</v>
      </c>
      <c r="EL292" s="412">
        <v>61</v>
      </c>
      <c r="EM292" s="412">
        <v>35</v>
      </c>
      <c r="EN292" s="412">
        <v>1482</v>
      </c>
      <c r="EO292" s="412">
        <v>167</v>
      </c>
      <c r="EP292" s="412">
        <v>165</v>
      </c>
      <c r="EQ292" s="412">
        <v>193</v>
      </c>
      <c r="ER292" s="412">
        <v>91</v>
      </c>
      <c r="ES292" s="412">
        <v>45</v>
      </c>
      <c r="ET292" s="412">
        <v>30</v>
      </c>
      <c r="EU292" s="412">
        <v>37</v>
      </c>
      <c r="EV292" s="412">
        <v>25</v>
      </c>
      <c r="EW292" s="412">
        <v>753</v>
      </c>
      <c r="EX292" s="412">
        <v>0</v>
      </c>
      <c r="EY292" s="412">
        <v>0</v>
      </c>
      <c r="EZ292" s="412">
        <v>0</v>
      </c>
      <c r="FA292" s="412">
        <v>0</v>
      </c>
      <c r="FB292" s="412">
        <v>0</v>
      </c>
      <c r="FC292" s="412">
        <v>0</v>
      </c>
      <c r="FD292" s="412">
        <v>0</v>
      </c>
      <c r="FE292" s="412">
        <v>0</v>
      </c>
      <c r="FF292" s="412">
        <v>0</v>
      </c>
      <c r="FG292" s="412">
        <v>21</v>
      </c>
      <c r="FH292" s="412">
        <v>22</v>
      </c>
      <c r="FI292" s="412">
        <v>28</v>
      </c>
      <c r="FJ292" s="412">
        <v>19</v>
      </c>
      <c r="FK292" s="412">
        <v>6</v>
      </c>
      <c r="FL292" s="412">
        <v>10</v>
      </c>
      <c r="FM292" s="412">
        <v>6</v>
      </c>
      <c r="FN292" s="412">
        <v>4</v>
      </c>
      <c r="FO292" s="412">
        <v>116</v>
      </c>
      <c r="FP292" s="412">
        <v>146</v>
      </c>
      <c r="FQ292" s="412">
        <v>143</v>
      </c>
      <c r="FR292" s="412">
        <v>165</v>
      </c>
      <c r="FS292" s="412">
        <v>72</v>
      </c>
      <c r="FT292" s="412">
        <v>39</v>
      </c>
      <c r="FU292" s="412">
        <v>20</v>
      </c>
      <c r="FV292" s="412">
        <v>31</v>
      </c>
      <c r="FW292" s="412">
        <v>21</v>
      </c>
      <c r="FX292" s="412">
        <v>637</v>
      </c>
      <c r="FY292" s="412">
        <v>11</v>
      </c>
      <c r="FZ292" s="412">
        <v>7026</v>
      </c>
      <c r="GA292" s="412">
        <v>12383</v>
      </c>
      <c r="GB292" s="412">
        <v>18274</v>
      </c>
      <c r="GC292" s="412">
        <v>10699</v>
      </c>
      <c r="GD292" s="412">
        <v>5999</v>
      </c>
      <c r="GE292" s="412">
        <v>3527</v>
      </c>
      <c r="GF292" s="412">
        <v>3452</v>
      </c>
      <c r="GG292" s="412">
        <v>838</v>
      </c>
      <c r="GH292" s="412">
        <v>62209</v>
      </c>
      <c r="GI292" s="412">
        <v>9</v>
      </c>
      <c r="GJ292" s="412">
        <v>11078</v>
      </c>
      <c r="GK292" s="412">
        <v>8282</v>
      </c>
      <c r="GL292" s="412">
        <v>7721</v>
      </c>
      <c r="GM292" s="412">
        <v>3758</v>
      </c>
      <c r="GN292" s="412">
        <v>1625</v>
      </c>
      <c r="GO292" s="412">
        <v>899</v>
      </c>
      <c r="GP292" s="412">
        <v>638</v>
      </c>
      <c r="GQ292" s="412">
        <v>131</v>
      </c>
      <c r="GR292" s="412">
        <v>34141</v>
      </c>
      <c r="GS292" s="412">
        <v>0</v>
      </c>
      <c r="GT292" s="412">
        <v>2.9</v>
      </c>
      <c r="GU292" s="412">
        <v>0</v>
      </c>
      <c r="GV292" s="412">
        <v>0.5</v>
      </c>
      <c r="GW292" s="412">
        <v>0</v>
      </c>
      <c r="GX292" s="412">
        <v>0</v>
      </c>
      <c r="GY292" s="412">
        <v>0</v>
      </c>
      <c r="GZ292" s="412">
        <v>0</v>
      </c>
      <c r="HA292" s="412">
        <v>0</v>
      </c>
      <c r="HB292" s="412">
        <v>3.4</v>
      </c>
      <c r="HC292" s="412">
        <v>17.75</v>
      </c>
      <c r="HD292" s="412">
        <v>15329.85</v>
      </c>
      <c r="HE292" s="412">
        <v>18576.5</v>
      </c>
      <c r="HF292" s="412">
        <v>24048.75</v>
      </c>
      <c r="HG292" s="412">
        <v>13493</v>
      </c>
      <c r="HH292" s="412">
        <v>7212.5</v>
      </c>
      <c r="HI292" s="412">
        <v>4190.75</v>
      </c>
      <c r="HJ292" s="412">
        <v>3921.75</v>
      </c>
      <c r="HK292" s="412">
        <v>935.75</v>
      </c>
      <c r="HL292" s="412">
        <v>87726.6</v>
      </c>
      <c r="HM292" s="412">
        <v>9.9</v>
      </c>
      <c r="HN292" s="412">
        <v>10219.9</v>
      </c>
      <c r="HO292" s="412">
        <v>14448.4</v>
      </c>
      <c r="HP292" s="412">
        <v>21376.7</v>
      </c>
      <c r="HQ292" s="412">
        <v>13493</v>
      </c>
      <c r="HR292" s="412">
        <v>8815.2999999999993</v>
      </c>
      <c r="HS292" s="412">
        <v>6053.3</v>
      </c>
      <c r="HT292" s="412">
        <v>6536.3</v>
      </c>
      <c r="HU292" s="412">
        <v>1871.5</v>
      </c>
      <c r="HV292" s="412">
        <v>82824.3</v>
      </c>
      <c r="HW292" s="412">
        <v>0</v>
      </c>
      <c r="HX292" s="412">
        <v>82824.3</v>
      </c>
      <c r="HY292" s="412">
        <v>17.75</v>
      </c>
      <c r="HZ292" s="412">
        <v>15329.85</v>
      </c>
      <c r="IA292" s="412">
        <v>18576.5</v>
      </c>
      <c r="IB292" s="412">
        <v>24048.75</v>
      </c>
      <c r="IC292" s="412">
        <v>13493</v>
      </c>
      <c r="ID292" s="412">
        <v>7212.5</v>
      </c>
      <c r="IE292" s="412">
        <v>4190.75</v>
      </c>
      <c r="IF292" s="412">
        <v>3921.75</v>
      </c>
      <c r="IG292" s="412">
        <v>935.75</v>
      </c>
      <c r="IH292" s="412">
        <v>87726.6</v>
      </c>
      <c r="II292" s="412">
        <v>4.8</v>
      </c>
      <c r="IJ292" s="412">
        <v>5539.6</v>
      </c>
      <c r="IK292" s="412">
        <v>2874.8</v>
      </c>
      <c r="IL292" s="412">
        <v>1524.5</v>
      </c>
      <c r="IM292" s="412">
        <v>542.5</v>
      </c>
      <c r="IN292" s="412">
        <v>153.80000000000001</v>
      </c>
      <c r="IO292" s="412">
        <v>50.9</v>
      </c>
      <c r="IP292" s="412">
        <v>27.3</v>
      </c>
      <c r="IQ292" s="412">
        <v>2.2000000000000002</v>
      </c>
      <c r="IR292" s="412">
        <v>10720.4</v>
      </c>
      <c r="IS292" s="412">
        <v>12.95</v>
      </c>
      <c r="IT292" s="412">
        <v>9790.25</v>
      </c>
      <c r="IU292" s="412">
        <v>15701.7</v>
      </c>
      <c r="IV292" s="412">
        <v>22524.25</v>
      </c>
      <c r="IW292" s="412">
        <v>12950.5</v>
      </c>
      <c r="IX292" s="412">
        <v>7058.7</v>
      </c>
      <c r="IY292" s="412">
        <v>4139.8500000000004</v>
      </c>
      <c r="IZ292" s="412">
        <v>3894.45</v>
      </c>
      <c r="JA292" s="412">
        <v>933.55</v>
      </c>
      <c r="JB292" s="412">
        <v>77006.200000000012</v>
      </c>
      <c r="JC292" s="412">
        <v>7.2</v>
      </c>
      <c r="JD292" s="412">
        <v>6526.8</v>
      </c>
      <c r="JE292" s="412">
        <v>12212.4</v>
      </c>
      <c r="JF292" s="412">
        <v>20021.599999999999</v>
      </c>
      <c r="JG292" s="412">
        <v>12950.5</v>
      </c>
      <c r="JH292" s="412">
        <v>8627.2999999999993</v>
      </c>
      <c r="JI292" s="412">
        <v>5979.8</v>
      </c>
      <c r="JJ292" s="412">
        <v>6490.8</v>
      </c>
      <c r="JK292" s="412">
        <v>1867.1</v>
      </c>
      <c r="JL292" s="412">
        <v>74683.500000000015</v>
      </c>
      <c r="JM292" s="412">
        <v>0</v>
      </c>
      <c r="JN292" s="412">
        <v>74683.5</v>
      </c>
      <c r="JO292" s="286"/>
      <c r="JP292" s="143">
        <f t="shared" si="9"/>
        <v>0</v>
      </c>
    </row>
    <row r="293" spans="1:276" x14ac:dyDescent="0.2">
      <c r="A293" s="150" t="s">
        <v>778</v>
      </c>
      <c r="B293" s="151" t="s">
        <v>276</v>
      </c>
      <c r="C293" s="152" t="s">
        <v>277</v>
      </c>
      <c r="D293" s="415" t="s">
        <v>777</v>
      </c>
      <c r="E293" s="412">
        <v>3401</v>
      </c>
      <c r="F293" s="412">
        <v>5095</v>
      </c>
      <c r="G293" s="412">
        <v>13398</v>
      </c>
      <c r="H293" s="412">
        <v>9843</v>
      </c>
      <c r="I293" s="412">
        <v>6425</v>
      </c>
      <c r="J293" s="412">
        <v>4463</v>
      </c>
      <c r="K293" s="412">
        <v>5053</v>
      </c>
      <c r="L293" s="412">
        <v>514</v>
      </c>
      <c r="M293" s="412">
        <v>48192</v>
      </c>
      <c r="N293" s="412">
        <v>160</v>
      </c>
      <c r="O293" s="412">
        <v>102</v>
      </c>
      <c r="P293" s="412">
        <v>99</v>
      </c>
      <c r="Q293" s="412">
        <v>113</v>
      </c>
      <c r="R293" s="412">
        <v>52</v>
      </c>
      <c r="S293" s="412">
        <v>30</v>
      </c>
      <c r="T293" s="412">
        <v>24</v>
      </c>
      <c r="U293" s="412">
        <v>3</v>
      </c>
      <c r="V293" s="412">
        <v>583</v>
      </c>
      <c r="W293" s="412">
        <v>6</v>
      </c>
      <c r="X293" s="412">
        <v>0</v>
      </c>
      <c r="Y293" s="412">
        <v>1</v>
      </c>
      <c r="Z293" s="412">
        <v>0</v>
      </c>
      <c r="AA293" s="412">
        <v>2</v>
      </c>
      <c r="AB293" s="412">
        <v>0</v>
      </c>
      <c r="AC293" s="412">
        <v>1</v>
      </c>
      <c r="AD293" s="412">
        <v>0</v>
      </c>
      <c r="AE293" s="412">
        <v>10</v>
      </c>
      <c r="AF293" s="412">
        <v>3235</v>
      </c>
      <c r="AG293" s="412">
        <v>4993</v>
      </c>
      <c r="AH293" s="412">
        <v>13298</v>
      </c>
      <c r="AI293" s="412">
        <v>9730</v>
      </c>
      <c r="AJ293" s="412">
        <v>6371</v>
      </c>
      <c r="AK293" s="412">
        <v>4433</v>
      </c>
      <c r="AL293" s="412">
        <v>5028</v>
      </c>
      <c r="AM293" s="412">
        <v>511</v>
      </c>
      <c r="AN293" s="412">
        <v>47599</v>
      </c>
      <c r="AO293" s="412">
        <v>5</v>
      </c>
      <c r="AP293" s="412">
        <v>4</v>
      </c>
      <c r="AQ293" s="412">
        <v>41</v>
      </c>
      <c r="AR293" s="412">
        <v>44</v>
      </c>
      <c r="AS293" s="412">
        <v>48</v>
      </c>
      <c r="AT293" s="412">
        <v>24</v>
      </c>
      <c r="AU293" s="412">
        <v>31</v>
      </c>
      <c r="AV293" s="412">
        <v>19</v>
      </c>
      <c r="AW293" s="412">
        <v>216</v>
      </c>
      <c r="AX293" s="412">
        <v>5</v>
      </c>
      <c r="AY293" s="412">
        <v>4</v>
      </c>
      <c r="AZ293" s="412">
        <v>41</v>
      </c>
      <c r="BA293" s="412">
        <v>44</v>
      </c>
      <c r="BB293" s="412">
        <v>48</v>
      </c>
      <c r="BC293" s="412">
        <v>24</v>
      </c>
      <c r="BD293" s="412">
        <v>31</v>
      </c>
      <c r="BE293" s="412">
        <v>19</v>
      </c>
      <c r="BF293" s="412">
        <v>0</v>
      </c>
      <c r="BG293" s="412">
        <v>216</v>
      </c>
      <c r="BH293" s="412">
        <v>5</v>
      </c>
      <c r="BI293" s="412">
        <v>3234</v>
      </c>
      <c r="BJ293" s="412">
        <v>5030</v>
      </c>
      <c r="BK293" s="412">
        <v>13301</v>
      </c>
      <c r="BL293" s="412">
        <v>9734</v>
      </c>
      <c r="BM293" s="412">
        <v>6347</v>
      </c>
      <c r="BN293" s="412">
        <v>4440</v>
      </c>
      <c r="BO293" s="412">
        <v>5016</v>
      </c>
      <c r="BP293" s="412">
        <v>492</v>
      </c>
      <c r="BQ293" s="412">
        <v>47599</v>
      </c>
      <c r="BR293" s="412">
        <v>4</v>
      </c>
      <c r="BS293" s="412">
        <v>2218</v>
      </c>
      <c r="BT293" s="412">
        <v>2707</v>
      </c>
      <c r="BU293" s="412">
        <v>4813</v>
      </c>
      <c r="BV293" s="412">
        <v>2760</v>
      </c>
      <c r="BW293" s="412">
        <v>1473</v>
      </c>
      <c r="BX293" s="412">
        <v>821</v>
      </c>
      <c r="BY293" s="412">
        <v>632</v>
      </c>
      <c r="BZ293" s="412">
        <v>36</v>
      </c>
      <c r="CA293" s="412">
        <v>15464</v>
      </c>
      <c r="CB293" s="412">
        <v>0</v>
      </c>
      <c r="CC293" s="412">
        <v>7</v>
      </c>
      <c r="CD293" s="412">
        <v>28</v>
      </c>
      <c r="CE293" s="412">
        <v>86</v>
      </c>
      <c r="CF293" s="412">
        <v>70</v>
      </c>
      <c r="CG293" s="412">
        <v>61</v>
      </c>
      <c r="CH293" s="412">
        <v>41</v>
      </c>
      <c r="CI293" s="412">
        <v>34</v>
      </c>
      <c r="CJ293" s="412">
        <v>2</v>
      </c>
      <c r="CK293" s="412">
        <v>329</v>
      </c>
      <c r="CL293" s="412">
        <v>0</v>
      </c>
      <c r="CM293" s="412">
        <v>1</v>
      </c>
      <c r="CN293" s="412">
        <v>0</v>
      </c>
      <c r="CO293" s="412">
        <v>3</v>
      </c>
      <c r="CP293" s="412">
        <v>1</v>
      </c>
      <c r="CQ293" s="412">
        <v>4</v>
      </c>
      <c r="CR293" s="412">
        <v>7</v>
      </c>
      <c r="CS293" s="412">
        <v>21</v>
      </c>
      <c r="CT293" s="412">
        <v>5</v>
      </c>
      <c r="CU293" s="412">
        <v>42</v>
      </c>
      <c r="CV293" s="412">
        <v>35</v>
      </c>
      <c r="CW293" s="412">
        <v>43</v>
      </c>
      <c r="CX293" s="412">
        <v>72</v>
      </c>
      <c r="CY293" s="412">
        <v>65</v>
      </c>
      <c r="CZ293" s="412">
        <v>48</v>
      </c>
      <c r="DA293" s="412">
        <v>25</v>
      </c>
      <c r="DB293" s="412">
        <v>38</v>
      </c>
      <c r="DC293" s="412">
        <v>13</v>
      </c>
      <c r="DD293" s="412">
        <v>339</v>
      </c>
      <c r="DE293" s="412">
        <v>49</v>
      </c>
      <c r="DF293" s="412">
        <v>85</v>
      </c>
      <c r="DG293" s="412">
        <v>143</v>
      </c>
      <c r="DH293" s="412">
        <v>89</v>
      </c>
      <c r="DI293" s="412">
        <v>58</v>
      </c>
      <c r="DJ293" s="412">
        <v>30</v>
      </c>
      <c r="DK293" s="412">
        <v>31</v>
      </c>
      <c r="DL293" s="412">
        <v>6</v>
      </c>
      <c r="DM293" s="412">
        <v>491</v>
      </c>
      <c r="DN293" s="412">
        <v>18</v>
      </c>
      <c r="DO293" s="412">
        <v>17</v>
      </c>
      <c r="DP293" s="412">
        <v>48</v>
      </c>
      <c r="DQ293" s="412">
        <v>32</v>
      </c>
      <c r="DR293" s="412">
        <v>17</v>
      </c>
      <c r="DS293" s="412">
        <v>13</v>
      </c>
      <c r="DT293" s="412">
        <v>12</v>
      </c>
      <c r="DU293" s="412">
        <v>1</v>
      </c>
      <c r="DV293" s="412">
        <v>158</v>
      </c>
      <c r="DW293" s="412">
        <v>10</v>
      </c>
      <c r="DX293" s="412">
        <v>19</v>
      </c>
      <c r="DY293" s="412">
        <v>20</v>
      </c>
      <c r="DZ293" s="412">
        <v>14</v>
      </c>
      <c r="EA293" s="412">
        <v>9</v>
      </c>
      <c r="EB293" s="412">
        <v>3</v>
      </c>
      <c r="EC293" s="412">
        <v>4</v>
      </c>
      <c r="ED293" s="412">
        <v>3</v>
      </c>
      <c r="EE293" s="412">
        <v>82</v>
      </c>
      <c r="EF293" s="412">
        <v>77</v>
      </c>
      <c r="EG293" s="412">
        <v>121</v>
      </c>
      <c r="EH293" s="412">
        <v>211</v>
      </c>
      <c r="EI293" s="412">
        <v>135</v>
      </c>
      <c r="EJ293" s="412">
        <v>84</v>
      </c>
      <c r="EK293" s="412">
        <v>46</v>
      </c>
      <c r="EL293" s="412">
        <v>47</v>
      </c>
      <c r="EM293" s="412">
        <v>10</v>
      </c>
      <c r="EN293" s="412">
        <v>731</v>
      </c>
      <c r="EO293" s="412">
        <v>34</v>
      </c>
      <c r="EP293" s="412">
        <v>66</v>
      </c>
      <c r="EQ293" s="412">
        <v>90</v>
      </c>
      <c r="ER293" s="412">
        <v>58</v>
      </c>
      <c r="ES293" s="412">
        <v>38</v>
      </c>
      <c r="ET293" s="412">
        <v>23</v>
      </c>
      <c r="EU293" s="412">
        <v>22</v>
      </c>
      <c r="EV293" s="412">
        <v>7</v>
      </c>
      <c r="EW293" s="412">
        <v>338</v>
      </c>
      <c r="EX293" s="412">
        <v>0</v>
      </c>
      <c r="EY293" s="412">
        <v>0</v>
      </c>
      <c r="EZ293" s="412">
        <v>0</v>
      </c>
      <c r="FA293" s="412">
        <v>0</v>
      </c>
      <c r="FB293" s="412">
        <v>0</v>
      </c>
      <c r="FC293" s="412">
        <v>0</v>
      </c>
      <c r="FD293" s="412">
        <v>0</v>
      </c>
      <c r="FE293" s="412">
        <v>0</v>
      </c>
      <c r="FF293" s="412">
        <v>0</v>
      </c>
      <c r="FG293" s="412">
        <v>4</v>
      </c>
      <c r="FH293" s="412">
        <v>9</v>
      </c>
      <c r="FI293" s="412">
        <v>21</v>
      </c>
      <c r="FJ293" s="412">
        <v>12</v>
      </c>
      <c r="FK293" s="412">
        <v>4</v>
      </c>
      <c r="FL293" s="412">
        <v>5</v>
      </c>
      <c r="FM293" s="412">
        <v>6</v>
      </c>
      <c r="FN293" s="412">
        <v>1</v>
      </c>
      <c r="FO293" s="412">
        <v>62</v>
      </c>
      <c r="FP293" s="412">
        <v>30</v>
      </c>
      <c r="FQ293" s="412">
        <v>57</v>
      </c>
      <c r="FR293" s="412">
        <v>69</v>
      </c>
      <c r="FS293" s="412">
        <v>46</v>
      </c>
      <c r="FT293" s="412">
        <v>34</v>
      </c>
      <c r="FU293" s="412">
        <v>18</v>
      </c>
      <c r="FV293" s="412">
        <v>16</v>
      </c>
      <c r="FW293" s="412">
        <v>6</v>
      </c>
      <c r="FX293" s="412">
        <v>276</v>
      </c>
      <c r="FY293" s="412">
        <v>1</v>
      </c>
      <c r="FZ293" s="412">
        <v>972</v>
      </c>
      <c r="GA293" s="412">
        <v>2257</v>
      </c>
      <c r="GB293" s="412">
        <v>8330</v>
      </c>
      <c r="GC293" s="412">
        <v>6855</v>
      </c>
      <c r="GD293" s="412">
        <v>4779</v>
      </c>
      <c r="GE293" s="412">
        <v>3553</v>
      </c>
      <c r="GF293" s="412">
        <v>4313</v>
      </c>
      <c r="GG293" s="412">
        <v>445</v>
      </c>
      <c r="GH293" s="412">
        <v>31505</v>
      </c>
      <c r="GI293" s="412">
        <v>4</v>
      </c>
      <c r="GJ293" s="412">
        <v>2262</v>
      </c>
      <c r="GK293" s="412">
        <v>2773</v>
      </c>
      <c r="GL293" s="412">
        <v>4971</v>
      </c>
      <c r="GM293" s="412">
        <v>2879</v>
      </c>
      <c r="GN293" s="412">
        <v>1568</v>
      </c>
      <c r="GO293" s="412">
        <v>887</v>
      </c>
      <c r="GP293" s="412">
        <v>703</v>
      </c>
      <c r="GQ293" s="412">
        <v>47</v>
      </c>
      <c r="GR293" s="412">
        <v>16094</v>
      </c>
      <c r="GS293" s="412">
        <v>0</v>
      </c>
      <c r="GT293" s="412">
        <v>11.75</v>
      </c>
      <c r="GU293" s="412">
        <v>6.38</v>
      </c>
      <c r="GV293" s="412">
        <v>4.25</v>
      </c>
      <c r="GW293" s="412">
        <v>1</v>
      </c>
      <c r="GX293" s="412">
        <v>0</v>
      </c>
      <c r="GY293" s="412">
        <v>0</v>
      </c>
      <c r="GZ293" s="412">
        <v>0</v>
      </c>
      <c r="HA293" s="412">
        <v>0</v>
      </c>
      <c r="HB293" s="412">
        <v>23.38</v>
      </c>
      <c r="HC293" s="412">
        <v>4</v>
      </c>
      <c r="HD293" s="412">
        <v>2653.75</v>
      </c>
      <c r="HE293" s="412">
        <v>4338.87</v>
      </c>
      <c r="HF293" s="412">
        <v>12054.5</v>
      </c>
      <c r="HG293" s="412">
        <v>9016.25</v>
      </c>
      <c r="HH293" s="412">
        <v>5953.75</v>
      </c>
      <c r="HI293" s="412">
        <v>4214.5</v>
      </c>
      <c r="HJ293" s="412">
        <v>4838</v>
      </c>
      <c r="HK293" s="412">
        <v>481.25</v>
      </c>
      <c r="HL293" s="412">
        <v>43554.869999999995</v>
      </c>
      <c r="HM293" s="412">
        <v>2.2000000000000002</v>
      </c>
      <c r="HN293" s="412">
        <v>1769.2</v>
      </c>
      <c r="HO293" s="412">
        <v>3374.7</v>
      </c>
      <c r="HP293" s="412">
        <v>10715.1</v>
      </c>
      <c r="HQ293" s="412">
        <v>9016.2999999999993</v>
      </c>
      <c r="HR293" s="412">
        <v>7276.8</v>
      </c>
      <c r="HS293" s="412">
        <v>6087.6</v>
      </c>
      <c r="HT293" s="412">
        <v>8063.3</v>
      </c>
      <c r="HU293" s="412">
        <v>962.5</v>
      </c>
      <c r="HV293" s="412">
        <v>47267.700000000004</v>
      </c>
      <c r="HW293" s="412">
        <v>0</v>
      </c>
      <c r="HX293" s="412">
        <v>47267.7</v>
      </c>
      <c r="HY293" s="412">
        <v>4</v>
      </c>
      <c r="HZ293" s="412">
        <v>2653.75</v>
      </c>
      <c r="IA293" s="412">
        <v>4338.87</v>
      </c>
      <c r="IB293" s="412">
        <v>12054.5</v>
      </c>
      <c r="IC293" s="412">
        <v>9016.25</v>
      </c>
      <c r="ID293" s="412">
        <v>5953.75</v>
      </c>
      <c r="IE293" s="412">
        <v>4214.5</v>
      </c>
      <c r="IF293" s="412">
        <v>4838</v>
      </c>
      <c r="IG293" s="412">
        <v>481.25</v>
      </c>
      <c r="IH293" s="412">
        <v>43554.869999999995</v>
      </c>
      <c r="II293" s="412">
        <v>2.8</v>
      </c>
      <c r="IJ293" s="412">
        <v>669.5</v>
      </c>
      <c r="IK293" s="412">
        <v>885.3</v>
      </c>
      <c r="IL293" s="412">
        <v>1636.1</v>
      </c>
      <c r="IM293" s="412">
        <v>594.70000000000005</v>
      </c>
      <c r="IN293" s="412">
        <v>151.19999999999999</v>
      </c>
      <c r="IO293" s="412">
        <v>56.8</v>
      </c>
      <c r="IP293" s="412">
        <v>16.600000000000001</v>
      </c>
      <c r="IQ293" s="412">
        <v>0</v>
      </c>
      <c r="IR293" s="412">
        <v>4012.9999999999995</v>
      </c>
      <c r="IS293" s="412">
        <v>1.2000000000000002</v>
      </c>
      <c r="IT293" s="412">
        <v>1984.25</v>
      </c>
      <c r="IU293" s="412">
        <v>3453.5699999999997</v>
      </c>
      <c r="IV293" s="412">
        <v>10418.4</v>
      </c>
      <c r="IW293" s="412">
        <v>8421.5499999999993</v>
      </c>
      <c r="IX293" s="412">
        <v>5802.55</v>
      </c>
      <c r="IY293" s="412">
        <v>4157.7</v>
      </c>
      <c r="IZ293" s="412">
        <v>4821.3999999999996</v>
      </c>
      <c r="JA293" s="412">
        <v>481.25</v>
      </c>
      <c r="JB293" s="412">
        <v>39541.869999999995</v>
      </c>
      <c r="JC293" s="412">
        <v>0.7</v>
      </c>
      <c r="JD293" s="412">
        <v>1322.8</v>
      </c>
      <c r="JE293" s="412">
        <v>2686.1</v>
      </c>
      <c r="JF293" s="412">
        <v>9260.7999999999993</v>
      </c>
      <c r="JG293" s="412">
        <v>8421.6</v>
      </c>
      <c r="JH293" s="412">
        <v>7092</v>
      </c>
      <c r="JI293" s="412">
        <v>6005.6</v>
      </c>
      <c r="JJ293" s="412">
        <v>8035.7</v>
      </c>
      <c r="JK293" s="412">
        <v>962.5</v>
      </c>
      <c r="JL293" s="412">
        <v>43787.799999999996</v>
      </c>
      <c r="JM293" s="412">
        <v>0</v>
      </c>
      <c r="JN293" s="412">
        <v>43787.8</v>
      </c>
      <c r="JO293" s="286"/>
      <c r="JP293" s="143">
        <f t="shared" si="9"/>
        <v>0</v>
      </c>
    </row>
    <row r="294" spans="1:276" x14ac:dyDescent="0.2">
      <c r="A294" s="150" t="s">
        <v>780</v>
      </c>
      <c r="B294" s="151" t="s">
        <v>276</v>
      </c>
      <c r="C294" s="152" t="s">
        <v>69</v>
      </c>
      <c r="D294" s="415" t="s">
        <v>779</v>
      </c>
      <c r="E294" s="412">
        <v>1183</v>
      </c>
      <c r="F294" s="412">
        <v>3809</v>
      </c>
      <c r="G294" s="412">
        <v>7962</v>
      </c>
      <c r="H294" s="412">
        <v>6794</v>
      </c>
      <c r="I294" s="412">
        <v>6193</v>
      </c>
      <c r="J294" s="412">
        <v>4335</v>
      </c>
      <c r="K294" s="412">
        <v>4110</v>
      </c>
      <c r="L294" s="412">
        <v>423</v>
      </c>
      <c r="M294" s="412">
        <v>34809</v>
      </c>
      <c r="N294" s="412">
        <v>179</v>
      </c>
      <c r="O294" s="412">
        <v>223</v>
      </c>
      <c r="P294" s="412">
        <v>66</v>
      </c>
      <c r="Q294" s="412">
        <v>58</v>
      </c>
      <c r="R294" s="412">
        <v>43</v>
      </c>
      <c r="S294" s="412">
        <v>39</v>
      </c>
      <c r="T294" s="412">
        <v>18</v>
      </c>
      <c r="U294" s="412">
        <v>9</v>
      </c>
      <c r="V294" s="412">
        <v>635</v>
      </c>
      <c r="W294" s="412">
        <v>0</v>
      </c>
      <c r="X294" s="412">
        <v>1</v>
      </c>
      <c r="Y294" s="412">
        <v>2</v>
      </c>
      <c r="Z294" s="412">
        <v>3</v>
      </c>
      <c r="AA294" s="412">
        <v>1</v>
      </c>
      <c r="AB294" s="412">
        <v>0</v>
      </c>
      <c r="AC294" s="412">
        <v>1</v>
      </c>
      <c r="AD294" s="412">
        <v>0</v>
      </c>
      <c r="AE294" s="412">
        <v>8</v>
      </c>
      <c r="AF294" s="412">
        <v>1004</v>
      </c>
      <c r="AG294" s="412">
        <v>3585</v>
      </c>
      <c r="AH294" s="412">
        <v>7894</v>
      </c>
      <c r="AI294" s="412">
        <v>6733</v>
      </c>
      <c r="AJ294" s="412">
        <v>6149</v>
      </c>
      <c r="AK294" s="412">
        <v>4296</v>
      </c>
      <c r="AL294" s="412">
        <v>4091</v>
      </c>
      <c r="AM294" s="412">
        <v>414</v>
      </c>
      <c r="AN294" s="412">
        <v>34166</v>
      </c>
      <c r="AO294" s="412">
        <v>2</v>
      </c>
      <c r="AP294" s="412">
        <v>14</v>
      </c>
      <c r="AQ294" s="412">
        <v>34</v>
      </c>
      <c r="AR294" s="412">
        <v>28</v>
      </c>
      <c r="AS294" s="412">
        <v>55</v>
      </c>
      <c r="AT294" s="412">
        <v>21</v>
      </c>
      <c r="AU294" s="412">
        <v>29</v>
      </c>
      <c r="AV294" s="412">
        <v>10</v>
      </c>
      <c r="AW294" s="412">
        <v>193</v>
      </c>
      <c r="AX294" s="412">
        <v>2</v>
      </c>
      <c r="AY294" s="412">
        <v>14</v>
      </c>
      <c r="AZ294" s="412">
        <v>34</v>
      </c>
      <c r="BA294" s="412">
        <v>28</v>
      </c>
      <c r="BB294" s="412">
        <v>55</v>
      </c>
      <c r="BC294" s="412">
        <v>21</v>
      </c>
      <c r="BD294" s="412">
        <v>29</v>
      </c>
      <c r="BE294" s="412">
        <v>10</v>
      </c>
      <c r="BF294" s="412">
        <v>0</v>
      </c>
      <c r="BG294" s="412">
        <v>193</v>
      </c>
      <c r="BH294" s="412">
        <v>2</v>
      </c>
      <c r="BI294" s="412">
        <v>1016</v>
      </c>
      <c r="BJ294" s="412">
        <v>3605</v>
      </c>
      <c r="BK294" s="412">
        <v>7888</v>
      </c>
      <c r="BL294" s="412">
        <v>6760</v>
      </c>
      <c r="BM294" s="412">
        <v>6115</v>
      </c>
      <c r="BN294" s="412">
        <v>4304</v>
      </c>
      <c r="BO294" s="412">
        <v>4072</v>
      </c>
      <c r="BP294" s="412">
        <v>404</v>
      </c>
      <c r="BQ294" s="412">
        <v>34166</v>
      </c>
      <c r="BR294" s="412">
        <v>1</v>
      </c>
      <c r="BS294" s="412">
        <v>552</v>
      </c>
      <c r="BT294" s="412">
        <v>2036</v>
      </c>
      <c r="BU294" s="412">
        <v>2571</v>
      </c>
      <c r="BV294" s="412">
        <v>1766</v>
      </c>
      <c r="BW294" s="412">
        <v>1112</v>
      </c>
      <c r="BX294" s="412">
        <v>559</v>
      </c>
      <c r="BY294" s="412">
        <v>412</v>
      </c>
      <c r="BZ294" s="412">
        <v>25</v>
      </c>
      <c r="CA294" s="412">
        <v>9034</v>
      </c>
      <c r="CB294" s="412">
        <v>0</v>
      </c>
      <c r="CC294" s="412">
        <v>5</v>
      </c>
      <c r="CD294" s="412">
        <v>21</v>
      </c>
      <c r="CE294" s="412">
        <v>92</v>
      </c>
      <c r="CF294" s="412">
        <v>69</v>
      </c>
      <c r="CG294" s="412">
        <v>57</v>
      </c>
      <c r="CH294" s="412">
        <v>35</v>
      </c>
      <c r="CI294" s="412">
        <v>31</v>
      </c>
      <c r="CJ294" s="412">
        <v>2</v>
      </c>
      <c r="CK294" s="412">
        <v>312</v>
      </c>
      <c r="CL294" s="412">
        <v>0</v>
      </c>
      <c r="CM294" s="412">
        <v>2</v>
      </c>
      <c r="CN294" s="412">
        <v>2</v>
      </c>
      <c r="CO294" s="412">
        <v>8</v>
      </c>
      <c r="CP294" s="412">
        <v>8</v>
      </c>
      <c r="CQ294" s="412">
        <v>6</v>
      </c>
      <c r="CR294" s="412">
        <v>6</v>
      </c>
      <c r="CS294" s="412">
        <v>8</v>
      </c>
      <c r="CT294" s="412">
        <v>1</v>
      </c>
      <c r="CU294" s="412">
        <v>41</v>
      </c>
      <c r="CV294" s="412">
        <v>17</v>
      </c>
      <c r="CW294" s="412">
        <v>20</v>
      </c>
      <c r="CX294" s="412">
        <v>43</v>
      </c>
      <c r="CY294" s="412">
        <v>36</v>
      </c>
      <c r="CZ294" s="412">
        <v>23</v>
      </c>
      <c r="DA294" s="412">
        <v>23</v>
      </c>
      <c r="DB294" s="412">
        <v>27</v>
      </c>
      <c r="DC294" s="412">
        <v>6</v>
      </c>
      <c r="DD294" s="412">
        <v>195</v>
      </c>
      <c r="DE294" s="412">
        <v>8</v>
      </c>
      <c r="DF294" s="412">
        <v>44</v>
      </c>
      <c r="DG294" s="412">
        <v>35</v>
      </c>
      <c r="DH294" s="412">
        <v>33</v>
      </c>
      <c r="DI294" s="412">
        <v>20</v>
      </c>
      <c r="DJ294" s="412">
        <v>12</v>
      </c>
      <c r="DK294" s="412">
        <v>14</v>
      </c>
      <c r="DL294" s="412">
        <v>2</v>
      </c>
      <c r="DM294" s="412">
        <v>168</v>
      </c>
      <c r="DN294" s="412">
        <v>18</v>
      </c>
      <c r="DO294" s="412">
        <v>92</v>
      </c>
      <c r="DP294" s="412">
        <v>90</v>
      </c>
      <c r="DQ294" s="412">
        <v>51</v>
      </c>
      <c r="DR294" s="412">
        <v>44</v>
      </c>
      <c r="DS294" s="412">
        <v>20</v>
      </c>
      <c r="DT294" s="412">
        <v>28</v>
      </c>
      <c r="DU294" s="412">
        <v>3</v>
      </c>
      <c r="DV294" s="412">
        <v>346</v>
      </c>
      <c r="DW294" s="412">
        <v>16</v>
      </c>
      <c r="DX294" s="412">
        <v>26</v>
      </c>
      <c r="DY294" s="412">
        <v>12</v>
      </c>
      <c r="DZ294" s="412">
        <v>10</v>
      </c>
      <c r="EA294" s="412">
        <v>5</v>
      </c>
      <c r="EB294" s="412">
        <v>5</v>
      </c>
      <c r="EC294" s="412">
        <v>5</v>
      </c>
      <c r="ED294" s="412">
        <v>0</v>
      </c>
      <c r="EE294" s="412">
        <v>79</v>
      </c>
      <c r="EF294" s="412">
        <v>42</v>
      </c>
      <c r="EG294" s="412">
        <v>162</v>
      </c>
      <c r="EH294" s="412">
        <v>137</v>
      </c>
      <c r="EI294" s="412">
        <v>94</v>
      </c>
      <c r="EJ294" s="412">
        <v>69</v>
      </c>
      <c r="EK294" s="412">
        <v>37</v>
      </c>
      <c r="EL294" s="412">
        <v>47</v>
      </c>
      <c r="EM294" s="412">
        <v>5</v>
      </c>
      <c r="EN294" s="412">
        <v>593</v>
      </c>
      <c r="EO294" s="412">
        <v>9</v>
      </c>
      <c r="EP294" s="412">
        <v>45</v>
      </c>
      <c r="EQ294" s="412">
        <v>40</v>
      </c>
      <c r="ER294" s="412">
        <v>36</v>
      </c>
      <c r="ES294" s="412">
        <v>23</v>
      </c>
      <c r="ET294" s="412">
        <v>13</v>
      </c>
      <c r="EU294" s="412">
        <v>19</v>
      </c>
      <c r="EV294" s="412">
        <v>2</v>
      </c>
      <c r="EW294" s="412">
        <v>187</v>
      </c>
      <c r="EX294" s="412">
        <v>0</v>
      </c>
      <c r="EY294" s="412">
        <v>0</v>
      </c>
      <c r="EZ294" s="412">
        <v>0</v>
      </c>
      <c r="FA294" s="412">
        <v>0</v>
      </c>
      <c r="FB294" s="412">
        <v>0</v>
      </c>
      <c r="FC294" s="412">
        <v>0</v>
      </c>
      <c r="FD294" s="412">
        <v>0</v>
      </c>
      <c r="FE294" s="412">
        <v>0</v>
      </c>
      <c r="FF294" s="412">
        <v>0</v>
      </c>
      <c r="FG294" s="412">
        <v>1</v>
      </c>
      <c r="FH294" s="412">
        <v>1</v>
      </c>
      <c r="FI294" s="412">
        <v>5</v>
      </c>
      <c r="FJ294" s="412">
        <v>3</v>
      </c>
      <c r="FK294" s="412">
        <v>3</v>
      </c>
      <c r="FL294" s="412">
        <v>1</v>
      </c>
      <c r="FM294" s="412">
        <v>5</v>
      </c>
      <c r="FN294" s="412">
        <v>0</v>
      </c>
      <c r="FO294" s="412">
        <v>19</v>
      </c>
      <c r="FP294" s="412">
        <v>8</v>
      </c>
      <c r="FQ294" s="412">
        <v>44</v>
      </c>
      <c r="FR294" s="412">
        <v>35</v>
      </c>
      <c r="FS294" s="412">
        <v>33</v>
      </c>
      <c r="FT294" s="412">
        <v>20</v>
      </c>
      <c r="FU294" s="412">
        <v>12</v>
      </c>
      <c r="FV294" s="412">
        <v>14</v>
      </c>
      <c r="FW294" s="412">
        <v>2</v>
      </c>
      <c r="FX294" s="412">
        <v>168</v>
      </c>
      <c r="FY294" s="412">
        <v>1</v>
      </c>
      <c r="FZ294" s="412">
        <v>423</v>
      </c>
      <c r="GA294" s="412">
        <v>1428</v>
      </c>
      <c r="GB294" s="412">
        <v>5115</v>
      </c>
      <c r="GC294" s="412">
        <v>4856</v>
      </c>
      <c r="GD294" s="412">
        <v>4891</v>
      </c>
      <c r="GE294" s="412">
        <v>3679</v>
      </c>
      <c r="GF294" s="412">
        <v>3588</v>
      </c>
      <c r="GG294" s="412">
        <v>373</v>
      </c>
      <c r="GH294" s="412">
        <v>24354</v>
      </c>
      <c r="GI294" s="412">
        <v>1</v>
      </c>
      <c r="GJ294" s="412">
        <v>593</v>
      </c>
      <c r="GK294" s="412">
        <v>2177</v>
      </c>
      <c r="GL294" s="412">
        <v>2773</v>
      </c>
      <c r="GM294" s="412">
        <v>1904</v>
      </c>
      <c r="GN294" s="412">
        <v>1224</v>
      </c>
      <c r="GO294" s="412">
        <v>625</v>
      </c>
      <c r="GP294" s="412">
        <v>484</v>
      </c>
      <c r="GQ294" s="412">
        <v>31</v>
      </c>
      <c r="GR294" s="412">
        <v>9812</v>
      </c>
      <c r="GS294" s="412">
        <v>0</v>
      </c>
      <c r="GT294" s="412">
        <v>18</v>
      </c>
      <c r="GU294" s="412">
        <v>0</v>
      </c>
      <c r="GV294" s="412">
        <v>0</v>
      </c>
      <c r="GW294" s="412">
        <v>1</v>
      </c>
      <c r="GX294" s="412">
        <v>0</v>
      </c>
      <c r="GY294" s="412">
        <v>0</v>
      </c>
      <c r="GZ294" s="412">
        <v>0</v>
      </c>
      <c r="HA294" s="412">
        <v>0</v>
      </c>
      <c r="HB294" s="412">
        <v>19</v>
      </c>
      <c r="HC294" s="412">
        <v>1.75</v>
      </c>
      <c r="HD294" s="412">
        <v>856.75</v>
      </c>
      <c r="HE294" s="412">
        <v>3056.75</v>
      </c>
      <c r="HF294" s="412">
        <v>7179.25</v>
      </c>
      <c r="HG294" s="412">
        <v>6275.75</v>
      </c>
      <c r="HH294" s="412">
        <v>5800.25</v>
      </c>
      <c r="HI294" s="412">
        <v>4145</v>
      </c>
      <c r="HJ294" s="412">
        <v>3945.75</v>
      </c>
      <c r="HK294" s="412">
        <v>395.25</v>
      </c>
      <c r="HL294" s="412">
        <v>31656.5</v>
      </c>
      <c r="HM294" s="412">
        <v>1</v>
      </c>
      <c r="HN294" s="412">
        <v>571.20000000000005</v>
      </c>
      <c r="HO294" s="412">
        <v>2377.5</v>
      </c>
      <c r="HP294" s="412">
        <v>6381.6</v>
      </c>
      <c r="HQ294" s="412">
        <v>6275.8</v>
      </c>
      <c r="HR294" s="412">
        <v>7089.2</v>
      </c>
      <c r="HS294" s="412">
        <v>5987.2</v>
      </c>
      <c r="HT294" s="412">
        <v>6576.3</v>
      </c>
      <c r="HU294" s="412">
        <v>790.5</v>
      </c>
      <c r="HV294" s="412">
        <v>36050.300000000003</v>
      </c>
      <c r="HW294" s="412">
        <v>205.3</v>
      </c>
      <c r="HX294" s="412">
        <v>36255.599999999999</v>
      </c>
      <c r="HY294" s="412">
        <v>1.75</v>
      </c>
      <c r="HZ294" s="412">
        <v>856.75</v>
      </c>
      <c r="IA294" s="412">
        <v>3056.75</v>
      </c>
      <c r="IB294" s="412">
        <v>7179.25</v>
      </c>
      <c r="IC294" s="412">
        <v>6275.75</v>
      </c>
      <c r="ID294" s="412">
        <v>5800.25</v>
      </c>
      <c r="IE294" s="412">
        <v>4145</v>
      </c>
      <c r="IF294" s="412">
        <v>3945.75</v>
      </c>
      <c r="IG294" s="412">
        <v>395.25</v>
      </c>
      <c r="IH294" s="412">
        <v>31656.5</v>
      </c>
      <c r="II294" s="412">
        <v>0</v>
      </c>
      <c r="IJ294" s="412">
        <v>175.62</v>
      </c>
      <c r="IK294" s="412">
        <v>753.85</v>
      </c>
      <c r="IL294" s="412">
        <v>819.94</v>
      </c>
      <c r="IM294" s="412">
        <v>367.11</v>
      </c>
      <c r="IN294" s="412">
        <v>126.47</v>
      </c>
      <c r="IO294" s="412">
        <v>41.05</v>
      </c>
      <c r="IP294" s="412">
        <v>21.84</v>
      </c>
      <c r="IQ294" s="412">
        <v>0.89</v>
      </c>
      <c r="IR294" s="412">
        <v>2306.77</v>
      </c>
      <c r="IS294" s="412">
        <v>1.75</v>
      </c>
      <c r="IT294" s="412">
        <v>681.13</v>
      </c>
      <c r="IU294" s="412">
        <v>2302.9</v>
      </c>
      <c r="IV294" s="412">
        <v>6359.3099999999995</v>
      </c>
      <c r="IW294" s="412">
        <v>5908.64</v>
      </c>
      <c r="IX294" s="412">
        <v>5673.78</v>
      </c>
      <c r="IY294" s="412">
        <v>4103.95</v>
      </c>
      <c r="IZ294" s="412">
        <v>3923.91</v>
      </c>
      <c r="JA294" s="412">
        <v>394.36</v>
      </c>
      <c r="JB294" s="412">
        <v>29349.73</v>
      </c>
      <c r="JC294" s="412">
        <v>1</v>
      </c>
      <c r="JD294" s="412">
        <v>454.1</v>
      </c>
      <c r="JE294" s="412">
        <v>1791.1</v>
      </c>
      <c r="JF294" s="412">
        <v>5652.7</v>
      </c>
      <c r="JG294" s="412">
        <v>5908.6</v>
      </c>
      <c r="JH294" s="412">
        <v>6934.6</v>
      </c>
      <c r="JI294" s="412">
        <v>5927.9</v>
      </c>
      <c r="JJ294" s="412">
        <v>6539.9</v>
      </c>
      <c r="JK294" s="412">
        <v>788.7</v>
      </c>
      <c r="JL294" s="412">
        <v>33998.6</v>
      </c>
      <c r="JM294" s="412">
        <v>205.3</v>
      </c>
      <c r="JN294" s="412">
        <v>34203.9</v>
      </c>
      <c r="JO294" s="286"/>
      <c r="JP294" s="143">
        <f t="shared" si="9"/>
        <v>0</v>
      </c>
    </row>
    <row r="295" spans="1:276" x14ac:dyDescent="0.2">
      <c r="A295" s="150" t="s">
        <v>782</v>
      </c>
      <c r="B295" s="151" t="s">
        <v>276</v>
      </c>
      <c r="C295" s="152" t="s">
        <v>277</v>
      </c>
      <c r="D295" s="415" t="s">
        <v>781</v>
      </c>
      <c r="E295" s="412">
        <v>1655</v>
      </c>
      <c r="F295" s="412">
        <v>5560</v>
      </c>
      <c r="G295" s="412">
        <v>15842</v>
      </c>
      <c r="H295" s="412">
        <v>11985</v>
      </c>
      <c r="I295" s="412">
        <v>8883</v>
      </c>
      <c r="J295" s="412">
        <v>4996</v>
      </c>
      <c r="K295" s="412">
        <v>4000</v>
      </c>
      <c r="L295" s="412">
        <v>433</v>
      </c>
      <c r="M295" s="412">
        <v>53354</v>
      </c>
      <c r="N295" s="412">
        <v>131</v>
      </c>
      <c r="O295" s="412">
        <v>153</v>
      </c>
      <c r="P295" s="412">
        <v>528</v>
      </c>
      <c r="Q295" s="412">
        <v>375</v>
      </c>
      <c r="R295" s="412">
        <v>544</v>
      </c>
      <c r="S295" s="412">
        <v>105</v>
      </c>
      <c r="T295" s="412">
        <v>39</v>
      </c>
      <c r="U295" s="412">
        <v>6</v>
      </c>
      <c r="V295" s="412">
        <v>1881</v>
      </c>
      <c r="W295" s="412">
        <v>0</v>
      </c>
      <c r="X295" s="412">
        <v>0</v>
      </c>
      <c r="Y295" s="412">
        <v>1</v>
      </c>
      <c r="Z295" s="412">
        <v>0</v>
      </c>
      <c r="AA295" s="412">
        <v>0</v>
      </c>
      <c r="AB295" s="412">
        <v>0</v>
      </c>
      <c r="AC295" s="412">
        <v>0</v>
      </c>
      <c r="AD295" s="412">
        <v>0</v>
      </c>
      <c r="AE295" s="412">
        <v>1</v>
      </c>
      <c r="AF295" s="412">
        <v>1524</v>
      </c>
      <c r="AG295" s="412">
        <v>5407</v>
      </c>
      <c r="AH295" s="412">
        <v>15313</v>
      </c>
      <c r="AI295" s="412">
        <v>11610</v>
      </c>
      <c r="AJ295" s="412">
        <v>8339</v>
      </c>
      <c r="AK295" s="412">
        <v>4891</v>
      </c>
      <c r="AL295" s="412">
        <v>3961</v>
      </c>
      <c r="AM295" s="412">
        <v>427</v>
      </c>
      <c r="AN295" s="412">
        <v>51472</v>
      </c>
      <c r="AO295" s="412">
        <v>3</v>
      </c>
      <c r="AP295" s="412">
        <v>16</v>
      </c>
      <c r="AQ295" s="412">
        <v>65</v>
      </c>
      <c r="AR295" s="412">
        <v>54</v>
      </c>
      <c r="AS295" s="412">
        <v>47</v>
      </c>
      <c r="AT295" s="412">
        <v>26</v>
      </c>
      <c r="AU295" s="412">
        <v>20</v>
      </c>
      <c r="AV295" s="412">
        <v>11</v>
      </c>
      <c r="AW295" s="412">
        <v>242</v>
      </c>
      <c r="AX295" s="412">
        <v>3</v>
      </c>
      <c r="AY295" s="412">
        <v>16</v>
      </c>
      <c r="AZ295" s="412">
        <v>65</v>
      </c>
      <c r="BA295" s="412">
        <v>54</v>
      </c>
      <c r="BB295" s="412">
        <v>47</v>
      </c>
      <c r="BC295" s="412">
        <v>26</v>
      </c>
      <c r="BD295" s="412">
        <v>20</v>
      </c>
      <c r="BE295" s="412">
        <v>11</v>
      </c>
      <c r="BF295" s="412">
        <v>0</v>
      </c>
      <c r="BG295" s="412">
        <v>242</v>
      </c>
      <c r="BH295" s="412">
        <v>3</v>
      </c>
      <c r="BI295" s="412">
        <v>1537</v>
      </c>
      <c r="BJ295" s="412">
        <v>5456</v>
      </c>
      <c r="BK295" s="412">
        <v>15302</v>
      </c>
      <c r="BL295" s="412">
        <v>11603</v>
      </c>
      <c r="BM295" s="412">
        <v>8318</v>
      </c>
      <c r="BN295" s="412">
        <v>4885</v>
      </c>
      <c r="BO295" s="412">
        <v>3952</v>
      </c>
      <c r="BP295" s="412">
        <v>416</v>
      </c>
      <c r="BQ295" s="412">
        <v>51472</v>
      </c>
      <c r="BR295" s="412">
        <v>2</v>
      </c>
      <c r="BS295" s="412">
        <v>838</v>
      </c>
      <c r="BT295" s="412">
        <v>3106</v>
      </c>
      <c r="BU295" s="412">
        <v>5032</v>
      </c>
      <c r="BV295" s="412">
        <v>2977</v>
      </c>
      <c r="BW295" s="412">
        <v>1615</v>
      </c>
      <c r="BX295" s="412">
        <v>725</v>
      </c>
      <c r="BY295" s="412">
        <v>462</v>
      </c>
      <c r="BZ295" s="412">
        <v>36</v>
      </c>
      <c r="CA295" s="412">
        <v>14793</v>
      </c>
      <c r="CB295" s="412">
        <v>0</v>
      </c>
      <c r="CC295" s="412">
        <v>6</v>
      </c>
      <c r="CD295" s="412">
        <v>54</v>
      </c>
      <c r="CE295" s="412">
        <v>158</v>
      </c>
      <c r="CF295" s="412">
        <v>108</v>
      </c>
      <c r="CG295" s="412">
        <v>55</v>
      </c>
      <c r="CH295" s="412">
        <v>33</v>
      </c>
      <c r="CI295" s="412">
        <v>21</v>
      </c>
      <c r="CJ295" s="412">
        <v>1</v>
      </c>
      <c r="CK295" s="412">
        <v>436</v>
      </c>
      <c r="CL295" s="412">
        <v>0</v>
      </c>
      <c r="CM295" s="412">
        <v>4</v>
      </c>
      <c r="CN295" s="412">
        <v>4</v>
      </c>
      <c r="CO295" s="412">
        <v>8</v>
      </c>
      <c r="CP295" s="412">
        <v>7</v>
      </c>
      <c r="CQ295" s="412">
        <v>13</v>
      </c>
      <c r="CR295" s="412">
        <v>9</v>
      </c>
      <c r="CS295" s="412">
        <v>17</v>
      </c>
      <c r="CT295" s="412">
        <v>9</v>
      </c>
      <c r="CU295" s="412">
        <v>71</v>
      </c>
      <c r="CV295" s="412">
        <v>24</v>
      </c>
      <c r="CW295" s="412">
        <v>29</v>
      </c>
      <c r="CX295" s="412">
        <v>49</v>
      </c>
      <c r="CY295" s="412">
        <v>38</v>
      </c>
      <c r="CZ295" s="412">
        <v>34</v>
      </c>
      <c r="DA295" s="412">
        <v>27</v>
      </c>
      <c r="DB295" s="412">
        <v>32</v>
      </c>
      <c r="DC295" s="412">
        <v>15</v>
      </c>
      <c r="DD295" s="412">
        <v>248</v>
      </c>
      <c r="DE295" s="412">
        <v>20</v>
      </c>
      <c r="DF295" s="412">
        <v>66</v>
      </c>
      <c r="DG295" s="412">
        <v>107</v>
      </c>
      <c r="DH295" s="412">
        <v>82</v>
      </c>
      <c r="DI295" s="412">
        <v>40</v>
      </c>
      <c r="DJ295" s="412">
        <v>29</v>
      </c>
      <c r="DK295" s="412">
        <v>30</v>
      </c>
      <c r="DL295" s="412">
        <v>4</v>
      </c>
      <c r="DM295" s="412">
        <v>378</v>
      </c>
      <c r="DN295" s="412">
        <v>12</v>
      </c>
      <c r="DO295" s="412">
        <v>43</v>
      </c>
      <c r="DP295" s="412">
        <v>57</v>
      </c>
      <c r="DQ295" s="412">
        <v>45</v>
      </c>
      <c r="DR295" s="412">
        <v>32</v>
      </c>
      <c r="DS295" s="412">
        <v>11</v>
      </c>
      <c r="DT295" s="412">
        <v>17</v>
      </c>
      <c r="DU295" s="412">
        <v>5</v>
      </c>
      <c r="DV295" s="412">
        <v>222</v>
      </c>
      <c r="DW295" s="412">
        <v>9</v>
      </c>
      <c r="DX295" s="412">
        <v>12</v>
      </c>
      <c r="DY295" s="412">
        <v>22</v>
      </c>
      <c r="DZ295" s="412">
        <v>16</v>
      </c>
      <c r="EA295" s="412">
        <v>16</v>
      </c>
      <c r="EB295" s="412">
        <v>4</v>
      </c>
      <c r="EC295" s="412">
        <v>7</v>
      </c>
      <c r="ED295" s="412">
        <v>3</v>
      </c>
      <c r="EE295" s="412">
        <v>89</v>
      </c>
      <c r="EF295" s="412">
        <v>41</v>
      </c>
      <c r="EG295" s="412">
        <v>121</v>
      </c>
      <c r="EH295" s="412">
        <v>186</v>
      </c>
      <c r="EI295" s="412">
        <v>143</v>
      </c>
      <c r="EJ295" s="412">
        <v>88</v>
      </c>
      <c r="EK295" s="412">
        <v>44</v>
      </c>
      <c r="EL295" s="412">
        <v>54</v>
      </c>
      <c r="EM295" s="412">
        <v>12</v>
      </c>
      <c r="EN295" s="412">
        <v>689</v>
      </c>
      <c r="EO295" s="412">
        <v>26</v>
      </c>
      <c r="EP295" s="412">
        <v>61</v>
      </c>
      <c r="EQ295" s="412">
        <v>82</v>
      </c>
      <c r="ER295" s="412">
        <v>78</v>
      </c>
      <c r="ES295" s="412">
        <v>51</v>
      </c>
      <c r="ET295" s="412">
        <v>26</v>
      </c>
      <c r="EU295" s="412">
        <v>38</v>
      </c>
      <c r="EV295" s="412">
        <v>11</v>
      </c>
      <c r="EW295" s="412">
        <v>373</v>
      </c>
      <c r="EX295" s="412">
        <v>0</v>
      </c>
      <c r="EY295" s="412">
        <v>0</v>
      </c>
      <c r="EZ295" s="412">
        <v>0</v>
      </c>
      <c r="FA295" s="412">
        <v>0</v>
      </c>
      <c r="FB295" s="412">
        <v>0</v>
      </c>
      <c r="FC295" s="412">
        <v>0</v>
      </c>
      <c r="FD295" s="412">
        <v>0</v>
      </c>
      <c r="FE295" s="412">
        <v>0</v>
      </c>
      <c r="FF295" s="412">
        <v>0</v>
      </c>
      <c r="FG295" s="412">
        <v>2</v>
      </c>
      <c r="FH295" s="412">
        <v>8</v>
      </c>
      <c r="FI295" s="412">
        <v>18</v>
      </c>
      <c r="FJ295" s="412">
        <v>20</v>
      </c>
      <c r="FK295" s="412">
        <v>13</v>
      </c>
      <c r="FL295" s="412">
        <v>3</v>
      </c>
      <c r="FM295" s="412">
        <v>9</v>
      </c>
      <c r="FN295" s="412">
        <v>4</v>
      </c>
      <c r="FO295" s="412">
        <v>77</v>
      </c>
      <c r="FP295" s="412">
        <v>24</v>
      </c>
      <c r="FQ295" s="412">
        <v>53</v>
      </c>
      <c r="FR295" s="412">
        <v>64</v>
      </c>
      <c r="FS295" s="412">
        <v>58</v>
      </c>
      <c r="FT295" s="412">
        <v>38</v>
      </c>
      <c r="FU295" s="412">
        <v>23</v>
      </c>
      <c r="FV295" s="412">
        <v>29</v>
      </c>
      <c r="FW295" s="412">
        <v>7</v>
      </c>
      <c r="FX295" s="412">
        <v>296</v>
      </c>
      <c r="FY295" s="412">
        <v>1</v>
      </c>
      <c r="FZ295" s="412">
        <v>667</v>
      </c>
      <c r="GA295" s="412">
        <v>2237</v>
      </c>
      <c r="GB295" s="412">
        <v>10025</v>
      </c>
      <c r="GC295" s="412">
        <v>8450</v>
      </c>
      <c r="GD295" s="412">
        <v>6587</v>
      </c>
      <c r="GE295" s="412">
        <v>4102</v>
      </c>
      <c r="GF295" s="412">
        <v>3428</v>
      </c>
      <c r="GG295" s="412">
        <v>362</v>
      </c>
      <c r="GH295" s="412">
        <v>35859</v>
      </c>
      <c r="GI295" s="412">
        <v>2</v>
      </c>
      <c r="GJ295" s="412">
        <v>870</v>
      </c>
      <c r="GK295" s="412">
        <v>3219</v>
      </c>
      <c r="GL295" s="412">
        <v>5277</v>
      </c>
      <c r="GM295" s="412">
        <v>3153</v>
      </c>
      <c r="GN295" s="412">
        <v>1731</v>
      </c>
      <c r="GO295" s="412">
        <v>783</v>
      </c>
      <c r="GP295" s="412">
        <v>524</v>
      </c>
      <c r="GQ295" s="412">
        <v>54</v>
      </c>
      <c r="GR295" s="412">
        <v>15613</v>
      </c>
      <c r="GS295" s="412">
        <v>0</v>
      </c>
      <c r="GT295" s="412">
        <v>4.38</v>
      </c>
      <c r="GU295" s="412">
        <v>1.88</v>
      </c>
      <c r="GV295" s="412">
        <v>0.38</v>
      </c>
      <c r="GW295" s="412">
        <v>0</v>
      </c>
      <c r="GX295" s="412">
        <v>0</v>
      </c>
      <c r="GY295" s="412">
        <v>0</v>
      </c>
      <c r="GZ295" s="412">
        <v>0</v>
      </c>
      <c r="HA295" s="412">
        <v>0</v>
      </c>
      <c r="HB295" s="412">
        <v>6.64</v>
      </c>
      <c r="HC295" s="412">
        <v>2.5</v>
      </c>
      <c r="HD295" s="412">
        <v>1314.12</v>
      </c>
      <c r="HE295" s="412">
        <v>4629.62</v>
      </c>
      <c r="HF295" s="412">
        <v>13966.12</v>
      </c>
      <c r="HG295" s="412">
        <v>10804.75</v>
      </c>
      <c r="HH295" s="412">
        <v>7878.5</v>
      </c>
      <c r="HI295" s="412">
        <v>4683.5</v>
      </c>
      <c r="HJ295" s="412">
        <v>3815.25</v>
      </c>
      <c r="HK295" s="412">
        <v>401.25</v>
      </c>
      <c r="HL295" s="412">
        <v>47495.61</v>
      </c>
      <c r="HM295" s="412">
        <v>1.4</v>
      </c>
      <c r="HN295" s="412">
        <v>876.1</v>
      </c>
      <c r="HO295" s="412">
        <v>3600.8</v>
      </c>
      <c r="HP295" s="412">
        <v>12414.3</v>
      </c>
      <c r="HQ295" s="412">
        <v>10804.8</v>
      </c>
      <c r="HR295" s="412">
        <v>9629.2999999999993</v>
      </c>
      <c r="HS295" s="412">
        <v>6765.1</v>
      </c>
      <c r="HT295" s="412">
        <v>6358.8</v>
      </c>
      <c r="HU295" s="412">
        <v>802.5</v>
      </c>
      <c r="HV295" s="412">
        <v>51253.1</v>
      </c>
      <c r="HW295" s="412">
        <v>1121.8</v>
      </c>
      <c r="HX295" s="412">
        <v>52374.9</v>
      </c>
      <c r="HY295" s="412">
        <v>2.5</v>
      </c>
      <c r="HZ295" s="412">
        <v>1314.12</v>
      </c>
      <c r="IA295" s="412">
        <v>4629.62</v>
      </c>
      <c r="IB295" s="412">
        <v>13966.12</v>
      </c>
      <c r="IC295" s="412">
        <v>10804.75</v>
      </c>
      <c r="ID295" s="412">
        <v>7878.5</v>
      </c>
      <c r="IE295" s="412">
        <v>4683.5</v>
      </c>
      <c r="IF295" s="412">
        <v>3815.25</v>
      </c>
      <c r="IG295" s="412">
        <v>401.25</v>
      </c>
      <c r="IH295" s="412">
        <v>47495.61</v>
      </c>
      <c r="II295" s="412">
        <v>1.78</v>
      </c>
      <c r="IJ295" s="412">
        <v>266.64</v>
      </c>
      <c r="IK295" s="412">
        <v>1138.8900000000001</v>
      </c>
      <c r="IL295" s="412">
        <v>1635.8</v>
      </c>
      <c r="IM295" s="412">
        <v>470.04</v>
      </c>
      <c r="IN295" s="412">
        <v>143.54</v>
      </c>
      <c r="IO295" s="412">
        <v>37.75</v>
      </c>
      <c r="IP295" s="412">
        <v>17.13</v>
      </c>
      <c r="IQ295" s="412">
        <v>0</v>
      </c>
      <c r="IR295" s="412">
        <v>3711.5699999999997</v>
      </c>
      <c r="IS295" s="412">
        <v>0.72</v>
      </c>
      <c r="IT295" s="412">
        <v>1047.48</v>
      </c>
      <c r="IU295" s="412">
        <v>3490.7299999999996</v>
      </c>
      <c r="IV295" s="412">
        <v>12330.320000000002</v>
      </c>
      <c r="IW295" s="412">
        <v>10334.709999999999</v>
      </c>
      <c r="IX295" s="412">
        <v>7734.96</v>
      </c>
      <c r="IY295" s="412">
        <v>4645.75</v>
      </c>
      <c r="IZ295" s="412">
        <v>3798.12</v>
      </c>
      <c r="JA295" s="412">
        <v>401.25</v>
      </c>
      <c r="JB295" s="412">
        <v>43784.04</v>
      </c>
      <c r="JC295" s="412">
        <v>0.4</v>
      </c>
      <c r="JD295" s="412">
        <v>698.3</v>
      </c>
      <c r="JE295" s="412">
        <v>2715</v>
      </c>
      <c r="JF295" s="412">
        <v>10960.3</v>
      </c>
      <c r="JG295" s="412">
        <v>10334.700000000001</v>
      </c>
      <c r="JH295" s="412">
        <v>9453.7999999999993</v>
      </c>
      <c r="JI295" s="412">
        <v>6710.5</v>
      </c>
      <c r="JJ295" s="412">
        <v>6330.2</v>
      </c>
      <c r="JK295" s="412">
        <v>802.5</v>
      </c>
      <c r="JL295" s="412">
        <v>48005.7</v>
      </c>
      <c r="JM295" s="412">
        <v>1121.8</v>
      </c>
      <c r="JN295" s="412">
        <v>49127.5</v>
      </c>
      <c r="JO295" s="286"/>
      <c r="JP295" s="143">
        <f t="shared" si="9"/>
        <v>0</v>
      </c>
    </row>
    <row r="296" spans="1:276" x14ac:dyDescent="0.2">
      <c r="A296" s="150" t="s">
        <v>784</v>
      </c>
      <c r="B296" s="151" t="s">
        <v>282</v>
      </c>
      <c r="C296" s="152" t="s">
        <v>283</v>
      </c>
      <c r="D296" s="415" t="s">
        <v>783</v>
      </c>
      <c r="E296" s="412">
        <v>78283</v>
      </c>
      <c r="F296" s="412">
        <v>27759</v>
      </c>
      <c r="G296" s="412">
        <v>21122</v>
      </c>
      <c r="H296" s="412">
        <v>13438</v>
      </c>
      <c r="I296" s="412">
        <v>6629</v>
      </c>
      <c r="J296" s="412">
        <v>2214</v>
      </c>
      <c r="K296" s="412">
        <v>1032</v>
      </c>
      <c r="L296" s="412">
        <v>83</v>
      </c>
      <c r="M296" s="412">
        <v>150560</v>
      </c>
      <c r="N296" s="412">
        <v>1294</v>
      </c>
      <c r="O296" s="412">
        <v>231</v>
      </c>
      <c r="P296" s="412">
        <v>158</v>
      </c>
      <c r="Q296" s="412">
        <v>84</v>
      </c>
      <c r="R296" s="412">
        <v>37</v>
      </c>
      <c r="S296" s="412">
        <v>13</v>
      </c>
      <c r="T296" s="412">
        <v>5</v>
      </c>
      <c r="U296" s="412">
        <v>4</v>
      </c>
      <c r="V296" s="412">
        <v>1826</v>
      </c>
      <c r="W296" s="412">
        <v>0</v>
      </c>
      <c r="X296" s="412">
        <v>0</v>
      </c>
      <c r="Y296" s="412">
        <v>0</v>
      </c>
      <c r="Z296" s="412">
        <v>0</v>
      </c>
      <c r="AA296" s="412">
        <v>0</v>
      </c>
      <c r="AB296" s="412">
        <v>0</v>
      </c>
      <c r="AC296" s="412">
        <v>0</v>
      </c>
      <c r="AD296" s="412">
        <v>0</v>
      </c>
      <c r="AE296" s="412">
        <v>0</v>
      </c>
      <c r="AF296" s="412">
        <v>76989</v>
      </c>
      <c r="AG296" s="412">
        <v>27528</v>
      </c>
      <c r="AH296" s="412">
        <v>20964</v>
      </c>
      <c r="AI296" s="412">
        <v>13354</v>
      </c>
      <c r="AJ296" s="412">
        <v>6592</v>
      </c>
      <c r="AK296" s="412">
        <v>2201</v>
      </c>
      <c r="AL296" s="412">
        <v>1027</v>
      </c>
      <c r="AM296" s="412">
        <v>79</v>
      </c>
      <c r="AN296" s="412">
        <v>148734</v>
      </c>
      <c r="AO296" s="412">
        <v>279</v>
      </c>
      <c r="AP296" s="412">
        <v>154</v>
      </c>
      <c r="AQ296" s="412">
        <v>155</v>
      </c>
      <c r="AR296" s="412">
        <v>94</v>
      </c>
      <c r="AS296" s="412">
        <v>68</v>
      </c>
      <c r="AT296" s="412">
        <v>24</v>
      </c>
      <c r="AU296" s="412">
        <v>32</v>
      </c>
      <c r="AV296" s="412">
        <v>35</v>
      </c>
      <c r="AW296" s="412">
        <v>841</v>
      </c>
      <c r="AX296" s="412">
        <v>279</v>
      </c>
      <c r="AY296" s="412">
        <v>154</v>
      </c>
      <c r="AZ296" s="412">
        <v>155</v>
      </c>
      <c r="BA296" s="412">
        <v>94</v>
      </c>
      <c r="BB296" s="412">
        <v>68</v>
      </c>
      <c r="BC296" s="412">
        <v>24</v>
      </c>
      <c r="BD296" s="412">
        <v>32</v>
      </c>
      <c r="BE296" s="412">
        <v>35</v>
      </c>
      <c r="BF296" s="412">
        <v>0</v>
      </c>
      <c r="BG296" s="412">
        <v>841</v>
      </c>
      <c r="BH296" s="412">
        <v>279</v>
      </c>
      <c r="BI296" s="412">
        <v>76864</v>
      </c>
      <c r="BJ296" s="412">
        <v>27529</v>
      </c>
      <c r="BK296" s="412">
        <v>20903</v>
      </c>
      <c r="BL296" s="412">
        <v>13328</v>
      </c>
      <c r="BM296" s="412">
        <v>6548</v>
      </c>
      <c r="BN296" s="412">
        <v>2209</v>
      </c>
      <c r="BO296" s="412">
        <v>1030</v>
      </c>
      <c r="BP296" s="412">
        <v>44</v>
      </c>
      <c r="BQ296" s="412">
        <v>148734</v>
      </c>
      <c r="BR296" s="412">
        <v>70</v>
      </c>
      <c r="BS296" s="412">
        <v>33649</v>
      </c>
      <c r="BT296" s="412">
        <v>8267</v>
      </c>
      <c r="BU296" s="412">
        <v>5092</v>
      </c>
      <c r="BV296" s="412">
        <v>2337</v>
      </c>
      <c r="BW296" s="412">
        <v>993</v>
      </c>
      <c r="BX296" s="412">
        <v>278</v>
      </c>
      <c r="BY296" s="412">
        <v>122</v>
      </c>
      <c r="BZ296" s="412">
        <v>0</v>
      </c>
      <c r="CA296" s="412">
        <v>50808</v>
      </c>
      <c r="CB296" s="412">
        <v>17</v>
      </c>
      <c r="CC296" s="412">
        <v>611</v>
      </c>
      <c r="CD296" s="412">
        <v>231</v>
      </c>
      <c r="CE296" s="412">
        <v>168</v>
      </c>
      <c r="CF296" s="412">
        <v>100</v>
      </c>
      <c r="CG296" s="412">
        <v>43</v>
      </c>
      <c r="CH296" s="412">
        <v>19</v>
      </c>
      <c r="CI296" s="412">
        <v>2</v>
      </c>
      <c r="CJ296" s="412">
        <v>0</v>
      </c>
      <c r="CK296" s="412">
        <v>1191</v>
      </c>
      <c r="CL296" s="412">
        <v>3</v>
      </c>
      <c r="CM296" s="412">
        <v>43</v>
      </c>
      <c r="CN296" s="412">
        <v>16</v>
      </c>
      <c r="CO296" s="412">
        <v>28</v>
      </c>
      <c r="CP296" s="412">
        <v>38</v>
      </c>
      <c r="CQ296" s="412">
        <v>15</v>
      </c>
      <c r="CR296" s="412">
        <v>21</v>
      </c>
      <c r="CS296" s="412">
        <v>45</v>
      </c>
      <c r="CT296" s="412">
        <v>8</v>
      </c>
      <c r="CU296" s="412">
        <v>217</v>
      </c>
      <c r="CV296" s="412">
        <v>263</v>
      </c>
      <c r="CW296" s="412">
        <v>126</v>
      </c>
      <c r="CX296" s="412">
        <v>81</v>
      </c>
      <c r="CY296" s="412">
        <v>46</v>
      </c>
      <c r="CZ296" s="412">
        <v>21</v>
      </c>
      <c r="DA296" s="412">
        <v>15</v>
      </c>
      <c r="DB296" s="412">
        <v>6</v>
      </c>
      <c r="DC296" s="412">
        <v>2</v>
      </c>
      <c r="DD296" s="412">
        <v>560</v>
      </c>
      <c r="DE296" s="412">
        <v>1517</v>
      </c>
      <c r="DF296" s="412">
        <v>472</v>
      </c>
      <c r="DG296" s="412">
        <v>283</v>
      </c>
      <c r="DH296" s="412">
        <v>168</v>
      </c>
      <c r="DI296" s="412">
        <v>82</v>
      </c>
      <c r="DJ296" s="412">
        <v>27</v>
      </c>
      <c r="DK296" s="412">
        <v>19</v>
      </c>
      <c r="DL296" s="412">
        <v>1</v>
      </c>
      <c r="DM296" s="412">
        <v>2569</v>
      </c>
      <c r="DN296" s="412">
        <v>122</v>
      </c>
      <c r="DO296" s="412">
        <v>48</v>
      </c>
      <c r="DP296" s="412">
        <v>26</v>
      </c>
      <c r="DQ296" s="412">
        <v>6</v>
      </c>
      <c r="DR296" s="412">
        <v>8</v>
      </c>
      <c r="DS296" s="412">
        <v>0</v>
      </c>
      <c r="DT296" s="412">
        <v>1</v>
      </c>
      <c r="DU296" s="412">
        <v>0</v>
      </c>
      <c r="DV296" s="412">
        <v>211</v>
      </c>
      <c r="DW296" s="412">
        <v>331</v>
      </c>
      <c r="DX296" s="412">
        <v>66</v>
      </c>
      <c r="DY296" s="412">
        <v>38</v>
      </c>
      <c r="DZ296" s="412">
        <v>25</v>
      </c>
      <c r="EA296" s="412">
        <v>16</v>
      </c>
      <c r="EB296" s="412">
        <v>4</v>
      </c>
      <c r="EC296" s="412">
        <v>2</v>
      </c>
      <c r="ED296" s="412">
        <v>1</v>
      </c>
      <c r="EE296" s="412">
        <v>483</v>
      </c>
      <c r="EF296" s="412">
        <v>1970</v>
      </c>
      <c r="EG296" s="412">
        <v>586</v>
      </c>
      <c r="EH296" s="412">
        <v>347</v>
      </c>
      <c r="EI296" s="412">
        <v>199</v>
      </c>
      <c r="EJ296" s="412">
        <v>106</v>
      </c>
      <c r="EK296" s="412">
        <v>31</v>
      </c>
      <c r="EL296" s="412">
        <v>22</v>
      </c>
      <c r="EM296" s="412">
        <v>2</v>
      </c>
      <c r="EN296" s="412">
        <v>3263</v>
      </c>
      <c r="EO296" s="412">
        <v>989</v>
      </c>
      <c r="EP296" s="412">
        <v>264</v>
      </c>
      <c r="EQ296" s="412">
        <v>154</v>
      </c>
      <c r="ER296" s="412">
        <v>98</v>
      </c>
      <c r="ES296" s="412">
        <v>53</v>
      </c>
      <c r="ET296" s="412">
        <v>13</v>
      </c>
      <c r="EU296" s="412">
        <v>15</v>
      </c>
      <c r="EV296" s="412">
        <v>2</v>
      </c>
      <c r="EW296" s="412">
        <v>1588</v>
      </c>
      <c r="EX296" s="412">
        <v>0</v>
      </c>
      <c r="EY296" s="412">
        <v>0</v>
      </c>
      <c r="EZ296" s="412">
        <v>0</v>
      </c>
      <c r="FA296" s="412">
        <v>0</v>
      </c>
      <c r="FB296" s="412">
        <v>0</v>
      </c>
      <c r="FC296" s="412">
        <v>0</v>
      </c>
      <c r="FD296" s="412">
        <v>0</v>
      </c>
      <c r="FE296" s="412">
        <v>0</v>
      </c>
      <c r="FF296" s="412">
        <v>0</v>
      </c>
      <c r="FG296" s="412">
        <v>0</v>
      </c>
      <c r="FH296" s="412">
        <v>0</v>
      </c>
      <c r="FI296" s="412">
        <v>0</v>
      </c>
      <c r="FJ296" s="412">
        <v>0</v>
      </c>
      <c r="FK296" s="412">
        <v>0</v>
      </c>
      <c r="FL296" s="412">
        <v>0</v>
      </c>
      <c r="FM296" s="412">
        <v>0</v>
      </c>
      <c r="FN296" s="412">
        <v>0</v>
      </c>
      <c r="FO296" s="412">
        <v>0</v>
      </c>
      <c r="FP296" s="412">
        <v>989</v>
      </c>
      <c r="FQ296" s="412">
        <v>264</v>
      </c>
      <c r="FR296" s="412">
        <v>154</v>
      </c>
      <c r="FS296" s="412">
        <v>98</v>
      </c>
      <c r="FT296" s="412">
        <v>53</v>
      </c>
      <c r="FU296" s="412">
        <v>13</v>
      </c>
      <c r="FV296" s="412">
        <v>15</v>
      </c>
      <c r="FW296" s="412">
        <v>2</v>
      </c>
      <c r="FX296" s="412">
        <v>1588</v>
      </c>
      <c r="FY296" s="412">
        <v>189</v>
      </c>
      <c r="FZ296" s="412">
        <v>42108</v>
      </c>
      <c r="GA296" s="412">
        <v>18901</v>
      </c>
      <c r="GB296" s="412">
        <v>15551</v>
      </c>
      <c r="GC296" s="412">
        <v>10822</v>
      </c>
      <c r="GD296" s="412">
        <v>5473</v>
      </c>
      <c r="GE296" s="412">
        <v>1887</v>
      </c>
      <c r="GF296" s="412">
        <v>858</v>
      </c>
      <c r="GG296" s="412">
        <v>35</v>
      </c>
      <c r="GH296" s="412">
        <v>95824</v>
      </c>
      <c r="GI296" s="412">
        <v>90</v>
      </c>
      <c r="GJ296" s="412">
        <v>34756</v>
      </c>
      <c r="GK296" s="412">
        <v>8628</v>
      </c>
      <c r="GL296" s="412">
        <v>5352</v>
      </c>
      <c r="GM296" s="412">
        <v>2506</v>
      </c>
      <c r="GN296" s="412">
        <v>1075</v>
      </c>
      <c r="GO296" s="412">
        <v>322</v>
      </c>
      <c r="GP296" s="412">
        <v>172</v>
      </c>
      <c r="GQ296" s="412">
        <v>9</v>
      </c>
      <c r="GR296" s="412">
        <v>52910</v>
      </c>
      <c r="GS296" s="412">
        <v>0</v>
      </c>
      <c r="GT296" s="412">
        <v>2.5</v>
      </c>
      <c r="GU296" s="412">
        <v>0</v>
      </c>
      <c r="GV296" s="412">
        <v>0</v>
      </c>
      <c r="GW296" s="412">
        <v>0</v>
      </c>
      <c r="GX296" s="412">
        <v>0</v>
      </c>
      <c r="GY296" s="412">
        <v>0</v>
      </c>
      <c r="GZ296" s="412">
        <v>0</v>
      </c>
      <c r="HA296" s="412">
        <v>0</v>
      </c>
      <c r="HB296" s="412">
        <v>2.5</v>
      </c>
      <c r="HC296" s="412">
        <v>255.75</v>
      </c>
      <c r="HD296" s="412">
        <v>68318.5</v>
      </c>
      <c r="HE296" s="412">
        <v>25381.5</v>
      </c>
      <c r="HF296" s="412">
        <v>19567</v>
      </c>
      <c r="HG296" s="412">
        <v>12706.25</v>
      </c>
      <c r="HH296" s="412">
        <v>6281.5</v>
      </c>
      <c r="HI296" s="412">
        <v>2126.25</v>
      </c>
      <c r="HJ296" s="412">
        <v>976.5</v>
      </c>
      <c r="HK296" s="412">
        <v>40.5</v>
      </c>
      <c r="HL296" s="412">
        <v>135653.75</v>
      </c>
      <c r="HM296" s="412">
        <v>142.1</v>
      </c>
      <c r="HN296" s="412">
        <v>45545.7</v>
      </c>
      <c r="HO296" s="412">
        <v>19741.2</v>
      </c>
      <c r="HP296" s="412">
        <v>17392.900000000001</v>
      </c>
      <c r="HQ296" s="412">
        <v>12706.3</v>
      </c>
      <c r="HR296" s="412">
        <v>7677.4</v>
      </c>
      <c r="HS296" s="412">
        <v>3071.3</v>
      </c>
      <c r="HT296" s="412">
        <v>1627.5</v>
      </c>
      <c r="HU296" s="412">
        <v>81</v>
      </c>
      <c r="HV296" s="412">
        <v>107985.4</v>
      </c>
      <c r="HW296" s="412">
        <v>0</v>
      </c>
      <c r="HX296" s="412">
        <v>107985.4</v>
      </c>
      <c r="HY296" s="412">
        <v>255.75</v>
      </c>
      <c r="HZ296" s="412">
        <v>68318.5</v>
      </c>
      <c r="IA296" s="412">
        <v>25381.5</v>
      </c>
      <c r="IB296" s="412">
        <v>19567</v>
      </c>
      <c r="IC296" s="412">
        <v>12706.25</v>
      </c>
      <c r="ID296" s="412">
        <v>6281.5</v>
      </c>
      <c r="IE296" s="412">
        <v>2126.25</v>
      </c>
      <c r="IF296" s="412">
        <v>976.5</v>
      </c>
      <c r="IG296" s="412">
        <v>40.5</v>
      </c>
      <c r="IH296" s="412">
        <v>135653.75</v>
      </c>
      <c r="II296" s="412">
        <v>76.87</v>
      </c>
      <c r="IJ296" s="412">
        <v>15069.05</v>
      </c>
      <c r="IK296" s="412">
        <v>1795.31</v>
      </c>
      <c r="IL296" s="412">
        <v>803.62</v>
      </c>
      <c r="IM296" s="412">
        <v>244.47</v>
      </c>
      <c r="IN296" s="412">
        <v>101.99</v>
      </c>
      <c r="IO296" s="412">
        <v>17</v>
      </c>
      <c r="IP296" s="412">
        <v>6.31</v>
      </c>
      <c r="IQ296" s="412">
        <v>0</v>
      </c>
      <c r="IR296" s="412">
        <v>18114.620000000003</v>
      </c>
      <c r="IS296" s="412">
        <v>178.88</v>
      </c>
      <c r="IT296" s="412">
        <v>53249.45</v>
      </c>
      <c r="IU296" s="412">
        <v>23586.19</v>
      </c>
      <c r="IV296" s="412">
        <v>18763.38</v>
      </c>
      <c r="IW296" s="412">
        <v>12461.78</v>
      </c>
      <c r="IX296" s="412">
        <v>6179.51</v>
      </c>
      <c r="IY296" s="412">
        <v>2109.25</v>
      </c>
      <c r="IZ296" s="412">
        <v>970.19</v>
      </c>
      <c r="JA296" s="412">
        <v>40.5</v>
      </c>
      <c r="JB296" s="412">
        <v>117539.12999999999</v>
      </c>
      <c r="JC296" s="412">
        <v>99.4</v>
      </c>
      <c r="JD296" s="412">
        <v>35499.599999999999</v>
      </c>
      <c r="JE296" s="412">
        <v>18344.8</v>
      </c>
      <c r="JF296" s="412">
        <v>16678.599999999999</v>
      </c>
      <c r="JG296" s="412">
        <v>12461.8</v>
      </c>
      <c r="JH296" s="412">
        <v>7552.7</v>
      </c>
      <c r="JI296" s="412">
        <v>3046.7</v>
      </c>
      <c r="JJ296" s="412">
        <v>1617</v>
      </c>
      <c r="JK296" s="412">
        <v>81</v>
      </c>
      <c r="JL296" s="412">
        <v>95381.599999999991</v>
      </c>
      <c r="JM296" s="412">
        <v>0</v>
      </c>
      <c r="JN296" s="412">
        <v>95381.6</v>
      </c>
      <c r="JO296" s="286"/>
      <c r="JP296" s="143">
        <f t="shared" si="9"/>
        <v>0</v>
      </c>
    </row>
    <row r="297" spans="1:276" x14ac:dyDescent="0.2">
      <c r="A297" s="150" t="s">
        <v>786</v>
      </c>
      <c r="B297" s="151" t="s">
        <v>282</v>
      </c>
      <c r="C297" s="152" t="s">
        <v>286</v>
      </c>
      <c r="D297" s="415" t="s">
        <v>785</v>
      </c>
      <c r="E297" s="412">
        <v>50653</v>
      </c>
      <c r="F297" s="412">
        <v>26292</v>
      </c>
      <c r="G297" s="412">
        <v>17762</v>
      </c>
      <c r="H297" s="412">
        <v>10067</v>
      </c>
      <c r="I297" s="412">
        <v>5572</v>
      </c>
      <c r="J297" s="412">
        <v>2370</v>
      </c>
      <c r="K297" s="412">
        <v>764</v>
      </c>
      <c r="L297" s="412">
        <v>53</v>
      </c>
      <c r="M297" s="412">
        <v>113533</v>
      </c>
      <c r="N297" s="412">
        <v>895</v>
      </c>
      <c r="O297" s="412">
        <v>312</v>
      </c>
      <c r="P297" s="412">
        <v>216</v>
      </c>
      <c r="Q297" s="412">
        <v>92</v>
      </c>
      <c r="R297" s="412">
        <v>40</v>
      </c>
      <c r="S297" s="412">
        <v>18</v>
      </c>
      <c r="T297" s="412">
        <v>9</v>
      </c>
      <c r="U297" s="412">
        <v>0</v>
      </c>
      <c r="V297" s="412">
        <v>1582</v>
      </c>
      <c r="W297" s="412">
        <v>7</v>
      </c>
      <c r="X297" s="412">
        <v>0</v>
      </c>
      <c r="Y297" s="412">
        <v>1</v>
      </c>
      <c r="Z297" s="412">
        <v>0</v>
      </c>
      <c r="AA297" s="412">
        <v>0</v>
      </c>
      <c r="AB297" s="412">
        <v>0</v>
      </c>
      <c r="AC297" s="412">
        <v>0</v>
      </c>
      <c r="AD297" s="412">
        <v>0</v>
      </c>
      <c r="AE297" s="412">
        <v>8</v>
      </c>
      <c r="AF297" s="412">
        <v>49751</v>
      </c>
      <c r="AG297" s="412">
        <v>25980</v>
      </c>
      <c r="AH297" s="412">
        <v>17545</v>
      </c>
      <c r="AI297" s="412">
        <v>9975</v>
      </c>
      <c r="AJ297" s="412">
        <v>5532</v>
      </c>
      <c r="AK297" s="412">
        <v>2352</v>
      </c>
      <c r="AL297" s="412">
        <v>755</v>
      </c>
      <c r="AM297" s="412">
        <v>53</v>
      </c>
      <c r="AN297" s="412">
        <v>111943</v>
      </c>
      <c r="AO297" s="412">
        <v>116</v>
      </c>
      <c r="AP297" s="412">
        <v>160</v>
      </c>
      <c r="AQ297" s="412">
        <v>152</v>
      </c>
      <c r="AR297" s="412">
        <v>102</v>
      </c>
      <c r="AS297" s="412">
        <v>69</v>
      </c>
      <c r="AT297" s="412">
        <v>35</v>
      </c>
      <c r="AU297" s="412">
        <v>26</v>
      </c>
      <c r="AV297" s="412">
        <v>15</v>
      </c>
      <c r="AW297" s="412">
        <v>675</v>
      </c>
      <c r="AX297" s="412">
        <v>116</v>
      </c>
      <c r="AY297" s="412">
        <v>160</v>
      </c>
      <c r="AZ297" s="412">
        <v>152</v>
      </c>
      <c r="BA297" s="412">
        <v>102</v>
      </c>
      <c r="BB297" s="412">
        <v>69</v>
      </c>
      <c r="BC297" s="412">
        <v>35</v>
      </c>
      <c r="BD297" s="412">
        <v>26</v>
      </c>
      <c r="BE297" s="412">
        <v>15</v>
      </c>
      <c r="BF297" s="412">
        <v>0</v>
      </c>
      <c r="BG297" s="412">
        <v>675</v>
      </c>
      <c r="BH297" s="412">
        <v>116</v>
      </c>
      <c r="BI297" s="412">
        <v>49795</v>
      </c>
      <c r="BJ297" s="412">
        <v>25972</v>
      </c>
      <c r="BK297" s="412">
        <v>17495</v>
      </c>
      <c r="BL297" s="412">
        <v>9942</v>
      </c>
      <c r="BM297" s="412">
        <v>5498</v>
      </c>
      <c r="BN297" s="412">
        <v>2343</v>
      </c>
      <c r="BO297" s="412">
        <v>744</v>
      </c>
      <c r="BP297" s="412">
        <v>38</v>
      </c>
      <c r="BQ297" s="412">
        <v>111943</v>
      </c>
      <c r="BR297" s="412">
        <v>29</v>
      </c>
      <c r="BS297" s="412">
        <v>22112</v>
      </c>
      <c r="BT297" s="412">
        <v>8152</v>
      </c>
      <c r="BU297" s="412">
        <v>4791</v>
      </c>
      <c r="BV297" s="412">
        <v>2086</v>
      </c>
      <c r="BW297" s="412">
        <v>1000</v>
      </c>
      <c r="BX297" s="412">
        <v>348</v>
      </c>
      <c r="BY297" s="412">
        <v>70</v>
      </c>
      <c r="BZ297" s="412">
        <v>3</v>
      </c>
      <c r="CA297" s="412">
        <v>38591</v>
      </c>
      <c r="CB297" s="412">
        <v>3</v>
      </c>
      <c r="CC297" s="412">
        <v>372</v>
      </c>
      <c r="CD297" s="412">
        <v>199</v>
      </c>
      <c r="CE297" s="412">
        <v>124</v>
      </c>
      <c r="CF297" s="412">
        <v>72</v>
      </c>
      <c r="CG297" s="412">
        <v>29</v>
      </c>
      <c r="CH297" s="412">
        <v>10</v>
      </c>
      <c r="CI297" s="412">
        <v>3</v>
      </c>
      <c r="CJ297" s="412">
        <v>0</v>
      </c>
      <c r="CK297" s="412">
        <v>812</v>
      </c>
      <c r="CL297" s="412">
        <v>0</v>
      </c>
      <c r="CM297" s="412">
        <v>39</v>
      </c>
      <c r="CN297" s="412">
        <v>22</v>
      </c>
      <c r="CO297" s="412">
        <v>28</v>
      </c>
      <c r="CP297" s="412">
        <v>14</v>
      </c>
      <c r="CQ297" s="412">
        <v>14</v>
      </c>
      <c r="CR297" s="412">
        <v>6</v>
      </c>
      <c r="CS297" s="412">
        <v>21</v>
      </c>
      <c r="CT297" s="412">
        <v>17</v>
      </c>
      <c r="CU297" s="412">
        <v>161</v>
      </c>
      <c r="CV297" s="412">
        <v>154</v>
      </c>
      <c r="CW297" s="412">
        <v>32</v>
      </c>
      <c r="CX297" s="412">
        <v>21</v>
      </c>
      <c r="CY297" s="412">
        <v>12</v>
      </c>
      <c r="CZ297" s="412">
        <v>10</v>
      </c>
      <c r="DA297" s="412">
        <v>6</v>
      </c>
      <c r="DB297" s="412">
        <v>2</v>
      </c>
      <c r="DC297" s="412">
        <v>0</v>
      </c>
      <c r="DD297" s="412">
        <v>237</v>
      </c>
      <c r="DE297" s="412">
        <v>747</v>
      </c>
      <c r="DF297" s="412">
        <v>330</v>
      </c>
      <c r="DG297" s="412">
        <v>178</v>
      </c>
      <c r="DH297" s="412">
        <v>86</v>
      </c>
      <c r="DI297" s="412">
        <v>55</v>
      </c>
      <c r="DJ297" s="412">
        <v>29</v>
      </c>
      <c r="DK297" s="412">
        <v>5</v>
      </c>
      <c r="DL297" s="412">
        <v>0</v>
      </c>
      <c r="DM297" s="412">
        <v>1430</v>
      </c>
      <c r="DN297" s="412">
        <v>26</v>
      </c>
      <c r="DO297" s="412">
        <v>21</v>
      </c>
      <c r="DP297" s="412">
        <v>5</v>
      </c>
      <c r="DQ297" s="412">
        <v>3</v>
      </c>
      <c r="DR297" s="412">
        <v>0</v>
      </c>
      <c r="DS297" s="412">
        <v>0</v>
      </c>
      <c r="DT297" s="412">
        <v>0</v>
      </c>
      <c r="DU297" s="412">
        <v>0</v>
      </c>
      <c r="DV297" s="412">
        <v>55</v>
      </c>
      <c r="DW297" s="412">
        <v>254</v>
      </c>
      <c r="DX297" s="412">
        <v>48</v>
      </c>
      <c r="DY297" s="412">
        <v>21</v>
      </c>
      <c r="DZ297" s="412">
        <v>12</v>
      </c>
      <c r="EA297" s="412">
        <v>7</v>
      </c>
      <c r="EB297" s="412">
        <v>2</v>
      </c>
      <c r="EC297" s="412">
        <v>2</v>
      </c>
      <c r="ED297" s="412">
        <v>1</v>
      </c>
      <c r="EE297" s="412">
        <v>347</v>
      </c>
      <c r="EF297" s="412">
        <v>1027</v>
      </c>
      <c r="EG297" s="412">
        <v>399</v>
      </c>
      <c r="EH297" s="412">
        <v>204</v>
      </c>
      <c r="EI297" s="412">
        <v>101</v>
      </c>
      <c r="EJ297" s="412">
        <v>62</v>
      </c>
      <c r="EK297" s="412">
        <v>31</v>
      </c>
      <c r="EL297" s="412">
        <v>7</v>
      </c>
      <c r="EM297" s="412">
        <v>1</v>
      </c>
      <c r="EN297" s="412">
        <v>1832</v>
      </c>
      <c r="EO297" s="412">
        <v>626</v>
      </c>
      <c r="EP297" s="412">
        <v>242</v>
      </c>
      <c r="EQ297" s="412">
        <v>131</v>
      </c>
      <c r="ER297" s="412">
        <v>71</v>
      </c>
      <c r="ES297" s="412">
        <v>46</v>
      </c>
      <c r="ET297" s="412">
        <v>26</v>
      </c>
      <c r="EU297" s="412">
        <v>5</v>
      </c>
      <c r="EV297" s="412">
        <v>1</v>
      </c>
      <c r="EW297" s="412">
        <v>1148</v>
      </c>
      <c r="EX297" s="412">
        <v>0</v>
      </c>
      <c r="EY297" s="412">
        <v>0</v>
      </c>
      <c r="EZ297" s="412">
        <v>0</v>
      </c>
      <c r="FA297" s="412">
        <v>0</v>
      </c>
      <c r="FB297" s="412">
        <v>0</v>
      </c>
      <c r="FC297" s="412">
        <v>0</v>
      </c>
      <c r="FD297" s="412">
        <v>0</v>
      </c>
      <c r="FE297" s="412">
        <v>0</v>
      </c>
      <c r="FF297" s="412">
        <v>0</v>
      </c>
      <c r="FG297" s="412">
        <v>0</v>
      </c>
      <c r="FH297" s="412">
        <v>0</v>
      </c>
      <c r="FI297" s="412">
        <v>0</v>
      </c>
      <c r="FJ297" s="412">
        <v>0</v>
      </c>
      <c r="FK297" s="412">
        <v>0</v>
      </c>
      <c r="FL297" s="412">
        <v>0</v>
      </c>
      <c r="FM297" s="412">
        <v>0</v>
      </c>
      <c r="FN297" s="412">
        <v>0</v>
      </c>
      <c r="FO297" s="412">
        <v>0</v>
      </c>
      <c r="FP297" s="412">
        <v>626</v>
      </c>
      <c r="FQ297" s="412">
        <v>242</v>
      </c>
      <c r="FR297" s="412">
        <v>131</v>
      </c>
      <c r="FS297" s="412">
        <v>71</v>
      </c>
      <c r="FT297" s="412">
        <v>46</v>
      </c>
      <c r="FU297" s="412">
        <v>26</v>
      </c>
      <c r="FV297" s="412">
        <v>5</v>
      </c>
      <c r="FW297" s="412">
        <v>1</v>
      </c>
      <c r="FX297" s="412">
        <v>1148</v>
      </c>
      <c r="FY297" s="412">
        <v>84</v>
      </c>
      <c r="FZ297" s="412">
        <v>26992</v>
      </c>
      <c r="GA297" s="412">
        <v>17529</v>
      </c>
      <c r="GB297" s="412">
        <v>12526</v>
      </c>
      <c r="GC297" s="412">
        <v>7755</v>
      </c>
      <c r="GD297" s="412">
        <v>4448</v>
      </c>
      <c r="GE297" s="412">
        <v>1977</v>
      </c>
      <c r="GF297" s="412">
        <v>648</v>
      </c>
      <c r="GG297" s="412">
        <v>17</v>
      </c>
      <c r="GH297" s="412">
        <v>71976</v>
      </c>
      <c r="GI297" s="412">
        <v>32</v>
      </c>
      <c r="GJ297" s="412">
        <v>22803</v>
      </c>
      <c r="GK297" s="412">
        <v>8443</v>
      </c>
      <c r="GL297" s="412">
        <v>4969</v>
      </c>
      <c r="GM297" s="412">
        <v>2187</v>
      </c>
      <c r="GN297" s="412">
        <v>1050</v>
      </c>
      <c r="GO297" s="412">
        <v>366</v>
      </c>
      <c r="GP297" s="412">
        <v>96</v>
      </c>
      <c r="GQ297" s="412">
        <v>21</v>
      </c>
      <c r="GR297" s="412">
        <v>39967</v>
      </c>
      <c r="GS297" s="412">
        <v>0</v>
      </c>
      <c r="GT297" s="412">
        <v>0.875</v>
      </c>
      <c r="GU297" s="412">
        <v>0</v>
      </c>
      <c r="GV297" s="412">
        <v>0</v>
      </c>
      <c r="GW297" s="412">
        <v>0</v>
      </c>
      <c r="GX297" s="412">
        <v>0</v>
      </c>
      <c r="GY297" s="412">
        <v>0</v>
      </c>
      <c r="GZ297" s="412">
        <v>0</v>
      </c>
      <c r="HA297" s="412">
        <v>0</v>
      </c>
      <c r="HB297" s="412">
        <v>0.875</v>
      </c>
      <c r="HC297" s="412">
        <v>108</v>
      </c>
      <c r="HD297" s="412">
        <v>44255.125</v>
      </c>
      <c r="HE297" s="412">
        <v>23875.75</v>
      </c>
      <c r="HF297" s="412">
        <v>16257.75</v>
      </c>
      <c r="HG297" s="412">
        <v>9398.5</v>
      </c>
      <c r="HH297" s="412">
        <v>5237.25</v>
      </c>
      <c r="HI297" s="412">
        <v>2251.5</v>
      </c>
      <c r="HJ297" s="412">
        <v>716.25</v>
      </c>
      <c r="HK297" s="412">
        <v>29.25</v>
      </c>
      <c r="HL297" s="412">
        <v>102129.375</v>
      </c>
      <c r="HM297" s="412">
        <v>60</v>
      </c>
      <c r="HN297" s="412">
        <v>29503.4</v>
      </c>
      <c r="HO297" s="412">
        <v>18570</v>
      </c>
      <c r="HP297" s="412">
        <v>14451.3</v>
      </c>
      <c r="HQ297" s="412">
        <v>9398.5</v>
      </c>
      <c r="HR297" s="412">
        <v>6401.1</v>
      </c>
      <c r="HS297" s="412">
        <v>3252.2</v>
      </c>
      <c r="HT297" s="412">
        <v>1193.8</v>
      </c>
      <c r="HU297" s="412">
        <v>58.5</v>
      </c>
      <c r="HV297" s="412">
        <v>82888.800000000003</v>
      </c>
      <c r="HW297" s="412">
        <v>0</v>
      </c>
      <c r="HX297" s="412">
        <v>82888.800000000003</v>
      </c>
      <c r="HY297" s="412">
        <v>108</v>
      </c>
      <c r="HZ297" s="412">
        <v>44255.125</v>
      </c>
      <c r="IA297" s="412">
        <v>23875.75</v>
      </c>
      <c r="IB297" s="412">
        <v>16257.75</v>
      </c>
      <c r="IC297" s="412">
        <v>9398.5</v>
      </c>
      <c r="ID297" s="412">
        <v>5237.25</v>
      </c>
      <c r="IE297" s="412">
        <v>2251.5</v>
      </c>
      <c r="IF297" s="412">
        <v>716.25</v>
      </c>
      <c r="IG297" s="412">
        <v>29.25</v>
      </c>
      <c r="IH297" s="412">
        <v>102129.375</v>
      </c>
      <c r="II297" s="412">
        <v>38.799999999999997</v>
      </c>
      <c r="IJ297" s="412">
        <v>14429.7</v>
      </c>
      <c r="IK297" s="412">
        <v>4249.6000000000004</v>
      </c>
      <c r="IL297" s="412">
        <v>1504.9</v>
      </c>
      <c r="IM297" s="412">
        <v>536.29999999999995</v>
      </c>
      <c r="IN297" s="412">
        <v>172.1</v>
      </c>
      <c r="IO297" s="412">
        <v>61.3</v>
      </c>
      <c r="IP297" s="412">
        <v>13.9</v>
      </c>
      <c r="IQ297" s="412">
        <v>0.3</v>
      </c>
      <c r="IR297" s="412">
        <v>21006.899999999998</v>
      </c>
      <c r="IS297" s="412">
        <v>69.2</v>
      </c>
      <c r="IT297" s="412">
        <v>29825.424999999999</v>
      </c>
      <c r="IU297" s="412">
        <v>19626.150000000001</v>
      </c>
      <c r="IV297" s="412">
        <v>14752.85</v>
      </c>
      <c r="IW297" s="412">
        <v>8862.2000000000007</v>
      </c>
      <c r="IX297" s="412">
        <v>5065.1499999999996</v>
      </c>
      <c r="IY297" s="412">
        <v>2190.1999999999998</v>
      </c>
      <c r="IZ297" s="412">
        <v>702.35</v>
      </c>
      <c r="JA297" s="412">
        <v>28.95</v>
      </c>
      <c r="JB297" s="412">
        <v>81122.474999999991</v>
      </c>
      <c r="JC297" s="412">
        <v>38.4</v>
      </c>
      <c r="JD297" s="412">
        <v>19883.599999999999</v>
      </c>
      <c r="JE297" s="412">
        <v>15264.8</v>
      </c>
      <c r="JF297" s="412">
        <v>13113.6</v>
      </c>
      <c r="JG297" s="412">
        <v>8862.2000000000007</v>
      </c>
      <c r="JH297" s="412">
        <v>6190.7</v>
      </c>
      <c r="JI297" s="412">
        <v>3163.6</v>
      </c>
      <c r="JJ297" s="412">
        <v>1170.5999999999999</v>
      </c>
      <c r="JK297" s="412">
        <v>57.9</v>
      </c>
      <c r="JL297" s="412">
        <v>67745.400000000009</v>
      </c>
      <c r="JM297" s="412">
        <v>0</v>
      </c>
      <c r="JN297" s="412">
        <v>67745.399999999994</v>
      </c>
      <c r="JO297" s="286"/>
      <c r="JP297" s="143">
        <f t="shared" si="9"/>
        <v>0</v>
      </c>
    </row>
    <row r="298" spans="1:276" x14ac:dyDescent="0.2">
      <c r="A298" s="150" t="s">
        <v>788</v>
      </c>
      <c r="B298" s="151" t="s">
        <v>280</v>
      </c>
      <c r="C298" s="152" t="s">
        <v>128</v>
      </c>
      <c r="D298" s="415" t="s">
        <v>787</v>
      </c>
      <c r="E298" s="412">
        <v>4076</v>
      </c>
      <c r="F298" s="412">
        <v>29327</v>
      </c>
      <c r="G298" s="412">
        <v>34913</v>
      </c>
      <c r="H298" s="412">
        <v>22784</v>
      </c>
      <c r="I298" s="412">
        <v>8161</v>
      </c>
      <c r="J298" s="412">
        <v>1789</v>
      </c>
      <c r="K298" s="412">
        <v>427</v>
      </c>
      <c r="L298" s="412">
        <v>29</v>
      </c>
      <c r="M298" s="412">
        <v>101506</v>
      </c>
      <c r="N298" s="412">
        <v>103</v>
      </c>
      <c r="O298" s="412">
        <v>492</v>
      </c>
      <c r="P298" s="412">
        <v>352</v>
      </c>
      <c r="Q298" s="412">
        <v>174</v>
      </c>
      <c r="R298" s="412">
        <v>48</v>
      </c>
      <c r="S298" s="412">
        <v>8</v>
      </c>
      <c r="T298" s="412">
        <v>2</v>
      </c>
      <c r="U298" s="412">
        <v>0</v>
      </c>
      <c r="V298" s="412">
        <v>1179</v>
      </c>
      <c r="W298" s="412">
        <v>2</v>
      </c>
      <c r="X298" s="412">
        <v>0</v>
      </c>
      <c r="Y298" s="412">
        <v>0</v>
      </c>
      <c r="Z298" s="412">
        <v>0</v>
      </c>
      <c r="AA298" s="412">
        <v>1</v>
      </c>
      <c r="AB298" s="412">
        <v>0</v>
      </c>
      <c r="AC298" s="412">
        <v>0</v>
      </c>
      <c r="AD298" s="412">
        <v>0</v>
      </c>
      <c r="AE298" s="412">
        <v>3</v>
      </c>
      <c r="AF298" s="412">
        <v>3971</v>
      </c>
      <c r="AG298" s="412">
        <v>28835</v>
      </c>
      <c r="AH298" s="412">
        <v>34561</v>
      </c>
      <c r="AI298" s="412">
        <v>22610</v>
      </c>
      <c r="AJ298" s="412">
        <v>8112</v>
      </c>
      <c r="AK298" s="412">
        <v>1781</v>
      </c>
      <c r="AL298" s="412">
        <v>425</v>
      </c>
      <c r="AM298" s="412">
        <v>29</v>
      </c>
      <c r="AN298" s="412">
        <v>100324</v>
      </c>
      <c r="AO298" s="412">
        <v>0</v>
      </c>
      <c r="AP298" s="412">
        <v>16</v>
      </c>
      <c r="AQ298" s="412">
        <v>90</v>
      </c>
      <c r="AR298" s="412">
        <v>86</v>
      </c>
      <c r="AS298" s="412">
        <v>61</v>
      </c>
      <c r="AT298" s="412">
        <v>20</v>
      </c>
      <c r="AU298" s="412">
        <v>11</v>
      </c>
      <c r="AV298" s="412">
        <v>5</v>
      </c>
      <c r="AW298" s="412">
        <v>289</v>
      </c>
      <c r="AX298" s="412">
        <v>0</v>
      </c>
      <c r="AY298" s="412">
        <v>16</v>
      </c>
      <c r="AZ298" s="412">
        <v>90</v>
      </c>
      <c r="BA298" s="412">
        <v>86</v>
      </c>
      <c r="BB298" s="412">
        <v>61</v>
      </c>
      <c r="BC298" s="412">
        <v>20</v>
      </c>
      <c r="BD298" s="412">
        <v>11</v>
      </c>
      <c r="BE298" s="412">
        <v>5</v>
      </c>
      <c r="BF298" s="412">
        <v>0</v>
      </c>
      <c r="BG298" s="412">
        <v>289</v>
      </c>
      <c r="BH298" s="412">
        <v>0</v>
      </c>
      <c r="BI298" s="412">
        <v>3987</v>
      </c>
      <c r="BJ298" s="412">
        <v>28909</v>
      </c>
      <c r="BK298" s="412">
        <v>34557</v>
      </c>
      <c r="BL298" s="412">
        <v>22585</v>
      </c>
      <c r="BM298" s="412">
        <v>8071</v>
      </c>
      <c r="BN298" s="412">
        <v>1772</v>
      </c>
      <c r="BO298" s="412">
        <v>419</v>
      </c>
      <c r="BP298" s="412">
        <v>24</v>
      </c>
      <c r="BQ298" s="412">
        <v>100324</v>
      </c>
      <c r="BR298" s="412">
        <v>0</v>
      </c>
      <c r="BS298" s="412">
        <v>1872</v>
      </c>
      <c r="BT298" s="412">
        <v>12645</v>
      </c>
      <c r="BU298" s="412">
        <v>9789</v>
      </c>
      <c r="BV298" s="412">
        <v>4553</v>
      </c>
      <c r="BW298" s="412">
        <v>1433</v>
      </c>
      <c r="BX298" s="412">
        <v>231</v>
      </c>
      <c r="BY298" s="412">
        <v>51</v>
      </c>
      <c r="BZ298" s="412">
        <v>0</v>
      </c>
      <c r="CA298" s="412">
        <v>30574</v>
      </c>
      <c r="CB298" s="412">
        <v>0</v>
      </c>
      <c r="CC298" s="412">
        <v>43</v>
      </c>
      <c r="CD298" s="412">
        <v>303</v>
      </c>
      <c r="CE298" s="412">
        <v>399</v>
      </c>
      <c r="CF298" s="412">
        <v>263</v>
      </c>
      <c r="CG298" s="412">
        <v>73</v>
      </c>
      <c r="CH298" s="412">
        <v>17</v>
      </c>
      <c r="CI298" s="412">
        <v>2</v>
      </c>
      <c r="CJ298" s="412">
        <v>0</v>
      </c>
      <c r="CK298" s="412">
        <v>1100</v>
      </c>
      <c r="CL298" s="412">
        <v>0</v>
      </c>
      <c r="CM298" s="412">
        <v>1</v>
      </c>
      <c r="CN298" s="412">
        <v>6</v>
      </c>
      <c r="CO298" s="412">
        <v>18</v>
      </c>
      <c r="CP298" s="412">
        <v>34</v>
      </c>
      <c r="CQ298" s="412">
        <v>26</v>
      </c>
      <c r="CR298" s="412">
        <v>14</v>
      </c>
      <c r="CS298" s="412">
        <v>14</v>
      </c>
      <c r="CT298" s="412">
        <v>12</v>
      </c>
      <c r="CU298" s="412">
        <v>125</v>
      </c>
      <c r="CV298" s="412">
        <v>51</v>
      </c>
      <c r="CW298" s="412">
        <v>210</v>
      </c>
      <c r="CX298" s="412">
        <v>183</v>
      </c>
      <c r="CY298" s="412">
        <v>64</v>
      </c>
      <c r="CZ298" s="412">
        <v>18</v>
      </c>
      <c r="DA298" s="412">
        <v>5</v>
      </c>
      <c r="DB298" s="412">
        <v>1</v>
      </c>
      <c r="DC298" s="412">
        <v>0</v>
      </c>
      <c r="DD298" s="412">
        <v>532</v>
      </c>
      <c r="DE298" s="412">
        <v>52</v>
      </c>
      <c r="DF298" s="412">
        <v>243</v>
      </c>
      <c r="DG298" s="412">
        <v>190</v>
      </c>
      <c r="DH298" s="412">
        <v>90</v>
      </c>
      <c r="DI298" s="412">
        <v>24</v>
      </c>
      <c r="DJ298" s="412">
        <v>3</v>
      </c>
      <c r="DK298" s="412">
        <v>2</v>
      </c>
      <c r="DL298" s="412">
        <v>1</v>
      </c>
      <c r="DM298" s="412">
        <v>605</v>
      </c>
      <c r="DN298" s="412">
        <v>0</v>
      </c>
      <c r="DO298" s="412">
        <v>0</v>
      </c>
      <c r="DP298" s="412">
        <v>0</v>
      </c>
      <c r="DQ298" s="412">
        <v>0</v>
      </c>
      <c r="DR298" s="412">
        <v>0</v>
      </c>
      <c r="DS298" s="412">
        <v>0</v>
      </c>
      <c r="DT298" s="412">
        <v>0</v>
      </c>
      <c r="DU298" s="412">
        <v>0</v>
      </c>
      <c r="DV298" s="412">
        <v>0</v>
      </c>
      <c r="DW298" s="412">
        <v>24</v>
      </c>
      <c r="DX298" s="412">
        <v>39</v>
      </c>
      <c r="DY298" s="412">
        <v>52</v>
      </c>
      <c r="DZ298" s="412">
        <v>30</v>
      </c>
      <c r="EA298" s="412">
        <v>9</v>
      </c>
      <c r="EB298" s="412">
        <v>2</v>
      </c>
      <c r="EC298" s="412">
        <v>3</v>
      </c>
      <c r="ED298" s="412">
        <v>1</v>
      </c>
      <c r="EE298" s="412">
        <v>160</v>
      </c>
      <c r="EF298" s="412">
        <v>76</v>
      </c>
      <c r="EG298" s="412">
        <v>282</v>
      </c>
      <c r="EH298" s="412">
        <v>242</v>
      </c>
      <c r="EI298" s="412">
        <v>120</v>
      </c>
      <c r="EJ298" s="412">
        <v>33</v>
      </c>
      <c r="EK298" s="412">
        <v>5</v>
      </c>
      <c r="EL298" s="412">
        <v>5</v>
      </c>
      <c r="EM298" s="412">
        <v>2</v>
      </c>
      <c r="EN298" s="412">
        <v>765</v>
      </c>
      <c r="EO298" s="412">
        <v>49</v>
      </c>
      <c r="EP298" s="412">
        <v>123</v>
      </c>
      <c r="EQ298" s="412">
        <v>144</v>
      </c>
      <c r="ER298" s="412">
        <v>73</v>
      </c>
      <c r="ES298" s="412">
        <v>24</v>
      </c>
      <c r="ET298" s="412">
        <v>4</v>
      </c>
      <c r="EU298" s="412">
        <v>4</v>
      </c>
      <c r="EV298" s="412">
        <v>2</v>
      </c>
      <c r="EW298" s="412">
        <v>423</v>
      </c>
      <c r="EX298" s="412">
        <v>0</v>
      </c>
      <c r="EY298" s="412">
        <v>0</v>
      </c>
      <c r="EZ298" s="412">
        <v>0</v>
      </c>
      <c r="FA298" s="412">
        <v>0</v>
      </c>
      <c r="FB298" s="412">
        <v>0</v>
      </c>
      <c r="FC298" s="412">
        <v>0</v>
      </c>
      <c r="FD298" s="412">
        <v>0</v>
      </c>
      <c r="FE298" s="412">
        <v>0</v>
      </c>
      <c r="FF298" s="412">
        <v>0</v>
      </c>
      <c r="FG298" s="412">
        <v>0</v>
      </c>
      <c r="FH298" s="412">
        <v>0</v>
      </c>
      <c r="FI298" s="412">
        <v>3</v>
      </c>
      <c r="FJ298" s="412">
        <v>0</v>
      </c>
      <c r="FK298" s="412">
        <v>1</v>
      </c>
      <c r="FL298" s="412">
        <v>0</v>
      </c>
      <c r="FM298" s="412">
        <v>0</v>
      </c>
      <c r="FN298" s="412">
        <v>0</v>
      </c>
      <c r="FO298" s="412">
        <v>4</v>
      </c>
      <c r="FP298" s="412">
        <v>49</v>
      </c>
      <c r="FQ298" s="412">
        <v>123</v>
      </c>
      <c r="FR298" s="412">
        <v>141</v>
      </c>
      <c r="FS298" s="412">
        <v>73</v>
      </c>
      <c r="FT298" s="412">
        <v>23</v>
      </c>
      <c r="FU298" s="412">
        <v>4</v>
      </c>
      <c r="FV298" s="412">
        <v>4</v>
      </c>
      <c r="FW298" s="412">
        <v>2</v>
      </c>
      <c r="FX298" s="412">
        <v>419</v>
      </c>
      <c r="FY298" s="412">
        <v>0</v>
      </c>
      <c r="FZ298" s="412">
        <v>2046</v>
      </c>
      <c r="GA298" s="412">
        <v>15916</v>
      </c>
      <c r="GB298" s="412">
        <v>24299</v>
      </c>
      <c r="GC298" s="412">
        <v>17705</v>
      </c>
      <c r="GD298" s="412">
        <v>6530</v>
      </c>
      <c r="GE298" s="412">
        <v>1508</v>
      </c>
      <c r="GF298" s="412">
        <v>349</v>
      </c>
      <c r="GG298" s="412">
        <v>11</v>
      </c>
      <c r="GH298" s="412">
        <v>68364</v>
      </c>
      <c r="GI298" s="412">
        <v>0</v>
      </c>
      <c r="GJ298" s="412">
        <v>1941</v>
      </c>
      <c r="GK298" s="412">
        <v>12993</v>
      </c>
      <c r="GL298" s="412">
        <v>10258</v>
      </c>
      <c r="GM298" s="412">
        <v>4880</v>
      </c>
      <c r="GN298" s="412">
        <v>1541</v>
      </c>
      <c r="GO298" s="412">
        <v>264</v>
      </c>
      <c r="GP298" s="412">
        <v>70</v>
      </c>
      <c r="GQ298" s="412">
        <v>13</v>
      </c>
      <c r="GR298" s="412">
        <v>31960</v>
      </c>
      <c r="GS298" s="412">
        <v>0</v>
      </c>
      <c r="GT298" s="412">
        <v>0</v>
      </c>
      <c r="GU298" s="412">
        <v>0</v>
      </c>
      <c r="GV298" s="412">
        <v>0</v>
      </c>
      <c r="GW298" s="412">
        <v>0</v>
      </c>
      <c r="GX298" s="412">
        <v>0</v>
      </c>
      <c r="GY298" s="412">
        <v>0</v>
      </c>
      <c r="GZ298" s="412">
        <v>0</v>
      </c>
      <c r="HA298" s="412">
        <v>0</v>
      </c>
      <c r="HB298" s="412">
        <v>0</v>
      </c>
      <c r="HC298" s="412">
        <v>0</v>
      </c>
      <c r="HD298" s="412">
        <v>3519.25</v>
      </c>
      <c r="HE298" s="412">
        <v>25688.5</v>
      </c>
      <c r="HF298" s="412">
        <v>32027</v>
      </c>
      <c r="HG298" s="412">
        <v>21379</v>
      </c>
      <c r="HH298" s="412">
        <v>7686</v>
      </c>
      <c r="HI298" s="412">
        <v>1704</v>
      </c>
      <c r="HJ298" s="412">
        <v>400.25</v>
      </c>
      <c r="HK298" s="412">
        <v>18.5</v>
      </c>
      <c r="HL298" s="412">
        <v>92422.5</v>
      </c>
      <c r="HM298" s="412">
        <v>0</v>
      </c>
      <c r="HN298" s="412">
        <v>2346.1999999999998</v>
      </c>
      <c r="HO298" s="412">
        <v>19979.900000000001</v>
      </c>
      <c r="HP298" s="412">
        <v>28468.400000000001</v>
      </c>
      <c r="HQ298" s="412">
        <v>21379</v>
      </c>
      <c r="HR298" s="412">
        <v>9394</v>
      </c>
      <c r="HS298" s="412">
        <v>2461.3000000000002</v>
      </c>
      <c r="HT298" s="412">
        <v>667.1</v>
      </c>
      <c r="HU298" s="412">
        <v>37</v>
      </c>
      <c r="HV298" s="412">
        <v>84732.900000000009</v>
      </c>
      <c r="HW298" s="412">
        <v>0</v>
      </c>
      <c r="HX298" s="412">
        <v>84732.9</v>
      </c>
      <c r="HY298" s="412">
        <v>0</v>
      </c>
      <c r="HZ298" s="412">
        <v>3519.25</v>
      </c>
      <c r="IA298" s="412">
        <v>25688.5</v>
      </c>
      <c r="IB298" s="412">
        <v>32027</v>
      </c>
      <c r="IC298" s="412">
        <v>21379</v>
      </c>
      <c r="ID298" s="412">
        <v>7686</v>
      </c>
      <c r="IE298" s="412">
        <v>1704</v>
      </c>
      <c r="IF298" s="412">
        <v>400.25</v>
      </c>
      <c r="IG298" s="412">
        <v>18.5</v>
      </c>
      <c r="IH298" s="412">
        <v>92422.5</v>
      </c>
      <c r="II298" s="412">
        <v>0</v>
      </c>
      <c r="IJ298" s="412">
        <v>826.97</v>
      </c>
      <c r="IK298" s="412">
        <v>5028.6899999999996</v>
      </c>
      <c r="IL298" s="412">
        <v>4984.3999999999996</v>
      </c>
      <c r="IM298" s="412">
        <v>3030.57</v>
      </c>
      <c r="IN298" s="412">
        <v>580.85</v>
      </c>
      <c r="IO298" s="412">
        <v>51.14</v>
      </c>
      <c r="IP298" s="412">
        <v>9.41</v>
      </c>
      <c r="IQ298" s="412">
        <v>0</v>
      </c>
      <c r="IR298" s="412">
        <v>14512.029999999999</v>
      </c>
      <c r="IS298" s="412">
        <v>0</v>
      </c>
      <c r="IT298" s="412">
        <v>2692.2799999999997</v>
      </c>
      <c r="IU298" s="412">
        <v>20659.810000000001</v>
      </c>
      <c r="IV298" s="412">
        <v>27042.6</v>
      </c>
      <c r="IW298" s="412">
        <v>18348.43</v>
      </c>
      <c r="IX298" s="412">
        <v>7105.15</v>
      </c>
      <c r="IY298" s="412">
        <v>1652.86</v>
      </c>
      <c r="IZ298" s="412">
        <v>390.84</v>
      </c>
      <c r="JA298" s="412">
        <v>18.5</v>
      </c>
      <c r="JB298" s="412">
        <v>77910.469999999987</v>
      </c>
      <c r="JC298" s="412">
        <v>0</v>
      </c>
      <c r="JD298" s="412">
        <v>1794.9</v>
      </c>
      <c r="JE298" s="412">
        <v>16068.7</v>
      </c>
      <c r="JF298" s="412">
        <v>24037.9</v>
      </c>
      <c r="JG298" s="412">
        <v>18348.400000000001</v>
      </c>
      <c r="JH298" s="412">
        <v>8684.1</v>
      </c>
      <c r="JI298" s="412">
        <v>2387.5</v>
      </c>
      <c r="JJ298" s="412">
        <v>651.4</v>
      </c>
      <c r="JK298" s="412">
        <v>37</v>
      </c>
      <c r="JL298" s="412">
        <v>72009.899999999994</v>
      </c>
      <c r="JM298" s="412">
        <v>0</v>
      </c>
      <c r="JN298" s="412">
        <v>72009.899999999994</v>
      </c>
      <c r="JO298" s="286"/>
      <c r="JP298" s="143">
        <f t="shared" si="9"/>
        <v>0</v>
      </c>
    </row>
    <row r="299" spans="1:276" x14ac:dyDescent="0.2">
      <c r="A299" s="150" t="s">
        <v>790</v>
      </c>
      <c r="B299" s="151" t="s">
        <v>292</v>
      </c>
      <c r="C299" s="152" t="s">
        <v>128</v>
      </c>
      <c r="D299" s="415" t="s">
        <v>789</v>
      </c>
      <c r="E299" s="412">
        <v>6586</v>
      </c>
      <c r="F299" s="412">
        <v>12378</v>
      </c>
      <c r="G299" s="412">
        <v>36261</v>
      </c>
      <c r="H299" s="412">
        <v>32432</v>
      </c>
      <c r="I299" s="412">
        <v>21801</v>
      </c>
      <c r="J299" s="412">
        <v>14981</v>
      </c>
      <c r="K299" s="412">
        <v>12731</v>
      </c>
      <c r="L299" s="412">
        <v>2641</v>
      </c>
      <c r="M299" s="412">
        <v>139811</v>
      </c>
      <c r="N299" s="412">
        <v>644</v>
      </c>
      <c r="O299" s="412">
        <v>172</v>
      </c>
      <c r="P299" s="412">
        <v>490</v>
      </c>
      <c r="Q299" s="412">
        <v>333</v>
      </c>
      <c r="R299" s="412">
        <v>289</v>
      </c>
      <c r="S299" s="412">
        <v>238</v>
      </c>
      <c r="T299" s="412">
        <v>221</v>
      </c>
      <c r="U299" s="412">
        <v>32</v>
      </c>
      <c r="V299" s="412">
        <v>2419</v>
      </c>
      <c r="W299" s="412">
        <v>0</v>
      </c>
      <c r="X299" s="412">
        <v>0</v>
      </c>
      <c r="Y299" s="412">
        <v>0</v>
      </c>
      <c r="Z299" s="412">
        <v>0</v>
      </c>
      <c r="AA299" s="412">
        <v>0</v>
      </c>
      <c r="AB299" s="412">
        <v>0</v>
      </c>
      <c r="AC299" s="412">
        <v>0</v>
      </c>
      <c r="AD299" s="412">
        <v>0</v>
      </c>
      <c r="AE299" s="412">
        <v>0</v>
      </c>
      <c r="AF299" s="412">
        <v>5942</v>
      </c>
      <c r="AG299" s="412">
        <v>12206</v>
      </c>
      <c r="AH299" s="412">
        <v>35771</v>
      </c>
      <c r="AI299" s="412">
        <v>32099</v>
      </c>
      <c r="AJ299" s="412">
        <v>21512</v>
      </c>
      <c r="AK299" s="412">
        <v>14743</v>
      </c>
      <c r="AL299" s="412">
        <v>12510</v>
      </c>
      <c r="AM299" s="412">
        <v>2609</v>
      </c>
      <c r="AN299" s="412">
        <v>137392</v>
      </c>
      <c r="AO299" s="412">
        <v>3</v>
      </c>
      <c r="AP299" s="412">
        <v>9</v>
      </c>
      <c r="AQ299" s="412">
        <v>35</v>
      </c>
      <c r="AR299" s="412">
        <v>45</v>
      </c>
      <c r="AS299" s="412">
        <v>49</v>
      </c>
      <c r="AT299" s="412">
        <v>22</v>
      </c>
      <c r="AU299" s="412">
        <v>30</v>
      </c>
      <c r="AV299" s="412">
        <v>10</v>
      </c>
      <c r="AW299" s="412">
        <v>203</v>
      </c>
      <c r="AX299" s="412">
        <v>3</v>
      </c>
      <c r="AY299" s="412">
        <v>9</v>
      </c>
      <c r="AZ299" s="412">
        <v>35</v>
      </c>
      <c r="BA299" s="412">
        <v>45</v>
      </c>
      <c r="BB299" s="412">
        <v>49</v>
      </c>
      <c r="BC299" s="412">
        <v>22</v>
      </c>
      <c r="BD299" s="412">
        <v>30</v>
      </c>
      <c r="BE299" s="412">
        <v>10</v>
      </c>
      <c r="BF299" s="412">
        <v>0</v>
      </c>
      <c r="BG299" s="412">
        <v>203</v>
      </c>
      <c r="BH299" s="412">
        <v>3</v>
      </c>
      <c r="BI299" s="412">
        <v>5948</v>
      </c>
      <c r="BJ299" s="412">
        <v>12232</v>
      </c>
      <c r="BK299" s="412">
        <v>35781</v>
      </c>
      <c r="BL299" s="412">
        <v>32103</v>
      </c>
      <c r="BM299" s="412">
        <v>21485</v>
      </c>
      <c r="BN299" s="412">
        <v>14751</v>
      </c>
      <c r="BO299" s="412">
        <v>12490</v>
      </c>
      <c r="BP299" s="412">
        <v>2599</v>
      </c>
      <c r="BQ299" s="412">
        <v>137392</v>
      </c>
      <c r="BR299" s="412">
        <v>2</v>
      </c>
      <c r="BS299" s="412">
        <v>3084</v>
      </c>
      <c r="BT299" s="412">
        <v>6374</v>
      </c>
      <c r="BU299" s="412">
        <v>12416</v>
      </c>
      <c r="BV299" s="412">
        <v>8622</v>
      </c>
      <c r="BW299" s="412">
        <v>4944</v>
      </c>
      <c r="BX299" s="412">
        <v>2881</v>
      </c>
      <c r="BY299" s="412">
        <v>1572</v>
      </c>
      <c r="BZ299" s="412">
        <v>247</v>
      </c>
      <c r="CA299" s="412">
        <v>40142</v>
      </c>
      <c r="CB299" s="412">
        <v>0</v>
      </c>
      <c r="CC299" s="412">
        <v>52</v>
      </c>
      <c r="CD299" s="412">
        <v>60</v>
      </c>
      <c r="CE299" s="412">
        <v>277</v>
      </c>
      <c r="CF299" s="412">
        <v>186</v>
      </c>
      <c r="CG299" s="412">
        <v>132</v>
      </c>
      <c r="CH299" s="412">
        <v>73</v>
      </c>
      <c r="CI299" s="412">
        <v>43</v>
      </c>
      <c r="CJ299" s="412">
        <v>6</v>
      </c>
      <c r="CK299" s="412">
        <v>829</v>
      </c>
      <c r="CL299" s="412">
        <v>0</v>
      </c>
      <c r="CM299" s="412">
        <v>2</v>
      </c>
      <c r="CN299" s="412">
        <v>2</v>
      </c>
      <c r="CO299" s="412">
        <v>9</v>
      </c>
      <c r="CP299" s="412">
        <v>7</v>
      </c>
      <c r="CQ299" s="412">
        <v>17</v>
      </c>
      <c r="CR299" s="412">
        <v>8</v>
      </c>
      <c r="CS299" s="412">
        <v>35</v>
      </c>
      <c r="CT299" s="412">
        <v>21</v>
      </c>
      <c r="CU299" s="412">
        <v>101</v>
      </c>
      <c r="CV299" s="412">
        <v>28</v>
      </c>
      <c r="CW299" s="412">
        <v>49</v>
      </c>
      <c r="CX299" s="412">
        <v>205</v>
      </c>
      <c r="CY299" s="412">
        <v>217</v>
      </c>
      <c r="CZ299" s="412">
        <v>187</v>
      </c>
      <c r="DA299" s="412">
        <v>143</v>
      </c>
      <c r="DB299" s="412">
        <v>108</v>
      </c>
      <c r="DC299" s="412">
        <v>53</v>
      </c>
      <c r="DD299" s="412">
        <v>990</v>
      </c>
      <c r="DE299" s="412">
        <v>13</v>
      </c>
      <c r="DF299" s="412">
        <v>27</v>
      </c>
      <c r="DG299" s="412">
        <v>95</v>
      </c>
      <c r="DH299" s="412">
        <v>101</v>
      </c>
      <c r="DI299" s="412">
        <v>73</v>
      </c>
      <c r="DJ299" s="412">
        <v>71</v>
      </c>
      <c r="DK299" s="412">
        <v>37</v>
      </c>
      <c r="DL299" s="412">
        <v>16</v>
      </c>
      <c r="DM299" s="412">
        <v>433</v>
      </c>
      <c r="DN299" s="412">
        <v>10</v>
      </c>
      <c r="DO299" s="412">
        <v>18</v>
      </c>
      <c r="DP299" s="412">
        <v>42</v>
      </c>
      <c r="DQ299" s="412">
        <v>42</v>
      </c>
      <c r="DR299" s="412">
        <v>44</v>
      </c>
      <c r="DS299" s="412">
        <v>36</v>
      </c>
      <c r="DT299" s="412">
        <v>34</v>
      </c>
      <c r="DU299" s="412">
        <v>4</v>
      </c>
      <c r="DV299" s="412">
        <v>230</v>
      </c>
      <c r="DW299" s="412">
        <v>6</v>
      </c>
      <c r="DX299" s="412">
        <v>21</v>
      </c>
      <c r="DY299" s="412">
        <v>29</v>
      </c>
      <c r="DZ299" s="412">
        <v>21</v>
      </c>
      <c r="EA299" s="412">
        <v>17</v>
      </c>
      <c r="EB299" s="412">
        <v>12</v>
      </c>
      <c r="EC299" s="412">
        <v>10</v>
      </c>
      <c r="ED299" s="412">
        <v>8</v>
      </c>
      <c r="EE299" s="412">
        <v>124</v>
      </c>
      <c r="EF299" s="412">
        <v>29</v>
      </c>
      <c r="EG299" s="412">
        <v>66</v>
      </c>
      <c r="EH299" s="412">
        <v>166</v>
      </c>
      <c r="EI299" s="412">
        <v>164</v>
      </c>
      <c r="EJ299" s="412">
        <v>134</v>
      </c>
      <c r="EK299" s="412">
        <v>119</v>
      </c>
      <c r="EL299" s="412">
        <v>81</v>
      </c>
      <c r="EM299" s="412">
        <v>28</v>
      </c>
      <c r="EN299" s="412">
        <v>787</v>
      </c>
      <c r="EO299" s="412">
        <v>9</v>
      </c>
      <c r="EP299" s="412">
        <v>26</v>
      </c>
      <c r="EQ299" s="412">
        <v>64</v>
      </c>
      <c r="ER299" s="412">
        <v>71</v>
      </c>
      <c r="ES299" s="412">
        <v>51</v>
      </c>
      <c r="ET299" s="412">
        <v>47</v>
      </c>
      <c r="EU299" s="412">
        <v>41</v>
      </c>
      <c r="EV299" s="412">
        <v>18</v>
      </c>
      <c r="EW299" s="412">
        <v>327</v>
      </c>
      <c r="EX299" s="412">
        <v>0</v>
      </c>
      <c r="EY299" s="412">
        <v>0</v>
      </c>
      <c r="EZ299" s="412">
        <v>0</v>
      </c>
      <c r="FA299" s="412">
        <v>0</v>
      </c>
      <c r="FB299" s="412">
        <v>0</v>
      </c>
      <c r="FC299" s="412">
        <v>0</v>
      </c>
      <c r="FD299" s="412">
        <v>0</v>
      </c>
      <c r="FE299" s="412">
        <v>0</v>
      </c>
      <c r="FF299" s="412">
        <v>0</v>
      </c>
      <c r="FG299" s="412">
        <v>0</v>
      </c>
      <c r="FH299" s="412">
        <v>1</v>
      </c>
      <c r="FI299" s="412">
        <v>9</v>
      </c>
      <c r="FJ299" s="412">
        <v>8</v>
      </c>
      <c r="FK299" s="412">
        <v>14</v>
      </c>
      <c r="FL299" s="412">
        <v>18</v>
      </c>
      <c r="FM299" s="412">
        <v>13</v>
      </c>
      <c r="FN299" s="412">
        <v>1</v>
      </c>
      <c r="FO299" s="412">
        <v>64</v>
      </c>
      <c r="FP299" s="412">
        <v>9</v>
      </c>
      <c r="FQ299" s="412">
        <v>25</v>
      </c>
      <c r="FR299" s="412">
        <v>55</v>
      </c>
      <c r="FS299" s="412">
        <v>63</v>
      </c>
      <c r="FT299" s="412">
        <v>37</v>
      </c>
      <c r="FU299" s="412">
        <v>29</v>
      </c>
      <c r="FV299" s="412">
        <v>28</v>
      </c>
      <c r="FW299" s="412">
        <v>17</v>
      </c>
      <c r="FX299" s="412">
        <v>263</v>
      </c>
      <c r="FY299" s="412">
        <v>1</v>
      </c>
      <c r="FZ299" s="412">
        <v>2794</v>
      </c>
      <c r="GA299" s="412">
        <v>5757</v>
      </c>
      <c r="GB299" s="412">
        <v>23008</v>
      </c>
      <c r="GC299" s="412">
        <v>23225</v>
      </c>
      <c r="GD299" s="412">
        <v>16331</v>
      </c>
      <c r="GE299" s="412">
        <v>11741</v>
      </c>
      <c r="GF299" s="412">
        <v>10796</v>
      </c>
      <c r="GG299" s="412">
        <v>2313</v>
      </c>
      <c r="GH299" s="412">
        <v>95966</v>
      </c>
      <c r="GI299" s="412">
        <v>2</v>
      </c>
      <c r="GJ299" s="412">
        <v>3154</v>
      </c>
      <c r="GK299" s="412">
        <v>6475</v>
      </c>
      <c r="GL299" s="412">
        <v>12773</v>
      </c>
      <c r="GM299" s="412">
        <v>8878</v>
      </c>
      <c r="GN299" s="412">
        <v>5154</v>
      </c>
      <c r="GO299" s="412">
        <v>3010</v>
      </c>
      <c r="GP299" s="412">
        <v>1694</v>
      </c>
      <c r="GQ299" s="412">
        <v>286</v>
      </c>
      <c r="GR299" s="412">
        <v>41426</v>
      </c>
      <c r="GS299" s="412">
        <v>0</v>
      </c>
      <c r="GT299" s="412">
        <v>0</v>
      </c>
      <c r="GU299" s="412">
        <v>0</v>
      </c>
      <c r="GV299" s="412">
        <v>0</v>
      </c>
      <c r="GW299" s="412">
        <v>0</v>
      </c>
      <c r="GX299" s="412">
        <v>0</v>
      </c>
      <c r="GY299" s="412">
        <v>0</v>
      </c>
      <c r="GZ299" s="412">
        <v>0</v>
      </c>
      <c r="HA299" s="412">
        <v>0</v>
      </c>
      <c r="HB299" s="412">
        <v>0</v>
      </c>
      <c r="HC299" s="412">
        <v>2.5</v>
      </c>
      <c r="HD299" s="412">
        <v>5156</v>
      </c>
      <c r="HE299" s="412">
        <v>10615.75</v>
      </c>
      <c r="HF299" s="412">
        <v>32592.25</v>
      </c>
      <c r="HG299" s="412">
        <v>29881.75</v>
      </c>
      <c r="HH299" s="412">
        <v>20195.25</v>
      </c>
      <c r="HI299" s="412">
        <v>14001</v>
      </c>
      <c r="HJ299" s="412">
        <v>12063</v>
      </c>
      <c r="HK299" s="412">
        <v>2528.25</v>
      </c>
      <c r="HL299" s="412">
        <v>127035.75</v>
      </c>
      <c r="HM299" s="412">
        <v>1.4</v>
      </c>
      <c r="HN299" s="412">
        <v>3437.3</v>
      </c>
      <c r="HO299" s="412">
        <v>8256.7000000000007</v>
      </c>
      <c r="HP299" s="412">
        <v>28970.9</v>
      </c>
      <c r="HQ299" s="412">
        <v>29881.8</v>
      </c>
      <c r="HR299" s="412">
        <v>24683.1</v>
      </c>
      <c r="HS299" s="412">
        <v>20223.7</v>
      </c>
      <c r="HT299" s="412">
        <v>20105</v>
      </c>
      <c r="HU299" s="412">
        <v>5056.5</v>
      </c>
      <c r="HV299" s="412">
        <v>140616.40000000002</v>
      </c>
      <c r="HW299" s="412">
        <v>143.6</v>
      </c>
      <c r="HX299" s="412">
        <v>140760</v>
      </c>
      <c r="HY299" s="412">
        <v>2.5</v>
      </c>
      <c r="HZ299" s="412">
        <v>5156</v>
      </c>
      <c r="IA299" s="412">
        <v>10615.75</v>
      </c>
      <c r="IB299" s="412">
        <v>32592.25</v>
      </c>
      <c r="IC299" s="412">
        <v>29881.75</v>
      </c>
      <c r="ID299" s="412">
        <v>20195.25</v>
      </c>
      <c r="IE299" s="412">
        <v>14001</v>
      </c>
      <c r="IF299" s="412">
        <v>12063</v>
      </c>
      <c r="IG299" s="412">
        <v>2528.25</v>
      </c>
      <c r="IH299" s="412">
        <v>127035.75</v>
      </c>
      <c r="II299" s="412">
        <v>1.03</v>
      </c>
      <c r="IJ299" s="412">
        <v>1532.92</v>
      </c>
      <c r="IK299" s="412">
        <v>2794.28</v>
      </c>
      <c r="IL299" s="412">
        <v>5096.5</v>
      </c>
      <c r="IM299" s="412">
        <v>2704.19</v>
      </c>
      <c r="IN299" s="412">
        <v>1229.58</v>
      </c>
      <c r="IO299" s="412">
        <v>445.28</v>
      </c>
      <c r="IP299" s="412">
        <v>145.66</v>
      </c>
      <c r="IQ299" s="412">
        <v>5.71</v>
      </c>
      <c r="IR299" s="412">
        <v>13955.15</v>
      </c>
      <c r="IS299" s="412">
        <v>1.47</v>
      </c>
      <c r="IT299" s="412">
        <v>3623.08</v>
      </c>
      <c r="IU299" s="412">
        <v>7821.4699999999993</v>
      </c>
      <c r="IV299" s="412">
        <v>27495.75</v>
      </c>
      <c r="IW299" s="412">
        <v>27177.56</v>
      </c>
      <c r="IX299" s="412">
        <v>18965.669999999998</v>
      </c>
      <c r="IY299" s="412">
        <v>13555.72</v>
      </c>
      <c r="IZ299" s="412">
        <v>11917.34</v>
      </c>
      <c r="JA299" s="412">
        <v>2522.54</v>
      </c>
      <c r="JB299" s="412">
        <v>113080.59999999999</v>
      </c>
      <c r="JC299" s="412">
        <v>0.8</v>
      </c>
      <c r="JD299" s="412">
        <v>2415.4</v>
      </c>
      <c r="JE299" s="412">
        <v>6083.4</v>
      </c>
      <c r="JF299" s="412">
        <v>24440.7</v>
      </c>
      <c r="JG299" s="412">
        <v>27177.599999999999</v>
      </c>
      <c r="JH299" s="412">
        <v>23180.3</v>
      </c>
      <c r="JI299" s="412">
        <v>19580.5</v>
      </c>
      <c r="JJ299" s="412">
        <v>19862.2</v>
      </c>
      <c r="JK299" s="412">
        <v>5045.1000000000004</v>
      </c>
      <c r="JL299" s="412">
        <v>127786</v>
      </c>
      <c r="JM299" s="412">
        <v>143.6</v>
      </c>
      <c r="JN299" s="412">
        <v>127929.60000000001</v>
      </c>
      <c r="JO299" s="286"/>
      <c r="JP299" s="143">
        <f t="shared" si="9"/>
        <v>0</v>
      </c>
    </row>
    <row r="300" spans="1:276" x14ac:dyDescent="0.2">
      <c r="A300" s="150" t="s">
        <v>791</v>
      </c>
      <c r="B300" s="151" t="s">
        <v>284</v>
      </c>
      <c r="C300" s="152" t="s">
        <v>278</v>
      </c>
      <c r="D300" s="415" t="s">
        <v>340</v>
      </c>
      <c r="E300" s="412">
        <v>26490</v>
      </c>
      <c r="F300" s="412">
        <v>20075</v>
      </c>
      <c r="G300" s="412">
        <v>19075</v>
      </c>
      <c r="H300" s="412">
        <v>11587</v>
      </c>
      <c r="I300" s="412">
        <v>6929</v>
      </c>
      <c r="J300" s="412">
        <v>4403</v>
      </c>
      <c r="K300" s="412">
        <v>2592</v>
      </c>
      <c r="L300" s="412">
        <v>203</v>
      </c>
      <c r="M300" s="412">
        <v>91354</v>
      </c>
      <c r="N300" s="412">
        <v>470</v>
      </c>
      <c r="O300" s="412">
        <v>243</v>
      </c>
      <c r="P300" s="412">
        <v>213</v>
      </c>
      <c r="Q300" s="412">
        <v>84</v>
      </c>
      <c r="R300" s="412">
        <v>47</v>
      </c>
      <c r="S300" s="412">
        <v>21</v>
      </c>
      <c r="T300" s="412">
        <v>12</v>
      </c>
      <c r="U300" s="412">
        <v>7</v>
      </c>
      <c r="V300" s="412">
        <v>1097</v>
      </c>
      <c r="W300" s="412">
        <v>2</v>
      </c>
      <c r="X300" s="412">
        <v>0</v>
      </c>
      <c r="Y300" s="412">
        <v>0</v>
      </c>
      <c r="Z300" s="412">
        <v>0</v>
      </c>
      <c r="AA300" s="412">
        <v>0</v>
      </c>
      <c r="AB300" s="412">
        <v>0</v>
      </c>
      <c r="AC300" s="412">
        <v>0</v>
      </c>
      <c r="AD300" s="412">
        <v>0</v>
      </c>
      <c r="AE300" s="412">
        <v>2</v>
      </c>
      <c r="AF300" s="412">
        <v>26018</v>
      </c>
      <c r="AG300" s="412">
        <v>19832</v>
      </c>
      <c r="AH300" s="412">
        <v>18862</v>
      </c>
      <c r="AI300" s="412">
        <v>11503</v>
      </c>
      <c r="AJ300" s="412">
        <v>6882</v>
      </c>
      <c r="AK300" s="412">
        <v>4382</v>
      </c>
      <c r="AL300" s="412">
        <v>2580</v>
      </c>
      <c r="AM300" s="412">
        <v>196</v>
      </c>
      <c r="AN300" s="412">
        <v>90255</v>
      </c>
      <c r="AO300" s="412">
        <v>29</v>
      </c>
      <c r="AP300" s="412">
        <v>77</v>
      </c>
      <c r="AQ300" s="412">
        <v>94</v>
      </c>
      <c r="AR300" s="412">
        <v>54</v>
      </c>
      <c r="AS300" s="412">
        <v>46</v>
      </c>
      <c r="AT300" s="412">
        <v>29</v>
      </c>
      <c r="AU300" s="412">
        <v>22</v>
      </c>
      <c r="AV300" s="412">
        <v>19</v>
      </c>
      <c r="AW300" s="412">
        <v>370</v>
      </c>
      <c r="AX300" s="412">
        <v>29</v>
      </c>
      <c r="AY300" s="412">
        <v>77</v>
      </c>
      <c r="AZ300" s="412">
        <v>94</v>
      </c>
      <c r="BA300" s="412">
        <v>54</v>
      </c>
      <c r="BB300" s="412">
        <v>46</v>
      </c>
      <c r="BC300" s="412">
        <v>29</v>
      </c>
      <c r="BD300" s="412">
        <v>22</v>
      </c>
      <c r="BE300" s="412">
        <v>19</v>
      </c>
      <c r="BF300" s="412">
        <v>0</v>
      </c>
      <c r="BG300" s="412">
        <v>370</v>
      </c>
      <c r="BH300" s="412">
        <v>29</v>
      </c>
      <c r="BI300" s="412">
        <v>26066</v>
      </c>
      <c r="BJ300" s="412">
        <v>19849</v>
      </c>
      <c r="BK300" s="412">
        <v>18822</v>
      </c>
      <c r="BL300" s="412">
        <v>11495</v>
      </c>
      <c r="BM300" s="412">
        <v>6865</v>
      </c>
      <c r="BN300" s="412">
        <v>4375</v>
      </c>
      <c r="BO300" s="412">
        <v>2577</v>
      </c>
      <c r="BP300" s="412">
        <v>177</v>
      </c>
      <c r="BQ300" s="412">
        <v>90255</v>
      </c>
      <c r="BR300" s="412">
        <v>7</v>
      </c>
      <c r="BS300" s="412">
        <v>12121</v>
      </c>
      <c r="BT300" s="412">
        <v>6845</v>
      </c>
      <c r="BU300" s="412">
        <v>5382</v>
      </c>
      <c r="BV300" s="412">
        <v>2513</v>
      </c>
      <c r="BW300" s="412">
        <v>1171</v>
      </c>
      <c r="BX300" s="412">
        <v>573</v>
      </c>
      <c r="BY300" s="412">
        <v>269</v>
      </c>
      <c r="BZ300" s="412">
        <v>16</v>
      </c>
      <c r="CA300" s="412">
        <v>28897</v>
      </c>
      <c r="CB300" s="412">
        <v>1</v>
      </c>
      <c r="CC300" s="412">
        <v>110</v>
      </c>
      <c r="CD300" s="412">
        <v>128</v>
      </c>
      <c r="CE300" s="412">
        <v>121</v>
      </c>
      <c r="CF300" s="412">
        <v>86</v>
      </c>
      <c r="CG300" s="412">
        <v>43</v>
      </c>
      <c r="CH300" s="412">
        <v>25</v>
      </c>
      <c r="CI300" s="412">
        <v>10</v>
      </c>
      <c r="CJ300" s="412">
        <v>0</v>
      </c>
      <c r="CK300" s="412">
        <v>524</v>
      </c>
      <c r="CL300" s="412">
        <v>0</v>
      </c>
      <c r="CM300" s="412">
        <v>9</v>
      </c>
      <c r="CN300" s="412">
        <v>9</v>
      </c>
      <c r="CO300" s="412">
        <v>14</v>
      </c>
      <c r="CP300" s="412">
        <v>20</v>
      </c>
      <c r="CQ300" s="412">
        <v>7</v>
      </c>
      <c r="CR300" s="412">
        <v>16</v>
      </c>
      <c r="CS300" s="412">
        <v>26</v>
      </c>
      <c r="CT300" s="412">
        <v>9</v>
      </c>
      <c r="CU300" s="412">
        <v>110</v>
      </c>
      <c r="CV300" s="412">
        <v>145</v>
      </c>
      <c r="CW300" s="412">
        <v>124</v>
      </c>
      <c r="CX300" s="412">
        <v>80</v>
      </c>
      <c r="CY300" s="412">
        <v>45</v>
      </c>
      <c r="CZ300" s="412">
        <v>23</v>
      </c>
      <c r="DA300" s="412">
        <v>7</v>
      </c>
      <c r="DB300" s="412">
        <v>15</v>
      </c>
      <c r="DC300" s="412">
        <v>2</v>
      </c>
      <c r="DD300" s="412">
        <v>441</v>
      </c>
      <c r="DE300" s="412">
        <v>0</v>
      </c>
      <c r="DF300" s="412">
        <v>0</v>
      </c>
      <c r="DG300" s="412">
        <v>0</v>
      </c>
      <c r="DH300" s="412">
        <v>0</v>
      </c>
      <c r="DI300" s="412">
        <v>0</v>
      </c>
      <c r="DJ300" s="412">
        <v>0</v>
      </c>
      <c r="DK300" s="412">
        <v>0</v>
      </c>
      <c r="DL300" s="412">
        <v>0</v>
      </c>
      <c r="DM300" s="412">
        <v>0</v>
      </c>
      <c r="DN300" s="412">
        <v>567</v>
      </c>
      <c r="DO300" s="412">
        <v>348</v>
      </c>
      <c r="DP300" s="412">
        <v>243</v>
      </c>
      <c r="DQ300" s="412">
        <v>130</v>
      </c>
      <c r="DR300" s="412">
        <v>57</v>
      </c>
      <c r="DS300" s="412">
        <v>44</v>
      </c>
      <c r="DT300" s="412">
        <v>27</v>
      </c>
      <c r="DU300" s="412">
        <v>2</v>
      </c>
      <c r="DV300" s="412">
        <v>1418</v>
      </c>
      <c r="DW300" s="412">
        <v>90</v>
      </c>
      <c r="DX300" s="412">
        <v>41</v>
      </c>
      <c r="DY300" s="412">
        <v>31</v>
      </c>
      <c r="DZ300" s="412">
        <v>17</v>
      </c>
      <c r="EA300" s="412">
        <v>6</v>
      </c>
      <c r="EB300" s="412">
        <v>4</v>
      </c>
      <c r="EC300" s="412">
        <v>3</v>
      </c>
      <c r="ED300" s="412">
        <v>2</v>
      </c>
      <c r="EE300" s="412">
        <v>194</v>
      </c>
      <c r="EF300" s="412">
        <v>657</v>
      </c>
      <c r="EG300" s="412">
        <v>389</v>
      </c>
      <c r="EH300" s="412">
        <v>274</v>
      </c>
      <c r="EI300" s="412">
        <v>147</v>
      </c>
      <c r="EJ300" s="412">
        <v>63</v>
      </c>
      <c r="EK300" s="412">
        <v>48</v>
      </c>
      <c r="EL300" s="412">
        <v>30</v>
      </c>
      <c r="EM300" s="412">
        <v>4</v>
      </c>
      <c r="EN300" s="412">
        <v>1612</v>
      </c>
      <c r="EO300" s="412">
        <v>365</v>
      </c>
      <c r="EP300" s="412">
        <v>197</v>
      </c>
      <c r="EQ300" s="412">
        <v>132</v>
      </c>
      <c r="ER300" s="412">
        <v>66</v>
      </c>
      <c r="ES300" s="412">
        <v>24</v>
      </c>
      <c r="ET300" s="412">
        <v>20</v>
      </c>
      <c r="EU300" s="412">
        <v>12</v>
      </c>
      <c r="EV300" s="412">
        <v>3</v>
      </c>
      <c r="EW300" s="412">
        <v>819</v>
      </c>
      <c r="EX300" s="412">
        <v>0</v>
      </c>
      <c r="EY300" s="412">
        <v>0</v>
      </c>
      <c r="EZ300" s="412">
        <v>0</v>
      </c>
      <c r="FA300" s="412">
        <v>0</v>
      </c>
      <c r="FB300" s="412">
        <v>0</v>
      </c>
      <c r="FC300" s="412">
        <v>0</v>
      </c>
      <c r="FD300" s="412">
        <v>0</v>
      </c>
      <c r="FE300" s="412">
        <v>0</v>
      </c>
      <c r="FF300" s="412">
        <v>0</v>
      </c>
      <c r="FG300" s="412">
        <v>7</v>
      </c>
      <c r="FH300" s="412">
        <v>8</v>
      </c>
      <c r="FI300" s="412">
        <v>9</v>
      </c>
      <c r="FJ300" s="412">
        <v>6</v>
      </c>
      <c r="FK300" s="412">
        <v>4</v>
      </c>
      <c r="FL300" s="412">
        <v>1</v>
      </c>
      <c r="FM300" s="412">
        <v>3</v>
      </c>
      <c r="FN300" s="412">
        <v>0</v>
      </c>
      <c r="FO300" s="412">
        <v>38</v>
      </c>
      <c r="FP300" s="412">
        <v>358</v>
      </c>
      <c r="FQ300" s="412">
        <v>189</v>
      </c>
      <c r="FR300" s="412">
        <v>123</v>
      </c>
      <c r="FS300" s="412">
        <v>60</v>
      </c>
      <c r="FT300" s="412">
        <v>20</v>
      </c>
      <c r="FU300" s="412">
        <v>19</v>
      </c>
      <c r="FV300" s="412">
        <v>9</v>
      </c>
      <c r="FW300" s="412">
        <v>3</v>
      </c>
      <c r="FX300" s="412">
        <v>781</v>
      </c>
      <c r="FY300" s="412">
        <v>21</v>
      </c>
      <c r="FZ300" s="412">
        <v>13169</v>
      </c>
      <c r="GA300" s="412">
        <v>12478</v>
      </c>
      <c r="GB300" s="412">
        <v>13031</v>
      </c>
      <c r="GC300" s="412">
        <v>8729</v>
      </c>
      <c r="GD300" s="412">
        <v>5581</v>
      </c>
      <c r="GE300" s="412">
        <v>3713</v>
      </c>
      <c r="GF300" s="412">
        <v>2242</v>
      </c>
      <c r="GG300" s="412">
        <v>148</v>
      </c>
      <c r="GH300" s="412">
        <v>59112</v>
      </c>
      <c r="GI300" s="412">
        <v>8</v>
      </c>
      <c r="GJ300" s="412">
        <v>12897</v>
      </c>
      <c r="GK300" s="412">
        <v>7371</v>
      </c>
      <c r="GL300" s="412">
        <v>5791</v>
      </c>
      <c r="GM300" s="412">
        <v>2766</v>
      </c>
      <c r="GN300" s="412">
        <v>1284</v>
      </c>
      <c r="GO300" s="412">
        <v>662</v>
      </c>
      <c r="GP300" s="412">
        <v>335</v>
      </c>
      <c r="GQ300" s="412">
        <v>29</v>
      </c>
      <c r="GR300" s="412">
        <v>31143</v>
      </c>
      <c r="GS300" s="412">
        <v>0</v>
      </c>
      <c r="GT300" s="412">
        <v>2.38</v>
      </c>
      <c r="GU300" s="412">
        <v>0</v>
      </c>
      <c r="GV300" s="412">
        <v>0</v>
      </c>
      <c r="GW300" s="412">
        <v>0.38</v>
      </c>
      <c r="GX300" s="412">
        <v>0</v>
      </c>
      <c r="GY300" s="412">
        <v>0</v>
      </c>
      <c r="GZ300" s="412">
        <v>0</v>
      </c>
      <c r="HA300" s="412">
        <v>0</v>
      </c>
      <c r="HB300" s="412">
        <v>2.76</v>
      </c>
      <c r="HC300" s="412">
        <v>27</v>
      </c>
      <c r="HD300" s="412">
        <v>22769.62</v>
      </c>
      <c r="HE300" s="412">
        <v>17935</v>
      </c>
      <c r="HF300" s="412">
        <v>17325.75</v>
      </c>
      <c r="HG300" s="412">
        <v>10768.12</v>
      </c>
      <c r="HH300" s="412">
        <v>6525.75</v>
      </c>
      <c r="HI300" s="412">
        <v>4192.75</v>
      </c>
      <c r="HJ300" s="412">
        <v>2479.25</v>
      </c>
      <c r="HK300" s="412">
        <v>169</v>
      </c>
      <c r="HL300" s="412">
        <v>82192.239999999991</v>
      </c>
      <c r="HM300" s="412">
        <v>15</v>
      </c>
      <c r="HN300" s="412">
        <v>15179.7</v>
      </c>
      <c r="HO300" s="412">
        <v>13949.4</v>
      </c>
      <c r="HP300" s="412">
        <v>15400.7</v>
      </c>
      <c r="HQ300" s="412">
        <v>10768.1</v>
      </c>
      <c r="HR300" s="412">
        <v>7975.9</v>
      </c>
      <c r="HS300" s="412">
        <v>6056.2</v>
      </c>
      <c r="HT300" s="412">
        <v>4132.1000000000004</v>
      </c>
      <c r="HU300" s="412">
        <v>338</v>
      </c>
      <c r="HV300" s="412">
        <v>73815.100000000006</v>
      </c>
      <c r="HW300" s="412">
        <v>0</v>
      </c>
      <c r="HX300" s="412">
        <v>73815.100000000006</v>
      </c>
      <c r="HY300" s="412">
        <v>27</v>
      </c>
      <c r="HZ300" s="412">
        <v>22769.62</v>
      </c>
      <c r="IA300" s="412">
        <v>17935</v>
      </c>
      <c r="IB300" s="412">
        <v>17325.75</v>
      </c>
      <c r="IC300" s="412">
        <v>10768.12</v>
      </c>
      <c r="ID300" s="412">
        <v>6525.75</v>
      </c>
      <c r="IE300" s="412">
        <v>4192.75</v>
      </c>
      <c r="IF300" s="412">
        <v>2479.25</v>
      </c>
      <c r="IG300" s="412">
        <v>169</v>
      </c>
      <c r="IH300" s="412">
        <v>82192.239999999991</v>
      </c>
      <c r="II300" s="412">
        <v>8.14</v>
      </c>
      <c r="IJ300" s="412">
        <v>7006.56</v>
      </c>
      <c r="IK300" s="412">
        <v>2336.84</v>
      </c>
      <c r="IL300" s="412">
        <v>1217.42</v>
      </c>
      <c r="IM300" s="412">
        <v>328.84</v>
      </c>
      <c r="IN300" s="412">
        <v>112.46</v>
      </c>
      <c r="IO300" s="412">
        <v>40.86</v>
      </c>
      <c r="IP300" s="412">
        <v>17.78</v>
      </c>
      <c r="IQ300" s="412">
        <v>0.84</v>
      </c>
      <c r="IR300" s="412">
        <v>11069.740000000002</v>
      </c>
      <c r="IS300" s="412">
        <v>18.86</v>
      </c>
      <c r="IT300" s="412">
        <v>15763.059999999998</v>
      </c>
      <c r="IU300" s="412">
        <v>15598.16</v>
      </c>
      <c r="IV300" s="412">
        <v>16108.33</v>
      </c>
      <c r="IW300" s="412">
        <v>10439.280000000001</v>
      </c>
      <c r="IX300" s="412">
        <v>6413.29</v>
      </c>
      <c r="IY300" s="412">
        <v>4151.8900000000003</v>
      </c>
      <c r="IZ300" s="412">
        <v>2461.4699999999998</v>
      </c>
      <c r="JA300" s="412">
        <v>168.16</v>
      </c>
      <c r="JB300" s="412">
        <v>71122.5</v>
      </c>
      <c r="JC300" s="412">
        <v>10.5</v>
      </c>
      <c r="JD300" s="412">
        <v>10508.7</v>
      </c>
      <c r="JE300" s="412">
        <v>12131.9</v>
      </c>
      <c r="JF300" s="412">
        <v>14318.5</v>
      </c>
      <c r="JG300" s="412">
        <v>10439.299999999999</v>
      </c>
      <c r="JH300" s="412">
        <v>7838.5</v>
      </c>
      <c r="JI300" s="412">
        <v>5997.2</v>
      </c>
      <c r="JJ300" s="412">
        <v>4102.5</v>
      </c>
      <c r="JK300" s="412">
        <v>336.3</v>
      </c>
      <c r="JL300" s="412">
        <v>65683.399999999994</v>
      </c>
      <c r="JM300" s="412">
        <v>0</v>
      </c>
      <c r="JN300" s="412">
        <v>65683.399999999994</v>
      </c>
      <c r="JO300" s="286"/>
      <c r="JP300" s="143">
        <f t="shared" si="9"/>
        <v>0</v>
      </c>
    </row>
    <row r="301" spans="1:276" x14ac:dyDescent="0.2">
      <c r="A301" s="150" t="s">
        <v>793</v>
      </c>
      <c r="B301" s="151" t="s">
        <v>276</v>
      </c>
      <c r="C301" s="152" t="s">
        <v>286</v>
      </c>
      <c r="D301" s="415" t="s">
        <v>792</v>
      </c>
      <c r="E301" s="412">
        <v>4709</v>
      </c>
      <c r="F301" s="412">
        <v>11482</v>
      </c>
      <c r="G301" s="412">
        <v>16567</v>
      </c>
      <c r="H301" s="412">
        <v>12371</v>
      </c>
      <c r="I301" s="412">
        <v>7040</v>
      </c>
      <c r="J301" s="412">
        <v>4866</v>
      </c>
      <c r="K301" s="412">
        <v>3933</v>
      </c>
      <c r="L301" s="412">
        <v>418</v>
      </c>
      <c r="M301" s="412">
        <v>61386</v>
      </c>
      <c r="N301" s="412">
        <v>207</v>
      </c>
      <c r="O301" s="412">
        <v>518</v>
      </c>
      <c r="P301" s="412">
        <v>455</v>
      </c>
      <c r="Q301" s="412">
        <v>271</v>
      </c>
      <c r="R301" s="412">
        <v>314</v>
      </c>
      <c r="S301" s="412">
        <v>91</v>
      </c>
      <c r="T301" s="412">
        <v>33</v>
      </c>
      <c r="U301" s="412">
        <v>9</v>
      </c>
      <c r="V301" s="412">
        <v>1898</v>
      </c>
      <c r="W301" s="412">
        <v>0</v>
      </c>
      <c r="X301" s="412">
        <v>0</v>
      </c>
      <c r="Y301" s="412">
        <v>0</v>
      </c>
      <c r="Z301" s="412">
        <v>0</v>
      </c>
      <c r="AA301" s="412">
        <v>0</v>
      </c>
      <c r="AB301" s="412">
        <v>0</v>
      </c>
      <c r="AC301" s="412">
        <v>0</v>
      </c>
      <c r="AD301" s="412">
        <v>0</v>
      </c>
      <c r="AE301" s="412">
        <v>0</v>
      </c>
      <c r="AF301" s="412">
        <v>4502</v>
      </c>
      <c r="AG301" s="412">
        <v>10964</v>
      </c>
      <c r="AH301" s="412">
        <v>16112</v>
      </c>
      <c r="AI301" s="412">
        <v>12100</v>
      </c>
      <c r="AJ301" s="412">
        <v>6726</v>
      </c>
      <c r="AK301" s="412">
        <v>4775</v>
      </c>
      <c r="AL301" s="412">
        <v>3900</v>
      </c>
      <c r="AM301" s="412">
        <v>409</v>
      </c>
      <c r="AN301" s="412">
        <v>59488</v>
      </c>
      <c r="AO301" s="412">
        <v>11</v>
      </c>
      <c r="AP301" s="412">
        <v>34</v>
      </c>
      <c r="AQ301" s="412">
        <v>83</v>
      </c>
      <c r="AR301" s="412">
        <v>89</v>
      </c>
      <c r="AS301" s="412">
        <v>60</v>
      </c>
      <c r="AT301" s="412">
        <v>46</v>
      </c>
      <c r="AU301" s="412">
        <v>33</v>
      </c>
      <c r="AV301" s="412">
        <v>19</v>
      </c>
      <c r="AW301" s="412">
        <v>375</v>
      </c>
      <c r="AX301" s="412">
        <v>11</v>
      </c>
      <c r="AY301" s="412">
        <v>34</v>
      </c>
      <c r="AZ301" s="412">
        <v>83</v>
      </c>
      <c r="BA301" s="412">
        <v>89</v>
      </c>
      <c r="BB301" s="412">
        <v>60</v>
      </c>
      <c r="BC301" s="412">
        <v>46</v>
      </c>
      <c r="BD301" s="412">
        <v>33</v>
      </c>
      <c r="BE301" s="412">
        <v>19</v>
      </c>
      <c r="BF301" s="412">
        <v>0</v>
      </c>
      <c r="BG301" s="412">
        <v>375</v>
      </c>
      <c r="BH301" s="412">
        <v>11</v>
      </c>
      <c r="BI301" s="412">
        <v>4525</v>
      </c>
      <c r="BJ301" s="412">
        <v>11013</v>
      </c>
      <c r="BK301" s="412">
        <v>16118</v>
      </c>
      <c r="BL301" s="412">
        <v>12071</v>
      </c>
      <c r="BM301" s="412">
        <v>6712</v>
      </c>
      <c r="BN301" s="412">
        <v>4762</v>
      </c>
      <c r="BO301" s="412">
        <v>3886</v>
      </c>
      <c r="BP301" s="412">
        <v>390</v>
      </c>
      <c r="BQ301" s="412">
        <v>59488</v>
      </c>
      <c r="BR301" s="412">
        <v>7</v>
      </c>
      <c r="BS301" s="412">
        <v>2829</v>
      </c>
      <c r="BT301" s="412">
        <v>5180</v>
      </c>
      <c r="BU301" s="412">
        <v>5392</v>
      </c>
      <c r="BV301" s="412">
        <v>3278</v>
      </c>
      <c r="BW301" s="412">
        <v>1437</v>
      </c>
      <c r="BX301" s="412">
        <v>769</v>
      </c>
      <c r="BY301" s="412">
        <v>507</v>
      </c>
      <c r="BZ301" s="412">
        <v>41</v>
      </c>
      <c r="CA301" s="412">
        <v>19440</v>
      </c>
      <c r="CB301" s="412">
        <v>1</v>
      </c>
      <c r="CC301" s="412">
        <v>63</v>
      </c>
      <c r="CD301" s="412">
        <v>149</v>
      </c>
      <c r="CE301" s="412">
        <v>189</v>
      </c>
      <c r="CF301" s="412">
        <v>109</v>
      </c>
      <c r="CG301" s="412">
        <v>44</v>
      </c>
      <c r="CH301" s="412">
        <v>33</v>
      </c>
      <c r="CI301" s="412">
        <v>26</v>
      </c>
      <c r="CJ301" s="412">
        <v>2</v>
      </c>
      <c r="CK301" s="412">
        <v>616</v>
      </c>
      <c r="CL301" s="412">
        <v>0</v>
      </c>
      <c r="CM301" s="412">
        <v>2</v>
      </c>
      <c r="CN301" s="412">
        <v>8</v>
      </c>
      <c r="CO301" s="412">
        <v>4</v>
      </c>
      <c r="CP301" s="412">
        <v>11</v>
      </c>
      <c r="CQ301" s="412">
        <v>4</v>
      </c>
      <c r="CR301" s="412">
        <v>5</v>
      </c>
      <c r="CS301" s="412">
        <v>17</v>
      </c>
      <c r="CT301" s="412">
        <v>4</v>
      </c>
      <c r="CU301" s="412">
        <v>55</v>
      </c>
      <c r="CV301" s="412">
        <v>104</v>
      </c>
      <c r="CW301" s="412">
        <v>148</v>
      </c>
      <c r="CX301" s="412">
        <v>184</v>
      </c>
      <c r="CY301" s="412">
        <v>80</v>
      </c>
      <c r="CZ301" s="412">
        <v>36</v>
      </c>
      <c r="DA301" s="412">
        <v>29</v>
      </c>
      <c r="DB301" s="412">
        <v>20</v>
      </c>
      <c r="DC301" s="412">
        <v>9</v>
      </c>
      <c r="DD301" s="412">
        <v>610</v>
      </c>
      <c r="DE301" s="412">
        <v>104</v>
      </c>
      <c r="DF301" s="412">
        <v>174</v>
      </c>
      <c r="DG301" s="412">
        <v>218</v>
      </c>
      <c r="DH301" s="412">
        <v>116</v>
      </c>
      <c r="DI301" s="412">
        <v>53</v>
      </c>
      <c r="DJ301" s="412">
        <v>46</v>
      </c>
      <c r="DK301" s="412">
        <v>38</v>
      </c>
      <c r="DL301" s="412">
        <v>11</v>
      </c>
      <c r="DM301" s="412">
        <v>760</v>
      </c>
      <c r="DN301" s="412">
        <v>13</v>
      </c>
      <c r="DO301" s="412">
        <v>34</v>
      </c>
      <c r="DP301" s="412">
        <v>28</v>
      </c>
      <c r="DQ301" s="412">
        <v>18</v>
      </c>
      <c r="DR301" s="412">
        <v>8</v>
      </c>
      <c r="DS301" s="412">
        <v>3</v>
      </c>
      <c r="DT301" s="412">
        <v>4</v>
      </c>
      <c r="DU301" s="412">
        <v>1</v>
      </c>
      <c r="DV301" s="412">
        <v>109</v>
      </c>
      <c r="DW301" s="412">
        <v>33</v>
      </c>
      <c r="DX301" s="412">
        <v>25</v>
      </c>
      <c r="DY301" s="412">
        <v>40</v>
      </c>
      <c r="DZ301" s="412">
        <v>29</v>
      </c>
      <c r="EA301" s="412">
        <v>17</v>
      </c>
      <c r="EB301" s="412">
        <v>8</v>
      </c>
      <c r="EC301" s="412">
        <v>8</v>
      </c>
      <c r="ED301" s="412">
        <v>1</v>
      </c>
      <c r="EE301" s="412">
        <v>161</v>
      </c>
      <c r="EF301" s="412">
        <v>150</v>
      </c>
      <c r="EG301" s="412">
        <v>233</v>
      </c>
      <c r="EH301" s="412">
        <v>286</v>
      </c>
      <c r="EI301" s="412">
        <v>163</v>
      </c>
      <c r="EJ301" s="412">
        <v>78</v>
      </c>
      <c r="EK301" s="412">
        <v>57</v>
      </c>
      <c r="EL301" s="412">
        <v>50</v>
      </c>
      <c r="EM301" s="412">
        <v>13</v>
      </c>
      <c r="EN301" s="412">
        <v>1030</v>
      </c>
      <c r="EO301" s="412">
        <v>77</v>
      </c>
      <c r="EP301" s="412">
        <v>100</v>
      </c>
      <c r="EQ301" s="412">
        <v>133</v>
      </c>
      <c r="ER301" s="412">
        <v>89</v>
      </c>
      <c r="ES301" s="412">
        <v>42</v>
      </c>
      <c r="ET301" s="412">
        <v>41</v>
      </c>
      <c r="EU301" s="412">
        <v>34</v>
      </c>
      <c r="EV301" s="412">
        <v>10</v>
      </c>
      <c r="EW301" s="412">
        <v>526</v>
      </c>
      <c r="EX301" s="412">
        <v>0</v>
      </c>
      <c r="EY301" s="412">
        <v>0</v>
      </c>
      <c r="EZ301" s="412">
        <v>0</v>
      </c>
      <c r="FA301" s="412">
        <v>0</v>
      </c>
      <c r="FB301" s="412">
        <v>0</v>
      </c>
      <c r="FC301" s="412">
        <v>0</v>
      </c>
      <c r="FD301" s="412">
        <v>0</v>
      </c>
      <c r="FE301" s="412">
        <v>0</v>
      </c>
      <c r="FF301" s="412">
        <v>0</v>
      </c>
      <c r="FG301" s="412">
        <v>1</v>
      </c>
      <c r="FH301" s="412">
        <v>3</v>
      </c>
      <c r="FI301" s="412">
        <v>8</v>
      </c>
      <c r="FJ301" s="412">
        <v>7</v>
      </c>
      <c r="FK301" s="412">
        <v>3</v>
      </c>
      <c r="FL301" s="412">
        <v>2</v>
      </c>
      <c r="FM301" s="412">
        <v>5</v>
      </c>
      <c r="FN301" s="412">
        <v>0</v>
      </c>
      <c r="FO301" s="412">
        <v>29</v>
      </c>
      <c r="FP301" s="412">
        <v>76</v>
      </c>
      <c r="FQ301" s="412">
        <v>97</v>
      </c>
      <c r="FR301" s="412">
        <v>125</v>
      </c>
      <c r="FS301" s="412">
        <v>82</v>
      </c>
      <c r="FT301" s="412">
        <v>39</v>
      </c>
      <c r="FU301" s="412">
        <v>39</v>
      </c>
      <c r="FV301" s="412">
        <v>29</v>
      </c>
      <c r="FW301" s="412">
        <v>10</v>
      </c>
      <c r="FX301" s="412">
        <v>497</v>
      </c>
      <c r="FY301" s="412">
        <v>3</v>
      </c>
      <c r="FZ301" s="412">
        <v>1585</v>
      </c>
      <c r="GA301" s="412">
        <v>5617</v>
      </c>
      <c r="GB301" s="412">
        <v>10465</v>
      </c>
      <c r="GC301" s="412">
        <v>8626</v>
      </c>
      <c r="GD301" s="412">
        <v>5202</v>
      </c>
      <c r="GE301" s="412">
        <v>3944</v>
      </c>
      <c r="GF301" s="412">
        <v>3324</v>
      </c>
      <c r="GG301" s="412">
        <v>341</v>
      </c>
      <c r="GH301" s="412">
        <v>39107</v>
      </c>
      <c r="GI301" s="412">
        <v>8</v>
      </c>
      <c r="GJ301" s="412">
        <v>2940</v>
      </c>
      <c r="GK301" s="412">
        <v>5396</v>
      </c>
      <c r="GL301" s="412">
        <v>5653</v>
      </c>
      <c r="GM301" s="412">
        <v>3445</v>
      </c>
      <c r="GN301" s="412">
        <v>1510</v>
      </c>
      <c r="GO301" s="412">
        <v>818</v>
      </c>
      <c r="GP301" s="412">
        <v>562</v>
      </c>
      <c r="GQ301" s="412">
        <v>49</v>
      </c>
      <c r="GR301" s="412">
        <v>20381</v>
      </c>
      <c r="GS301" s="412">
        <v>0</v>
      </c>
      <c r="GT301" s="412">
        <v>1.1000000000000001</v>
      </c>
      <c r="GU301" s="412">
        <v>0</v>
      </c>
      <c r="GV301" s="412">
        <v>0.4</v>
      </c>
      <c r="GW301" s="412">
        <v>0</v>
      </c>
      <c r="GX301" s="412">
        <v>0</v>
      </c>
      <c r="GY301" s="412">
        <v>0</v>
      </c>
      <c r="GZ301" s="412">
        <v>0</v>
      </c>
      <c r="HA301" s="412">
        <v>0</v>
      </c>
      <c r="HB301" s="412">
        <v>1.5</v>
      </c>
      <c r="HC301" s="412">
        <v>9</v>
      </c>
      <c r="HD301" s="412">
        <v>3803.4</v>
      </c>
      <c r="HE301" s="412">
        <v>9655.25</v>
      </c>
      <c r="HF301" s="412">
        <v>14712.35</v>
      </c>
      <c r="HG301" s="412">
        <v>11215.25</v>
      </c>
      <c r="HH301" s="412">
        <v>6340.25</v>
      </c>
      <c r="HI301" s="412">
        <v>4560</v>
      </c>
      <c r="HJ301" s="412">
        <v>3744.25</v>
      </c>
      <c r="HK301" s="412">
        <v>376.75</v>
      </c>
      <c r="HL301" s="412">
        <v>54416.5</v>
      </c>
      <c r="HM301" s="412">
        <v>5</v>
      </c>
      <c r="HN301" s="412">
        <v>2535.6</v>
      </c>
      <c r="HO301" s="412">
        <v>7509.6</v>
      </c>
      <c r="HP301" s="412">
        <v>13077.6</v>
      </c>
      <c r="HQ301" s="412">
        <v>11215.3</v>
      </c>
      <c r="HR301" s="412">
        <v>7749.2</v>
      </c>
      <c r="HS301" s="412">
        <v>6586.7</v>
      </c>
      <c r="HT301" s="412">
        <v>6240.4</v>
      </c>
      <c r="HU301" s="412">
        <v>753.5</v>
      </c>
      <c r="HV301" s="412">
        <v>55672.9</v>
      </c>
      <c r="HW301" s="412">
        <v>0</v>
      </c>
      <c r="HX301" s="412">
        <v>55672.9</v>
      </c>
      <c r="HY301" s="412">
        <v>9</v>
      </c>
      <c r="HZ301" s="412">
        <v>3803.4</v>
      </c>
      <c r="IA301" s="412">
        <v>9655.25</v>
      </c>
      <c r="IB301" s="412">
        <v>14712.35</v>
      </c>
      <c r="IC301" s="412">
        <v>11215.25</v>
      </c>
      <c r="ID301" s="412">
        <v>6340.25</v>
      </c>
      <c r="IE301" s="412">
        <v>4560</v>
      </c>
      <c r="IF301" s="412">
        <v>3744.25</v>
      </c>
      <c r="IG301" s="412">
        <v>376.75</v>
      </c>
      <c r="IH301" s="412">
        <v>54416.5</v>
      </c>
      <c r="II301" s="412">
        <v>3.41</v>
      </c>
      <c r="IJ301" s="412">
        <v>1005.95</v>
      </c>
      <c r="IK301" s="412">
        <v>1717.83</v>
      </c>
      <c r="IL301" s="412">
        <v>1368.45</v>
      </c>
      <c r="IM301" s="412">
        <v>449.63</v>
      </c>
      <c r="IN301" s="412">
        <v>116.88</v>
      </c>
      <c r="IO301" s="412">
        <v>44.63</v>
      </c>
      <c r="IP301" s="412">
        <v>19.309999999999999</v>
      </c>
      <c r="IQ301" s="412">
        <v>2.52</v>
      </c>
      <c r="IR301" s="412">
        <v>4728.6100000000015</v>
      </c>
      <c r="IS301" s="412">
        <v>5.59</v>
      </c>
      <c r="IT301" s="412">
        <v>2797.45</v>
      </c>
      <c r="IU301" s="412">
        <v>7937.42</v>
      </c>
      <c r="IV301" s="412">
        <v>13343.9</v>
      </c>
      <c r="IW301" s="412">
        <v>10765.62</v>
      </c>
      <c r="IX301" s="412">
        <v>6223.37</v>
      </c>
      <c r="IY301" s="412">
        <v>4515.37</v>
      </c>
      <c r="IZ301" s="412">
        <v>3724.94</v>
      </c>
      <c r="JA301" s="412">
        <v>374.23</v>
      </c>
      <c r="JB301" s="412">
        <v>49687.890000000014</v>
      </c>
      <c r="JC301" s="412">
        <v>3.1</v>
      </c>
      <c r="JD301" s="412">
        <v>1865</v>
      </c>
      <c r="JE301" s="412">
        <v>6173.5</v>
      </c>
      <c r="JF301" s="412">
        <v>11861.2</v>
      </c>
      <c r="JG301" s="412">
        <v>10765.6</v>
      </c>
      <c r="JH301" s="412">
        <v>7606.3</v>
      </c>
      <c r="JI301" s="412">
        <v>6522.2</v>
      </c>
      <c r="JJ301" s="412">
        <v>6208.2</v>
      </c>
      <c r="JK301" s="412">
        <v>748.5</v>
      </c>
      <c r="JL301" s="412">
        <v>51753.599999999999</v>
      </c>
      <c r="JM301" s="412">
        <v>0</v>
      </c>
      <c r="JN301" s="412">
        <v>51753.599999999999</v>
      </c>
      <c r="JO301" s="286"/>
      <c r="JP301" s="143">
        <f t="shared" si="9"/>
        <v>0</v>
      </c>
    </row>
    <row r="302" spans="1:276" x14ac:dyDescent="0.2">
      <c r="A302" s="150" t="s">
        <v>795</v>
      </c>
      <c r="B302" s="151" t="s">
        <v>276</v>
      </c>
      <c r="C302" s="152" t="s">
        <v>69</v>
      </c>
      <c r="D302" s="415" t="s">
        <v>794</v>
      </c>
      <c r="E302" s="412">
        <v>293</v>
      </c>
      <c r="F302" s="412">
        <v>3979</v>
      </c>
      <c r="G302" s="412">
        <v>14086</v>
      </c>
      <c r="H302" s="412">
        <v>12454</v>
      </c>
      <c r="I302" s="412">
        <v>3624</v>
      </c>
      <c r="J302" s="412">
        <v>2139</v>
      </c>
      <c r="K302" s="412">
        <v>1872</v>
      </c>
      <c r="L302" s="412">
        <v>81</v>
      </c>
      <c r="M302" s="412">
        <v>38528</v>
      </c>
      <c r="N302" s="412">
        <v>11</v>
      </c>
      <c r="O302" s="412">
        <v>58</v>
      </c>
      <c r="P302" s="412">
        <v>114</v>
      </c>
      <c r="Q302" s="412">
        <v>95</v>
      </c>
      <c r="R302" s="412">
        <v>22</v>
      </c>
      <c r="S302" s="412">
        <v>16</v>
      </c>
      <c r="T302" s="412">
        <v>17</v>
      </c>
      <c r="U302" s="412">
        <v>1</v>
      </c>
      <c r="V302" s="412">
        <v>334</v>
      </c>
      <c r="W302" s="412">
        <v>1</v>
      </c>
      <c r="X302" s="412">
        <v>2</v>
      </c>
      <c r="Y302" s="412">
        <v>3</v>
      </c>
      <c r="Z302" s="412">
        <v>0</v>
      </c>
      <c r="AA302" s="412">
        <v>1</v>
      </c>
      <c r="AB302" s="412">
        <v>1</v>
      </c>
      <c r="AC302" s="412">
        <v>0</v>
      </c>
      <c r="AD302" s="412">
        <v>0</v>
      </c>
      <c r="AE302" s="412">
        <v>8</v>
      </c>
      <c r="AF302" s="412">
        <v>281</v>
      </c>
      <c r="AG302" s="412">
        <v>3919</v>
      </c>
      <c r="AH302" s="412">
        <v>13969</v>
      </c>
      <c r="AI302" s="412">
        <v>12359</v>
      </c>
      <c r="AJ302" s="412">
        <v>3601</v>
      </c>
      <c r="AK302" s="412">
        <v>2122</v>
      </c>
      <c r="AL302" s="412">
        <v>1855</v>
      </c>
      <c r="AM302" s="412">
        <v>80</v>
      </c>
      <c r="AN302" s="412">
        <v>38186</v>
      </c>
      <c r="AO302" s="412">
        <v>0</v>
      </c>
      <c r="AP302" s="412">
        <v>5</v>
      </c>
      <c r="AQ302" s="412">
        <v>31</v>
      </c>
      <c r="AR302" s="412">
        <v>58</v>
      </c>
      <c r="AS302" s="412">
        <v>32</v>
      </c>
      <c r="AT302" s="412">
        <v>23</v>
      </c>
      <c r="AU302" s="412">
        <v>20</v>
      </c>
      <c r="AV302" s="412">
        <v>4</v>
      </c>
      <c r="AW302" s="412">
        <v>173</v>
      </c>
      <c r="AX302" s="412">
        <v>0</v>
      </c>
      <c r="AY302" s="412">
        <v>5</v>
      </c>
      <c r="AZ302" s="412">
        <v>31</v>
      </c>
      <c r="BA302" s="412">
        <v>58</v>
      </c>
      <c r="BB302" s="412">
        <v>32</v>
      </c>
      <c r="BC302" s="412">
        <v>23</v>
      </c>
      <c r="BD302" s="412">
        <v>20</v>
      </c>
      <c r="BE302" s="412">
        <v>4</v>
      </c>
      <c r="BF302" s="412">
        <v>0</v>
      </c>
      <c r="BG302" s="412">
        <v>173</v>
      </c>
      <c r="BH302" s="412">
        <v>0</v>
      </c>
      <c r="BI302" s="412">
        <v>286</v>
      </c>
      <c r="BJ302" s="412">
        <v>3945</v>
      </c>
      <c r="BK302" s="412">
        <v>13996</v>
      </c>
      <c r="BL302" s="412">
        <v>12333</v>
      </c>
      <c r="BM302" s="412">
        <v>3592</v>
      </c>
      <c r="BN302" s="412">
        <v>2119</v>
      </c>
      <c r="BO302" s="412">
        <v>1839</v>
      </c>
      <c r="BP302" s="412">
        <v>76</v>
      </c>
      <c r="BQ302" s="412">
        <v>38186</v>
      </c>
      <c r="BR302" s="412">
        <v>0</v>
      </c>
      <c r="BS302" s="412">
        <v>196</v>
      </c>
      <c r="BT302" s="412">
        <v>2265</v>
      </c>
      <c r="BU302" s="412">
        <v>4980</v>
      </c>
      <c r="BV302" s="412">
        <v>3113</v>
      </c>
      <c r="BW302" s="412">
        <v>722</v>
      </c>
      <c r="BX302" s="412">
        <v>344</v>
      </c>
      <c r="BY302" s="412">
        <v>230</v>
      </c>
      <c r="BZ302" s="412">
        <v>3</v>
      </c>
      <c r="CA302" s="412">
        <v>11853</v>
      </c>
      <c r="CB302" s="412">
        <v>0</v>
      </c>
      <c r="CC302" s="412">
        <v>0</v>
      </c>
      <c r="CD302" s="412">
        <v>20</v>
      </c>
      <c r="CE302" s="412">
        <v>111</v>
      </c>
      <c r="CF302" s="412">
        <v>82</v>
      </c>
      <c r="CG302" s="412">
        <v>22</v>
      </c>
      <c r="CH302" s="412">
        <v>10</v>
      </c>
      <c r="CI302" s="412">
        <v>7</v>
      </c>
      <c r="CJ302" s="412">
        <v>0</v>
      </c>
      <c r="CK302" s="412">
        <v>252</v>
      </c>
      <c r="CL302" s="412">
        <v>0</v>
      </c>
      <c r="CM302" s="412">
        <v>0</v>
      </c>
      <c r="CN302" s="412">
        <v>0</v>
      </c>
      <c r="CO302" s="412">
        <v>3</v>
      </c>
      <c r="CP302" s="412">
        <v>9</v>
      </c>
      <c r="CQ302" s="412">
        <v>11</v>
      </c>
      <c r="CR302" s="412">
        <v>3</v>
      </c>
      <c r="CS302" s="412">
        <v>10</v>
      </c>
      <c r="CT302" s="412">
        <v>10</v>
      </c>
      <c r="CU302" s="412">
        <v>46</v>
      </c>
      <c r="CV302" s="412">
        <v>4</v>
      </c>
      <c r="CW302" s="412">
        <v>19</v>
      </c>
      <c r="CX302" s="412">
        <v>20</v>
      </c>
      <c r="CY302" s="412">
        <v>19</v>
      </c>
      <c r="CZ302" s="412">
        <v>6</v>
      </c>
      <c r="DA302" s="412">
        <v>4</v>
      </c>
      <c r="DB302" s="412">
        <v>1</v>
      </c>
      <c r="DC302" s="412">
        <v>0</v>
      </c>
      <c r="DD302" s="412">
        <v>73</v>
      </c>
      <c r="DE302" s="412">
        <v>6</v>
      </c>
      <c r="DF302" s="412">
        <v>63</v>
      </c>
      <c r="DG302" s="412">
        <v>130</v>
      </c>
      <c r="DH302" s="412">
        <v>95</v>
      </c>
      <c r="DI302" s="412">
        <v>24</v>
      </c>
      <c r="DJ302" s="412">
        <v>14</v>
      </c>
      <c r="DK302" s="412">
        <v>11</v>
      </c>
      <c r="DL302" s="412">
        <v>2</v>
      </c>
      <c r="DM302" s="412">
        <v>345</v>
      </c>
      <c r="DN302" s="412">
        <v>0</v>
      </c>
      <c r="DO302" s="412">
        <v>0</v>
      </c>
      <c r="DP302" s="412">
        <v>0</v>
      </c>
      <c r="DQ302" s="412">
        <v>0</v>
      </c>
      <c r="DR302" s="412">
        <v>0</v>
      </c>
      <c r="DS302" s="412">
        <v>0</v>
      </c>
      <c r="DT302" s="412">
        <v>0</v>
      </c>
      <c r="DU302" s="412">
        <v>0</v>
      </c>
      <c r="DV302" s="412">
        <v>0</v>
      </c>
      <c r="DW302" s="412">
        <v>0</v>
      </c>
      <c r="DX302" s="412">
        <v>5</v>
      </c>
      <c r="DY302" s="412">
        <v>10</v>
      </c>
      <c r="DZ302" s="412">
        <v>8</v>
      </c>
      <c r="EA302" s="412">
        <v>1</v>
      </c>
      <c r="EB302" s="412">
        <v>0</v>
      </c>
      <c r="EC302" s="412">
        <v>0</v>
      </c>
      <c r="ED302" s="412">
        <v>0</v>
      </c>
      <c r="EE302" s="412">
        <v>24</v>
      </c>
      <c r="EF302" s="412">
        <v>6</v>
      </c>
      <c r="EG302" s="412">
        <v>68</v>
      </c>
      <c r="EH302" s="412">
        <v>140</v>
      </c>
      <c r="EI302" s="412">
        <v>103</v>
      </c>
      <c r="EJ302" s="412">
        <v>25</v>
      </c>
      <c r="EK302" s="412">
        <v>14</v>
      </c>
      <c r="EL302" s="412">
        <v>11</v>
      </c>
      <c r="EM302" s="412">
        <v>2</v>
      </c>
      <c r="EN302" s="412">
        <v>369</v>
      </c>
      <c r="EO302" s="412">
        <v>4</v>
      </c>
      <c r="EP302" s="412">
        <v>36</v>
      </c>
      <c r="EQ302" s="412">
        <v>38</v>
      </c>
      <c r="ER302" s="412">
        <v>34</v>
      </c>
      <c r="ES302" s="412">
        <v>8</v>
      </c>
      <c r="ET302" s="412">
        <v>7</v>
      </c>
      <c r="EU302" s="412">
        <v>6</v>
      </c>
      <c r="EV302" s="412">
        <v>1</v>
      </c>
      <c r="EW302" s="412">
        <v>134</v>
      </c>
      <c r="EX302" s="412">
        <v>0</v>
      </c>
      <c r="EY302" s="412">
        <v>0</v>
      </c>
      <c r="EZ302" s="412">
        <v>0</v>
      </c>
      <c r="FA302" s="412">
        <v>0</v>
      </c>
      <c r="FB302" s="412">
        <v>0</v>
      </c>
      <c r="FC302" s="412">
        <v>0</v>
      </c>
      <c r="FD302" s="412">
        <v>0</v>
      </c>
      <c r="FE302" s="412">
        <v>0</v>
      </c>
      <c r="FF302" s="412">
        <v>0</v>
      </c>
      <c r="FG302" s="412">
        <v>0</v>
      </c>
      <c r="FH302" s="412">
        <v>0</v>
      </c>
      <c r="FI302" s="412">
        <v>0</v>
      </c>
      <c r="FJ302" s="412">
        <v>1</v>
      </c>
      <c r="FK302" s="412">
        <v>0</v>
      </c>
      <c r="FL302" s="412">
        <v>0</v>
      </c>
      <c r="FM302" s="412">
        <v>0</v>
      </c>
      <c r="FN302" s="412">
        <v>0</v>
      </c>
      <c r="FO302" s="412">
        <v>1</v>
      </c>
      <c r="FP302" s="412">
        <v>4</v>
      </c>
      <c r="FQ302" s="412">
        <v>36</v>
      </c>
      <c r="FR302" s="412">
        <v>38</v>
      </c>
      <c r="FS302" s="412">
        <v>33</v>
      </c>
      <c r="FT302" s="412">
        <v>8</v>
      </c>
      <c r="FU302" s="412">
        <v>7</v>
      </c>
      <c r="FV302" s="412">
        <v>6</v>
      </c>
      <c r="FW302" s="412">
        <v>1</v>
      </c>
      <c r="FX302" s="412">
        <v>133</v>
      </c>
      <c r="FY302" s="412">
        <v>0</v>
      </c>
      <c r="FZ302" s="412">
        <v>90</v>
      </c>
      <c r="GA302" s="412">
        <v>1654</v>
      </c>
      <c r="GB302" s="412">
        <v>8892</v>
      </c>
      <c r="GC302" s="412">
        <v>9121</v>
      </c>
      <c r="GD302" s="412">
        <v>2836</v>
      </c>
      <c r="GE302" s="412">
        <v>1762</v>
      </c>
      <c r="GF302" s="412">
        <v>1592</v>
      </c>
      <c r="GG302" s="412">
        <v>63</v>
      </c>
      <c r="GH302" s="412">
        <v>26010</v>
      </c>
      <c r="GI302" s="412">
        <v>0</v>
      </c>
      <c r="GJ302" s="412">
        <v>196</v>
      </c>
      <c r="GK302" s="412">
        <v>2291</v>
      </c>
      <c r="GL302" s="412">
        <v>5104</v>
      </c>
      <c r="GM302" s="412">
        <v>3212</v>
      </c>
      <c r="GN302" s="412">
        <v>756</v>
      </c>
      <c r="GO302" s="412">
        <v>357</v>
      </c>
      <c r="GP302" s="412">
        <v>247</v>
      </c>
      <c r="GQ302" s="412">
        <v>13</v>
      </c>
      <c r="GR302" s="412">
        <v>12176</v>
      </c>
      <c r="GS302" s="412">
        <v>0</v>
      </c>
      <c r="GT302" s="412">
        <v>0</v>
      </c>
      <c r="GU302" s="412">
        <v>0</v>
      </c>
      <c r="GV302" s="412">
        <v>0</v>
      </c>
      <c r="GW302" s="412">
        <v>0</v>
      </c>
      <c r="GX302" s="412">
        <v>0</v>
      </c>
      <c r="GY302" s="412">
        <v>0</v>
      </c>
      <c r="GZ302" s="412">
        <v>0</v>
      </c>
      <c r="HA302" s="412">
        <v>0</v>
      </c>
      <c r="HB302" s="412">
        <v>0</v>
      </c>
      <c r="HC302" s="412">
        <v>0</v>
      </c>
      <c r="HD302" s="412">
        <v>237</v>
      </c>
      <c r="HE302" s="412">
        <v>3375.75</v>
      </c>
      <c r="HF302" s="412">
        <v>12726.75</v>
      </c>
      <c r="HG302" s="412">
        <v>11533.75</v>
      </c>
      <c r="HH302" s="412">
        <v>3401</v>
      </c>
      <c r="HI302" s="412">
        <v>2029</v>
      </c>
      <c r="HJ302" s="412">
        <v>1774.75</v>
      </c>
      <c r="HK302" s="412">
        <v>70.25</v>
      </c>
      <c r="HL302" s="412">
        <v>35148.25</v>
      </c>
      <c r="HM302" s="412">
        <v>0</v>
      </c>
      <c r="HN302" s="412">
        <v>158</v>
      </c>
      <c r="HO302" s="412">
        <v>2625.6</v>
      </c>
      <c r="HP302" s="412">
        <v>11312.7</v>
      </c>
      <c r="HQ302" s="412">
        <v>11533.8</v>
      </c>
      <c r="HR302" s="412">
        <v>4156.8</v>
      </c>
      <c r="HS302" s="412">
        <v>2930.8</v>
      </c>
      <c r="HT302" s="412">
        <v>2957.9</v>
      </c>
      <c r="HU302" s="412">
        <v>140.5</v>
      </c>
      <c r="HV302" s="412">
        <v>35816.1</v>
      </c>
      <c r="HW302" s="412">
        <v>0</v>
      </c>
      <c r="HX302" s="412">
        <v>35816.1</v>
      </c>
      <c r="HY302" s="412">
        <v>0</v>
      </c>
      <c r="HZ302" s="412">
        <v>237</v>
      </c>
      <c r="IA302" s="412">
        <v>3375.75</v>
      </c>
      <c r="IB302" s="412">
        <v>12726.75</v>
      </c>
      <c r="IC302" s="412">
        <v>11533.75</v>
      </c>
      <c r="ID302" s="412">
        <v>3401</v>
      </c>
      <c r="IE302" s="412">
        <v>2029</v>
      </c>
      <c r="IF302" s="412">
        <v>1774.75</v>
      </c>
      <c r="IG302" s="412">
        <v>70.25</v>
      </c>
      <c r="IH302" s="412">
        <v>35148.25</v>
      </c>
      <c r="II302" s="412">
        <v>0</v>
      </c>
      <c r="IJ302" s="412">
        <v>73.48</v>
      </c>
      <c r="IK302" s="412">
        <v>880.29</v>
      </c>
      <c r="IL302" s="412">
        <v>1798.86</v>
      </c>
      <c r="IM302" s="412">
        <v>1155.8499999999999</v>
      </c>
      <c r="IN302" s="412">
        <v>205.41</v>
      </c>
      <c r="IO302" s="412">
        <v>50.7</v>
      </c>
      <c r="IP302" s="412">
        <v>16.32</v>
      </c>
      <c r="IQ302" s="412">
        <v>0</v>
      </c>
      <c r="IR302" s="412">
        <v>4180.91</v>
      </c>
      <c r="IS302" s="412">
        <v>0</v>
      </c>
      <c r="IT302" s="412">
        <v>163.51999999999998</v>
      </c>
      <c r="IU302" s="412">
        <v>2495.46</v>
      </c>
      <c r="IV302" s="412">
        <v>10927.89</v>
      </c>
      <c r="IW302" s="412">
        <v>10377.9</v>
      </c>
      <c r="IX302" s="412">
        <v>3195.59</v>
      </c>
      <c r="IY302" s="412">
        <v>1978.3</v>
      </c>
      <c r="IZ302" s="412">
        <v>1758.43</v>
      </c>
      <c r="JA302" s="412">
        <v>70.25</v>
      </c>
      <c r="JB302" s="412">
        <v>30967.339999999997</v>
      </c>
      <c r="JC302" s="412">
        <v>0</v>
      </c>
      <c r="JD302" s="412">
        <v>109</v>
      </c>
      <c r="JE302" s="412">
        <v>1940.9</v>
      </c>
      <c r="JF302" s="412">
        <v>9713.7000000000007</v>
      </c>
      <c r="JG302" s="412">
        <v>10377.9</v>
      </c>
      <c r="JH302" s="412">
        <v>3905.7</v>
      </c>
      <c r="JI302" s="412">
        <v>2857.5</v>
      </c>
      <c r="JJ302" s="412">
        <v>2930.7</v>
      </c>
      <c r="JK302" s="412">
        <v>140.5</v>
      </c>
      <c r="JL302" s="412">
        <v>31975.9</v>
      </c>
      <c r="JM302" s="412">
        <v>0</v>
      </c>
      <c r="JN302" s="412">
        <v>31975.9</v>
      </c>
      <c r="JO302" s="286"/>
      <c r="JP302" s="143">
        <f t="shared" si="9"/>
        <v>0</v>
      </c>
    </row>
    <row r="303" spans="1:276" x14ac:dyDescent="0.2">
      <c r="A303" s="150" t="s">
        <v>797</v>
      </c>
      <c r="B303" s="151" t="s">
        <v>276</v>
      </c>
      <c r="C303" s="152" t="s">
        <v>69</v>
      </c>
      <c r="D303" s="415" t="s">
        <v>796</v>
      </c>
      <c r="E303" s="412">
        <v>18875</v>
      </c>
      <c r="F303" s="412">
        <v>15226</v>
      </c>
      <c r="G303" s="412">
        <v>10484</v>
      </c>
      <c r="H303" s="412">
        <v>6379</v>
      </c>
      <c r="I303" s="412">
        <v>3029</v>
      </c>
      <c r="J303" s="412">
        <v>999</v>
      </c>
      <c r="K303" s="412">
        <v>575</v>
      </c>
      <c r="L303" s="412">
        <v>43</v>
      </c>
      <c r="M303" s="412">
        <v>55610</v>
      </c>
      <c r="N303" s="412">
        <v>276</v>
      </c>
      <c r="O303" s="412">
        <v>188</v>
      </c>
      <c r="P303" s="412">
        <v>133</v>
      </c>
      <c r="Q303" s="412">
        <v>75</v>
      </c>
      <c r="R303" s="412">
        <v>16</v>
      </c>
      <c r="S303" s="412">
        <v>16</v>
      </c>
      <c r="T303" s="412">
        <v>8</v>
      </c>
      <c r="U303" s="412">
        <v>0</v>
      </c>
      <c r="V303" s="412">
        <v>712</v>
      </c>
      <c r="W303" s="412">
        <v>3</v>
      </c>
      <c r="X303" s="412">
        <v>1</v>
      </c>
      <c r="Y303" s="412">
        <v>0</v>
      </c>
      <c r="Z303" s="412">
        <v>0</v>
      </c>
      <c r="AA303" s="412">
        <v>0</v>
      </c>
      <c r="AB303" s="412">
        <v>0</v>
      </c>
      <c r="AC303" s="412">
        <v>0</v>
      </c>
      <c r="AD303" s="412">
        <v>0</v>
      </c>
      <c r="AE303" s="412">
        <v>4</v>
      </c>
      <c r="AF303" s="412">
        <v>18596</v>
      </c>
      <c r="AG303" s="412">
        <v>15037</v>
      </c>
      <c r="AH303" s="412">
        <v>10351</v>
      </c>
      <c r="AI303" s="412">
        <v>6304</v>
      </c>
      <c r="AJ303" s="412">
        <v>3013</v>
      </c>
      <c r="AK303" s="412">
        <v>983</v>
      </c>
      <c r="AL303" s="412">
        <v>567</v>
      </c>
      <c r="AM303" s="412">
        <v>43</v>
      </c>
      <c r="AN303" s="412">
        <v>54894</v>
      </c>
      <c r="AO303" s="412">
        <v>70</v>
      </c>
      <c r="AP303" s="412">
        <v>129</v>
      </c>
      <c r="AQ303" s="412">
        <v>107</v>
      </c>
      <c r="AR303" s="412">
        <v>73</v>
      </c>
      <c r="AS303" s="412">
        <v>23</v>
      </c>
      <c r="AT303" s="412">
        <v>7</v>
      </c>
      <c r="AU303" s="412">
        <v>17</v>
      </c>
      <c r="AV303" s="412">
        <v>8</v>
      </c>
      <c r="AW303" s="412">
        <v>434</v>
      </c>
      <c r="AX303" s="412">
        <v>70</v>
      </c>
      <c r="AY303" s="412">
        <v>129</v>
      </c>
      <c r="AZ303" s="412">
        <v>107</v>
      </c>
      <c r="BA303" s="412">
        <v>73</v>
      </c>
      <c r="BB303" s="412">
        <v>23</v>
      </c>
      <c r="BC303" s="412">
        <v>7</v>
      </c>
      <c r="BD303" s="412">
        <v>17</v>
      </c>
      <c r="BE303" s="412">
        <v>8</v>
      </c>
      <c r="BF303" s="412">
        <v>0</v>
      </c>
      <c r="BG303" s="412">
        <v>434</v>
      </c>
      <c r="BH303" s="412">
        <v>70</v>
      </c>
      <c r="BI303" s="412">
        <v>18655</v>
      </c>
      <c r="BJ303" s="412">
        <v>15015</v>
      </c>
      <c r="BK303" s="412">
        <v>10317</v>
      </c>
      <c r="BL303" s="412">
        <v>6254</v>
      </c>
      <c r="BM303" s="412">
        <v>2997</v>
      </c>
      <c r="BN303" s="412">
        <v>993</v>
      </c>
      <c r="BO303" s="412">
        <v>558</v>
      </c>
      <c r="BP303" s="412">
        <v>35</v>
      </c>
      <c r="BQ303" s="412">
        <v>54894</v>
      </c>
      <c r="BR303" s="412">
        <v>20</v>
      </c>
      <c r="BS303" s="412">
        <v>8995</v>
      </c>
      <c r="BT303" s="412">
        <v>4857</v>
      </c>
      <c r="BU303" s="412">
        <v>2850</v>
      </c>
      <c r="BV303" s="412">
        <v>1323</v>
      </c>
      <c r="BW303" s="412">
        <v>545</v>
      </c>
      <c r="BX303" s="412">
        <v>157</v>
      </c>
      <c r="BY303" s="412">
        <v>89</v>
      </c>
      <c r="BZ303" s="412">
        <v>5</v>
      </c>
      <c r="CA303" s="412">
        <v>18841</v>
      </c>
      <c r="CB303" s="412">
        <v>2</v>
      </c>
      <c r="CC303" s="412">
        <v>119</v>
      </c>
      <c r="CD303" s="412">
        <v>110</v>
      </c>
      <c r="CE303" s="412">
        <v>95</v>
      </c>
      <c r="CF303" s="412">
        <v>53</v>
      </c>
      <c r="CG303" s="412">
        <v>21</v>
      </c>
      <c r="CH303" s="412">
        <v>2</v>
      </c>
      <c r="CI303" s="412">
        <v>3</v>
      </c>
      <c r="CJ303" s="412">
        <v>0</v>
      </c>
      <c r="CK303" s="412">
        <v>405</v>
      </c>
      <c r="CL303" s="412">
        <v>0</v>
      </c>
      <c r="CM303" s="412">
        <v>6</v>
      </c>
      <c r="CN303" s="412">
        <v>1</v>
      </c>
      <c r="CO303" s="412">
        <v>5</v>
      </c>
      <c r="CP303" s="412">
        <v>5</v>
      </c>
      <c r="CQ303" s="412">
        <v>3</v>
      </c>
      <c r="CR303" s="412">
        <v>20</v>
      </c>
      <c r="CS303" s="412">
        <v>21</v>
      </c>
      <c r="CT303" s="412">
        <v>3</v>
      </c>
      <c r="CU303" s="412">
        <v>64</v>
      </c>
      <c r="CV303" s="412">
        <v>412</v>
      </c>
      <c r="CW303" s="412">
        <v>253</v>
      </c>
      <c r="CX303" s="412">
        <v>232</v>
      </c>
      <c r="CY303" s="412">
        <v>240</v>
      </c>
      <c r="CZ303" s="412">
        <v>131</v>
      </c>
      <c r="DA303" s="412">
        <v>50</v>
      </c>
      <c r="DB303" s="412">
        <v>51</v>
      </c>
      <c r="DC303" s="412">
        <v>5</v>
      </c>
      <c r="DD303" s="412">
        <v>1374</v>
      </c>
      <c r="DE303" s="412">
        <v>261</v>
      </c>
      <c r="DF303" s="412">
        <v>116</v>
      </c>
      <c r="DG303" s="412">
        <v>68</v>
      </c>
      <c r="DH303" s="412">
        <v>38</v>
      </c>
      <c r="DI303" s="412">
        <v>22</v>
      </c>
      <c r="DJ303" s="412">
        <v>8</v>
      </c>
      <c r="DK303" s="412">
        <v>4</v>
      </c>
      <c r="DL303" s="412">
        <v>1</v>
      </c>
      <c r="DM303" s="412">
        <v>518</v>
      </c>
      <c r="DN303" s="412">
        <v>259</v>
      </c>
      <c r="DO303" s="412">
        <v>87</v>
      </c>
      <c r="DP303" s="412">
        <v>38</v>
      </c>
      <c r="DQ303" s="412">
        <v>27</v>
      </c>
      <c r="DR303" s="412">
        <v>11</v>
      </c>
      <c r="DS303" s="412">
        <v>4</v>
      </c>
      <c r="DT303" s="412">
        <v>5</v>
      </c>
      <c r="DU303" s="412">
        <v>0</v>
      </c>
      <c r="DV303" s="412">
        <v>431</v>
      </c>
      <c r="DW303" s="412">
        <v>72</v>
      </c>
      <c r="DX303" s="412">
        <v>55</v>
      </c>
      <c r="DY303" s="412">
        <v>34</v>
      </c>
      <c r="DZ303" s="412">
        <v>19</v>
      </c>
      <c r="EA303" s="412">
        <v>6</v>
      </c>
      <c r="EB303" s="412">
        <v>2</v>
      </c>
      <c r="EC303" s="412">
        <v>3</v>
      </c>
      <c r="ED303" s="412">
        <v>0</v>
      </c>
      <c r="EE303" s="412">
        <v>191</v>
      </c>
      <c r="EF303" s="412">
        <v>592</v>
      </c>
      <c r="EG303" s="412">
        <v>258</v>
      </c>
      <c r="EH303" s="412">
        <v>140</v>
      </c>
      <c r="EI303" s="412">
        <v>84</v>
      </c>
      <c r="EJ303" s="412">
        <v>39</v>
      </c>
      <c r="EK303" s="412">
        <v>14</v>
      </c>
      <c r="EL303" s="412">
        <v>12</v>
      </c>
      <c r="EM303" s="412">
        <v>1</v>
      </c>
      <c r="EN303" s="412">
        <v>1140</v>
      </c>
      <c r="EO303" s="412">
        <v>248</v>
      </c>
      <c r="EP303" s="412">
        <v>143</v>
      </c>
      <c r="EQ303" s="412">
        <v>85</v>
      </c>
      <c r="ER303" s="412">
        <v>46</v>
      </c>
      <c r="ES303" s="412">
        <v>28</v>
      </c>
      <c r="ET303" s="412">
        <v>11</v>
      </c>
      <c r="EU303" s="412">
        <v>11</v>
      </c>
      <c r="EV303" s="412">
        <v>1</v>
      </c>
      <c r="EW303" s="412">
        <v>573</v>
      </c>
      <c r="EX303" s="412">
        <v>0</v>
      </c>
      <c r="EY303" s="412">
        <v>0</v>
      </c>
      <c r="EZ303" s="412">
        <v>0</v>
      </c>
      <c r="FA303" s="412">
        <v>0</v>
      </c>
      <c r="FB303" s="412">
        <v>0</v>
      </c>
      <c r="FC303" s="412">
        <v>0</v>
      </c>
      <c r="FD303" s="412">
        <v>0</v>
      </c>
      <c r="FE303" s="412">
        <v>0</v>
      </c>
      <c r="FF303" s="412">
        <v>0</v>
      </c>
      <c r="FG303" s="412">
        <v>13</v>
      </c>
      <c r="FH303" s="412">
        <v>8</v>
      </c>
      <c r="FI303" s="412">
        <v>7</v>
      </c>
      <c r="FJ303" s="412">
        <v>3</v>
      </c>
      <c r="FK303" s="412">
        <v>2</v>
      </c>
      <c r="FL303" s="412">
        <v>1</v>
      </c>
      <c r="FM303" s="412">
        <v>4</v>
      </c>
      <c r="FN303" s="412">
        <v>0</v>
      </c>
      <c r="FO303" s="412">
        <v>38</v>
      </c>
      <c r="FP303" s="412">
        <v>235</v>
      </c>
      <c r="FQ303" s="412">
        <v>135</v>
      </c>
      <c r="FR303" s="412">
        <v>78</v>
      </c>
      <c r="FS303" s="412">
        <v>43</v>
      </c>
      <c r="FT303" s="412">
        <v>26</v>
      </c>
      <c r="FU303" s="412">
        <v>10</v>
      </c>
      <c r="FV303" s="412">
        <v>7</v>
      </c>
      <c r="FW303" s="412">
        <v>1</v>
      </c>
      <c r="FX303" s="412">
        <v>535</v>
      </c>
      <c r="FY303" s="412">
        <v>48</v>
      </c>
      <c r="FZ303" s="412">
        <v>9199</v>
      </c>
      <c r="GA303" s="412">
        <v>9903</v>
      </c>
      <c r="GB303" s="412">
        <v>7295</v>
      </c>
      <c r="GC303" s="412">
        <v>4827</v>
      </c>
      <c r="GD303" s="412">
        <v>2410</v>
      </c>
      <c r="GE303" s="412">
        <v>807</v>
      </c>
      <c r="GF303" s="412">
        <v>437</v>
      </c>
      <c r="GG303" s="412">
        <v>27</v>
      </c>
      <c r="GH303" s="412">
        <v>34953</v>
      </c>
      <c r="GI303" s="412">
        <v>22</v>
      </c>
      <c r="GJ303" s="412">
        <v>9456</v>
      </c>
      <c r="GK303" s="412">
        <v>5112</v>
      </c>
      <c r="GL303" s="412">
        <v>3022</v>
      </c>
      <c r="GM303" s="412">
        <v>1427</v>
      </c>
      <c r="GN303" s="412">
        <v>587</v>
      </c>
      <c r="GO303" s="412">
        <v>186</v>
      </c>
      <c r="GP303" s="412">
        <v>121</v>
      </c>
      <c r="GQ303" s="412">
        <v>8</v>
      </c>
      <c r="GR303" s="412">
        <v>19941</v>
      </c>
      <c r="GS303" s="412">
        <v>0</v>
      </c>
      <c r="GT303" s="412">
        <v>1.75</v>
      </c>
      <c r="GU303" s="412">
        <v>0</v>
      </c>
      <c r="GV303" s="412">
        <v>0</v>
      </c>
      <c r="GW303" s="412">
        <v>0</v>
      </c>
      <c r="GX303" s="412">
        <v>0</v>
      </c>
      <c r="GY303" s="412">
        <v>0</v>
      </c>
      <c r="GZ303" s="412">
        <v>0</v>
      </c>
      <c r="HA303" s="412">
        <v>0</v>
      </c>
      <c r="HB303" s="412">
        <v>1.75</v>
      </c>
      <c r="HC303" s="412">
        <v>64.5</v>
      </c>
      <c r="HD303" s="412">
        <v>16340.5</v>
      </c>
      <c r="HE303" s="412">
        <v>13777.5</v>
      </c>
      <c r="HF303" s="412">
        <v>9585.75</v>
      </c>
      <c r="HG303" s="412">
        <v>5910.25</v>
      </c>
      <c r="HH303" s="412">
        <v>2853.75</v>
      </c>
      <c r="HI303" s="412">
        <v>942.75</v>
      </c>
      <c r="HJ303" s="412">
        <v>524.75</v>
      </c>
      <c r="HK303" s="412">
        <v>32.25</v>
      </c>
      <c r="HL303" s="412">
        <v>50032</v>
      </c>
      <c r="HM303" s="412">
        <v>35.799999999999997</v>
      </c>
      <c r="HN303" s="412">
        <v>10893.7</v>
      </c>
      <c r="HO303" s="412">
        <v>10715.8</v>
      </c>
      <c r="HP303" s="412">
        <v>8520.7000000000007</v>
      </c>
      <c r="HQ303" s="412">
        <v>5910.3</v>
      </c>
      <c r="HR303" s="412">
        <v>3487.9</v>
      </c>
      <c r="HS303" s="412">
        <v>1361.8</v>
      </c>
      <c r="HT303" s="412">
        <v>874.6</v>
      </c>
      <c r="HU303" s="412">
        <v>64.5</v>
      </c>
      <c r="HV303" s="412">
        <v>41865.100000000006</v>
      </c>
      <c r="HW303" s="412">
        <v>0</v>
      </c>
      <c r="HX303" s="412">
        <v>41865.1</v>
      </c>
      <c r="HY303" s="412">
        <v>64.5</v>
      </c>
      <c r="HZ303" s="412">
        <v>16340.5</v>
      </c>
      <c r="IA303" s="412">
        <v>13777.5</v>
      </c>
      <c r="IB303" s="412">
        <v>9585.75</v>
      </c>
      <c r="IC303" s="412">
        <v>5910.25</v>
      </c>
      <c r="ID303" s="412">
        <v>2853.75</v>
      </c>
      <c r="IE303" s="412">
        <v>942.75</v>
      </c>
      <c r="IF303" s="412">
        <v>524.75</v>
      </c>
      <c r="IG303" s="412">
        <v>32.25</v>
      </c>
      <c r="IH303" s="412">
        <v>50032</v>
      </c>
      <c r="II303" s="412">
        <v>21.76</v>
      </c>
      <c r="IJ303" s="412">
        <v>4909.5</v>
      </c>
      <c r="IK303" s="412">
        <v>2147.3000000000002</v>
      </c>
      <c r="IL303" s="412">
        <v>717.03</v>
      </c>
      <c r="IM303" s="412">
        <v>175.32</v>
      </c>
      <c r="IN303" s="412">
        <v>49.23</v>
      </c>
      <c r="IO303" s="412">
        <v>9.41</v>
      </c>
      <c r="IP303" s="412">
        <v>4.18</v>
      </c>
      <c r="IQ303" s="412">
        <v>0</v>
      </c>
      <c r="IR303" s="412">
        <v>8033.73</v>
      </c>
      <c r="IS303" s="412">
        <v>42.739999999999995</v>
      </c>
      <c r="IT303" s="412">
        <v>11431</v>
      </c>
      <c r="IU303" s="412">
        <v>11630.2</v>
      </c>
      <c r="IV303" s="412">
        <v>8868.7199999999993</v>
      </c>
      <c r="IW303" s="412">
        <v>5734.93</v>
      </c>
      <c r="IX303" s="412">
        <v>2804.52</v>
      </c>
      <c r="IY303" s="412">
        <v>933.34</v>
      </c>
      <c r="IZ303" s="412">
        <v>520.57000000000005</v>
      </c>
      <c r="JA303" s="412">
        <v>32.25</v>
      </c>
      <c r="JB303" s="412">
        <v>41998.27</v>
      </c>
      <c r="JC303" s="412">
        <v>23.7</v>
      </c>
      <c r="JD303" s="412">
        <v>7620.7</v>
      </c>
      <c r="JE303" s="412">
        <v>9045.7000000000007</v>
      </c>
      <c r="JF303" s="412">
        <v>7883.3</v>
      </c>
      <c r="JG303" s="412">
        <v>5734.9</v>
      </c>
      <c r="JH303" s="412">
        <v>3427.7</v>
      </c>
      <c r="JI303" s="412">
        <v>1348.2</v>
      </c>
      <c r="JJ303" s="412">
        <v>867.6</v>
      </c>
      <c r="JK303" s="412">
        <v>64.5</v>
      </c>
      <c r="JL303" s="412">
        <v>36016.299999999988</v>
      </c>
      <c r="JM303" s="412">
        <v>0</v>
      </c>
      <c r="JN303" s="412">
        <v>36016.300000000003</v>
      </c>
      <c r="JO303" s="286"/>
      <c r="JP303" s="143">
        <f t="shared" si="9"/>
        <v>0</v>
      </c>
    </row>
    <row r="304" spans="1:276" x14ac:dyDescent="0.2">
      <c r="A304" s="150" t="s">
        <v>799</v>
      </c>
      <c r="B304" s="151" t="s">
        <v>276</v>
      </c>
      <c r="C304" s="152" t="s">
        <v>277</v>
      </c>
      <c r="D304" s="415" t="s">
        <v>798</v>
      </c>
      <c r="E304" s="412">
        <v>916</v>
      </c>
      <c r="F304" s="412">
        <v>3261</v>
      </c>
      <c r="G304" s="412">
        <v>9563</v>
      </c>
      <c r="H304" s="412">
        <v>12299</v>
      </c>
      <c r="I304" s="412">
        <v>9256</v>
      </c>
      <c r="J304" s="412">
        <v>6722</v>
      </c>
      <c r="K304" s="412">
        <v>8109</v>
      </c>
      <c r="L304" s="412">
        <v>2012</v>
      </c>
      <c r="M304" s="412">
        <v>52138</v>
      </c>
      <c r="N304" s="412">
        <v>73</v>
      </c>
      <c r="O304" s="412">
        <v>57</v>
      </c>
      <c r="P304" s="412">
        <v>165</v>
      </c>
      <c r="Q304" s="412">
        <v>121</v>
      </c>
      <c r="R304" s="412">
        <v>87</v>
      </c>
      <c r="S304" s="412">
        <v>52</v>
      </c>
      <c r="T304" s="412">
        <v>50</v>
      </c>
      <c r="U304" s="412">
        <v>19</v>
      </c>
      <c r="V304" s="412">
        <v>624</v>
      </c>
      <c r="W304" s="412">
        <v>0</v>
      </c>
      <c r="X304" s="412">
        <v>0</v>
      </c>
      <c r="Y304" s="412">
        <v>0</v>
      </c>
      <c r="Z304" s="412">
        <v>0</v>
      </c>
      <c r="AA304" s="412">
        <v>0</v>
      </c>
      <c r="AB304" s="412">
        <v>0</v>
      </c>
      <c r="AC304" s="412">
        <v>0</v>
      </c>
      <c r="AD304" s="412">
        <v>0</v>
      </c>
      <c r="AE304" s="412">
        <v>0</v>
      </c>
      <c r="AF304" s="412">
        <v>843</v>
      </c>
      <c r="AG304" s="412">
        <v>3204</v>
      </c>
      <c r="AH304" s="412">
        <v>9398</v>
      </c>
      <c r="AI304" s="412">
        <v>12178</v>
      </c>
      <c r="AJ304" s="412">
        <v>9169</v>
      </c>
      <c r="AK304" s="412">
        <v>6670</v>
      </c>
      <c r="AL304" s="412">
        <v>8059</v>
      </c>
      <c r="AM304" s="412">
        <v>1993</v>
      </c>
      <c r="AN304" s="412">
        <v>51514</v>
      </c>
      <c r="AO304" s="412">
        <v>0</v>
      </c>
      <c r="AP304" s="412">
        <v>7</v>
      </c>
      <c r="AQ304" s="412">
        <v>27</v>
      </c>
      <c r="AR304" s="412">
        <v>58</v>
      </c>
      <c r="AS304" s="412">
        <v>67</v>
      </c>
      <c r="AT304" s="412">
        <v>43</v>
      </c>
      <c r="AU304" s="412">
        <v>56</v>
      </c>
      <c r="AV304" s="412">
        <v>37</v>
      </c>
      <c r="AW304" s="412">
        <v>295</v>
      </c>
      <c r="AX304" s="412">
        <v>0</v>
      </c>
      <c r="AY304" s="412">
        <v>7</v>
      </c>
      <c r="AZ304" s="412">
        <v>27</v>
      </c>
      <c r="BA304" s="412">
        <v>58</v>
      </c>
      <c r="BB304" s="412">
        <v>67</v>
      </c>
      <c r="BC304" s="412">
        <v>43</v>
      </c>
      <c r="BD304" s="412">
        <v>56</v>
      </c>
      <c r="BE304" s="412">
        <v>37</v>
      </c>
      <c r="BF304" s="412">
        <v>0</v>
      </c>
      <c r="BG304" s="412">
        <v>295</v>
      </c>
      <c r="BH304" s="412">
        <v>0</v>
      </c>
      <c r="BI304" s="412">
        <v>850</v>
      </c>
      <c r="BJ304" s="412">
        <v>3224</v>
      </c>
      <c r="BK304" s="412">
        <v>9429</v>
      </c>
      <c r="BL304" s="412">
        <v>12187</v>
      </c>
      <c r="BM304" s="412">
        <v>9145</v>
      </c>
      <c r="BN304" s="412">
        <v>6683</v>
      </c>
      <c r="BO304" s="412">
        <v>8040</v>
      </c>
      <c r="BP304" s="412">
        <v>1956</v>
      </c>
      <c r="BQ304" s="412">
        <v>51514</v>
      </c>
      <c r="BR304" s="412">
        <v>0</v>
      </c>
      <c r="BS304" s="412">
        <v>397</v>
      </c>
      <c r="BT304" s="412">
        <v>1916</v>
      </c>
      <c r="BU304" s="412">
        <v>4194</v>
      </c>
      <c r="BV304" s="412">
        <v>3766</v>
      </c>
      <c r="BW304" s="412">
        <v>2262</v>
      </c>
      <c r="BX304" s="412">
        <v>1302</v>
      </c>
      <c r="BY304" s="412">
        <v>1178</v>
      </c>
      <c r="BZ304" s="412">
        <v>172</v>
      </c>
      <c r="CA304" s="412">
        <v>15187</v>
      </c>
      <c r="CB304" s="412">
        <v>0</v>
      </c>
      <c r="CC304" s="412">
        <v>5</v>
      </c>
      <c r="CD304" s="412">
        <v>24</v>
      </c>
      <c r="CE304" s="412">
        <v>68</v>
      </c>
      <c r="CF304" s="412">
        <v>95</v>
      </c>
      <c r="CG304" s="412">
        <v>77</v>
      </c>
      <c r="CH304" s="412">
        <v>45</v>
      </c>
      <c r="CI304" s="412">
        <v>37</v>
      </c>
      <c r="CJ304" s="412">
        <v>11</v>
      </c>
      <c r="CK304" s="412">
        <v>362</v>
      </c>
      <c r="CL304" s="412">
        <v>0</v>
      </c>
      <c r="CM304" s="412">
        <v>1</v>
      </c>
      <c r="CN304" s="412">
        <v>0</v>
      </c>
      <c r="CO304" s="412">
        <v>2</v>
      </c>
      <c r="CP304" s="412">
        <v>8</v>
      </c>
      <c r="CQ304" s="412">
        <v>8</v>
      </c>
      <c r="CR304" s="412">
        <v>9</v>
      </c>
      <c r="CS304" s="412">
        <v>26</v>
      </c>
      <c r="CT304" s="412">
        <v>12</v>
      </c>
      <c r="CU304" s="412">
        <v>66</v>
      </c>
      <c r="CV304" s="412">
        <v>47</v>
      </c>
      <c r="CW304" s="412">
        <v>14</v>
      </c>
      <c r="CX304" s="412">
        <v>54</v>
      </c>
      <c r="CY304" s="412">
        <v>70</v>
      </c>
      <c r="CZ304" s="412">
        <v>53</v>
      </c>
      <c r="DA304" s="412">
        <v>40</v>
      </c>
      <c r="DB304" s="412">
        <v>57</v>
      </c>
      <c r="DC304" s="412">
        <v>35</v>
      </c>
      <c r="DD304" s="412">
        <v>370</v>
      </c>
      <c r="DE304" s="412">
        <v>11</v>
      </c>
      <c r="DF304" s="412">
        <v>32</v>
      </c>
      <c r="DG304" s="412">
        <v>63</v>
      </c>
      <c r="DH304" s="412">
        <v>55</v>
      </c>
      <c r="DI304" s="412">
        <v>48</v>
      </c>
      <c r="DJ304" s="412">
        <v>34</v>
      </c>
      <c r="DK304" s="412">
        <v>34</v>
      </c>
      <c r="DL304" s="412">
        <v>18</v>
      </c>
      <c r="DM304" s="412">
        <v>295</v>
      </c>
      <c r="DN304" s="412">
        <v>28</v>
      </c>
      <c r="DO304" s="412">
        <v>65</v>
      </c>
      <c r="DP304" s="412">
        <v>178</v>
      </c>
      <c r="DQ304" s="412">
        <v>118</v>
      </c>
      <c r="DR304" s="412">
        <v>89</v>
      </c>
      <c r="DS304" s="412">
        <v>50</v>
      </c>
      <c r="DT304" s="412">
        <v>58</v>
      </c>
      <c r="DU304" s="412">
        <v>24</v>
      </c>
      <c r="DV304" s="412">
        <v>610</v>
      </c>
      <c r="DW304" s="412">
        <v>9</v>
      </c>
      <c r="DX304" s="412">
        <v>56</v>
      </c>
      <c r="DY304" s="412">
        <v>27</v>
      </c>
      <c r="DZ304" s="412">
        <v>23</v>
      </c>
      <c r="EA304" s="412">
        <v>15</v>
      </c>
      <c r="EB304" s="412">
        <v>7</v>
      </c>
      <c r="EC304" s="412">
        <v>6</v>
      </c>
      <c r="ED304" s="412">
        <v>5</v>
      </c>
      <c r="EE304" s="412">
        <v>148</v>
      </c>
      <c r="EF304" s="412">
        <v>48</v>
      </c>
      <c r="EG304" s="412">
        <v>153</v>
      </c>
      <c r="EH304" s="412">
        <v>268</v>
      </c>
      <c r="EI304" s="412">
        <v>196</v>
      </c>
      <c r="EJ304" s="412">
        <v>152</v>
      </c>
      <c r="EK304" s="412">
        <v>91</v>
      </c>
      <c r="EL304" s="412">
        <v>98</v>
      </c>
      <c r="EM304" s="412">
        <v>47</v>
      </c>
      <c r="EN304" s="412">
        <v>1053</v>
      </c>
      <c r="EO304" s="412">
        <v>23</v>
      </c>
      <c r="EP304" s="412">
        <v>90</v>
      </c>
      <c r="EQ304" s="412">
        <v>91</v>
      </c>
      <c r="ER304" s="412">
        <v>90</v>
      </c>
      <c r="ES304" s="412">
        <v>66</v>
      </c>
      <c r="ET304" s="412">
        <v>46</v>
      </c>
      <c r="EU304" s="412">
        <v>41</v>
      </c>
      <c r="EV304" s="412">
        <v>22</v>
      </c>
      <c r="EW304" s="412">
        <v>469</v>
      </c>
      <c r="EX304" s="412">
        <v>0</v>
      </c>
      <c r="EY304" s="412">
        <v>0</v>
      </c>
      <c r="EZ304" s="412">
        <v>0</v>
      </c>
      <c r="FA304" s="412">
        <v>1</v>
      </c>
      <c r="FB304" s="412">
        <v>0</v>
      </c>
      <c r="FC304" s="412">
        <v>0</v>
      </c>
      <c r="FD304" s="412">
        <v>0</v>
      </c>
      <c r="FE304" s="412">
        <v>0</v>
      </c>
      <c r="FF304" s="412">
        <v>1</v>
      </c>
      <c r="FG304" s="412">
        <v>0</v>
      </c>
      <c r="FH304" s="412">
        <v>0</v>
      </c>
      <c r="FI304" s="412">
        <v>0</v>
      </c>
      <c r="FJ304" s="412">
        <v>0</v>
      </c>
      <c r="FK304" s="412">
        <v>0</v>
      </c>
      <c r="FL304" s="412">
        <v>0</v>
      </c>
      <c r="FM304" s="412">
        <v>0</v>
      </c>
      <c r="FN304" s="412">
        <v>0</v>
      </c>
      <c r="FO304" s="412">
        <v>0</v>
      </c>
      <c r="FP304" s="412">
        <v>23</v>
      </c>
      <c r="FQ304" s="412">
        <v>90</v>
      </c>
      <c r="FR304" s="412">
        <v>91</v>
      </c>
      <c r="FS304" s="412">
        <v>89</v>
      </c>
      <c r="FT304" s="412">
        <v>66</v>
      </c>
      <c r="FU304" s="412">
        <v>46</v>
      </c>
      <c r="FV304" s="412">
        <v>41</v>
      </c>
      <c r="FW304" s="412">
        <v>22</v>
      </c>
      <c r="FX304" s="412">
        <v>468</v>
      </c>
      <c r="FY304" s="412">
        <v>0</v>
      </c>
      <c r="FZ304" s="412">
        <v>410</v>
      </c>
      <c r="GA304" s="412">
        <v>1162</v>
      </c>
      <c r="GB304" s="412">
        <v>4958</v>
      </c>
      <c r="GC304" s="412">
        <v>8175</v>
      </c>
      <c r="GD304" s="412">
        <v>6694</v>
      </c>
      <c r="GE304" s="412">
        <v>5270</v>
      </c>
      <c r="GF304" s="412">
        <v>6733</v>
      </c>
      <c r="GG304" s="412">
        <v>1731</v>
      </c>
      <c r="GH304" s="412">
        <v>35133</v>
      </c>
      <c r="GI304" s="412">
        <v>0</v>
      </c>
      <c r="GJ304" s="412">
        <v>440</v>
      </c>
      <c r="GK304" s="412">
        <v>2062</v>
      </c>
      <c r="GL304" s="412">
        <v>4471</v>
      </c>
      <c r="GM304" s="412">
        <v>4012</v>
      </c>
      <c r="GN304" s="412">
        <v>2451</v>
      </c>
      <c r="GO304" s="412">
        <v>1413</v>
      </c>
      <c r="GP304" s="412">
        <v>1307</v>
      </c>
      <c r="GQ304" s="412">
        <v>225</v>
      </c>
      <c r="GR304" s="412">
        <v>16381</v>
      </c>
      <c r="GS304" s="412">
        <v>0</v>
      </c>
      <c r="GT304" s="412">
        <v>4</v>
      </c>
      <c r="GU304" s="412">
        <v>0</v>
      </c>
      <c r="GV304" s="412">
        <v>1</v>
      </c>
      <c r="GW304" s="412">
        <v>0</v>
      </c>
      <c r="GX304" s="412">
        <v>0</v>
      </c>
      <c r="GY304" s="412">
        <v>0</v>
      </c>
      <c r="GZ304" s="412">
        <v>0</v>
      </c>
      <c r="HA304" s="412">
        <v>0</v>
      </c>
      <c r="HB304" s="412">
        <v>5</v>
      </c>
      <c r="HC304" s="412">
        <v>0</v>
      </c>
      <c r="HD304" s="412">
        <v>735.5</v>
      </c>
      <c r="HE304" s="412">
        <v>2734</v>
      </c>
      <c r="HF304" s="412">
        <v>8285</v>
      </c>
      <c r="HG304" s="412">
        <v>11169.25</v>
      </c>
      <c r="HH304" s="412">
        <v>8519.25</v>
      </c>
      <c r="HI304" s="412">
        <v>6320.25</v>
      </c>
      <c r="HJ304" s="412">
        <v>7696.25</v>
      </c>
      <c r="HK304" s="412">
        <v>1894.25</v>
      </c>
      <c r="HL304" s="412">
        <v>47353.75</v>
      </c>
      <c r="HM304" s="412">
        <v>0</v>
      </c>
      <c r="HN304" s="412">
        <v>490.3</v>
      </c>
      <c r="HO304" s="412">
        <v>2126.4</v>
      </c>
      <c r="HP304" s="412">
        <v>7364.4</v>
      </c>
      <c r="HQ304" s="412">
        <v>11169.3</v>
      </c>
      <c r="HR304" s="412">
        <v>10412.4</v>
      </c>
      <c r="HS304" s="412">
        <v>9129.2999999999993</v>
      </c>
      <c r="HT304" s="412">
        <v>12827.1</v>
      </c>
      <c r="HU304" s="412">
        <v>3788.5</v>
      </c>
      <c r="HV304" s="412">
        <v>57307.700000000004</v>
      </c>
      <c r="HW304" s="412">
        <v>0</v>
      </c>
      <c r="HX304" s="412">
        <v>57307.7</v>
      </c>
      <c r="HY304" s="412">
        <v>0</v>
      </c>
      <c r="HZ304" s="412">
        <v>735.5</v>
      </c>
      <c r="IA304" s="412">
        <v>2734</v>
      </c>
      <c r="IB304" s="412">
        <v>8285</v>
      </c>
      <c r="IC304" s="412">
        <v>11169.25</v>
      </c>
      <c r="ID304" s="412">
        <v>8519.25</v>
      </c>
      <c r="IE304" s="412">
        <v>6320.25</v>
      </c>
      <c r="IF304" s="412">
        <v>7696.25</v>
      </c>
      <c r="IG304" s="412">
        <v>1894.25</v>
      </c>
      <c r="IH304" s="412">
        <v>47353.75</v>
      </c>
      <c r="II304" s="412">
        <v>0</v>
      </c>
      <c r="IJ304" s="412">
        <v>119.3</v>
      </c>
      <c r="IK304" s="412">
        <v>729.1</v>
      </c>
      <c r="IL304" s="412">
        <v>1476.4</v>
      </c>
      <c r="IM304" s="412">
        <v>926</v>
      </c>
      <c r="IN304" s="412">
        <v>209.9</v>
      </c>
      <c r="IO304" s="412">
        <v>72.5</v>
      </c>
      <c r="IP304" s="412">
        <v>26.7</v>
      </c>
      <c r="IQ304" s="412">
        <v>2.8</v>
      </c>
      <c r="IR304" s="412">
        <v>3562.7000000000003</v>
      </c>
      <c r="IS304" s="412">
        <v>0</v>
      </c>
      <c r="IT304" s="412">
        <v>616.20000000000005</v>
      </c>
      <c r="IU304" s="412">
        <v>2004.9</v>
      </c>
      <c r="IV304" s="412">
        <v>6808.6</v>
      </c>
      <c r="IW304" s="412">
        <v>10243.25</v>
      </c>
      <c r="IX304" s="412">
        <v>8309.35</v>
      </c>
      <c r="IY304" s="412">
        <v>6247.75</v>
      </c>
      <c r="IZ304" s="412">
        <v>7669.55</v>
      </c>
      <c r="JA304" s="412">
        <v>1891.45</v>
      </c>
      <c r="JB304" s="412">
        <v>43791.05</v>
      </c>
      <c r="JC304" s="412">
        <v>0</v>
      </c>
      <c r="JD304" s="412">
        <v>410.8</v>
      </c>
      <c r="JE304" s="412">
        <v>1559.4</v>
      </c>
      <c r="JF304" s="412">
        <v>6052.1</v>
      </c>
      <c r="JG304" s="412">
        <v>10243.299999999999</v>
      </c>
      <c r="JH304" s="412">
        <v>10155.9</v>
      </c>
      <c r="JI304" s="412">
        <v>9024.5</v>
      </c>
      <c r="JJ304" s="412">
        <v>12782.6</v>
      </c>
      <c r="JK304" s="412">
        <v>3782.9</v>
      </c>
      <c r="JL304" s="412">
        <v>54011.5</v>
      </c>
      <c r="JM304" s="412">
        <v>0</v>
      </c>
      <c r="JN304" s="412">
        <v>54011.5</v>
      </c>
      <c r="JO304" s="286"/>
      <c r="JP304" s="143">
        <f t="shared" si="9"/>
        <v>0</v>
      </c>
    </row>
    <row r="305" spans="1:276" x14ac:dyDescent="0.2">
      <c r="A305" s="150" t="s">
        <v>801</v>
      </c>
      <c r="B305" s="151" t="s">
        <v>276</v>
      </c>
      <c r="C305" s="152" t="s">
        <v>277</v>
      </c>
      <c r="D305" s="415" t="s">
        <v>800</v>
      </c>
      <c r="E305" s="412">
        <v>3913</v>
      </c>
      <c r="F305" s="412">
        <v>7631</v>
      </c>
      <c r="G305" s="412">
        <v>16537</v>
      </c>
      <c r="H305" s="412">
        <v>13932</v>
      </c>
      <c r="I305" s="412">
        <v>10764</v>
      </c>
      <c r="J305" s="412">
        <v>7377</v>
      </c>
      <c r="K305" s="412">
        <v>6659</v>
      </c>
      <c r="L305" s="412">
        <v>881</v>
      </c>
      <c r="M305" s="412">
        <v>67694</v>
      </c>
      <c r="N305" s="412">
        <v>252</v>
      </c>
      <c r="O305" s="412">
        <v>122</v>
      </c>
      <c r="P305" s="412">
        <v>148</v>
      </c>
      <c r="Q305" s="412">
        <v>155</v>
      </c>
      <c r="R305" s="412">
        <v>99</v>
      </c>
      <c r="S305" s="412">
        <v>51</v>
      </c>
      <c r="T305" s="412">
        <v>37</v>
      </c>
      <c r="U305" s="412">
        <v>3</v>
      </c>
      <c r="V305" s="412">
        <v>867</v>
      </c>
      <c r="W305" s="412">
        <v>3</v>
      </c>
      <c r="X305" s="412">
        <v>0</v>
      </c>
      <c r="Y305" s="412">
        <v>0</v>
      </c>
      <c r="Z305" s="412">
        <v>0</v>
      </c>
      <c r="AA305" s="412">
        <v>0</v>
      </c>
      <c r="AB305" s="412">
        <v>2</v>
      </c>
      <c r="AC305" s="412">
        <v>4</v>
      </c>
      <c r="AD305" s="412">
        <v>0</v>
      </c>
      <c r="AE305" s="412">
        <v>9</v>
      </c>
      <c r="AF305" s="412">
        <v>3658</v>
      </c>
      <c r="AG305" s="412">
        <v>7509</v>
      </c>
      <c r="AH305" s="412">
        <v>16389</v>
      </c>
      <c r="AI305" s="412">
        <v>13777</v>
      </c>
      <c r="AJ305" s="412">
        <v>10665</v>
      </c>
      <c r="AK305" s="412">
        <v>7324</v>
      </c>
      <c r="AL305" s="412">
        <v>6618</v>
      </c>
      <c r="AM305" s="412">
        <v>878</v>
      </c>
      <c r="AN305" s="412">
        <v>66818</v>
      </c>
      <c r="AO305" s="412">
        <v>14</v>
      </c>
      <c r="AP305" s="412">
        <v>34</v>
      </c>
      <c r="AQ305" s="412">
        <v>111</v>
      </c>
      <c r="AR305" s="412">
        <v>97</v>
      </c>
      <c r="AS305" s="412">
        <v>108</v>
      </c>
      <c r="AT305" s="412">
        <v>78</v>
      </c>
      <c r="AU305" s="412">
        <v>67</v>
      </c>
      <c r="AV305" s="412">
        <v>32</v>
      </c>
      <c r="AW305" s="412">
        <v>541</v>
      </c>
      <c r="AX305" s="412">
        <v>14</v>
      </c>
      <c r="AY305" s="412">
        <v>34</v>
      </c>
      <c r="AZ305" s="412">
        <v>111</v>
      </c>
      <c r="BA305" s="412">
        <v>97</v>
      </c>
      <c r="BB305" s="412">
        <v>108</v>
      </c>
      <c r="BC305" s="412">
        <v>78</v>
      </c>
      <c r="BD305" s="412">
        <v>67</v>
      </c>
      <c r="BE305" s="412">
        <v>32</v>
      </c>
      <c r="BF305" s="412">
        <v>0</v>
      </c>
      <c r="BG305" s="412">
        <v>541</v>
      </c>
      <c r="BH305" s="412">
        <v>14</v>
      </c>
      <c r="BI305" s="412">
        <v>3678</v>
      </c>
      <c r="BJ305" s="412">
        <v>7586</v>
      </c>
      <c r="BK305" s="412">
        <v>16375</v>
      </c>
      <c r="BL305" s="412">
        <v>13788</v>
      </c>
      <c r="BM305" s="412">
        <v>10635</v>
      </c>
      <c r="BN305" s="412">
        <v>7313</v>
      </c>
      <c r="BO305" s="412">
        <v>6583</v>
      </c>
      <c r="BP305" s="412">
        <v>846</v>
      </c>
      <c r="BQ305" s="412">
        <v>66818</v>
      </c>
      <c r="BR305" s="412">
        <v>6</v>
      </c>
      <c r="BS305" s="412">
        <v>2069</v>
      </c>
      <c r="BT305" s="412">
        <v>3691</v>
      </c>
      <c r="BU305" s="412">
        <v>5762</v>
      </c>
      <c r="BV305" s="412">
        <v>3904</v>
      </c>
      <c r="BW305" s="412">
        <v>2304</v>
      </c>
      <c r="BX305" s="412">
        <v>1253</v>
      </c>
      <c r="BY305" s="412">
        <v>856</v>
      </c>
      <c r="BZ305" s="412">
        <v>90</v>
      </c>
      <c r="CA305" s="412">
        <v>19935</v>
      </c>
      <c r="CB305" s="412">
        <v>0</v>
      </c>
      <c r="CC305" s="412">
        <v>17</v>
      </c>
      <c r="CD305" s="412">
        <v>50</v>
      </c>
      <c r="CE305" s="412">
        <v>133</v>
      </c>
      <c r="CF305" s="412">
        <v>118</v>
      </c>
      <c r="CG305" s="412">
        <v>86</v>
      </c>
      <c r="CH305" s="412">
        <v>69</v>
      </c>
      <c r="CI305" s="412">
        <v>36</v>
      </c>
      <c r="CJ305" s="412">
        <v>2</v>
      </c>
      <c r="CK305" s="412">
        <v>511</v>
      </c>
      <c r="CL305" s="412">
        <v>0</v>
      </c>
      <c r="CM305" s="412">
        <v>5</v>
      </c>
      <c r="CN305" s="412">
        <v>1</v>
      </c>
      <c r="CO305" s="412">
        <v>6</v>
      </c>
      <c r="CP305" s="412">
        <v>11</v>
      </c>
      <c r="CQ305" s="412">
        <v>16</v>
      </c>
      <c r="CR305" s="412">
        <v>18</v>
      </c>
      <c r="CS305" s="412">
        <v>36</v>
      </c>
      <c r="CT305" s="412">
        <v>16</v>
      </c>
      <c r="CU305" s="412">
        <v>109</v>
      </c>
      <c r="CV305" s="412">
        <v>114</v>
      </c>
      <c r="CW305" s="412">
        <v>92</v>
      </c>
      <c r="CX305" s="412">
        <v>109</v>
      </c>
      <c r="CY305" s="412">
        <v>151</v>
      </c>
      <c r="CZ305" s="412">
        <v>98</v>
      </c>
      <c r="DA305" s="412">
        <v>104</v>
      </c>
      <c r="DB305" s="412">
        <v>100</v>
      </c>
      <c r="DC305" s="412">
        <v>38</v>
      </c>
      <c r="DD305" s="412">
        <v>806</v>
      </c>
      <c r="DE305" s="412">
        <v>102</v>
      </c>
      <c r="DF305" s="412">
        <v>122</v>
      </c>
      <c r="DG305" s="412">
        <v>174</v>
      </c>
      <c r="DH305" s="412">
        <v>143</v>
      </c>
      <c r="DI305" s="412">
        <v>110</v>
      </c>
      <c r="DJ305" s="412">
        <v>63</v>
      </c>
      <c r="DK305" s="412">
        <v>52</v>
      </c>
      <c r="DL305" s="412">
        <v>16</v>
      </c>
      <c r="DM305" s="412">
        <v>782</v>
      </c>
      <c r="DN305" s="412">
        <v>30</v>
      </c>
      <c r="DO305" s="412">
        <v>27</v>
      </c>
      <c r="DP305" s="412">
        <v>56</v>
      </c>
      <c r="DQ305" s="412">
        <v>46</v>
      </c>
      <c r="DR305" s="412">
        <v>41</v>
      </c>
      <c r="DS305" s="412">
        <v>14</v>
      </c>
      <c r="DT305" s="412">
        <v>19</v>
      </c>
      <c r="DU305" s="412">
        <v>5</v>
      </c>
      <c r="DV305" s="412">
        <v>238</v>
      </c>
      <c r="DW305" s="412">
        <v>62</v>
      </c>
      <c r="DX305" s="412">
        <v>18</v>
      </c>
      <c r="DY305" s="412">
        <v>28</v>
      </c>
      <c r="DZ305" s="412">
        <v>16</v>
      </c>
      <c r="EA305" s="412">
        <v>10</v>
      </c>
      <c r="EB305" s="412">
        <v>12</v>
      </c>
      <c r="EC305" s="412">
        <v>10</v>
      </c>
      <c r="ED305" s="412">
        <v>5</v>
      </c>
      <c r="EE305" s="412">
        <v>161</v>
      </c>
      <c r="EF305" s="412">
        <v>194</v>
      </c>
      <c r="EG305" s="412">
        <v>167</v>
      </c>
      <c r="EH305" s="412">
        <v>258</v>
      </c>
      <c r="EI305" s="412">
        <v>205</v>
      </c>
      <c r="EJ305" s="412">
        <v>161</v>
      </c>
      <c r="EK305" s="412">
        <v>89</v>
      </c>
      <c r="EL305" s="412">
        <v>81</v>
      </c>
      <c r="EM305" s="412">
        <v>26</v>
      </c>
      <c r="EN305" s="412">
        <v>1181</v>
      </c>
      <c r="EO305" s="412">
        <v>135</v>
      </c>
      <c r="EP305" s="412">
        <v>82</v>
      </c>
      <c r="EQ305" s="412">
        <v>133</v>
      </c>
      <c r="ER305" s="412">
        <v>105</v>
      </c>
      <c r="ES305" s="412">
        <v>89</v>
      </c>
      <c r="ET305" s="412">
        <v>48</v>
      </c>
      <c r="EU305" s="412">
        <v>54</v>
      </c>
      <c r="EV305" s="412">
        <v>24</v>
      </c>
      <c r="EW305" s="412">
        <v>670</v>
      </c>
      <c r="EX305" s="412">
        <v>0</v>
      </c>
      <c r="EY305" s="412">
        <v>0</v>
      </c>
      <c r="EZ305" s="412">
        <v>0</v>
      </c>
      <c r="FA305" s="412">
        <v>0</v>
      </c>
      <c r="FB305" s="412">
        <v>0</v>
      </c>
      <c r="FC305" s="412">
        <v>0</v>
      </c>
      <c r="FD305" s="412">
        <v>0</v>
      </c>
      <c r="FE305" s="412">
        <v>0</v>
      </c>
      <c r="FF305" s="412">
        <v>0</v>
      </c>
      <c r="FG305" s="412">
        <v>6</v>
      </c>
      <c r="FH305" s="412">
        <v>9</v>
      </c>
      <c r="FI305" s="412">
        <v>17</v>
      </c>
      <c r="FJ305" s="412">
        <v>14</v>
      </c>
      <c r="FK305" s="412">
        <v>17</v>
      </c>
      <c r="FL305" s="412">
        <v>7</v>
      </c>
      <c r="FM305" s="412">
        <v>8</v>
      </c>
      <c r="FN305" s="412">
        <v>4</v>
      </c>
      <c r="FO305" s="412">
        <v>82</v>
      </c>
      <c r="FP305" s="412">
        <v>129</v>
      </c>
      <c r="FQ305" s="412">
        <v>73</v>
      </c>
      <c r="FR305" s="412">
        <v>116</v>
      </c>
      <c r="FS305" s="412">
        <v>91</v>
      </c>
      <c r="FT305" s="412">
        <v>72</v>
      </c>
      <c r="FU305" s="412">
        <v>41</v>
      </c>
      <c r="FV305" s="412">
        <v>46</v>
      </c>
      <c r="FW305" s="412">
        <v>20</v>
      </c>
      <c r="FX305" s="412">
        <v>588</v>
      </c>
      <c r="FY305" s="412">
        <v>8</v>
      </c>
      <c r="FZ305" s="412">
        <v>1459</v>
      </c>
      <c r="GA305" s="412">
        <v>3798</v>
      </c>
      <c r="GB305" s="412">
        <v>10388</v>
      </c>
      <c r="GC305" s="412">
        <v>9692</v>
      </c>
      <c r="GD305" s="412">
        <v>8177</v>
      </c>
      <c r="GE305" s="412">
        <v>5947</v>
      </c>
      <c r="GF305" s="412">
        <v>5626</v>
      </c>
      <c r="GG305" s="412">
        <v>728</v>
      </c>
      <c r="GH305" s="412">
        <v>45823</v>
      </c>
      <c r="GI305" s="412">
        <v>6</v>
      </c>
      <c r="GJ305" s="412">
        <v>2219</v>
      </c>
      <c r="GK305" s="412">
        <v>3788</v>
      </c>
      <c r="GL305" s="412">
        <v>5987</v>
      </c>
      <c r="GM305" s="412">
        <v>4096</v>
      </c>
      <c r="GN305" s="412">
        <v>2458</v>
      </c>
      <c r="GO305" s="412">
        <v>1366</v>
      </c>
      <c r="GP305" s="412">
        <v>957</v>
      </c>
      <c r="GQ305" s="412">
        <v>118</v>
      </c>
      <c r="GR305" s="412">
        <v>20995</v>
      </c>
      <c r="GS305" s="412">
        <v>0</v>
      </c>
      <c r="GT305" s="412">
        <v>2</v>
      </c>
      <c r="GU305" s="412">
        <v>0.38</v>
      </c>
      <c r="GV305" s="412">
        <v>0.38</v>
      </c>
      <c r="GW305" s="412">
        <v>0</v>
      </c>
      <c r="GX305" s="412">
        <v>0</v>
      </c>
      <c r="GY305" s="412">
        <v>0</v>
      </c>
      <c r="GZ305" s="412">
        <v>0</v>
      </c>
      <c r="HA305" s="412">
        <v>0</v>
      </c>
      <c r="HB305" s="412">
        <v>2.76</v>
      </c>
      <c r="HC305" s="412">
        <v>12.5</v>
      </c>
      <c r="HD305" s="412">
        <v>3140.5</v>
      </c>
      <c r="HE305" s="412">
        <v>6638.87</v>
      </c>
      <c r="HF305" s="412">
        <v>14868.37</v>
      </c>
      <c r="HG305" s="412">
        <v>12753.5</v>
      </c>
      <c r="HH305" s="412">
        <v>10009</v>
      </c>
      <c r="HI305" s="412">
        <v>6971</v>
      </c>
      <c r="HJ305" s="412">
        <v>6336</v>
      </c>
      <c r="HK305" s="412">
        <v>815</v>
      </c>
      <c r="HL305" s="412">
        <v>61544.74</v>
      </c>
      <c r="HM305" s="412">
        <v>6.9</v>
      </c>
      <c r="HN305" s="412">
        <v>2093.6999999999998</v>
      </c>
      <c r="HO305" s="412">
        <v>5163.6000000000004</v>
      </c>
      <c r="HP305" s="412">
        <v>13216.3</v>
      </c>
      <c r="HQ305" s="412">
        <v>12753.5</v>
      </c>
      <c r="HR305" s="412">
        <v>12233.2</v>
      </c>
      <c r="HS305" s="412">
        <v>10069.200000000001</v>
      </c>
      <c r="HT305" s="412">
        <v>10560</v>
      </c>
      <c r="HU305" s="412">
        <v>1630</v>
      </c>
      <c r="HV305" s="412">
        <v>67726.399999999994</v>
      </c>
      <c r="HW305" s="412">
        <v>0</v>
      </c>
      <c r="HX305" s="412">
        <v>67726.399999999994</v>
      </c>
      <c r="HY305" s="412">
        <v>12.5</v>
      </c>
      <c r="HZ305" s="412">
        <v>3140.5</v>
      </c>
      <c r="IA305" s="412">
        <v>6638.87</v>
      </c>
      <c r="IB305" s="412">
        <v>14868.37</v>
      </c>
      <c r="IC305" s="412">
        <v>12753.5</v>
      </c>
      <c r="ID305" s="412">
        <v>10009</v>
      </c>
      <c r="IE305" s="412">
        <v>6971</v>
      </c>
      <c r="IF305" s="412">
        <v>6336</v>
      </c>
      <c r="IG305" s="412">
        <v>815</v>
      </c>
      <c r="IH305" s="412">
        <v>61544.74</v>
      </c>
      <c r="II305" s="412">
        <v>4.3499999999999996</v>
      </c>
      <c r="IJ305" s="412">
        <v>860.06</v>
      </c>
      <c r="IK305" s="412">
        <v>1583.28</v>
      </c>
      <c r="IL305" s="412">
        <v>1964.47</v>
      </c>
      <c r="IM305" s="412">
        <v>994.14</v>
      </c>
      <c r="IN305" s="412">
        <v>354.38</v>
      </c>
      <c r="IO305" s="412">
        <v>127.74</v>
      </c>
      <c r="IP305" s="412">
        <v>62.06</v>
      </c>
      <c r="IQ305" s="412">
        <v>4</v>
      </c>
      <c r="IR305" s="412">
        <v>5954.4800000000005</v>
      </c>
      <c r="IS305" s="412">
        <v>8.15</v>
      </c>
      <c r="IT305" s="412">
        <v>2280.44</v>
      </c>
      <c r="IU305" s="412">
        <v>5055.59</v>
      </c>
      <c r="IV305" s="412">
        <v>12903.900000000001</v>
      </c>
      <c r="IW305" s="412">
        <v>11759.36</v>
      </c>
      <c r="IX305" s="412">
        <v>9654.6200000000008</v>
      </c>
      <c r="IY305" s="412">
        <v>6843.26</v>
      </c>
      <c r="IZ305" s="412">
        <v>6273.94</v>
      </c>
      <c r="JA305" s="412">
        <v>811</v>
      </c>
      <c r="JB305" s="412">
        <v>55590.260000000009</v>
      </c>
      <c r="JC305" s="412">
        <v>4.5</v>
      </c>
      <c r="JD305" s="412">
        <v>1520.3</v>
      </c>
      <c r="JE305" s="412">
        <v>3932.1</v>
      </c>
      <c r="JF305" s="412">
        <v>11470.1</v>
      </c>
      <c r="JG305" s="412">
        <v>11759.4</v>
      </c>
      <c r="JH305" s="412">
        <v>11800.1</v>
      </c>
      <c r="JI305" s="412">
        <v>9884.7000000000007</v>
      </c>
      <c r="JJ305" s="412">
        <v>10456.6</v>
      </c>
      <c r="JK305" s="412">
        <v>1622</v>
      </c>
      <c r="JL305" s="412">
        <v>62449.799999999996</v>
      </c>
      <c r="JM305" s="412">
        <v>0</v>
      </c>
      <c r="JN305" s="412">
        <v>62449.8</v>
      </c>
      <c r="JO305" s="286"/>
      <c r="JP305" s="143">
        <f t="shared" si="9"/>
        <v>0</v>
      </c>
    </row>
    <row r="306" spans="1:276" x14ac:dyDescent="0.2">
      <c r="A306" s="150" t="s">
        <v>803</v>
      </c>
      <c r="B306" s="151" t="s">
        <v>276</v>
      </c>
      <c r="C306" s="152" t="s">
        <v>279</v>
      </c>
      <c r="D306" s="415" t="s">
        <v>802</v>
      </c>
      <c r="E306" s="412">
        <v>10458</v>
      </c>
      <c r="F306" s="412">
        <v>9869</v>
      </c>
      <c r="G306" s="412">
        <v>6788</v>
      </c>
      <c r="H306" s="412">
        <v>3581</v>
      </c>
      <c r="I306" s="412">
        <v>2101</v>
      </c>
      <c r="J306" s="412">
        <v>782</v>
      </c>
      <c r="K306" s="412">
        <v>462</v>
      </c>
      <c r="L306" s="412">
        <v>39</v>
      </c>
      <c r="M306" s="412">
        <v>34080</v>
      </c>
      <c r="N306" s="412">
        <v>181</v>
      </c>
      <c r="O306" s="412">
        <v>114</v>
      </c>
      <c r="P306" s="412">
        <v>68</v>
      </c>
      <c r="Q306" s="412">
        <v>24</v>
      </c>
      <c r="R306" s="412">
        <v>18</v>
      </c>
      <c r="S306" s="412">
        <v>5</v>
      </c>
      <c r="T306" s="412">
        <v>2</v>
      </c>
      <c r="U306" s="412">
        <v>2</v>
      </c>
      <c r="V306" s="412">
        <v>414</v>
      </c>
      <c r="W306" s="412">
        <v>1</v>
      </c>
      <c r="X306" s="412">
        <v>0</v>
      </c>
      <c r="Y306" s="412">
        <v>1</v>
      </c>
      <c r="Z306" s="412">
        <v>0</v>
      </c>
      <c r="AA306" s="412">
        <v>1</v>
      </c>
      <c r="AB306" s="412">
        <v>1</v>
      </c>
      <c r="AC306" s="412">
        <v>0</v>
      </c>
      <c r="AD306" s="412">
        <v>0</v>
      </c>
      <c r="AE306" s="412">
        <v>4</v>
      </c>
      <c r="AF306" s="412">
        <v>10276</v>
      </c>
      <c r="AG306" s="412">
        <v>9755</v>
      </c>
      <c r="AH306" s="412">
        <v>6719</v>
      </c>
      <c r="AI306" s="412">
        <v>3557</v>
      </c>
      <c r="AJ306" s="412">
        <v>2082</v>
      </c>
      <c r="AK306" s="412">
        <v>776</v>
      </c>
      <c r="AL306" s="412">
        <v>460</v>
      </c>
      <c r="AM306" s="412">
        <v>37</v>
      </c>
      <c r="AN306" s="412">
        <v>33662</v>
      </c>
      <c r="AO306" s="412">
        <v>27</v>
      </c>
      <c r="AP306" s="412">
        <v>50</v>
      </c>
      <c r="AQ306" s="412">
        <v>33</v>
      </c>
      <c r="AR306" s="412">
        <v>33</v>
      </c>
      <c r="AS306" s="412">
        <v>10</v>
      </c>
      <c r="AT306" s="412">
        <v>7</v>
      </c>
      <c r="AU306" s="412">
        <v>5</v>
      </c>
      <c r="AV306" s="412">
        <v>7</v>
      </c>
      <c r="AW306" s="412">
        <v>172</v>
      </c>
      <c r="AX306" s="412">
        <v>27</v>
      </c>
      <c r="AY306" s="412">
        <v>50</v>
      </c>
      <c r="AZ306" s="412">
        <v>33</v>
      </c>
      <c r="BA306" s="412">
        <v>33</v>
      </c>
      <c r="BB306" s="412">
        <v>10</v>
      </c>
      <c r="BC306" s="412">
        <v>7</v>
      </c>
      <c r="BD306" s="412">
        <v>5</v>
      </c>
      <c r="BE306" s="412">
        <v>7</v>
      </c>
      <c r="BF306" s="412">
        <v>0</v>
      </c>
      <c r="BG306" s="412">
        <v>172</v>
      </c>
      <c r="BH306" s="412">
        <v>27</v>
      </c>
      <c r="BI306" s="412">
        <v>10299</v>
      </c>
      <c r="BJ306" s="412">
        <v>9738</v>
      </c>
      <c r="BK306" s="412">
        <v>6719</v>
      </c>
      <c r="BL306" s="412">
        <v>3534</v>
      </c>
      <c r="BM306" s="412">
        <v>2079</v>
      </c>
      <c r="BN306" s="412">
        <v>774</v>
      </c>
      <c r="BO306" s="412">
        <v>462</v>
      </c>
      <c r="BP306" s="412">
        <v>30</v>
      </c>
      <c r="BQ306" s="412">
        <v>33662</v>
      </c>
      <c r="BR306" s="412">
        <v>11</v>
      </c>
      <c r="BS306" s="412">
        <v>4997</v>
      </c>
      <c r="BT306" s="412">
        <v>3561</v>
      </c>
      <c r="BU306" s="412">
        <v>1809</v>
      </c>
      <c r="BV306" s="412">
        <v>641</v>
      </c>
      <c r="BW306" s="412">
        <v>289</v>
      </c>
      <c r="BX306" s="412">
        <v>106</v>
      </c>
      <c r="BY306" s="412">
        <v>66</v>
      </c>
      <c r="BZ306" s="412">
        <v>6</v>
      </c>
      <c r="CA306" s="412">
        <v>11486</v>
      </c>
      <c r="CB306" s="412">
        <v>1</v>
      </c>
      <c r="CC306" s="412">
        <v>106</v>
      </c>
      <c r="CD306" s="412">
        <v>87</v>
      </c>
      <c r="CE306" s="412">
        <v>50</v>
      </c>
      <c r="CF306" s="412">
        <v>29</v>
      </c>
      <c r="CG306" s="412">
        <v>16</v>
      </c>
      <c r="CH306" s="412">
        <v>5</v>
      </c>
      <c r="CI306" s="412">
        <v>1</v>
      </c>
      <c r="CJ306" s="412">
        <v>0</v>
      </c>
      <c r="CK306" s="412">
        <v>295</v>
      </c>
      <c r="CL306" s="412">
        <v>0</v>
      </c>
      <c r="CM306" s="412">
        <v>2</v>
      </c>
      <c r="CN306" s="412">
        <v>4</v>
      </c>
      <c r="CO306" s="412">
        <v>2</v>
      </c>
      <c r="CP306" s="412">
        <v>3</v>
      </c>
      <c r="CQ306" s="412">
        <v>4</v>
      </c>
      <c r="CR306" s="412">
        <v>3</v>
      </c>
      <c r="CS306" s="412">
        <v>8</v>
      </c>
      <c r="CT306" s="412">
        <v>2</v>
      </c>
      <c r="CU306" s="412">
        <v>28</v>
      </c>
      <c r="CV306" s="412">
        <v>15</v>
      </c>
      <c r="CW306" s="412">
        <v>23</v>
      </c>
      <c r="CX306" s="412">
        <v>6</v>
      </c>
      <c r="CY306" s="412">
        <v>3</v>
      </c>
      <c r="CZ306" s="412">
        <v>5</v>
      </c>
      <c r="DA306" s="412">
        <v>2</v>
      </c>
      <c r="DB306" s="412">
        <v>1</v>
      </c>
      <c r="DC306" s="412">
        <v>0</v>
      </c>
      <c r="DD306" s="412">
        <v>55</v>
      </c>
      <c r="DE306" s="412">
        <v>103</v>
      </c>
      <c r="DF306" s="412">
        <v>111</v>
      </c>
      <c r="DG306" s="412">
        <v>62</v>
      </c>
      <c r="DH306" s="412">
        <v>23</v>
      </c>
      <c r="DI306" s="412">
        <v>13</v>
      </c>
      <c r="DJ306" s="412">
        <v>4</v>
      </c>
      <c r="DK306" s="412">
        <v>5</v>
      </c>
      <c r="DL306" s="412">
        <v>1</v>
      </c>
      <c r="DM306" s="412">
        <v>322</v>
      </c>
      <c r="DN306" s="412">
        <v>2</v>
      </c>
      <c r="DO306" s="412">
        <v>1</v>
      </c>
      <c r="DP306" s="412">
        <v>2</v>
      </c>
      <c r="DQ306" s="412">
        <v>1</v>
      </c>
      <c r="DR306" s="412">
        <v>1</v>
      </c>
      <c r="DS306" s="412">
        <v>1</v>
      </c>
      <c r="DT306" s="412">
        <v>0</v>
      </c>
      <c r="DU306" s="412">
        <v>0</v>
      </c>
      <c r="DV306" s="412">
        <v>8</v>
      </c>
      <c r="DW306" s="412">
        <v>31</v>
      </c>
      <c r="DX306" s="412">
        <v>20</v>
      </c>
      <c r="DY306" s="412">
        <v>13</v>
      </c>
      <c r="DZ306" s="412">
        <v>8</v>
      </c>
      <c r="EA306" s="412">
        <v>2</v>
      </c>
      <c r="EB306" s="412">
        <v>3</v>
      </c>
      <c r="EC306" s="412">
        <v>2</v>
      </c>
      <c r="ED306" s="412">
        <v>0</v>
      </c>
      <c r="EE306" s="412">
        <v>79</v>
      </c>
      <c r="EF306" s="412">
        <v>136</v>
      </c>
      <c r="EG306" s="412">
        <v>132</v>
      </c>
      <c r="EH306" s="412">
        <v>77</v>
      </c>
      <c r="EI306" s="412">
        <v>32</v>
      </c>
      <c r="EJ306" s="412">
        <v>16</v>
      </c>
      <c r="EK306" s="412">
        <v>8</v>
      </c>
      <c r="EL306" s="412">
        <v>7</v>
      </c>
      <c r="EM306" s="412">
        <v>1</v>
      </c>
      <c r="EN306" s="412">
        <v>409</v>
      </c>
      <c r="EO306" s="412">
        <v>81</v>
      </c>
      <c r="EP306" s="412">
        <v>75</v>
      </c>
      <c r="EQ306" s="412">
        <v>49</v>
      </c>
      <c r="ER306" s="412">
        <v>23</v>
      </c>
      <c r="ES306" s="412">
        <v>10</v>
      </c>
      <c r="ET306" s="412">
        <v>6</v>
      </c>
      <c r="EU306" s="412">
        <v>5</v>
      </c>
      <c r="EV306" s="412">
        <v>0</v>
      </c>
      <c r="EW306" s="412">
        <v>249</v>
      </c>
      <c r="EX306" s="412">
        <v>0</v>
      </c>
      <c r="EY306" s="412">
        <v>0</v>
      </c>
      <c r="EZ306" s="412">
        <v>0</v>
      </c>
      <c r="FA306" s="412">
        <v>0</v>
      </c>
      <c r="FB306" s="412">
        <v>0</v>
      </c>
      <c r="FC306" s="412">
        <v>0</v>
      </c>
      <c r="FD306" s="412">
        <v>0</v>
      </c>
      <c r="FE306" s="412">
        <v>0</v>
      </c>
      <c r="FF306" s="412">
        <v>0</v>
      </c>
      <c r="FG306" s="412">
        <v>1</v>
      </c>
      <c r="FH306" s="412">
        <v>0</v>
      </c>
      <c r="FI306" s="412">
        <v>0</v>
      </c>
      <c r="FJ306" s="412">
        <v>1</v>
      </c>
      <c r="FK306" s="412">
        <v>0</v>
      </c>
      <c r="FL306" s="412">
        <v>1</v>
      </c>
      <c r="FM306" s="412">
        <v>0</v>
      </c>
      <c r="FN306" s="412">
        <v>0</v>
      </c>
      <c r="FO306" s="412">
        <v>3</v>
      </c>
      <c r="FP306" s="412">
        <v>80</v>
      </c>
      <c r="FQ306" s="412">
        <v>75</v>
      </c>
      <c r="FR306" s="412">
        <v>49</v>
      </c>
      <c r="FS306" s="412">
        <v>22</v>
      </c>
      <c r="FT306" s="412">
        <v>10</v>
      </c>
      <c r="FU306" s="412">
        <v>5</v>
      </c>
      <c r="FV306" s="412">
        <v>5</v>
      </c>
      <c r="FW306" s="412">
        <v>0</v>
      </c>
      <c r="FX306" s="412">
        <v>246</v>
      </c>
      <c r="FY306" s="412">
        <v>15</v>
      </c>
      <c r="FZ306" s="412">
        <v>5161</v>
      </c>
      <c r="GA306" s="412">
        <v>6064</v>
      </c>
      <c r="GB306" s="412">
        <v>4843</v>
      </c>
      <c r="GC306" s="412">
        <v>2852</v>
      </c>
      <c r="GD306" s="412">
        <v>1767</v>
      </c>
      <c r="GE306" s="412">
        <v>656</v>
      </c>
      <c r="GF306" s="412">
        <v>385</v>
      </c>
      <c r="GG306" s="412">
        <v>22</v>
      </c>
      <c r="GH306" s="412">
        <v>21765</v>
      </c>
      <c r="GI306" s="412">
        <v>12</v>
      </c>
      <c r="GJ306" s="412">
        <v>5138</v>
      </c>
      <c r="GK306" s="412">
        <v>3674</v>
      </c>
      <c r="GL306" s="412">
        <v>1876</v>
      </c>
      <c r="GM306" s="412">
        <v>682</v>
      </c>
      <c r="GN306" s="412">
        <v>312</v>
      </c>
      <c r="GO306" s="412">
        <v>118</v>
      </c>
      <c r="GP306" s="412">
        <v>77</v>
      </c>
      <c r="GQ306" s="412">
        <v>8</v>
      </c>
      <c r="GR306" s="412">
        <v>11897</v>
      </c>
      <c r="GS306" s="412">
        <v>0</v>
      </c>
      <c r="GT306" s="412">
        <v>3</v>
      </c>
      <c r="GU306" s="412">
        <v>0</v>
      </c>
      <c r="GV306" s="412">
        <v>0</v>
      </c>
      <c r="GW306" s="412">
        <v>0</v>
      </c>
      <c r="GX306" s="412">
        <v>0</v>
      </c>
      <c r="GY306" s="412">
        <v>0</v>
      </c>
      <c r="GZ306" s="412">
        <v>0</v>
      </c>
      <c r="HA306" s="412">
        <v>0</v>
      </c>
      <c r="HB306" s="412">
        <v>3</v>
      </c>
      <c r="HC306" s="412">
        <v>24</v>
      </c>
      <c r="HD306" s="412">
        <v>9032.75</v>
      </c>
      <c r="HE306" s="412">
        <v>8832.5</v>
      </c>
      <c r="HF306" s="412">
        <v>6257.75</v>
      </c>
      <c r="HG306" s="412">
        <v>3368</v>
      </c>
      <c r="HH306" s="412">
        <v>2000.75</v>
      </c>
      <c r="HI306" s="412">
        <v>745.25</v>
      </c>
      <c r="HJ306" s="412">
        <v>442.25</v>
      </c>
      <c r="HK306" s="412">
        <v>27.5</v>
      </c>
      <c r="HL306" s="412">
        <v>30730.75</v>
      </c>
      <c r="HM306" s="412">
        <v>13.3</v>
      </c>
      <c r="HN306" s="412">
        <v>6021.8</v>
      </c>
      <c r="HO306" s="412">
        <v>6869.7</v>
      </c>
      <c r="HP306" s="412">
        <v>5562.4</v>
      </c>
      <c r="HQ306" s="412">
        <v>3368</v>
      </c>
      <c r="HR306" s="412">
        <v>2445.4</v>
      </c>
      <c r="HS306" s="412">
        <v>1076.5</v>
      </c>
      <c r="HT306" s="412">
        <v>737.1</v>
      </c>
      <c r="HU306" s="412">
        <v>55</v>
      </c>
      <c r="HV306" s="412">
        <v>26149.199999999997</v>
      </c>
      <c r="HW306" s="412">
        <v>0</v>
      </c>
      <c r="HX306" s="412">
        <v>26149.200000000001</v>
      </c>
      <c r="HY306" s="412">
        <v>24</v>
      </c>
      <c r="HZ306" s="412">
        <v>9032.75</v>
      </c>
      <c r="IA306" s="412">
        <v>8832.5</v>
      </c>
      <c r="IB306" s="412">
        <v>6257.75</v>
      </c>
      <c r="IC306" s="412">
        <v>3368</v>
      </c>
      <c r="ID306" s="412">
        <v>2000.75</v>
      </c>
      <c r="IE306" s="412">
        <v>745.25</v>
      </c>
      <c r="IF306" s="412">
        <v>442.25</v>
      </c>
      <c r="IG306" s="412">
        <v>27.5</v>
      </c>
      <c r="IH306" s="412">
        <v>30730.75</v>
      </c>
      <c r="II306" s="412">
        <v>4.8099999999999996</v>
      </c>
      <c r="IJ306" s="412">
        <v>2121.5</v>
      </c>
      <c r="IK306" s="412">
        <v>1136.5</v>
      </c>
      <c r="IL306" s="412">
        <v>364.33</v>
      </c>
      <c r="IM306" s="412">
        <v>74.81</v>
      </c>
      <c r="IN306" s="412">
        <v>33.83</v>
      </c>
      <c r="IO306" s="412">
        <v>6.12</v>
      </c>
      <c r="IP306" s="412">
        <v>2.06</v>
      </c>
      <c r="IQ306" s="412">
        <v>0</v>
      </c>
      <c r="IR306" s="412">
        <v>3743.9599999999996</v>
      </c>
      <c r="IS306" s="412">
        <v>19.190000000000001</v>
      </c>
      <c r="IT306" s="412">
        <v>6911.25</v>
      </c>
      <c r="IU306" s="412">
        <v>7696</v>
      </c>
      <c r="IV306" s="412">
        <v>5893.42</v>
      </c>
      <c r="IW306" s="412">
        <v>3293.19</v>
      </c>
      <c r="IX306" s="412">
        <v>1966.92</v>
      </c>
      <c r="IY306" s="412">
        <v>739.13</v>
      </c>
      <c r="IZ306" s="412">
        <v>440.19</v>
      </c>
      <c r="JA306" s="412">
        <v>27.5</v>
      </c>
      <c r="JB306" s="412">
        <v>26986.79</v>
      </c>
      <c r="JC306" s="412">
        <v>10.7</v>
      </c>
      <c r="JD306" s="412">
        <v>4607.5</v>
      </c>
      <c r="JE306" s="412">
        <v>5985.8</v>
      </c>
      <c r="JF306" s="412">
        <v>5238.6000000000004</v>
      </c>
      <c r="JG306" s="412">
        <v>3293.2</v>
      </c>
      <c r="JH306" s="412">
        <v>2404</v>
      </c>
      <c r="JI306" s="412">
        <v>1067.5999999999999</v>
      </c>
      <c r="JJ306" s="412">
        <v>733.7</v>
      </c>
      <c r="JK306" s="412">
        <v>55</v>
      </c>
      <c r="JL306" s="412">
        <v>23396.1</v>
      </c>
      <c r="JM306" s="412">
        <v>0</v>
      </c>
      <c r="JN306" s="412">
        <v>23396.1</v>
      </c>
      <c r="JO306" s="286"/>
      <c r="JP306" s="143">
        <f t="shared" si="9"/>
        <v>0</v>
      </c>
    </row>
    <row r="307" spans="1:276" x14ac:dyDescent="0.2">
      <c r="A307" s="150" t="s">
        <v>805</v>
      </c>
      <c r="B307" s="151" t="s">
        <v>276</v>
      </c>
      <c r="C307" s="152" t="s">
        <v>69</v>
      </c>
      <c r="D307" s="415" t="s">
        <v>804</v>
      </c>
      <c r="E307" s="412">
        <v>752</v>
      </c>
      <c r="F307" s="412">
        <v>5068</v>
      </c>
      <c r="G307" s="412">
        <v>15344</v>
      </c>
      <c r="H307" s="412">
        <v>11810</v>
      </c>
      <c r="I307" s="412">
        <v>5258</v>
      </c>
      <c r="J307" s="412">
        <v>4350</v>
      </c>
      <c r="K307" s="412">
        <v>3787</v>
      </c>
      <c r="L307" s="412">
        <v>650</v>
      </c>
      <c r="M307" s="412">
        <v>47019</v>
      </c>
      <c r="N307" s="412">
        <v>48</v>
      </c>
      <c r="O307" s="412">
        <v>133</v>
      </c>
      <c r="P307" s="412">
        <v>436</v>
      </c>
      <c r="Q307" s="412">
        <v>383</v>
      </c>
      <c r="R307" s="412">
        <v>151</v>
      </c>
      <c r="S307" s="412">
        <v>54</v>
      </c>
      <c r="T307" s="412">
        <v>31</v>
      </c>
      <c r="U307" s="412">
        <v>25</v>
      </c>
      <c r="V307" s="412">
        <v>1261</v>
      </c>
      <c r="W307" s="412">
        <v>0</v>
      </c>
      <c r="X307" s="412">
        <v>0</v>
      </c>
      <c r="Y307" s="412">
        <v>0</v>
      </c>
      <c r="Z307" s="412">
        <v>1</v>
      </c>
      <c r="AA307" s="412">
        <v>0</v>
      </c>
      <c r="AB307" s="412">
        <v>0</v>
      </c>
      <c r="AC307" s="412">
        <v>0</v>
      </c>
      <c r="AD307" s="412">
        <v>0</v>
      </c>
      <c r="AE307" s="412">
        <v>1</v>
      </c>
      <c r="AF307" s="412">
        <v>704</v>
      </c>
      <c r="AG307" s="412">
        <v>4935</v>
      </c>
      <c r="AH307" s="412">
        <v>14908</v>
      </c>
      <c r="AI307" s="412">
        <v>11426</v>
      </c>
      <c r="AJ307" s="412">
        <v>5107</v>
      </c>
      <c r="AK307" s="412">
        <v>4296</v>
      </c>
      <c r="AL307" s="412">
        <v>3756</v>
      </c>
      <c r="AM307" s="412">
        <v>625</v>
      </c>
      <c r="AN307" s="412">
        <v>45757</v>
      </c>
      <c r="AO307" s="412">
        <v>0</v>
      </c>
      <c r="AP307" s="412">
        <v>1</v>
      </c>
      <c r="AQ307" s="412">
        <v>35</v>
      </c>
      <c r="AR307" s="412">
        <v>52</v>
      </c>
      <c r="AS307" s="412">
        <v>21</v>
      </c>
      <c r="AT307" s="412">
        <v>34</v>
      </c>
      <c r="AU307" s="412">
        <v>25</v>
      </c>
      <c r="AV307" s="412">
        <v>9</v>
      </c>
      <c r="AW307" s="412">
        <v>177</v>
      </c>
      <c r="AX307" s="412">
        <v>0</v>
      </c>
      <c r="AY307" s="412">
        <v>1</v>
      </c>
      <c r="AZ307" s="412">
        <v>35</v>
      </c>
      <c r="BA307" s="412">
        <v>52</v>
      </c>
      <c r="BB307" s="412">
        <v>21</v>
      </c>
      <c r="BC307" s="412">
        <v>34</v>
      </c>
      <c r="BD307" s="412">
        <v>25</v>
      </c>
      <c r="BE307" s="412">
        <v>9</v>
      </c>
      <c r="BF307" s="412">
        <v>0</v>
      </c>
      <c r="BG307" s="412">
        <v>177</v>
      </c>
      <c r="BH307" s="412">
        <v>0</v>
      </c>
      <c r="BI307" s="412">
        <v>705</v>
      </c>
      <c r="BJ307" s="412">
        <v>4969</v>
      </c>
      <c r="BK307" s="412">
        <v>14925</v>
      </c>
      <c r="BL307" s="412">
        <v>11395</v>
      </c>
      <c r="BM307" s="412">
        <v>5120</v>
      </c>
      <c r="BN307" s="412">
        <v>4287</v>
      </c>
      <c r="BO307" s="412">
        <v>3740</v>
      </c>
      <c r="BP307" s="412">
        <v>616</v>
      </c>
      <c r="BQ307" s="412">
        <v>45757</v>
      </c>
      <c r="BR307" s="412">
        <v>0</v>
      </c>
      <c r="BS307" s="412">
        <v>365</v>
      </c>
      <c r="BT307" s="412">
        <v>3286</v>
      </c>
      <c r="BU307" s="412">
        <v>5327</v>
      </c>
      <c r="BV307" s="412">
        <v>2844</v>
      </c>
      <c r="BW307" s="412">
        <v>1077</v>
      </c>
      <c r="BX307" s="412">
        <v>767</v>
      </c>
      <c r="BY307" s="412">
        <v>550</v>
      </c>
      <c r="BZ307" s="412">
        <v>47</v>
      </c>
      <c r="CA307" s="412">
        <v>14263</v>
      </c>
      <c r="CB307" s="412">
        <v>0</v>
      </c>
      <c r="CC307" s="412">
        <v>5</v>
      </c>
      <c r="CD307" s="412">
        <v>31</v>
      </c>
      <c r="CE307" s="412">
        <v>267</v>
      </c>
      <c r="CF307" s="412">
        <v>160</v>
      </c>
      <c r="CG307" s="412">
        <v>60</v>
      </c>
      <c r="CH307" s="412">
        <v>39</v>
      </c>
      <c r="CI307" s="412">
        <v>28</v>
      </c>
      <c r="CJ307" s="412">
        <v>4</v>
      </c>
      <c r="CK307" s="412">
        <v>594</v>
      </c>
      <c r="CL307" s="412">
        <v>0</v>
      </c>
      <c r="CM307" s="412">
        <v>0</v>
      </c>
      <c r="CN307" s="412">
        <v>0</v>
      </c>
      <c r="CO307" s="412">
        <v>4</v>
      </c>
      <c r="CP307" s="412">
        <v>4</v>
      </c>
      <c r="CQ307" s="412">
        <v>3</v>
      </c>
      <c r="CR307" s="412">
        <v>5</v>
      </c>
      <c r="CS307" s="412">
        <v>10</v>
      </c>
      <c r="CT307" s="412">
        <v>8</v>
      </c>
      <c r="CU307" s="412">
        <v>34</v>
      </c>
      <c r="CV307" s="412">
        <v>38</v>
      </c>
      <c r="CW307" s="412">
        <v>49</v>
      </c>
      <c r="CX307" s="412">
        <v>200</v>
      </c>
      <c r="CY307" s="412">
        <v>98</v>
      </c>
      <c r="CZ307" s="412">
        <v>87</v>
      </c>
      <c r="DA307" s="412">
        <v>26</v>
      </c>
      <c r="DB307" s="412">
        <v>18</v>
      </c>
      <c r="DC307" s="412">
        <v>6</v>
      </c>
      <c r="DD307" s="412">
        <v>522</v>
      </c>
      <c r="DE307" s="412">
        <v>12</v>
      </c>
      <c r="DF307" s="412">
        <v>51</v>
      </c>
      <c r="DG307" s="412">
        <v>103</v>
      </c>
      <c r="DH307" s="412">
        <v>57</v>
      </c>
      <c r="DI307" s="412">
        <v>30</v>
      </c>
      <c r="DJ307" s="412">
        <v>29</v>
      </c>
      <c r="DK307" s="412">
        <v>27</v>
      </c>
      <c r="DL307" s="412">
        <v>13</v>
      </c>
      <c r="DM307" s="412">
        <v>322</v>
      </c>
      <c r="DN307" s="412">
        <v>2</v>
      </c>
      <c r="DO307" s="412">
        <v>4</v>
      </c>
      <c r="DP307" s="412">
        <v>29</v>
      </c>
      <c r="DQ307" s="412">
        <v>15</v>
      </c>
      <c r="DR307" s="412">
        <v>3</v>
      </c>
      <c r="DS307" s="412">
        <v>3</v>
      </c>
      <c r="DT307" s="412">
        <v>4</v>
      </c>
      <c r="DU307" s="412">
        <v>0</v>
      </c>
      <c r="DV307" s="412">
        <v>60</v>
      </c>
      <c r="DW307" s="412">
        <v>15</v>
      </c>
      <c r="DX307" s="412">
        <v>9</v>
      </c>
      <c r="DY307" s="412">
        <v>9</v>
      </c>
      <c r="DZ307" s="412">
        <v>11</v>
      </c>
      <c r="EA307" s="412">
        <v>9</v>
      </c>
      <c r="EB307" s="412">
        <v>5</v>
      </c>
      <c r="EC307" s="412">
        <v>4</v>
      </c>
      <c r="ED307" s="412">
        <v>3</v>
      </c>
      <c r="EE307" s="412">
        <v>65</v>
      </c>
      <c r="EF307" s="412">
        <v>29</v>
      </c>
      <c r="EG307" s="412">
        <v>64</v>
      </c>
      <c r="EH307" s="412">
        <v>141</v>
      </c>
      <c r="EI307" s="412">
        <v>83</v>
      </c>
      <c r="EJ307" s="412">
        <v>42</v>
      </c>
      <c r="EK307" s="412">
        <v>37</v>
      </c>
      <c r="EL307" s="412">
        <v>35</v>
      </c>
      <c r="EM307" s="412">
        <v>16</v>
      </c>
      <c r="EN307" s="412">
        <v>447</v>
      </c>
      <c r="EO307" s="412">
        <v>21</v>
      </c>
      <c r="EP307" s="412">
        <v>29</v>
      </c>
      <c r="EQ307" s="412">
        <v>35</v>
      </c>
      <c r="ER307" s="412">
        <v>35</v>
      </c>
      <c r="ES307" s="412">
        <v>22</v>
      </c>
      <c r="ET307" s="412">
        <v>22</v>
      </c>
      <c r="EU307" s="412">
        <v>20</v>
      </c>
      <c r="EV307" s="412">
        <v>6</v>
      </c>
      <c r="EW307" s="412">
        <v>190</v>
      </c>
      <c r="EX307" s="412">
        <v>0</v>
      </c>
      <c r="EY307" s="412">
        <v>0</v>
      </c>
      <c r="EZ307" s="412">
        <v>0</v>
      </c>
      <c r="FA307" s="412">
        <v>0</v>
      </c>
      <c r="FB307" s="412">
        <v>0</v>
      </c>
      <c r="FC307" s="412">
        <v>0</v>
      </c>
      <c r="FD307" s="412">
        <v>0</v>
      </c>
      <c r="FE307" s="412">
        <v>0</v>
      </c>
      <c r="FF307" s="412">
        <v>0</v>
      </c>
      <c r="FG307" s="412">
        <v>0</v>
      </c>
      <c r="FH307" s="412">
        <v>0</v>
      </c>
      <c r="FI307" s="412">
        <v>0</v>
      </c>
      <c r="FJ307" s="412">
        <v>0</v>
      </c>
      <c r="FK307" s="412">
        <v>0</v>
      </c>
      <c r="FL307" s="412">
        <v>1</v>
      </c>
      <c r="FM307" s="412">
        <v>2</v>
      </c>
      <c r="FN307" s="412">
        <v>0</v>
      </c>
      <c r="FO307" s="412">
        <v>3</v>
      </c>
      <c r="FP307" s="412">
        <v>21</v>
      </c>
      <c r="FQ307" s="412">
        <v>29</v>
      </c>
      <c r="FR307" s="412">
        <v>35</v>
      </c>
      <c r="FS307" s="412">
        <v>35</v>
      </c>
      <c r="FT307" s="412">
        <v>22</v>
      </c>
      <c r="FU307" s="412">
        <v>21</v>
      </c>
      <c r="FV307" s="412">
        <v>18</v>
      </c>
      <c r="FW307" s="412">
        <v>6</v>
      </c>
      <c r="FX307" s="412">
        <v>187</v>
      </c>
      <c r="FY307" s="412">
        <v>0</v>
      </c>
      <c r="FZ307" s="412">
        <v>318</v>
      </c>
      <c r="GA307" s="412">
        <v>1639</v>
      </c>
      <c r="GB307" s="412">
        <v>9288</v>
      </c>
      <c r="GC307" s="412">
        <v>8360</v>
      </c>
      <c r="GD307" s="412">
        <v>3968</v>
      </c>
      <c r="GE307" s="412">
        <v>3468</v>
      </c>
      <c r="GF307" s="412">
        <v>3144</v>
      </c>
      <c r="GG307" s="412">
        <v>554</v>
      </c>
      <c r="GH307" s="412">
        <v>30739</v>
      </c>
      <c r="GI307" s="412">
        <v>0</v>
      </c>
      <c r="GJ307" s="412">
        <v>387</v>
      </c>
      <c r="GK307" s="412">
        <v>3330</v>
      </c>
      <c r="GL307" s="412">
        <v>5637</v>
      </c>
      <c r="GM307" s="412">
        <v>3035</v>
      </c>
      <c r="GN307" s="412">
        <v>1152</v>
      </c>
      <c r="GO307" s="412">
        <v>819</v>
      </c>
      <c r="GP307" s="412">
        <v>596</v>
      </c>
      <c r="GQ307" s="412">
        <v>62</v>
      </c>
      <c r="GR307" s="412">
        <v>15018</v>
      </c>
      <c r="GS307" s="412">
        <v>0</v>
      </c>
      <c r="GT307" s="412">
        <v>5.9</v>
      </c>
      <c r="GU307" s="412">
        <v>0</v>
      </c>
      <c r="GV307" s="412">
        <v>0</v>
      </c>
      <c r="GW307" s="412">
        <v>0</v>
      </c>
      <c r="GX307" s="412">
        <v>0</v>
      </c>
      <c r="GY307" s="412">
        <v>0</v>
      </c>
      <c r="GZ307" s="412">
        <v>0</v>
      </c>
      <c r="HA307" s="412">
        <v>0</v>
      </c>
      <c r="HB307" s="412">
        <v>5.9</v>
      </c>
      <c r="HC307" s="412">
        <v>0</v>
      </c>
      <c r="HD307" s="412">
        <v>612.1</v>
      </c>
      <c r="HE307" s="412">
        <v>4140.25</v>
      </c>
      <c r="HF307" s="412">
        <v>13499.5</v>
      </c>
      <c r="HG307" s="412">
        <v>10632</v>
      </c>
      <c r="HH307" s="412">
        <v>4835.75</v>
      </c>
      <c r="HI307" s="412">
        <v>4082.5</v>
      </c>
      <c r="HJ307" s="412">
        <v>3588.5</v>
      </c>
      <c r="HK307" s="412">
        <v>600.75</v>
      </c>
      <c r="HL307" s="412">
        <v>41991.35</v>
      </c>
      <c r="HM307" s="412">
        <v>0</v>
      </c>
      <c r="HN307" s="412">
        <v>408.1</v>
      </c>
      <c r="HO307" s="412">
        <v>3220.2</v>
      </c>
      <c r="HP307" s="412">
        <v>11999.6</v>
      </c>
      <c r="HQ307" s="412">
        <v>10632</v>
      </c>
      <c r="HR307" s="412">
        <v>5910.4</v>
      </c>
      <c r="HS307" s="412">
        <v>5896.9</v>
      </c>
      <c r="HT307" s="412">
        <v>5980.8</v>
      </c>
      <c r="HU307" s="412">
        <v>1201.5</v>
      </c>
      <c r="HV307" s="412">
        <v>45249.500000000007</v>
      </c>
      <c r="HW307" s="412">
        <v>0</v>
      </c>
      <c r="HX307" s="412">
        <v>45249.5</v>
      </c>
      <c r="HY307" s="412">
        <v>0</v>
      </c>
      <c r="HZ307" s="412">
        <v>612.1</v>
      </c>
      <c r="IA307" s="412">
        <v>4140.25</v>
      </c>
      <c r="IB307" s="412">
        <v>13499.5</v>
      </c>
      <c r="IC307" s="412">
        <v>10632</v>
      </c>
      <c r="ID307" s="412">
        <v>4835.75</v>
      </c>
      <c r="IE307" s="412">
        <v>4082.5</v>
      </c>
      <c r="IF307" s="412">
        <v>3588.5</v>
      </c>
      <c r="IG307" s="412">
        <v>600.75</v>
      </c>
      <c r="IH307" s="412">
        <v>41991.35</v>
      </c>
      <c r="II307" s="412">
        <v>0</v>
      </c>
      <c r="IJ307" s="412">
        <v>138.44999999999999</v>
      </c>
      <c r="IK307" s="412">
        <v>1115.22</v>
      </c>
      <c r="IL307" s="412">
        <v>2255</v>
      </c>
      <c r="IM307" s="412">
        <v>1086.8599999999999</v>
      </c>
      <c r="IN307" s="412">
        <v>151.15</v>
      </c>
      <c r="IO307" s="412">
        <v>65.069999999999993</v>
      </c>
      <c r="IP307" s="412">
        <v>28.06</v>
      </c>
      <c r="IQ307" s="412">
        <v>1.02</v>
      </c>
      <c r="IR307" s="412">
        <v>4840.83</v>
      </c>
      <c r="IS307" s="412">
        <v>0</v>
      </c>
      <c r="IT307" s="412">
        <v>473.65000000000003</v>
      </c>
      <c r="IU307" s="412">
        <v>3025.0299999999997</v>
      </c>
      <c r="IV307" s="412">
        <v>11244.5</v>
      </c>
      <c r="IW307" s="412">
        <v>9545.14</v>
      </c>
      <c r="IX307" s="412">
        <v>4684.6000000000004</v>
      </c>
      <c r="IY307" s="412">
        <v>4017.43</v>
      </c>
      <c r="IZ307" s="412">
        <v>3560.44</v>
      </c>
      <c r="JA307" s="412">
        <v>599.73</v>
      </c>
      <c r="JB307" s="412">
        <v>37150.520000000004</v>
      </c>
      <c r="JC307" s="412">
        <v>0</v>
      </c>
      <c r="JD307" s="412">
        <v>315.8</v>
      </c>
      <c r="JE307" s="412">
        <v>2352.8000000000002</v>
      </c>
      <c r="JF307" s="412">
        <v>9995.1</v>
      </c>
      <c r="JG307" s="412">
        <v>9545.1</v>
      </c>
      <c r="JH307" s="412">
        <v>5725.6</v>
      </c>
      <c r="JI307" s="412">
        <v>5803</v>
      </c>
      <c r="JJ307" s="412">
        <v>5934.1</v>
      </c>
      <c r="JK307" s="412">
        <v>1199.5</v>
      </c>
      <c r="JL307" s="412">
        <v>40871</v>
      </c>
      <c r="JM307" s="412">
        <v>0</v>
      </c>
      <c r="JN307" s="412">
        <v>40871</v>
      </c>
      <c r="JO307" s="286"/>
      <c r="JP307" s="143">
        <f t="shared" si="9"/>
        <v>0</v>
      </c>
    </row>
    <row r="308" spans="1:276" x14ac:dyDescent="0.2">
      <c r="A308" s="150" t="s">
        <v>13</v>
      </c>
      <c r="B308" s="151" t="s">
        <v>284</v>
      </c>
      <c r="C308" s="152" t="s">
        <v>277</v>
      </c>
      <c r="D308" s="415" t="s">
        <v>341</v>
      </c>
      <c r="E308" s="412">
        <v>2469</v>
      </c>
      <c r="F308" s="412">
        <v>6373</v>
      </c>
      <c r="G308" s="412">
        <v>19035</v>
      </c>
      <c r="H308" s="412">
        <v>17061</v>
      </c>
      <c r="I308" s="412">
        <v>10219</v>
      </c>
      <c r="J308" s="412">
        <v>6597</v>
      </c>
      <c r="K308" s="412">
        <v>4395</v>
      </c>
      <c r="L308" s="412">
        <v>696</v>
      </c>
      <c r="M308" s="412">
        <v>66845</v>
      </c>
      <c r="N308" s="412">
        <v>183</v>
      </c>
      <c r="O308" s="412">
        <v>170</v>
      </c>
      <c r="P308" s="412">
        <v>172</v>
      </c>
      <c r="Q308" s="412">
        <v>321</v>
      </c>
      <c r="R308" s="412">
        <v>90</v>
      </c>
      <c r="S308" s="412">
        <v>38</v>
      </c>
      <c r="T308" s="412">
        <v>20</v>
      </c>
      <c r="U308" s="412">
        <v>10</v>
      </c>
      <c r="V308" s="412">
        <v>1004</v>
      </c>
      <c r="W308" s="412">
        <v>0</v>
      </c>
      <c r="X308" s="412">
        <v>0</v>
      </c>
      <c r="Y308" s="412">
        <v>0</v>
      </c>
      <c r="Z308" s="412">
        <v>0</v>
      </c>
      <c r="AA308" s="412">
        <v>0</v>
      </c>
      <c r="AB308" s="412">
        <v>0</v>
      </c>
      <c r="AC308" s="412">
        <v>0</v>
      </c>
      <c r="AD308" s="412">
        <v>0</v>
      </c>
      <c r="AE308" s="412">
        <v>0</v>
      </c>
      <c r="AF308" s="412">
        <v>2286</v>
      </c>
      <c r="AG308" s="412">
        <v>6203</v>
      </c>
      <c r="AH308" s="412">
        <v>18863</v>
      </c>
      <c r="AI308" s="412">
        <v>16740</v>
      </c>
      <c r="AJ308" s="412">
        <v>10129</v>
      </c>
      <c r="AK308" s="412">
        <v>6559</v>
      </c>
      <c r="AL308" s="412">
        <v>4375</v>
      </c>
      <c r="AM308" s="412">
        <v>686</v>
      </c>
      <c r="AN308" s="412">
        <v>65841</v>
      </c>
      <c r="AO308" s="412">
        <v>3</v>
      </c>
      <c r="AP308" s="412">
        <v>13</v>
      </c>
      <c r="AQ308" s="412">
        <v>64</v>
      </c>
      <c r="AR308" s="412">
        <v>81</v>
      </c>
      <c r="AS308" s="412">
        <v>67</v>
      </c>
      <c r="AT308" s="412">
        <v>48</v>
      </c>
      <c r="AU308" s="412">
        <v>31</v>
      </c>
      <c r="AV308" s="412">
        <v>12</v>
      </c>
      <c r="AW308" s="412">
        <v>319</v>
      </c>
      <c r="AX308" s="412">
        <v>3</v>
      </c>
      <c r="AY308" s="412">
        <v>13</v>
      </c>
      <c r="AZ308" s="412">
        <v>64</v>
      </c>
      <c r="BA308" s="412">
        <v>81</v>
      </c>
      <c r="BB308" s="412">
        <v>67</v>
      </c>
      <c r="BC308" s="412">
        <v>48</v>
      </c>
      <c r="BD308" s="412">
        <v>31</v>
      </c>
      <c r="BE308" s="412">
        <v>12</v>
      </c>
      <c r="BF308" s="412">
        <v>0</v>
      </c>
      <c r="BG308" s="412">
        <v>319</v>
      </c>
      <c r="BH308" s="412">
        <v>3</v>
      </c>
      <c r="BI308" s="412">
        <v>2296</v>
      </c>
      <c r="BJ308" s="412">
        <v>6254</v>
      </c>
      <c r="BK308" s="412">
        <v>18880</v>
      </c>
      <c r="BL308" s="412">
        <v>16726</v>
      </c>
      <c r="BM308" s="412">
        <v>10110</v>
      </c>
      <c r="BN308" s="412">
        <v>6542</v>
      </c>
      <c r="BO308" s="412">
        <v>4356</v>
      </c>
      <c r="BP308" s="412">
        <v>674</v>
      </c>
      <c r="BQ308" s="412">
        <v>65841</v>
      </c>
      <c r="BR308" s="412">
        <v>0</v>
      </c>
      <c r="BS308" s="412">
        <v>1183</v>
      </c>
      <c r="BT308" s="412">
        <v>3633</v>
      </c>
      <c r="BU308" s="412">
        <v>5907</v>
      </c>
      <c r="BV308" s="412">
        <v>3809</v>
      </c>
      <c r="BW308" s="412">
        <v>1850</v>
      </c>
      <c r="BX308" s="412">
        <v>850</v>
      </c>
      <c r="BY308" s="412">
        <v>438</v>
      </c>
      <c r="BZ308" s="412">
        <v>46</v>
      </c>
      <c r="CA308" s="412">
        <v>17716</v>
      </c>
      <c r="CB308" s="412">
        <v>0</v>
      </c>
      <c r="CC308" s="412">
        <v>6</v>
      </c>
      <c r="CD308" s="412">
        <v>27</v>
      </c>
      <c r="CE308" s="412">
        <v>125</v>
      </c>
      <c r="CF308" s="412">
        <v>102</v>
      </c>
      <c r="CG308" s="412">
        <v>57</v>
      </c>
      <c r="CH308" s="412">
        <v>30</v>
      </c>
      <c r="CI308" s="412">
        <v>19</v>
      </c>
      <c r="CJ308" s="412">
        <v>2</v>
      </c>
      <c r="CK308" s="412">
        <v>368</v>
      </c>
      <c r="CL308" s="412">
        <v>0</v>
      </c>
      <c r="CM308" s="412">
        <v>1</v>
      </c>
      <c r="CN308" s="412">
        <v>5</v>
      </c>
      <c r="CO308" s="412">
        <v>6</v>
      </c>
      <c r="CP308" s="412">
        <v>15</v>
      </c>
      <c r="CQ308" s="412">
        <v>15</v>
      </c>
      <c r="CR308" s="412">
        <v>15</v>
      </c>
      <c r="CS308" s="412">
        <v>26</v>
      </c>
      <c r="CT308" s="412">
        <v>6</v>
      </c>
      <c r="CU308" s="412">
        <v>89</v>
      </c>
      <c r="CV308" s="412">
        <v>28</v>
      </c>
      <c r="CW308" s="412">
        <v>48</v>
      </c>
      <c r="CX308" s="412">
        <v>100</v>
      </c>
      <c r="CY308" s="412">
        <v>53</v>
      </c>
      <c r="CZ308" s="412">
        <v>49</v>
      </c>
      <c r="DA308" s="412">
        <v>48</v>
      </c>
      <c r="DB308" s="412">
        <v>49</v>
      </c>
      <c r="DC308" s="412">
        <v>34</v>
      </c>
      <c r="DD308" s="412">
        <v>409</v>
      </c>
      <c r="DE308" s="412">
        <v>57</v>
      </c>
      <c r="DF308" s="412">
        <v>61</v>
      </c>
      <c r="DG308" s="412">
        <v>135</v>
      </c>
      <c r="DH308" s="412">
        <v>123</v>
      </c>
      <c r="DI308" s="412">
        <v>84</v>
      </c>
      <c r="DJ308" s="412">
        <v>45</v>
      </c>
      <c r="DK308" s="412">
        <v>34</v>
      </c>
      <c r="DL308" s="412">
        <v>7</v>
      </c>
      <c r="DM308" s="412">
        <v>546</v>
      </c>
      <c r="DN308" s="412">
        <v>6</v>
      </c>
      <c r="DO308" s="412">
        <v>8</v>
      </c>
      <c r="DP308" s="412">
        <v>18</v>
      </c>
      <c r="DQ308" s="412">
        <v>8</v>
      </c>
      <c r="DR308" s="412">
        <v>5</v>
      </c>
      <c r="DS308" s="412">
        <v>4</v>
      </c>
      <c r="DT308" s="412">
        <v>3</v>
      </c>
      <c r="DU308" s="412">
        <v>1</v>
      </c>
      <c r="DV308" s="412">
        <v>53</v>
      </c>
      <c r="DW308" s="412">
        <v>10</v>
      </c>
      <c r="DX308" s="412">
        <v>55</v>
      </c>
      <c r="DY308" s="412">
        <v>38</v>
      </c>
      <c r="DZ308" s="412">
        <v>23</v>
      </c>
      <c r="EA308" s="412">
        <v>8</v>
      </c>
      <c r="EB308" s="412">
        <v>9</v>
      </c>
      <c r="EC308" s="412">
        <v>6</v>
      </c>
      <c r="ED308" s="412">
        <v>2</v>
      </c>
      <c r="EE308" s="412">
        <v>151</v>
      </c>
      <c r="EF308" s="412">
        <v>73</v>
      </c>
      <c r="EG308" s="412">
        <v>124</v>
      </c>
      <c r="EH308" s="412">
        <v>191</v>
      </c>
      <c r="EI308" s="412">
        <v>154</v>
      </c>
      <c r="EJ308" s="412">
        <v>97</v>
      </c>
      <c r="EK308" s="412">
        <v>58</v>
      </c>
      <c r="EL308" s="412">
        <v>43</v>
      </c>
      <c r="EM308" s="412">
        <v>10</v>
      </c>
      <c r="EN308" s="412">
        <v>750</v>
      </c>
      <c r="EO308" s="412">
        <v>48</v>
      </c>
      <c r="EP308" s="412">
        <v>85</v>
      </c>
      <c r="EQ308" s="412">
        <v>92</v>
      </c>
      <c r="ER308" s="412">
        <v>82</v>
      </c>
      <c r="ES308" s="412">
        <v>50</v>
      </c>
      <c r="ET308" s="412">
        <v>29</v>
      </c>
      <c r="EU308" s="412">
        <v>23</v>
      </c>
      <c r="EV308" s="412">
        <v>6</v>
      </c>
      <c r="EW308" s="412">
        <v>415</v>
      </c>
      <c r="EX308" s="412">
        <v>0</v>
      </c>
      <c r="EY308" s="412">
        <v>0</v>
      </c>
      <c r="EZ308" s="412">
        <v>0</v>
      </c>
      <c r="FA308" s="412">
        <v>0</v>
      </c>
      <c r="FB308" s="412">
        <v>0</v>
      </c>
      <c r="FC308" s="412">
        <v>0</v>
      </c>
      <c r="FD308" s="412">
        <v>0</v>
      </c>
      <c r="FE308" s="412">
        <v>0</v>
      </c>
      <c r="FF308" s="412">
        <v>0</v>
      </c>
      <c r="FG308" s="412">
        <v>0</v>
      </c>
      <c r="FH308" s="412">
        <v>0</v>
      </c>
      <c r="FI308" s="412">
        <v>0</v>
      </c>
      <c r="FJ308" s="412">
        <v>0</v>
      </c>
      <c r="FK308" s="412">
        <v>0</v>
      </c>
      <c r="FL308" s="412">
        <v>0</v>
      </c>
      <c r="FM308" s="412">
        <v>0</v>
      </c>
      <c r="FN308" s="412">
        <v>0</v>
      </c>
      <c r="FO308" s="412">
        <v>0</v>
      </c>
      <c r="FP308" s="412">
        <v>48</v>
      </c>
      <c r="FQ308" s="412">
        <v>85</v>
      </c>
      <c r="FR308" s="412">
        <v>92</v>
      </c>
      <c r="FS308" s="412">
        <v>82</v>
      </c>
      <c r="FT308" s="412">
        <v>50</v>
      </c>
      <c r="FU308" s="412">
        <v>29</v>
      </c>
      <c r="FV308" s="412">
        <v>23</v>
      </c>
      <c r="FW308" s="412">
        <v>6</v>
      </c>
      <c r="FX308" s="412">
        <v>415</v>
      </c>
      <c r="FY308" s="412">
        <v>3</v>
      </c>
      <c r="FZ308" s="412">
        <v>1087</v>
      </c>
      <c r="GA308" s="412">
        <v>2525</v>
      </c>
      <c r="GB308" s="412">
        <v>12783</v>
      </c>
      <c r="GC308" s="412">
        <v>12767</v>
      </c>
      <c r="GD308" s="412">
        <v>8175</v>
      </c>
      <c r="GE308" s="412">
        <v>5633</v>
      </c>
      <c r="GF308" s="412">
        <v>3864</v>
      </c>
      <c r="GG308" s="412">
        <v>617</v>
      </c>
      <c r="GH308" s="412">
        <v>47454</v>
      </c>
      <c r="GI308" s="412">
        <v>0</v>
      </c>
      <c r="GJ308" s="412">
        <v>1209</v>
      </c>
      <c r="GK308" s="412">
        <v>3729</v>
      </c>
      <c r="GL308" s="412">
        <v>6097</v>
      </c>
      <c r="GM308" s="412">
        <v>3959</v>
      </c>
      <c r="GN308" s="412">
        <v>1935</v>
      </c>
      <c r="GO308" s="412">
        <v>909</v>
      </c>
      <c r="GP308" s="412">
        <v>492</v>
      </c>
      <c r="GQ308" s="412">
        <v>57</v>
      </c>
      <c r="GR308" s="412">
        <v>18387</v>
      </c>
      <c r="GS308" s="412">
        <v>0</v>
      </c>
      <c r="GT308" s="412">
        <v>12</v>
      </c>
      <c r="GU308" s="412">
        <v>3.9</v>
      </c>
      <c r="GV308" s="412">
        <v>1.8</v>
      </c>
      <c r="GW308" s="412">
        <v>0</v>
      </c>
      <c r="GX308" s="412">
        <v>0</v>
      </c>
      <c r="GY308" s="412">
        <v>0</v>
      </c>
      <c r="GZ308" s="412">
        <v>0</v>
      </c>
      <c r="HA308" s="412">
        <v>0</v>
      </c>
      <c r="HB308" s="412">
        <v>17.7</v>
      </c>
      <c r="HC308" s="412">
        <v>3</v>
      </c>
      <c r="HD308" s="412">
        <v>1983.75</v>
      </c>
      <c r="HE308" s="412">
        <v>5351.6</v>
      </c>
      <c r="HF308" s="412">
        <v>17366.7</v>
      </c>
      <c r="HG308" s="412">
        <v>15743.25</v>
      </c>
      <c r="HH308" s="412">
        <v>9624.75</v>
      </c>
      <c r="HI308" s="412">
        <v>6314.5</v>
      </c>
      <c r="HJ308" s="412">
        <v>4228.75</v>
      </c>
      <c r="HK308" s="412">
        <v>659</v>
      </c>
      <c r="HL308" s="412">
        <v>61275.3</v>
      </c>
      <c r="HM308" s="412">
        <v>1.7</v>
      </c>
      <c r="HN308" s="412">
        <v>1322.5</v>
      </c>
      <c r="HO308" s="412">
        <v>4162.3999999999996</v>
      </c>
      <c r="HP308" s="412">
        <v>15437.1</v>
      </c>
      <c r="HQ308" s="412">
        <v>15743.3</v>
      </c>
      <c r="HR308" s="412">
        <v>11763.6</v>
      </c>
      <c r="HS308" s="412">
        <v>9120.9</v>
      </c>
      <c r="HT308" s="412">
        <v>7047.9</v>
      </c>
      <c r="HU308" s="412">
        <v>1318</v>
      </c>
      <c r="HV308" s="412">
        <v>65917.399999999994</v>
      </c>
      <c r="HW308" s="412">
        <v>307.2</v>
      </c>
      <c r="HX308" s="412">
        <v>66224.600000000006</v>
      </c>
      <c r="HY308" s="412">
        <v>3</v>
      </c>
      <c r="HZ308" s="412">
        <v>1983.75</v>
      </c>
      <c r="IA308" s="412">
        <v>5351.6</v>
      </c>
      <c r="IB308" s="412">
        <v>17366.7</v>
      </c>
      <c r="IC308" s="412">
        <v>15743.25</v>
      </c>
      <c r="ID308" s="412">
        <v>9624.75</v>
      </c>
      <c r="IE308" s="412">
        <v>6314.5</v>
      </c>
      <c r="IF308" s="412">
        <v>4228.75</v>
      </c>
      <c r="IG308" s="412">
        <v>659</v>
      </c>
      <c r="IH308" s="412">
        <v>61275.3</v>
      </c>
      <c r="II308" s="412">
        <v>0</v>
      </c>
      <c r="IJ308" s="412">
        <v>325.22000000000003</v>
      </c>
      <c r="IK308" s="412">
        <v>1382.77</v>
      </c>
      <c r="IL308" s="412">
        <v>2133.96</v>
      </c>
      <c r="IM308" s="412">
        <v>880.32</v>
      </c>
      <c r="IN308" s="412">
        <v>167.11</v>
      </c>
      <c r="IO308" s="412">
        <v>56.11</v>
      </c>
      <c r="IP308" s="412">
        <v>15.33</v>
      </c>
      <c r="IQ308" s="412">
        <v>0</v>
      </c>
      <c r="IR308" s="412">
        <v>4960.8199999999988</v>
      </c>
      <c r="IS308" s="412">
        <v>3</v>
      </c>
      <c r="IT308" s="412">
        <v>1658.53</v>
      </c>
      <c r="IU308" s="412">
        <v>3968.8300000000004</v>
      </c>
      <c r="IV308" s="412">
        <v>15232.740000000002</v>
      </c>
      <c r="IW308" s="412">
        <v>14862.93</v>
      </c>
      <c r="IX308" s="412">
        <v>9457.64</v>
      </c>
      <c r="IY308" s="412">
        <v>6258.39</v>
      </c>
      <c r="IZ308" s="412">
        <v>4213.42</v>
      </c>
      <c r="JA308" s="412">
        <v>659</v>
      </c>
      <c r="JB308" s="412">
        <v>56314.479999999996</v>
      </c>
      <c r="JC308" s="412">
        <v>1.7</v>
      </c>
      <c r="JD308" s="412">
        <v>1105.7</v>
      </c>
      <c r="JE308" s="412">
        <v>3086.9</v>
      </c>
      <c r="JF308" s="412">
        <v>13540.2</v>
      </c>
      <c r="JG308" s="412">
        <v>14862.9</v>
      </c>
      <c r="JH308" s="412">
        <v>11559.3</v>
      </c>
      <c r="JI308" s="412">
        <v>9039.9</v>
      </c>
      <c r="JJ308" s="412">
        <v>7022.4</v>
      </c>
      <c r="JK308" s="412">
        <v>1318</v>
      </c>
      <c r="JL308" s="412">
        <v>61537</v>
      </c>
      <c r="JM308" s="412">
        <v>307.2</v>
      </c>
      <c r="JN308" s="412">
        <v>61844.2</v>
      </c>
      <c r="JO308" s="286"/>
      <c r="JP308" s="143">
        <f t="shared" si="9"/>
        <v>0</v>
      </c>
    </row>
    <row r="309" spans="1:276" x14ac:dyDescent="0.2">
      <c r="A309" s="150" t="s">
        <v>15</v>
      </c>
      <c r="B309" s="151" t="s">
        <v>276</v>
      </c>
      <c r="C309" s="152" t="s">
        <v>285</v>
      </c>
      <c r="D309" s="415" t="s">
        <v>14</v>
      </c>
      <c r="E309" s="412">
        <v>3406</v>
      </c>
      <c r="F309" s="412">
        <v>6344</v>
      </c>
      <c r="G309" s="412">
        <v>5222</v>
      </c>
      <c r="H309" s="412">
        <v>4103</v>
      </c>
      <c r="I309" s="412">
        <v>3299</v>
      </c>
      <c r="J309" s="412">
        <v>1749</v>
      </c>
      <c r="K309" s="412">
        <v>1009</v>
      </c>
      <c r="L309" s="412">
        <v>81</v>
      </c>
      <c r="M309" s="412">
        <v>25213</v>
      </c>
      <c r="N309" s="412">
        <v>121</v>
      </c>
      <c r="O309" s="412">
        <v>77</v>
      </c>
      <c r="P309" s="412">
        <v>75</v>
      </c>
      <c r="Q309" s="412">
        <v>47</v>
      </c>
      <c r="R309" s="412">
        <v>35</v>
      </c>
      <c r="S309" s="412">
        <v>14</v>
      </c>
      <c r="T309" s="412">
        <v>11</v>
      </c>
      <c r="U309" s="412">
        <v>2</v>
      </c>
      <c r="V309" s="412">
        <v>382</v>
      </c>
      <c r="W309" s="412">
        <v>0</v>
      </c>
      <c r="X309" s="412">
        <v>0</v>
      </c>
      <c r="Y309" s="412">
        <v>0</v>
      </c>
      <c r="Z309" s="412">
        <v>0</v>
      </c>
      <c r="AA309" s="412">
        <v>0</v>
      </c>
      <c r="AB309" s="412">
        <v>0</v>
      </c>
      <c r="AC309" s="412">
        <v>0</v>
      </c>
      <c r="AD309" s="412">
        <v>0</v>
      </c>
      <c r="AE309" s="412">
        <v>0</v>
      </c>
      <c r="AF309" s="412">
        <v>3285</v>
      </c>
      <c r="AG309" s="412">
        <v>6267</v>
      </c>
      <c r="AH309" s="412">
        <v>5147</v>
      </c>
      <c r="AI309" s="412">
        <v>4056</v>
      </c>
      <c r="AJ309" s="412">
        <v>3264</v>
      </c>
      <c r="AK309" s="412">
        <v>1735</v>
      </c>
      <c r="AL309" s="412">
        <v>998</v>
      </c>
      <c r="AM309" s="412">
        <v>79</v>
      </c>
      <c r="AN309" s="412">
        <v>24831</v>
      </c>
      <c r="AO309" s="412">
        <v>13</v>
      </c>
      <c r="AP309" s="412">
        <v>32</v>
      </c>
      <c r="AQ309" s="412">
        <v>31</v>
      </c>
      <c r="AR309" s="412">
        <v>42</v>
      </c>
      <c r="AS309" s="412">
        <v>33</v>
      </c>
      <c r="AT309" s="412">
        <v>10</v>
      </c>
      <c r="AU309" s="412">
        <v>33</v>
      </c>
      <c r="AV309" s="412">
        <v>4</v>
      </c>
      <c r="AW309" s="412">
        <v>198</v>
      </c>
      <c r="AX309" s="412">
        <v>13</v>
      </c>
      <c r="AY309" s="412">
        <v>32</v>
      </c>
      <c r="AZ309" s="412">
        <v>31</v>
      </c>
      <c r="BA309" s="412">
        <v>42</v>
      </c>
      <c r="BB309" s="412">
        <v>33</v>
      </c>
      <c r="BC309" s="412">
        <v>10</v>
      </c>
      <c r="BD309" s="412">
        <v>33</v>
      </c>
      <c r="BE309" s="412">
        <v>4</v>
      </c>
      <c r="BF309" s="412">
        <v>0</v>
      </c>
      <c r="BG309" s="412">
        <v>198</v>
      </c>
      <c r="BH309" s="412">
        <v>13</v>
      </c>
      <c r="BI309" s="412">
        <v>3304</v>
      </c>
      <c r="BJ309" s="412">
        <v>6266</v>
      </c>
      <c r="BK309" s="412">
        <v>5158</v>
      </c>
      <c r="BL309" s="412">
        <v>4047</v>
      </c>
      <c r="BM309" s="412">
        <v>3241</v>
      </c>
      <c r="BN309" s="412">
        <v>1758</v>
      </c>
      <c r="BO309" s="412">
        <v>969</v>
      </c>
      <c r="BP309" s="412">
        <v>75</v>
      </c>
      <c r="BQ309" s="412">
        <v>24831</v>
      </c>
      <c r="BR309" s="412">
        <v>5</v>
      </c>
      <c r="BS309" s="412">
        <v>1790</v>
      </c>
      <c r="BT309" s="412">
        <v>2375</v>
      </c>
      <c r="BU309" s="412">
        <v>1464</v>
      </c>
      <c r="BV309" s="412">
        <v>984</v>
      </c>
      <c r="BW309" s="412">
        <v>592</v>
      </c>
      <c r="BX309" s="412">
        <v>285</v>
      </c>
      <c r="BY309" s="412">
        <v>133</v>
      </c>
      <c r="BZ309" s="412">
        <v>7</v>
      </c>
      <c r="CA309" s="412">
        <v>7635</v>
      </c>
      <c r="CB309" s="412">
        <v>0</v>
      </c>
      <c r="CC309" s="412">
        <v>18</v>
      </c>
      <c r="CD309" s="412">
        <v>47</v>
      </c>
      <c r="CE309" s="412">
        <v>35</v>
      </c>
      <c r="CF309" s="412">
        <v>30</v>
      </c>
      <c r="CG309" s="412">
        <v>20</v>
      </c>
      <c r="CH309" s="412">
        <v>10</v>
      </c>
      <c r="CI309" s="412">
        <v>2</v>
      </c>
      <c r="CJ309" s="412">
        <v>0</v>
      </c>
      <c r="CK309" s="412">
        <v>162</v>
      </c>
      <c r="CL309" s="412">
        <v>2</v>
      </c>
      <c r="CM309" s="412">
        <v>1</v>
      </c>
      <c r="CN309" s="412">
        <v>6</v>
      </c>
      <c r="CO309" s="412">
        <v>7</v>
      </c>
      <c r="CP309" s="412">
        <v>5</v>
      </c>
      <c r="CQ309" s="412">
        <v>6</v>
      </c>
      <c r="CR309" s="412">
        <v>22</v>
      </c>
      <c r="CS309" s="412">
        <v>5</v>
      </c>
      <c r="CT309" s="412">
        <v>2</v>
      </c>
      <c r="CU309" s="412">
        <v>56</v>
      </c>
      <c r="CV309" s="412">
        <v>84</v>
      </c>
      <c r="CW309" s="412">
        <v>115</v>
      </c>
      <c r="CX309" s="412">
        <v>113</v>
      </c>
      <c r="CY309" s="412">
        <v>76</v>
      </c>
      <c r="CZ309" s="412">
        <v>64</v>
      </c>
      <c r="DA309" s="412">
        <v>39</v>
      </c>
      <c r="DB309" s="412">
        <v>26</v>
      </c>
      <c r="DC309" s="412">
        <v>6</v>
      </c>
      <c r="DD309" s="412">
        <v>523</v>
      </c>
      <c r="DE309" s="412">
        <v>64</v>
      </c>
      <c r="DF309" s="412">
        <v>77</v>
      </c>
      <c r="DG309" s="412">
        <v>42</v>
      </c>
      <c r="DH309" s="412">
        <v>32</v>
      </c>
      <c r="DI309" s="412">
        <v>20</v>
      </c>
      <c r="DJ309" s="412">
        <v>9</v>
      </c>
      <c r="DK309" s="412">
        <v>7</v>
      </c>
      <c r="DL309" s="412">
        <v>0</v>
      </c>
      <c r="DM309" s="412">
        <v>251</v>
      </c>
      <c r="DN309" s="412">
        <v>19</v>
      </c>
      <c r="DO309" s="412">
        <v>34</v>
      </c>
      <c r="DP309" s="412">
        <v>12</v>
      </c>
      <c r="DQ309" s="412">
        <v>12</v>
      </c>
      <c r="DR309" s="412">
        <v>12</v>
      </c>
      <c r="DS309" s="412">
        <v>1</v>
      </c>
      <c r="DT309" s="412">
        <v>0</v>
      </c>
      <c r="DU309" s="412">
        <v>1</v>
      </c>
      <c r="DV309" s="412">
        <v>91</v>
      </c>
      <c r="DW309" s="412">
        <v>15</v>
      </c>
      <c r="DX309" s="412">
        <v>11</v>
      </c>
      <c r="DY309" s="412">
        <v>6</v>
      </c>
      <c r="DZ309" s="412">
        <v>5</v>
      </c>
      <c r="EA309" s="412">
        <v>4</v>
      </c>
      <c r="EB309" s="412">
        <v>1</v>
      </c>
      <c r="EC309" s="412">
        <v>1</v>
      </c>
      <c r="ED309" s="412">
        <v>0</v>
      </c>
      <c r="EE309" s="412">
        <v>43</v>
      </c>
      <c r="EF309" s="412">
        <v>98</v>
      </c>
      <c r="EG309" s="412">
        <v>122</v>
      </c>
      <c r="EH309" s="412">
        <v>60</v>
      </c>
      <c r="EI309" s="412">
        <v>49</v>
      </c>
      <c r="EJ309" s="412">
        <v>36</v>
      </c>
      <c r="EK309" s="412">
        <v>11</v>
      </c>
      <c r="EL309" s="412">
        <v>8</v>
      </c>
      <c r="EM309" s="412">
        <v>1</v>
      </c>
      <c r="EN309" s="412">
        <v>385</v>
      </c>
      <c r="EO309" s="412">
        <v>47</v>
      </c>
      <c r="EP309" s="412">
        <v>42</v>
      </c>
      <c r="EQ309" s="412">
        <v>23</v>
      </c>
      <c r="ER309" s="412">
        <v>22</v>
      </c>
      <c r="ES309" s="412">
        <v>14</v>
      </c>
      <c r="ET309" s="412">
        <v>3</v>
      </c>
      <c r="EU309" s="412">
        <v>5</v>
      </c>
      <c r="EV309" s="412">
        <v>0</v>
      </c>
      <c r="EW309" s="412">
        <v>156</v>
      </c>
      <c r="EX309" s="412">
        <v>0</v>
      </c>
      <c r="EY309" s="412">
        <v>0</v>
      </c>
      <c r="EZ309" s="412">
        <v>0</v>
      </c>
      <c r="FA309" s="412">
        <v>0</v>
      </c>
      <c r="FB309" s="412">
        <v>0</v>
      </c>
      <c r="FC309" s="412">
        <v>0</v>
      </c>
      <c r="FD309" s="412">
        <v>0</v>
      </c>
      <c r="FE309" s="412">
        <v>0</v>
      </c>
      <c r="FF309" s="412">
        <v>0</v>
      </c>
      <c r="FG309" s="412">
        <v>7</v>
      </c>
      <c r="FH309" s="412">
        <v>8</v>
      </c>
      <c r="FI309" s="412">
        <v>3</v>
      </c>
      <c r="FJ309" s="412">
        <v>5</v>
      </c>
      <c r="FK309" s="412">
        <v>6</v>
      </c>
      <c r="FL309" s="412">
        <v>0</v>
      </c>
      <c r="FM309" s="412">
        <v>0</v>
      </c>
      <c r="FN309" s="412">
        <v>0</v>
      </c>
      <c r="FO309" s="412">
        <v>29</v>
      </c>
      <c r="FP309" s="412">
        <v>40</v>
      </c>
      <c r="FQ309" s="412">
        <v>34</v>
      </c>
      <c r="FR309" s="412">
        <v>20</v>
      </c>
      <c r="FS309" s="412">
        <v>17</v>
      </c>
      <c r="FT309" s="412">
        <v>8</v>
      </c>
      <c r="FU309" s="412">
        <v>3</v>
      </c>
      <c r="FV309" s="412">
        <v>5</v>
      </c>
      <c r="FW309" s="412">
        <v>0</v>
      </c>
      <c r="FX309" s="412">
        <v>127</v>
      </c>
      <c r="FY309" s="412">
        <v>6</v>
      </c>
      <c r="FZ309" s="412">
        <v>1452</v>
      </c>
      <c r="GA309" s="412">
        <v>3791</v>
      </c>
      <c r="GB309" s="412">
        <v>3631</v>
      </c>
      <c r="GC309" s="412">
        <v>3010</v>
      </c>
      <c r="GD309" s="412">
        <v>2605</v>
      </c>
      <c r="GE309" s="412">
        <v>1439</v>
      </c>
      <c r="GF309" s="412">
        <v>828</v>
      </c>
      <c r="GG309" s="412">
        <v>65</v>
      </c>
      <c r="GH309" s="412">
        <v>16827</v>
      </c>
      <c r="GI309" s="412">
        <v>7</v>
      </c>
      <c r="GJ309" s="412">
        <v>1852</v>
      </c>
      <c r="GK309" s="412">
        <v>2475</v>
      </c>
      <c r="GL309" s="412">
        <v>1527</v>
      </c>
      <c r="GM309" s="412">
        <v>1037</v>
      </c>
      <c r="GN309" s="412">
        <v>636</v>
      </c>
      <c r="GO309" s="412">
        <v>319</v>
      </c>
      <c r="GP309" s="412">
        <v>141</v>
      </c>
      <c r="GQ309" s="412">
        <v>10</v>
      </c>
      <c r="GR309" s="412">
        <v>8004</v>
      </c>
      <c r="GS309" s="412">
        <v>0</v>
      </c>
      <c r="GT309" s="412">
        <v>2.6</v>
      </c>
      <c r="GU309" s="412">
        <v>0.3</v>
      </c>
      <c r="GV309" s="412">
        <v>0</v>
      </c>
      <c r="GW309" s="412">
        <v>0</v>
      </c>
      <c r="GX309" s="412">
        <v>0</v>
      </c>
      <c r="GY309" s="412">
        <v>0</v>
      </c>
      <c r="GZ309" s="412">
        <v>0</v>
      </c>
      <c r="HA309" s="412">
        <v>0</v>
      </c>
      <c r="HB309" s="412">
        <v>2.9</v>
      </c>
      <c r="HC309" s="412">
        <v>10.75</v>
      </c>
      <c r="HD309" s="412">
        <v>2838.4</v>
      </c>
      <c r="HE309" s="412">
        <v>5635.7</v>
      </c>
      <c r="HF309" s="412">
        <v>4772.75</v>
      </c>
      <c r="HG309" s="412">
        <v>3786</v>
      </c>
      <c r="HH309" s="412">
        <v>3078.5</v>
      </c>
      <c r="HI309" s="412">
        <v>1673.25</v>
      </c>
      <c r="HJ309" s="412">
        <v>933.25</v>
      </c>
      <c r="HK309" s="412">
        <v>71.25</v>
      </c>
      <c r="HL309" s="412">
        <v>22799.85</v>
      </c>
      <c r="HM309" s="412">
        <v>6</v>
      </c>
      <c r="HN309" s="412">
        <v>1892.3</v>
      </c>
      <c r="HO309" s="412">
        <v>4383.3</v>
      </c>
      <c r="HP309" s="412">
        <v>4242.3999999999996</v>
      </c>
      <c r="HQ309" s="412">
        <v>3786</v>
      </c>
      <c r="HR309" s="412">
        <v>3762.6</v>
      </c>
      <c r="HS309" s="412">
        <v>2416.9</v>
      </c>
      <c r="HT309" s="412">
        <v>1555.4</v>
      </c>
      <c r="HU309" s="412">
        <v>142.5</v>
      </c>
      <c r="HV309" s="412">
        <v>22187.4</v>
      </c>
      <c r="HW309" s="412">
        <v>18.7</v>
      </c>
      <c r="HX309" s="412">
        <v>22206.1</v>
      </c>
      <c r="HY309" s="412">
        <v>10.75</v>
      </c>
      <c r="HZ309" s="412">
        <v>2838.4</v>
      </c>
      <c r="IA309" s="412">
        <v>5635.7</v>
      </c>
      <c r="IB309" s="412">
        <v>4772.75</v>
      </c>
      <c r="IC309" s="412">
        <v>3786</v>
      </c>
      <c r="ID309" s="412">
        <v>3078.5</v>
      </c>
      <c r="IE309" s="412">
        <v>1673.25</v>
      </c>
      <c r="IF309" s="412">
        <v>933.25</v>
      </c>
      <c r="IG309" s="412">
        <v>71.25</v>
      </c>
      <c r="IH309" s="412">
        <v>22799.85</v>
      </c>
      <c r="II309" s="412">
        <v>3.62</v>
      </c>
      <c r="IJ309" s="412">
        <v>740.64</v>
      </c>
      <c r="IK309" s="412">
        <v>952.84</v>
      </c>
      <c r="IL309" s="412">
        <v>409.1</v>
      </c>
      <c r="IM309" s="412">
        <v>170.79</v>
      </c>
      <c r="IN309" s="412">
        <v>69.75</v>
      </c>
      <c r="IO309" s="412">
        <v>19.53</v>
      </c>
      <c r="IP309" s="412">
        <v>8.9499999999999993</v>
      </c>
      <c r="IQ309" s="412">
        <v>0.98</v>
      </c>
      <c r="IR309" s="412">
        <v>2376.1999999999998</v>
      </c>
      <c r="IS309" s="412">
        <v>7.13</v>
      </c>
      <c r="IT309" s="412">
        <v>2097.7600000000002</v>
      </c>
      <c r="IU309" s="412">
        <v>4682.8599999999997</v>
      </c>
      <c r="IV309" s="412">
        <v>4363.6499999999996</v>
      </c>
      <c r="IW309" s="412">
        <v>3615.21</v>
      </c>
      <c r="IX309" s="412">
        <v>3008.75</v>
      </c>
      <c r="IY309" s="412">
        <v>1653.72</v>
      </c>
      <c r="IZ309" s="412">
        <v>924.3</v>
      </c>
      <c r="JA309" s="412">
        <v>70.27</v>
      </c>
      <c r="JB309" s="412">
        <v>20423.650000000001</v>
      </c>
      <c r="JC309" s="412">
        <v>4</v>
      </c>
      <c r="JD309" s="412">
        <v>1398.5</v>
      </c>
      <c r="JE309" s="412">
        <v>3642.2</v>
      </c>
      <c r="JF309" s="412">
        <v>3878.8</v>
      </c>
      <c r="JG309" s="412">
        <v>3615.2</v>
      </c>
      <c r="JH309" s="412">
        <v>3677.4</v>
      </c>
      <c r="JI309" s="412">
        <v>2388.6999999999998</v>
      </c>
      <c r="JJ309" s="412">
        <v>1540.5</v>
      </c>
      <c r="JK309" s="412">
        <v>140.5</v>
      </c>
      <c r="JL309" s="412">
        <v>20285.8</v>
      </c>
      <c r="JM309" s="412">
        <v>18.7</v>
      </c>
      <c r="JN309" s="412">
        <v>20304.5</v>
      </c>
      <c r="JO309" s="286"/>
      <c r="JP309" s="143">
        <f t="shared" si="9"/>
        <v>0</v>
      </c>
    </row>
    <row r="310" spans="1:276" x14ac:dyDescent="0.2">
      <c r="A310" s="150" t="s">
        <v>17</v>
      </c>
      <c r="B310" s="151" t="s">
        <v>276</v>
      </c>
      <c r="C310" s="152" t="s">
        <v>285</v>
      </c>
      <c r="D310" s="415" t="s">
        <v>16</v>
      </c>
      <c r="E310" s="412">
        <v>5449</v>
      </c>
      <c r="F310" s="412">
        <v>8610</v>
      </c>
      <c r="G310" s="412">
        <v>11630</v>
      </c>
      <c r="H310" s="412">
        <v>9871</v>
      </c>
      <c r="I310" s="412">
        <v>7399</v>
      </c>
      <c r="J310" s="412">
        <v>4395</v>
      </c>
      <c r="K310" s="412">
        <v>2331</v>
      </c>
      <c r="L310" s="412">
        <v>268</v>
      </c>
      <c r="M310" s="412">
        <v>49953</v>
      </c>
      <c r="N310" s="412">
        <v>188</v>
      </c>
      <c r="O310" s="412">
        <v>100</v>
      </c>
      <c r="P310" s="412">
        <v>145</v>
      </c>
      <c r="Q310" s="412">
        <v>139</v>
      </c>
      <c r="R310" s="412">
        <v>80</v>
      </c>
      <c r="S310" s="412">
        <v>32</v>
      </c>
      <c r="T310" s="412">
        <v>19</v>
      </c>
      <c r="U310" s="412">
        <v>18</v>
      </c>
      <c r="V310" s="412">
        <v>721</v>
      </c>
      <c r="W310" s="412">
        <v>1</v>
      </c>
      <c r="X310" s="412">
        <v>0</v>
      </c>
      <c r="Y310" s="412">
        <v>0</v>
      </c>
      <c r="Z310" s="412">
        <v>0</v>
      </c>
      <c r="AA310" s="412">
        <v>0</v>
      </c>
      <c r="AB310" s="412">
        <v>0</v>
      </c>
      <c r="AC310" s="412">
        <v>0</v>
      </c>
      <c r="AD310" s="412">
        <v>0</v>
      </c>
      <c r="AE310" s="412">
        <v>1</v>
      </c>
      <c r="AF310" s="412">
        <v>5260</v>
      </c>
      <c r="AG310" s="412">
        <v>8510</v>
      </c>
      <c r="AH310" s="412">
        <v>11485</v>
      </c>
      <c r="AI310" s="412">
        <v>9732</v>
      </c>
      <c r="AJ310" s="412">
        <v>7319</v>
      </c>
      <c r="AK310" s="412">
        <v>4363</v>
      </c>
      <c r="AL310" s="412">
        <v>2312</v>
      </c>
      <c r="AM310" s="412">
        <v>250</v>
      </c>
      <c r="AN310" s="412">
        <v>49231</v>
      </c>
      <c r="AO310" s="412">
        <v>15</v>
      </c>
      <c r="AP310" s="412">
        <v>35</v>
      </c>
      <c r="AQ310" s="412">
        <v>44</v>
      </c>
      <c r="AR310" s="412">
        <v>64</v>
      </c>
      <c r="AS310" s="412">
        <v>57</v>
      </c>
      <c r="AT310" s="412">
        <v>35</v>
      </c>
      <c r="AU310" s="412">
        <v>28</v>
      </c>
      <c r="AV310" s="412">
        <v>27</v>
      </c>
      <c r="AW310" s="412">
        <v>305</v>
      </c>
      <c r="AX310" s="412">
        <v>15</v>
      </c>
      <c r="AY310" s="412">
        <v>35</v>
      </c>
      <c r="AZ310" s="412">
        <v>44</v>
      </c>
      <c r="BA310" s="412">
        <v>64</v>
      </c>
      <c r="BB310" s="412">
        <v>57</v>
      </c>
      <c r="BC310" s="412">
        <v>35</v>
      </c>
      <c r="BD310" s="412">
        <v>28</v>
      </c>
      <c r="BE310" s="412">
        <v>27</v>
      </c>
      <c r="BF310" s="412">
        <v>0</v>
      </c>
      <c r="BG310" s="412">
        <v>305</v>
      </c>
      <c r="BH310" s="412">
        <v>15</v>
      </c>
      <c r="BI310" s="412">
        <v>5280</v>
      </c>
      <c r="BJ310" s="412">
        <v>8519</v>
      </c>
      <c r="BK310" s="412">
        <v>11505</v>
      </c>
      <c r="BL310" s="412">
        <v>9725</v>
      </c>
      <c r="BM310" s="412">
        <v>7297</v>
      </c>
      <c r="BN310" s="412">
        <v>4356</v>
      </c>
      <c r="BO310" s="412">
        <v>2311</v>
      </c>
      <c r="BP310" s="412">
        <v>223</v>
      </c>
      <c r="BQ310" s="412">
        <v>49231</v>
      </c>
      <c r="BR310" s="412">
        <v>10</v>
      </c>
      <c r="BS310" s="412">
        <v>3097</v>
      </c>
      <c r="BT310" s="412">
        <v>3388</v>
      </c>
      <c r="BU310" s="412">
        <v>3538</v>
      </c>
      <c r="BV310" s="412">
        <v>2694</v>
      </c>
      <c r="BW310" s="412">
        <v>1518</v>
      </c>
      <c r="BX310" s="412">
        <v>803</v>
      </c>
      <c r="BY310" s="412">
        <v>342</v>
      </c>
      <c r="BZ310" s="412">
        <v>27</v>
      </c>
      <c r="CA310" s="412">
        <v>15417</v>
      </c>
      <c r="CB310" s="412">
        <v>0</v>
      </c>
      <c r="CC310" s="412">
        <v>26</v>
      </c>
      <c r="CD310" s="412">
        <v>94</v>
      </c>
      <c r="CE310" s="412">
        <v>120</v>
      </c>
      <c r="CF310" s="412">
        <v>114</v>
      </c>
      <c r="CG310" s="412">
        <v>68</v>
      </c>
      <c r="CH310" s="412">
        <v>48</v>
      </c>
      <c r="CI310" s="412">
        <v>24</v>
      </c>
      <c r="CJ310" s="412">
        <v>0</v>
      </c>
      <c r="CK310" s="412">
        <v>494</v>
      </c>
      <c r="CL310" s="412">
        <v>0</v>
      </c>
      <c r="CM310" s="412">
        <v>0</v>
      </c>
      <c r="CN310" s="412">
        <v>5</v>
      </c>
      <c r="CO310" s="412">
        <v>9</v>
      </c>
      <c r="CP310" s="412">
        <v>12</v>
      </c>
      <c r="CQ310" s="412">
        <v>5</v>
      </c>
      <c r="CR310" s="412">
        <v>11</v>
      </c>
      <c r="CS310" s="412">
        <v>30</v>
      </c>
      <c r="CT310" s="412">
        <v>4</v>
      </c>
      <c r="CU310" s="412">
        <v>76</v>
      </c>
      <c r="CV310" s="412">
        <v>328</v>
      </c>
      <c r="CW310" s="412">
        <v>339</v>
      </c>
      <c r="CX310" s="412">
        <v>581</v>
      </c>
      <c r="CY310" s="412">
        <v>540</v>
      </c>
      <c r="CZ310" s="412">
        <v>385</v>
      </c>
      <c r="DA310" s="412">
        <v>226</v>
      </c>
      <c r="DB310" s="412">
        <v>165</v>
      </c>
      <c r="DC310" s="412">
        <v>28</v>
      </c>
      <c r="DD310" s="412">
        <v>2592</v>
      </c>
      <c r="DE310" s="412">
        <v>40</v>
      </c>
      <c r="DF310" s="412">
        <v>92</v>
      </c>
      <c r="DG310" s="412">
        <v>105</v>
      </c>
      <c r="DH310" s="412">
        <v>77</v>
      </c>
      <c r="DI310" s="412">
        <v>46</v>
      </c>
      <c r="DJ310" s="412">
        <v>29</v>
      </c>
      <c r="DK310" s="412">
        <v>17</v>
      </c>
      <c r="DL310" s="412">
        <v>2</v>
      </c>
      <c r="DM310" s="412">
        <v>408</v>
      </c>
      <c r="DN310" s="412">
        <v>28</v>
      </c>
      <c r="DO310" s="412">
        <v>51</v>
      </c>
      <c r="DP310" s="412">
        <v>59</v>
      </c>
      <c r="DQ310" s="412">
        <v>41</v>
      </c>
      <c r="DR310" s="412">
        <v>26</v>
      </c>
      <c r="DS310" s="412">
        <v>20</v>
      </c>
      <c r="DT310" s="412">
        <v>8</v>
      </c>
      <c r="DU310" s="412">
        <v>0</v>
      </c>
      <c r="DV310" s="412">
        <v>233</v>
      </c>
      <c r="DW310" s="412">
        <v>26</v>
      </c>
      <c r="DX310" s="412">
        <v>17</v>
      </c>
      <c r="DY310" s="412">
        <v>30</v>
      </c>
      <c r="DZ310" s="412">
        <v>20</v>
      </c>
      <c r="EA310" s="412">
        <v>8</v>
      </c>
      <c r="EB310" s="412">
        <v>8</v>
      </c>
      <c r="EC310" s="412">
        <v>4</v>
      </c>
      <c r="ED310" s="412">
        <v>0</v>
      </c>
      <c r="EE310" s="412">
        <v>113</v>
      </c>
      <c r="EF310" s="412">
        <v>94</v>
      </c>
      <c r="EG310" s="412">
        <v>160</v>
      </c>
      <c r="EH310" s="412">
        <v>194</v>
      </c>
      <c r="EI310" s="412">
        <v>138</v>
      </c>
      <c r="EJ310" s="412">
        <v>80</v>
      </c>
      <c r="EK310" s="412">
        <v>57</v>
      </c>
      <c r="EL310" s="412">
        <v>29</v>
      </c>
      <c r="EM310" s="412">
        <v>2</v>
      </c>
      <c r="EN310" s="412">
        <v>754</v>
      </c>
      <c r="EO310" s="412">
        <v>52</v>
      </c>
      <c r="EP310" s="412">
        <v>75</v>
      </c>
      <c r="EQ310" s="412">
        <v>104</v>
      </c>
      <c r="ER310" s="412">
        <v>70</v>
      </c>
      <c r="ES310" s="412">
        <v>48</v>
      </c>
      <c r="ET310" s="412">
        <v>27</v>
      </c>
      <c r="EU310" s="412">
        <v>17</v>
      </c>
      <c r="EV310" s="412">
        <v>1</v>
      </c>
      <c r="EW310" s="412">
        <v>394</v>
      </c>
      <c r="EX310" s="412">
        <v>0</v>
      </c>
      <c r="EY310" s="412">
        <v>0</v>
      </c>
      <c r="EZ310" s="412">
        <v>0</v>
      </c>
      <c r="FA310" s="412">
        <v>0</v>
      </c>
      <c r="FB310" s="412">
        <v>0</v>
      </c>
      <c r="FC310" s="412">
        <v>0</v>
      </c>
      <c r="FD310" s="412">
        <v>0</v>
      </c>
      <c r="FE310" s="412">
        <v>0</v>
      </c>
      <c r="FF310" s="412">
        <v>0</v>
      </c>
      <c r="FG310" s="412">
        <v>1</v>
      </c>
      <c r="FH310" s="412">
        <v>0</v>
      </c>
      <c r="FI310" s="412">
        <v>5</v>
      </c>
      <c r="FJ310" s="412">
        <v>2</v>
      </c>
      <c r="FK310" s="412">
        <v>7</v>
      </c>
      <c r="FL310" s="412">
        <v>3</v>
      </c>
      <c r="FM310" s="412">
        <v>1</v>
      </c>
      <c r="FN310" s="412">
        <v>0</v>
      </c>
      <c r="FO310" s="412">
        <v>19</v>
      </c>
      <c r="FP310" s="412">
        <v>51</v>
      </c>
      <c r="FQ310" s="412">
        <v>75</v>
      </c>
      <c r="FR310" s="412">
        <v>99</v>
      </c>
      <c r="FS310" s="412">
        <v>68</v>
      </c>
      <c r="FT310" s="412">
        <v>41</v>
      </c>
      <c r="FU310" s="412">
        <v>24</v>
      </c>
      <c r="FV310" s="412">
        <v>16</v>
      </c>
      <c r="FW310" s="412">
        <v>1</v>
      </c>
      <c r="FX310" s="412">
        <v>375</v>
      </c>
      <c r="FY310" s="412">
        <v>5</v>
      </c>
      <c r="FZ310" s="412">
        <v>2083</v>
      </c>
      <c r="GA310" s="412">
        <v>4959</v>
      </c>
      <c r="GB310" s="412">
        <v>7747</v>
      </c>
      <c r="GC310" s="412">
        <v>6839</v>
      </c>
      <c r="GD310" s="412">
        <v>5667</v>
      </c>
      <c r="GE310" s="412">
        <v>3464</v>
      </c>
      <c r="GF310" s="412">
        <v>1902</v>
      </c>
      <c r="GG310" s="412">
        <v>192</v>
      </c>
      <c r="GH310" s="412">
        <v>32858</v>
      </c>
      <c r="GI310" s="412">
        <v>10</v>
      </c>
      <c r="GJ310" s="412">
        <v>3197</v>
      </c>
      <c r="GK310" s="412">
        <v>3560</v>
      </c>
      <c r="GL310" s="412">
        <v>3758</v>
      </c>
      <c r="GM310" s="412">
        <v>2886</v>
      </c>
      <c r="GN310" s="412">
        <v>1630</v>
      </c>
      <c r="GO310" s="412">
        <v>892</v>
      </c>
      <c r="GP310" s="412">
        <v>409</v>
      </c>
      <c r="GQ310" s="412">
        <v>31</v>
      </c>
      <c r="GR310" s="412">
        <v>16373</v>
      </c>
      <c r="GS310" s="412">
        <v>0</v>
      </c>
      <c r="GT310" s="412">
        <v>10.25</v>
      </c>
      <c r="GU310" s="412">
        <v>4.5</v>
      </c>
      <c r="GV310" s="412">
        <v>0.5</v>
      </c>
      <c r="GW310" s="412">
        <v>1</v>
      </c>
      <c r="GX310" s="412">
        <v>0</v>
      </c>
      <c r="GY310" s="412">
        <v>0</v>
      </c>
      <c r="GZ310" s="412">
        <v>0</v>
      </c>
      <c r="HA310" s="412">
        <v>0</v>
      </c>
      <c r="HB310" s="412">
        <v>16.25</v>
      </c>
      <c r="HC310" s="412">
        <v>12.5</v>
      </c>
      <c r="HD310" s="412">
        <v>4464.5</v>
      </c>
      <c r="HE310" s="412">
        <v>7598.5</v>
      </c>
      <c r="HF310" s="412">
        <v>10544</v>
      </c>
      <c r="HG310" s="412">
        <v>8984</v>
      </c>
      <c r="HH310" s="412">
        <v>6878.5</v>
      </c>
      <c r="HI310" s="412">
        <v>4122.75</v>
      </c>
      <c r="HJ310" s="412">
        <v>2199</v>
      </c>
      <c r="HK310" s="412">
        <v>214.25</v>
      </c>
      <c r="HL310" s="412">
        <v>45018</v>
      </c>
      <c r="HM310" s="412">
        <v>6.9</v>
      </c>
      <c r="HN310" s="412">
        <v>2976.3</v>
      </c>
      <c r="HO310" s="412">
        <v>5909.9</v>
      </c>
      <c r="HP310" s="412">
        <v>9372.4</v>
      </c>
      <c r="HQ310" s="412">
        <v>8984</v>
      </c>
      <c r="HR310" s="412">
        <v>8407.1</v>
      </c>
      <c r="HS310" s="412">
        <v>5955.1</v>
      </c>
      <c r="HT310" s="412">
        <v>3665</v>
      </c>
      <c r="HU310" s="412">
        <v>428.5</v>
      </c>
      <c r="HV310" s="412">
        <v>45705.2</v>
      </c>
      <c r="HW310" s="412">
        <v>0</v>
      </c>
      <c r="HX310" s="412">
        <v>45705.2</v>
      </c>
      <c r="HY310" s="412">
        <v>12.5</v>
      </c>
      <c r="HZ310" s="412">
        <v>4464.5</v>
      </c>
      <c r="IA310" s="412">
        <v>7598.5</v>
      </c>
      <c r="IB310" s="412">
        <v>10544</v>
      </c>
      <c r="IC310" s="412">
        <v>8984</v>
      </c>
      <c r="ID310" s="412">
        <v>6878.5</v>
      </c>
      <c r="IE310" s="412">
        <v>4122.75</v>
      </c>
      <c r="IF310" s="412">
        <v>2199</v>
      </c>
      <c r="IG310" s="412">
        <v>214.25</v>
      </c>
      <c r="IH310" s="412">
        <v>45018</v>
      </c>
      <c r="II310" s="412">
        <v>7.43</v>
      </c>
      <c r="IJ310" s="412">
        <v>1498.55</v>
      </c>
      <c r="IK310" s="412">
        <v>1532.33</v>
      </c>
      <c r="IL310" s="412">
        <v>1177.97</v>
      </c>
      <c r="IM310" s="412">
        <v>463.96</v>
      </c>
      <c r="IN310" s="412">
        <v>179.78</v>
      </c>
      <c r="IO310" s="412">
        <v>51.19</v>
      </c>
      <c r="IP310" s="412">
        <v>13.32</v>
      </c>
      <c r="IQ310" s="412">
        <v>0.56999999999999995</v>
      </c>
      <c r="IR310" s="412">
        <v>4925.0999999999985</v>
      </c>
      <c r="IS310" s="412">
        <v>5.07</v>
      </c>
      <c r="IT310" s="412">
        <v>2965.95</v>
      </c>
      <c r="IU310" s="412">
        <v>6066.17</v>
      </c>
      <c r="IV310" s="412">
        <v>9366.0300000000007</v>
      </c>
      <c r="IW310" s="412">
        <v>8520.0400000000009</v>
      </c>
      <c r="IX310" s="412">
        <v>6698.72</v>
      </c>
      <c r="IY310" s="412">
        <v>4071.56</v>
      </c>
      <c r="IZ310" s="412">
        <v>2185.6799999999998</v>
      </c>
      <c r="JA310" s="412">
        <v>213.68</v>
      </c>
      <c r="JB310" s="412">
        <v>40092.9</v>
      </c>
      <c r="JC310" s="412">
        <v>2.8</v>
      </c>
      <c r="JD310" s="412">
        <v>1977.3</v>
      </c>
      <c r="JE310" s="412">
        <v>4718.1000000000004</v>
      </c>
      <c r="JF310" s="412">
        <v>8325.4</v>
      </c>
      <c r="JG310" s="412">
        <v>8520</v>
      </c>
      <c r="JH310" s="412">
        <v>8187.3</v>
      </c>
      <c r="JI310" s="412">
        <v>5881.1</v>
      </c>
      <c r="JJ310" s="412">
        <v>3642.8</v>
      </c>
      <c r="JK310" s="412">
        <v>427.4</v>
      </c>
      <c r="JL310" s="412">
        <v>41682.200000000004</v>
      </c>
      <c r="JM310" s="412">
        <v>0</v>
      </c>
      <c r="JN310" s="412">
        <v>41682.199999999997</v>
      </c>
      <c r="JO310" s="286"/>
      <c r="JP310" s="143">
        <f t="shared" si="9"/>
        <v>0</v>
      </c>
    </row>
    <row r="311" spans="1:276" x14ac:dyDescent="0.2">
      <c r="A311" s="150" t="s">
        <v>19</v>
      </c>
      <c r="B311" s="151" t="s">
        <v>276</v>
      </c>
      <c r="C311" s="152" t="s">
        <v>278</v>
      </c>
      <c r="D311" s="415" t="s">
        <v>18</v>
      </c>
      <c r="E311" s="412">
        <v>14305</v>
      </c>
      <c r="F311" s="412">
        <v>8776</v>
      </c>
      <c r="G311" s="412">
        <v>9690</v>
      </c>
      <c r="H311" s="412">
        <v>6923</v>
      </c>
      <c r="I311" s="412">
        <v>4732</v>
      </c>
      <c r="J311" s="412">
        <v>2412</v>
      </c>
      <c r="K311" s="412">
        <v>1552</v>
      </c>
      <c r="L311" s="412">
        <v>92</v>
      </c>
      <c r="M311" s="412">
        <v>48482</v>
      </c>
      <c r="N311" s="412">
        <v>304</v>
      </c>
      <c r="O311" s="412">
        <v>338</v>
      </c>
      <c r="P311" s="412">
        <v>459</v>
      </c>
      <c r="Q311" s="412">
        <v>125</v>
      </c>
      <c r="R311" s="412">
        <v>64</v>
      </c>
      <c r="S311" s="412">
        <v>20</v>
      </c>
      <c r="T311" s="412">
        <v>26</v>
      </c>
      <c r="U311" s="412">
        <v>0</v>
      </c>
      <c r="V311" s="412">
        <v>1336</v>
      </c>
      <c r="W311" s="412">
        <v>3</v>
      </c>
      <c r="X311" s="412">
        <v>0</v>
      </c>
      <c r="Y311" s="412">
        <v>0</v>
      </c>
      <c r="Z311" s="412">
        <v>0</v>
      </c>
      <c r="AA311" s="412">
        <v>0</v>
      </c>
      <c r="AB311" s="412">
        <v>0</v>
      </c>
      <c r="AC311" s="412">
        <v>0</v>
      </c>
      <c r="AD311" s="412">
        <v>0</v>
      </c>
      <c r="AE311" s="412">
        <v>3</v>
      </c>
      <c r="AF311" s="412">
        <v>13998</v>
      </c>
      <c r="AG311" s="412">
        <v>8438</v>
      </c>
      <c r="AH311" s="412">
        <v>9231</v>
      </c>
      <c r="AI311" s="412">
        <v>6798</v>
      </c>
      <c r="AJ311" s="412">
        <v>4668</v>
      </c>
      <c r="AK311" s="412">
        <v>2392</v>
      </c>
      <c r="AL311" s="412">
        <v>1526</v>
      </c>
      <c r="AM311" s="412">
        <v>92</v>
      </c>
      <c r="AN311" s="412">
        <v>47143</v>
      </c>
      <c r="AO311" s="412">
        <v>49</v>
      </c>
      <c r="AP311" s="412">
        <v>83</v>
      </c>
      <c r="AQ311" s="412">
        <v>87</v>
      </c>
      <c r="AR311" s="412">
        <v>90</v>
      </c>
      <c r="AS311" s="412">
        <v>64</v>
      </c>
      <c r="AT311" s="412">
        <v>39</v>
      </c>
      <c r="AU311" s="412">
        <v>30</v>
      </c>
      <c r="AV311" s="412">
        <v>19</v>
      </c>
      <c r="AW311" s="412">
        <v>461</v>
      </c>
      <c r="AX311" s="412">
        <v>49</v>
      </c>
      <c r="AY311" s="412">
        <v>83</v>
      </c>
      <c r="AZ311" s="412">
        <v>87</v>
      </c>
      <c r="BA311" s="412">
        <v>90</v>
      </c>
      <c r="BB311" s="412">
        <v>64</v>
      </c>
      <c r="BC311" s="412">
        <v>39</v>
      </c>
      <c r="BD311" s="412">
        <v>30</v>
      </c>
      <c r="BE311" s="412">
        <v>19</v>
      </c>
      <c r="BF311" s="412">
        <v>0</v>
      </c>
      <c r="BG311" s="412">
        <v>461</v>
      </c>
      <c r="BH311" s="412">
        <v>49</v>
      </c>
      <c r="BI311" s="412">
        <v>14032</v>
      </c>
      <c r="BJ311" s="412">
        <v>8442</v>
      </c>
      <c r="BK311" s="412">
        <v>9234</v>
      </c>
      <c r="BL311" s="412">
        <v>6772</v>
      </c>
      <c r="BM311" s="412">
        <v>4643</v>
      </c>
      <c r="BN311" s="412">
        <v>2383</v>
      </c>
      <c r="BO311" s="412">
        <v>1515</v>
      </c>
      <c r="BP311" s="412">
        <v>73</v>
      </c>
      <c r="BQ311" s="412">
        <v>47143</v>
      </c>
      <c r="BR311" s="412">
        <v>10</v>
      </c>
      <c r="BS311" s="412">
        <v>6327</v>
      </c>
      <c r="BT311" s="412">
        <v>3041</v>
      </c>
      <c r="BU311" s="412">
        <v>2736</v>
      </c>
      <c r="BV311" s="412">
        <v>1582</v>
      </c>
      <c r="BW311" s="412">
        <v>815</v>
      </c>
      <c r="BX311" s="412">
        <v>366</v>
      </c>
      <c r="BY311" s="412">
        <v>202</v>
      </c>
      <c r="BZ311" s="412">
        <v>10</v>
      </c>
      <c r="CA311" s="412">
        <v>15089</v>
      </c>
      <c r="CB311" s="412">
        <v>4</v>
      </c>
      <c r="CC311" s="412">
        <v>78</v>
      </c>
      <c r="CD311" s="412">
        <v>75</v>
      </c>
      <c r="CE311" s="412">
        <v>87</v>
      </c>
      <c r="CF311" s="412">
        <v>64</v>
      </c>
      <c r="CG311" s="412">
        <v>37</v>
      </c>
      <c r="CH311" s="412">
        <v>20</v>
      </c>
      <c r="CI311" s="412">
        <v>16</v>
      </c>
      <c r="CJ311" s="412">
        <v>0</v>
      </c>
      <c r="CK311" s="412">
        <v>381</v>
      </c>
      <c r="CL311" s="412">
        <v>1</v>
      </c>
      <c r="CM311" s="412">
        <v>7</v>
      </c>
      <c r="CN311" s="412">
        <v>2</v>
      </c>
      <c r="CO311" s="412">
        <v>5</v>
      </c>
      <c r="CP311" s="412">
        <v>2</v>
      </c>
      <c r="CQ311" s="412">
        <v>4</v>
      </c>
      <c r="CR311" s="412">
        <v>13</v>
      </c>
      <c r="CS311" s="412">
        <v>19</v>
      </c>
      <c r="CT311" s="412">
        <v>0</v>
      </c>
      <c r="CU311" s="412">
        <v>53</v>
      </c>
      <c r="CV311" s="412">
        <v>11</v>
      </c>
      <c r="CW311" s="412">
        <v>19</v>
      </c>
      <c r="CX311" s="412">
        <v>23</v>
      </c>
      <c r="CY311" s="412">
        <v>9</v>
      </c>
      <c r="CZ311" s="412">
        <v>19</v>
      </c>
      <c r="DA311" s="412">
        <v>6</v>
      </c>
      <c r="DB311" s="412">
        <v>7</v>
      </c>
      <c r="DC311" s="412">
        <v>1</v>
      </c>
      <c r="DD311" s="412">
        <v>95</v>
      </c>
      <c r="DE311" s="412">
        <v>105</v>
      </c>
      <c r="DF311" s="412">
        <v>63</v>
      </c>
      <c r="DG311" s="412">
        <v>93</v>
      </c>
      <c r="DH311" s="412">
        <v>63</v>
      </c>
      <c r="DI311" s="412">
        <v>21</v>
      </c>
      <c r="DJ311" s="412">
        <v>17</v>
      </c>
      <c r="DK311" s="412">
        <v>12</v>
      </c>
      <c r="DL311" s="412">
        <v>3</v>
      </c>
      <c r="DM311" s="412">
        <v>377</v>
      </c>
      <c r="DN311" s="412">
        <v>200</v>
      </c>
      <c r="DO311" s="412">
        <v>82</v>
      </c>
      <c r="DP311" s="412">
        <v>96</v>
      </c>
      <c r="DQ311" s="412">
        <v>38</v>
      </c>
      <c r="DR311" s="412">
        <v>36</v>
      </c>
      <c r="DS311" s="412">
        <v>13</v>
      </c>
      <c r="DT311" s="412">
        <v>14</v>
      </c>
      <c r="DU311" s="412">
        <v>1</v>
      </c>
      <c r="DV311" s="412">
        <v>480</v>
      </c>
      <c r="DW311" s="412">
        <v>63</v>
      </c>
      <c r="DX311" s="412">
        <v>52</v>
      </c>
      <c r="DY311" s="412">
        <v>32</v>
      </c>
      <c r="DZ311" s="412">
        <v>26</v>
      </c>
      <c r="EA311" s="412">
        <v>13</v>
      </c>
      <c r="EB311" s="412">
        <v>15</v>
      </c>
      <c r="EC311" s="412">
        <v>9</v>
      </c>
      <c r="ED311" s="412">
        <v>0</v>
      </c>
      <c r="EE311" s="412">
        <v>210</v>
      </c>
      <c r="EF311" s="412">
        <v>368</v>
      </c>
      <c r="EG311" s="412">
        <v>197</v>
      </c>
      <c r="EH311" s="412">
        <v>221</v>
      </c>
      <c r="EI311" s="412">
        <v>127</v>
      </c>
      <c r="EJ311" s="412">
        <v>70</v>
      </c>
      <c r="EK311" s="412">
        <v>45</v>
      </c>
      <c r="EL311" s="412">
        <v>35</v>
      </c>
      <c r="EM311" s="412">
        <v>4</v>
      </c>
      <c r="EN311" s="412">
        <v>1067</v>
      </c>
      <c r="EO311" s="412">
        <v>171</v>
      </c>
      <c r="EP311" s="412">
        <v>115</v>
      </c>
      <c r="EQ311" s="412">
        <v>131</v>
      </c>
      <c r="ER311" s="412">
        <v>91</v>
      </c>
      <c r="ES311" s="412">
        <v>37</v>
      </c>
      <c r="ET311" s="412">
        <v>32</v>
      </c>
      <c r="EU311" s="412">
        <v>21</v>
      </c>
      <c r="EV311" s="412">
        <v>3</v>
      </c>
      <c r="EW311" s="412">
        <v>601</v>
      </c>
      <c r="EX311" s="412">
        <v>0</v>
      </c>
      <c r="EY311" s="412">
        <v>0</v>
      </c>
      <c r="EZ311" s="412">
        <v>0</v>
      </c>
      <c r="FA311" s="412">
        <v>0</v>
      </c>
      <c r="FB311" s="412">
        <v>0</v>
      </c>
      <c r="FC311" s="412">
        <v>0</v>
      </c>
      <c r="FD311" s="412">
        <v>0</v>
      </c>
      <c r="FE311" s="412">
        <v>0</v>
      </c>
      <c r="FF311" s="412">
        <v>0</v>
      </c>
      <c r="FG311" s="412">
        <v>8</v>
      </c>
      <c r="FH311" s="412">
        <v>4</v>
      </c>
      <c r="FI311" s="412">
        <v>12</v>
      </c>
      <c r="FJ311" s="412">
        <v>10</v>
      </c>
      <c r="FK311" s="412">
        <v>5</v>
      </c>
      <c r="FL311" s="412">
        <v>3</v>
      </c>
      <c r="FM311" s="412">
        <v>2</v>
      </c>
      <c r="FN311" s="412">
        <v>0</v>
      </c>
      <c r="FO311" s="412">
        <v>44</v>
      </c>
      <c r="FP311" s="412">
        <v>163</v>
      </c>
      <c r="FQ311" s="412">
        <v>111</v>
      </c>
      <c r="FR311" s="412">
        <v>119</v>
      </c>
      <c r="FS311" s="412">
        <v>81</v>
      </c>
      <c r="FT311" s="412">
        <v>32</v>
      </c>
      <c r="FU311" s="412">
        <v>29</v>
      </c>
      <c r="FV311" s="412">
        <v>19</v>
      </c>
      <c r="FW311" s="412">
        <v>3</v>
      </c>
      <c r="FX311" s="412">
        <v>557</v>
      </c>
      <c r="FY311" s="412">
        <v>34</v>
      </c>
      <c r="FZ311" s="412">
        <v>7357</v>
      </c>
      <c r="GA311" s="412">
        <v>5190</v>
      </c>
      <c r="GB311" s="412">
        <v>6278</v>
      </c>
      <c r="GC311" s="412">
        <v>5060</v>
      </c>
      <c r="GD311" s="412">
        <v>3738</v>
      </c>
      <c r="GE311" s="412">
        <v>1956</v>
      </c>
      <c r="GF311" s="412">
        <v>1255</v>
      </c>
      <c r="GG311" s="412">
        <v>62</v>
      </c>
      <c r="GH311" s="412">
        <v>30930</v>
      </c>
      <c r="GI311" s="412">
        <v>15</v>
      </c>
      <c r="GJ311" s="412">
        <v>6675</v>
      </c>
      <c r="GK311" s="412">
        <v>3252</v>
      </c>
      <c r="GL311" s="412">
        <v>2956</v>
      </c>
      <c r="GM311" s="412">
        <v>1712</v>
      </c>
      <c r="GN311" s="412">
        <v>905</v>
      </c>
      <c r="GO311" s="412">
        <v>427</v>
      </c>
      <c r="GP311" s="412">
        <v>260</v>
      </c>
      <c r="GQ311" s="412">
        <v>11</v>
      </c>
      <c r="GR311" s="412">
        <v>16213</v>
      </c>
      <c r="GS311" s="412">
        <v>0</v>
      </c>
      <c r="GT311" s="412">
        <v>4</v>
      </c>
      <c r="GU311" s="412">
        <v>0</v>
      </c>
      <c r="GV311" s="412">
        <v>0</v>
      </c>
      <c r="GW311" s="412">
        <v>0</v>
      </c>
      <c r="GX311" s="412">
        <v>0</v>
      </c>
      <c r="GY311" s="412">
        <v>0</v>
      </c>
      <c r="GZ311" s="412">
        <v>0</v>
      </c>
      <c r="HA311" s="412">
        <v>0</v>
      </c>
      <c r="HB311" s="412">
        <v>4</v>
      </c>
      <c r="HC311" s="412">
        <v>45</v>
      </c>
      <c r="HD311" s="412">
        <v>12354.75</v>
      </c>
      <c r="HE311" s="412">
        <v>7647</v>
      </c>
      <c r="HF311" s="412">
        <v>8493.75</v>
      </c>
      <c r="HG311" s="412">
        <v>6353.5</v>
      </c>
      <c r="HH311" s="412">
        <v>4416.5</v>
      </c>
      <c r="HI311" s="412">
        <v>2281</v>
      </c>
      <c r="HJ311" s="412">
        <v>1448.5</v>
      </c>
      <c r="HK311" s="412">
        <v>70</v>
      </c>
      <c r="HL311" s="412">
        <v>43110</v>
      </c>
      <c r="HM311" s="412">
        <v>25</v>
      </c>
      <c r="HN311" s="412">
        <v>8236.5</v>
      </c>
      <c r="HO311" s="412">
        <v>5947.7</v>
      </c>
      <c r="HP311" s="412">
        <v>7550</v>
      </c>
      <c r="HQ311" s="412">
        <v>6353.5</v>
      </c>
      <c r="HR311" s="412">
        <v>5397.9</v>
      </c>
      <c r="HS311" s="412">
        <v>3294.8</v>
      </c>
      <c r="HT311" s="412">
        <v>2414.1999999999998</v>
      </c>
      <c r="HU311" s="412">
        <v>140</v>
      </c>
      <c r="HV311" s="412">
        <v>39359.599999999999</v>
      </c>
      <c r="HW311" s="412">
        <v>0</v>
      </c>
      <c r="HX311" s="412">
        <v>39359.599999999999</v>
      </c>
      <c r="HY311" s="412">
        <v>45</v>
      </c>
      <c r="HZ311" s="412">
        <v>12354.75</v>
      </c>
      <c r="IA311" s="412">
        <v>7647</v>
      </c>
      <c r="IB311" s="412">
        <v>8493.75</v>
      </c>
      <c r="IC311" s="412">
        <v>6353.5</v>
      </c>
      <c r="ID311" s="412">
        <v>4416.5</v>
      </c>
      <c r="IE311" s="412">
        <v>2281</v>
      </c>
      <c r="IF311" s="412">
        <v>1448.5</v>
      </c>
      <c r="IG311" s="412">
        <v>70</v>
      </c>
      <c r="IH311" s="412">
        <v>43110</v>
      </c>
      <c r="II311" s="412">
        <v>14.28</v>
      </c>
      <c r="IJ311" s="412">
        <v>3594.31</v>
      </c>
      <c r="IK311" s="412">
        <v>1153.79</v>
      </c>
      <c r="IL311" s="412">
        <v>739.52</v>
      </c>
      <c r="IM311" s="412">
        <v>371.08</v>
      </c>
      <c r="IN311" s="412">
        <v>138.35</v>
      </c>
      <c r="IO311" s="412">
        <v>49.68</v>
      </c>
      <c r="IP311" s="412">
        <v>19.690000000000001</v>
      </c>
      <c r="IQ311" s="412">
        <v>0</v>
      </c>
      <c r="IR311" s="412">
        <v>6080.7</v>
      </c>
      <c r="IS311" s="412">
        <v>30.72</v>
      </c>
      <c r="IT311" s="412">
        <v>8760.44</v>
      </c>
      <c r="IU311" s="412">
        <v>6493.21</v>
      </c>
      <c r="IV311" s="412">
        <v>7754.23</v>
      </c>
      <c r="IW311" s="412">
        <v>5982.42</v>
      </c>
      <c r="IX311" s="412">
        <v>4278.1499999999996</v>
      </c>
      <c r="IY311" s="412">
        <v>2231.3200000000002</v>
      </c>
      <c r="IZ311" s="412">
        <v>1428.81</v>
      </c>
      <c r="JA311" s="412">
        <v>70</v>
      </c>
      <c r="JB311" s="412">
        <v>37029.299999999996</v>
      </c>
      <c r="JC311" s="412">
        <v>17.100000000000001</v>
      </c>
      <c r="JD311" s="412">
        <v>5840.3</v>
      </c>
      <c r="JE311" s="412">
        <v>5050.3</v>
      </c>
      <c r="JF311" s="412">
        <v>6892.6</v>
      </c>
      <c r="JG311" s="412">
        <v>5982.4</v>
      </c>
      <c r="JH311" s="412">
        <v>5228.8999999999996</v>
      </c>
      <c r="JI311" s="412">
        <v>3223</v>
      </c>
      <c r="JJ311" s="412">
        <v>2381.4</v>
      </c>
      <c r="JK311" s="412">
        <v>140</v>
      </c>
      <c r="JL311" s="412">
        <v>34756.000000000007</v>
      </c>
      <c r="JM311" s="412">
        <v>0</v>
      </c>
      <c r="JN311" s="412">
        <v>34756</v>
      </c>
      <c r="JO311" s="286"/>
      <c r="JP311" s="143">
        <f t="shared" si="9"/>
        <v>0</v>
      </c>
    </row>
    <row r="312" spans="1:276" x14ac:dyDescent="0.2">
      <c r="A312" s="150" t="s">
        <v>21</v>
      </c>
      <c r="B312" s="151" t="s">
        <v>276</v>
      </c>
      <c r="C312" s="152" t="s">
        <v>279</v>
      </c>
      <c r="D312" s="415" t="s">
        <v>20</v>
      </c>
      <c r="E312" s="412">
        <v>15755</v>
      </c>
      <c r="F312" s="412">
        <v>7894</v>
      </c>
      <c r="G312" s="412">
        <v>7534</v>
      </c>
      <c r="H312" s="412">
        <v>5638</v>
      </c>
      <c r="I312" s="412">
        <v>3349</v>
      </c>
      <c r="J312" s="412">
        <v>1395</v>
      </c>
      <c r="K312" s="412">
        <v>509</v>
      </c>
      <c r="L312" s="412">
        <v>62</v>
      </c>
      <c r="M312" s="412">
        <v>42136</v>
      </c>
      <c r="N312" s="412">
        <v>319</v>
      </c>
      <c r="O312" s="412">
        <v>139</v>
      </c>
      <c r="P312" s="412">
        <v>89</v>
      </c>
      <c r="Q312" s="412">
        <v>35</v>
      </c>
      <c r="R312" s="412">
        <v>11</v>
      </c>
      <c r="S312" s="412">
        <v>12</v>
      </c>
      <c r="T312" s="412">
        <v>3</v>
      </c>
      <c r="U312" s="412">
        <v>6</v>
      </c>
      <c r="V312" s="412">
        <v>614</v>
      </c>
      <c r="W312" s="412">
        <v>0</v>
      </c>
      <c r="X312" s="412">
        <v>0</v>
      </c>
      <c r="Y312" s="412">
        <v>0</v>
      </c>
      <c r="Z312" s="412">
        <v>0</v>
      </c>
      <c r="AA312" s="412">
        <v>0</v>
      </c>
      <c r="AB312" s="412">
        <v>0</v>
      </c>
      <c r="AC312" s="412">
        <v>0</v>
      </c>
      <c r="AD312" s="412">
        <v>0</v>
      </c>
      <c r="AE312" s="412">
        <v>0</v>
      </c>
      <c r="AF312" s="412">
        <v>15436</v>
      </c>
      <c r="AG312" s="412">
        <v>7755</v>
      </c>
      <c r="AH312" s="412">
        <v>7445</v>
      </c>
      <c r="AI312" s="412">
        <v>5603</v>
      </c>
      <c r="AJ312" s="412">
        <v>3338</v>
      </c>
      <c r="AK312" s="412">
        <v>1383</v>
      </c>
      <c r="AL312" s="412">
        <v>506</v>
      </c>
      <c r="AM312" s="412">
        <v>56</v>
      </c>
      <c r="AN312" s="412">
        <v>41522</v>
      </c>
      <c r="AO312" s="412">
        <v>15</v>
      </c>
      <c r="AP312" s="412">
        <v>36</v>
      </c>
      <c r="AQ312" s="412">
        <v>53</v>
      </c>
      <c r="AR312" s="412">
        <v>39</v>
      </c>
      <c r="AS312" s="412">
        <v>34</v>
      </c>
      <c r="AT312" s="412">
        <v>16</v>
      </c>
      <c r="AU312" s="412">
        <v>10</v>
      </c>
      <c r="AV312" s="412">
        <v>11</v>
      </c>
      <c r="AW312" s="412">
        <v>214</v>
      </c>
      <c r="AX312" s="412">
        <v>15</v>
      </c>
      <c r="AY312" s="412">
        <v>36</v>
      </c>
      <c r="AZ312" s="412">
        <v>53</v>
      </c>
      <c r="BA312" s="412">
        <v>39</v>
      </c>
      <c r="BB312" s="412">
        <v>34</v>
      </c>
      <c r="BC312" s="412">
        <v>16</v>
      </c>
      <c r="BD312" s="412">
        <v>10</v>
      </c>
      <c r="BE312" s="412">
        <v>11</v>
      </c>
      <c r="BF312" s="412">
        <v>0</v>
      </c>
      <c r="BG312" s="412">
        <v>214</v>
      </c>
      <c r="BH312" s="412">
        <v>15</v>
      </c>
      <c r="BI312" s="412">
        <v>15457</v>
      </c>
      <c r="BJ312" s="412">
        <v>7772</v>
      </c>
      <c r="BK312" s="412">
        <v>7431</v>
      </c>
      <c r="BL312" s="412">
        <v>5598</v>
      </c>
      <c r="BM312" s="412">
        <v>3320</v>
      </c>
      <c r="BN312" s="412">
        <v>1377</v>
      </c>
      <c r="BO312" s="412">
        <v>507</v>
      </c>
      <c r="BP312" s="412">
        <v>45</v>
      </c>
      <c r="BQ312" s="412">
        <v>41522</v>
      </c>
      <c r="BR312" s="412">
        <v>3</v>
      </c>
      <c r="BS312" s="412">
        <v>6471</v>
      </c>
      <c r="BT312" s="412">
        <v>2357</v>
      </c>
      <c r="BU312" s="412">
        <v>1883</v>
      </c>
      <c r="BV312" s="412">
        <v>992</v>
      </c>
      <c r="BW312" s="412">
        <v>435</v>
      </c>
      <c r="BX312" s="412">
        <v>164</v>
      </c>
      <c r="BY312" s="412">
        <v>57</v>
      </c>
      <c r="BZ312" s="412">
        <v>4</v>
      </c>
      <c r="CA312" s="412">
        <v>12366</v>
      </c>
      <c r="CB312" s="412">
        <v>0</v>
      </c>
      <c r="CC312" s="412">
        <v>114</v>
      </c>
      <c r="CD312" s="412">
        <v>69</v>
      </c>
      <c r="CE312" s="412">
        <v>77</v>
      </c>
      <c r="CF312" s="412">
        <v>43</v>
      </c>
      <c r="CG312" s="412">
        <v>20</v>
      </c>
      <c r="CH312" s="412">
        <v>10</v>
      </c>
      <c r="CI312" s="412">
        <v>5</v>
      </c>
      <c r="CJ312" s="412">
        <v>0</v>
      </c>
      <c r="CK312" s="412">
        <v>338</v>
      </c>
      <c r="CL312" s="412">
        <v>1</v>
      </c>
      <c r="CM312" s="412">
        <v>16</v>
      </c>
      <c r="CN312" s="412">
        <v>3</v>
      </c>
      <c r="CO312" s="412">
        <v>3</v>
      </c>
      <c r="CP312" s="412">
        <v>5</v>
      </c>
      <c r="CQ312" s="412">
        <v>2</v>
      </c>
      <c r="CR312" s="412">
        <v>11</v>
      </c>
      <c r="CS312" s="412">
        <v>20</v>
      </c>
      <c r="CT312" s="412">
        <v>7</v>
      </c>
      <c r="CU312" s="412">
        <v>68</v>
      </c>
      <c r="CV312" s="412">
        <v>91</v>
      </c>
      <c r="CW312" s="412">
        <v>49</v>
      </c>
      <c r="CX312" s="412">
        <v>43</v>
      </c>
      <c r="CY312" s="412">
        <v>43</v>
      </c>
      <c r="CZ312" s="412">
        <v>11</v>
      </c>
      <c r="DA312" s="412">
        <v>11</v>
      </c>
      <c r="DB312" s="412">
        <v>3</v>
      </c>
      <c r="DC312" s="412">
        <v>1</v>
      </c>
      <c r="DD312" s="412">
        <v>252</v>
      </c>
      <c r="DE312" s="412">
        <v>312</v>
      </c>
      <c r="DF312" s="412">
        <v>94</v>
      </c>
      <c r="DG312" s="412">
        <v>83</v>
      </c>
      <c r="DH312" s="412">
        <v>50</v>
      </c>
      <c r="DI312" s="412">
        <v>21</v>
      </c>
      <c r="DJ312" s="412">
        <v>17</v>
      </c>
      <c r="DK312" s="412">
        <v>4</v>
      </c>
      <c r="DL312" s="412">
        <v>0</v>
      </c>
      <c r="DM312" s="412">
        <v>581</v>
      </c>
      <c r="DN312" s="412">
        <v>133</v>
      </c>
      <c r="DO312" s="412">
        <v>46</v>
      </c>
      <c r="DP312" s="412">
        <v>24</v>
      </c>
      <c r="DQ312" s="412">
        <v>23</v>
      </c>
      <c r="DR312" s="412">
        <v>7</v>
      </c>
      <c r="DS312" s="412">
        <v>6</v>
      </c>
      <c r="DT312" s="412">
        <v>1</v>
      </c>
      <c r="DU312" s="412">
        <v>0</v>
      </c>
      <c r="DV312" s="412">
        <v>240</v>
      </c>
      <c r="DW312" s="412">
        <v>138</v>
      </c>
      <c r="DX312" s="412">
        <v>24</v>
      </c>
      <c r="DY312" s="412">
        <v>21</v>
      </c>
      <c r="DZ312" s="412">
        <v>8</v>
      </c>
      <c r="EA312" s="412">
        <v>7</v>
      </c>
      <c r="EB312" s="412">
        <v>3</v>
      </c>
      <c r="EC312" s="412">
        <v>3</v>
      </c>
      <c r="ED312" s="412">
        <v>2</v>
      </c>
      <c r="EE312" s="412">
        <v>206</v>
      </c>
      <c r="EF312" s="412">
        <v>583</v>
      </c>
      <c r="EG312" s="412">
        <v>164</v>
      </c>
      <c r="EH312" s="412">
        <v>128</v>
      </c>
      <c r="EI312" s="412">
        <v>81</v>
      </c>
      <c r="EJ312" s="412">
        <v>35</v>
      </c>
      <c r="EK312" s="412">
        <v>26</v>
      </c>
      <c r="EL312" s="412">
        <v>8</v>
      </c>
      <c r="EM312" s="412">
        <v>2</v>
      </c>
      <c r="EN312" s="412">
        <v>1027</v>
      </c>
      <c r="EO312" s="412">
        <v>336</v>
      </c>
      <c r="EP312" s="412">
        <v>80</v>
      </c>
      <c r="EQ312" s="412">
        <v>65</v>
      </c>
      <c r="ER312" s="412">
        <v>33</v>
      </c>
      <c r="ES312" s="412">
        <v>20</v>
      </c>
      <c r="ET312" s="412">
        <v>13</v>
      </c>
      <c r="EU312" s="412">
        <v>7</v>
      </c>
      <c r="EV312" s="412">
        <v>2</v>
      </c>
      <c r="EW312" s="412">
        <v>556</v>
      </c>
      <c r="EX312" s="412">
        <v>0</v>
      </c>
      <c r="EY312" s="412">
        <v>0</v>
      </c>
      <c r="EZ312" s="412">
        <v>0</v>
      </c>
      <c r="FA312" s="412">
        <v>0</v>
      </c>
      <c r="FB312" s="412">
        <v>1</v>
      </c>
      <c r="FC312" s="412">
        <v>0</v>
      </c>
      <c r="FD312" s="412">
        <v>0</v>
      </c>
      <c r="FE312" s="412">
        <v>0</v>
      </c>
      <c r="FF312" s="412">
        <v>1</v>
      </c>
      <c r="FG312" s="412">
        <v>7</v>
      </c>
      <c r="FH312" s="412">
        <v>1</v>
      </c>
      <c r="FI312" s="412">
        <v>1</v>
      </c>
      <c r="FJ312" s="412">
        <v>1</v>
      </c>
      <c r="FK312" s="412">
        <v>0</v>
      </c>
      <c r="FL312" s="412">
        <v>0</v>
      </c>
      <c r="FM312" s="412">
        <v>0</v>
      </c>
      <c r="FN312" s="412">
        <v>0</v>
      </c>
      <c r="FO312" s="412">
        <v>10</v>
      </c>
      <c r="FP312" s="412">
        <v>329</v>
      </c>
      <c r="FQ312" s="412">
        <v>79</v>
      </c>
      <c r="FR312" s="412">
        <v>64</v>
      </c>
      <c r="FS312" s="412">
        <v>32</v>
      </c>
      <c r="FT312" s="412">
        <v>19</v>
      </c>
      <c r="FU312" s="412">
        <v>13</v>
      </c>
      <c r="FV312" s="412">
        <v>7</v>
      </c>
      <c r="FW312" s="412">
        <v>2</v>
      </c>
      <c r="FX312" s="412">
        <v>545</v>
      </c>
      <c r="FY312" s="412">
        <v>11</v>
      </c>
      <c r="FZ312" s="412">
        <v>8494</v>
      </c>
      <c r="GA312" s="412">
        <v>5224</v>
      </c>
      <c r="GB312" s="412">
        <v>5380</v>
      </c>
      <c r="GC312" s="412">
        <v>4484</v>
      </c>
      <c r="GD312" s="412">
        <v>2838</v>
      </c>
      <c r="GE312" s="412">
        <v>1172</v>
      </c>
      <c r="GF312" s="412">
        <v>418</v>
      </c>
      <c r="GG312" s="412">
        <v>31</v>
      </c>
      <c r="GH312" s="412">
        <v>28052</v>
      </c>
      <c r="GI312" s="412">
        <v>4</v>
      </c>
      <c r="GJ312" s="412">
        <v>6963</v>
      </c>
      <c r="GK312" s="412">
        <v>2548</v>
      </c>
      <c r="GL312" s="412">
        <v>2051</v>
      </c>
      <c r="GM312" s="412">
        <v>1114</v>
      </c>
      <c r="GN312" s="412">
        <v>482</v>
      </c>
      <c r="GO312" s="412">
        <v>205</v>
      </c>
      <c r="GP312" s="412">
        <v>89</v>
      </c>
      <c r="GQ312" s="412">
        <v>14</v>
      </c>
      <c r="GR312" s="412">
        <v>13470</v>
      </c>
      <c r="GS312" s="412">
        <v>0</v>
      </c>
      <c r="GT312" s="412">
        <v>1.5</v>
      </c>
      <c r="GU312" s="412">
        <v>0</v>
      </c>
      <c r="GV312" s="412">
        <v>0</v>
      </c>
      <c r="GW312" s="412">
        <v>0</v>
      </c>
      <c r="GX312" s="412">
        <v>0</v>
      </c>
      <c r="GY312" s="412">
        <v>0</v>
      </c>
      <c r="GZ312" s="412">
        <v>0</v>
      </c>
      <c r="HA312" s="412">
        <v>0</v>
      </c>
      <c r="HB312" s="412">
        <v>1.5</v>
      </c>
      <c r="HC312" s="412">
        <v>13.75</v>
      </c>
      <c r="HD312" s="412">
        <v>13731</v>
      </c>
      <c r="HE312" s="412">
        <v>7125.05</v>
      </c>
      <c r="HF312" s="412">
        <v>6922.45</v>
      </c>
      <c r="HG312" s="412">
        <v>5313.4</v>
      </c>
      <c r="HH312" s="412">
        <v>3200.25</v>
      </c>
      <c r="HI312" s="412">
        <v>1322</v>
      </c>
      <c r="HJ312" s="412">
        <v>481.7</v>
      </c>
      <c r="HK312" s="412">
        <v>41.4</v>
      </c>
      <c r="HL312" s="412">
        <v>38151</v>
      </c>
      <c r="HM312" s="412">
        <v>7.6</v>
      </c>
      <c r="HN312" s="412">
        <v>9154</v>
      </c>
      <c r="HO312" s="412">
        <v>5541.7</v>
      </c>
      <c r="HP312" s="412">
        <v>6153.3</v>
      </c>
      <c r="HQ312" s="412">
        <v>5313.4</v>
      </c>
      <c r="HR312" s="412">
        <v>3911.4</v>
      </c>
      <c r="HS312" s="412">
        <v>1909.6</v>
      </c>
      <c r="HT312" s="412">
        <v>802.8</v>
      </c>
      <c r="HU312" s="412">
        <v>82.8</v>
      </c>
      <c r="HV312" s="412">
        <v>32876.600000000006</v>
      </c>
      <c r="HW312" s="412">
        <v>134.1</v>
      </c>
      <c r="HX312" s="412">
        <v>33010.699999999997</v>
      </c>
      <c r="HY312" s="412">
        <v>13.75</v>
      </c>
      <c r="HZ312" s="412">
        <v>13731</v>
      </c>
      <c r="IA312" s="412">
        <v>7125.05</v>
      </c>
      <c r="IB312" s="412">
        <v>6922.45</v>
      </c>
      <c r="IC312" s="412">
        <v>5313.4</v>
      </c>
      <c r="ID312" s="412">
        <v>3200.25</v>
      </c>
      <c r="IE312" s="412">
        <v>1322</v>
      </c>
      <c r="IF312" s="412">
        <v>481.7</v>
      </c>
      <c r="IG312" s="412">
        <v>41.4</v>
      </c>
      <c r="IH312" s="412">
        <v>38151</v>
      </c>
      <c r="II312" s="412">
        <v>4.07</v>
      </c>
      <c r="IJ312" s="412">
        <v>3843.76</v>
      </c>
      <c r="IK312" s="412">
        <v>751.96</v>
      </c>
      <c r="IL312" s="412">
        <v>406.63</v>
      </c>
      <c r="IM312" s="412">
        <v>132.81</v>
      </c>
      <c r="IN312" s="412">
        <v>77.63</v>
      </c>
      <c r="IO312" s="412">
        <v>14.83</v>
      </c>
      <c r="IP312" s="412">
        <v>4.34</v>
      </c>
      <c r="IQ312" s="412">
        <v>0</v>
      </c>
      <c r="IR312" s="412">
        <v>5236.0300000000016</v>
      </c>
      <c r="IS312" s="412">
        <v>9.68</v>
      </c>
      <c r="IT312" s="412">
        <v>9887.24</v>
      </c>
      <c r="IU312" s="412">
        <v>6373.09</v>
      </c>
      <c r="IV312" s="412">
        <v>6515.82</v>
      </c>
      <c r="IW312" s="412">
        <v>5180.5899999999992</v>
      </c>
      <c r="IX312" s="412">
        <v>3122.62</v>
      </c>
      <c r="IY312" s="412">
        <v>1307.17</v>
      </c>
      <c r="IZ312" s="412">
        <v>477.36</v>
      </c>
      <c r="JA312" s="412">
        <v>41.4</v>
      </c>
      <c r="JB312" s="412">
        <v>32914.97</v>
      </c>
      <c r="JC312" s="412">
        <v>5.4</v>
      </c>
      <c r="JD312" s="412">
        <v>6591.5</v>
      </c>
      <c r="JE312" s="412">
        <v>4956.8</v>
      </c>
      <c r="JF312" s="412">
        <v>5791.8</v>
      </c>
      <c r="JG312" s="412">
        <v>5180.6000000000004</v>
      </c>
      <c r="JH312" s="412">
        <v>3816.5</v>
      </c>
      <c r="JI312" s="412">
        <v>1888.1</v>
      </c>
      <c r="JJ312" s="412">
        <v>795.6</v>
      </c>
      <c r="JK312" s="412">
        <v>82.8</v>
      </c>
      <c r="JL312" s="412">
        <v>29109.099999999995</v>
      </c>
      <c r="JM312" s="412">
        <v>134.1</v>
      </c>
      <c r="JN312" s="412">
        <v>29243.200000000001</v>
      </c>
      <c r="JO312" s="286"/>
      <c r="JP312" s="143">
        <f t="shared" si="9"/>
        <v>0</v>
      </c>
    </row>
    <row r="313" spans="1:276" x14ac:dyDescent="0.2">
      <c r="A313" s="150" t="s">
        <v>23</v>
      </c>
      <c r="B313" s="151" t="s">
        <v>276</v>
      </c>
      <c r="C313" s="152" t="s">
        <v>277</v>
      </c>
      <c r="D313" s="415" t="s">
        <v>22</v>
      </c>
      <c r="E313" s="412">
        <v>1589</v>
      </c>
      <c r="F313" s="412">
        <v>5374</v>
      </c>
      <c r="G313" s="412">
        <v>15905</v>
      </c>
      <c r="H313" s="412">
        <v>10307</v>
      </c>
      <c r="I313" s="412">
        <v>6907</v>
      </c>
      <c r="J313" s="412">
        <v>3796</v>
      </c>
      <c r="K313" s="412">
        <v>2532</v>
      </c>
      <c r="L313" s="412">
        <v>355</v>
      </c>
      <c r="M313" s="412">
        <v>46765</v>
      </c>
      <c r="N313" s="412">
        <v>193</v>
      </c>
      <c r="O313" s="412">
        <v>838</v>
      </c>
      <c r="P313" s="412">
        <v>282</v>
      </c>
      <c r="Q313" s="412">
        <v>269</v>
      </c>
      <c r="R313" s="412">
        <v>68</v>
      </c>
      <c r="S313" s="412">
        <v>17</v>
      </c>
      <c r="T313" s="412">
        <v>53</v>
      </c>
      <c r="U313" s="412">
        <v>6</v>
      </c>
      <c r="V313" s="412">
        <v>1726</v>
      </c>
      <c r="W313" s="412">
        <v>0</v>
      </c>
      <c r="X313" s="412">
        <v>0</v>
      </c>
      <c r="Y313" s="412">
        <v>0</v>
      </c>
      <c r="Z313" s="412">
        <v>0</v>
      </c>
      <c r="AA313" s="412">
        <v>0</v>
      </c>
      <c r="AB313" s="412">
        <v>0</v>
      </c>
      <c r="AC313" s="412">
        <v>0</v>
      </c>
      <c r="AD313" s="412">
        <v>0</v>
      </c>
      <c r="AE313" s="412">
        <v>0</v>
      </c>
      <c r="AF313" s="412">
        <v>1396</v>
      </c>
      <c r="AG313" s="412">
        <v>4536</v>
      </c>
      <c r="AH313" s="412">
        <v>15623</v>
      </c>
      <c r="AI313" s="412">
        <v>10038</v>
      </c>
      <c r="AJ313" s="412">
        <v>6839</v>
      </c>
      <c r="AK313" s="412">
        <v>3779</v>
      </c>
      <c r="AL313" s="412">
        <v>2479</v>
      </c>
      <c r="AM313" s="412">
        <v>349</v>
      </c>
      <c r="AN313" s="412">
        <v>45039</v>
      </c>
      <c r="AO313" s="412">
        <v>1</v>
      </c>
      <c r="AP313" s="412">
        <v>10</v>
      </c>
      <c r="AQ313" s="412">
        <v>83</v>
      </c>
      <c r="AR313" s="412">
        <v>57</v>
      </c>
      <c r="AS313" s="412">
        <v>42</v>
      </c>
      <c r="AT313" s="412">
        <v>22</v>
      </c>
      <c r="AU313" s="412">
        <v>23</v>
      </c>
      <c r="AV313" s="412">
        <v>14</v>
      </c>
      <c r="AW313" s="412">
        <v>252</v>
      </c>
      <c r="AX313" s="412">
        <v>1</v>
      </c>
      <c r="AY313" s="412">
        <v>10</v>
      </c>
      <c r="AZ313" s="412">
        <v>83</v>
      </c>
      <c r="BA313" s="412">
        <v>57</v>
      </c>
      <c r="BB313" s="412">
        <v>42</v>
      </c>
      <c r="BC313" s="412">
        <v>22</v>
      </c>
      <c r="BD313" s="412">
        <v>23</v>
      </c>
      <c r="BE313" s="412">
        <v>14</v>
      </c>
      <c r="BF313" s="412">
        <v>0</v>
      </c>
      <c r="BG313" s="412">
        <v>252</v>
      </c>
      <c r="BH313" s="412">
        <v>1</v>
      </c>
      <c r="BI313" s="412">
        <v>1405</v>
      </c>
      <c r="BJ313" s="412">
        <v>4609</v>
      </c>
      <c r="BK313" s="412">
        <v>15597</v>
      </c>
      <c r="BL313" s="412">
        <v>10023</v>
      </c>
      <c r="BM313" s="412">
        <v>6819</v>
      </c>
      <c r="BN313" s="412">
        <v>3780</v>
      </c>
      <c r="BO313" s="412">
        <v>2470</v>
      </c>
      <c r="BP313" s="412">
        <v>335</v>
      </c>
      <c r="BQ313" s="412">
        <v>45039</v>
      </c>
      <c r="BR313" s="412">
        <v>0</v>
      </c>
      <c r="BS313" s="412">
        <v>737</v>
      </c>
      <c r="BT313" s="412">
        <v>2433</v>
      </c>
      <c r="BU313" s="412">
        <v>4875</v>
      </c>
      <c r="BV313" s="412">
        <v>2443</v>
      </c>
      <c r="BW313" s="412">
        <v>1353</v>
      </c>
      <c r="BX313" s="412">
        <v>554</v>
      </c>
      <c r="BY313" s="412">
        <v>308</v>
      </c>
      <c r="BZ313" s="412">
        <v>31</v>
      </c>
      <c r="CA313" s="412">
        <v>12734</v>
      </c>
      <c r="CB313" s="412">
        <v>0</v>
      </c>
      <c r="CC313" s="412">
        <v>3</v>
      </c>
      <c r="CD313" s="412">
        <v>20</v>
      </c>
      <c r="CE313" s="412">
        <v>97</v>
      </c>
      <c r="CF313" s="412">
        <v>68</v>
      </c>
      <c r="CG313" s="412">
        <v>46</v>
      </c>
      <c r="CH313" s="412">
        <v>12</v>
      </c>
      <c r="CI313" s="412">
        <v>10</v>
      </c>
      <c r="CJ313" s="412">
        <v>1</v>
      </c>
      <c r="CK313" s="412">
        <v>257</v>
      </c>
      <c r="CL313" s="412">
        <v>0</v>
      </c>
      <c r="CM313" s="412">
        <v>0</v>
      </c>
      <c r="CN313" s="412">
        <v>4</v>
      </c>
      <c r="CO313" s="412">
        <v>10</v>
      </c>
      <c r="CP313" s="412">
        <v>10</v>
      </c>
      <c r="CQ313" s="412">
        <v>10</v>
      </c>
      <c r="CR313" s="412">
        <v>6</v>
      </c>
      <c r="CS313" s="412">
        <v>19</v>
      </c>
      <c r="CT313" s="412">
        <v>3</v>
      </c>
      <c r="CU313" s="412">
        <v>62</v>
      </c>
      <c r="CV313" s="412">
        <v>67</v>
      </c>
      <c r="CW313" s="412">
        <v>59</v>
      </c>
      <c r="CX313" s="412">
        <v>127</v>
      </c>
      <c r="CY313" s="412">
        <v>174</v>
      </c>
      <c r="CZ313" s="412">
        <v>149</v>
      </c>
      <c r="DA313" s="412">
        <v>86</v>
      </c>
      <c r="DB313" s="412">
        <v>123</v>
      </c>
      <c r="DC313" s="412">
        <v>48</v>
      </c>
      <c r="DD313" s="412">
        <v>833</v>
      </c>
      <c r="DE313" s="412">
        <v>22</v>
      </c>
      <c r="DF313" s="412">
        <v>26</v>
      </c>
      <c r="DG313" s="412">
        <v>55</v>
      </c>
      <c r="DH313" s="412">
        <v>39</v>
      </c>
      <c r="DI313" s="412">
        <v>32</v>
      </c>
      <c r="DJ313" s="412">
        <v>10</v>
      </c>
      <c r="DK313" s="412">
        <v>11</v>
      </c>
      <c r="DL313" s="412">
        <v>4</v>
      </c>
      <c r="DM313" s="412">
        <v>199</v>
      </c>
      <c r="DN313" s="412">
        <v>42</v>
      </c>
      <c r="DO313" s="412">
        <v>54</v>
      </c>
      <c r="DP313" s="412">
        <v>151</v>
      </c>
      <c r="DQ313" s="412">
        <v>129</v>
      </c>
      <c r="DR313" s="412">
        <v>51</v>
      </c>
      <c r="DS313" s="412">
        <v>37</v>
      </c>
      <c r="DT313" s="412">
        <v>22</v>
      </c>
      <c r="DU313" s="412">
        <v>6</v>
      </c>
      <c r="DV313" s="412">
        <v>492</v>
      </c>
      <c r="DW313" s="412">
        <v>11</v>
      </c>
      <c r="DX313" s="412">
        <v>3</v>
      </c>
      <c r="DY313" s="412">
        <v>5</v>
      </c>
      <c r="DZ313" s="412">
        <v>8</v>
      </c>
      <c r="EA313" s="412">
        <v>10</v>
      </c>
      <c r="EB313" s="412">
        <v>1</v>
      </c>
      <c r="EC313" s="412">
        <v>6</v>
      </c>
      <c r="ED313" s="412">
        <v>1</v>
      </c>
      <c r="EE313" s="412">
        <v>45</v>
      </c>
      <c r="EF313" s="412">
        <v>75</v>
      </c>
      <c r="EG313" s="412">
        <v>83</v>
      </c>
      <c r="EH313" s="412">
        <v>211</v>
      </c>
      <c r="EI313" s="412">
        <v>176</v>
      </c>
      <c r="EJ313" s="412">
        <v>93</v>
      </c>
      <c r="EK313" s="412">
        <v>48</v>
      </c>
      <c r="EL313" s="412">
        <v>39</v>
      </c>
      <c r="EM313" s="412">
        <v>11</v>
      </c>
      <c r="EN313" s="412">
        <v>736</v>
      </c>
      <c r="EO313" s="412">
        <v>28</v>
      </c>
      <c r="EP313" s="412">
        <v>29</v>
      </c>
      <c r="EQ313" s="412">
        <v>66</v>
      </c>
      <c r="ER313" s="412">
        <v>53</v>
      </c>
      <c r="ES313" s="412">
        <v>41</v>
      </c>
      <c r="ET313" s="412">
        <v>17</v>
      </c>
      <c r="EU313" s="412">
        <v>16</v>
      </c>
      <c r="EV313" s="412">
        <v>6</v>
      </c>
      <c r="EW313" s="412">
        <v>256</v>
      </c>
      <c r="EX313" s="412">
        <v>0</v>
      </c>
      <c r="EY313" s="412">
        <v>0</v>
      </c>
      <c r="EZ313" s="412">
        <v>0</v>
      </c>
      <c r="FA313" s="412">
        <v>0</v>
      </c>
      <c r="FB313" s="412">
        <v>0</v>
      </c>
      <c r="FC313" s="412">
        <v>0</v>
      </c>
      <c r="FD313" s="412">
        <v>0</v>
      </c>
      <c r="FE313" s="412">
        <v>0</v>
      </c>
      <c r="FF313" s="412">
        <v>0</v>
      </c>
      <c r="FG313" s="412">
        <v>6</v>
      </c>
      <c r="FH313" s="412">
        <v>3</v>
      </c>
      <c r="FI313" s="412">
        <v>11</v>
      </c>
      <c r="FJ313" s="412">
        <v>14</v>
      </c>
      <c r="FK313" s="412">
        <v>9</v>
      </c>
      <c r="FL313" s="412">
        <v>7</v>
      </c>
      <c r="FM313" s="412">
        <v>5</v>
      </c>
      <c r="FN313" s="412">
        <v>2</v>
      </c>
      <c r="FO313" s="412">
        <v>57</v>
      </c>
      <c r="FP313" s="412">
        <v>22</v>
      </c>
      <c r="FQ313" s="412">
        <v>26</v>
      </c>
      <c r="FR313" s="412">
        <v>55</v>
      </c>
      <c r="FS313" s="412">
        <v>39</v>
      </c>
      <c r="FT313" s="412">
        <v>32</v>
      </c>
      <c r="FU313" s="412">
        <v>10</v>
      </c>
      <c r="FV313" s="412">
        <v>11</v>
      </c>
      <c r="FW313" s="412">
        <v>4</v>
      </c>
      <c r="FX313" s="412">
        <v>199</v>
      </c>
      <c r="FY313" s="412">
        <v>1</v>
      </c>
      <c r="FZ313" s="412">
        <v>612</v>
      </c>
      <c r="GA313" s="412">
        <v>2095</v>
      </c>
      <c r="GB313" s="412">
        <v>10459</v>
      </c>
      <c r="GC313" s="412">
        <v>7365</v>
      </c>
      <c r="GD313" s="412">
        <v>5349</v>
      </c>
      <c r="GE313" s="412">
        <v>3170</v>
      </c>
      <c r="GF313" s="412">
        <v>2105</v>
      </c>
      <c r="GG313" s="412">
        <v>293</v>
      </c>
      <c r="GH313" s="412">
        <v>31449</v>
      </c>
      <c r="GI313" s="412">
        <v>0</v>
      </c>
      <c r="GJ313" s="412">
        <v>793</v>
      </c>
      <c r="GK313" s="412">
        <v>2514</v>
      </c>
      <c r="GL313" s="412">
        <v>5138</v>
      </c>
      <c r="GM313" s="412">
        <v>2658</v>
      </c>
      <c r="GN313" s="412">
        <v>1470</v>
      </c>
      <c r="GO313" s="412">
        <v>610</v>
      </c>
      <c r="GP313" s="412">
        <v>365</v>
      </c>
      <c r="GQ313" s="412">
        <v>42</v>
      </c>
      <c r="GR313" s="412">
        <v>13590</v>
      </c>
      <c r="GS313" s="412">
        <v>0</v>
      </c>
      <c r="GT313" s="412">
        <v>2.5</v>
      </c>
      <c r="GU313" s="412">
        <v>0.5</v>
      </c>
      <c r="GV313" s="412">
        <v>0</v>
      </c>
      <c r="GW313" s="412">
        <v>0.5</v>
      </c>
      <c r="GX313" s="412">
        <v>0</v>
      </c>
      <c r="GY313" s="412">
        <v>0</v>
      </c>
      <c r="GZ313" s="412">
        <v>0</v>
      </c>
      <c r="HA313" s="412">
        <v>0</v>
      </c>
      <c r="HB313" s="412">
        <v>3.5</v>
      </c>
      <c r="HC313" s="412">
        <v>1</v>
      </c>
      <c r="HD313" s="412">
        <v>1210.25</v>
      </c>
      <c r="HE313" s="412">
        <v>3979.75</v>
      </c>
      <c r="HF313" s="412">
        <v>14308.5</v>
      </c>
      <c r="HG313" s="412">
        <v>9355.25</v>
      </c>
      <c r="HH313" s="412">
        <v>6452.25</v>
      </c>
      <c r="HI313" s="412">
        <v>3622.25</v>
      </c>
      <c r="HJ313" s="412">
        <v>2376.5</v>
      </c>
      <c r="HK313" s="412">
        <v>323.75</v>
      </c>
      <c r="HL313" s="412">
        <v>41629.5</v>
      </c>
      <c r="HM313" s="412">
        <v>0.6</v>
      </c>
      <c r="HN313" s="412">
        <v>806.8</v>
      </c>
      <c r="HO313" s="412">
        <v>3095.4</v>
      </c>
      <c r="HP313" s="412">
        <v>12718.7</v>
      </c>
      <c r="HQ313" s="412">
        <v>9355.2999999999993</v>
      </c>
      <c r="HR313" s="412">
        <v>7886.1</v>
      </c>
      <c r="HS313" s="412">
        <v>5232.1000000000004</v>
      </c>
      <c r="HT313" s="412">
        <v>3960.8</v>
      </c>
      <c r="HU313" s="412">
        <v>647.5</v>
      </c>
      <c r="HV313" s="412">
        <v>43703.3</v>
      </c>
      <c r="HW313" s="412">
        <v>905.3</v>
      </c>
      <c r="HX313" s="412">
        <v>44608.6</v>
      </c>
      <c r="HY313" s="412">
        <v>1</v>
      </c>
      <c r="HZ313" s="412">
        <v>1210.25</v>
      </c>
      <c r="IA313" s="412">
        <v>3979.75</v>
      </c>
      <c r="IB313" s="412">
        <v>14308.5</v>
      </c>
      <c r="IC313" s="412">
        <v>9355.25</v>
      </c>
      <c r="ID313" s="412">
        <v>6452.25</v>
      </c>
      <c r="IE313" s="412">
        <v>3622.25</v>
      </c>
      <c r="IF313" s="412">
        <v>2376.5</v>
      </c>
      <c r="IG313" s="412">
        <v>323.75</v>
      </c>
      <c r="IH313" s="412">
        <v>41629.5</v>
      </c>
      <c r="II313" s="412">
        <v>0</v>
      </c>
      <c r="IJ313" s="412">
        <v>224.73</v>
      </c>
      <c r="IK313" s="412">
        <v>863.44</v>
      </c>
      <c r="IL313" s="412">
        <v>1587.84</v>
      </c>
      <c r="IM313" s="412">
        <v>329.47</v>
      </c>
      <c r="IN313" s="412">
        <v>125.56</v>
      </c>
      <c r="IO313" s="412">
        <v>28.81</v>
      </c>
      <c r="IP313" s="412">
        <v>10.029999999999999</v>
      </c>
      <c r="IQ313" s="412">
        <v>0.59</v>
      </c>
      <c r="IR313" s="412">
        <v>3170.4700000000007</v>
      </c>
      <c r="IS313" s="412">
        <v>1</v>
      </c>
      <c r="IT313" s="412">
        <v>985.52</v>
      </c>
      <c r="IU313" s="412">
        <v>3116.31</v>
      </c>
      <c r="IV313" s="412">
        <v>12720.66</v>
      </c>
      <c r="IW313" s="412">
        <v>9025.7800000000007</v>
      </c>
      <c r="IX313" s="412">
        <v>6326.69</v>
      </c>
      <c r="IY313" s="412">
        <v>3593.44</v>
      </c>
      <c r="IZ313" s="412">
        <v>2366.4699999999998</v>
      </c>
      <c r="JA313" s="412">
        <v>323.16000000000003</v>
      </c>
      <c r="JB313" s="412">
        <v>38459.03</v>
      </c>
      <c r="JC313" s="412">
        <v>0.6</v>
      </c>
      <c r="JD313" s="412">
        <v>657</v>
      </c>
      <c r="JE313" s="412">
        <v>2423.8000000000002</v>
      </c>
      <c r="JF313" s="412">
        <v>11307.3</v>
      </c>
      <c r="JG313" s="412">
        <v>9025.7999999999993</v>
      </c>
      <c r="JH313" s="412">
        <v>7732.6</v>
      </c>
      <c r="JI313" s="412">
        <v>5190.5</v>
      </c>
      <c r="JJ313" s="412">
        <v>3944.1</v>
      </c>
      <c r="JK313" s="412">
        <v>646.29999999999995</v>
      </c>
      <c r="JL313" s="412">
        <v>40928</v>
      </c>
      <c r="JM313" s="412">
        <v>905.3</v>
      </c>
      <c r="JN313" s="412">
        <v>41833.300000000003</v>
      </c>
      <c r="JO313" s="286"/>
      <c r="JP313" s="143">
        <f t="shared" si="9"/>
        <v>0</v>
      </c>
    </row>
    <row r="314" spans="1:276" x14ac:dyDescent="0.2">
      <c r="A314" s="150" t="s">
        <v>25</v>
      </c>
      <c r="B314" s="151" t="s">
        <v>276</v>
      </c>
      <c r="C314" s="152" t="s">
        <v>285</v>
      </c>
      <c r="D314" s="415" t="s">
        <v>24</v>
      </c>
      <c r="E314" s="412">
        <v>2815</v>
      </c>
      <c r="F314" s="412">
        <v>3958</v>
      </c>
      <c r="G314" s="412">
        <v>3824</v>
      </c>
      <c r="H314" s="412">
        <v>3396</v>
      </c>
      <c r="I314" s="412">
        <v>1834</v>
      </c>
      <c r="J314" s="412">
        <v>1287</v>
      </c>
      <c r="K314" s="412">
        <v>681</v>
      </c>
      <c r="L314" s="412">
        <v>49</v>
      </c>
      <c r="M314" s="412">
        <v>17844</v>
      </c>
      <c r="N314" s="412">
        <v>55</v>
      </c>
      <c r="O314" s="412">
        <v>44</v>
      </c>
      <c r="P314" s="412">
        <v>63</v>
      </c>
      <c r="Q314" s="412">
        <v>38</v>
      </c>
      <c r="R314" s="412">
        <v>32</v>
      </c>
      <c r="S314" s="412">
        <v>13</v>
      </c>
      <c r="T314" s="412">
        <v>3</v>
      </c>
      <c r="U314" s="412">
        <v>1</v>
      </c>
      <c r="V314" s="412">
        <v>249</v>
      </c>
      <c r="W314" s="412">
        <v>0</v>
      </c>
      <c r="X314" s="412">
        <v>0</v>
      </c>
      <c r="Y314" s="412">
        <v>0</v>
      </c>
      <c r="Z314" s="412">
        <v>0</v>
      </c>
      <c r="AA314" s="412">
        <v>0</v>
      </c>
      <c r="AB314" s="412">
        <v>0</v>
      </c>
      <c r="AC314" s="412">
        <v>0</v>
      </c>
      <c r="AD314" s="412">
        <v>0</v>
      </c>
      <c r="AE314" s="412">
        <v>0</v>
      </c>
      <c r="AF314" s="412">
        <v>2760</v>
      </c>
      <c r="AG314" s="412">
        <v>3914</v>
      </c>
      <c r="AH314" s="412">
        <v>3761</v>
      </c>
      <c r="AI314" s="412">
        <v>3358</v>
      </c>
      <c r="AJ314" s="412">
        <v>1802</v>
      </c>
      <c r="AK314" s="412">
        <v>1274</v>
      </c>
      <c r="AL314" s="412">
        <v>678</v>
      </c>
      <c r="AM314" s="412">
        <v>48</v>
      </c>
      <c r="AN314" s="412">
        <v>17595</v>
      </c>
      <c r="AO314" s="412">
        <v>5</v>
      </c>
      <c r="AP314" s="412">
        <v>21</v>
      </c>
      <c r="AQ314" s="412">
        <v>22</v>
      </c>
      <c r="AR314" s="412">
        <v>15</v>
      </c>
      <c r="AS314" s="412">
        <v>19</v>
      </c>
      <c r="AT314" s="412">
        <v>8</v>
      </c>
      <c r="AU314" s="412">
        <v>12</v>
      </c>
      <c r="AV314" s="412">
        <v>3</v>
      </c>
      <c r="AW314" s="412">
        <v>105</v>
      </c>
      <c r="AX314" s="412">
        <v>5</v>
      </c>
      <c r="AY314" s="412">
        <v>21</v>
      </c>
      <c r="AZ314" s="412">
        <v>22</v>
      </c>
      <c r="BA314" s="412">
        <v>15</v>
      </c>
      <c r="BB314" s="412">
        <v>19</v>
      </c>
      <c r="BC314" s="412">
        <v>8</v>
      </c>
      <c r="BD314" s="412">
        <v>12</v>
      </c>
      <c r="BE314" s="412">
        <v>3</v>
      </c>
      <c r="BF314" s="412">
        <v>0</v>
      </c>
      <c r="BG314" s="412">
        <v>105</v>
      </c>
      <c r="BH314" s="412">
        <v>5</v>
      </c>
      <c r="BI314" s="412">
        <v>2776</v>
      </c>
      <c r="BJ314" s="412">
        <v>3915</v>
      </c>
      <c r="BK314" s="412">
        <v>3754</v>
      </c>
      <c r="BL314" s="412">
        <v>3362</v>
      </c>
      <c r="BM314" s="412">
        <v>1791</v>
      </c>
      <c r="BN314" s="412">
        <v>1278</v>
      </c>
      <c r="BO314" s="412">
        <v>669</v>
      </c>
      <c r="BP314" s="412">
        <v>45</v>
      </c>
      <c r="BQ314" s="412">
        <v>17595</v>
      </c>
      <c r="BR314" s="412">
        <v>3</v>
      </c>
      <c r="BS314" s="412">
        <v>1358</v>
      </c>
      <c r="BT314" s="412">
        <v>1433</v>
      </c>
      <c r="BU314" s="412">
        <v>1246</v>
      </c>
      <c r="BV314" s="412">
        <v>959</v>
      </c>
      <c r="BW314" s="412">
        <v>417</v>
      </c>
      <c r="BX314" s="412">
        <v>268</v>
      </c>
      <c r="BY314" s="412">
        <v>117</v>
      </c>
      <c r="BZ314" s="412">
        <v>3</v>
      </c>
      <c r="CA314" s="412">
        <v>5804</v>
      </c>
      <c r="CB314" s="412">
        <v>1</v>
      </c>
      <c r="CC314" s="412">
        <v>6</v>
      </c>
      <c r="CD314" s="412">
        <v>18</v>
      </c>
      <c r="CE314" s="412">
        <v>19</v>
      </c>
      <c r="CF314" s="412">
        <v>19</v>
      </c>
      <c r="CG314" s="412">
        <v>6</v>
      </c>
      <c r="CH314" s="412">
        <v>5</v>
      </c>
      <c r="CI314" s="412">
        <v>3</v>
      </c>
      <c r="CJ314" s="412">
        <v>0</v>
      </c>
      <c r="CK314" s="412">
        <v>77</v>
      </c>
      <c r="CL314" s="412">
        <v>0</v>
      </c>
      <c r="CM314" s="412">
        <v>3</v>
      </c>
      <c r="CN314" s="412">
        <v>6</v>
      </c>
      <c r="CO314" s="412">
        <v>2</v>
      </c>
      <c r="CP314" s="412">
        <v>6</v>
      </c>
      <c r="CQ314" s="412">
        <v>3</v>
      </c>
      <c r="CR314" s="412">
        <v>12</v>
      </c>
      <c r="CS314" s="412">
        <v>7</v>
      </c>
      <c r="CT314" s="412">
        <v>1</v>
      </c>
      <c r="CU314" s="412">
        <v>40</v>
      </c>
      <c r="CV314" s="412">
        <v>290</v>
      </c>
      <c r="CW314" s="412">
        <v>153</v>
      </c>
      <c r="CX314" s="412">
        <v>186</v>
      </c>
      <c r="CY314" s="412">
        <v>205</v>
      </c>
      <c r="CZ314" s="412">
        <v>72</v>
      </c>
      <c r="DA314" s="412">
        <v>61</v>
      </c>
      <c r="DB314" s="412">
        <v>48</v>
      </c>
      <c r="DC314" s="412">
        <v>8</v>
      </c>
      <c r="DD314" s="412">
        <v>1023</v>
      </c>
      <c r="DE314" s="412">
        <v>50</v>
      </c>
      <c r="DF314" s="412">
        <v>68</v>
      </c>
      <c r="DG314" s="412">
        <v>62</v>
      </c>
      <c r="DH314" s="412">
        <v>54</v>
      </c>
      <c r="DI314" s="412">
        <v>18</v>
      </c>
      <c r="DJ314" s="412">
        <v>12</v>
      </c>
      <c r="DK314" s="412">
        <v>7</v>
      </c>
      <c r="DL314" s="412">
        <v>1</v>
      </c>
      <c r="DM314" s="412">
        <v>272</v>
      </c>
      <c r="DN314" s="412">
        <v>0</v>
      </c>
      <c r="DO314" s="412">
        <v>0</v>
      </c>
      <c r="DP314" s="412">
        <v>0</v>
      </c>
      <c r="DQ314" s="412">
        <v>0</v>
      </c>
      <c r="DR314" s="412">
        <v>0</v>
      </c>
      <c r="DS314" s="412">
        <v>0</v>
      </c>
      <c r="DT314" s="412">
        <v>0</v>
      </c>
      <c r="DU314" s="412">
        <v>0</v>
      </c>
      <c r="DV314" s="412">
        <v>0</v>
      </c>
      <c r="DW314" s="412">
        <v>7</v>
      </c>
      <c r="DX314" s="412">
        <v>16</v>
      </c>
      <c r="DY314" s="412">
        <v>16</v>
      </c>
      <c r="DZ314" s="412">
        <v>7</v>
      </c>
      <c r="EA314" s="412">
        <v>3</v>
      </c>
      <c r="EB314" s="412">
        <v>2</v>
      </c>
      <c r="EC314" s="412">
        <v>1</v>
      </c>
      <c r="ED314" s="412">
        <v>0</v>
      </c>
      <c r="EE314" s="412">
        <v>52</v>
      </c>
      <c r="EF314" s="412">
        <v>57</v>
      </c>
      <c r="EG314" s="412">
        <v>84</v>
      </c>
      <c r="EH314" s="412">
        <v>78</v>
      </c>
      <c r="EI314" s="412">
        <v>61</v>
      </c>
      <c r="EJ314" s="412">
        <v>21</v>
      </c>
      <c r="EK314" s="412">
        <v>14</v>
      </c>
      <c r="EL314" s="412">
        <v>8</v>
      </c>
      <c r="EM314" s="412">
        <v>1</v>
      </c>
      <c r="EN314" s="412">
        <v>324</v>
      </c>
      <c r="EO314" s="412">
        <v>40</v>
      </c>
      <c r="EP314" s="412">
        <v>67</v>
      </c>
      <c r="EQ314" s="412">
        <v>62</v>
      </c>
      <c r="ER314" s="412">
        <v>47</v>
      </c>
      <c r="ES314" s="412">
        <v>18</v>
      </c>
      <c r="ET314" s="412">
        <v>13</v>
      </c>
      <c r="EU314" s="412">
        <v>6</v>
      </c>
      <c r="EV314" s="412">
        <v>1</v>
      </c>
      <c r="EW314" s="412">
        <v>254</v>
      </c>
      <c r="EX314" s="412">
        <v>0</v>
      </c>
      <c r="EY314" s="412">
        <v>0</v>
      </c>
      <c r="EZ314" s="412">
        <v>0</v>
      </c>
      <c r="FA314" s="412">
        <v>0</v>
      </c>
      <c r="FB314" s="412">
        <v>0</v>
      </c>
      <c r="FC314" s="412">
        <v>0</v>
      </c>
      <c r="FD314" s="412">
        <v>0</v>
      </c>
      <c r="FE314" s="412">
        <v>0</v>
      </c>
      <c r="FF314" s="412">
        <v>0</v>
      </c>
      <c r="FG314" s="412">
        <v>7</v>
      </c>
      <c r="FH314" s="412">
        <v>16</v>
      </c>
      <c r="FI314" s="412">
        <v>16</v>
      </c>
      <c r="FJ314" s="412">
        <v>7</v>
      </c>
      <c r="FK314" s="412">
        <v>3</v>
      </c>
      <c r="FL314" s="412">
        <v>2</v>
      </c>
      <c r="FM314" s="412">
        <v>1</v>
      </c>
      <c r="FN314" s="412">
        <v>0</v>
      </c>
      <c r="FO314" s="412">
        <v>52</v>
      </c>
      <c r="FP314" s="412">
        <v>33</v>
      </c>
      <c r="FQ314" s="412">
        <v>51</v>
      </c>
      <c r="FR314" s="412">
        <v>46</v>
      </c>
      <c r="FS314" s="412">
        <v>40</v>
      </c>
      <c r="FT314" s="412">
        <v>15</v>
      </c>
      <c r="FU314" s="412">
        <v>11</v>
      </c>
      <c r="FV314" s="412">
        <v>5</v>
      </c>
      <c r="FW314" s="412">
        <v>1</v>
      </c>
      <c r="FX314" s="412">
        <v>202</v>
      </c>
      <c r="FY314" s="412">
        <v>1</v>
      </c>
      <c r="FZ314" s="412">
        <v>1402</v>
      </c>
      <c r="GA314" s="412">
        <v>2442</v>
      </c>
      <c r="GB314" s="412">
        <v>2471</v>
      </c>
      <c r="GC314" s="412">
        <v>2371</v>
      </c>
      <c r="GD314" s="412">
        <v>1362</v>
      </c>
      <c r="GE314" s="412">
        <v>991</v>
      </c>
      <c r="GF314" s="412">
        <v>541</v>
      </c>
      <c r="GG314" s="412">
        <v>41</v>
      </c>
      <c r="GH314" s="412">
        <v>11622</v>
      </c>
      <c r="GI314" s="412">
        <v>4</v>
      </c>
      <c r="GJ314" s="412">
        <v>1374</v>
      </c>
      <c r="GK314" s="412">
        <v>1473</v>
      </c>
      <c r="GL314" s="412">
        <v>1283</v>
      </c>
      <c r="GM314" s="412">
        <v>991</v>
      </c>
      <c r="GN314" s="412">
        <v>429</v>
      </c>
      <c r="GO314" s="412">
        <v>287</v>
      </c>
      <c r="GP314" s="412">
        <v>128</v>
      </c>
      <c r="GQ314" s="412">
        <v>4</v>
      </c>
      <c r="GR314" s="412">
        <v>5973</v>
      </c>
      <c r="GS314" s="412">
        <v>0</v>
      </c>
      <c r="GT314" s="412">
        <v>0</v>
      </c>
      <c r="GU314" s="412">
        <v>0</v>
      </c>
      <c r="GV314" s="412">
        <v>0</v>
      </c>
      <c r="GW314" s="412">
        <v>0</v>
      </c>
      <c r="GX314" s="412">
        <v>0</v>
      </c>
      <c r="GY314" s="412">
        <v>0</v>
      </c>
      <c r="GZ314" s="412">
        <v>0</v>
      </c>
      <c r="HA314" s="412">
        <v>0</v>
      </c>
      <c r="HB314" s="412">
        <v>0</v>
      </c>
      <c r="HC314" s="412">
        <v>4</v>
      </c>
      <c r="HD314" s="412">
        <v>2437</v>
      </c>
      <c r="HE314" s="412">
        <v>3557.25</v>
      </c>
      <c r="HF314" s="412">
        <v>3444.75</v>
      </c>
      <c r="HG314" s="412">
        <v>3118</v>
      </c>
      <c r="HH314" s="412">
        <v>1685.25</v>
      </c>
      <c r="HI314" s="412">
        <v>1204.75</v>
      </c>
      <c r="HJ314" s="412">
        <v>636</v>
      </c>
      <c r="HK314" s="412">
        <v>43.75</v>
      </c>
      <c r="HL314" s="412">
        <v>16130.75</v>
      </c>
      <c r="HM314" s="412">
        <v>2.2000000000000002</v>
      </c>
      <c r="HN314" s="412">
        <v>1624.7</v>
      </c>
      <c r="HO314" s="412">
        <v>2766.8</v>
      </c>
      <c r="HP314" s="412">
        <v>3062</v>
      </c>
      <c r="HQ314" s="412">
        <v>3118</v>
      </c>
      <c r="HR314" s="412">
        <v>2059.8000000000002</v>
      </c>
      <c r="HS314" s="412">
        <v>1740.2</v>
      </c>
      <c r="HT314" s="412">
        <v>1060</v>
      </c>
      <c r="HU314" s="412">
        <v>87.5</v>
      </c>
      <c r="HV314" s="412">
        <v>15521.2</v>
      </c>
      <c r="HW314" s="412">
        <v>0</v>
      </c>
      <c r="HX314" s="412">
        <v>15521.2</v>
      </c>
      <c r="HY314" s="412">
        <v>4</v>
      </c>
      <c r="HZ314" s="412">
        <v>2437</v>
      </c>
      <c r="IA314" s="412">
        <v>3557.25</v>
      </c>
      <c r="IB314" s="412">
        <v>3444.75</v>
      </c>
      <c r="IC314" s="412">
        <v>3118</v>
      </c>
      <c r="ID314" s="412">
        <v>1685.25</v>
      </c>
      <c r="IE314" s="412">
        <v>1204.75</v>
      </c>
      <c r="IF314" s="412">
        <v>636</v>
      </c>
      <c r="IG314" s="412">
        <v>43.75</v>
      </c>
      <c r="IH314" s="412">
        <v>16130.75</v>
      </c>
      <c r="II314" s="412">
        <v>0.72</v>
      </c>
      <c r="IJ314" s="412">
        <v>905.14</v>
      </c>
      <c r="IK314" s="412">
        <v>1066.49</v>
      </c>
      <c r="IL314" s="412">
        <v>570.99</v>
      </c>
      <c r="IM314" s="412">
        <v>280.64</v>
      </c>
      <c r="IN314" s="412">
        <v>47.58</v>
      </c>
      <c r="IO314" s="412">
        <v>31.73</v>
      </c>
      <c r="IP314" s="412">
        <v>6.54</v>
      </c>
      <c r="IQ314" s="412">
        <v>0</v>
      </c>
      <c r="IR314" s="412">
        <v>2909.83</v>
      </c>
      <c r="IS314" s="412">
        <v>3.2800000000000002</v>
      </c>
      <c r="IT314" s="412">
        <v>1531.8600000000001</v>
      </c>
      <c r="IU314" s="412">
        <v>2490.7600000000002</v>
      </c>
      <c r="IV314" s="412">
        <v>2873.76</v>
      </c>
      <c r="IW314" s="412">
        <v>2837.36</v>
      </c>
      <c r="IX314" s="412">
        <v>1637.67</v>
      </c>
      <c r="IY314" s="412">
        <v>1173.02</v>
      </c>
      <c r="IZ314" s="412">
        <v>629.46</v>
      </c>
      <c r="JA314" s="412">
        <v>43.75</v>
      </c>
      <c r="JB314" s="412">
        <v>13220.920000000002</v>
      </c>
      <c r="JC314" s="412">
        <v>1.8</v>
      </c>
      <c r="JD314" s="412">
        <v>1021.2</v>
      </c>
      <c r="JE314" s="412">
        <v>1937.3</v>
      </c>
      <c r="JF314" s="412">
        <v>2554.5</v>
      </c>
      <c r="JG314" s="412">
        <v>2837.4</v>
      </c>
      <c r="JH314" s="412">
        <v>2001.6</v>
      </c>
      <c r="JI314" s="412">
        <v>1694.4</v>
      </c>
      <c r="JJ314" s="412">
        <v>1049.0999999999999</v>
      </c>
      <c r="JK314" s="412">
        <v>87.5</v>
      </c>
      <c r="JL314" s="412">
        <v>13184.800000000001</v>
      </c>
      <c r="JM314" s="412">
        <v>0</v>
      </c>
      <c r="JN314" s="412">
        <v>13184.8</v>
      </c>
      <c r="JO314" s="286"/>
      <c r="JP314" s="143">
        <f t="shared" si="9"/>
        <v>0</v>
      </c>
    </row>
    <row r="315" spans="1:276" x14ac:dyDescent="0.2">
      <c r="A315" s="150" t="s">
        <v>27</v>
      </c>
      <c r="B315" s="151" t="s">
        <v>292</v>
      </c>
      <c r="C315" s="152" t="s">
        <v>128</v>
      </c>
      <c r="D315" s="415" t="s">
        <v>26</v>
      </c>
      <c r="E315" s="412">
        <v>1723</v>
      </c>
      <c r="F315" s="412">
        <v>6815</v>
      </c>
      <c r="G315" s="412">
        <v>15907</v>
      </c>
      <c r="H315" s="412">
        <v>22648</v>
      </c>
      <c r="I315" s="412">
        <v>22552</v>
      </c>
      <c r="J315" s="412">
        <v>17187</v>
      </c>
      <c r="K315" s="412">
        <v>22143</v>
      </c>
      <c r="L315" s="412">
        <v>14946</v>
      </c>
      <c r="M315" s="412">
        <v>123921</v>
      </c>
      <c r="N315" s="412">
        <v>54</v>
      </c>
      <c r="O315" s="412">
        <v>396</v>
      </c>
      <c r="P315" s="412">
        <v>365</v>
      </c>
      <c r="Q315" s="412">
        <v>560</v>
      </c>
      <c r="R315" s="412">
        <v>668</v>
      </c>
      <c r="S315" s="412">
        <v>664</v>
      </c>
      <c r="T315" s="412">
        <v>979</v>
      </c>
      <c r="U315" s="412">
        <v>477</v>
      </c>
      <c r="V315" s="412">
        <v>4163</v>
      </c>
      <c r="W315" s="412">
        <v>0</v>
      </c>
      <c r="X315" s="412">
        <v>0</v>
      </c>
      <c r="Y315" s="412">
        <v>0</v>
      </c>
      <c r="Z315" s="412">
        <v>0</v>
      </c>
      <c r="AA315" s="412">
        <v>0</v>
      </c>
      <c r="AB315" s="412">
        <v>0</v>
      </c>
      <c r="AC315" s="412">
        <v>0</v>
      </c>
      <c r="AD315" s="412">
        <v>0</v>
      </c>
      <c r="AE315" s="412">
        <v>0</v>
      </c>
      <c r="AF315" s="412">
        <v>1669</v>
      </c>
      <c r="AG315" s="412">
        <v>6419</v>
      </c>
      <c r="AH315" s="412">
        <v>15542</v>
      </c>
      <c r="AI315" s="412">
        <v>22088</v>
      </c>
      <c r="AJ315" s="412">
        <v>21884</v>
      </c>
      <c r="AK315" s="412">
        <v>16523</v>
      </c>
      <c r="AL315" s="412">
        <v>21164</v>
      </c>
      <c r="AM315" s="412">
        <v>14469</v>
      </c>
      <c r="AN315" s="412">
        <v>119758</v>
      </c>
      <c r="AO315" s="412">
        <v>0</v>
      </c>
      <c r="AP315" s="412">
        <v>9</v>
      </c>
      <c r="AQ315" s="412">
        <v>16</v>
      </c>
      <c r="AR315" s="412">
        <v>29</v>
      </c>
      <c r="AS315" s="412">
        <v>42</v>
      </c>
      <c r="AT315" s="412">
        <v>24</v>
      </c>
      <c r="AU315" s="412">
        <v>29</v>
      </c>
      <c r="AV315" s="412">
        <v>22</v>
      </c>
      <c r="AW315" s="412">
        <v>171</v>
      </c>
      <c r="AX315" s="412">
        <v>0</v>
      </c>
      <c r="AY315" s="412">
        <v>9</v>
      </c>
      <c r="AZ315" s="412">
        <v>16</v>
      </c>
      <c r="BA315" s="412">
        <v>29</v>
      </c>
      <c r="BB315" s="412">
        <v>42</v>
      </c>
      <c r="BC315" s="412">
        <v>24</v>
      </c>
      <c r="BD315" s="412">
        <v>29</v>
      </c>
      <c r="BE315" s="412">
        <v>22</v>
      </c>
      <c r="BF315" s="412">
        <v>0</v>
      </c>
      <c r="BG315" s="412">
        <v>171</v>
      </c>
      <c r="BH315" s="412">
        <v>0</v>
      </c>
      <c r="BI315" s="412">
        <v>1678</v>
      </c>
      <c r="BJ315" s="412">
        <v>6426</v>
      </c>
      <c r="BK315" s="412">
        <v>15555</v>
      </c>
      <c r="BL315" s="412">
        <v>22101</v>
      </c>
      <c r="BM315" s="412">
        <v>21866</v>
      </c>
      <c r="BN315" s="412">
        <v>16528</v>
      </c>
      <c r="BO315" s="412">
        <v>21157</v>
      </c>
      <c r="BP315" s="412">
        <v>14447</v>
      </c>
      <c r="BQ315" s="412">
        <v>119758</v>
      </c>
      <c r="BR315" s="412">
        <v>0</v>
      </c>
      <c r="BS315" s="412">
        <v>857</v>
      </c>
      <c r="BT315" s="412">
        <v>3809</v>
      </c>
      <c r="BU315" s="412">
        <v>7638</v>
      </c>
      <c r="BV315" s="412">
        <v>8835</v>
      </c>
      <c r="BW315" s="412">
        <v>7477</v>
      </c>
      <c r="BX315" s="412">
        <v>4327</v>
      </c>
      <c r="BY315" s="412">
        <v>4179</v>
      </c>
      <c r="BZ315" s="412">
        <v>1631</v>
      </c>
      <c r="CA315" s="412">
        <v>38753</v>
      </c>
      <c r="CB315" s="412">
        <v>0</v>
      </c>
      <c r="CC315" s="412">
        <v>2</v>
      </c>
      <c r="CD315" s="412">
        <v>18</v>
      </c>
      <c r="CE315" s="412">
        <v>80</v>
      </c>
      <c r="CF315" s="412">
        <v>142</v>
      </c>
      <c r="CG315" s="412">
        <v>165</v>
      </c>
      <c r="CH315" s="412">
        <v>123</v>
      </c>
      <c r="CI315" s="412">
        <v>110</v>
      </c>
      <c r="CJ315" s="412">
        <v>36</v>
      </c>
      <c r="CK315" s="412">
        <v>676</v>
      </c>
      <c r="CL315" s="412">
        <v>0</v>
      </c>
      <c r="CM315" s="412">
        <v>3</v>
      </c>
      <c r="CN315" s="412">
        <v>1</v>
      </c>
      <c r="CO315" s="412">
        <v>0</v>
      </c>
      <c r="CP315" s="412">
        <v>0</v>
      </c>
      <c r="CQ315" s="412">
        <v>13</v>
      </c>
      <c r="CR315" s="412">
        <v>5</v>
      </c>
      <c r="CS315" s="412">
        <v>13</v>
      </c>
      <c r="CT315" s="412">
        <v>22</v>
      </c>
      <c r="CU315" s="412">
        <v>57</v>
      </c>
      <c r="CV315" s="412">
        <v>39</v>
      </c>
      <c r="CW315" s="412">
        <v>56</v>
      </c>
      <c r="CX315" s="412">
        <v>239</v>
      </c>
      <c r="CY315" s="412">
        <v>477</v>
      </c>
      <c r="CZ315" s="412">
        <v>682</v>
      </c>
      <c r="DA315" s="412">
        <v>784</v>
      </c>
      <c r="DB315" s="412">
        <v>1612</v>
      </c>
      <c r="DC315" s="412">
        <v>1452</v>
      </c>
      <c r="DD315" s="412">
        <v>5341</v>
      </c>
      <c r="DE315" s="412">
        <v>9</v>
      </c>
      <c r="DF315" s="412">
        <v>32</v>
      </c>
      <c r="DG315" s="412">
        <v>49</v>
      </c>
      <c r="DH315" s="412">
        <v>114</v>
      </c>
      <c r="DI315" s="412">
        <v>126</v>
      </c>
      <c r="DJ315" s="412">
        <v>138</v>
      </c>
      <c r="DK315" s="412">
        <v>160</v>
      </c>
      <c r="DL315" s="412">
        <v>216</v>
      </c>
      <c r="DM315" s="412">
        <v>844</v>
      </c>
      <c r="DN315" s="412">
        <v>0</v>
      </c>
      <c r="DO315" s="412">
        <v>0</v>
      </c>
      <c r="DP315" s="412">
        <v>0</v>
      </c>
      <c r="DQ315" s="412">
        <v>0</v>
      </c>
      <c r="DR315" s="412">
        <v>0</v>
      </c>
      <c r="DS315" s="412">
        <v>0</v>
      </c>
      <c r="DT315" s="412">
        <v>0</v>
      </c>
      <c r="DU315" s="412">
        <v>0</v>
      </c>
      <c r="DV315" s="412">
        <v>0</v>
      </c>
      <c r="DW315" s="412">
        <v>0</v>
      </c>
      <c r="DX315" s="412">
        <v>0</v>
      </c>
      <c r="DY315" s="412">
        <v>0</v>
      </c>
      <c r="DZ315" s="412">
        <v>0</v>
      </c>
      <c r="EA315" s="412">
        <v>0</v>
      </c>
      <c r="EB315" s="412">
        <v>0</v>
      </c>
      <c r="EC315" s="412">
        <v>0</v>
      </c>
      <c r="ED315" s="412">
        <v>0</v>
      </c>
      <c r="EE315" s="412">
        <v>0</v>
      </c>
      <c r="EF315" s="412">
        <v>9</v>
      </c>
      <c r="EG315" s="412">
        <v>32</v>
      </c>
      <c r="EH315" s="412">
        <v>49</v>
      </c>
      <c r="EI315" s="412">
        <v>114</v>
      </c>
      <c r="EJ315" s="412">
        <v>126</v>
      </c>
      <c r="EK315" s="412">
        <v>138</v>
      </c>
      <c r="EL315" s="412">
        <v>160</v>
      </c>
      <c r="EM315" s="412">
        <v>216</v>
      </c>
      <c r="EN315" s="412">
        <v>844</v>
      </c>
      <c r="EO315" s="412">
        <v>5</v>
      </c>
      <c r="EP315" s="412">
        <v>27</v>
      </c>
      <c r="EQ315" s="412">
        <v>28</v>
      </c>
      <c r="ER315" s="412">
        <v>77</v>
      </c>
      <c r="ES315" s="412">
        <v>96</v>
      </c>
      <c r="ET315" s="412">
        <v>105</v>
      </c>
      <c r="EU315" s="412">
        <v>102</v>
      </c>
      <c r="EV315" s="412">
        <v>165</v>
      </c>
      <c r="EW315" s="412">
        <v>605</v>
      </c>
      <c r="EX315" s="412">
        <v>0</v>
      </c>
      <c r="EY315" s="412">
        <v>0</v>
      </c>
      <c r="EZ315" s="412">
        <v>0</v>
      </c>
      <c r="FA315" s="412">
        <v>0</v>
      </c>
      <c r="FB315" s="412">
        <v>0</v>
      </c>
      <c r="FC315" s="412">
        <v>0</v>
      </c>
      <c r="FD315" s="412">
        <v>0</v>
      </c>
      <c r="FE315" s="412">
        <v>0</v>
      </c>
      <c r="FF315" s="412">
        <v>0</v>
      </c>
      <c r="FG315" s="412">
        <v>0</v>
      </c>
      <c r="FH315" s="412">
        <v>0</v>
      </c>
      <c r="FI315" s="412">
        <v>2</v>
      </c>
      <c r="FJ315" s="412">
        <v>4</v>
      </c>
      <c r="FK315" s="412">
        <v>3</v>
      </c>
      <c r="FL315" s="412">
        <v>4</v>
      </c>
      <c r="FM315" s="412">
        <v>9</v>
      </c>
      <c r="FN315" s="412">
        <v>8</v>
      </c>
      <c r="FO315" s="412">
        <v>30</v>
      </c>
      <c r="FP315" s="412">
        <v>5</v>
      </c>
      <c r="FQ315" s="412">
        <v>27</v>
      </c>
      <c r="FR315" s="412">
        <v>26</v>
      </c>
      <c r="FS315" s="412">
        <v>73</v>
      </c>
      <c r="FT315" s="412">
        <v>93</v>
      </c>
      <c r="FU315" s="412">
        <v>101</v>
      </c>
      <c r="FV315" s="412">
        <v>93</v>
      </c>
      <c r="FW315" s="412">
        <v>157</v>
      </c>
      <c r="FX315" s="412">
        <v>575</v>
      </c>
      <c r="FY315" s="412">
        <v>0</v>
      </c>
      <c r="FZ315" s="412">
        <v>816</v>
      </c>
      <c r="GA315" s="412">
        <v>2598</v>
      </c>
      <c r="GB315" s="412">
        <v>7835</v>
      </c>
      <c r="GC315" s="412">
        <v>13122</v>
      </c>
      <c r="GD315" s="412">
        <v>14205</v>
      </c>
      <c r="GE315" s="412">
        <v>12070</v>
      </c>
      <c r="GF315" s="412">
        <v>16850</v>
      </c>
      <c r="GG315" s="412">
        <v>12753</v>
      </c>
      <c r="GH315" s="412">
        <v>80249</v>
      </c>
      <c r="GI315" s="412">
        <v>0</v>
      </c>
      <c r="GJ315" s="412">
        <v>862</v>
      </c>
      <c r="GK315" s="412">
        <v>3828</v>
      </c>
      <c r="GL315" s="412">
        <v>7720</v>
      </c>
      <c r="GM315" s="412">
        <v>8979</v>
      </c>
      <c r="GN315" s="412">
        <v>7661</v>
      </c>
      <c r="GO315" s="412">
        <v>4458</v>
      </c>
      <c r="GP315" s="412">
        <v>4307</v>
      </c>
      <c r="GQ315" s="412">
        <v>1694</v>
      </c>
      <c r="GR315" s="412">
        <v>39509</v>
      </c>
      <c r="GS315" s="412">
        <v>0</v>
      </c>
      <c r="GT315" s="412">
        <v>0</v>
      </c>
      <c r="GU315" s="412">
        <v>0</v>
      </c>
      <c r="GV315" s="412">
        <v>0</v>
      </c>
      <c r="GW315" s="412">
        <v>0</v>
      </c>
      <c r="GX315" s="412">
        <v>0</v>
      </c>
      <c r="GY315" s="412">
        <v>0</v>
      </c>
      <c r="GZ315" s="412">
        <v>0</v>
      </c>
      <c r="HA315" s="412">
        <v>0</v>
      </c>
      <c r="HB315" s="412">
        <v>0</v>
      </c>
      <c r="HC315" s="412">
        <v>0</v>
      </c>
      <c r="HD315" s="412">
        <v>1461.75</v>
      </c>
      <c r="HE315" s="412">
        <v>5468.75</v>
      </c>
      <c r="HF315" s="412">
        <v>13624.5</v>
      </c>
      <c r="HG315" s="412">
        <v>19855.75</v>
      </c>
      <c r="HH315" s="412">
        <v>19946</v>
      </c>
      <c r="HI315" s="412">
        <v>15411.5</v>
      </c>
      <c r="HJ315" s="412">
        <v>20075.75</v>
      </c>
      <c r="HK315" s="412">
        <v>14016.75</v>
      </c>
      <c r="HL315" s="412">
        <v>109860.75</v>
      </c>
      <c r="HM315" s="412">
        <v>0</v>
      </c>
      <c r="HN315" s="412">
        <v>974.5</v>
      </c>
      <c r="HO315" s="412">
        <v>4253.5</v>
      </c>
      <c r="HP315" s="412">
        <v>12110.7</v>
      </c>
      <c r="HQ315" s="412">
        <v>19855.8</v>
      </c>
      <c r="HR315" s="412">
        <v>24378.400000000001</v>
      </c>
      <c r="HS315" s="412">
        <v>22261.1</v>
      </c>
      <c r="HT315" s="412">
        <v>33459.599999999999</v>
      </c>
      <c r="HU315" s="412">
        <v>28033.5</v>
      </c>
      <c r="HV315" s="412">
        <v>145327.1</v>
      </c>
      <c r="HW315" s="412">
        <v>447.2</v>
      </c>
      <c r="HX315" s="412">
        <v>145774.29999999999</v>
      </c>
      <c r="HY315" s="412">
        <v>0</v>
      </c>
      <c r="HZ315" s="412">
        <v>1461.75</v>
      </c>
      <c r="IA315" s="412">
        <v>5468.75</v>
      </c>
      <c r="IB315" s="412">
        <v>13624.5</v>
      </c>
      <c r="IC315" s="412">
        <v>19855.75</v>
      </c>
      <c r="ID315" s="412">
        <v>19946</v>
      </c>
      <c r="IE315" s="412">
        <v>15411.5</v>
      </c>
      <c r="IF315" s="412">
        <v>20075.75</v>
      </c>
      <c r="IG315" s="412">
        <v>14016.75</v>
      </c>
      <c r="IH315" s="412">
        <v>109860.75</v>
      </c>
      <c r="II315" s="412">
        <v>0</v>
      </c>
      <c r="IJ315" s="412">
        <v>391.29</v>
      </c>
      <c r="IK315" s="412">
        <v>1844.31</v>
      </c>
      <c r="IL315" s="412">
        <v>3883.67</v>
      </c>
      <c r="IM315" s="412">
        <v>4178.3</v>
      </c>
      <c r="IN315" s="412">
        <v>2685.41</v>
      </c>
      <c r="IO315" s="412">
        <v>1012.52</v>
      </c>
      <c r="IP315" s="412">
        <v>529.54</v>
      </c>
      <c r="IQ315" s="412">
        <v>43.07</v>
      </c>
      <c r="IR315" s="412">
        <v>14568.11</v>
      </c>
      <c r="IS315" s="412">
        <v>0</v>
      </c>
      <c r="IT315" s="412">
        <v>1070.46</v>
      </c>
      <c r="IU315" s="412">
        <v>3624.44</v>
      </c>
      <c r="IV315" s="412">
        <v>9740.83</v>
      </c>
      <c r="IW315" s="412">
        <v>15677.45</v>
      </c>
      <c r="IX315" s="412">
        <v>17260.59</v>
      </c>
      <c r="IY315" s="412">
        <v>14398.98</v>
      </c>
      <c r="IZ315" s="412">
        <v>19546.21</v>
      </c>
      <c r="JA315" s="412">
        <v>13973.68</v>
      </c>
      <c r="JB315" s="412">
        <v>95292.639999999985</v>
      </c>
      <c r="JC315" s="412">
        <v>0</v>
      </c>
      <c r="JD315" s="412">
        <v>713.6</v>
      </c>
      <c r="JE315" s="412">
        <v>2819</v>
      </c>
      <c r="JF315" s="412">
        <v>8658.5</v>
      </c>
      <c r="JG315" s="412">
        <v>15677.5</v>
      </c>
      <c r="JH315" s="412">
        <v>21096.3</v>
      </c>
      <c r="JI315" s="412">
        <v>20798.5</v>
      </c>
      <c r="JJ315" s="412">
        <v>32577</v>
      </c>
      <c r="JK315" s="412">
        <v>27947.4</v>
      </c>
      <c r="JL315" s="412">
        <v>130287.79999999999</v>
      </c>
      <c r="JM315" s="412">
        <v>447.2</v>
      </c>
      <c r="JN315" s="412">
        <v>130735</v>
      </c>
      <c r="JO315" s="286"/>
      <c r="JP315" s="143">
        <f t="shared" si="9"/>
        <v>0</v>
      </c>
    </row>
    <row r="316" spans="1:276" x14ac:dyDescent="0.2">
      <c r="A316" s="150" t="s">
        <v>28</v>
      </c>
      <c r="B316" s="151" t="s">
        <v>276</v>
      </c>
      <c r="C316" s="152" t="s">
        <v>285</v>
      </c>
      <c r="D316" s="415" t="s">
        <v>342</v>
      </c>
      <c r="E316" s="412">
        <v>7438</v>
      </c>
      <c r="F316" s="412">
        <v>9483</v>
      </c>
      <c r="G316" s="412">
        <v>6085</v>
      </c>
      <c r="H316" s="412">
        <v>4896</v>
      </c>
      <c r="I316" s="412">
        <v>2332</v>
      </c>
      <c r="J316" s="412">
        <v>869</v>
      </c>
      <c r="K316" s="412">
        <v>318</v>
      </c>
      <c r="L316" s="412">
        <v>17</v>
      </c>
      <c r="M316" s="412">
        <v>31438</v>
      </c>
      <c r="N316" s="412">
        <v>111</v>
      </c>
      <c r="O316" s="412">
        <v>73</v>
      </c>
      <c r="P316" s="412">
        <v>66</v>
      </c>
      <c r="Q316" s="412">
        <v>57</v>
      </c>
      <c r="R316" s="412">
        <v>28</v>
      </c>
      <c r="S316" s="412">
        <v>4</v>
      </c>
      <c r="T316" s="412">
        <v>3</v>
      </c>
      <c r="U316" s="412">
        <v>0</v>
      </c>
      <c r="V316" s="412">
        <v>342</v>
      </c>
      <c r="W316" s="412">
        <v>0</v>
      </c>
      <c r="X316" s="412">
        <v>0</v>
      </c>
      <c r="Y316" s="412">
        <v>0</v>
      </c>
      <c r="Z316" s="412">
        <v>0</v>
      </c>
      <c r="AA316" s="412">
        <v>0</v>
      </c>
      <c r="AB316" s="412">
        <v>0</v>
      </c>
      <c r="AC316" s="412">
        <v>0</v>
      </c>
      <c r="AD316" s="412">
        <v>0</v>
      </c>
      <c r="AE316" s="412">
        <v>0</v>
      </c>
      <c r="AF316" s="412">
        <v>7327</v>
      </c>
      <c r="AG316" s="412">
        <v>9410</v>
      </c>
      <c r="AH316" s="412">
        <v>6019</v>
      </c>
      <c r="AI316" s="412">
        <v>4839</v>
      </c>
      <c r="AJ316" s="412">
        <v>2304</v>
      </c>
      <c r="AK316" s="412">
        <v>865</v>
      </c>
      <c r="AL316" s="412">
        <v>315</v>
      </c>
      <c r="AM316" s="412">
        <v>17</v>
      </c>
      <c r="AN316" s="412">
        <v>31096</v>
      </c>
      <c r="AO316" s="412">
        <v>16</v>
      </c>
      <c r="AP316" s="412">
        <v>45</v>
      </c>
      <c r="AQ316" s="412">
        <v>41</v>
      </c>
      <c r="AR316" s="412">
        <v>45</v>
      </c>
      <c r="AS316" s="412">
        <v>34</v>
      </c>
      <c r="AT316" s="412">
        <v>8</v>
      </c>
      <c r="AU316" s="412">
        <v>20</v>
      </c>
      <c r="AV316" s="412">
        <v>4</v>
      </c>
      <c r="AW316" s="412">
        <v>213</v>
      </c>
      <c r="AX316" s="412">
        <v>16</v>
      </c>
      <c r="AY316" s="412">
        <v>45</v>
      </c>
      <c r="AZ316" s="412">
        <v>41</v>
      </c>
      <c r="BA316" s="412">
        <v>45</v>
      </c>
      <c r="BB316" s="412">
        <v>34</v>
      </c>
      <c r="BC316" s="412">
        <v>8</v>
      </c>
      <c r="BD316" s="412">
        <v>20</v>
      </c>
      <c r="BE316" s="412">
        <v>4</v>
      </c>
      <c r="BF316" s="412">
        <v>0</v>
      </c>
      <c r="BG316" s="412">
        <v>213</v>
      </c>
      <c r="BH316" s="412">
        <v>16</v>
      </c>
      <c r="BI316" s="412">
        <v>7356</v>
      </c>
      <c r="BJ316" s="412">
        <v>9406</v>
      </c>
      <c r="BK316" s="412">
        <v>6023</v>
      </c>
      <c r="BL316" s="412">
        <v>4828</v>
      </c>
      <c r="BM316" s="412">
        <v>2278</v>
      </c>
      <c r="BN316" s="412">
        <v>877</v>
      </c>
      <c r="BO316" s="412">
        <v>299</v>
      </c>
      <c r="BP316" s="412">
        <v>13</v>
      </c>
      <c r="BQ316" s="412">
        <v>31096</v>
      </c>
      <c r="BR316" s="412">
        <v>7</v>
      </c>
      <c r="BS316" s="412">
        <v>4013</v>
      </c>
      <c r="BT316" s="412">
        <v>3229</v>
      </c>
      <c r="BU316" s="412">
        <v>1709</v>
      </c>
      <c r="BV316" s="412">
        <v>1150</v>
      </c>
      <c r="BW316" s="412">
        <v>468</v>
      </c>
      <c r="BX316" s="412">
        <v>122</v>
      </c>
      <c r="BY316" s="412">
        <v>44</v>
      </c>
      <c r="BZ316" s="412">
        <v>1</v>
      </c>
      <c r="CA316" s="412">
        <v>10743</v>
      </c>
      <c r="CB316" s="412">
        <v>1</v>
      </c>
      <c r="CC316" s="412">
        <v>40</v>
      </c>
      <c r="CD316" s="412">
        <v>102</v>
      </c>
      <c r="CE316" s="412">
        <v>76</v>
      </c>
      <c r="CF316" s="412">
        <v>63</v>
      </c>
      <c r="CG316" s="412">
        <v>18</v>
      </c>
      <c r="CH316" s="412">
        <v>10</v>
      </c>
      <c r="CI316" s="412">
        <v>3</v>
      </c>
      <c r="CJ316" s="412">
        <v>0</v>
      </c>
      <c r="CK316" s="412">
        <v>313</v>
      </c>
      <c r="CL316" s="412">
        <v>0</v>
      </c>
      <c r="CM316" s="412">
        <v>4</v>
      </c>
      <c r="CN316" s="412">
        <v>10</v>
      </c>
      <c r="CO316" s="412">
        <v>5</v>
      </c>
      <c r="CP316" s="412">
        <v>8</v>
      </c>
      <c r="CQ316" s="412">
        <v>8</v>
      </c>
      <c r="CR316" s="412">
        <v>21</v>
      </c>
      <c r="CS316" s="412">
        <v>9</v>
      </c>
      <c r="CT316" s="412">
        <v>2</v>
      </c>
      <c r="CU316" s="412">
        <v>67</v>
      </c>
      <c r="CV316" s="412">
        <v>172</v>
      </c>
      <c r="CW316" s="412">
        <v>252</v>
      </c>
      <c r="CX316" s="412">
        <v>191</v>
      </c>
      <c r="CY316" s="412">
        <v>224</v>
      </c>
      <c r="CZ316" s="412">
        <v>100</v>
      </c>
      <c r="DA316" s="412">
        <v>35</v>
      </c>
      <c r="DB316" s="412">
        <v>8</v>
      </c>
      <c r="DC316" s="412">
        <v>2</v>
      </c>
      <c r="DD316" s="412">
        <v>984</v>
      </c>
      <c r="DE316" s="412">
        <v>86</v>
      </c>
      <c r="DF316" s="412">
        <v>78</v>
      </c>
      <c r="DG316" s="412">
        <v>39</v>
      </c>
      <c r="DH316" s="412">
        <v>37</v>
      </c>
      <c r="DI316" s="412">
        <v>16</v>
      </c>
      <c r="DJ316" s="412">
        <v>2</v>
      </c>
      <c r="DK316" s="412">
        <v>4</v>
      </c>
      <c r="DL316" s="412">
        <v>0</v>
      </c>
      <c r="DM316" s="412">
        <v>262</v>
      </c>
      <c r="DN316" s="412">
        <v>57</v>
      </c>
      <c r="DO316" s="412">
        <v>49</v>
      </c>
      <c r="DP316" s="412">
        <v>25</v>
      </c>
      <c r="DQ316" s="412">
        <v>24</v>
      </c>
      <c r="DR316" s="412">
        <v>9</v>
      </c>
      <c r="DS316" s="412">
        <v>2</v>
      </c>
      <c r="DT316" s="412">
        <v>4</v>
      </c>
      <c r="DU316" s="412">
        <v>0</v>
      </c>
      <c r="DV316" s="412">
        <v>170</v>
      </c>
      <c r="DW316" s="412">
        <v>23</v>
      </c>
      <c r="DX316" s="412">
        <v>26</v>
      </c>
      <c r="DY316" s="412">
        <v>6</v>
      </c>
      <c r="DZ316" s="412">
        <v>7</v>
      </c>
      <c r="EA316" s="412">
        <v>4</v>
      </c>
      <c r="EB316" s="412">
        <v>0</v>
      </c>
      <c r="EC316" s="412">
        <v>5</v>
      </c>
      <c r="ED316" s="412">
        <v>0</v>
      </c>
      <c r="EE316" s="412">
        <v>71</v>
      </c>
      <c r="EF316" s="412">
        <v>166</v>
      </c>
      <c r="EG316" s="412">
        <v>153</v>
      </c>
      <c r="EH316" s="412">
        <v>70</v>
      </c>
      <c r="EI316" s="412">
        <v>68</v>
      </c>
      <c r="EJ316" s="412">
        <v>29</v>
      </c>
      <c r="EK316" s="412">
        <v>4</v>
      </c>
      <c r="EL316" s="412">
        <v>13</v>
      </c>
      <c r="EM316" s="412">
        <v>0</v>
      </c>
      <c r="EN316" s="412">
        <v>503</v>
      </c>
      <c r="EO316" s="412">
        <v>78</v>
      </c>
      <c r="EP316" s="412">
        <v>78</v>
      </c>
      <c r="EQ316" s="412">
        <v>30</v>
      </c>
      <c r="ER316" s="412">
        <v>33</v>
      </c>
      <c r="ES316" s="412">
        <v>17</v>
      </c>
      <c r="ET316" s="412">
        <v>2</v>
      </c>
      <c r="EU316" s="412">
        <v>9</v>
      </c>
      <c r="EV316" s="412">
        <v>0</v>
      </c>
      <c r="EW316" s="412">
        <v>247</v>
      </c>
      <c r="EX316" s="412">
        <v>0</v>
      </c>
      <c r="EY316" s="412">
        <v>0</v>
      </c>
      <c r="EZ316" s="412">
        <v>0</v>
      </c>
      <c r="FA316" s="412">
        <v>0</v>
      </c>
      <c r="FB316" s="412">
        <v>0</v>
      </c>
      <c r="FC316" s="412">
        <v>0</v>
      </c>
      <c r="FD316" s="412">
        <v>0</v>
      </c>
      <c r="FE316" s="412">
        <v>0</v>
      </c>
      <c r="FF316" s="412">
        <v>0</v>
      </c>
      <c r="FG316" s="412">
        <v>1</v>
      </c>
      <c r="FH316" s="412">
        <v>3</v>
      </c>
      <c r="FI316" s="412">
        <v>0</v>
      </c>
      <c r="FJ316" s="412">
        <v>4</v>
      </c>
      <c r="FK316" s="412">
        <v>0</v>
      </c>
      <c r="FL316" s="412">
        <v>0</v>
      </c>
      <c r="FM316" s="412">
        <v>1</v>
      </c>
      <c r="FN316" s="412">
        <v>0</v>
      </c>
      <c r="FO316" s="412">
        <v>9</v>
      </c>
      <c r="FP316" s="412">
        <v>77</v>
      </c>
      <c r="FQ316" s="412">
        <v>75</v>
      </c>
      <c r="FR316" s="412">
        <v>30</v>
      </c>
      <c r="FS316" s="412">
        <v>29</v>
      </c>
      <c r="FT316" s="412">
        <v>17</v>
      </c>
      <c r="FU316" s="412">
        <v>2</v>
      </c>
      <c r="FV316" s="412">
        <v>8</v>
      </c>
      <c r="FW316" s="412">
        <v>0</v>
      </c>
      <c r="FX316" s="412">
        <v>238</v>
      </c>
      <c r="FY316" s="412">
        <v>8</v>
      </c>
      <c r="FZ316" s="412">
        <v>3216</v>
      </c>
      <c r="GA316" s="412">
        <v>5986</v>
      </c>
      <c r="GB316" s="412">
        <v>4199</v>
      </c>
      <c r="GC316" s="412">
        <v>3575</v>
      </c>
      <c r="GD316" s="412">
        <v>1771</v>
      </c>
      <c r="GE316" s="412">
        <v>721</v>
      </c>
      <c r="GF316" s="412">
        <v>234</v>
      </c>
      <c r="GG316" s="412">
        <v>10</v>
      </c>
      <c r="GH316" s="412">
        <v>19720</v>
      </c>
      <c r="GI316" s="412">
        <v>8</v>
      </c>
      <c r="GJ316" s="412">
        <v>4140</v>
      </c>
      <c r="GK316" s="412">
        <v>3420</v>
      </c>
      <c r="GL316" s="412">
        <v>1824</v>
      </c>
      <c r="GM316" s="412">
        <v>1253</v>
      </c>
      <c r="GN316" s="412">
        <v>507</v>
      </c>
      <c r="GO316" s="412">
        <v>156</v>
      </c>
      <c r="GP316" s="412">
        <v>65</v>
      </c>
      <c r="GQ316" s="412">
        <v>3</v>
      </c>
      <c r="GR316" s="412">
        <v>11376</v>
      </c>
      <c r="GS316" s="412">
        <v>0</v>
      </c>
      <c r="GT316" s="412">
        <v>2.6</v>
      </c>
      <c r="GU316" s="412">
        <v>0.4</v>
      </c>
      <c r="GV316" s="412">
        <v>0.9</v>
      </c>
      <c r="GW316" s="412">
        <v>0</v>
      </c>
      <c r="GX316" s="412">
        <v>0</v>
      </c>
      <c r="GY316" s="412">
        <v>0</v>
      </c>
      <c r="GZ316" s="412">
        <v>0</v>
      </c>
      <c r="HA316" s="412">
        <v>0</v>
      </c>
      <c r="HB316" s="412">
        <v>3.9</v>
      </c>
      <c r="HC316" s="412">
        <v>14</v>
      </c>
      <c r="HD316" s="412">
        <v>6291.65</v>
      </c>
      <c r="HE316" s="412">
        <v>8531.85</v>
      </c>
      <c r="HF316" s="412">
        <v>5550.35</v>
      </c>
      <c r="HG316" s="412">
        <v>4502.25</v>
      </c>
      <c r="HH316" s="412">
        <v>2145.5</v>
      </c>
      <c r="HI316" s="412">
        <v>831</v>
      </c>
      <c r="HJ316" s="412">
        <v>282.25</v>
      </c>
      <c r="HK316" s="412">
        <v>11.75</v>
      </c>
      <c r="HL316" s="412">
        <v>28160.6</v>
      </c>
      <c r="HM316" s="412">
        <v>7.8</v>
      </c>
      <c r="HN316" s="412">
        <v>4194.3999999999996</v>
      </c>
      <c r="HO316" s="412">
        <v>6635.9</v>
      </c>
      <c r="HP316" s="412">
        <v>4933.6000000000004</v>
      </c>
      <c r="HQ316" s="412">
        <v>4502.3</v>
      </c>
      <c r="HR316" s="412">
        <v>2622.3</v>
      </c>
      <c r="HS316" s="412">
        <v>1200.3</v>
      </c>
      <c r="HT316" s="412">
        <v>470.4</v>
      </c>
      <c r="HU316" s="412">
        <v>23.5</v>
      </c>
      <c r="HV316" s="412">
        <v>24590.5</v>
      </c>
      <c r="HW316" s="412">
        <v>2</v>
      </c>
      <c r="HX316" s="412">
        <v>24592.5</v>
      </c>
      <c r="HY316" s="412">
        <v>14</v>
      </c>
      <c r="HZ316" s="412">
        <v>6291.65</v>
      </c>
      <c r="IA316" s="412">
        <v>8531.85</v>
      </c>
      <c r="IB316" s="412">
        <v>5550.35</v>
      </c>
      <c r="IC316" s="412">
        <v>4502.25</v>
      </c>
      <c r="ID316" s="412">
        <v>2145.5</v>
      </c>
      <c r="IE316" s="412">
        <v>831</v>
      </c>
      <c r="IF316" s="412">
        <v>282.25</v>
      </c>
      <c r="IG316" s="412">
        <v>11.75</v>
      </c>
      <c r="IH316" s="412">
        <v>28160.6</v>
      </c>
      <c r="II316" s="412">
        <v>5.66</v>
      </c>
      <c r="IJ316" s="412">
        <v>2081.6799999999998</v>
      </c>
      <c r="IK316" s="412">
        <v>1514.62</v>
      </c>
      <c r="IL316" s="412">
        <v>494.19</v>
      </c>
      <c r="IM316" s="412">
        <v>231.19</v>
      </c>
      <c r="IN316" s="412">
        <v>47.32</v>
      </c>
      <c r="IO316" s="412">
        <v>5.12</v>
      </c>
      <c r="IP316" s="412">
        <v>2.48</v>
      </c>
      <c r="IQ316" s="412">
        <v>0</v>
      </c>
      <c r="IR316" s="412">
        <v>4382.2599999999984</v>
      </c>
      <c r="IS316" s="412">
        <v>8.34</v>
      </c>
      <c r="IT316" s="412">
        <v>4209.9699999999993</v>
      </c>
      <c r="IU316" s="412">
        <v>7017.2300000000005</v>
      </c>
      <c r="IV316" s="412">
        <v>5056.1600000000008</v>
      </c>
      <c r="IW316" s="412">
        <v>4271.0600000000004</v>
      </c>
      <c r="IX316" s="412">
        <v>2098.1799999999998</v>
      </c>
      <c r="IY316" s="412">
        <v>825.88</v>
      </c>
      <c r="IZ316" s="412">
        <v>279.77</v>
      </c>
      <c r="JA316" s="412">
        <v>11.75</v>
      </c>
      <c r="JB316" s="412">
        <v>23778.340000000004</v>
      </c>
      <c r="JC316" s="412">
        <v>4.5999999999999996</v>
      </c>
      <c r="JD316" s="412">
        <v>2806.6</v>
      </c>
      <c r="JE316" s="412">
        <v>5457.8</v>
      </c>
      <c r="JF316" s="412">
        <v>4494.3999999999996</v>
      </c>
      <c r="JG316" s="412">
        <v>4271.1000000000004</v>
      </c>
      <c r="JH316" s="412">
        <v>2564.4</v>
      </c>
      <c r="JI316" s="412">
        <v>1192.9000000000001</v>
      </c>
      <c r="JJ316" s="412">
        <v>466.3</v>
      </c>
      <c r="JK316" s="412">
        <v>23.5</v>
      </c>
      <c r="JL316" s="412">
        <v>21281.600000000002</v>
      </c>
      <c r="JM316" s="412">
        <v>2</v>
      </c>
      <c r="JN316" s="412">
        <v>21283.599999999999</v>
      </c>
      <c r="JO316" s="286"/>
      <c r="JP316" s="143">
        <f t="shared" si="9"/>
        <v>0</v>
      </c>
    </row>
    <row r="317" spans="1:276" s="161" customFormat="1" x14ac:dyDescent="0.2">
      <c r="A317" s="155" t="s">
        <v>30</v>
      </c>
      <c r="B317" s="156" t="s">
        <v>282</v>
      </c>
      <c r="C317" s="157" t="s">
        <v>278</v>
      </c>
      <c r="D317" s="417" t="s">
        <v>29</v>
      </c>
      <c r="E317" s="412">
        <v>67225</v>
      </c>
      <c r="F317" s="412">
        <v>31337</v>
      </c>
      <c r="G317" s="412">
        <v>23325</v>
      </c>
      <c r="H317" s="412">
        <v>11740</v>
      </c>
      <c r="I317" s="412">
        <v>5752</v>
      </c>
      <c r="J317" s="412">
        <v>1838</v>
      </c>
      <c r="K317" s="412">
        <v>622</v>
      </c>
      <c r="L317" s="412">
        <v>53</v>
      </c>
      <c r="M317" s="412">
        <v>141892</v>
      </c>
      <c r="N317" s="412">
        <v>971</v>
      </c>
      <c r="O317" s="412">
        <v>341</v>
      </c>
      <c r="P317" s="412">
        <v>236</v>
      </c>
      <c r="Q317" s="412">
        <v>89</v>
      </c>
      <c r="R317" s="412">
        <v>59</v>
      </c>
      <c r="S317" s="412">
        <v>17</v>
      </c>
      <c r="T317" s="412">
        <v>5</v>
      </c>
      <c r="U317" s="412">
        <v>0</v>
      </c>
      <c r="V317" s="412">
        <v>1718</v>
      </c>
      <c r="W317" s="412">
        <v>0</v>
      </c>
      <c r="X317" s="412">
        <v>1</v>
      </c>
      <c r="Y317" s="412">
        <v>0</v>
      </c>
      <c r="Z317" s="412">
        <v>0</v>
      </c>
      <c r="AA317" s="412">
        <v>0</v>
      </c>
      <c r="AB317" s="412">
        <v>0</v>
      </c>
      <c r="AC317" s="412">
        <v>0</v>
      </c>
      <c r="AD317" s="412">
        <v>0</v>
      </c>
      <c r="AE317" s="412">
        <v>1</v>
      </c>
      <c r="AF317" s="412">
        <v>66254</v>
      </c>
      <c r="AG317" s="412">
        <v>30995</v>
      </c>
      <c r="AH317" s="412">
        <v>23089</v>
      </c>
      <c r="AI317" s="412">
        <v>11651</v>
      </c>
      <c r="AJ317" s="412">
        <v>5693</v>
      </c>
      <c r="AK317" s="412">
        <v>1821</v>
      </c>
      <c r="AL317" s="412">
        <v>617</v>
      </c>
      <c r="AM317" s="412">
        <v>53</v>
      </c>
      <c r="AN317" s="412">
        <v>140173</v>
      </c>
      <c r="AO317" s="412">
        <v>297</v>
      </c>
      <c r="AP317" s="412">
        <v>255</v>
      </c>
      <c r="AQ317" s="412">
        <v>224</v>
      </c>
      <c r="AR317" s="412">
        <v>129</v>
      </c>
      <c r="AS317" s="412">
        <v>58</v>
      </c>
      <c r="AT317" s="412">
        <v>25</v>
      </c>
      <c r="AU317" s="412">
        <v>14</v>
      </c>
      <c r="AV317" s="412">
        <v>30</v>
      </c>
      <c r="AW317" s="412">
        <v>1032</v>
      </c>
      <c r="AX317" s="412">
        <v>297</v>
      </c>
      <c r="AY317" s="412">
        <v>255</v>
      </c>
      <c r="AZ317" s="412">
        <v>224</v>
      </c>
      <c r="BA317" s="412">
        <v>129</v>
      </c>
      <c r="BB317" s="412">
        <v>58</v>
      </c>
      <c r="BC317" s="412">
        <v>25</v>
      </c>
      <c r="BD317" s="412">
        <v>14</v>
      </c>
      <c r="BE317" s="412">
        <v>30</v>
      </c>
      <c r="BF317" s="412">
        <v>0</v>
      </c>
      <c r="BG317" s="412">
        <v>1032</v>
      </c>
      <c r="BH317" s="412">
        <v>297</v>
      </c>
      <c r="BI317" s="412">
        <v>66212</v>
      </c>
      <c r="BJ317" s="412">
        <v>30964</v>
      </c>
      <c r="BK317" s="412">
        <v>22994</v>
      </c>
      <c r="BL317" s="412">
        <v>11580</v>
      </c>
      <c r="BM317" s="412">
        <v>5660</v>
      </c>
      <c r="BN317" s="412">
        <v>1810</v>
      </c>
      <c r="BO317" s="412">
        <v>633</v>
      </c>
      <c r="BP317" s="412">
        <v>23</v>
      </c>
      <c r="BQ317" s="412">
        <v>140173</v>
      </c>
      <c r="BR317" s="412">
        <v>76</v>
      </c>
      <c r="BS317" s="412">
        <v>29014</v>
      </c>
      <c r="BT317" s="412">
        <v>9457</v>
      </c>
      <c r="BU317" s="412">
        <v>5684</v>
      </c>
      <c r="BV317" s="412">
        <v>1985</v>
      </c>
      <c r="BW317" s="412">
        <v>729</v>
      </c>
      <c r="BX317" s="412">
        <v>204</v>
      </c>
      <c r="BY317" s="412">
        <v>69</v>
      </c>
      <c r="BZ317" s="412">
        <v>1</v>
      </c>
      <c r="CA317" s="412">
        <v>47219</v>
      </c>
      <c r="CB317" s="412">
        <v>3</v>
      </c>
      <c r="CC317" s="412">
        <v>382</v>
      </c>
      <c r="CD317" s="412">
        <v>242</v>
      </c>
      <c r="CE317" s="412">
        <v>176</v>
      </c>
      <c r="CF317" s="412">
        <v>88</v>
      </c>
      <c r="CG317" s="412">
        <v>31</v>
      </c>
      <c r="CH317" s="412">
        <v>9</v>
      </c>
      <c r="CI317" s="412">
        <v>4</v>
      </c>
      <c r="CJ317" s="412">
        <v>0</v>
      </c>
      <c r="CK317" s="412">
        <v>935</v>
      </c>
      <c r="CL317" s="412">
        <v>6</v>
      </c>
      <c r="CM317" s="412">
        <v>43</v>
      </c>
      <c r="CN317" s="412">
        <v>11</v>
      </c>
      <c r="CO317" s="412">
        <v>11</v>
      </c>
      <c r="CP317" s="412">
        <v>11</v>
      </c>
      <c r="CQ317" s="412">
        <v>6</v>
      </c>
      <c r="CR317" s="412">
        <v>7</v>
      </c>
      <c r="CS317" s="412">
        <v>10</v>
      </c>
      <c r="CT317" s="412">
        <v>34</v>
      </c>
      <c r="CU317" s="412">
        <v>139</v>
      </c>
      <c r="CV317" s="412">
        <v>141</v>
      </c>
      <c r="CW317" s="412">
        <v>96</v>
      </c>
      <c r="CX317" s="412">
        <v>61</v>
      </c>
      <c r="CY317" s="412">
        <v>14</v>
      </c>
      <c r="CZ317" s="412">
        <v>12</v>
      </c>
      <c r="DA317" s="412">
        <v>3</v>
      </c>
      <c r="DB317" s="412">
        <v>3</v>
      </c>
      <c r="DC317" s="412">
        <v>1</v>
      </c>
      <c r="DD317" s="412">
        <v>331</v>
      </c>
      <c r="DE317" s="412">
        <v>702</v>
      </c>
      <c r="DF317" s="412">
        <v>221</v>
      </c>
      <c r="DG317" s="412">
        <v>103</v>
      </c>
      <c r="DH317" s="412">
        <v>46</v>
      </c>
      <c r="DI317" s="412">
        <v>23</v>
      </c>
      <c r="DJ317" s="412">
        <v>7</v>
      </c>
      <c r="DK317" s="412">
        <v>6</v>
      </c>
      <c r="DL317" s="412">
        <v>1</v>
      </c>
      <c r="DM317" s="412">
        <v>1109</v>
      </c>
      <c r="DN317" s="412">
        <v>985</v>
      </c>
      <c r="DO317" s="412">
        <v>294</v>
      </c>
      <c r="DP317" s="412">
        <v>150</v>
      </c>
      <c r="DQ317" s="412">
        <v>55</v>
      </c>
      <c r="DR317" s="412">
        <v>19</v>
      </c>
      <c r="DS317" s="412">
        <v>10</v>
      </c>
      <c r="DT317" s="412">
        <v>3</v>
      </c>
      <c r="DU317" s="412">
        <v>0</v>
      </c>
      <c r="DV317" s="412">
        <v>1516</v>
      </c>
      <c r="DW317" s="412">
        <v>493</v>
      </c>
      <c r="DX317" s="412">
        <v>84</v>
      </c>
      <c r="DY317" s="412">
        <v>47</v>
      </c>
      <c r="DZ317" s="412">
        <v>19</v>
      </c>
      <c r="EA317" s="412">
        <v>7</v>
      </c>
      <c r="EB317" s="412">
        <v>8</v>
      </c>
      <c r="EC317" s="412">
        <v>3</v>
      </c>
      <c r="ED317" s="412">
        <v>0</v>
      </c>
      <c r="EE317" s="412">
        <v>661</v>
      </c>
      <c r="EF317" s="412">
        <v>2180</v>
      </c>
      <c r="EG317" s="412">
        <v>599</v>
      </c>
      <c r="EH317" s="412">
        <v>300</v>
      </c>
      <c r="EI317" s="412">
        <v>120</v>
      </c>
      <c r="EJ317" s="412">
        <v>49</v>
      </c>
      <c r="EK317" s="412">
        <v>25</v>
      </c>
      <c r="EL317" s="412">
        <v>12</v>
      </c>
      <c r="EM317" s="412">
        <v>1</v>
      </c>
      <c r="EN317" s="412">
        <v>3286</v>
      </c>
      <c r="EO317" s="412">
        <v>1195</v>
      </c>
      <c r="EP317" s="412">
        <v>305</v>
      </c>
      <c r="EQ317" s="412">
        <v>150</v>
      </c>
      <c r="ER317" s="412">
        <v>65</v>
      </c>
      <c r="ES317" s="412">
        <v>30</v>
      </c>
      <c r="ET317" s="412">
        <v>15</v>
      </c>
      <c r="EU317" s="412">
        <v>9</v>
      </c>
      <c r="EV317" s="412">
        <v>1</v>
      </c>
      <c r="EW317" s="412">
        <v>1770</v>
      </c>
      <c r="EX317" s="412">
        <v>0</v>
      </c>
      <c r="EY317" s="412">
        <v>0</v>
      </c>
      <c r="EZ317" s="412">
        <v>0</v>
      </c>
      <c r="FA317" s="412">
        <v>0</v>
      </c>
      <c r="FB317" s="412">
        <v>0</v>
      </c>
      <c r="FC317" s="412">
        <v>0</v>
      </c>
      <c r="FD317" s="412">
        <v>0</v>
      </c>
      <c r="FE317" s="412">
        <v>0</v>
      </c>
      <c r="FF317" s="412">
        <v>0</v>
      </c>
      <c r="FG317" s="412">
        <v>74</v>
      </c>
      <c r="FH317" s="412">
        <v>26</v>
      </c>
      <c r="FI317" s="412">
        <v>12</v>
      </c>
      <c r="FJ317" s="412">
        <v>9</v>
      </c>
      <c r="FK317" s="412">
        <v>2</v>
      </c>
      <c r="FL317" s="412">
        <v>1</v>
      </c>
      <c r="FM317" s="412">
        <v>2</v>
      </c>
      <c r="FN317" s="412">
        <v>0</v>
      </c>
      <c r="FO317" s="412">
        <v>126</v>
      </c>
      <c r="FP317" s="412">
        <v>1121</v>
      </c>
      <c r="FQ317" s="412">
        <v>279</v>
      </c>
      <c r="FR317" s="412">
        <v>138</v>
      </c>
      <c r="FS317" s="412">
        <v>56</v>
      </c>
      <c r="FT317" s="412">
        <v>28</v>
      </c>
      <c r="FU317" s="412">
        <v>14</v>
      </c>
      <c r="FV317" s="412">
        <v>7</v>
      </c>
      <c r="FW317" s="412">
        <v>1</v>
      </c>
      <c r="FX317" s="412">
        <v>1644</v>
      </c>
      <c r="FY317" s="412">
        <v>212</v>
      </c>
      <c r="FZ317" s="412">
        <v>35295</v>
      </c>
      <c r="GA317" s="412">
        <v>20876</v>
      </c>
      <c r="GB317" s="412">
        <v>16926</v>
      </c>
      <c r="GC317" s="412">
        <v>9422</v>
      </c>
      <c r="GD317" s="412">
        <v>4868</v>
      </c>
      <c r="GE317" s="412">
        <v>1572</v>
      </c>
      <c r="GF317" s="412">
        <v>544</v>
      </c>
      <c r="GG317" s="412">
        <v>-12</v>
      </c>
      <c r="GH317" s="412">
        <v>89703</v>
      </c>
      <c r="GI317" s="412">
        <v>85</v>
      </c>
      <c r="GJ317" s="412">
        <v>30917</v>
      </c>
      <c r="GK317" s="412">
        <v>10088</v>
      </c>
      <c r="GL317" s="412">
        <v>6068</v>
      </c>
      <c r="GM317" s="412">
        <v>2158</v>
      </c>
      <c r="GN317" s="412">
        <v>792</v>
      </c>
      <c r="GO317" s="412">
        <v>238</v>
      </c>
      <c r="GP317" s="412">
        <v>89</v>
      </c>
      <c r="GQ317" s="412">
        <v>35</v>
      </c>
      <c r="GR317" s="412">
        <v>50470</v>
      </c>
      <c r="GS317" s="412">
        <v>0</v>
      </c>
      <c r="GT317" s="412">
        <v>1</v>
      </c>
      <c r="GU317" s="412">
        <v>0</v>
      </c>
      <c r="GV317" s="412">
        <v>0</v>
      </c>
      <c r="GW317" s="412">
        <v>0</v>
      </c>
      <c r="GX317" s="412">
        <v>0</v>
      </c>
      <c r="GY317" s="412">
        <v>0</v>
      </c>
      <c r="GZ317" s="412">
        <v>0</v>
      </c>
      <c r="HA317" s="412">
        <v>0</v>
      </c>
      <c r="HB317" s="412">
        <v>1</v>
      </c>
      <c r="HC317" s="412">
        <v>274.25</v>
      </c>
      <c r="HD317" s="412">
        <v>58672.5</v>
      </c>
      <c r="HE317" s="412">
        <v>28462.25</v>
      </c>
      <c r="HF317" s="412">
        <v>21494.5</v>
      </c>
      <c r="HG317" s="412">
        <v>11042.25</v>
      </c>
      <c r="HH317" s="412">
        <v>5464</v>
      </c>
      <c r="HI317" s="412">
        <v>1752.75</v>
      </c>
      <c r="HJ317" s="412">
        <v>609.5</v>
      </c>
      <c r="HK317" s="412">
        <v>5.75</v>
      </c>
      <c r="HL317" s="412">
        <v>127777.75</v>
      </c>
      <c r="HM317" s="412">
        <v>152.4</v>
      </c>
      <c r="HN317" s="412">
        <v>39115</v>
      </c>
      <c r="HO317" s="412">
        <v>22137.3</v>
      </c>
      <c r="HP317" s="412">
        <v>19106.2</v>
      </c>
      <c r="HQ317" s="412">
        <v>11042.3</v>
      </c>
      <c r="HR317" s="412">
        <v>6678.2</v>
      </c>
      <c r="HS317" s="412">
        <v>2531.8000000000002</v>
      </c>
      <c r="HT317" s="412">
        <v>1015.8</v>
      </c>
      <c r="HU317" s="412">
        <v>11.5</v>
      </c>
      <c r="HV317" s="412">
        <v>101790.5</v>
      </c>
      <c r="HW317" s="412">
        <v>0</v>
      </c>
      <c r="HX317" s="412">
        <v>101790.5</v>
      </c>
      <c r="HY317" s="412">
        <v>274.25</v>
      </c>
      <c r="HZ317" s="412">
        <v>58672.5</v>
      </c>
      <c r="IA317" s="412">
        <v>28462.25</v>
      </c>
      <c r="IB317" s="412">
        <v>21494.5</v>
      </c>
      <c r="IC317" s="412">
        <v>11042.25</v>
      </c>
      <c r="ID317" s="412">
        <v>5464</v>
      </c>
      <c r="IE317" s="412">
        <v>1752.75</v>
      </c>
      <c r="IF317" s="412">
        <v>609.5</v>
      </c>
      <c r="IG317" s="412">
        <v>5.75</v>
      </c>
      <c r="IH317" s="412">
        <v>127777.75</v>
      </c>
      <c r="II317" s="412">
        <v>92.24</v>
      </c>
      <c r="IJ317" s="412">
        <v>16306.43</v>
      </c>
      <c r="IK317" s="412">
        <v>2911.42</v>
      </c>
      <c r="IL317" s="412">
        <v>1399.4</v>
      </c>
      <c r="IM317" s="412">
        <v>313.17</v>
      </c>
      <c r="IN317" s="412">
        <v>112.74</v>
      </c>
      <c r="IO317" s="412">
        <v>18.75</v>
      </c>
      <c r="IP317" s="412">
        <v>10.99</v>
      </c>
      <c r="IQ317" s="412">
        <v>0</v>
      </c>
      <c r="IR317" s="412">
        <v>21165.140000000007</v>
      </c>
      <c r="IS317" s="412">
        <v>182.01</v>
      </c>
      <c r="IT317" s="412">
        <v>42366.07</v>
      </c>
      <c r="IU317" s="412">
        <v>25550.83</v>
      </c>
      <c r="IV317" s="412">
        <v>20095.099999999999</v>
      </c>
      <c r="IW317" s="412">
        <v>10729.08</v>
      </c>
      <c r="IX317" s="412">
        <v>5351.26</v>
      </c>
      <c r="IY317" s="412">
        <v>1734</v>
      </c>
      <c r="IZ317" s="412">
        <v>598.51</v>
      </c>
      <c r="JA317" s="412">
        <v>5.75</v>
      </c>
      <c r="JB317" s="412">
        <v>106612.61</v>
      </c>
      <c r="JC317" s="412">
        <v>101.1</v>
      </c>
      <c r="JD317" s="412">
        <v>28244</v>
      </c>
      <c r="JE317" s="412">
        <v>19872.900000000001</v>
      </c>
      <c r="JF317" s="412">
        <v>17862.3</v>
      </c>
      <c r="JG317" s="412">
        <v>10729.1</v>
      </c>
      <c r="JH317" s="412">
        <v>6540.4</v>
      </c>
      <c r="JI317" s="412">
        <v>2504.6999999999998</v>
      </c>
      <c r="JJ317" s="412">
        <v>997.5</v>
      </c>
      <c r="JK317" s="412">
        <v>11.5</v>
      </c>
      <c r="JL317" s="412">
        <v>86863.5</v>
      </c>
      <c r="JM317" s="412">
        <v>0</v>
      </c>
      <c r="JN317" s="412">
        <v>86863.5</v>
      </c>
      <c r="JO317" s="286"/>
      <c r="JP317" s="143">
        <f t="shared" si="9"/>
        <v>0</v>
      </c>
    </row>
    <row r="318" spans="1:276" x14ac:dyDescent="0.2">
      <c r="A318" s="150" t="s">
        <v>112</v>
      </c>
      <c r="B318" s="151" t="s">
        <v>284</v>
      </c>
      <c r="C318" s="152" t="s">
        <v>285</v>
      </c>
      <c r="D318" s="415" t="s">
        <v>111</v>
      </c>
      <c r="E318" s="412">
        <v>25076</v>
      </c>
      <c r="F318" s="412">
        <v>40979</v>
      </c>
      <c r="G318" s="412">
        <v>52761</v>
      </c>
      <c r="H318" s="412">
        <v>36505</v>
      </c>
      <c r="I318" s="412">
        <v>27600</v>
      </c>
      <c r="J318" s="412">
        <v>16469</v>
      </c>
      <c r="K318" s="412">
        <v>10522</v>
      </c>
      <c r="L318" s="412">
        <v>1289</v>
      </c>
      <c r="M318" s="412">
        <v>211201</v>
      </c>
      <c r="N318" s="412">
        <v>1833</v>
      </c>
      <c r="O318" s="412">
        <v>1735</v>
      </c>
      <c r="P318" s="412">
        <v>2519</v>
      </c>
      <c r="Q318" s="412">
        <v>1157</v>
      </c>
      <c r="R318" s="412">
        <v>761</v>
      </c>
      <c r="S318" s="412">
        <v>256</v>
      </c>
      <c r="T318" s="412">
        <v>159</v>
      </c>
      <c r="U318" s="412">
        <v>73</v>
      </c>
      <c r="V318" s="412">
        <v>8493</v>
      </c>
      <c r="W318" s="412">
        <v>0</v>
      </c>
      <c r="X318" s="412">
        <v>0</v>
      </c>
      <c r="Y318" s="412">
        <v>0</v>
      </c>
      <c r="Z318" s="412">
        <v>0</v>
      </c>
      <c r="AA318" s="412">
        <v>0</v>
      </c>
      <c r="AB318" s="412">
        <v>0</v>
      </c>
      <c r="AC318" s="412">
        <v>0</v>
      </c>
      <c r="AD318" s="412">
        <v>0</v>
      </c>
      <c r="AE318" s="412">
        <v>0</v>
      </c>
      <c r="AF318" s="412">
        <v>23243</v>
      </c>
      <c r="AG318" s="412">
        <v>39244</v>
      </c>
      <c r="AH318" s="412">
        <v>50242</v>
      </c>
      <c r="AI318" s="412">
        <v>35348</v>
      </c>
      <c r="AJ318" s="412">
        <v>26839</v>
      </c>
      <c r="AK318" s="412">
        <v>16213</v>
      </c>
      <c r="AL318" s="412">
        <v>10363</v>
      </c>
      <c r="AM318" s="412">
        <v>1216</v>
      </c>
      <c r="AN318" s="412">
        <v>202708</v>
      </c>
      <c r="AO318" s="412">
        <v>47</v>
      </c>
      <c r="AP318" s="412">
        <v>110</v>
      </c>
      <c r="AQ318" s="412">
        <v>235</v>
      </c>
      <c r="AR318" s="412">
        <v>218</v>
      </c>
      <c r="AS318" s="412">
        <v>191</v>
      </c>
      <c r="AT318" s="412">
        <v>143</v>
      </c>
      <c r="AU318" s="412">
        <v>120</v>
      </c>
      <c r="AV318" s="412">
        <v>49</v>
      </c>
      <c r="AW318" s="412">
        <v>1113</v>
      </c>
      <c r="AX318" s="412">
        <v>47</v>
      </c>
      <c r="AY318" s="412">
        <v>110</v>
      </c>
      <c r="AZ318" s="412">
        <v>235</v>
      </c>
      <c r="BA318" s="412">
        <v>218</v>
      </c>
      <c r="BB318" s="412">
        <v>191</v>
      </c>
      <c r="BC318" s="412">
        <v>143</v>
      </c>
      <c r="BD318" s="412">
        <v>120</v>
      </c>
      <c r="BE318" s="412">
        <v>49</v>
      </c>
      <c r="BF318" s="412">
        <v>0</v>
      </c>
      <c r="BG318" s="412">
        <v>1113</v>
      </c>
      <c r="BH318" s="412">
        <v>47</v>
      </c>
      <c r="BI318" s="412">
        <v>23306</v>
      </c>
      <c r="BJ318" s="412">
        <v>39369</v>
      </c>
      <c r="BK318" s="412">
        <v>50225</v>
      </c>
      <c r="BL318" s="412">
        <v>35321</v>
      </c>
      <c r="BM318" s="412">
        <v>26791</v>
      </c>
      <c r="BN318" s="412">
        <v>16190</v>
      </c>
      <c r="BO318" s="412">
        <v>10292</v>
      </c>
      <c r="BP318" s="412">
        <v>1167</v>
      </c>
      <c r="BQ318" s="412">
        <v>202708</v>
      </c>
      <c r="BR318" s="412">
        <v>15</v>
      </c>
      <c r="BS318" s="412">
        <v>12902</v>
      </c>
      <c r="BT318" s="412">
        <v>16006</v>
      </c>
      <c r="BU318" s="412">
        <v>15552</v>
      </c>
      <c r="BV318" s="412">
        <v>9021</v>
      </c>
      <c r="BW318" s="412">
        <v>5272</v>
      </c>
      <c r="BX318" s="412">
        <v>2554</v>
      </c>
      <c r="BY318" s="412">
        <v>1395</v>
      </c>
      <c r="BZ318" s="412">
        <v>122</v>
      </c>
      <c r="CA318" s="412">
        <v>62839</v>
      </c>
      <c r="CB318" s="412">
        <v>0</v>
      </c>
      <c r="CC318" s="412">
        <v>98</v>
      </c>
      <c r="CD318" s="412">
        <v>254</v>
      </c>
      <c r="CE318" s="412">
        <v>356</v>
      </c>
      <c r="CF318" s="412">
        <v>244</v>
      </c>
      <c r="CG318" s="412">
        <v>175</v>
      </c>
      <c r="CH318" s="412">
        <v>121</v>
      </c>
      <c r="CI318" s="412">
        <v>66</v>
      </c>
      <c r="CJ318" s="412">
        <v>0</v>
      </c>
      <c r="CK318" s="412">
        <v>1314</v>
      </c>
      <c r="CL318" s="412">
        <v>1</v>
      </c>
      <c r="CM318" s="412">
        <v>10</v>
      </c>
      <c r="CN318" s="412">
        <v>12</v>
      </c>
      <c r="CO318" s="412">
        <v>21</v>
      </c>
      <c r="CP318" s="412">
        <v>32</v>
      </c>
      <c r="CQ318" s="412">
        <v>30</v>
      </c>
      <c r="CR318" s="412">
        <v>54</v>
      </c>
      <c r="CS318" s="412">
        <v>59</v>
      </c>
      <c r="CT318" s="412">
        <v>8</v>
      </c>
      <c r="CU318" s="412">
        <v>227</v>
      </c>
      <c r="CV318" s="412">
        <v>184</v>
      </c>
      <c r="CW318" s="412">
        <v>191</v>
      </c>
      <c r="CX318" s="412">
        <v>260</v>
      </c>
      <c r="CY318" s="412">
        <v>218</v>
      </c>
      <c r="CZ318" s="412">
        <v>211</v>
      </c>
      <c r="DA318" s="412">
        <v>162</v>
      </c>
      <c r="DB318" s="412">
        <v>279</v>
      </c>
      <c r="DC318" s="412">
        <v>105</v>
      </c>
      <c r="DD318" s="412">
        <v>1610</v>
      </c>
      <c r="DE318" s="412">
        <v>342</v>
      </c>
      <c r="DF318" s="412">
        <v>298</v>
      </c>
      <c r="DG318" s="412">
        <v>334</v>
      </c>
      <c r="DH318" s="412">
        <v>247</v>
      </c>
      <c r="DI318" s="412">
        <v>170</v>
      </c>
      <c r="DJ318" s="412">
        <v>105</v>
      </c>
      <c r="DK318" s="412">
        <v>81</v>
      </c>
      <c r="DL318" s="412">
        <v>15</v>
      </c>
      <c r="DM318" s="412">
        <v>1592</v>
      </c>
      <c r="DN318" s="412">
        <v>493</v>
      </c>
      <c r="DO318" s="412">
        <v>617</v>
      </c>
      <c r="DP318" s="412">
        <v>549</v>
      </c>
      <c r="DQ318" s="412">
        <v>323</v>
      </c>
      <c r="DR318" s="412">
        <v>227</v>
      </c>
      <c r="DS318" s="412">
        <v>123</v>
      </c>
      <c r="DT318" s="412">
        <v>70</v>
      </c>
      <c r="DU318" s="412">
        <v>10</v>
      </c>
      <c r="DV318" s="412">
        <v>2412</v>
      </c>
      <c r="DW318" s="412">
        <v>0</v>
      </c>
      <c r="DX318" s="412">
        <v>0</v>
      </c>
      <c r="DY318" s="412">
        <v>0</v>
      </c>
      <c r="DZ318" s="412">
        <v>0</v>
      </c>
      <c r="EA318" s="412">
        <v>0</v>
      </c>
      <c r="EB318" s="412">
        <v>0</v>
      </c>
      <c r="EC318" s="412">
        <v>0</v>
      </c>
      <c r="ED318" s="412">
        <v>0</v>
      </c>
      <c r="EE318" s="412">
        <v>0</v>
      </c>
      <c r="EF318" s="412">
        <v>835</v>
      </c>
      <c r="EG318" s="412">
        <v>915</v>
      </c>
      <c r="EH318" s="412">
        <v>883</v>
      </c>
      <c r="EI318" s="412">
        <v>570</v>
      </c>
      <c r="EJ318" s="412">
        <v>397</v>
      </c>
      <c r="EK318" s="412">
        <v>228</v>
      </c>
      <c r="EL318" s="412">
        <v>151</v>
      </c>
      <c r="EM318" s="412">
        <v>25</v>
      </c>
      <c r="EN318" s="412">
        <v>4004</v>
      </c>
      <c r="EO318" s="412">
        <v>373</v>
      </c>
      <c r="EP318" s="412">
        <v>319</v>
      </c>
      <c r="EQ318" s="412">
        <v>353</v>
      </c>
      <c r="ER318" s="412">
        <v>272</v>
      </c>
      <c r="ES318" s="412">
        <v>189</v>
      </c>
      <c r="ET318" s="412">
        <v>118</v>
      </c>
      <c r="EU318" s="412">
        <v>92</v>
      </c>
      <c r="EV318" s="412">
        <v>15</v>
      </c>
      <c r="EW318" s="412">
        <v>1731</v>
      </c>
      <c r="EX318" s="412">
        <v>0</v>
      </c>
      <c r="EY318" s="412">
        <v>0</v>
      </c>
      <c r="EZ318" s="412">
        <v>0</v>
      </c>
      <c r="FA318" s="412">
        <v>0</v>
      </c>
      <c r="FB318" s="412">
        <v>0</v>
      </c>
      <c r="FC318" s="412">
        <v>0</v>
      </c>
      <c r="FD318" s="412">
        <v>0</v>
      </c>
      <c r="FE318" s="412">
        <v>0</v>
      </c>
      <c r="FF318" s="412">
        <v>0</v>
      </c>
      <c r="FG318" s="412">
        <v>25</v>
      </c>
      <c r="FH318" s="412">
        <v>41</v>
      </c>
      <c r="FI318" s="412">
        <v>62</v>
      </c>
      <c r="FJ318" s="412">
        <v>53</v>
      </c>
      <c r="FK318" s="412">
        <v>42</v>
      </c>
      <c r="FL318" s="412">
        <v>23</v>
      </c>
      <c r="FM318" s="412">
        <v>33</v>
      </c>
      <c r="FN318" s="412">
        <v>4</v>
      </c>
      <c r="FO318" s="412">
        <v>283</v>
      </c>
      <c r="FP318" s="412">
        <v>348</v>
      </c>
      <c r="FQ318" s="412">
        <v>278</v>
      </c>
      <c r="FR318" s="412">
        <v>291</v>
      </c>
      <c r="FS318" s="412">
        <v>219</v>
      </c>
      <c r="FT318" s="412">
        <v>147</v>
      </c>
      <c r="FU318" s="412">
        <v>95</v>
      </c>
      <c r="FV318" s="412">
        <v>59</v>
      </c>
      <c r="FW318" s="412">
        <v>11</v>
      </c>
      <c r="FX318" s="412">
        <v>1448</v>
      </c>
      <c r="FY318" s="412">
        <v>31</v>
      </c>
      <c r="FZ318" s="412">
        <v>9791</v>
      </c>
      <c r="GA318" s="412">
        <v>22466</v>
      </c>
      <c r="GB318" s="412">
        <v>33738</v>
      </c>
      <c r="GC318" s="412">
        <v>25690</v>
      </c>
      <c r="GD318" s="412">
        <v>21080</v>
      </c>
      <c r="GE318" s="412">
        <v>13333</v>
      </c>
      <c r="GF318" s="412">
        <v>8697</v>
      </c>
      <c r="GG318" s="412">
        <v>1027</v>
      </c>
      <c r="GH318" s="412">
        <v>135853</v>
      </c>
      <c r="GI318" s="412">
        <v>16</v>
      </c>
      <c r="GJ318" s="412">
        <v>13515</v>
      </c>
      <c r="GK318" s="412">
        <v>16903</v>
      </c>
      <c r="GL318" s="412">
        <v>16487</v>
      </c>
      <c r="GM318" s="412">
        <v>9631</v>
      </c>
      <c r="GN318" s="412">
        <v>5711</v>
      </c>
      <c r="GO318" s="412">
        <v>2857</v>
      </c>
      <c r="GP318" s="412">
        <v>1595</v>
      </c>
      <c r="GQ318" s="412">
        <v>140</v>
      </c>
      <c r="GR318" s="412">
        <v>66855</v>
      </c>
      <c r="GS318" s="412">
        <v>0</v>
      </c>
      <c r="GT318" s="412">
        <v>10</v>
      </c>
      <c r="GU318" s="412">
        <v>0.4</v>
      </c>
      <c r="GV318" s="412">
        <v>0</v>
      </c>
      <c r="GW318" s="412">
        <v>0</v>
      </c>
      <c r="GX318" s="412">
        <v>0</v>
      </c>
      <c r="GY318" s="412">
        <v>0</v>
      </c>
      <c r="GZ318" s="412">
        <v>0</v>
      </c>
      <c r="HA318" s="412">
        <v>0</v>
      </c>
      <c r="HB318" s="412">
        <v>10.4</v>
      </c>
      <c r="HC318" s="412">
        <v>42.75</v>
      </c>
      <c r="HD318" s="412">
        <v>19630</v>
      </c>
      <c r="HE318" s="412">
        <v>34763.1</v>
      </c>
      <c r="HF318" s="412">
        <v>45764.5</v>
      </c>
      <c r="HG318" s="412">
        <v>32722.25</v>
      </c>
      <c r="HH318" s="412">
        <v>25226.25</v>
      </c>
      <c r="HI318" s="412">
        <v>15398.75</v>
      </c>
      <c r="HJ318" s="412">
        <v>9843.75</v>
      </c>
      <c r="HK318" s="412">
        <v>1125</v>
      </c>
      <c r="HL318" s="412">
        <v>184516.35</v>
      </c>
      <c r="HM318" s="412">
        <v>23.8</v>
      </c>
      <c r="HN318" s="412">
        <v>13086.7</v>
      </c>
      <c r="HO318" s="412">
        <v>27038</v>
      </c>
      <c r="HP318" s="412">
        <v>40679.599999999999</v>
      </c>
      <c r="HQ318" s="412">
        <v>32722.3</v>
      </c>
      <c r="HR318" s="412">
        <v>30832.1</v>
      </c>
      <c r="HS318" s="412">
        <v>22242.6</v>
      </c>
      <c r="HT318" s="412">
        <v>16406.3</v>
      </c>
      <c r="HU318" s="412">
        <v>2250</v>
      </c>
      <c r="HV318" s="412">
        <v>185281.4</v>
      </c>
      <c r="HW318" s="412">
        <v>4849.2</v>
      </c>
      <c r="HX318" s="412">
        <v>190130.6</v>
      </c>
      <c r="HY318" s="412">
        <v>42.75</v>
      </c>
      <c r="HZ318" s="412">
        <v>19630</v>
      </c>
      <c r="IA318" s="412">
        <v>34763.1</v>
      </c>
      <c r="IB318" s="412">
        <v>45764.5</v>
      </c>
      <c r="IC318" s="412">
        <v>32722.25</v>
      </c>
      <c r="ID318" s="412">
        <v>25226.25</v>
      </c>
      <c r="IE318" s="412">
        <v>15398.75</v>
      </c>
      <c r="IF318" s="412">
        <v>9843.75</v>
      </c>
      <c r="IG318" s="412">
        <v>1125</v>
      </c>
      <c r="IH318" s="412">
        <v>184516.35</v>
      </c>
      <c r="II318" s="412">
        <v>14.07</v>
      </c>
      <c r="IJ318" s="412">
        <v>5670.07</v>
      </c>
      <c r="IK318" s="412">
        <v>6510.21</v>
      </c>
      <c r="IL318" s="412">
        <v>4563.2</v>
      </c>
      <c r="IM318" s="412">
        <v>1301.54</v>
      </c>
      <c r="IN318" s="412">
        <v>514.07000000000005</v>
      </c>
      <c r="IO318" s="412">
        <v>163.96</v>
      </c>
      <c r="IP318" s="412">
        <v>51.17</v>
      </c>
      <c r="IQ318" s="412">
        <v>2.88</v>
      </c>
      <c r="IR318" s="412">
        <v>18791.169999999998</v>
      </c>
      <c r="IS318" s="412">
        <v>28.68</v>
      </c>
      <c r="IT318" s="412">
        <v>13959.93</v>
      </c>
      <c r="IU318" s="412">
        <v>28252.89</v>
      </c>
      <c r="IV318" s="412">
        <v>41201.300000000003</v>
      </c>
      <c r="IW318" s="412">
        <v>31420.71</v>
      </c>
      <c r="IX318" s="412">
        <v>24712.18</v>
      </c>
      <c r="IY318" s="412">
        <v>15234.79</v>
      </c>
      <c r="IZ318" s="412">
        <v>9792.58</v>
      </c>
      <c r="JA318" s="412">
        <v>1122.1199999999999</v>
      </c>
      <c r="JB318" s="412">
        <v>165725.18</v>
      </c>
      <c r="JC318" s="412">
        <v>15.9</v>
      </c>
      <c r="JD318" s="412">
        <v>9306.6</v>
      </c>
      <c r="JE318" s="412">
        <v>21974.5</v>
      </c>
      <c r="JF318" s="412">
        <v>36623.4</v>
      </c>
      <c r="JG318" s="412">
        <v>31420.7</v>
      </c>
      <c r="JH318" s="412">
        <v>30203.8</v>
      </c>
      <c r="JI318" s="412">
        <v>22005.8</v>
      </c>
      <c r="JJ318" s="412">
        <v>16321</v>
      </c>
      <c r="JK318" s="412">
        <v>2244.1999999999998</v>
      </c>
      <c r="JL318" s="412">
        <v>170115.9</v>
      </c>
      <c r="JM318" s="412">
        <v>4849.2</v>
      </c>
      <c r="JN318" s="412">
        <v>174965.1</v>
      </c>
      <c r="JO318" s="286"/>
      <c r="JP318" s="143">
        <f t="shared" si="9"/>
        <v>0</v>
      </c>
    </row>
    <row r="319" spans="1:276" x14ac:dyDescent="0.2">
      <c r="A319" s="150" t="s">
        <v>32</v>
      </c>
      <c r="B319" s="151" t="s">
        <v>276</v>
      </c>
      <c r="C319" s="152" t="s">
        <v>277</v>
      </c>
      <c r="D319" s="415" t="s">
        <v>31</v>
      </c>
      <c r="E319" s="412">
        <v>2305</v>
      </c>
      <c r="F319" s="412">
        <v>6502</v>
      </c>
      <c r="G319" s="412">
        <v>11898</v>
      </c>
      <c r="H319" s="412">
        <v>9230</v>
      </c>
      <c r="I319" s="412">
        <v>8345</v>
      </c>
      <c r="J319" s="412">
        <v>6447</v>
      </c>
      <c r="K319" s="412">
        <v>5335</v>
      </c>
      <c r="L319" s="412">
        <v>674</v>
      </c>
      <c r="M319" s="412">
        <v>50736</v>
      </c>
      <c r="N319" s="412">
        <v>348</v>
      </c>
      <c r="O319" s="412">
        <v>216</v>
      </c>
      <c r="P319" s="412">
        <v>503</v>
      </c>
      <c r="Q319" s="412">
        <v>190</v>
      </c>
      <c r="R319" s="412">
        <v>98</v>
      </c>
      <c r="S319" s="412">
        <v>99</v>
      </c>
      <c r="T319" s="412">
        <v>205</v>
      </c>
      <c r="U319" s="412">
        <v>31</v>
      </c>
      <c r="V319" s="412">
        <v>1690</v>
      </c>
      <c r="W319" s="412">
        <v>1</v>
      </c>
      <c r="X319" s="412">
        <v>1</v>
      </c>
      <c r="Y319" s="412">
        <v>3</v>
      </c>
      <c r="Z319" s="412">
        <v>0</v>
      </c>
      <c r="AA319" s="412">
        <v>0</v>
      </c>
      <c r="AB319" s="412">
        <v>0</v>
      </c>
      <c r="AC319" s="412">
        <v>0</v>
      </c>
      <c r="AD319" s="412">
        <v>1</v>
      </c>
      <c r="AE319" s="412">
        <v>6</v>
      </c>
      <c r="AF319" s="412">
        <v>1956</v>
      </c>
      <c r="AG319" s="412">
        <v>6285</v>
      </c>
      <c r="AH319" s="412">
        <v>11392</v>
      </c>
      <c r="AI319" s="412">
        <v>9040</v>
      </c>
      <c r="AJ319" s="412">
        <v>8247</v>
      </c>
      <c r="AK319" s="412">
        <v>6348</v>
      </c>
      <c r="AL319" s="412">
        <v>5130</v>
      </c>
      <c r="AM319" s="412">
        <v>642</v>
      </c>
      <c r="AN319" s="412">
        <v>49040</v>
      </c>
      <c r="AO319" s="412">
        <v>3</v>
      </c>
      <c r="AP319" s="412">
        <v>15</v>
      </c>
      <c r="AQ319" s="412">
        <v>23</v>
      </c>
      <c r="AR319" s="412">
        <v>36</v>
      </c>
      <c r="AS319" s="412">
        <v>39</v>
      </c>
      <c r="AT319" s="412">
        <v>36</v>
      </c>
      <c r="AU319" s="412">
        <v>24</v>
      </c>
      <c r="AV319" s="412">
        <v>14</v>
      </c>
      <c r="AW319" s="412">
        <v>190</v>
      </c>
      <c r="AX319" s="412">
        <v>3</v>
      </c>
      <c r="AY319" s="412">
        <v>15</v>
      </c>
      <c r="AZ319" s="412">
        <v>23</v>
      </c>
      <c r="BA319" s="412">
        <v>36</v>
      </c>
      <c r="BB319" s="412">
        <v>39</v>
      </c>
      <c r="BC319" s="412">
        <v>36</v>
      </c>
      <c r="BD319" s="412">
        <v>24</v>
      </c>
      <c r="BE319" s="412">
        <v>14</v>
      </c>
      <c r="BF319" s="412">
        <v>0</v>
      </c>
      <c r="BG319" s="412">
        <v>190</v>
      </c>
      <c r="BH319" s="412">
        <v>3</v>
      </c>
      <c r="BI319" s="412">
        <v>1968</v>
      </c>
      <c r="BJ319" s="412">
        <v>6293</v>
      </c>
      <c r="BK319" s="412">
        <v>11405</v>
      </c>
      <c r="BL319" s="412">
        <v>9043</v>
      </c>
      <c r="BM319" s="412">
        <v>8244</v>
      </c>
      <c r="BN319" s="412">
        <v>6336</v>
      </c>
      <c r="BO319" s="412">
        <v>5120</v>
      </c>
      <c r="BP319" s="412">
        <v>628</v>
      </c>
      <c r="BQ319" s="412">
        <v>49040</v>
      </c>
      <c r="BR319" s="412">
        <v>0</v>
      </c>
      <c r="BS319" s="412">
        <v>1028</v>
      </c>
      <c r="BT319" s="412">
        <v>3485</v>
      </c>
      <c r="BU319" s="412">
        <v>3781</v>
      </c>
      <c r="BV319" s="412">
        <v>2657</v>
      </c>
      <c r="BW319" s="412">
        <v>1823</v>
      </c>
      <c r="BX319" s="412">
        <v>1076</v>
      </c>
      <c r="BY319" s="412">
        <v>648</v>
      </c>
      <c r="BZ319" s="412">
        <v>51</v>
      </c>
      <c r="CA319" s="412">
        <v>14549</v>
      </c>
      <c r="CB319" s="412">
        <v>1</v>
      </c>
      <c r="CC319" s="412">
        <v>6</v>
      </c>
      <c r="CD319" s="412">
        <v>70</v>
      </c>
      <c r="CE319" s="412">
        <v>134</v>
      </c>
      <c r="CF319" s="412">
        <v>75</v>
      </c>
      <c r="CG319" s="412">
        <v>54</v>
      </c>
      <c r="CH319" s="412">
        <v>39</v>
      </c>
      <c r="CI319" s="412">
        <v>40</v>
      </c>
      <c r="CJ319" s="412">
        <v>2</v>
      </c>
      <c r="CK319" s="412">
        <v>421</v>
      </c>
      <c r="CL319" s="412">
        <v>0</v>
      </c>
      <c r="CM319" s="412">
        <v>3</v>
      </c>
      <c r="CN319" s="412">
        <v>1</v>
      </c>
      <c r="CO319" s="412">
        <v>6</v>
      </c>
      <c r="CP319" s="412">
        <v>5</v>
      </c>
      <c r="CQ319" s="412">
        <v>2</v>
      </c>
      <c r="CR319" s="412">
        <v>9</v>
      </c>
      <c r="CS319" s="412">
        <v>18</v>
      </c>
      <c r="CT319" s="412">
        <v>19</v>
      </c>
      <c r="CU319" s="412">
        <v>63</v>
      </c>
      <c r="CV319" s="412">
        <v>59</v>
      </c>
      <c r="CW319" s="412">
        <v>25</v>
      </c>
      <c r="CX319" s="412">
        <v>72</v>
      </c>
      <c r="CY319" s="412">
        <v>67</v>
      </c>
      <c r="CZ319" s="412">
        <v>56</v>
      </c>
      <c r="DA319" s="412">
        <v>35</v>
      </c>
      <c r="DB319" s="412">
        <v>42</v>
      </c>
      <c r="DC319" s="412">
        <v>19</v>
      </c>
      <c r="DD319" s="412">
        <v>375</v>
      </c>
      <c r="DE319" s="412">
        <v>53</v>
      </c>
      <c r="DF319" s="412">
        <v>91</v>
      </c>
      <c r="DG319" s="412">
        <v>148</v>
      </c>
      <c r="DH319" s="412">
        <v>141</v>
      </c>
      <c r="DI319" s="412">
        <v>93</v>
      </c>
      <c r="DJ319" s="412">
        <v>50</v>
      </c>
      <c r="DK319" s="412">
        <v>44</v>
      </c>
      <c r="DL319" s="412">
        <v>8</v>
      </c>
      <c r="DM319" s="412">
        <v>628</v>
      </c>
      <c r="DN319" s="412">
        <v>13</v>
      </c>
      <c r="DO319" s="412">
        <v>25</v>
      </c>
      <c r="DP319" s="412">
        <v>43</v>
      </c>
      <c r="DQ319" s="412">
        <v>32</v>
      </c>
      <c r="DR319" s="412">
        <v>26</v>
      </c>
      <c r="DS319" s="412">
        <v>15</v>
      </c>
      <c r="DT319" s="412">
        <v>11</v>
      </c>
      <c r="DU319" s="412">
        <v>3</v>
      </c>
      <c r="DV319" s="412">
        <v>168</v>
      </c>
      <c r="DW319" s="412">
        <v>0</v>
      </c>
      <c r="DX319" s="412">
        <v>0</v>
      </c>
      <c r="DY319" s="412">
        <v>0</v>
      </c>
      <c r="DZ319" s="412">
        <v>0</v>
      </c>
      <c r="EA319" s="412">
        <v>0</v>
      </c>
      <c r="EB319" s="412">
        <v>0</v>
      </c>
      <c r="EC319" s="412">
        <v>0</v>
      </c>
      <c r="ED319" s="412">
        <v>0</v>
      </c>
      <c r="EE319" s="412">
        <v>0</v>
      </c>
      <c r="EF319" s="412">
        <v>66</v>
      </c>
      <c r="EG319" s="412">
        <v>116</v>
      </c>
      <c r="EH319" s="412">
        <v>191</v>
      </c>
      <c r="EI319" s="412">
        <v>173</v>
      </c>
      <c r="EJ319" s="412">
        <v>119</v>
      </c>
      <c r="EK319" s="412">
        <v>65</v>
      </c>
      <c r="EL319" s="412">
        <v>55</v>
      </c>
      <c r="EM319" s="412">
        <v>11</v>
      </c>
      <c r="EN319" s="412">
        <v>796</v>
      </c>
      <c r="EO319" s="412">
        <v>36</v>
      </c>
      <c r="EP319" s="412">
        <v>33</v>
      </c>
      <c r="EQ319" s="412">
        <v>59</v>
      </c>
      <c r="ER319" s="412">
        <v>60</v>
      </c>
      <c r="ES319" s="412">
        <v>47</v>
      </c>
      <c r="ET319" s="412">
        <v>29</v>
      </c>
      <c r="EU319" s="412">
        <v>18</v>
      </c>
      <c r="EV319" s="412">
        <v>9</v>
      </c>
      <c r="EW319" s="412">
        <v>291</v>
      </c>
      <c r="EX319" s="412">
        <v>0</v>
      </c>
      <c r="EY319" s="412">
        <v>0</v>
      </c>
      <c r="EZ319" s="412">
        <v>0</v>
      </c>
      <c r="FA319" s="412">
        <v>0</v>
      </c>
      <c r="FB319" s="412">
        <v>0</v>
      </c>
      <c r="FC319" s="412">
        <v>0</v>
      </c>
      <c r="FD319" s="412">
        <v>0</v>
      </c>
      <c r="FE319" s="412">
        <v>0</v>
      </c>
      <c r="FF319" s="412">
        <v>0</v>
      </c>
      <c r="FG319" s="412">
        <v>3</v>
      </c>
      <c r="FH319" s="412">
        <v>1</v>
      </c>
      <c r="FI319" s="412">
        <v>7</v>
      </c>
      <c r="FJ319" s="412">
        <v>6</v>
      </c>
      <c r="FK319" s="412">
        <v>10</v>
      </c>
      <c r="FL319" s="412">
        <v>5</v>
      </c>
      <c r="FM319" s="412">
        <v>2</v>
      </c>
      <c r="FN319" s="412">
        <v>3</v>
      </c>
      <c r="FO319" s="412">
        <v>37</v>
      </c>
      <c r="FP319" s="412">
        <v>33</v>
      </c>
      <c r="FQ319" s="412">
        <v>32</v>
      </c>
      <c r="FR319" s="412">
        <v>52</v>
      </c>
      <c r="FS319" s="412">
        <v>54</v>
      </c>
      <c r="FT319" s="412">
        <v>37</v>
      </c>
      <c r="FU319" s="412">
        <v>24</v>
      </c>
      <c r="FV319" s="412">
        <v>16</v>
      </c>
      <c r="FW319" s="412">
        <v>6</v>
      </c>
      <c r="FX319" s="412">
        <v>254</v>
      </c>
      <c r="FY319" s="412">
        <v>2</v>
      </c>
      <c r="FZ319" s="412">
        <v>917</v>
      </c>
      <c r="GA319" s="412">
        <v>2712</v>
      </c>
      <c r="GB319" s="412">
        <v>7440</v>
      </c>
      <c r="GC319" s="412">
        <v>6274</v>
      </c>
      <c r="GD319" s="412">
        <v>6337</v>
      </c>
      <c r="GE319" s="412">
        <v>5197</v>
      </c>
      <c r="GF319" s="412">
        <v>4402</v>
      </c>
      <c r="GG319" s="412">
        <v>553</v>
      </c>
      <c r="GH319" s="412">
        <v>33834</v>
      </c>
      <c r="GI319" s="412">
        <v>1</v>
      </c>
      <c r="GJ319" s="412">
        <v>1051</v>
      </c>
      <c r="GK319" s="412">
        <v>3581</v>
      </c>
      <c r="GL319" s="412">
        <v>3965</v>
      </c>
      <c r="GM319" s="412">
        <v>2769</v>
      </c>
      <c r="GN319" s="412">
        <v>1907</v>
      </c>
      <c r="GO319" s="412">
        <v>1139</v>
      </c>
      <c r="GP319" s="412">
        <v>718</v>
      </c>
      <c r="GQ319" s="412">
        <v>75</v>
      </c>
      <c r="GR319" s="412">
        <v>15206</v>
      </c>
      <c r="GS319" s="412">
        <v>0</v>
      </c>
      <c r="GT319" s="412">
        <v>5</v>
      </c>
      <c r="GU319" s="412">
        <v>0</v>
      </c>
      <c r="GV319" s="412">
        <v>0</v>
      </c>
      <c r="GW319" s="412">
        <v>0</v>
      </c>
      <c r="GX319" s="412">
        <v>0</v>
      </c>
      <c r="GY319" s="412">
        <v>0</v>
      </c>
      <c r="GZ319" s="412">
        <v>0</v>
      </c>
      <c r="HA319" s="412">
        <v>0</v>
      </c>
      <c r="HB319" s="412">
        <v>5</v>
      </c>
      <c r="HC319" s="412">
        <v>2.75</v>
      </c>
      <c r="HD319" s="412">
        <v>1689.5</v>
      </c>
      <c r="HE319" s="412">
        <v>5378.75</v>
      </c>
      <c r="HF319" s="412">
        <v>10379.75</v>
      </c>
      <c r="HG319" s="412">
        <v>8325.5</v>
      </c>
      <c r="HH319" s="412">
        <v>7746.75</v>
      </c>
      <c r="HI319" s="412">
        <v>6037.75</v>
      </c>
      <c r="HJ319" s="412">
        <v>4927.5</v>
      </c>
      <c r="HK319" s="412">
        <v>602.25</v>
      </c>
      <c r="HL319" s="412">
        <v>45090.5</v>
      </c>
      <c r="HM319" s="412">
        <v>1.5</v>
      </c>
      <c r="HN319" s="412">
        <v>1126.3</v>
      </c>
      <c r="HO319" s="412">
        <v>4183.5</v>
      </c>
      <c r="HP319" s="412">
        <v>9226.4</v>
      </c>
      <c r="HQ319" s="412">
        <v>8325.5</v>
      </c>
      <c r="HR319" s="412">
        <v>9468.2999999999993</v>
      </c>
      <c r="HS319" s="412">
        <v>8721.2000000000007</v>
      </c>
      <c r="HT319" s="412">
        <v>8212.5</v>
      </c>
      <c r="HU319" s="412">
        <v>1204.5</v>
      </c>
      <c r="HV319" s="412">
        <v>50469.7</v>
      </c>
      <c r="HW319" s="412">
        <v>342.4</v>
      </c>
      <c r="HX319" s="412">
        <v>50812.1</v>
      </c>
      <c r="HY319" s="412">
        <v>2.75</v>
      </c>
      <c r="HZ319" s="412">
        <v>1689.5</v>
      </c>
      <c r="IA319" s="412">
        <v>5378.75</v>
      </c>
      <c r="IB319" s="412">
        <v>10379.75</v>
      </c>
      <c r="IC319" s="412">
        <v>8325.5</v>
      </c>
      <c r="ID319" s="412">
        <v>7746.75</v>
      </c>
      <c r="IE319" s="412">
        <v>6037.75</v>
      </c>
      <c r="IF319" s="412">
        <v>4927.5</v>
      </c>
      <c r="IG319" s="412">
        <v>602.25</v>
      </c>
      <c r="IH319" s="412">
        <v>45090.5</v>
      </c>
      <c r="II319" s="412">
        <v>0.75</v>
      </c>
      <c r="IJ319" s="412">
        <v>317.33</v>
      </c>
      <c r="IK319" s="412">
        <v>1610.56</v>
      </c>
      <c r="IL319" s="412">
        <v>1382.65</v>
      </c>
      <c r="IM319" s="412">
        <v>414.22</v>
      </c>
      <c r="IN319" s="412">
        <v>138.68</v>
      </c>
      <c r="IO319" s="412">
        <v>50.35</v>
      </c>
      <c r="IP319" s="412">
        <v>28.94</v>
      </c>
      <c r="IQ319" s="412">
        <v>0.76</v>
      </c>
      <c r="IR319" s="412">
        <v>3944.2400000000002</v>
      </c>
      <c r="IS319" s="412">
        <v>2</v>
      </c>
      <c r="IT319" s="412">
        <v>1372.17</v>
      </c>
      <c r="IU319" s="412">
        <v>3768.19</v>
      </c>
      <c r="IV319" s="412">
        <v>8997.1</v>
      </c>
      <c r="IW319" s="412">
        <v>7911.28</v>
      </c>
      <c r="IX319" s="412">
        <v>7608.07</v>
      </c>
      <c r="IY319" s="412">
        <v>5987.4</v>
      </c>
      <c r="IZ319" s="412">
        <v>4898.5600000000004</v>
      </c>
      <c r="JA319" s="412">
        <v>601.49</v>
      </c>
      <c r="JB319" s="412">
        <v>41146.259999999995</v>
      </c>
      <c r="JC319" s="412">
        <v>1.1000000000000001</v>
      </c>
      <c r="JD319" s="412">
        <v>914.8</v>
      </c>
      <c r="JE319" s="412">
        <v>2930.8</v>
      </c>
      <c r="JF319" s="412">
        <v>7997.4</v>
      </c>
      <c r="JG319" s="412">
        <v>7911.3</v>
      </c>
      <c r="JH319" s="412">
        <v>9298.7999999999993</v>
      </c>
      <c r="JI319" s="412">
        <v>8648.5</v>
      </c>
      <c r="JJ319" s="412">
        <v>8164.3</v>
      </c>
      <c r="JK319" s="412">
        <v>1203</v>
      </c>
      <c r="JL319" s="412">
        <v>47070</v>
      </c>
      <c r="JM319" s="412">
        <v>342.4</v>
      </c>
      <c r="JN319" s="412">
        <v>47412.4</v>
      </c>
      <c r="JO319" s="286"/>
      <c r="JP319" s="143">
        <f t="shared" si="9"/>
        <v>0</v>
      </c>
    </row>
    <row r="320" spans="1:276" x14ac:dyDescent="0.2">
      <c r="A320" s="150" t="s">
        <v>33</v>
      </c>
      <c r="B320" s="151" t="s">
        <v>284</v>
      </c>
      <c r="C320" s="152" t="s">
        <v>277</v>
      </c>
      <c r="D320" s="415" t="s">
        <v>343</v>
      </c>
      <c r="E320" s="412">
        <v>1882</v>
      </c>
      <c r="F320" s="412">
        <v>3629</v>
      </c>
      <c r="G320" s="412">
        <v>9167</v>
      </c>
      <c r="H320" s="412">
        <v>15977</v>
      </c>
      <c r="I320" s="412">
        <v>13019</v>
      </c>
      <c r="J320" s="412">
        <v>8066</v>
      </c>
      <c r="K320" s="412">
        <v>9379</v>
      </c>
      <c r="L320" s="412">
        <v>1729</v>
      </c>
      <c r="M320" s="412">
        <v>62848</v>
      </c>
      <c r="N320" s="412">
        <v>142</v>
      </c>
      <c r="O320" s="412">
        <v>273</v>
      </c>
      <c r="P320" s="412">
        <v>208</v>
      </c>
      <c r="Q320" s="412">
        <v>249</v>
      </c>
      <c r="R320" s="412">
        <v>114</v>
      </c>
      <c r="S320" s="412">
        <v>64</v>
      </c>
      <c r="T320" s="412">
        <v>102</v>
      </c>
      <c r="U320" s="412">
        <v>13</v>
      </c>
      <c r="V320" s="412">
        <v>1165</v>
      </c>
      <c r="W320" s="412">
        <v>0</v>
      </c>
      <c r="X320" s="412">
        <v>0</v>
      </c>
      <c r="Y320" s="412">
        <v>0</v>
      </c>
      <c r="Z320" s="412">
        <v>1</v>
      </c>
      <c r="AA320" s="412">
        <v>1</v>
      </c>
      <c r="AB320" s="412">
        <v>0</v>
      </c>
      <c r="AC320" s="412">
        <v>1</v>
      </c>
      <c r="AD320" s="412">
        <v>2</v>
      </c>
      <c r="AE320" s="412">
        <v>5</v>
      </c>
      <c r="AF320" s="412">
        <v>1740</v>
      </c>
      <c r="AG320" s="412">
        <v>3356</v>
      </c>
      <c r="AH320" s="412">
        <v>8959</v>
      </c>
      <c r="AI320" s="412">
        <v>15727</v>
      </c>
      <c r="AJ320" s="412">
        <v>12904</v>
      </c>
      <c r="AK320" s="412">
        <v>8002</v>
      </c>
      <c r="AL320" s="412">
        <v>9276</v>
      </c>
      <c r="AM320" s="412">
        <v>1714</v>
      </c>
      <c r="AN320" s="412">
        <v>61678</v>
      </c>
      <c r="AO320" s="412">
        <v>0</v>
      </c>
      <c r="AP320" s="412">
        <v>4</v>
      </c>
      <c r="AQ320" s="412">
        <v>26</v>
      </c>
      <c r="AR320" s="412">
        <v>42</v>
      </c>
      <c r="AS320" s="412">
        <v>46</v>
      </c>
      <c r="AT320" s="412">
        <v>48</v>
      </c>
      <c r="AU320" s="412">
        <v>49</v>
      </c>
      <c r="AV320" s="412">
        <v>21</v>
      </c>
      <c r="AW320" s="412">
        <v>236</v>
      </c>
      <c r="AX320" s="412">
        <v>0</v>
      </c>
      <c r="AY320" s="412">
        <v>4</v>
      </c>
      <c r="AZ320" s="412">
        <v>26</v>
      </c>
      <c r="BA320" s="412">
        <v>42</v>
      </c>
      <c r="BB320" s="412">
        <v>46</v>
      </c>
      <c r="BC320" s="412">
        <v>48</v>
      </c>
      <c r="BD320" s="412">
        <v>49</v>
      </c>
      <c r="BE320" s="412">
        <v>21</v>
      </c>
      <c r="BF320" s="412">
        <v>0</v>
      </c>
      <c r="BG320" s="412">
        <v>236</v>
      </c>
      <c r="BH320" s="412">
        <v>0</v>
      </c>
      <c r="BI320" s="412">
        <v>1744</v>
      </c>
      <c r="BJ320" s="412">
        <v>3378</v>
      </c>
      <c r="BK320" s="412">
        <v>8975</v>
      </c>
      <c r="BL320" s="412">
        <v>15731</v>
      </c>
      <c r="BM320" s="412">
        <v>12906</v>
      </c>
      <c r="BN320" s="412">
        <v>8003</v>
      </c>
      <c r="BO320" s="412">
        <v>9248</v>
      </c>
      <c r="BP320" s="412">
        <v>1693</v>
      </c>
      <c r="BQ320" s="412">
        <v>61678</v>
      </c>
      <c r="BR320" s="412">
        <v>0</v>
      </c>
      <c r="BS320" s="412">
        <v>855</v>
      </c>
      <c r="BT320" s="412">
        <v>2077</v>
      </c>
      <c r="BU320" s="412">
        <v>3920</v>
      </c>
      <c r="BV320" s="412">
        <v>4699</v>
      </c>
      <c r="BW320" s="412">
        <v>3305</v>
      </c>
      <c r="BX320" s="412">
        <v>1575</v>
      </c>
      <c r="BY320" s="412">
        <v>1293</v>
      </c>
      <c r="BZ320" s="412">
        <v>140</v>
      </c>
      <c r="CA320" s="412">
        <v>17864</v>
      </c>
      <c r="CB320" s="412">
        <v>0</v>
      </c>
      <c r="CC320" s="412">
        <v>4</v>
      </c>
      <c r="CD320" s="412">
        <v>11</v>
      </c>
      <c r="CE320" s="412">
        <v>54</v>
      </c>
      <c r="CF320" s="412">
        <v>79</v>
      </c>
      <c r="CG320" s="412">
        <v>72</v>
      </c>
      <c r="CH320" s="412">
        <v>48</v>
      </c>
      <c r="CI320" s="412">
        <v>52</v>
      </c>
      <c r="CJ320" s="412">
        <v>9</v>
      </c>
      <c r="CK320" s="412">
        <v>329</v>
      </c>
      <c r="CL320" s="412">
        <v>0</v>
      </c>
      <c r="CM320" s="412">
        <v>2</v>
      </c>
      <c r="CN320" s="412">
        <v>2</v>
      </c>
      <c r="CO320" s="412">
        <v>7</v>
      </c>
      <c r="CP320" s="412">
        <v>8</v>
      </c>
      <c r="CQ320" s="412">
        <v>16</v>
      </c>
      <c r="CR320" s="412">
        <v>14</v>
      </c>
      <c r="CS320" s="412">
        <v>35</v>
      </c>
      <c r="CT320" s="412">
        <v>13</v>
      </c>
      <c r="CU320" s="412">
        <v>97</v>
      </c>
      <c r="CV320" s="412">
        <v>81</v>
      </c>
      <c r="CW320" s="412">
        <v>61</v>
      </c>
      <c r="CX320" s="412">
        <v>121</v>
      </c>
      <c r="CY320" s="412">
        <v>194</v>
      </c>
      <c r="CZ320" s="412">
        <v>133</v>
      </c>
      <c r="DA320" s="412">
        <v>72</v>
      </c>
      <c r="DB320" s="412">
        <v>114</v>
      </c>
      <c r="DC320" s="412">
        <v>66</v>
      </c>
      <c r="DD320" s="412">
        <v>842</v>
      </c>
      <c r="DE320" s="412">
        <v>39</v>
      </c>
      <c r="DF320" s="412">
        <v>83</v>
      </c>
      <c r="DG320" s="412">
        <v>146</v>
      </c>
      <c r="DH320" s="412">
        <v>227</v>
      </c>
      <c r="DI320" s="412">
        <v>174</v>
      </c>
      <c r="DJ320" s="412">
        <v>108</v>
      </c>
      <c r="DK320" s="412">
        <v>144</v>
      </c>
      <c r="DL320" s="412">
        <v>45</v>
      </c>
      <c r="DM320" s="412">
        <v>966</v>
      </c>
      <c r="DN320" s="412">
        <v>1</v>
      </c>
      <c r="DO320" s="412">
        <v>4</v>
      </c>
      <c r="DP320" s="412">
        <v>10</v>
      </c>
      <c r="DQ320" s="412">
        <v>19</v>
      </c>
      <c r="DR320" s="412">
        <v>9</v>
      </c>
      <c r="DS320" s="412">
        <v>8</v>
      </c>
      <c r="DT320" s="412">
        <v>7</v>
      </c>
      <c r="DU320" s="412">
        <v>1</v>
      </c>
      <c r="DV320" s="412">
        <v>59</v>
      </c>
      <c r="DW320" s="412">
        <v>41</v>
      </c>
      <c r="DX320" s="412">
        <v>50</v>
      </c>
      <c r="DY320" s="412">
        <v>32</v>
      </c>
      <c r="DZ320" s="412">
        <v>30</v>
      </c>
      <c r="EA320" s="412">
        <v>33</v>
      </c>
      <c r="EB320" s="412">
        <v>16</v>
      </c>
      <c r="EC320" s="412">
        <v>30</v>
      </c>
      <c r="ED320" s="412">
        <v>14</v>
      </c>
      <c r="EE320" s="412">
        <v>246</v>
      </c>
      <c r="EF320" s="412">
        <v>81</v>
      </c>
      <c r="EG320" s="412">
        <v>137</v>
      </c>
      <c r="EH320" s="412">
        <v>188</v>
      </c>
      <c r="EI320" s="412">
        <v>276</v>
      </c>
      <c r="EJ320" s="412">
        <v>216</v>
      </c>
      <c r="EK320" s="412">
        <v>132</v>
      </c>
      <c r="EL320" s="412">
        <v>181</v>
      </c>
      <c r="EM320" s="412">
        <v>60</v>
      </c>
      <c r="EN320" s="412">
        <v>1271</v>
      </c>
      <c r="EO320" s="412">
        <v>70</v>
      </c>
      <c r="EP320" s="412">
        <v>101</v>
      </c>
      <c r="EQ320" s="412">
        <v>99</v>
      </c>
      <c r="ER320" s="412">
        <v>123</v>
      </c>
      <c r="ES320" s="412">
        <v>101</v>
      </c>
      <c r="ET320" s="412">
        <v>59</v>
      </c>
      <c r="EU320" s="412">
        <v>89</v>
      </c>
      <c r="EV320" s="412">
        <v>37</v>
      </c>
      <c r="EW320" s="412">
        <v>679</v>
      </c>
      <c r="EX320" s="412">
        <v>0</v>
      </c>
      <c r="EY320" s="412">
        <v>0</v>
      </c>
      <c r="EZ320" s="412">
        <v>0</v>
      </c>
      <c r="FA320" s="412">
        <v>0</v>
      </c>
      <c r="FB320" s="412">
        <v>0</v>
      </c>
      <c r="FC320" s="412">
        <v>0</v>
      </c>
      <c r="FD320" s="412">
        <v>0</v>
      </c>
      <c r="FE320" s="412">
        <v>0</v>
      </c>
      <c r="FF320" s="412">
        <v>0</v>
      </c>
      <c r="FG320" s="412">
        <v>0</v>
      </c>
      <c r="FH320" s="412">
        <v>0</v>
      </c>
      <c r="FI320" s="412">
        <v>0</v>
      </c>
      <c r="FJ320" s="412">
        <v>0</v>
      </c>
      <c r="FK320" s="412">
        <v>0</v>
      </c>
      <c r="FL320" s="412">
        <v>0</v>
      </c>
      <c r="FM320" s="412">
        <v>0</v>
      </c>
      <c r="FN320" s="412">
        <v>0</v>
      </c>
      <c r="FO320" s="412">
        <v>0</v>
      </c>
      <c r="FP320" s="412">
        <v>70</v>
      </c>
      <c r="FQ320" s="412">
        <v>101</v>
      </c>
      <c r="FR320" s="412">
        <v>99</v>
      </c>
      <c r="FS320" s="412">
        <v>123</v>
      </c>
      <c r="FT320" s="412">
        <v>101</v>
      </c>
      <c r="FU320" s="412">
        <v>59</v>
      </c>
      <c r="FV320" s="412">
        <v>89</v>
      </c>
      <c r="FW320" s="412">
        <v>37</v>
      </c>
      <c r="FX320" s="412">
        <v>679</v>
      </c>
      <c r="FY320" s="412">
        <v>0</v>
      </c>
      <c r="FZ320" s="412">
        <v>841</v>
      </c>
      <c r="GA320" s="412">
        <v>1234</v>
      </c>
      <c r="GB320" s="412">
        <v>4952</v>
      </c>
      <c r="GC320" s="412">
        <v>10896</v>
      </c>
      <c r="GD320" s="412">
        <v>9471</v>
      </c>
      <c r="GE320" s="412">
        <v>6342</v>
      </c>
      <c r="GF320" s="412">
        <v>7831</v>
      </c>
      <c r="GG320" s="412">
        <v>1516</v>
      </c>
      <c r="GH320" s="412">
        <v>43083</v>
      </c>
      <c r="GI320" s="412">
        <v>0</v>
      </c>
      <c r="GJ320" s="412">
        <v>903</v>
      </c>
      <c r="GK320" s="412">
        <v>2144</v>
      </c>
      <c r="GL320" s="412">
        <v>4023</v>
      </c>
      <c r="GM320" s="412">
        <v>4835</v>
      </c>
      <c r="GN320" s="412">
        <v>3435</v>
      </c>
      <c r="GO320" s="412">
        <v>1661</v>
      </c>
      <c r="GP320" s="412">
        <v>1417</v>
      </c>
      <c r="GQ320" s="412">
        <v>177</v>
      </c>
      <c r="GR320" s="412">
        <v>18595</v>
      </c>
      <c r="GS320" s="412">
        <v>0</v>
      </c>
      <c r="GT320" s="412">
        <v>2.38</v>
      </c>
      <c r="GU320" s="412">
        <v>0</v>
      </c>
      <c r="GV320" s="412">
        <v>0</v>
      </c>
      <c r="GW320" s="412">
        <v>0</v>
      </c>
      <c r="GX320" s="412">
        <v>0</v>
      </c>
      <c r="GY320" s="412">
        <v>0</v>
      </c>
      <c r="GZ320" s="412">
        <v>0</v>
      </c>
      <c r="HA320" s="412">
        <v>0</v>
      </c>
      <c r="HB320" s="412">
        <v>2.38</v>
      </c>
      <c r="HC320" s="412">
        <v>0</v>
      </c>
      <c r="HD320" s="412">
        <v>1545.37</v>
      </c>
      <c r="HE320" s="412">
        <v>2876</v>
      </c>
      <c r="HF320" s="412">
        <v>7984</v>
      </c>
      <c r="HG320" s="412">
        <v>14528.5</v>
      </c>
      <c r="HH320" s="412">
        <v>12061.25</v>
      </c>
      <c r="HI320" s="412">
        <v>7590.25</v>
      </c>
      <c r="HJ320" s="412">
        <v>8902.25</v>
      </c>
      <c r="HK320" s="412">
        <v>1655.25</v>
      </c>
      <c r="HL320" s="412">
        <v>57142.869999999995</v>
      </c>
      <c r="HM320" s="412">
        <v>0</v>
      </c>
      <c r="HN320" s="412">
        <v>1030.2</v>
      </c>
      <c r="HO320" s="412">
        <v>2236.9</v>
      </c>
      <c r="HP320" s="412">
        <v>7096.9</v>
      </c>
      <c r="HQ320" s="412">
        <v>14528.5</v>
      </c>
      <c r="HR320" s="412">
        <v>14741.5</v>
      </c>
      <c r="HS320" s="412">
        <v>10963.7</v>
      </c>
      <c r="HT320" s="412">
        <v>14837.1</v>
      </c>
      <c r="HU320" s="412">
        <v>3310.5</v>
      </c>
      <c r="HV320" s="412">
        <v>68745.299999999988</v>
      </c>
      <c r="HW320" s="412">
        <v>461</v>
      </c>
      <c r="HX320" s="412">
        <v>69206.3</v>
      </c>
      <c r="HY320" s="412">
        <v>0</v>
      </c>
      <c r="HZ320" s="412">
        <v>1545.37</v>
      </c>
      <c r="IA320" s="412">
        <v>2876</v>
      </c>
      <c r="IB320" s="412">
        <v>7984</v>
      </c>
      <c r="IC320" s="412">
        <v>14528.5</v>
      </c>
      <c r="ID320" s="412">
        <v>12061.25</v>
      </c>
      <c r="IE320" s="412">
        <v>7590.25</v>
      </c>
      <c r="IF320" s="412">
        <v>8902.25</v>
      </c>
      <c r="IG320" s="412">
        <v>1655.25</v>
      </c>
      <c r="IH320" s="412">
        <v>57142.869999999995</v>
      </c>
      <c r="II320" s="412">
        <v>0</v>
      </c>
      <c r="IJ320" s="412">
        <v>266.66000000000003</v>
      </c>
      <c r="IK320" s="412">
        <v>839.31</v>
      </c>
      <c r="IL320" s="412">
        <v>1174.72</v>
      </c>
      <c r="IM320" s="412">
        <v>1089.17</v>
      </c>
      <c r="IN320" s="412">
        <v>332.96</v>
      </c>
      <c r="IO320" s="412">
        <v>109.57</v>
      </c>
      <c r="IP320" s="412">
        <v>56.47</v>
      </c>
      <c r="IQ320" s="412">
        <v>1.54</v>
      </c>
      <c r="IR320" s="412">
        <v>3870.4</v>
      </c>
      <c r="IS320" s="412">
        <v>0</v>
      </c>
      <c r="IT320" s="412">
        <v>1278.7099999999998</v>
      </c>
      <c r="IU320" s="412">
        <v>2036.69</v>
      </c>
      <c r="IV320" s="412">
        <v>6809.28</v>
      </c>
      <c r="IW320" s="412">
        <v>13439.33</v>
      </c>
      <c r="IX320" s="412">
        <v>11728.29</v>
      </c>
      <c r="IY320" s="412">
        <v>7480.68</v>
      </c>
      <c r="IZ320" s="412">
        <v>8845.7800000000007</v>
      </c>
      <c r="JA320" s="412">
        <v>1653.71</v>
      </c>
      <c r="JB320" s="412">
        <v>53272.47</v>
      </c>
      <c r="JC320" s="412">
        <v>0</v>
      </c>
      <c r="JD320" s="412">
        <v>852.5</v>
      </c>
      <c r="JE320" s="412">
        <v>1584.1</v>
      </c>
      <c r="JF320" s="412">
        <v>6052.7</v>
      </c>
      <c r="JG320" s="412">
        <v>13439.3</v>
      </c>
      <c r="JH320" s="412">
        <v>14334.6</v>
      </c>
      <c r="JI320" s="412">
        <v>10805.4</v>
      </c>
      <c r="JJ320" s="412">
        <v>14743</v>
      </c>
      <c r="JK320" s="412">
        <v>3307.4</v>
      </c>
      <c r="JL320" s="412">
        <v>65119</v>
      </c>
      <c r="JM320" s="412">
        <v>461</v>
      </c>
      <c r="JN320" s="412">
        <v>65580</v>
      </c>
      <c r="JO320" s="286"/>
      <c r="JP320" s="143">
        <f t="shared" si="9"/>
        <v>0</v>
      </c>
    </row>
    <row r="321" spans="1:276" x14ac:dyDescent="0.2">
      <c r="A321" s="150" t="s">
        <v>35</v>
      </c>
      <c r="B321" s="151" t="s">
        <v>282</v>
      </c>
      <c r="C321" s="152" t="s">
        <v>278</v>
      </c>
      <c r="D321" s="415" t="s">
        <v>34</v>
      </c>
      <c r="E321" s="412">
        <v>59326</v>
      </c>
      <c r="F321" s="412">
        <v>31964</v>
      </c>
      <c r="G321" s="412">
        <v>27117</v>
      </c>
      <c r="H321" s="412">
        <v>13194</v>
      </c>
      <c r="I321" s="412">
        <v>8076</v>
      </c>
      <c r="J321" s="412">
        <v>4233</v>
      </c>
      <c r="K321" s="412">
        <v>3082</v>
      </c>
      <c r="L321" s="412">
        <v>261</v>
      </c>
      <c r="M321" s="412">
        <v>147253</v>
      </c>
      <c r="N321" s="412">
        <v>1065</v>
      </c>
      <c r="O321" s="412">
        <v>435</v>
      </c>
      <c r="P321" s="412">
        <v>318</v>
      </c>
      <c r="Q321" s="412">
        <v>149</v>
      </c>
      <c r="R321" s="412">
        <v>84</v>
      </c>
      <c r="S321" s="412">
        <v>39</v>
      </c>
      <c r="T321" s="412">
        <v>12</v>
      </c>
      <c r="U321" s="412">
        <v>1</v>
      </c>
      <c r="V321" s="412">
        <v>2103</v>
      </c>
      <c r="W321" s="412">
        <v>6</v>
      </c>
      <c r="X321" s="412">
        <v>0</v>
      </c>
      <c r="Y321" s="412">
        <v>0</v>
      </c>
      <c r="Z321" s="412">
        <v>0</v>
      </c>
      <c r="AA321" s="412">
        <v>0</v>
      </c>
      <c r="AB321" s="412">
        <v>0</v>
      </c>
      <c r="AC321" s="412">
        <v>0</v>
      </c>
      <c r="AD321" s="412">
        <v>0</v>
      </c>
      <c r="AE321" s="412">
        <v>6</v>
      </c>
      <c r="AF321" s="412">
        <v>58255</v>
      </c>
      <c r="AG321" s="412">
        <v>31529</v>
      </c>
      <c r="AH321" s="412">
        <v>26799</v>
      </c>
      <c r="AI321" s="412">
        <v>13045</v>
      </c>
      <c r="AJ321" s="412">
        <v>7992</v>
      </c>
      <c r="AK321" s="412">
        <v>4194</v>
      </c>
      <c r="AL321" s="412">
        <v>3070</v>
      </c>
      <c r="AM321" s="412">
        <v>260</v>
      </c>
      <c r="AN321" s="412">
        <v>145144</v>
      </c>
      <c r="AO321" s="412">
        <v>111</v>
      </c>
      <c r="AP321" s="412">
        <v>120</v>
      </c>
      <c r="AQ321" s="412">
        <v>150</v>
      </c>
      <c r="AR321" s="412">
        <v>92</v>
      </c>
      <c r="AS321" s="412">
        <v>71</v>
      </c>
      <c r="AT321" s="412">
        <v>44</v>
      </c>
      <c r="AU321" s="412">
        <v>44</v>
      </c>
      <c r="AV321" s="412">
        <v>20</v>
      </c>
      <c r="AW321" s="412">
        <v>652</v>
      </c>
      <c r="AX321" s="412">
        <v>111</v>
      </c>
      <c r="AY321" s="412">
        <v>120</v>
      </c>
      <c r="AZ321" s="412">
        <v>150</v>
      </c>
      <c r="BA321" s="412">
        <v>92</v>
      </c>
      <c r="BB321" s="412">
        <v>71</v>
      </c>
      <c r="BC321" s="412">
        <v>44</v>
      </c>
      <c r="BD321" s="412">
        <v>44</v>
      </c>
      <c r="BE321" s="412">
        <v>20</v>
      </c>
      <c r="BF321" s="412">
        <v>0</v>
      </c>
      <c r="BG321" s="412">
        <v>652</v>
      </c>
      <c r="BH321" s="412">
        <v>111</v>
      </c>
      <c r="BI321" s="412">
        <v>58264</v>
      </c>
      <c r="BJ321" s="412">
        <v>31559</v>
      </c>
      <c r="BK321" s="412">
        <v>26741</v>
      </c>
      <c r="BL321" s="412">
        <v>13024</v>
      </c>
      <c r="BM321" s="412">
        <v>7965</v>
      </c>
      <c r="BN321" s="412">
        <v>4194</v>
      </c>
      <c r="BO321" s="412">
        <v>3046</v>
      </c>
      <c r="BP321" s="412">
        <v>240</v>
      </c>
      <c r="BQ321" s="412">
        <v>145144</v>
      </c>
      <c r="BR321" s="412">
        <v>29</v>
      </c>
      <c r="BS321" s="412">
        <v>30370</v>
      </c>
      <c r="BT321" s="412">
        <v>11188</v>
      </c>
      <c r="BU321" s="412">
        <v>7738</v>
      </c>
      <c r="BV321" s="412">
        <v>3224</v>
      </c>
      <c r="BW321" s="412">
        <v>1613</v>
      </c>
      <c r="BX321" s="412">
        <v>760</v>
      </c>
      <c r="BY321" s="412">
        <v>461</v>
      </c>
      <c r="BZ321" s="412">
        <v>24</v>
      </c>
      <c r="CA321" s="412">
        <v>55407</v>
      </c>
      <c r="CB321" s="412">
        <v>5</v>
      </c>
      <c r="CC321" s="412">
        <v>421</v>
      </c>
      <c r="CD321" s="412">
        <v>323</v>
      </c>
      <c r="CE321" s="412">
        <v>263</v>
      </c>
      <c r="CF321" s="412">
        <v>120</v>
      </c>
      <c r="CG321" s="412">
        <v>65</v>
      </c>
      <c r="CH321" s="412">
        <v>37</v>
      </c>
      <c r="CI321" s="412">
        <v>15</v>
      </c>
      <c r="CJ321" s="412">
        <v>0</v>
      </c>
      <c r="CK321" s="412">
        <v>1249</v>
      </c>
      <c r="CL321" s="412">
        <v>1</v>
      </c>
      <c r="CM321" s="412">
        <v>79</v>
      </c>
      <c r="CN321" s="412">
        <v>45</v>
      </c>
      <c r="CO321" s="412">
        <v>61</v>
      </c>
      <c r="CP321" s="412">
        <v>37</v>
      </c>
      <c r="CQ321" s="412">
        <v>46</v>
      </c>
      <c r="CR321" s="412">
        <v>40</v>
      </c>
      <c r="CS321" s="412">
        <v>32</v>
      </c>
      <c r="CT321" s="412">
        <v>16</v>
      </c>
      <c r="CU321" s="412">
        <v>357</v>
      </c>
      <c r="CV321" s="412">
        <v>231</v>
      </c>
      <c r="CW321" s="412">
        <v>165</v>
      </c>
      <c r="CX321" s="412">
        <v>117</v>
      </c>
      <c r="CY321" s="412">
        <v>65</v>
      </c>
      <c r="CZ321" s="412">
        <v>42</v>
      </c>
      <c r="DA321" s="412">
        <v>22</v>
      </c>
      <c r="DB321" s="412">
        <v>22</v>
      </c>
      <c r="DC321" s="412">
        <v>3</v>
      </c>
      <c r="DD321" s="412">
        <v>667</v>
      </c>
      <c r="DE321" s="412">
        <v>1794</v>
      </c>
      <c r="DF321" s="412">
        <v>484</v>
      </c>
      <c r="DG321" s="412">
        <v>292</v>
      </c>
      <c r="DH321" s="412">
        <v>122</v>
      </c>
      <c r="DI321" s="412">
        <v>61</v>
      </c>
      <c r="DJ321" s="412">
        <v>51</v>
      </c>
      <c r="DK321" s="412">
        <v>34</v>
      </c>
      <c r="DL321" s="412">
        <v>5</v>
      </c>
      <c r="DM321" s="412">
        <v>2843</v>
      </c>
      <c r="DN321" s="412">
        <v>0</v>
      </c>
      <c r="DO321" s="412">
        <v>0</v>
      </c>
      <c r="DP321" s="412">
        <v>0</v>
      </c>
      <c r="DQ321" s="412">
        <v>0</v>
      </c>
      <c r="DR321" s="412">
        <v>0</v>
      </c>
      <c r="DS321" s="412">
        <v>0</v>
      </c>
      <c r="DT321" s="412">
        <v>0</v>
      </c>
      <c r="DU321" s="412">
        <v>0</v>
      </c>
      <c r="DV321" s="412">
        <v>0</v>
      </c>
      <c r="DW321" s="412">
        <v>519</v>
      </c>
      <c r="DX321" s="412">
        <v>87</v>
      </c>
      <c r="DY321" s="412">
        <v>49</v>
      </c>
      <c r="DZ321" s="412">
        <v>29</v>
      </c>
      <c r="EA321" s="412">
        <v>12</v>
      </c>
      <c r="EB321" s="412">
        <v>9</v>
      </c>
      <c r="EC321" s="412">
        <v>10</v>
      </c>
      <c r="ED321" s="412">
        <v>1</v>
      </c>
      <c r="EE321" s="412">
        <v>716</v>
      </c>
      <c r="EF321" s="412">
        <v>2313</v>
      </c>
      <c r="EG321" s="412">
        <v>571</v>
      </c>
      <c r="EH321" s="412">
        <v>341</v>
      </c>
      <c r="EI321" s="412">
        <v>151</v>
      </c>
      <c r="EJ321" s="412">
        <v>73</v>
      </c>
      <c r="EK321" s="412">
        <v>60</v>
      </c>
      <c r="EL321" s="412">
        <v>44</v>
      </c>
      <c r="EM321" s="412">
        <v>6</v>
      </c>
      <c r="EN321" s="412">
        <v>3559</v>
      </c>
      <c r="EO321" s="412">
        <v>1471</v>
      </c>
      <c r="EP321" s="412">
        <v>322</v>
      </c>
      <c r="EQ321" s="412">
        <v>198</v>
      </c>
      <c r="ER321" s="412">
        <v>99</v>
      </c>
      <c r="ES321" s="412">
        <v>45</v>
      </c>
      <c r="ET321" s="412">
        <v>35</v>
      </c>
      <c r="EU321" s="412">
        <v>36</v>
      </c>
      <c r="EV321" s="412">
        <v>3</v>
      </c>
      <c r="EW321" s="412">
        <v>2209</v>
      </c>
      <c r="EX321" s="412">
        <v>0</v>
      </c>
      <c r="EY321" s="412">
        <v>0</v>
      </c>
      <c r="EZ321" s="412">
        <v>0</v>
      </c>
      <c r="FA321" s="412">
        <v>0</v>
      </c>
      <c r="FB321" s="412">
        <v>0</v>
      </c>
      <c r="FC321" s="412">
        <v>0</v>
      </c>
      <c r="FD321" s="412">
        <v>0</v>
      </c>
      <c r="FE321" s="412">
        <v>0</v>
      </c>
      <c r="FF321" s="412">
        <v>0</v>
      </c>
      <c r="FG321" s="412">
        <v>0</v>
      </c>
      <c r="FH321" s="412">
        <v>0</v>
      </c>
      <c r="FI321" s="412">
        <v>0</v>
      </c>
      <c r="FJ321" s="412">
        <v>1</v>
      </c>
      <c r="FK321" s="412">
        <v>0</v>
      </c>
      <c r="FL321" s="412">
        <v>0</v>
      </c>
      <c r="FM321" s="412">
        <v>0</v>
      </c>
      <c r="FN321" s="412">
        <v>0</v>
      </c>
      <c r="FO321" s="412">
        <v>1</v>
      </c>
      <c r="FP321" s="412">
        <v>1471</v>
      </c>
      <c r="FQ321" s="412">
        <v>322</v>
      </c>
      <c r="FR321" s="412">
        <v>198</v>
      </c>
      <c r="FS321" s="412">
        <v>98</v>
      </c>
      <c r="FT321" s="412">
        <v>45</v>
      </c>
      <c r="FU321" s="412">
        <v>35</v>
      </c>
      <c r="FV321" s="412">
        <v>36</v>
      </c>
      <c r="FW321" s="412">
        <v>3</v>
      </c>
      <c r="FX321" s="412">
        <v>2208</v>
      </c>
      <c r="FY321" s="412">
        <v>76</v>
      </c>
      <c r="FZ321" s="412">
        <v>26868</v>
      </c>
      <c r="GA321" s="412">
        <v>19915</v>
      </c>
      <c r="GB321" s="412">
        <v>18628</v>
      </c>
      <c r="GC321" s="412">
        <v>9614</v>
      </c>
      <c r="GD321" s="412">
        <v>6229</v>
      </c>
      <c r="GE321" s="412">
        <v>3348</v>
      </c>
      <c r="GF321" s="412">
        <v>2528</v>
      </c>
      <c r="GG321" s="412">
        <v>199</v>
      </c>
      <c r="GH321" s="412">
        <v>87405</v>
      </c>
      <c r="GI321" s="412">
        <v>35</v>
      </c>
      <c r="GJ321" s="412">
        <v>31396</v>
      </c>
      <c r="GK321" s="412">
        <v>11644</v>
      </c>
      <c r="GL321" s="412">
        <v>8113</v>
      </c>
      <c r="GM321" s="412">
        <v>3410</v>
      </c>
      <c r="GN321" s="412">
        <v>1736</v>
      </c>
      <c r="GO321" s="412">
        <v>846</v>
      </c>
      <c r="GP321" s="412">
        <v>518</v>
      </c>
      <c r="GQ321" s="412">
        <v>41</v>
      </c>
      <c r="GR321" s="412">
        <v>57739</v>
      </c>
      <c r="GS321" s="412">
        <v>0</v>
      </c>
      <c r="GT321" s="412">
        <v>2.63</v>
      </c>
      <c r="GU321" s="412">
        <v>0</v>
      </c>
      <c r="GV321" s="412">
        <v>0</v>
      </c>
      <c r="GW321" s="412">
        <v>0</v>
      </c>
      <c r="GX321" s="412">
        <v>0</v>
      </c>
      <c r="GY321" s="412">
        <v>0</v>
      </c>
      <c r="GZ321" s="412">
        <v>0</v>
      </c>
      <c r="HA321" s="412">
        <v>0</v>
      </c>
      <c r="HB321" s="412">
        <v>2.63</v>
      </c>
      <c r="HC321" s="412">
        <v>102</v>
      </c>
      <c r="HD321" s="412">
        <v>50780.12</v>
      </c>
      <c r="HE321" s="412">
        <v>28701.75</v>
      </c>
      <c r="HF321" s="412">
        <v>24733.75</v>
      </c>
      <c r="HG321" s="412">
        <v>12184</v>
      </c>
      <c r="HH321" s="412">
        <v>7528.5</v>
      </c>
      <c r="HI321" s="412">
        <v>3979.25</v>
      </c>
      <c r="HJ321" s="412">
        <v>2916</v>
      </c>
      <c r="HK321" s="412">
        <v>226.5</v>
      </c>
      <c r="HL321" s="412">
        <v>131151.87</v>
      </c>
      <c r="HM321" s="412">
        <v>56.7</v>
      </c>
      <c r="HN321" s="412">
        <v>33853.4</v>
      </c>
      <c r="HO321" s="412">
        <v>22323.599999999999</v>
      </c>
      <c r="HP321" s="412">
        <v>21985.599999999999</v>
      </c>
      <c r="HQ321" s="412">
        <v>12184</v>
      </c>
      <c r="HR321" s="412">
        <v>9201.5</v>
      </c>
      <c r="HS321" s="412">
        <v>5747.8</v>
      </c>
      <c r="HT321" s="412">
        <v>4860</v>
      </c>
      <c r="HU321" s="412">
        <v>453</v>
      </c>
      <c r="HV321" s="412">
        <v>110665.59999999999</v>
      </c>
      <c r="HW321" s="412">
        <v>0</v>
      </c>
      <c r="HX321" s="412">
        <v>110665.60000000001</v>
      </c>
      <c r="HY321" s="412">
        <v>102</v>
      </c>
      <c r="HZ321" s="412">
        <v>50780.12</v>
      </c>
      <c r="IA321" s="412">
        <v>28701.75</v>
      </c>
      <c r="IB321" s="412">
        <v>24733.75</v>
      </c>
      <c r="IC321" s="412">
        <v>12184</v>
      </c>
      <c r="ID321" s="412">
        <v>7528.5</v>
      </c>
      <c r="IE321" s="412">
        <v>3979.25</v>
      </c>
      <c r="IF321" s="412">
        <v>2916</v>
      </c>
      <c r="IG321" s="412">
        <v>226.5</v>
      </c>
      <c r="IH321" s="412">
        <v>131151.87</v>
      </c>
      <c r="II321" s="412">
        <v>27.44</v>
      </c>
      <c r="IJ321" s="412">
        <v>17458.240000000002</v>
      </c>
      <c r="IK321" s="412">
        <v>4418.2700000000004</v>
      </c>
      <c r="IL321" s="412">
        <v>1947.46</v>
      </c>
      <c r="IM321" s="412">
        <v>519.44000000000005</v>
      </c>
      <c r="IN321" s="412">
        <v>182.81</v>
      </c>
      <c r="IO321" s="412">
        <v>64.52</v>
      </c>
      <c r="IP321" s="412">
        <v>23.54</v>
      </c>
      <c r="IQ321" s="412">
        <v>0.15</v>
      </c>
      <c r="IR321" s="412">
        <v>24641.870000000003</v>
      </c>
      <c r="IS321" s="412">
        <v>74.56</v>
      </c>
      <c r="IT321" s="412">
        <v>33321.880000000005</v>
      </c>
      <c r="IU321" s="412">
        <v>24283.48</v>
      </c>
      <c r="IV321" s="412">
        <v>22786.29</v>
      </c>
      <c r="IW321" s="412">
        <v>11664.56</v>
      </c>
      <c r="IX321" s="412">
        <v>7345.69</v>
      </c>
      <c r="IY321" s="412">
        <v>3914.73</v>
      </c>
      <c r="IZ321" s="412">
        <v>2892.46</v>
      </c>
      <c r="JA321" s="412">
        <v>226.35</v>
      </c>
      <c r="JB321" s="412">
        <v>106510</v>
      </c>
      <c r="JC321" s="412">
        <v>41.4</v>
      </c>
      <c r="JD321" s="412">
        <v>22214.6</v>
      </c>
      <c r="JE321" s="412">
        <v>18887.2</v>
      </c>
      <c r="JF321" s="412">
        <v>20254.5</v>
      </c>
      <c r="JG321" s="412">
        <v>11664.6</v>
      </c>
      <c r="JH321" s="412">
        <v>8978.1</v>
      </c>
      <c r="JI321" s="412">
        <v>5654.6</v>
      </c>
      <c r="JJ321" s="412">
        <v>4820.8</v>
      </c>
      <c r="JK321" s="412">
        <v>452.7</v>
      </c>
      <c r="JL321" s="412">
        <v>92968.500000000015</v>
      </c>
      <c r="JM321" s="412">
        <v>0</v>
      </c>
      <c r="JN321" s="412">
        <v>92968.5</v>
      </c>
      <c r="JO321" s="286"/>
      <c r="JP321" s="143">
        <f t="shared" si="9"/>
        <v>0</v>
      </c>
    </row>
    <row r="322" spans="1:276" x14ac:dyDescent="0.2">
      <c r="A322" s="150" t="s">
        <v>37</v>
      </c>
      <c r="B322" s="151" t="s">
        <v>276</v>
      </c>
      <c r="C322" s="152" t="s">
        <v>277</v>
      </c>
      <c r="D322" s="415" t="s">
        <v>36</v>
      </c>
      <c r="E322" s="412">
        <v>313</v>
      </c>
      <c r="F322" s="412">
        <v>3318</v>
      </c>
      <c r="G322" s="412">
        <v>10455</v>
      </c>
      <c r="H322" s="412">
        <v>11880</v>
      </c>
      <c r="I322" s="412">
        <v>5957</v>
      </c>
      <c r="J322" s="412">
        <v>4146</v>
      </c>
      <c r="K322" s="412">
        <v>4997</v>
      </c>
      <c r="L322" s="412">
        <v>718</v>
      </c>
      <c r="M322" s="412">
        <v>41784</v>
      </c>
      <c r="N322" s="412">
        <v>19</v>
      </c>
      <c r="O322" s="412">
        <v>43</v>
      </c>
      <c r="P322" s="412">
        <v>105</v>
      </c>
      <c r="Q322" s="412">
        <v>105</v>
      </c>
      <c r="R322" s="412">
        <v>66</v>
      </c>
      <c r="S322" s="412">
        <v>93</v>
      </c>
      <c r="T322" s="412">
        <v>31</v>
      </c>
      <c r="U322" s="412">
        <v>2</v>
      </c>
      <c r="V322" s="412">
        <v>464</v>
      </c>
      <c r="W322" s="412">
        <v>0</v>
      </c>
      <c r="X322" s="412">
        <v>0</v>
      </c>
      <c r="Y322" s="412">
        <v>0</v>
      </c>
      <c r="Z322" s="412">
        <v>0</v>
      </c>
      <c r="AA322" s="412">
        <v>0</v>
      </c>
      <c r="AB322" s="412">
        <v>0</v>
      </c>
      <c r="AC322" s="412">
        <v>0</v>
      </c>
      <c r="AD322" s="412">
        <v>0</v>
      </c>
      <c r="AE322" s="412">
        <v>0</v>
      </c>
      <c r="AF322" s="412">
        <v>294</v>
      </c>
      <c r="AG322" s="412">
        <v>3275</v>
      </c>
      <c r="AH322" s="412">
        <v>10350</v>
      </c>
      <c r="AI322" s="412">
        <v>11775</v>
      </c>
      <c r="AJ322" s="412">
        <v>5891</v>
      </c>
      <c r="AK322" s="412">
        <v>4053</v>
      </c>
      <c r="AL322" s="412">
        <v>4966</v>
      </c>
      <c r="AM322" s="412">
        <v>716</v>
      </c>
      <c r="AN322" s="412">
        <v>41320</v>
      </c>
      <c r="AO322" s="412">
        <v>0</v>
      </c>
      <c r="AP322" s="412">
        <v>4</v>
      </c>
      <c r="AQ322" s="412">
        <v>44</v>
      </c>
      <c r="AR322" s="412">
        <v>71</v>
      </c>
      <c r="AS322" s="412">
        <v>45</v>
      </c>
      <c r="AT322" s="412">
        <v>27</v>
      </c>
      <c r="AU322" s="412">
        <v>35</v>
      </c>
      <c r="AV322" s="412">
        <v>16</v>
      </c>
      <c r="AW322" s="412">
        <v>242</v>
      </c>
      <c r="AX322" s="412">
        <v>0</v>
      </c>
      <c r="AY322" s="412">
        <v>4</v>
      </c>
      <c r="AZ322" s="412">
        <v>44</v>
      </c>
      <c r="BA322" s="412">
        <v>71</v>
      </c>
      <c r="BB322" s="412">
        <v>45</v>
      </c>
      <c r="BC322" s="412">
        <v>27</v>
      </c>
      <c r="BD322" s="412">
        <v>35</v>
      </c>
      <c r="BE322" s="412">
        <v>16</v>
      </c>
      <c r="BF322" s="412">
        <v>0</v>
      </c>
      <c r="BG322" s="412">
        <v>242</v>
      </c>
      <c r="BH322" s="412">
        <v>0</v>
      </c>
      <c r="BI322" s="412">
        <v>298</v>
      </c>
      <c r="BJ322" s="412">
        <v>3315</v>
      </c>
      <c r="BK322" s="412">
        <v>10377</v>
      </c>
      <c r="BL322" s="412">
        <v>11749</v>
      </c>
      <c r="BM322" s="412">
        <v>5873</v>
      </c>
      <c r="BN322" s="412">
        <v>4061</v>
      </c>
      <c r="BO322" s="412">
        <v>4947</v>
      </c>
      <c r="BP322" s="412">
        <v>700</v>
      </c>
      <c r="BQ322" s="412">
        <v>41320</v>
      </c>
      <c r="BR322" s="412">
        <v>0</v>
      </c>
      <c r="BS322" s="412">
        <v>135</v>
      </c>
      <c r="BT322" s="412">
        <v>2135</v>
      </c>
      <c r="BU322" s="412">
        <v>4036</v>
      </c>
      <c r="BV322" s="412">
        <v>3135</v>
      </c>
      <c r="BW322" s="412">
        <v>1290</v>
      </c>
      <c r="BX322" s="412">
        <v>718</v>
      </c>
      <c r="BY322" s="412">
        <v>635</v>
      </c>
      <c r="BZ322" s="412">
        <v>59</v>
      </c>
      <c r="CA322" s="412">
        <v>12143</v>
      </c>
      <c r="CB322" s="412">
        <v>0</v>
      </c>
      <c r="CC322" s="412">
        <v>2</v>
      </c>
      <c r="CD322" s="412">
        <v>21</v>
      </c>
      <c r="CE322" s="412">
        <v>101</v>
      </c>
      <c r="CF322" s="412">
        <v>99</v>
      </c>
      <c r="CG322" s="412">
        <v>53</v>
      </c>
      <c r="CH322" s="412">
        <v>21</v>
      </c>
      <c r="CI322" s="412">
        <v>39</v>
      </c>
      <c r="CJ322" s="412">
        <v>1</v>
      </c>
      <c r="CK322" s="412">
        <v>337</v>
      </c>
      <c r="CL322" s="412">
        <v>0</v>
      </c>
      <c r="CM322" s="412">
        <v>1</v>
      </c>
      <c r="CN322" s="412">
        <v>3</v>
      </c>
      <c r="CO322" s="412">
        <v>5</v>
      </c>
      <c r="CP322" s="412">
        <v>12</v>
      </c>
      <c r="CQ322" s="412">
        <v>5</v>
      </c>
      <c r="CR322" s="412">
        <v>7</v>
      </c>
      <c r="CS322" s="412">
        <v>20</v>
      </c>
      <c r="CT322" s="412">
        <v>4</v>
      </c>
      <c r="CU322" s="412">
        <v>57</v>
      </c>
      <c r="CV322" s="412">
        <v>5</v>
      </c>
      <c r="CW322" s="412">
        <v>21</v>
      </c>
      <c r="CX322" s="412">
        <v>76</v>
      </c>
      <c r="CY322" s="412">
        <v>70</v>
      </c>
      <c r="CZ322" s="412">
        <v>22</v>
      </c>
      <c r="DA322" s="412">
        <v>16</v>
      </c>
      <c r="DB322" s="412">
        <v>12</v>
      </c>
      <c r="DC322" s="412">
        <v>6</v>
      </c>
      <c r="DD322" s="412">
        <v>228</v>
      </c>
      <c r="DE322" s="412">
        <v>4</v>
      </c>
      <c r="DF322" s="412">
        <v>52</v>
      </c>
      <c r="DG322" s="412">
        <v>143</v>
      </c>
      <c r="DH322" s="412">
        <v>132</v>
      </c>
      <c r="DI322" s="412">
        <v>47</v>
      </c>
      <c r="DJ322" s="412">
        <v>27</v>
      </c>
      <c r="DK322" s="412">
        <v>44</v>
      </c>
      <c r="DL322" s="412">
        <v>15</v>
      </c>
      <c r="DM322" s="412">
        <v>464</v>
      </c>
      <c r="DN322" s="412">
        <v>0</v>
      </c>
      <c r="DO322" s="412">
        <v>22</v>
      </c>
      <c r="DP322" s="412">
        <v>48</v>
      </c>
      <c r="DQ322" s="412">
        <v>27</v>
      </c>
      <c r="DR322" s="412">
        <v>10</v>
      </c>
      <c r="DS322" s="412">
        <v>7</v>
      </c>
      <c r="DT322" s="412">
        <v>5</v>
      </c>
      <c r="DU322" s="412">
        <v>0</v>
      </c>
      <c r="DV322" s="412">
        <v>119</v>
      </c>
      <c r="DW322" s="412">
        <v>4</v>
      </c>
      <c r="DX322" s="412">
        <v>26</v>
      </c>
      <c r="DY322" s="412">
        <v>14</v>
      </c>
      <c r="DZ322" s="412">
        <v>12</v>
      </c>
      <c r="EA322" s="412">
        <v>7</v>
      </c>
      <c r="EB322" s="412">
        <v>2</v>
      </c>
      <c r="EC322" s="412">
        <v>5</v>
      </c>
      <c r="ED322" s="412">
        <v>3</v>
      </c>
      <c r="EE322" s="412">
        <v>73</v>
      </c>
      <c r="EF322" s="412">
        <v>8</v>
      </c>
      <c r="EG322" s="412">
        <v>100</v>
      </c>
      <c r="EH322" s="412">
        <v>205</v>
      </c>
      <c r="EI322" s="412">
        <v>171</v>
      </c>
      <c r="EJ322" s="412">
        <v>64</v>
      </c>
      <c r="EK322" s="412">
        <v>36</v>
      </c>
      <c r="EL322" s="412">
        <v>54</v>
      </c>
      <c r="EM322" s="412">
        <v>18</v>
      </c>
      <c r="EN322" s="412">
        <v>656</v>
      </c>
      <c r="EO322" s="412">
        <v>7</v>
      </c>
      <c r="EP322" s="412">
        <v>42</v>
      </c>
      <c r="EQ322" s="412">
        <v>49</v>
      </c>
      <c r="ER322" s="412">
        <v>54</v>
      </c>
      <c r="ES322" s="412">
        <v>23</v>
      </c>
      <c r="ET322" s="412">
        <v>14</v>
      </c>
      <c r="EU322" s="412">
        <v>26</v>
      </c>
      <c r="EV322" s="412">
        <v>10</v>
      </c>
      <c r="EW322" s="412">
        <v>225</v>
      </c>
      <c r="EX322" s="412">
        <v>0</v>
      </c>
      <c r="EY322" s="412">
        <v>0</v>
      </c>
      <c r="EZ322" s="412">
        <v>0</v>
      </c>
      <c r="FA322" s="412">
        <v>0</v>
      </c>
      <c r="FB322" s="412">
        <v>0</v>
      </c>
      <c r="FC322" s="412">
        <v>0</v>
      </c>
      <c r="FD322" s="412">
        <v>0</v>
      </c>
      <c r="FE322" s="412">
        <v>0</v>
      </c>
      <c r="FF322" s="412">
        <v>0</v>
      </c>
      <c r="FG322" s="412">
        <v>0</v>
      </c>
      <c r="FH322" s="412">
        <v>1</v>
      </c>
      <c r="FI322" s="412">
        <v>0</v>
      </c>
      <c r="FJ322" s="412">
        <v>0</v>
      </c>
      <c r="FK322" s="412">
        <v>0</v>
      </c>
      <c r="FL322" s="412">
        <v>0</v>
      </c>
      <c r="FM322" s="412">
        <v>0</v>
      </c>
      <c r="FN322" s="412">
        <v>0</v>
      </c>
      <c r="FO322" s="412">
        <v>1</v>
      </c>
      <c r="FP322" s="412">
        <v>7</v>
      </c>
      <c r="FQ322" s="412">
        <v>41</v>
      </c>
      <c r="FR322" s="412">
        <v>49</v>
      </c>
      <c r="FS322" s="412">
        <v>54</v>
      </c>
      <c r="FT322" s="412">
        <v>23</v>
      </c>
      <c r="FU322" s="412">
        <v>14</v>
      </c>
      <c r="FV322" s="412">
        <v>26</v>
      </c>
      <c r="FW322" s="412">
        <v>10</v>
      </c>
      <c r="FX322" s="412">
        <v>224</v>
      </c>
      <c r="FY322" s="412">
        <v>0</v>
      </c>
      <c r="FZ322" s="412">
        <v>156</v>
      </c>
      <c r="GA322" s="412">
        <v>1108</v>
      </c>
      <c r="GB322" s="412">
        <v>6173</v>
      </c>
      <c r="GC322" s="412">
        <v>8464</v>
      </c>
      <c r="GD322" s="412">
        <v>4508</v>
      </c>
      <c r="GE322" s="412">
        <v>3306</v>
      </c>
      <c r="GF322" s="412">
        <v>4243</v>
      </c>
      <c r="GG322" s="412">
        <v>633</v>
      </c>
      <c r="GH322" s="412">
        <v>28591</v>
      </c>
      <c r="GI322" s="412">
        <v>0</v>
      </c>
      <c r="GJ322" s="412">
        <v>142</v>
      </c>
      <c r="GK322" s="412">
        <v>2207</v>
      </c>
      <c r="GL322" s="412">
        <v>4204</v>
      </c>
      <c r="GM322" s="412">
        <v>3285</v>
      </c>
      <c r="GN322" s="412">
        <v>1365</v>
      </c>
      <c r="GO322" s="412">
        <v>755</v>
      </c>
      <c r="GP322" s="412">
        <v>704</v>
      </c>
      <c r="GQ322" s="412">
        <v>67</v>
      </c>
      <c r="GR322" s="412">
        <v>12729</v>
      </c>
      <c r="GS322" s="412">
        <v>0</v>
      </c>
      <c r="GT322" s="412">
        <v>0</v>
      </c>
      <c r="GU322" s="412">
        <v>0</v>
      </c>
      <c r="GV322" s="412">
        <v>0</v>
      </c>
      <c r="GW322" s="412">
        <v>0</v>
      </c>
      <c r="GX322" s="412">
        <v>0</v>
      </c>
      <c r="GY322" s="412">
        <v>0</v>
      </c>
      <c r="GZ322" s="412">
        <v>0</v>
      </c>
      <c r="HA322" s="412">
        <v>0</v>
      </c>
      <c r="HB322" s="412">
        <v>0</v>
      </c>
      <c r="HC322" s="412">
        <v>0</v>
      </c>
      <c r="HD322" s="412">
        <v>265.25</v>
      </c>
      <c r="HE322" s="412">
        <v>2765.5</v>
      </c>
      <c r="HF322" s="412">
        <v>9299.25</v>
      </c>
      <c r="HG322" s="412">
        <v>10913.5</v>
      </c>
      <c r="HH322" s="412">
        <v>5528.25</v>
      </c>
      <c r="HI322" s="412">
        <v>3866.75</v>
      </c>
      <c r="HJ322" s="412">
        <v>4766</v>
      </c>
      <c r="HK322" s="412">
        <v>684.5</v>
      </c>
      <c r="HL322" s="412">
        <v>38089</v>
      </c>
      <c r="HM322" s="412">
        <v>0</v>
      </c>
      <c r="HN322" s="412">
        <v>176.8</v>
      </c>
      <c r="HO322" s="412">
        <v>2150.9</v>
      </c>
      <c r="HP322" s="412">
        <v>8266</v>
      </c>
      <c r="HQ322" s="412">
        <v>10913.5</v>
      </c>
      <c r="HR322" s="412">
        <v>6756.8</v>
      </c>
      <c r="HS322" s="412">
        <v>5585.3</v>
      </c>
      <c r="HT322" s="412">
        <v>7943.3</v>
      </c>
      <c r="HU322" s="412">
        <v>1369</v>
      </c>
      <c r="HV322" s="412">
        <v>43161.600000000006</v>
      </c>
      <c r="HW322" s="412">
        <v>99</v>
      </c>
      <c r="HX322" s="412">
        <v>43260.6</v>
      </c>
      <c r="HY322" s="412">
        <v>0</v>
      </c>
      <c r="HZ322" s="412">
        <v>265.25</v>
      </c>
      <c r="IA322" s="412">
        <v>2765.5</v>
      </c>
      <c r="IB322" s="412">
        <v>9299.25</v>
      </c>
      <c r="IC322" s="412">
        <v>10913.5</v>
      </c>
      <c r="ID322" s="412">
        <v>5528.25</v>
      </c>
      <c r="IE322" s="412">
        <v>3866.75</v>
      </c>
      <c r="IF322" s="412">
        <v>4766</v>
      </c>
      <c r="IG322" s="412">
        <v>684.5</v>
      </c>
      <c r="IH322" s="412">
        <v>38089</v>
      </c>
      <c r="II322" s="412">
        <v>0</v>
      </c>
      <c r="IJ322" s="412">
        <v>55.04</v>
      </c>
      <c r="IK322" s="412">
        <v>848.39</v>
      </c>
      <c r="IL322" s="412">
        <v>1221.27</v>
      </c>
      <c r="IM322" s="412">
        <v>814.54</v>
      </c>
      <c r="IN322" s="412">
        <v>130.97999999999999</v>
      </c>
      <c r="IO322" s="412">
        <v>32.380000000000003</v>
      </c>
      <c r="IP322" s="412">
        <v>14.41</v>
      </c>
      <c r="IQ322" s="412">
        <v>0</v>
      </c>
      <c r="IR322" s="412">
        <v>3117.0099999999998</v>
      </c>
      <c r="IS322" s="412">
        <v>0</v>
      </c>
      <c r="IT322" s="412">
        <v>210.21</v>
      </c>
      <c r="IU322" s="412">
        <v>1917.1100000000001</v>
      </c>
      <c r="IV322" s="412">
        <v>8077.98</v>
      </c>
      <c r="IW322" s="412">
        <v>10098.959999999999</v>
      </c>
      <c r="IX322" s="412">
        <v>5397.27</v>
      </c>
      <c r="IY322" s="412">
        <v>3834.37</v>
      </c>
      <c r="IZ322" s="412">
        <v>4751.59</v>
      </c>
      <c r="JA322" s="412">
        <v>684.5</v>
      </c>
      <c r="JB322" s="412">
        <v>34971.99</v>
      </c>
      <c r="JC322" s="412">
        <v>0</v>
      </c>
      <c r="JD322" s="412">
        <v>140.1</v>
      </c>
      <c r="JE322" s="412">
        <v>1491.1</v>
      </c>
      <c r="JF322" s="412">
        <v>7180.4</v>
      </c>
      <c r="JG322" s="412">
        <v>10099</v>
      </c>
      <c r="JH322" s="412">
        <v>6596.7</v>
      </c>
      <c r="JI322" s="412">
        <v>5538.5</v>
      </c>
      <c r="JJ322" s="412">
        <v>7919.3</v>
      </c>
      <c r="JK322" s="412">
        <v>1369</v>
      </c>
      <c r="JL322" s="412">
        <v>40334.1</v>
      </c>
      <c r="JM322" s="412">
        <v>99</v>
      </c>
      <c r="JN322" s="412">
        <v>40433.1</v>
      </c>
      <c r="JO322" s="286"/>
      <c r="JP322" s="143">
        <f t="shared" si="9"/>
        <v>0</v>
      </c>
    </row>
    <row r="323" spans="1:276" x14ac:dyDescent="0.2">
      <c r="A323" s="150" t="s">
        <v>38</v>
      </c>
      <c r="B323" s="151" t="s">
        <v>284</v>
      </c>
      <c r="C323" s="152" t="s">
        <v>277</v>
      </c>
      <c r="D323" s="415" t="s">
        <v>344</v>
      </c>
      <c r="E323" s="412">
        <v>1816</v>
      </c>
      <c r="F323" s="412">
        <v>3466</v>
      </c>
      <c r="G323" s="412">
        <v>10071</v>
      </c>
      <c r="H323" s="412">
        <v>18120</v>
      </c>
      <c r="I323" s="412">
        <v>14757</v>
      </c>
      <c r="J323" s="412">
        <v>9659</v>
      </c>
      <c r="K323" s="412">
        <v>6059</v>
      </c>
      <c r="L323" s="412">
        <v>482</v>
      </c>
      <c r="M323" s="412">
        <v>64430</v>
      </c>
      <c r="N323" s="412">
        <v>123</v>
      </c>
      <c r="O323" s="412">
        <v>76</v>
      </c>
      <c r="P323" s="412">
        <v>345</v>
      </c>
      <c r="Q323" s="412">
        <v>305</v>
      </c>
      <c r="R323" s="412">
        <v>125</v>
      </c>
      <c r="S323" s="412">
        <v>87</v>
      </c>
      <c r="T323" s="412">
        <v>29</v>
      </c>
      <c r="U323" s="412">
        <v>12</v>
      </c>
      <c r="V323" s="412">
        <v>1102</v>
      </c>
      <c r="W323" s="412">
        <v>6</v>
      </c>
      <c r="X323" s="412">
        <v>2</v>
      </c>
      <c r="Y323" s="412">
        <v>0</v>
      </c>
      <c r="Z323" s="412">
        <v>1</v>
      </c>
      <c r="AA323" s="412">
        <v>0</v>
      </c>
      <c r="AB323" s="412">
        <v>0</v>
      </c>
      <c r="AC323" s="412">
        <v>0</v>
      </c>
      <c r="AD323" s="412">
        <v>0</v>
      </c>
      <c r="AE323" s="412">
        <v>9</v>
      </c>
      <c r="AF323" s="412">
        <v>1687</v>
      </c>
      <c r="AG323" s="412">
        <v>3388</v>
      </c>
      <c r="AH323" s="412">
        <v>9726</v>
      </c>
      <c r="AI323" s="412">
        <v>17814</v>
      </c>
      <c r="AJ323" s="412">
        <v>14632</v>
      </c>
      <c r="AK323" s="412">
        <v>9572</v>
      </c>
      <c r="AL323" s="412">
        <v>6030</v>
      </c>
      <c r="AM323" s="412">
        <v>470</v>
      </c>
      <c r="AN323" s="412">
        <v>63319</v>
      </c>
      <c r="AO323" s="412">
        <v>3</v>
      </c>
      <c r="AP323" s="412">
        <v>13</v>
      </c>
      <c r="AQ323" s="412">
        <v>35</v>
      </c>
      <c r="AR323" s="412">
        <v>104</v>
      </c>
      <c r="AS323" s="412">
        <v>103</v>
      </c>
      <c r="AT323" s="412">
        <v>59</v>
      </c>
      <c r="AU323" s="412">
        <v>31</v>
      </c>
      <c r="AV323" s="412">
        <v>14</v>
      </c>
      <c r="AW323" s="412">
        <v>362</v>
      </c>
      <c r="AX323" s="412">
        <v>3</v>
      </c>
      <c r="AY323" s="412">
        <v>13</v>
      </c>
      <c r="AZ323" s="412">
        <v>35</v>
      </c>
      <c r="BA323" s="412">
        <v>104</v>
      </c>
      <c r="BB323" s="412">
        <v>103</v>
      </c>
      <c r="BC323" s="412">
        <v>59</v>
      </c>
      <c r="BD323" s="412">
        <v>31</v>
      </c>
      <c r="BE323" s="412">
        <v>14</v>
      </c>
      <c r="BF323" s="412">
        <v>0</v>
      </c>
      <c r="BG323" s="412">
        <v>362</v>
      </c>
      <c r="BH323" s="412">
        <v>3</v>
      </c>
      <c r="BI323" s="412">
        <v>1697</v>
      </c>
      <c r="BJ323" s="412">
        <v>3410</v>
      </c>
      <c r="BK323" s="412">
        <v>9795</v>
      </c>
      <c r="BL323" s="412">
        <v>17813</v>
      </c>
      <c r="BM323" s="412">
        <v>14588</v>
      </c>
      <c r="BN323" s="412">
        <v>9544</v>
      </c>
      <c r="BO323" s="412">
        <v>6013</v>
      </c>
      <c r="BP323" s="412">
        <v>456</v>
      </c>
      <c r="BQ323" s="412">
        <v>63319</v>
      </c>
      <c r="BR323" s="412">
        <v>0</v>
      </c>
      <c r="BS323" s="412">
        <v>719</v>
      </c>
      <c r="BT323" s="412">
        <v>1980</v>
      </c>
      <c r="BU323" s="412">
        <v>3819</v>
      </c>
      <c r="BV323" s="412">
        <v>4734</v>
      </c>
      <c r="BW323" s="412">
        <v>2751</v>
      </c>
      <c r="BX323" s="412">
        <v>1252</v>
      </c>
      <c r="BY323" s="412">
        <v>586</v>
      </c>
      <c r="BZ323" s="412">
        <v>45</v>
      </c>
      <c r="CA323" s="412">
        <v>15886</v>
      </c>
      <c r="CB323" s="412">
        <v>0</v>
      </c>
      <c r="CC323" s="412">
        <v>13</v>
      </c>
      <c r="CD323" s="412">
        <v>29</v>
      </c>
      <c r="CE323" s="412">
        <v>96</v>
      </c>
      <c r="CF323" s="412">
        <v>166</v>
      </c>
      <c r="CG323" s="412">
        <v>116</v>
      </c>
      <c r="CH323" s="412">
        <v>54</v>
      </c>
      <c r="CI323" s="412">
        <v>42</v>
      </c>
      <c r="CJ323" s="412">
        <v>2</v>
      </c>
      <c r="CK323" s="412">
        <v>518</v>
      </c>
      <c r="CL323" s="412">
        <v>0</v>
      </c>
      <c r="CM323" s="412">
        <v>7</v>
      </c>
      <c r="CN323" s="412">
        <v>1</v>
      </c>
      <c r="CO323" s="412">
        <v>5</v>
      </c>
      <c r="CP323" s="412">
        <v>8</v>
      </c>
      <c r="CQ323" s="412">
        <v>6</v>
      </c>
      <c r="CR323" s="412">
        <v>6</v>
      </c>
      <c r="CS323" s="412">
        <v>24</v>
      </c>
      <c r="CT323" s="412">
        <v>5</v>
      </c>
      <c r="CU323" s="412">
        <v>62</v>
      </c>
      <c r="CV323" s="412">
        <v>27</v>
      </c>
      <c r="CW323" s="412">
        <v>36</v>
      </c>
      <c r="CX323" s="412">
        <v>83</v>
      </c>
      <c r="CY323" s="412">
        <v>64</v>
      </c>
      <c r="CZ323" s="412">
        <v>52</v>
      </c>
      <c r="DA323" s="412">
        <v>36</v>
      </c>
      <c r="DB323" s="412">
        <v>48</v>
      </c>
      <c r="DC323" s="412">
        <v>15</v>
      </c>
      <c r="DD323" s="412">
        <v>361</v>
      </c>
      <c r="DE323" s="412">
        <v>52</v>
      </c>
      <c r="DF323" s="412">
        <v>59</v>
      </c>
      <c r="DG323" s="412">
        <v>152</v>
      </c>
      <c r="DH323" s="412">
        <v>127</v>
      </c>
      <c r="DI323" s="412">
        <v>83</v>
      </c>
      <c r="DJ323" s="412">
        <v>62</v>
      </c>
      <c r="DK323" s="412">
        <v>47</v>
      </c>
      <c r="DL323" s="412">
        <v>6</v>
      </c>
      <c r="DM323" s="412">
        <v>588</v>
      </c>
      <c r="DN323" s="412">
        <v>11</v>
      </c>
      <c r="DO323" s="412">
        <v>17</v>
      </c>
      <c r="DP323" s="412">
        <v>27</v>
      </c>
      <c r="DQ323" s="412">
        <v>50</v>
      </c>
      <c r="DR323" s="412">
        <v>34</v>
      </c>
      <c r="DS323" s="412">
        <v>13</v>
      </c>
      <c r="DT323" s="412">
        <v>10</v>
      </c>
      <c r="DU323" s="412">
        <v>1</v>
      </c>
      <c r="DV323" s="412">
        <v>163</v>
      </c>
      <c r="DW323" s="412">
        <v>8</v>
      </c>
      <c r="DX323" s="412">
        <v>2</v>
      </c>
      <c r="DY323" s="412">
        <v>20</v>
      </c>
      <c r="DZ323" s="412">
        <v>11</v>
      </c>
      <c r="EA323" s="412">
        <v>7</v>
      </c>
      <c r="EB323" s="412">
        <v>8</v>
      </c>
      <c r="EC323" s="412">
        <v>4</v>
      </c>
      <c r="ED323" s="412">
        <v>0</v>
      </c>
      <c r="EE323" s="412">
        <v>60</v>
      </c>
      <c r="EF323" s="412">
        <v>71</v>
      </c>
      <c r="EG323" s="412">
        <v>78</v>
      </c>
      <c r="EH323" s="412">
        <v>199</v>
      </c>
      <c r="EI323" s="412">
        <v>188</v>
      </c>
      <c r="EJ323" s="412">
        <v>124</v>
      </c>
      <c r="EK323" s="412">
        <v>83</v>
      </c>
      <c r="EL323" s="412">
        <v>61</v>
      </c>
      <c r="EM323" s="412">
        <v>7</v>
      </c>
      <c r="EN323" s="412">
        <v>811</v>
      </c>
      <c r="EO323" s="412">
        <v>34</v>
      </c>
      <c r="EP323" s="412">
        <v>30</v>
      </c>
      <c r="EQ323" s="412">
        <v>73</v>
      </c>
      <c r="ER323" s="412">
        <v>73</v>
      </c>
      <c r="ES323" s="412">
        <v>49</v>
      </c>
      <c r="ET323" s="412">
        <v>48</v>
      </c>
      <c r="EU323" s="412">
        <v>36</v>
      </c>
      <c r="EV323" s="412">
        <v>4</v>
      </c>
      <c r="EW323" s="412">
        <v>347</v>
      </c>
      <c r="EX323" s="412">
        <v>0</v>
      </c>
      <c r="EY323" s="412">
        <v>0</v>
      </c>
      <c r="EZ323" s="412">
        <v>0</v>
      </c>
      <c r="FA323" s="412">
        <v>0</v>
      </c>
      <c r="FB323" s="412">
        <v>0</v>
      </c>
      <c r="FC323" s="412">
        <v>0</v>
      </c>
      <c r="FD323" s="412">
        <v>0</v>
      </c>
      <c r="FE323" s="412">
        <v>0</v>
      </c>
      <c r="FF323" s="412">
        <v>0</v>
      </c>
      <c r="FG323" s="412">
        <v>1</v>
      </c>
      <c r="FH323" s="412">
        <v>4</v>
      </c>
      <c r="FI323" s="412">
        <v>4</v>
      </c>
      <c r="FJ323" s="412">
        <v>10</v>
      </c>
      <c r="FK323" s="412">
        <v>12</v>
      </c>
      <c r="FL323" s="412">
        <v>7</v>
      </c>
      <c r="FM323" s="412">
        <v>3</v>
      </c>
      <c r="FN323" s="412">
        <v>1</v>
      </c>
      <c r="FO323" s="412">
        <v>42</v>
      </c>
      <c r="FP323" s="412">
        <v>33</v>
      </c>
      <c r="FQ323" s="412">
        <v>26</v>
      </c>
      <c r="FR323" s="412">
        <v>69</v>
      </c>
      <c r="FS323" s="412">
        <v>63</v>
      </c>
      <c r="FT323" s="412">
        <v>37</v>
      </c>
      <c r="FU323" s="412">
        <v>41</v>
      </c>
      <c r="FV323" s="412">
        <v>33</v>
      </c>
      <c r="FW323" s="412">
        <v>3</v>
      </c>
      <c r="FX323" s="412">
        <v>305</v>
      </c>
      <c r="FY323" s="412">
        <v>3</v>
      </c>
      <c r="FZ323" s="412">
        <v>939</v>
      </c>
      <c r="GA323" s="412">
        <v>1381</v>
      </c>
      <c r="GB323" s="412">
        <v>5828</v>
      </c>
      <c r="GC323" s="412">
        <v>12844</v>
      </c>
      <c r="GD323" s="412">
        <v>11674</v>
      </c>
      <c r="GE323" s="412">
        <v>8211</v>
      </c>
      <c r="GF323" s="412">
        <v>5347</v>
      </c>
      <c r="GG323" s="412">
        <v>403</v>
      </c>
      <c r="GH323" s="412">
        <v>46630</v>
      </c>
      <c r="GI323" s="412">
        <v>0</v>
      </c>
      <c r="GJ323" s="412">
        <v>758</v>
      </c>
      <c r="GK323" s="412">
        <v>2029</v>
      </c>
      <c r="GL323" s="412">
        <v>3967</v>
      </c>
      <c r="GM323" s="412">
        <v>4969</v>
      </c>
      <c r="GN323" s="412">
        <v>2914</v>
      </c>
      <c r="GO323" s="412">
        <v>1333</v>
      </c>
      <c r="GP323" s="412">
        <v>666</v>
      </c>
      <c r="GQ323" s="412">
        <v>53</v>
      </c>
      <c r="GR323" s="412">
        <v>16689</v>
      </c>
      <c r="GS323" s="412">
        <v>0</v>
      </c>
      <c r="GT323" s="412">
        <v>8</v>
      </c>
      <c r="GU323" s="412">
        <v>3.2</v>
      </c>
      <c r="GV323" s="412">
        <v>0.5</v>
      </c>
      <c r="GW323" s="412">
        <v>0.5</v>
      </c>
      <c r="GX323" s="412">
        <v>0</v>
      </c>
      <c r="GY323" s="412">
        <v>0</v>
      </c>
      <c r="GZ323" s="412">
        <v>0</v>
      </c>
      <c r="HA323" s="412">
        <v>0</v>
      </c>
      <c r="HB323" s="412">
        <v>12.2</v>
      </c>
      <c r="HC323" s="412">
        <v>3</v>
      </c>
      <c r="HD323" s="412">
        <v>1497</v>
      </c>
      <c r="HE323" s="412">
        <v>2890.55</v>
      </c>
      <c r="HF323" s="412">
        <v>8800.25</v>
      </c>
      <c r="HG323" s="412">
        <v>16548.5</v>
      </c>
      <c r="HH323" s="412">
        <v>13849.75</v>
      </c>
      <c r="HI323" s="412">
        <v>9210.5</v>
      </c>
      <c r="HJ323" s="412">
        <v>5839</v>
      </c>
      <c r="HK323" s="412">
        <v>441.25</v>
      </c>
      <c r="HL323" s="412">
        <v>59079.8</v>
      </c>
      <c r="HM323" s="412">
        <v>1.7</v>
      </c>
      <c r="HN323" s="412">
        <v>998</v>
      </c>
      <c r="HO323" s="412">
        <v>2248.1999999999998</v>
      </c>
      <c r="HP323" s="412">
        <v>7822.4</v>
      </c>
      <c r="HQ323" s="412">
        <v>16548.5</v>
      </c>
      <c r="HR323" s="412">
        <v>16927.5</v>
      </c>
      <c r="HS323" s="412">
        <v>13304.1</v>
      </c>
      <c r="HT323" s="412">
        <v>9731.7000000000007</v>
      </c>
      <c r="HU323" s="412">
        <v>882.5</v>
      </c>
      <c r="HV323" s="412">
        <v>68464.600000000006</v>
      </c>
      <c r="HW323" s="412">
        <v>310.5</v>
      </c>
      <c r="HX323" s="412">
        <v>68775.100000000006</v>
      </c>
      <c r="HY323" s="412">
        <v>3</v>
      </c>
      <c r="HZ323" s="412">
        <v>1497</v>
      </c>
      <c r="IA323" s="412">
        <v>2890.55</v>
      </c>
      <c r="IB323" s="412">
        <v>8800.25</v>
      </c>
      <c r="IC323" s="412">
        <v>16548.5</v>
      </c>
      <c r="ID323" s="412">
        <v>13849.75</v>
      </c>
      <c r="IE323" s="412">
        <v>9210.5</v>
      </c>
      <c r="IF323" s="412">
        <v>5839</v>
      </c>
      <c r="IG323" s="412">
        <v>441.25</v>
      </c>
      <c r="IH323" s="412">
        <v>59079.8</v>
      </c>
      <c r="II323" s="412">
        <v>0</v>
      </c>
      <c r="IJ323" s="412">
        <v>352.14</v>
      </c>
      <c r="IK323" s="412">
        <v>576.82000000000005</v>
      </c>
      <c r="IL323" s="412">
        <v>1092.3800000000001</v>
      </c>
      <c r="IM323" s="412">
        <v>813.93</v>
      </c>
      <c r="IN323" s="412">
        <v>276.92</v>
      </c>
      <c r="IO323" s="412">
        <v>66.19</v>
      </c>
      <c r="IP323" s="412">
        <v>27.48</v>
      </c>
      <c r="IQ323" s="412">
        <v>0</v>
      </c>
      <c r="IR323" s="412">
        <v>3205.86</v>
      </c>
      <c r="IS323" s="412">
        <v>3</v>
      </c>
      <c r="IT323" s="412">
        <v>1144.8600000000001</v>
      </c>
      <c r="IU323" s="412">
        <v>2313.73</v>
      </c>
      <c r="IV323" s="412">
        <v>7707.87</v>
      </c>
      <c r="IW323" s="412">
        <v>15734.57</v>
      </c>
      <c r="IX323" s="412">
        <v>13572.83</v>
      </c>
      <c r="IY323" s="412">
        <v>9144.31</v>
      </c>
      <c r="IZ323" s="412">
        <v>5811.52</v>
      </c>
      <c r="JA323" s="412">
        <v>441.25</v>
      </c>
      <c r="JB323" s="412">
        <v>55873.94</v>
      </c>
      <c r="JC323" s="412">
        <v>1.7</v>
      </c>
      <c r="JD323" s="412">
        <v>763.2</v>
      </c>
      <c r="JE323" s="412">
        <v>1799.6</v>
      </c>
      <c r="JF323" s="412">
        <v>6851.4</v>
      </c>
      <c r="JG323" s="412">
        <v>15734.6</v>
      </c>
      <c r="JH323" s="412">
        <v>16589</v>
      </c>
      <c r="JI323" s="412">
        <v>13208.4</v>
      </c>
      <c r="JJ323" s="412">
        <v>9685.9</v>
      </c>
      <c r="JK323" s="412">
        <v>882.5</v>
      </c>
      <c r="JL323" s="412">
        <v>65516.3</v>
      </c>
      <c r="JM323" s="412">
        <v>310.5</v>
      </c>
      <c r="JN323" s="412">
        <v>65826.8</v>
      </c>
      <c r="JO323" s="286"/>
      <c r="JP323" s="143">
        <f t="shared" si="9"/>
        <v>0</v>
      </c>
    </row>
    <row r="324" spans="1:276" x14ac:dyDescent="0.2">
      <c r="A324" s="150" t="s">
        <v>40</v>
      </c>
      <c r="B324" s="151" t="s">
        <v>282</v>
      </c>
      <c r="C324" s="152" t="s">
        <v>286</v>
      </c>
      <c r="D324" s="415" t="s">
        <v>39</v>
      </c>
      <c r="E324" s="412">
        <v>55860</v>
      </c>
      <c r="F324" s="412">
        <v>23636</v>
      </c>
      <c r="G324" s="412">
        <v>16167</v>
      </c>
      <c r="H324" s="412">
        <v>6493</v>
      </c>
      <c r="I324" s="412">
        <v>2910</v>
      </c>
      <c r="J324" s="412">
        <v>1682</v>
      </c>
      <c r="K324" s="412">
        <v>934</v>
      </c>
      <c r="L324" s="412">
        <v>118</v>
      </c>
      <c r="M324" s="412">
        <v>107800</v>
      </c>
      <c r="N324" s="412">
        <v>1389</v>
      </c>
      <c r="O324" s="412">
        <v>376</v>
      </c>
      <c r="P324" s="412">
        <v>217</v>
      </c>
      <c r="Q324" s="412">
        <v>67</v>
      </c>
      <c r="R324" s="412">
        <v>36</v>
      </c>
      <c r="S324" s="412">
        <v>21</v>
      </c>
      <c r="T324" s="412">
        <v>30</v>
      </c>
      <c r="U324" s="412">
        <v>1</v>
      </c>
      <c r="V324" s="412">
        <v>2137</v>
      </c>
      <c r="W324" s="412">
        <v>0</v>
      </c>
      <c r="X324" s="412">
        <v>0</v>
      </c>
      <c r="Y324" s="412">
        <v>0</v>
      </c>
      <c r="Z324" s="412">
        <v>0</v>
      </c>
      <c r="AA324" s="412">
        <v>0</v>
      </c>
      <c r="AB324" s="412">
        <v>0</v>
      </c>
      <c r="AC324" s="412">
        <v>0</v>
      </c>
      <c r="AD324" s="412">
        <v>0</v>
      </c>
      <c r="AE324" s="412">
        <v>0</v>
      </c>
      <c r="AF324" s="412">
        <v>54471</v>
      </c>
      <c r="AG324" s="412">
        <v>23260</v>
      </c>
      <c r="AH324" s="412">
        <v>15950</v>
      </c>
      <c r="AI324" s="412">
        <v>6426</v>
      </c>
      <c r="AJ324" s="412">
        <v>2874</v>
      </c>
      <c r="AK324" s="412">
        <v>1661</v>
      </c>
      <c r="AL324" s="412">
        <v>904</v>
      </c>
      <c r="AM324" s="412">
        <v>117</v>
      </c>
      <c r="AN324" s="412">
        <v>105663</v>
      </c>
      <c r="AO324" s="412">
        <v>97</v>
      </c>
      <c r="AP324" s="412">
        <v>141</v>
      </c>
      <c r="AQ324" s="412">
        <v>103</v>
      </c>
      <c r="AR324" s="412">
        <v>57</v>
      </c>
      <c r="AS324" s="412">
        <v>38</v>
      </c>
      <c r="AT324" s="412">
        <v>24</v>
      </c>
      <c r="AU324" s="412">
        <v>30</v>
      </c>
      <c r="AV324" s="412">
        <v>22</v>
      </c>
      <c r="AW324" s="412">
        <v>512</v>
      </c>
      <c r="AX324" s="412">
        <v>97</v>
      </c>
      <c r="AY324" s="412">
        <v>141</v>
      </c>
      <c r="AZ324" s="412">
        <v>103</v>
      </c>
      <c r="BA324" s="412">
        <v>57</v>
      </c>
      <c r="BB324" s="412">
        <v>38</v>
      </c>
      <c r="BC324" s="412">
        <v>24</v>
      </c>
      <c r="BD324" s="412">
        <v>30</v>
      </c>
      <c r="BE324" s="412">
        <v>22</v>
      </c>
      <c r="BF324" s="412">
        <v>0</v>
      </c>
      <c r="BG324" s="412">
        <v>512</v>
      </c>
      <c r="BH324" s="412">
        <v>97</v>
      </c>
      <c r="BI324" s="412">
        <v>54515</v>
      </c>
      <c r="BJ324" s="412">
        <v>23222</v>
      </c>
      <c r="BK324" s="412">
        <v>15904</v>
      </c>
      <c r="BL324" s="412">
        <v>6407</v>
      </c>
      <c r="BM324" s="412">
        <v>2860</v>
      </c>
      <c r="BN324" s="412">
        <v>1667</v>
      </c>
      <c r="BO324" s="412">
        <v>896</v>
      </c>
      <c r="BP324" s="412">
        <v>95</v>
      </c>
      <c r="BQ324" s="412">
        <v>105663</v>
      </c>
      <c r="BR324" s="412">
        <v>21</v>
      </c>
      <c r="BS324" s="412">
        <v>24309</v>
      </c>
      <c r="BT324" s="412">
        <v>7336</v>
      </c>
      <c r="BU324" s="412">
        <v>3951</v>
      </c>
      <c r="BV324" s="412">
        <v>1380</v>
      </c>
      <c r="BW324" s="412">
        <v>545</v>
      </c>
      <c r="BX324" s="412">
        <v>296</v>
      </c>
      <c r="BY324" s="412">
        <v>115</v>
      </c>
      <c r="BZ324" s="412">
        <v>10</v>
      </c>
      <c r="CA324" s="412">
        <v>37963</v>
      </c>
      <c r="CB324" s="412">
        <v>1</v>
      </c>
      <c r="CC324" s="412">
        <v>414</v>
      </c>
      <c r="CD324" s="412">
        <v>232</v>
      </c>
      <c r="CE324" s="412">
        <v>149</v>
      </c>
      <c r="CF324" s="412">
        <v>60</v>
      </c>
      <c r="CG324" s="412">
        <v>24</v>
      </c>
      <c r="CH324" s="412">
        <v>12</v>
      </c>
      <c r="CI324" s="412">
        <v>7</v>
      </c>
      <c r="CJ324" s="412">
        <v>2</v>
      </c>
      <c r="CK324" s="412">
        <v>901</v>
      </c>
      <c r="CL324" s="412">
        <v>5</v>
      </c>
      <c r="CM324" s="412">
        <v>39</v>
      </c>
      <c r="CN324" s="412">
        <v>29</v>
      </c>
      <c r="CO324" s="412">
        <v>16</v>
      </c>
      <c r="CP324" s="412">
        <v>12</v>
      </c>
      <c r="CQ324" s="412">
        <v>10</v>
      </c>
      <c r="CR324" s="412">
        <v>16</v>
      </c>
      <c r="CS324" s="412">
        <v>30</v>
      </c>
      <c r="CT324" s="412">
        <v>12</v>
      </c>
      <c r="CU324" s="412">
        <v>169</v>
      </c>
      <c r="CV324" s="412">
        <v>209</v>
      </c>
      <c r="CW324" s="412">
        <v>93</v>
      </c>
      <c r="CX324" s="412">
        <v>53</v>
      </c>
      <c r="CY324" s="412">
        <v>20</v>
      </c>
      <c r="CZ324" s="412">
        <v>7</v>
      </c>
      <c r="DA324" s="412">
        <v>11</v>
      </c>
      <c r="DB324" s="412">
        <v>1</v>
      </c>
      <c r="DC324" s="412">
        <v>1</v>
      </c>
      <c r="DD324" s="412">
        <v>395</v>
      </c>
      <c r="DE324" s="412">
        <v>1381</v>
      </c>
      <c r="DF324" s="412">
        <v>509</v>
      </c>
      <c r="DG324" s="412">
        <v>296</v>
      </c>
      <c r="DH324" s="412">
        <v>110</v>
      </c>
      <c r="DI324" s="412">
        <v>51</v>
      </c>
      <c r="DJ324" s="412">
        <v>31</v>
      </c>
      <c r="DK324" s="412">
        <v>16</v>
      </c>
      <c r="DL324" s="412">
        <v>1</v>
      </c>
      <c r="DM324" s="412">
        <v>2395</v>
      </c>
      <c r="DN324" s="412">
        <v>169</v>
      </c>
      <c r="DO324" s="412">
        <v>43</v>
      </c>
      <c r="DP324" s="412">
        <v>15</v>
      </c>
      <c r="DQ324" s="412">
        <v>7</v>
      </c>
      <c r="DR324" s="412">
        <v>4</v>
      </c>
      <c r="DS324" s="412">
        <v>1</v>
      </c>
      <c r="DT324" s="412">
        <v>0</v>
      </c>
      <c r="DU324" s="412">
        <v>0</v>
      </c>
      <c r="DV324" s="412">
        <v>239</v>
      </c>
      <c r="DW324" s="412">
        <v>269</v>
      </c>
      <c r="DX324" s="412">
        <v>73</v>
      </c>
      <c r="DY324" s="412">
        <v>53</v>
      </c>
      <c r="DZ324" s="412">
        <v>22</v>
      </c>
      <c r="EA324" s="412">
        <v>12</v>
      </c>
      <c r="EB324" s="412">
        <v>6</v>
      </c>
      <c r="EC324" s="412">
        <v>3</v>
      </c>
      <c r="ED324" s="412">
        <v>1</v>
      </c>
      <c r="EE324" s="412">
        <v>439</v>
      </c>
      <c r="EF324" s="412">
        <v>1819</v>
      </c>
      <c r="EG324" s="412">
        <v>625</v>
      </c>
      <c r="EH324" s="412">
        <v>364</v>
      </c>
      <c r="EI324" s="412">
        <v>139</v>
      </c>
      <c r="EJ324" s="412">
        <v>67</v>
      </c>
      <c r="EK324" s="412">
        <v>38</v>
      </c>
      <c r="EL324" s="412">
        <v>19</v>
      </c>
      <c r="EM324" s="412">
        <v>2</v>
      </c>
      <c r="EN324" s="412">
        <v>3073</v>
      </c>
      <c r="EO324" s="412">
        <v>828</v>
      </c>
      <c r="EP324" s="412">
        <v>306</v>
      </c>
      <c r="EQ324" s="412">
        <v>219</v>
      </c>
      <c r="ER324" s="412">
        <v>87</v>
      </c>
      <c r="ES324" s="412">
        <v>41</v>
      </c>
      <c r="ET324" s="412">
        <v>26</v>
      </c>
      <c r="EU324" s="412">
        <v>10</v>
      </c>
      <c r="EV324" s="412">
        <v>1</v>
      </c>
      <c r="EW324" s="412">
        <v>1518</v>
      </c>
      <c r="EX324" s="412">
        <v>0</v>
      </c>
      <c r="EY324" s="412">
        <v>0</v>
      </c>
      <c r="EZ324" s="412">
        <v>0</v>
      </c>
      <c r="FA324" s="412">
        <v>0</v>
      </c>
      <c r="FB324" s="412">
        <v>0</v>
      </c>
      <c r="FC324" s="412">
        <v>0</v>
      </c>
      <c r="FD324" s="412">
        <v>0</v>
      </c>
      <c r="FE324" s="412">
        <v>0</v>
      </c>
      <c r="FF324" s="412">
        <v>0</v>
      </c>
      <c r="FG324" s="412">
        <v>0</v>
      </c>
      <c r="FH324" s="412">
        <v>0</v>
      </c>
      <c r="FI324" s="412">
        <v>0</v>
      </c>
      <c r="FJ324" s="412">
        <v>0</v>
      </c>
      <c r="FK324" s="412">
        <v>0</v>
      </c>
      <c r="FL324" s="412">
        <v>0</v>
      </c>
      <c r="FM324" s="412">
        <v>0</v>
      </c>
      <c r="FN324" s="412">
        <v>0</v>
      </c>
      <c r="FO324" s="412">
        <v>0</v>
      </c>
      <c r="FP324" s="412">
        <v>828</v>
      </c>
      <c r="FQ324" s="412">
        <v>306</v>
      </c>
      <c r="FR324" s="412">
        <v>219</v>
      </c>
      <c r="FS324" s="412">
        <v>87</v>
      </c>
      <c r="FT324" s="412">
        <v>41</v>
      </c>
      <c r="FU324" s="412">
        <v>26</v>
      </c>
      <c r="FV324" s="412">
        <v>10</v>
      </c>
      <c r="FW324" s="412">
        <v>1</v>
      </c>
      <c r="FX324" s="412">
        <v>1518</v>
      </c>
      <c r="FY324" s="412">
        <v>70</v>
      </c>
      <c r="FZ324" s="412">
        <v>29312</v>
      </c>
      <c r="GA324" s="412">
        <v>15508</v>
      </c>
      <c r="GB324" s="412">
        <v>11720</v>
      </c>
      <c r="GC324" s="412">
        <v>4926</v>
      </c>
      <c r="GD324" s="412">
        <v>2265</v>
      </c>
      <c r="GE324" s="412">
        <v>1336</v>
      </c>
      <c r="GF324" s="412">
        <v>741</v>
      </c>
      <c r="GG324" s="412">
        <v>70</v>
      </c>
      <c r="GH324" s="412">
        <v>65948</v>
      </c>
      <c r="GI324" s="412">
        <v>27</v>
      </c>
      <c r="GJ324" s="412">
        <v>25203</v>
      </c>
      <c r="GK324" s="412">
        <v>7714</v>
      </c>
      <c r="GL324" s="412">
        <v>4184</v>
      </c>
      <c r="GM324" s="412">
        <v>1481</v>
      </c>
      <c r="GN324" s="412">
        <v>595</v>
      </c>
      <c r="GO324" s="412">
        <v>331</v>
      </c>
      <c r="GP324" s="412">
        <v>155</v>
      </c>
      <c r="GQ324" s="412">
        <v>25</v>
      </c>
      <c r="GR324" s="412">
        <v>39715</v>
      </c>
      <c r="GS324" s="412">
        <v>0</v>
      </c>
      <c r="GT324" s="412">
        <v>0</v>
      </c>
      <c r="GU324" s="412">
        <v>0</v>
      </c>
      <c r="GV324" s="412">
        <v>0</v>
      </c>
      <c r="GW324" s="412">
        <v>0</v>
      </c>
      <c r="GX324" s="412">
        <v>0</v>
      </c>
      <c r="GY324" s="412">
        <v>0</v>
      </c>
      <c r="GZ324" s="412">
        <v>0</v>
      </c>
      <c r="HA324" s="412">
        <v>0</v>
      </c>
      <c r="HB324" s="412">
        <v>0</v>
      </c>
      <c r="HC324" s="412">
        <v>89</v>
      </c>
      <c r="HD324" s="412">
        <v>48278.75</v>
      </c>
      <c r="HE324" s="412">
        <v>21308.5</v>
      </c>
      <c r="HF324" s="412">
        <v>14882.5</v>
      </c>
      <c r="HG324" s="412">
        <v>6045</v>
      </c>
      <c r="HH324" s="412">
        <v>2714.75</v>
      </c>
      <c r="HI324" s="412">
        <v>1584</v>
      </c>
      <c r="HJ324" s="412">
        <v>852</v>
      </c>
      <c r="HK324" s="412">
        <v>86.5</v>
      </c>
      <c r="HL324" s="412">
        <v>95841</v>
      </c>
      <c r="HM324" s="412">
        <v>49.4</v>
      </c>
      <c r="HN324" s="412">
        <v>32185.8</v>
      </c>
      <c r="HO324" s="412">
        <v>16573.3</v>
      </c>
      <c r="HP324" s="412">
        <v>13228.9</v>
      </c>
      <c r="HQ324" s="412">
        <v>6045</v>
      </c>
      <c r="HR324" s="412">
        <v>3318</v>
      </c>
      <c r="HS324" s="412">
        <v>2288</v>
      </c>
      <c r="HT324" s="412">
        <v>1420</v>
      </c>
      <c r="HU324" s="412">
        <v>173</v>
      </c>
      <c r="HV324" s="412">
        <v>75281.399999999994</v>
      </c>
      <c r="HW324" s="412">
        <v>0</v>
      </c>
      <c r="HX324" s="412">
        <v>75281.399999999994</v>
      </c>
      <c r="HY324" s="412">
        <v>89</v>
      </c>
      <c r="HZ324" s="412">
        <v>48278.75</v>
      </c>
      <c r="IA324" s="412">
        <v>21308.5</v>
      </c>
      <c r="IB324" s="412">
        <v>14882.5</v>
      </c>
      <c r="IC324" s="412">
        <v>6045</v>
      </c>
      <c r="ID324" s="412">
        <v>2714.75</v>
      </c>
      <c r="IE324" s="412">
        <v>1584</v>
      </c>
      <c r="IF324" s="412">
        <v>852</v>
      </c>
      <c r="IG324" s="412">
        <v>86.5</v>
      </c>
      <c r="IH324" s="412">
        <v>95841</v>
      </c>
      <c r="II324" s="412">
        <v>24.77</v>
      </c>
      <c r="IJ324" s="412">
        <v>14214.64</v>
      </c>
      <c r="IK324" s="412">
        <v>3177.3</v>
      </c>
      <c r="IL324" s="412">
        <v>1271.19</v>
      </c>
      <c r="IM324" s="412">
        <v>340.81</v>
      </c>
      <c r="IN324" s="412">
        <v>90.04</v>
      </c>
      <c r="IO324" s="412">
        <v>34.94</v>
      </c>
      <c r="IP324" s="412">
        <v>10.59</v>
      </c>
      <c r="IQ324" s="412">
        <v>0</v>
      </c>
      <c r="IR324" s="412">
        <v>19164.28</v>
      </c>
      <c r="IS324" s="412">
        <v>64.23</v>
      </c>
      <c r="IT324" s="412">
        <v>34064.11</v>
      </c>
      <c r="IU324" s="412">
        <v>18131.2</v>
      </c>
      <c r="IV324" s="412">
        <v>13611.31</v>
      </c>
      <c r="IW324" s="412">
        <v>5704.19</v>
      </c>
      <c r="IX324" s="412">
        <v>2624.71</v>
      </c>
      <c r="IY324" s="412">
        <v>1549.06</v>
      </c>
      <c r="IZ324" s="412">
        <v>841.41</v>
      </c>
      <c r="JA324" s="412">
        <v>86.5</v>
      </c>
      <c r="JB324" s="412">
        <v>76676.720000000016</v>
      </c>
      <c r="JC324" s="412">
        <v>35.700000000000003</v>
      </c>
      <c r="JD324" s="412">
        <v>22709.4</v>
      </c>
      <c r="JE324" s="412">
        <v>14102</v>
      </c>
      <c r="JF324" s="412">
        <v>12098.9</v>
      </c>
      <c r="JG324" s="412">
        <v>5704.2</v>
      </c>
      <c r="JH324" s="412">
        <v>3208</v>
      </c>
      <c r="JI324" s="412">
        <v>2237.5</v>
      </c>
      <c r="JJ324" s="412">
        <v>1402.4</v>
      </c>
      <c r="JK324" s="412">
        <v>173</v>
      </c>
      <c r="JL324" s="412">
        <v>61671.100000000006</v>
      </c>
      <c r="JM324" s="412">
        <v>0</v>
      </c>
      <c r="JN324" s="412">
        <v>61671.1</v>
      </c>
      <c r="JO324" s="286"/>
      <c r="JP324" s="143">
        <f t="shared" si="9"/>
        <v>0</v>
      </c>
    </row>
    <row r="325" spans="1:276" x14ac:dyDescent="0.2">
      <c r="A325" s="150" t="s">
        <v>42</v>
      </c>
      <c r="B325" s="151" t="s">
        <v>276</v>
      </c>
      <c r="C325" s="152" t="s">
        <v>286</v>
      </c>
      <c r="D325" s="415" t="s">
        <v>41</v>
      </c>
      <c r="E325" s="412">
        <v>8239</v>
      </c>
      <c r="F325" s="412">
        <v>14791</v>
      </c>
      <c r="G325" s="412">
        <v>11258</v>
      </c>
      <c r="H325" s="412">
        <v>5328</v>
      </c>
      <c r="I325" s="412">
        <v>3288</v>
      </c>
      <c r="J325" s="412">
        <v>1405</v>
      </c>
      <c r="K325" s="412">
        <v>400</v>
      </c>
      <c r="L325" s="412">
        <v>13</v>
      </c>
      <c r="M325" s="412">
        <v>44722</v>
      </c>
      <c r="N325" s="412">
        <v>265</v>
      </c>
      <c r="O325" s="412">
        <v>499</v>
      </c>
      <c r="P325" s="412">
        <v>350</v>
      </c>
      <c r="Q325" s="412">
        <v>120</v>
      </c>
      <c r="R325" s="412">
        <v>49</v>
      </c>
      <c r="S325" s="412">
        <v>4</v>
      </c>
      <c r="T325" s="412">
        <v>10</v>
      </c>
      <c r="U325" s="412">
        <v>2</v>
      </c>
      <c r="V325" s="412">
        <v>1299</v>
      </c>
      <c r="W325" s="412">
        <v>1</v>
      </c>
      <c r="X325" s="412">
        <v>0</v>
      </c>
      <c r="Y325" s="412">
        <v>0</v>
      </c>
      <c r="Z325" s="412">
        <v>0</v>
      </c>
      <c r="AA325" s="412">
        <v>0</v>
      </c>
      <c r="AB325" s="412">
        <v>0</v>
      </c>
      <c r="AC325" s="412">
        <v>0</v>
      </c>
      <c r="AD325" s="412">
        <v>0</v>
      </c>
      <c r="AE325" s="412">
        <v>1</v>
      </c>
      <c r="AF325" s="412">
        <v>7973</v>
      </c>
      <c r="AG325" s="412">
        <v>14292</v>
      </c>
      <c r="AH325" s="412">
        <v>10908</v>
      </c>
      <c r="AI325" s="412">
        <v>5208</v>
      </c>
      <c r="AJ325" s="412">
        <v>3239</v>
      </c>
      <c r="AK325" s="412">
        <v>1401</v>
      </c>
      <c r="AL325" s="412">
        <v>390</v>
      </c>
      <c r="AM325" s="412">
        <v>11</v>
      </c>
      <c r="AN325" s="412">
        <v>43422</v>
      </c>
      <c r="AO325" s="412">
        <v>4</v>
      </c>
      <c r="AP325" s="412">
        <v>44</v>
      </c>
      <c r="AQ325" s="412">
        <v>64</v>
      </c>
      <c r="AR325" s="412">
        <v>35</v>
      </c>
      <c r="AS325" s="412">
        <v>27</v>
      </c>
      <c r="AT325" s="412">
        <v>18</v>
      </c>
      <c r="AU325" s="412">
        <v>5</v>
      </c>
      <c r="AV325" s="412">
        <v>5</v>
      </c>
      <c r="AW325" s="412">
        <v>202</v>
      </c>
      <c r="AX325" s="412">
        <v>4</v>
      </c>
      <c r="AY325" s="412">
        <v>44</v>
      </c>
      <c r="AZ325" s="412">
        <v>64</v>
      </c>
      <c r="BA325" s="412">
        <v>35</v>
      </c>
      <c r="BB325" s="412">
        <v>27</v>
      </c>
      <c r="BC325" s="412">
        <v>18</v>
      </c>
      <c r="BD325" s="412">
        <v>5</v>
      </c>
      <c r="BE325" s="412">
        <v>5</v>
      </c>
      <c r="BF325" s="412">
        <v>0</v>
      </c>
      <c r="BG325" s="412">
        <v>202</v>
      </c>
      <c r="BH325" s="412">
        <v>4</v>
      </c>
      <c r="BI325" s="412">
        <v>8013</v>
      </c>
      <c r="BJ325" s="412">
        <v>14312</v>
      </c>
      <c r="BK325" s="412">
        <v>10879</v>
      </c>
      <c r="BL325" s="412">
        <v>5200</v>
      </c>
      <c r="BM325" s="412">
        <v>3230</v>
      </c>
      <c r="BN325" s="412">
        <v>1388</v>
      </c>
      <c r="BO325" s="412">
        <v>390</v>
      </c>
      <c r="BP325" s="412">
        <v>6</v>
      </c>
      <c r="BQ325" s="412">
        <v>43422</v>
      </c>
      <c r="BR325" s="412">
        <v>1</v>
      </c>
      <c r="BS325" s="412">
        <v>4762</v>
      </c>
      <c r="BT325" s="412">
        <v>5136</v>
      </c>
      <c r="BU325" s="412">
        <v>3022</v>
      </c>
      <c r="BV325" s="412">
        <v>1170</v>
      </c>
      <c r="BW325" s="412">
        <v>533</v>
      </c>
      <c r="BX325" s="412">
        <v>174</v>
      </c>
      <c r="BY325" s="412">
        <v>45</v>
      </c>
      <c r="BZ325" s="412">
        <v>0</v>
      </c>
      <c r="CA325" s="412">
        <v>14843</v>
      </c>
      <c r="CB325" s="412">
        <v>0</v>
      </c>
      <c r="CC325" s="412">
        <v>60</v>
      </c>
      <c r="CD325" s="412">
        <v>140</v>
      </c>
      <c r="CE325" s="412">
        <v>78</v>
      </c>
      <c r="CF325" s="412">
        <v>42</v>
      </c>
      <c r="CG325" s="412">
        <v>21</v>
      </c>
      <c r="CH325" s="412">
        <v>10</v>
      </c>
      <c r="CI325" s="412">
        <v>1</v>
      </c>
      <c r="CJ325" s="412">
        <v>0</v>
      </c>
      <c r="CK325" s="412">
        <v>352</v>
      </c>
      <c r="CL325" s="412">
        <v>0</v>
      </c>
      <c r="CM325" s="412">
        <v>5</v>
      </c>
      <c r="CN325" s="412">
        <v>10</v>
      </c>
      <c r="CO325" s="412">
        <v>17</v>
      </c>
      <c r="CP325" s="412">
        <v>12</v>
      </c>
      <c r="CQ325" s="412">
        <v>8</v>
      </c>
      <c r="CR325" s="412">
        <v>10</v>
      </c>
      <c r="CS325" s="412">
        <v>12</v>
      </c>
      <c r="CT325" s="412">
        <v>4</v>
      </c>
      <c r="CU325" s="412">
        <v>78</v>
      </c>
      <c r="CV325" s="412">
        <v>56</v>
      </c>
      <c r="CW325" s="412">
        <v>63</v>
      </c>
      <c r="CX325" s="412">
        <v>73</v>
      </c>
      <c r="CY325" s="412">
        <v>19</v>
      </c>
      <c r="CZ325" s="412">
        <v>13</v>
      </c>
      <c r="DA325" s="412">
        <v>4</v>
      </c>
      <c r="DB325" s="412">
        <v>2</v>
      </c>
      <c r="DC325" s="412">
        <v>0</v>
      </c>
      <c r="DD325" s="412">
        <v>230</v>
      </c>
      <c r="DE325" s="412">
        <v>127</v>
      </c>
      <c r="DF325" s="412">
        <v>189</v>
      </c>
      <c r="DG325" s="412">
        <v>109</v>
      </c>
      <c r="DH325" s="412">
        <v>41</v>
      </c>
      <c r="DI325" s="412">
        <v>17</v>
      </c>
      <c r="DJ325" s="412">
        <v>13</v>
      </c>
      <c r="DK325" s="412">
        <v>5</v>
      </c>
      <c r="DL325" s="412">
        <v>0</v>
      </c>
      <c r="DM325" s="412">
        <v>501</v>
      </c>
      <c r="DN325" s="412">
        <v>53</v>
      </c>
      <c r="DO325" s="412">
        <v>81</v>
      </c>
      <c r="DP325" s="412">
        <v>46</v>
      </c>
      <c r="DQ325" s="412">
        <v>17</v>
      </c>
      <c r="DR325" s="412">
        <v>7</v>
      </c>
      <c r="DS325" s="412">
        <v>2</v>
      </c>
      <c r="DT325" s="412">
        <v>3</v>
      </c>
      <c r="DU325" s="412">
        <v>0</v>
      </c>
      <c r="DV325" s="412">
        <v>209</v>
      </c>
      <c r="DW325" s="412">
        <v>35</v>
      </c>
      <c r="DX325" s="412">
        <v>29</v>
      </c>
      <c r="DY325" s="412">
        <v>13</v>
      </c>
      <c r="DZ325" s="412">
        <v>26</v>
      </c>
      <c r="EA325" s="412">
        <v>10</v>
      </c>
      <c r="EB325" s="412">
        <v>0</v>
      </c>
      <c r="EC325" s="412">
        <v>2</v>
      </c>
      <c r="ED325" s="412">
        <v>0</v>
      </c>
      <c r="EE325" s="412">
        <v>115</v>
      </c>
      <c r="EF325" s="412">
        <v>215</v>
      </c>
      <c r="EG325" s="412">
        <v>299</v>
      </c>
      <c r="EH325" s="412">
        <v>168</v>
      </c>
      <c r="EI325" s="412">
        <v>84</v>
      </c>
      <c r="EJ325" s="412">
        <v>34</v>
      </c>
      <c r="EK325" s="412">
        <v>15</v>
      </c>
      <c r="EL325" s="412">
        <v>10</v>
      </c>
      <c r="EM325" s="412">
        <v>0</v>
      </c>
      <c r="EN325" s="412">
        <v>825</v>
      </c>
      <c r="EO325" s="412">
        <v>115</v>
      </c>
      <c r="EP325" s="412">
        <v>136</v>
      </c>
      <c r="EQ325" s="412">
        <v>80</v>
      </c>
      <c r="ER325" s="412">
        <v>48</v>
      </c>
      <c r="ES325" s="412">
        <v>18</v>
      </c>
      <c r="ET325" s="412">
        <v>11</v>
      </c>
      <c r="EU325" s="412">
        <v>6</v>
      </c>
      <c r="EV325" s="412">
        <v>0</v>
      </c>
      <c r="EW325" s="412">
        <v>414</v>
      </c>
      <c r="EX325" s="412">
        <v>0</v>
      </c>
      <c r="EY325" s="412">
        <v>0</v>
      </c>
      <c r="EZ325" s="412">
        <v>0</v>
      </c>
      <c r="FA325" s="412">
        <v>0</v>
      </c>
      <c r="FB325" s="412">
        <v>0</v>
      </c>
      <c r="FC325" s="412">
        <v>0</v>
      </c>
      <c r="FD325" s="412">
        <v>0</v>
      </c>
      <c r="FE325" s="412">
        <v>0</v>
      </c>
      <c r="FF325" s="412">
        <v>0</v>
      </c>
      <c r="FG325" s="412">
        <v>8</v>
      </c>
      <c r="FH325" s="412">
        <v>12</v>
      </c>
      <c r="FI325" s="412">
        <v>14</v>
      </c>
      <c r="FJ325" s="412">
        <v>5</v>
      </c>
      <c r="FK325" s="412">
        <v>1</v>
      </c>
      <c r="FL325" s="412">
        <v>3</v>
      </c>
      <c r="FM325" s="412">
        <v>0</v>
      </c>
      <c r="FN325" s="412">
        <v>0</v>
      </c>
      <c r="FO325" s="412">
        <v>43</v>
      </c>
      <c r="FP325" s="412">
        <v>107</v>
      </c>
      <c r="FQ325" s="412">
        <v>124</v>
      </c>
      <c r="FR325" s="412">
        <v>66</v>
      </c>
      <c r="FS325" s="412">
        <v>43</v>
      </c>
      <c r="FT325" s="412">
        <v>17</v>
      </c>
      <c r="FU325" s="412">
        <v>8</v>
      </c>
      <c r="FV325" s="412">
        <v>6</v>
      </c>
      <c r="FW325" s="412">
        <v>0</v>
      </c>
      <c r="FX325" s="412">
        <v>371</v>
      </c>
      <c r="FY325" s="412">
        <v>3</v>
      </c>
      <c r="FZ325" s="412">
        <v>3098</v>
      </c>
      <c r="GA325" s="412">
        <v>8915</v>
      </c>
      <c r="GB325" s="412">
        <v>7702</v>
      </c>
      <c r="GC325" s="412">
        <v>3933</v>
      </c>
      <c r="GD325" s="412">
        <v>2650</v>
      </c>
      <c r="GE325" s="412">
        <v>1192</v>
      </c>
      <c r="GF325" s="412">
        <v>327</v>
      </c>
      <c r="GG325" s="412">
        <v>2</v>
      </c>
      <c r="GH325" s="412">
        <v>27822</v>
      </c>
      <c r="GI325" s="412">
        <v>1</v>
      </c>
      <c r="GJ325" s="412">
        <v>4915</v>
      </c>
      <c r="GK325" s="412">
        <v>5397</v>
      </c>
      <c r="GL325" s="412">
        <v>3177</v>
      </c>
      <c r="GM325" s="412">
        <v>1267</v>
      </c>
      <c r="GN325" s="412">
        <v>580</v>
      </c>
      <c r="GO325" s="412">
        <v>196</v>
      </c>
      <c r="GP325" s="412">
        <v>63</v>
      </c>
      <c r="GQ325" s="412">
        <v>4</v>
      </c>
      <c r="GR325" s="412">
        <v>15600</v>
      </c>
      <c r="GS325" s="412">
        <v>0</v>
      </c>
      <c r="GT325" s="412">
        <v>2.8</v>
      </c>
      <c r="GU325" s="412">
        <v>0.5</v>
      </c>
      <c r="GV325" s="412">
        <v>0</v>
      </c>
      <c r="GW325" s="412">
        <v>0</v>
      </c>
      <c r="GX325" s="412">
        <v>0</v>
      </c>
      <c r="GY325" s="412">
        <v>0</v>
      </c>
      <c r="GZ325" s="412">
        <v>0</v>
      </c>
      <c r="HA325" s="412">
        <v>0</v>
      </c>
      <c r="HB325" s="412">
        <v>3.3</v>
      </c>
      <c r="HC325" s="412">
        <v>3.75</v>
      </c>
      <c r="HD325" s="412">
        <v>6788.7</v>
      </c>
      <c r="HE325" s="412">
        <v>12953</v>
      </c>
      <c r="HF325" s="412">
        <v>10071</v>
      </c>
      <c r="HG325" s="412">
        <v>4892.5</v>
      </c>
      <c r="HH325" s="412">
        <v>3088</v>
      </c>
      <c r="HI325" s="412">
        <v>1336</v>
      </c>
      <c r="HJ325" s="412">
        <v>370.5</v>
      </c>
      <c r="HK325" s="412">
        <v>4</v>
      </c>
      <c r="HL325" s="412">
        <v>39507.449999999997</v>
      </c>
      <c r="HM325" s="412">
        <v>2.1</v>
      </c>
      <c r="HN325" s="412">
        <v>4525.8</v>
      </c>
      <c r="HO325" s="412">
        <v>10074.6</v>
      </c>
      <c r="HP325" s="412">
        <v>8952</v>
      </c>
      <c r="HQ325" s="412">
        <v>4892.5</v>
      </c>
      <c r="HR325" s="412">
        <v>3774.2</v>
      </c>
      <c r="HS325" s="412">
        <v>1929.8</v>
      </c>
      <c r="HT325" s="412">
        <v>617.5</v>
      </c>
      <c r="HU325" s="412">
        <v>8</v>
      </c>
      <c r="HV325" s="412">
        <v>34776.5</v>
      </c>
      <c r="HW325" s="412">
        <v>0</v>
      </c>
      <c r="HX325" s="412">
        <v>34776.5</v>
      </c>
      <c r="HY325" s="412">
        <v>3.75</v>
      </c>
      <c r="HZ325" s="412">
        <v>6788.7</v>
      </c>
      <c r="IA325" s="412">
        <v>12953</v>
      </c>
      <c r="IB325" s="412">
        <v>10071</v>
      </c>
      <c r="IC325" s="412">
        <v>4892.5</v>
      </c>
      <c r="ID325" s="412">
        <v>3088</v>
      </c>
      <c r="IE325" s="412">
        <v>1336</v>
      </c>
      <c r="IF325" s="412">
        <v>370.5</v>
      </c>
      <c r="IG325" s="412">
        <v>4</v>
      </c>
      <c r="IH325" s="412">
        <v>39507.449999999997</v>
      </c>
      <c r="II325" s="412">
        <v>0.75</v>
      </c>
      <c r="IJ325" s="412">
        <v>2454.6</v>
      </c>
      <c r="IK325" s="412">
        <v>1911.97</v>
      </c>
      <c r="IL325" s="412">
        <v>765.69</v>
      </c>
      <c r="IM325" s="412">
        <v>160.52000000000001</v>
      </c>
      <c r="IN325" s="412">
        <v>34.61</v>
      </c>
      <c r="IO325" s="412">
        <v>9.98</v>
      </c>
      <c r="IP325" s="412">
        <v>1.45</v>
      </c>
      <c r="IQ325" s="412">
        <v>0</v>
      </c>
      <c r="IR325" s="412">
        <v>5339.57</v>
      </c>
      <c r="IS325" s="412">
        <v>3</v>
      </c>
      <c r="IT325" s="412">
        <v>4334.1000000000004</v>
      </c>
      <c r="IU325" s="412">
        <v>11041.03</v>
      </c>
      <c r="IV325" s="412">
        <v>9305.31</v>
      </c>
      <c r="IW325" s="412">
        <v>4731.9799999999996</v>
      </c>
      <c r="IX325" s="412">
        <v>3053.39</v>
      </c>
      <c r="IY325" s="412">
        <v>1326.02</v>
      </c>
      <c r="IZ325" s="412">
        <v>369.05</v>
      </c>
      <c r="JA325" s="412">
        <v>4</v>
      </c>
      <c r="JB325" s="412">
        <v>34167.880000000005</v>
      </c>
      <c r="JC325" s="412">
        <v>1.7</v>
      </c>
      <c r="JD325" s="412">
        <v>2889.4</v>
      </c>
      <c r="JE325" s="412">
        <v>8587.5</v>
      </c>
      <c r="JF325" s="412">
        <v>8271.4</v>
      </c>
      <c r="JG325" s="412">
        <v>4732</v>
      </c>
      <c r="JH325" s="412">
        <v>3731.9</v>
      </c>
      <c r="JI325" s="412">
        <v>1915.4</v>
      </c>
      <c r="JJ325" s="412">
        <v>615.1</v>
      </c>
      <c r="JK325" s="412">
        <v>8</v>
      </c>
      <c r="JL325" s="412">
        <v>30752.400000000001</v>
      </c>
      <c r="JM325" s="412">
        <v>0</v>
      </c>
      <c r="JN325" s="412">
        <v>30752.400000000001</v>
      </c>
      <c r="JO325" s="286"/>
      <c r="JP325" s="143">
        <f t="shared" si="9"/>
        <v>0</v>
      </c>
    </row>
    <row r="326" spans="1:276" x14ac:dyDescent="0.2">
      <c r="A326" s="150" t="s">
        <v>44</v>
      </c>
      <c r="B326" s="151" t="s">
        <v>276</v>
      </c>
      <c r="C326" s="152" t="s">
        <v>277</v>
      </c>
      <c r="D326" s="415" t="s">
        <v>43</v>
      </c>
      <c r="E326" s="412">
        <v>7593</v>
      </c>
      <c r="F326" s="412">
        <v>11020</v>
      </c>
      <c r="G326" s="412">
        <v>12773</v>
      </c>
      <c r="H326" s="412">
        <v>9114</v>
      </c>
      <c r="I326" s="412">
        <v>5325</v>
      </c>
      <c r="J326" s="412">
        <v>2318</v>
      </c>
      <c r="K326" s="412">
        <v>888</v>
      </c>
      <c r="L326" s="412">
        <v>25</v>
      </c>
      <c r="M326" s="412">
        <v>49056</v>
      </c>
      <c r="N326" s="412">
        <v>144</v>
      </c>
      <c r="O326" s="412">
        <v>140</v>
      </c>
      <c r="P326" s="412">
        <v>113</v>
      </c>
      <c r="Q326" s="412">
        <v>98</v>
      </c>
      <c r="R326" s="412">
        <v>66</v>
      </c>
      <c r="S326" s="412">
        <v>12</v>
      </c>
      <c r="T326" s="412">
        <v>6</v>
      </c>
      <c r="U326" s="412">
        <v>0</v>
      </c>
      <c r="V326" s="412">
        <v>579</v>
      </c>
      <c r="W326" s="412">
        <v>0</v>
      </c>
      <c r="X326" s="412">
        <v>0</v>
      </c>
      <c r="Y326" s="412">
        <v>0</v>
      </c>
      <c r="Z326" s="412">
        <v>0</v>
      </c>
      <c r="AA326" s="412">
        <v>0</v>
      </c>
      <c r="AB326" s="412">
        <v>0</v>
      </c>
      <c r="AC326" s="412">
        <v>0</v>
      </c>
      <c r="AD326" s="412">
        <v>0</v>
      </c>
      <c r="AE326" s="412">
        <v>0</v>
      </c>
      <c r="AF326" s="412">
        <v>7449</v>
      </c>
      <c r="AG326" s="412">
        <v>10880</v>
      </c>
      <c r="AH326" s="412">
        <v>12660</v>
      </c>
      <c r="AI326" s="412">
        <v>9016</v>
      </c>
      <c r="AJ326" s="412">
        <v>5259</v>
      </c>
      <c r="AK326" s="412">
        <v>2306</v>
      </c>
      <c r="AL326" s="412">
        <v>882</v>
      </c>
      <c r="AM326" s="412">
        <v>25</v>
      </c>
      <c r="AN326" s="412">
        <v>48477</v>
      </c>
      <c r="AO326" s="412">
        <v>6</v>
      </c>
      <c r="AP326" s="412">
        <v>40</v>
      </c>
      <c r="AQ326" s="412">
        <v>57</v>
      </c>
      <c r="AR326" s="412">
        <v>47</v>
      </c>
      <c r="AS326" s="412">
        <v>54</v>
      </c>
      <c r="AT326" s="412">
        <v>26</v>
      </c>
      <c r="AU326" s="412">
        <v>35</v>
      </c>
      <c r="AV326" s="412">
        <v>18</v>
      </c>
      <c r="AW326" s="412">
        <v>283</v>
      </c>
      <c r="AX326" s="412">
        <v>6</v>
      </c>
      <c r="AY326" s="412">
        <v>40</v>
      </c>
      <c r="AZ326" s="412">
        <v>57</v>
      </c>
      <c r="BA326" s="412">
        <v>47</v>
      </c>
      <c r="BB326" s="412">
        <v>54</v>
      </c>
      <c r="BC326" s="412">
        <v>26</v>
      </c>
      <c r="BD326" s="412">
        <v>35</v>
      </c>
      <c r="BE326" s="412">
        <v>18</v>
      </c>
      <c r="BF326" s="412">
        <v>0</v>
      </c>
      <c r="BG326" s="412">
        <v>283</v>
      </c>
      <c r="BH326" s="412">
        <v>6</v>
      </c>
      <c r="BI326" s="412">
        <v>7483</v>
      </c>
      <c r="BJ326" s="412">
        <v>10897</v>
      </c>
      <c r="BK326" s="412">
        <v>12650</v>
      </c>
      <c r="BL326" s="412">
        <v>9023</v>
      </c>
      <c r="BM326" s="412">
        <v>5231</v>
      </c>
      <c r="BN326" s="412">
        <v>2315</v>
      </c>
      <c r="BO326" s="412">
        <v>865</v>
      </c>
      <c r="BP326" s="412">
        <v>7</v>
      </c>
      <c r="BQ326" s="412">
        <v>48477</v>
      </c>
      <c r="BR326" s="412">
        <v>4</v>
      </c>
      <c r="BS326" s="412">
        <v>4897</v>
      </c>
      <c r="BT326" s="412">
        <v>4838</v>
      </c>
      <c r="BU326" s="412">
        <v>3920</v>
      </c>
      <c r="BV326" s="412">
        <v>2387</v>
      </c>
      <c r="BW326" s="412">
        <v>1102</v>
      </c>
      <c r="BX326" s="412">
        <v>364</v>
      </c>
      <c r="BY326" s="412">
        <v>125</v>
      </c>
      <c r="BZ326" s="412">
        <v>0</v>
      </c>
      <c r="CA326" s="412">
        <v>17637</v>
      </c>
      <c r="CB326" s="412">
        <v>0</v>
      </c>
      <c r="CC326" s="412">
        <v>43</v>
      </c>
      <c r="CD326" s="412">
        <v>90</v>
      </c>
      <c r="CE326" s="412">
        <v>115</v>
      </c>
      <c r="CF326" s="412">
        <v>87</v>
      </c>
      <c r="CG326" s="412">
        <v>51</v>
      </c>
      <c r="CH326" s="412">
        <v>18</v>
      </c>
      <c r="CI326" s="412">
        <v>3</v>
      </c>
      <c r="CJ326" s="412">
        <v>0</v>
      </c>
      <c r="CK326" s="412">
        <v>407</v>
      </c>
      <c r="CL326" s="412">
        <v>0</v>
      </c>
      <c r="CM326" s="412">
        <v>4</v>
      </c>
      <c r="CN326" s="412">
        <v>3</v>
      </c>
      <c r="CO326" s="412">
        <v>9</v>
      </c>
      <c r="CP326" s="412">
        <v>18</v>
      </c>
      <c r="CQ326" s="412">
        <v>15</v>
      </c>
      <c r="CR326" s="412">
        <v>37</v>
      </c>
      <c r="CS326" s="412">
        <v>31</v>
      </c>
      <c r="CT326" s="412">
        <v>3</v>
      </c>
      <c r="CU326" s="412">
        <v>120</v>
      </c>
      <c r="CV326" s="412">
        <v>75</v>
      </c>
      <c r="CW326" s="412">
        <v>116</v>
      </c>
      <c r="CX326" s="412">
        <v>130</v>
      </c>
      <c r="CY326" s="412">
        <v>95</v>
      </c>
      <c r="CZ326" s="412">
        <v>53</v>
      </c>
      <c r="DA326" s="412">
        <v>21</v>
      </c>
      <c r="DB326" s="412">
        <v>13</v>
      </c>
      <c r="DC326" s="412">
        <v>0</v>
      </c>
      <c r="DD326" s="412">
        <v>503</v>
      </c>
      <c r="DE326" s="412">
        <v>220</v>
      </c>
      <c r="DF326" s="412">
        <v>182</v>
      </c>
      <c r="DG326" s="412">
        <v>115</v>
      </c>
      <c r="DH326" s="412">
        <v>60</v>
      </c>
      <c r="DI326" s="412">
        <v>59</v>
      </c>
      <c r="DJ326" s="412">
        <v>18</v>
      </c>
      <c r="DK326" s="412">
        <v>11</v>
      </c>
      <c r="DL326" s="412">
        <v>0</v>
      </c>
      <c r="DM326" s="412">
        <v>665</v>
      </c>
      <c r="DN326" s="412">
        <v>32</v>
      </c>
      <c r="DO326" s="412">
        <v>23</v>
      </c>
      <c r="DP326" s="412">
        <v>10</v>
      </c>
      <c r="DQ326" s="412">
        <v>10</v>
      </c>
      <c r="DR326" s="412">
        <v>2</v>
      </c>
      <c r="DS326" s="412">
        <v>4</v>
      </c>
      <c r="DT326" s="412">
        <v>0</v>
      </c>
      <c r="DU326" s="412">
        <v>0</v>
      </c>
      <c r="DV326" s="412">
        <v>81</v>
      </c>
      <c r="DW326" s="412">
        <v>27</v>
      </c>
      <c r="DX326" s="412">
        <v>24</v>
      </c>
      <c r="DY326" s="412">
        <v>4</v>
      </c>
      <c r="DZ326" s="412">
        <v>5</v>
      </c>
      <c r="EA326" s="412">
        <v>1</v>
      </c>
      <c r="EB326" s="412">
        <v>2</v>
      </c>
      <c r="EC326" s="412">
        <v>0</v>
      </c>
      <c r="ED326" s="412">
        <v>0</v>
      </c>
      <c r="EE326" s="412">
        <v>63</v>
      </c>
      <c r="EF326" s="412">
        <v>279</v>
      </c>
      <c r="EG326" s="412">
        <v>229</v>
      </c>
      <c r="EH326" s="412">
        <v>129</v>
      </c>
      <c r="EI326" s="412">
        <v>75</v>
      </c>
      <c r="EJ326" s="412">
        <v>62</v>
      </c>
      <c r="EK326" s="412">
        <v>24</v>
      </c>
      <c r="EL326" s="412">
        <v>11</v>
      </c>
      <c r="EM326" s="412">
        <v>0</v>
      </c>
      <c r="EN326" s="412">
        <v>809</v>
      </c>
      <c r="EO326" s="412">
        <v>98</v>
      </c>
      <c r="EP326" s="412">
        <v>99</v>
      </c>
      <c r="EQ326" s="412">
        <v>60</v>
      </c>
      <c r="ER326" s="412">
        <v>35</v>
      </c>
      <c r="ES326" s="412">
        <v>23</v>
      </c>
      <c r="ET326" s="412">
        <v>13</v>
      </c>
      <c r="EU326" s="412">
        <v>6</v>
      </c>
      <c r="EV326" s="412">
        <v>0</v>
      </c>
      <c r="EW326" s="412">
        <v>334</v>
      </c>
      <c r="EX326" s="412">
        <v>0</v>
      </c>
      <c r="EY326" s="412">
        <v>0</v>
      </c>
      <c r="EZ326" s="412">
        <v>0</v>
      </c>
      <c r="FA326" s="412">
        <v>0</v>
      </c>
      <c r="FB326" s="412">
        <v>0</v>
      </c>
      <c r="FC326" s="412">
        <v>0</v>
      </c>
      <c r="FD326" s="412">
        <v>0</v>
      </c>
      <c r="FE326" s="412">
        <v>0</v>
      </c>
      <c r="FF326" s="412">
        <v>0</v>
      </c>
      <c r="FG326" s="412">
        <v>0</v>
      </c>
      <c r="FH326" s="412">
        <v>0</v>
      </c>
      <c r="FI326" s="412">
        <v>0</v>
      </c>
      <c r="FJ326" s="412">
        <v>0</v>
      </c>
      <c r="FK326" s="412">
        <v>0</v>
      </c>
      <c r="FL326" s="412">
        <v>0</v>
      </c>
      <c r="FM326" s="412">
        <v>0</v>
      </c>
      <c r="FN326" s="412">
        <v>0</v>
      </c>
      <c r="FO326" s="412">
        <v>0</v>
      </c>
      <c r="FP326" s="412">
        <v>98</v>
      </c>
      <c r="FQ326" s="412">
        <v>99</v>
      </c>
      <c r="FR326" s="412">
        <v>60</v>
      </c>
      <c r="FS326" s="412">
        <v>35</v>
      </c>
      <c r="FT326" s="412">
        <v>23</v>
      </c>
      <c r="FU326" s="412">
        <v>13</v>
      </c>
      <c r="FV326" s="412">
        <v>6</v>
      </c>
      <c r="FW326" s="412">
        <v>0</v>
      </c>
      <c r="FX326" s="412">
        <v>334</v>
      </c>
      <c r="FY326" s="412">
        <v>2</v>
      </c>
      <c r="FZ326" s="412">
        <v>2480</v>
      </c>
      <c r="GA326" s="412">
        <v>5919</v>
      </c>
      <c r="GB326" s="412">
        <v>8592</v>
      </c>
      <c r="GC326" s="412">
        <v>6516</v>
      </c>
      <c r="GD326" s="412">
        <v>4060</v>
      </c>
      <c r="GE326" s="412">
        <v>1890</v>
      </c>
      <c r="GF326" s="412">
        <v>706</v>
      </c>
      <c r="GG326" s="412">
        <v>4</v>
      </c>
      <c r="GH326" s="412">
        <v>30169</v>
      </c>
      <c r="GI326" s="412">
        <v>4</v>
      </c>
      <c r="GJ326" s="412">
        <v>5003</v>
      </c>
      <c r="GK326" s="412">
        <v>4978</v>
      </c>
      <c r="GL326" s="412">
        <v>4058</v>
      </c>
      <c r="GM326" s="412">
        <v>2507</v>
      </c>
      <c r="GN326" s="412">
        <v>1171</v>
      </c>
      <c r="GO326" s="412">
        <v>425</v>
      </c>
      <c r="GP326" s="412">
        <v>159</v>
      </c>
      <c r="GQ326" s="412">
        <v>3</v>
      </c>
      <c r="GR326" s="412">
        <v>18308</v>
      </c>
      <c r="GS326" s="412">
        <v>0</v>
      </c>
      <c r="GT326" s="412">
        <v>0.38</v>
      </c>
      <c r="GU326" s="412">
        <v>0</v>
      </c>
      <c r="GV326" s="412">
        <v>0</v>
      </c>
      <c r="GW326" s="412">
        <v>0</v>
      </c>
      <c r="GX326" s="412">
        <v>0</v>
      </c>
      <c r="GY326" s="412">
        <v>0</v>
      </c>
      <c r="GZ326" s="412">
        <v>0</v>
      </c>
      <c r="HA326" s="412">
        <v>0</v>
      </c>
      <c r="HB326" s="412">
        <v>0.38</v>
      </c>
      <c r="HC326" s="412">
        <v>5</v>
      </c>
      <c r="HD326" s="412">
        <v>6227.12</v>
      </c>
      <c r="HE326" s="412">
        <v>9652.5</v>
      </c>
      <c r="HF326" s="412">
        <v>11628.75</v>
      </c>
      <c r="HG326" s="412">
        <v>8388</v>
      </c>
      <c r="HH326" s="412">
        <v>4933.75</v>
      </c>
      <c r="HI326" s="412">
        <v>2198</v>
      </c>
      <c r="HJ326" s="412">
        <v>817.5</v>
      </c>
      <c r="HK326" s="412">
        <v>5.5</v>
      </c>
      <c r="HL326" s="412">
        <v>43856.119999999995</v>
      </c>
      <c r="HM326" s="412">
        <v>2.8</v>
      </c>
      <c r="HN326" s="412">
        <v>4151.3999999999996</v>
      </c>
      <c r="HO326" s="412">
        <v>7507.5</v>
      </c>
      <c r="HP326" s="412">
        <v>10336.700000000001</v>
      </c>
      <c r="HQ326" s="412">
        <v>8388</v>
      </c>
      <c r="HR326" s="412">
        <v>6030.1</v>
      </c>
      <c r="HS326" s="412">
        <v>3174.9</v>
      </c>
      <c r="HT326" s="412">
        <v>1362.5</v>
      </c>
      <c r="HU326" s="412">
        <v>11</v>
      </c>
      <c r="HV326" s="412">
        <v>40964.9</v>
      </c>
      <c r="HW326" s="412">
        <v>0</v>
      </c>
      <c r="HX326" s="412">
        <v>40964.9</v>
      </c>
      <c r="HY326" s="412">
        <v>5</v>
      </c>
      <c r="HZ326" s="412">
        <v>6227.12</v>
      </c>
      <c r="IA326" s="412">
        <v>9652.5</v>
      </c>
      <c r="IB326" s="412">
        <v>11628.75</v>
      </c>
      <c r="IC326" s="412">
        <v>8388</v>
      </c>
      <c r="ID326" s="412">
        <v>4933.75</v>
      </c>
      <c r="IE326" s="412">
        <v>2198</v>
      </c>
      <c r="IF326" s="412">
        <v>817.5</v>
      </c>
      <c r="IG326" s="412">
        <v>5.5</v>
      </c>
      <c r="IH326" s="412">
        <v>43856.119999999995</v>
      </c>
      <c r="II326" s="412">
        <v>2.2000000000000002</v>
      </c>
      <c r="IJ326" s="412">
        <v>1430.94</v>
      </c>
      <c r="IK326" s="412">
        <v>1472.84</v>
      </c>
      <c r="IL326" s="412">
        <v>1044.46</v>
      </c>
      <c r="IM326" s="412">
        <v>383.34</v>
      </c>
      <c r="IN326" s="412">
        <v>115.66</v>
      </c>
      <c r="IO326" s="412">
        <v>22.52</v>
      </c>
      <c r="IP326" s="412">
        <v>5.17</v>
      </c>
      <c r="IQ326" s="412">
        <v>0</v>
      </c>
      <c r="IR326" s="412">
        <v>4477.13</v>
      </c>
      <c r="IS326" s="412">
        <v>2.8</v>
      </c>
      <c r="IT326" s="412">
        <v>4796.18</v>
      </c>
      <c r="IU326" s="412">
        <v>8179.66</v>
      </c>
      <c r="IV326" s="412">
        <v>10584.29</v>
      </c>
      <c r="IW326" s="412">
        <v>8004.66</v>
      </c>
      <c r="IX326" s="412">
        <v>4818.09</v>
      </c>
      <c r="IY326" s="412">
        <v>2175.48</v>
      </c>
      <c r="IZ326" s="412">
        <v>812.33</v>
      </c>
      <c r="JA326" s="412">
        <v>5.5</v>
      </c>
      <c r="JB326" s="412">
        <v>39378.990000000005</v>
      </c>
      <c r="JC326" s="412">
        <v>1.6</v>
      </c>
      <c r="JD326" s="412">
        <v>3197.5</v>
      </c>
      <c r="JE326" s="412">
        <v>6362</v>
      </c>
      <c r="JF326" s="412">
        <v>9408.2999999999993</v>
      </c>
      <c r="JG326" s="412">
        <v>8004.7</v>
      </c>
      <c r="JH326" s="412">
        <v>5888.8</v>
      </c>
      <c r="JI326" s="412">
        <v>3142.4</v>
      </c>
      <c r="JJ326" s="412">
        <v>1353.9</v>
      </c>
      <c r="JK326" s="412">
        <v>11</v>
      </c>
      <c r="JL326" s="412">
        <v>37370.200000000004</v>
      </c>
      <c r="JM326" s="412">
        <v>0</v>
      </c>
      <c r="JN326" s="412">
        <v>37370.199999999997</v>
      </c>
      <c r="JO326" s="286"/>
      <c r="JP326" s="143">
        <f t="shared" ref="JP326:JP330" si="10">+JM326-HW326</f>
        <v>0</v>
      </c>
    </row>
    <row r="327" spans="1:276" x14ac:dyDescent="0.2">
      <c r="A327" s="150" t="s">
        <v>46</v>
      </c>
      <c r="B327" s="151" t="s">
        <v>276</v>
      </c>
      <c r="C327" s="152" t="s">
        <v>286</v>
      </c>
      <c r="D327" s="415" t="s">
        <v>45</v>
      </c>
      <c r="E327" s="412">
        <v>6256</v>
      </c>
      <c r="F327" s="412">
        <v>11040</v>
      </c>
      <c r="G327" s="412">
        <v>12213</v>
      </c>
      <c r="H327" s="412">
        <v>7703</v>
      </c>
      <c r="I327" s="412">
        <v>6844</v>
      </c>
      <c r="J327" s="412">
        <v>5817</v>
      </c>
      <c r="K327" s="412">
        <v>4054</v>
      </c>
      <c r="L327" s="412">
        <v>215</v>
      </c>
      <c r="M327" s="412">
        <v>54142</v>
      </c>
      <c r="N327" s="412">
        <v>313</v>
      </c>
      <c r="O327" s="412">
        <v>106</v>
      </c>
      <c r="P327" s="412">
        <v>106</v>
      </c>
      <c r="Q327" s="412">
        <v>69</v>
      </c>
      <c r="R327" s="412">
        <v>56</v>
      </c>
      <c r="S327" s="412">
        <v>31</v>
      </c>
      <c r="T327" s="412">
        <v>25</v>
      </c>
      <c r="U327" s="412">
        <v>3</v>
      </c>
      <c r="V327" s="412">
        <v>709</v>
      </c>
      <c r="W327" s="412">
        <v>7</v>
      </c>
      <c r="X327" s="412">
        <v>1</v>
      </c>
      <c r="Y327" s="412">
        <v>1</v>
      </c>
      <c r="Z327" s="412">
        <v>1</v>
      </c>
      <c r="AA327" s="412">
        <v>0</v>
      </c>
      <c r="AB327" s="412">
        <v>0</v>
      </c>
      <c r="AC327" s="412">
        <v>0</v>
      </c>
      <c r="AD327" s="412">
        <v>0</v>
      </c>
      <c r="AE327" s="412">
        <v>10</v>
      </c>
      <c r="AF327" s="412">
        <v>5936</v>
      </c>
      <c r="AG327" s="412">
        <v>10933</v>
      </c>
      <c r="AH327" s="412">
        <v>12106</v>
      </c>
      <c r="AI327" s="412">
        <v>7633</v>
      </c>
      <c r="AJ327" s="412">
        <v>6788</v>
      </c>
      <c r="AK327" s="412">
        <v>5786</v>
      </c>
      <c r="AL327" s="412">
        <v>4029</v>
      </c>
      <c r="AM327" s="412">
        <v>212</v>
      </c>
      <c r="AN327" s="412">
        <v>53423</v>
      </c>
      <c r="AO327" s="412">
        <v>15</v>
      </c>
      <c r="AP327" s="412">
        <v>51</v>
      </c>
      <c r="AQ327" s="412">
        <v>60</v>
      </c>
      <c r="AR327" s="412">
        <v>54</v>
      </c>
      <c r="AS327" s="412">
        <v>45</v>
      </c>
      <c r="AT327" s="412">
        <v>44</v>
      </c>
      <c r="AU327" s="412">
        <v>30</v>
      </c>
      <c r="AV327" s="412">
        <v>14</v>
      </c>
      <c r="AW327" s="412">
        <v>313</v>
      </c>
      <c r="AX327" s="412">
        <v>15</v>
      </c>
      <c r="AY327" s="412">
        <v>51</v>
      </c>
      <c r="AZ327" s="412">
        <v>60</v>
      </c>
      <c r="BA327" s="412">
        <v>54</v>
      </c>
      <c r="BB327" s="412">
        <v>45</v>
      </c>
      <c r="BC327" s="412">
        <v>44</v>
      </c>
      <c r="BD327" s="412">
        <v>30</v>
      </c>
      <c r="BE327" s="412">
        <v>14</v>
      </c>
      <c r="BF327" s="412">
        <v>0</v>
      </c>
      <c r="BG327" s="412">
        <v>313</v>
      </c>
      <c r="BH327" s="412">
        <v>15</v>
      </c>
      <c r="BI327" s="412">
        <v>5972</v>
      </c>
      <c r="BJ327" s="412">
        <v>10942</v>
      </c>
      <c r="BK327" s="412">
        <v>12100</v>
      </c>
      <c r="BL327" s="412">
        <v>7624</v>
      </c>
      <c r="BM327" s="412">
        <v>6787</v>
      </c>
      <c r="BN327" s="412">
        <v>5772</v>
      </c>
      <c r="BO327" s="412">
        <v>4013</v>
      </c>
      <c r="BP327" s="412">
        <v>198</v>
      </c>
      <c r="BQ327" s="412">
        <v>53423</v>
      </c>
      <c r="BR327" s="412">
        <v>6</v>
      </c>
      <c r="BS327" s="412">
        <v>3247</v>
      </c>
      <c r="BT327" s="412">
        <v>4142</v>
      </c>
      <c r="BU327" s="412">
        <v>3594</v>
      </c>
      <c r="BV327" s="412">
        <v>1901</v>
      </c>
      <c r="BW327" s="412">
        <v>1299</v>
      </c>
      <c r="BX327" s="412">
        <v>873</v>
      </c>
      <c r="BY327" s="412">
        <v>520</v>
      </c>
      <c r="BZ327" s="412">
        <v>21</v>
      </c>
      <c r="CA327" s="412">
        <v>15603</v>
      </c>
      <c r="CB327" s="412">
        <v>1</v>
      </c>
      <c r="CC327" s="412">
        <v>26</v>
      </c>
      <c r="CD327" s="412">
        <v>79</v>
      </c>
      <c r="CE327" s="412">
        <v>104</v>
      </c>
      <c r="CF327" s="412">
        <v>61</v>
      </c>
      <c r="CG327" s="412">
        <v>59</v>
      </c>
      <c r="CH327" s="412">
        <v>34</v>
      </c>
      <c r="CI327" s="412">
        <v>24</v>
      </c>
      <c r="CJ327" s="412">
        <v>0</v>
      </c>
      <c r="CK327" s="412">
        <v>388</v>
      </c>
      <c r="CL327" s="412">
        <v>0</v>
      </c>
      <c r="CM327" s="412">
        <v>2</v>
      </c>
      <c r="CN327" s="412">
        <v>6</v>
      </c>
      <c r="CO327" s="412">
        <v>6</v>
      </c>
      <c r="CP327" s="412">
        <v>16</v>
      </c>
      <c r="CQ327" s="412">
        <v>12</v>
      </c>
      <c r="CR327" s="412">
        <v>14</v>
      </c>
      <c r="CS327" s="412">
        <v>18</v>
      </c>
      <c r="CT327" s="412">
        <v>6</v>
      </c>
      <c r="CU327" s="412">
        <v>80</v>
      </c>
      <c r="CV327" s="412">
        <v>93</v>
      </c>
      <c r="CW327" s="412">
        <v>32</v>
      </c>
      <c r="CX327" s="412">
        <v>78</v>
      </c>
      <c r="CY327" s="412">
        <v>69</v>
      </c>
      <c r="CZ327" s="412">
        <v>49</v>
      </c>
      <c r="DA327" s="412">
        <v>40</v>
      </c>
      <c r="DB327" s="412">
        <v>41</v>
      </c>
      <c r="DC327" s="412">
        <v>7</v>
      </c>
      <c r="DD327" s="412">
        <v>409</v>
      </c>
      <c r="DE327" s="412">
        <v>49</v>
      </c>
      <c r="DF327" s="412">
        <v>65</v>
      </c>
      <c r="DG327" s="412">
        <v>65</v>
      </c>
      <c r="DH327" s="412">
        <v>29</v>
      </c>
      <c r="DI327" s="412">
        <v>36</v>
      </c>
      <c r="DJ327" s="412">
        <v>14</v>
      </c>
      <c r="DK327" s="412">
        <v>18</v>
      </c>
      <c r="DL327" s="412">
        <v>3</v>
      </c>
      <c r="DM327" s="412">
        <v>279</v>
      </c>
      <c r="DN327" s="412">
        <v>77</v>
      </c>
      <c r="DO327" s="412">
        <v>108</v>
      </c>
      <c r="DP327" s="412">
        <v>107</v>
      </c>
      <c r="DQ327" s="412">
        <v>61</v>
      </c>
      <c r="DR327" s="412">
        <v>52</v>
      </c>
      <c r="DS327" s="412">
        <v>42</v>
      </c>
      <c r="DT327" s="412">
        <v>35</v>
      </c>
      <c r="DU327" s="412">
        <v>1</v>
      </c>
      <c r="DV327" s="412">
        <v>483</v>
      </c>
      <c r="DW327" s="412">
        <v>33</v>
      </c>
      <c r="DX327" s="412">
        <v>20</v>
      </c>
      <c r="DY327" s="412">
        <v>17</v>
      </c>
      <c r="DZ327" s="412">
        <v>15</v>
      </c>
      <c r="EA327" s="412">
        <v>12</v>
      </c>
      <c r="EB327" s="412">
        <v>6</v>
      </c>
      <c r="EC327" s="412">
        <v>9</v>
      </c>
      <c r="ED327" s="412">
        <v>1</v>
      </c>
      <c r="EE327" s="412">
        <v>113</v>
      </c>
      <c r="EF327" s="412">
        <v>159</v>
      </c>
      <c r="EG327" s="412">
        <v>193</v>
      </c>
      <c r="EH327" s="412">
        <v>189</v>
      </c>
      <c r="EI327" s="412">
        <v>105</v>
      </c>
      <c r="EJ327" s="412">
        <v>100</v>
      </c>
      <c r="EK327" s="412">
        <v>62</v>
      </c>
      <c r="EL327" s="412">
        <v>62</v>
      </c>
      <c r="EM327" s="412">
        <v>5</v>
      </c>
      <c r="EN327" s="412">
        <v>875</v>
      </c>
      <c r="EO327" s="412">
        <v>85</v>
      </c>
      <c r="EP327" s="412">
        <v>96</v>
      </c>
      <c r="EQ327" s="412">
        <v>90</v>
      </c>
      <c r="ER327" s="412">
        <v>49</v>
      </c>
      <c r="ES327" s="412">
        <v>58</v>
      </c>
      <c r="ET327" s="412">
        <v>25</v>
      </c>
      <c r="EU327" s="412">
        <v>32</v>
      </c>
      <c r="EV327" s="412">
        <v>4</v>
      </c>
      <c r="EW327" s="412">
        <v>439</v>
      </c>
      <c r="EX327" s="412">
        <v>0</v>
      </c>
      <c r="EY327" s="412">
        <v>0</v>
      </c>
      <c r="EZ327" s="412">
        <v>0</v>
      </c>
      <c r="FA327" s="412">
        <v>0</v>
      </c>
      <c r="FB327" s="412">
        <v>0</v>
      </c>
      <c r="FC327" s="412">
        <v>0</v>
      </c>
      <c r="FD327" s="412">
        <v>0</v>
      </c>
      <c r="FE327" s="412">
        <v>0</v>
      </c>
      <c r="FF327" s="412">
        <v>0</v>
      </c>
      <c r="FG327" s="412">
        <v>2</v>
      </c>
      <c r="FH327" s="412">
        <v>9</v>
      </c>
      <c r="FI327" s="412">
        <v>3</v>
      </c>
      <c r="FJ327" s="412">
        <v>3</v>
      </c>
      <c r="FK327" s="412">
        <v>9</v>
      </c>
      <c r="FL327" s="412">
        <v>4</v>
      </c>
      <c r="FM327" s="412">
        <v>6</v>
      </c>
      <c r="FN327" s="412">
        <v>0</v>
      </c>
      <c r="FO327" s="412">
        <v>36</v>
      </c>
      <c r="FP327" s="412">
        <v>83</v>
      </c>
      <c r="FQ327" s="412">
        <v>87</v>
      </c>
      <c r="FR327" s="412">
        <v>87</v>
      </c>
      <c r="FS327" s="412">
        <v>46</v>
      </c>
      <c r="FT327" s="412">
        <v>49</v>
      </c>
      <c r="FU327" s="412">
        <v>21</v>
      </c>
      <c r="FV327" s="412">
        <v>26</v>
      </c>
      <c r="FW327" s="412">
        <v>4</v>
      </c>
      <c r="FX327" s="412">
        <v>403</v>
      </c>
      <c r="FY327" s="412">
        <v>8</v>
      </c>
      <c r="FZ327" s="412">
        <v>2586</v>
      </c>
      <c r="GA327" s="412">
        <v>6586</v>
      </c>
      <c r="GB327" s="412">
        <v>8270</v>
      </c>
      <c r="GC327" s="412">
        <v>5569</v>
      </c>
      <c r="GD327" s="412">
        <v>5353</v>
      </c>
      <c r="GE327" s="412">
        <v>4802</v>
      </c>
      <c r="GF327" s="412">
        <v>3407</v>
      </c>
      <c r="GG327" s="412">
        <v>169</v>
      </c>
      <c r="GH327" s="412">
        <v>36750</v>
      </c>
      <c r="GI327" s="412">
        <v>7</v>
      </c>
      <c r="GJ327" s="412">
        <v>3386</v>
      </c>
      <c r="GK327" s="412">
        <v>4356</v>
      </c>
      <c r="GL327" s="412">
        <v>3830</v>
      </c>
      <c r="GM327" s="412">
        <v>2055</v>
      </c>
      <c r="GN327" s="412">
        <v>1434</v>
      </c>
      <c r="GO327" s="412">
        <v>970</v>
      </c>
      <c r="GP327" s="412">
        <v>606</v>
      </c>
      <c r="GQ327" s="412">
        <v>29</v>
      </c>
      <c r="GR327" s="412">
        <v>16673</v>
      </c>
      <c r="GS327" s="412">
        <v>0</v>
      </c>
      <c r="GT327" s="412">
        <v>7.1</v>
      </c>
      <c r="GU327" s="412">
        <v>0</v>
      </c>
      <c r="GV327" s="412">
        <v>0</v>
      </c>
      <c r="GW327" s="412">
        <v>0.4</v>
      </c>
      <c r="GX327" s="412">
        <v>0</v>
      </c>
      <c r="GY327" s="412">
        <v>0</v>
      </c>
      <c r="GZ327" s="412">
        <v>0</v>
      </c>
      <c r="HA327" s="412">
        <v>0</v>
      </c>
      <c r="HB327" s="412">
        <v>7.5</v>
      </c>
      <c r="HC327" s="412">
        <v>13.25</v>
      </c>
      <c r="HD327" s="412">
        <v>5122.1499999999996</v>
      </c>
      <c r="HE327" s="412">
        <v>9834.25</v>
      </c>
      <c r="HF327" s="412">
        <v>11124.5</v>
      </c>
      <c r="HG327" s="412">
        <v>7100.1</v>
      </c>
      <c r="HH327" s="412">
        <v>6415</v>
      </c>
      <c r="HI327" s="412">
        <v>5516.75</v>
      </c>
      <c r="HJ327" s="412">
        <v>3851.5</v>
      </c>
      <c r="HK327" s="412">
        <v>189.75</v>
      </c>
      <c r="HL327" s="412">
        <v>49167.25</v>
      </c>
      <c r="HM327" s="412">
        <v>7.4</v>
      </c>
      <c r="HN327" s="412">
        <v>3414.8</v>
      </c>
      <c r="HO327" s="412">
        <v>7648.9</v>
      </c>
      <c r="HP327" s="412">
        <v>9888.4</v>
      </c>
      <c r="HQ327" s="412">
        <v>7100.1</v>
      </c>
      <c r="HR327" s="412">
        <v>7840.6</v>
      </c>
      <c r="HS327" s="412">
        <v>7968.6</v>
      </c>
      <c r="HT327" s="412">
        <v>6419.2</v>
      </c>
      <c r="HU327" s="412">
        <v>379.5</v>
      </c>
      <c r="HV327" s="412">
        <v>50667.499999999993</v>
      </c>
      <c r="HW327" s="412">
        <v>2.9</v>
      </c>
      <c r="HX327" s="412">
        <v>50670.400000000001</v>
      </c>
      <c r="HY327" s="412">
        <v>13.25</v>
      </c>
      <c r="HZ327" s="412">
        <v>5122.1499999999996</v>
      </c>
      <c r="IA327" s="412">
        <v>9834.25</v>
      </c>
      <c r="IB327" s="412">
        <v>11124.5</v>
      </c>
      <c r="IC327" s="412">
        <v>7100.1</v>
      </c>
      <c r="ID327" s="412">
        <v>6415</v>
      </c>
      <c r="IE327" s="412">
        <v>5516.75</v>
      </c>
      <c r="IF327" s="412">
        <v>3851.5</v>
      </c>
      <c r="IG327" s="412">
        <v>189.75</v>
      </c>
      <c r="IH327" s="412">
        <v>49167.25</v>
      </c>
      <c r="II327" s="412">
        <v>5.65</v>
      </c>
      <c r="IJ327" s="412">
        <v>1381.62</v>
      </c>
      <c r="IK327" s="412">
        <v>1738.21</v>
      </c>
      <c r="IL327" s="412">
        <v>1118.19</v>
      </c>
      <c r="IM327" s="412">
        <v>295.89</v>
      </c>
      <c r="IN327" s="412">
        <v>145.4</v>
      </c>
      <c r="IO327" s="412">
        <v>66.489999999999995</v>
      </c>
      <c r="IP327" s="412">
        <v>25.5</v>
      </c>
      <c r="IQ327" s="412">
        <v>1.33</v>
      </c>
      <c r="IR327" s="412">
        <v>4778.28</v>
      </c>
      <c r="IS327" s="412">
        <v>7.6</v>
      </c>
      <c r="IT327" s="412">
        <v>3740.5299999999997</v>
      </c>
      <c r="IU327" s="412">
        <v>8096.04</v>
      </c>
      <c r="IV327" s="412">
        <v>10006.31</v>
      </c>
      <c r="IW327" s="412">
        <v>6804.21</v>
      </c>
      <c r="IX327" s="412">
        <v>6269.6</v>
      </c>
      <c r="IY327" s="412">
        <v>5450.26</v>
      </c>
      <c r="IZ327" s="412">
        <v>3826</v>
      </c>
      <c r="JA327" s="412">
        <v>188.42</v>
      </c>
      <c r="JB327" s="412">
        <v>44388.97</v>
      </c>
      <c r="JC327" s="412">
        <v>4.2</v>
      </c>
      <c r="JD327" s="412">
        <v>2493.6999999999998</v>
      </c>
      <c r="JE327" s="412">
        <v>6296.9</v>
      </c>
      <c r="JF327" s="412">
        <v>8894.5</v>
      </c>
      <c r="JG327" s="412">
        <v>6804.2</v>
      </c>
      <c r="JH327" s="412">
        <v>7662.8</v>
      </c>
      <c r="JI327" s="412">
        <v>7872.6</v>
      </c>
      <c r="JJ327" s="412">
        <v>6376.7</v>
      </c>
      <c r="JK327" s="412">
        <v>376.8</v>
      </c>
      <c r="JL327" s="412">
        <v>46782.400000000001</v>
      </c>
      <c r="JM327" s="412">
        <v>2.9</v>
      </c>
      <c r="JN327" s="412">
        <v>46785.3</v>
      </c>
      <c r="JO327" s="286"/>
      <c r="JP327" s="143">
        <f t="shared" si="10"/>
        <v>0</v>
      </c>
    </row>
    <row r="328" spans="1:276" x14ac:dyDescent="0.2">
      <c r="A328" s="150" t="s">
        <v>48</v>
      </c>
      <c r="B328" s="151" t="s">
        <v>276</v>
      </c>
      <c r="C328" s="152" t="s">
        <v>277</v>
      </c>
      <c r="D328" s="415" t="s">
        <v>47</v>
      </c>
      <c r="E328" s="412">
        <v>1372</v>
      </c>
      <c r="F328" s="412">
        <v>7644</v>
      </c>
      <c r="G328" s="412">
        <v>17787</v>
      </c>
      <c r="H328" s="412">
        <v>16695</v>
      </c>
      <c r="I328" s="412">
        <v>10851</v>
      </c>
      <c r="J328" s="412">
        <v>8792</v>
      </c>
      <c r="K328" s="412">
        <v>6945</v>
      </c>
      <c r="L328" s="412">
        <v>1021</v>
      </c>
      <c r="M328" s="412">
        <v>71107</v>
      </c>
      <c r="N328" s="412">
        <v>110</v>
      </c>
      <c r="O328" s="412">
        <v>140</v>
      </c>
      <c r="P328" s="412">
        <v>314</v>
      </c>
      <c r="Q328" s="412">
        <v>403</v>
      </c>
      <c r="R328" s="412">
        <v>163</v>
      </c>
      <c r="S328" s="412">
        <v>157</v>
      </c>
      <c r="T328" s="412">
        <v>189</v>
      </c>
      <c r="U328" s="412">
        <v>17</v>
      </c>
      <c r="V328" s="412">
        <v>1493</v>
      </c>
      <c r="W328" s="412">
        <v>0</v>
      </c>
      <c r="X328" s="412">
        <v>0</v>
      </c>
      <c r="Y328" s="412">
        <v>0</v>
      </c>
      <c r="Z328" s="412">
        <v>0</v>
      </c>
      <c r="AA328" s="412">
        <v>0</v>
      </c>
      <c r="AB328" s="412">
        <v>0</v>
      </c>
      <c r="AC328" s="412">
        <v>0</v>
      </c>
      <c r="AD328" s="412">
        <v>0</v>
      </c>
      <c r="AE328" s="412">
        <v>0</v>
      </c>
      <c r="AF328" s="412">
        <v>1262</v>
      </c>
      <c r="AG328" s="412">
        <v>7504</v>
      </c>
      <c r="AH328" s="412">
        <v>17473</v>
      </c>
      <c r="AI328" s="412">
        <v>16292</v>
      </c>
      <c r="AJ328" s="412">
        <v>10688</v>
      </c>
      <c r="AK328" s="412">
        <v>8635</v>
      </c>
      <c r="AL328" s="412">
        <v>6756</v>
      </c>
      <c r="AM328" s="412">
        <v>1004</v>
      </c>
      <c r="AN328" s="412">
        <v>69614</v>
      </c>
      <c r="AO328" s="412">
        <v>1</v>
      </c>
      <c r="AP328" s="412">
        <v>15</v>
      </c>
      <c r="AQ328" s="412">
        <v>106</v>
      </c>
      <c r="AR328" s="412">
        <v>115</v>
      </c>
      <c r="AS328" s="412">
        <v>89</v>
      </c>
      <c r="AT328" s="412">
        <v>75</v>
      </c>
      <c r="AU328" s="412">
        <v>37</v>
      </c>
      <c r="AV328" s="412">
        <v>16</v>
      </c>
      <c r="AW328" s="412">
        <v>454</v>
      </c>
      <c r="AX328" s="412">
        <v>1</v>
      </c>
      <c r="AY328" s="412">
        <v>15</v>
      </c>
      <c r="AZ328" s="412">
        <v>106</v>
      </c>
      <c r="BA328" s="412">
        <v>115</v>
      </c>
      <c r="BB328" s="412">
        <v>89</v>
      </c>
      <c r="BC328" s="412">
        <v>75</v>
      </c>
      <c r="BD328" s="412">
        <v>37</v>
      </c>
      <c r="BE328" s="412">
        <v>16</v>
      </c>
      <c r="BF328" s="412">
        <v>0</v>
      </c>
      <c r="BG328" s="412">
        <v>454</v>
      </c>
      <c r="BH328" s="412">
        <v>1</v>
      </c>
      <c r="BI328" s="412">
        <v>1276</v>
      </c>
      <c r="BJ328" s="412">
        <v>7595</v>
      </c>
      <c r="BK328" s="412">
        <v>17482</v>
      </c>
      <c r="BL328" s="412">
        <v>16266</v>
      </c>
      <c r="BM328" s="412">
        <v>10674</v>
      </c>
      <c r="BN328" s="412">
        <v>8597</v>
      </c>
      <c r="BO328" s="412">
        <v>6735</v>
      </c>
      <c r="BP328" s="412">
        <v>988</v>
      </c>
      <c r="BQ328" s="412">
        <v>69614</v>
      </c>
      <c r="BR328" s="412">
        <v>1</v>
      </c>
      <c r="BS328" s="412">
        <v>620</v>
      </c>
      <c r="BT328" s="412">
        <v>4064</v>
      </c>
      <c r="BU328" s="412">
        <v>5578</v>
      </c>
      <c r="BV328" s="412">
        <v>4211</v>
      </c>
      <c r="BW328" s="412">
        <v>2467</v>
      </c>
      <c r="BX328" s="412">
        <v>1454</v>
      </c>
      <c r="BY328" s="412">
        <v>891</v>
      </c>
      <c r="BZ328" s="412">
        <v>86</v>
      </c>
      <c r="CA328" s="412">
        <v>19372</v>
      </c>
      <c r="CB328" s="412">
        <v>0</v>
      </c>
      <c r="CC328" s="412">
        <v>3</v>
      </c>
      <c r="CD328" s="412">
        <v>36</v>
      </c>
      <c r="CE328" s="412">
        <v>102</v>
      </c>
      <c r="CF328" s="412">
        <v>76</v>
      </c>
      <c r="CG328" s="412">
        <v>50</v>
      </c>
      <c r="CH328" s="412">
        <v>55</v>
      </c>
      <c r="CI328" s="412">
        <v>22</v>
      </c>
      <c r="CJ328" s="412">
        <v>2</v>
      </c>
      <c r="CK328" s="412">
        <v>346</v>
      </c>
      <c r="CL328" s="412">
        <v>0</v>
      </c>
      <c r="CM328" s="412">
        <v>1</v>
      </c>
      <c r="CN328" s="412">
        <v>5</v>
      </c>
      <c r="CO328" s="412">
        <v>7</v>
      </c>
      <c r="CP328" s="412">
        <v>10</v>
      </c>
      <c r="CQ328" s="412">
        <v>9</v>
      </c>
      <c r="CR328" s="412">
        <v>8</v>
      </c>
      <c r="CS328" s="412">
        <v>14</v>
      </c>
      <c r="CT328" s="412">
        <v>15</v>
      </c>
      <c r="CU328" s="412">
        <v>69</v>
      </c>
      <c r="CV328" s="412">
        <v>11</v>
      </c>
      <c r="CW328" s="412">
        <v>16</v>
      </c>
      <c r="CX328" s="412">
        <v>36</v>
      </c>
      <c r="CY328" s="412">
        <v>21</v>
      </c>
      <c r="CZ328" s="412">
        <v>23</v>
      </c>
      <c r="DA328" s="412">
        <v>39</v>
      </c>
      <c r="DB328" s="412">
        <v>51</v>
      </c>
      <c r="DC328" s="412">
        <v>27</v>
      </c>
      <c r="DD328" s="412">
        <v>224</v>
      </c>
      <c r="DE328" s="412">
        <v>45</v>
      </c>
      <c r="DF328" s="412">
        <v>119</v>
      </c>
      <c r="DG328" s="412">
        <v>125</v>
      </c>
      <c r="DH328" s="412">
        <v>95</v>
      </c>
      <c r="DI328" s="412">
        <v>57</v>
      </c>
      <c r="DJ328" s="412">
        <v>52</v>
      </c>
      <c r="DK328" s="412">
        <v>41</v>
      </c>
      <c r="DL328" s="412">
        <v>14</v>
      </c>
      <c r="DM328" s="412">
        <v>548</v>
      </c>
      <c r="DN328" s="412">
        <v>12</v>
      </c>
      <c r="DO328" s="412">
        <v>53</v>
      </c>
      <c r="DP328" s="412">
        <v>84</v>
      </c>
      <c r="DQ328" s="412">
        <v>63</v>
      </c>
      <c r="DR328" s="412">
        <v>40</v>
      </c>
      <c r="DS328" s="412">
        <v>29</v>
      </c>
      <c r="DT328" s="412">
        <v>34</v>
      </c>
      <c r="DU328" s="412">
        <v>6</v>
      </c>
      <c r="DV328" s="412">
        <v>321</v>
      </c>
      <c r="DW328" s="412">
        <v>32</v>
      </c>
      <c r="DX328" s="412">
        <v>52</v>
      </c>
      <c r="DY328" s="412">
        <v>42</v>
      </c>
      <c r="DZ328" s="412">
        <v>12</v>
      </c>
      <c r="EA328" s="412">
        <v>9</v>
      </c>
      <c r="EB328" s="412">
        <v>3</v>
      </c>
      <c r="EC328" s="412">
        <v>3</v>
      </c>
      <c r="ED328" s="412">
        <v>0</v>
      </c>
      <c r="EE328" s="412">
        <v>153</v>
      </c>
      <c r="EF328" s="412">
        <v>89</v>
      </c>
      <c r="EG328" s="412">
        <v>224</v>
      </c>
      <c r="EH328" s="412">
        <v>251</v>
      </c>
      <c r="EI328" s="412">
        <v>170</v>
      </c>
      <c r="EJ328" s="412">
        <v>106</v>
      </c>
      <c r="EK328" s="412">
        <v>84</v>
      </c>
      <c r="EL328" s="412">
        <v>78</v>
      </c>
      <c r="EM328" s="412">
        <v>20</v>
      </c>
      <c r="EN328" s="412">
        <v>1022</v>
      </c>
      <c r="EO328" s="412">
        <v>78</v>
      </c>
      <c r="EP328" s="412">
        <v>126</v>
      </c>
      <c r="EQ328" s="412">
        <v>126</v>
      </c>
      <c r="ER328" s="412">
        <v>89</v>
      </c>
      <c r="ES328" s="412">
        <v>58</v>
      </c>
      <c r="ET328" s="412">
        <v>42</v>
      </c>
      <c r="EU328" s="412">
        <v>35</v>
      </c>
      <c r="EV328" s="412">
        <v>9</v>
      </c>
      <c r="EW328" s="412">
        <v>563</v>
      </c>
      <c r="EX328" s="412">
        <v>1</v>
      </c>
      <c r="EY328" s="412">
        <v>1</v>
      </c>
      <c r="EZ328" s="412">
        <v>0</v>
      </c>
      <c r="FA328" s="412">
        <v>0</v>
      </c>
      <c r="FB328" s="412">
        <v>1</v>
      </c>
      <c r="FC328" s="412">
        <v>0</v>
      </c>
      <c r="FD328" s="412">
        <v>1</v>
      </c>
      <c r="FE328" s="412">
        <v>0</v>
      </c>
      <c r="FF328" s="412">
        <v>4</v>
      </c>
      <c r="FG328" s="412">
        <v>7</v>
      </c>
      <c r="FH328" s="412">
        <v>9</v>
      </c>
      <c r="FI328" s="412">
        <v>17</v>
      </c>
      <c r="FJ328" s="412">
        <v>25</v>
      </c>
      <c r="FK328" s="412">
        <v>11</v>
      </c>
      <c r="FL328" s="412">
        <v>13</v>
      </c>
      <c r="FM328" s="412">
        <v>10</v>
      </c>
      <c r="FN328" s="412">
        <v>2</v>
      </c>
      <c r="FO328" s="412">
        <v>94</v>
      </c>
      <c r="FP328" s="412">
        <v>70</v>
      </c>
      <c r="FQ328" s="412">
        <v>116</v>
      </c>
      <c r="FR328" s="412">
        <v>109</v>
      </c>
      <c r="FS328" s="412">
        <v>64</v>
      </c>
      <c r="FT328" s="412">
        <v>46</v>
      </c>
      <c r="FU328" s="412">
        <v>29</v>
      </c>
      <c r="FV328" s="412">
        <v>24</v>
      </c>
      <c r="FW328" s="412">
        <v>7</v>
      </c>
      <c r="FX328" s="412">
        <v>465</v>
      </c>
      <c r="FY328" s="412">
        <v>0</v>
      </c>
      <c r="FZ328" s="412">
        <v>597</v>
      </c>
      <c r="GA328" s="412">
        <v>3369</v>
      </c>
      <c r="GB328" s="412">
        <v>11633</v>
      </c>
      <c r="GC328" s="412">
        <v>11873</v>
      </c>
      <c r="GD328" s="412">
        <v>8076</v>
      </c>
      <c r="GE328" s="412">
        <v>7009</v>
      </c>
      <c r="GF328" s="412">
        <v>5720</v>
      </c>
      <c r="GG328" s="412">
        <v>852</v>
      </c>
      <c r="GH328" s="412">
        <v>49129</v>
      </c>
      <c r="GI328" s="412">
        <v>1</v>
      </c>
      <c r="GJ328" s="412">
        <v>679</v>
      </c>
      <c r="GK328" s="412">
        <v>4226</v>
      </c>
      <c r="GL328" s="412">
        <v>5849</v>
      </c>
      <c r="GM328" s="412">
        <v>4393</v>
      </c>
      <c r="GN328" s="412">
        <v>2598</v>
      </c>
      <c r="GO328" s="412">
        <v>1588</v>
      </c>
      <c r="GP328" s="412">
        <v>1015</v>
      </c>
      <c r="GQ328" s="412">
        <v>136</v>
      </c>
      <c r="GR328" s="412">
        <v>20485</v>
      </c>
      <c r="GS328" s="412">
        <v>0</v>
      </c>
      <c r="GT328" s="412">
        <v>1.1000000000000001</v>
      </c>
      <c r="GU328" s="412">
        <v>0</v>
      </c>
      <c r="GV328" s="412">
        <v>0.5</v>
      </c>
      <c r="GW328" s="412">
        <v>0</v>
      </c>
      <c r="GX328" s="412">
        <v>0</v>
      </c>
      <c r="GY328" s="412">
        <v>0</v>
      </c>
      <c r="GZ328" s="412">
        <v>0</v>
      </c>
      <c r="HA328" s="412">
        <v>0</v>
      </c>
      <c r="HB328" s="412">
        <v>1.6</v>
      </c>
      <c r="HC328" s="412">
        <v>0.75</v>
      </c>
      <c r="HD328" s="412">
        <v>1121.1500000000001</v>
      </c>
      <c r="HE328" s="412">
        <v>6537.7</v>
      </c>
      <c r="HF328" s="412">
        <v>15990.2</v>
      </c>
      <c r="HG328" s="412">
        <v>15129.75</v>
      </c>
      <c r="HH328" s="412">
        <v>10001.65</v>
      </c>
      <c r="HI328" s="412">
        <v>8183.95</v>
      </c>
      <c r="HJ328" s="412">
        <v>6461.75</v>
      </c>
      <c r="HK328" s="412">
        <v>949.8</v>
      </c>
      <c r="HL328" s="412">
        <v>64376.700000000004</v>
      </c>
      <c r="HM328" s="412">
        <v>0.4</v>
      </c>
      <c r="HN328" s="412">
        <v>747.4</v>
      </c>
      <c r="HO328" s="412">
        <v>5084.8999999999996</v>
      </c>
      <c r="HP328" s="412">
        <v>14213.5</v>
      </c>
      <c r="HQ328" s="412">
        <v>15129.8</v>
      </c>
      <c r="HR328" s="412">
        <v>12224.2</v>
      </c>
      <c r="HS328" s="412">
        <v>11821.3</v>
      </c>
      <c r="HT328" s="412">
        <v>10769.6</v>
      </c>
      <c r="HU328" s="412">
        <v>1899.6</v>
      </c>
      <c r="HV328" s="412">
        <v>71890.700000000012</v>
      </c>
      <c r="HW328" s="412">
        <v>776.55</v>
      </c>
      <c r="HX328" s="412">
        <v>72667.3</v>
      </c>
      <c r="HY328" s="412">
        <v>0.75</v>
      </c>
      <c r="HZ328" s="412">
        <v>1121.1500000000001</v>
      </c>
      <c r="IA328" s="412">
        <v>6537.7</v>
      </c>
      <c r="IB328" s="412">
        <v>15990.2</v>
      </c>
      <c r="IC328" s="412">
        <v>15129.75</v>
      </c>
      <c r="ID328" s="412">
        <v>10001.65</v>
      </c>
      <c r="IE328" s="412">
        <v>8183.95</v>
      </c>
      <c r="IF328" s="412">
        <v>6461.75</v>
      </c>
      <c r="IG328" s="412">
        <v>949.8</v>
      </c>
      <c r="IH328" s="412">
        <v>64376.700000000004</v>
      </c>
      <c r="II328" s="412">
        <v>0</v>
      </c>
      <c r="IJ328" s="412">
        <v>195.92</v>
      </c>
      <c r="IK328" s="412">
        <v>1627.84</v>
      </c>
      <c r="IL328" s="412">
        <v>2342.77</v>
      </c>
      <c r="IM328" s="412">
        <v>1042.26</v>
      </c>
      <c r="IN328" s="412">
        <v>271.64999999999998</v>
      </c>
      <c r="IO328" s="412">
        <v>96.75</v>
      </c>
      <c r="IP328" s="412">
        <v>38.79</v>
      </c>
      <c r="IQ328" s="412">
        <v>7.0000000000000007E-2</v>
      </c>
      <c r="IR328" s="412">
        <v>5616.0499999999993</v>
      </c>
      <c r="IS328" s="412">
        <v>0.75</v>
      </c>
      <c r="IT328" s="412">
        <v>925.23000000000013</v>
      </c>
      <c r="IU328" s="412">
        <v>4909.8599999999997</v>
      </c>
      <c r="IV328" s="412">
        <v>13647.43</v>
      </c>
      <c r="IW328" s="412">
        <v>14087.49</v>
      </c>
      <c r="IX328" s="412">
        <v>9730</v>
      </c>
      <c r="IY328" s="412">
        <v>8087.2</v>
      </c>
      <c r="IZ328" s="412">
        <v>6422.96</v>
      </c>
      <c r="JA328" s="412">
        <v>949.7299999999999</v>
      </c>
      <c r="JB328" s="412">
        <v>58760.65</v>
      </c>
      <c r="JC328" s="412">
        <v>0.4</v>
      </c>
      <c r="JD328" s="412">
        <v>616.79999999999995</v>
      </c>
      <c r="JE328" s="412">
        <v>3818.8</v>
      </c>
      <c r="JF328" s="412">
        <v>12131</v>
      </c>
      <c r="JG328" s="412">
        <v>14087.5</v>
      </c>
      <c r="JH328" s="412">
        <v>11892.2</v>
      </c>
      <c r="JI328" s="412">
        <v>11681.5</v>
      </c>
      <c r="JJ328" s="412">
        <v>10704.9</v>
      </c>
      <c r="JK328" s="412">
        <v>1899.5</v>
      </c>
      <c r="JL328" s="412">
        <v>66832.600000000006</v>
      </c>
      <c r="JM328" s="412">
        <v>776.55</v>
      </c>
      <c r="JN328" s="412">
        <v>67609.2</v>
      </c>
      <c r="JO328" s="286"/>
      <c r="JP328" s="143">
        <f t="shared" si="10"/>
        <v>0</v>
      </c>
    </row>
    <row r="329" spans="1:276" x14ac:dyDescent="0.2">
      <c r="A329" s="150" t="s">
        <v>50</v>
      </c>
      <c r="B329" s="151" t="s">
        <v>276</v>
      </c>
      <c r="C329" s="152" t="s">
        <v>278</v>
      </c>
      <c r="D329" s="415" t="s">
        <v>49</v>
      </c>
      <c r="E329" s="412">
        <v>11758</v>
      </c>
      <c r="F329" s="412">
        <v>11830</v>
      </c>
      <c r="G329" s="412">
        <v>12248</v>
      </c>
      <c r="H329" s="412">
        <v>7288</v>
      </c>
      <c r="I329" s="412">
        <v>4766</v>
      </c>
      <c r="J329" s="412">
        <v>2291</v>
      </c>
      <c r="K329" s="412">
        <v>1008</v>
      </c>
      <c r="L329" s="412">
        <v>75</v>
      </c>
      <c r="M329" s="412">
        <v>51264</v>
      </c>
      <c r="N329" s="412">
        <v>297</v>
      </c>
      <c r="O329" s="412">
        <v>194</v>
      </c>
      <c r="P329" s="412">
        <v>208</v>
      </c>
      <c r="Q329" s="412">
        <v>102</v>
      </c>
      <c r="R329" s="412">
        <v>62</v>
      </c>
      <c r="S329" s="412">
        <v>16</v>
      </c>
      <c r="T329" s="412">
        <v>8</v>
      </c>
      <c r="U329" s="412">
        <v>6</v>
      </c>
      <c r="V329" s="412">
        <v>893</v>
      </c>
      <c r="W329" s="412">
        <v>0</v>
      </c>
      <c r="X329" s="412">
        <v>0</v>
      </c>
      <c r="Y329" s="412">
        <v>0</v>
      </c>
      <c r="Z329" s="412">
        <v>0</v>
      </c>
      <c r="AA329" s="412">
        <v>0</v>
      </c>
      <c r="AB329" s="412">
        <v>0</v>
      </c>
      <c r="AC329" s="412">
        <v>0</v>
      </c>
      <c r="AD329" s="412">
        <v>0</v>
      </c>
      <c r="AE329" s="412">
        <v>0</v>
      </c>
      <c r="AF329" s="412">
        <v>11461</v>
      </c>
      <c r="AG329" s="412">
        <v>11636</v>
      </c>
      <c r="AH329" s="412">
        <v>12040</v>
      </c>
      <c r="AI329" s="412">
        <v>7186</v>
      </c>
      <c r="AJ329" s="412">
        <v>4704</v>
      </c>
      <c r="AK329" s="412">
        <v>2275</v>
      </c>
      <c r="AL329" s="412">
        <v>1000</v>
      </c>
      <c r="AM329" s="412">
        <v>69</v>
      </c>
      <c r="AN329" s="412">
        <v>50371</v>
      </c>
      <c r="AO329" s="412">
        <v>26</v>
      </c>
      <c r="AP329" s="412">
        <v>74</v>
      </c>
      <c r="AQ329" s="412">
        <v>93</v>
      </c>
      <c r="AR329" s="412">
        <v>67</v>
      </c>
      <c r="AS329" s="412">
        <v>67</v>
      </c>
      <c r="AT329" s="412">
        <v>29</v>
      </c>
      <c r="AU329" s="412">
        <v>27</v>
      </c>
      <c r="AV329" s="412">
        <v>14</v>
      </c>
      <c r="AW329" s="412">
        <v>397</v>
      </c>
      <c r="AX329" s="412">
        <v>26</v>
      </c>
      <c r="AY329" s="412">
        <v>74</v>
      </c>
      <c r="AZ329" s="412">
        <v>93</v>
      </c>
      <c r="BA329" s="412">
        <v>67</v>
      </c>
      <c r="BB329" s="412">
        <v>67</v>
      </c>
      <c r="BC329" s="412">
        <v>29</v>
      </c>
      <c r="BD329" s="412">
        <v>27</v>
      </c>
      <c r="BE329" s="412">
        <v>14</v>
      </c>
      <c r="BF329" s="412">
        <v>0</v>
      </c>
      <c r="BG329" s="412">
        <v>397</v>
      </c>
      <c r="BH329" s="412">
        <v>26</v>
      </c>
      <c r="BI329" s="412">
        <v>11509</v>
      </c>
      <c r="BJ329" s="412">
        <v>11655</v>
      </c>
      <c r="BK329" s="412">
        <v>12014</v>
      </c>
      <c r="BL329" s="412">
        <v>7186</v>
      </c>
      <c r="BM329" s="412">
        <v>4666</v>
      </c>
      <c r="BN329" s="412">
        <v>2273</v>
      </c>
      <c r="BO329" s="412">
        <v>987</v>
      </c>
      <c r="BP329" s="412">
        <v>55</v>
      </c>
      <c r="BQ329" s="412">
        <v>50371</v>
      </c>
      <c r="BR329" s="412">
        <v>4</v>
      </c>
      <c r="BS329" s="412">
        <v>5710</v>
      </c>
      <c r="BT329" s="412">
        <v>4586</v>
      </c>
      <c r="BU329" s="412">
        <v>3965</v>
      </c>
      <c r="BV329" s="412">
        <v>1841</v>
      </c>
      <c r="BW329" s="412">
        <v>943</v>
      </c>
      <c r="BX329" s="412">
        <v>392</v>
      </c>
      <c r="BY329" s="412">
        <v>134</v>
      </c>
      <c r="BZ329" s="412">
        <v>5</v>
      </c>
      <c r="CA329" s="412">
        <v>17580</v>
      </c>
      <c r="CB329" s="412">
        <v>0</v>
      </c>
      <c r="CC329" s="412">
        <v>55</v>
      </c>
      <c r="CD329" s="412">
        <v>88</v>
      </c>
      <c r="CE329" s="412">
        <v>109</v>
      </c>
      <c r="CF329" s="412">
        <v>53</v>
      </c>
      <c r="CG329" s="412">
        <v>31</v>
      </c>
      <c r="CH329" s="412">
        <v>17</v>
      </c>
      <c r="CI329" s="412">
        <v>6</v>
      </c>
      <c r="CJ329" s="412">
        <v>0</v>
      </c>
      <c r="CK329" s="412">
        <v>359</v>
      </c>
      <c r="CL329" s="412">
        <v>0</v>
      </c>
      <c r="CM329" s="412">
        <v>4</v>
      </c>
      <c r="CN329" s="412">
        <v>5</v>
      </c>
      <c r="CO329" s="412">
        <v>12</v>
      </c>
      <c r="CP329" s="412">
        <v>14</v>
      </c>
      <c r="CQ329" s="412">
        <v>5</v>
      </c>
      <c r="CR329" s="412">
        <v>18</v>
      </c>
      <c r="CS329" s="412">
        <v>13</v>
      </c>
      <c r="CT329" s="412">
        <v>2</v>
      </c>
      <c r="CU329" s="412">
        <v>73</v>
      </c>
      <c r="CV329" s="412">
        <v>52</v>
      </c>
      <c r="CW329" s="412">
        <v>68</v>
      </c>
      <c r="CX329" s="412">
        <v>80</v>
      </c>
      <c r="CY329" s="412">
        <v>34</v>
      </c>
      <c r="CZ329" s="412">
        <v>21</v>
      </c>
      <c r="DA329" s="412">
        <v>9</v>
      </c>
      <c r="DB329" s="412">
        <v>4</v>
      </c>
      <c r="DC329" s="412">
        <v>0</v>
      </c>
      <c r="DD329" s="412">
        <v>268</v>
      </c>
      <c r="DE329" s="412">
        <v>85</v>
      </c>
      <c r="DF329" s="412">
        <v>37</v>
      </c>
      <c r="DG329" s="412">
        <v>42</v>
      </c>
      <c r="DH329" s="412">
        <v>38</v>
      </c>
      <c r="DI329" s="412">
        <v>14</v>
      </c>
      <c r="DJ329" s="412">
        <v>10</v>
      </c>
      <c r="DK329" s="412">
        <v>3</v>
      </c>
      <c r="DL329" s="412">
        <v>0</v>
      </c>
      <c r="DM329" s="412">
        <v>229</v>
      </c>
      <c r="DN329" s="412">
        <v>251</v>
      </c>
      <c r="DO329" s="412">
        <v>207</v>
      </c>
      <c r="DP329" s="412">
        <v>164</v>
      </c>
      <c r="DQ329" s="412">
        <v>76</v>
      </c>
      <c r="DR329" s="412">
        <v>35</v>
      </c>
      <c r="DS329" s="412">
        <v>19</v>
      </c>
      <c r="DT329" s="412">
        <v>4</v>
      </c>
      <c r="DU329" s="412">
        <v>1</v>
      </c>
      <c r="DV329" s="412">
        <v>757</v>
      </c>
      <c r="DW329" s="412">
        <v>0</v>
      </c>
      <c r="DX329" s="412">
        <v>0</v>
      </c>
      <c r="DY329" s="412">
        <v>0</v>
      </c>
      <c r="DZ329" s="412">
        <v>0</v>
      </c>
      <c r="EA329" s="412">
        <v>0</v>
      </c>
      <c r="EB329" s="412">
        <v>0</v>
      </c>
      <c r="EC329" s="412">
        <v>0</v>
      </c>
      <c r="ED329" s="412">
        <v>0</v>
      </c>
      <c r="EE329" s="412">
        <v>0</v>
      </c>
      <c r="EF329" s="412">
        <v>336</v>
      </c>
      <c r="EG329" s="412">
        <v>244</v>
      </c>
      <c r="EH329" s="412">
        <v>206</v>
      </c>
      <c r="EI329" s="412">
        <v>114</v>
      </c>
      <c r="EJ329" s="412">
        <v>49</v>
      </c>
      <c r="EK329" s="412">
        <v>29</v>
      </c>
      <c r="EL329" s="412">
        <v>7</v>
      </c>
      <c r="EM329" s="412">
        <v>1</v>
      </c>
      <c r="EN329" s="412">
        <v>986</v>
      </c>
      <c r="EO329" s="412">
        <v>85</v>
      </c>
      <c r="EP329" s="412">
        <v>37</v>
      </c>
      <c r="EQ329" s="412">
        <v>42</v>
      </c>
      <c r="ER329" s="412">
        <v>38</v>
      </c>
      <c r="ES329" s="412">
        <v>14</v>
      </c>
      <c r="ET329" s="412">
        <v>10</v>
      </c>
      <c r="EU329" s="412">
        <v>3</v>
      </c>
      <c r="EV329" s="412">
        <v>0</v>
      </c>
      <c r="EW329" s="412">
        <v>229</v>
      </c>
      <c r="EX329" s="412">
        <v>0</v>
      </c>
      <c r="EY329" s="412">
        <v>0</v>
      </c>
      <c r="EZ329" s="412">
        <v>0</v>
      </c>
      <c r="FA329" s="412">
        <v>0</v>
      </c>
      <c r="FB329" s="412">
        <v>0</v>
      </c>
      <c r="FC329" s="412">
        <v>0</v>
      </c>
      <c r="FD329" s="412">
        <v>0</v>
      </c>
      <c r="FE329" s="412">
        <v>0</v>
      </c>
      <c r="FF329" s="412">
        <v>0</v>
      </c>
      <c r="FG329" s="412">
        <v>0</v>
      </c>
      <c r="FH329" s="412">
        <v>0</v>
      </c>
      <c r="FI329" s="412">
        <v>0</v>
      </c>
      <c r="FJ329" s="412">
        <v>0</v>
      </c>
      <c r="FK329" s="412">
        <v>0</v>
      </c>
      <c r="FL329" s="412">
        <v>0</v>
      </c>
      <c r="FM329" s="412">
        <v>0</v>
      </c>
      <c r="FN329" s="412">
        <v>0</v>
      </c>
      <c r="FO329" s="412">
        <v>0</v>
      </c>
      <c r="FP329" s="412">
        <v>85</v>
      </c>
      <c r="FQ329" s="412">
        <v>37</v>
      </c>
      <c r="FR329" s="412">
        <v>42</v>
      </c>
      <c r="FS329" s="412">
        <v>38</v>
      </c>
      <c r="FT329" s="412">
        <v>14</v>
      </c>
      <c r="FU329" s="412">
        <v>10</v>
      </c>
      <c r="FV329" s="412">
        <v>3</v>
      </c>
      <c r="FW329" s="412">
        <v>0</v>
      </c>
      <c r="FX329" s="412">
        <v>229</v>
      </c>
      <c r="FY329" s="412">
        <v>22</v>
      </c>
      <c r="FZ329" s="412">
        <v>5489</v>
      </c>
      <c r="GA329" s="412">
        <v>6769</v>
      </c>
      <c r="GB329" s="412">
        <v>7764</v>
      </c>
      <c r="GC329" s="412">
        <v>5202</v>
      </c>
      <c r="GD329" s="412">
        <v>3652</v>
      </c>
      <c r="GE329" s="412">
        <v>1827</v>
      </c>
      <c r="GF329" s="412">
        <v>830</v>
      </c>
      <c r="GG329" s="412">
        <v>47</v>
      </c>
      <c r="GH329" s="412">
        <v>31602</v>
      </c>
      <c r="GI329" s="412">
        <v>4</v>
      </c>
      <c r="GJ329" s="412">
        <v>6020</v>
      </c>
      <c r="GK329" s="412">
        <v>4886</v>
      </c>
      <c r="GL329" s="412">
        <v>4250</v>
      </c>
      <c r="GM329" s="412">
        <v>1984</v>
      </c>
      <c r="GN329" s="412">
        <v>1014</v>
      </c>
      <c r="GO329" s="412">
        <v>446</v>
      </c>
      <c r="GP329" s="412">
        <v>157</v>
      </c>
      <c r="GQ329" s="412">
        <v>8</v>
      </c>
      <c r="GR329" s="412">
        <v>18769</v>
      </c>
      <c r="GS329" s="412">
        <v>0.5</v>
      </c>
      <c r="GT329" s="412">
        <v>3.75</v>
      </c>
      <c r="GU329" s="412">
        <v>1.375</v>
      </c>
      <c r="GV329" s="412">
        <v>0</v>
      </c>
      <c r="GW329" s="412">
        <v>0</v>
      </c>
      <c r="GX329" s="412">
        <v>0</v>
      </c>
      <c r="GY329" s="412">
        <v>0</v>
      </c>
      <c r="GZ329" s="412">
        <v>0</v>
      </c>
      <c r="HA329" s="412">
        <v>0</v>
      </c>
      <c r="HB329" s="412">
        <v>5.625</v>
      </c>
      <c r="HC329" s="412">
        <v>24.5</v>
      </c>
      <c r="HD329" s="412">
        <v>9904</v>
      </c>
      <c r="HE329" s="412">
        <v>10360.625</v>
      </c>
      <c r="HF329" s="412">
        <v>10893</v>
      </c>
      <c r="HG329" s="412">
        <v>6660.5</v>
      </c>
      <c r="HH329" s="412">
        <v>4400</v>
      </c>
      <c r="HI329" s="412">
        <v>2150.75</v>
      </c>
      <c r="HJ329" s="412">
        <v>943.5</v>
      </c>
      <c r="HK329" s="412">
        <v>52.25</v>
      </c>
      <c r="HL329" s="412">
        <v>45389.125</v>
      </c>
      <c r="HM329" s="412">
        <v>13.6</v>
      </c>
      <c r="HN329" s="412">
        <v>6602.7</v>
      </c>
      <c r="HO329" s="412">
        <v>8058.3</v>
      </c>
      <c r="HP329" s="412">
        <v>9682.7000000000007</v>
      </c>
      <c r="HQ329" s="412">
        <v>6660.5</v>
      </c>
      <c r="HR329" s="412">
        <v>5377.8</v>
      </c>
      <c r="HS329" s="412">
        <v>3106.6</v>
      </c>
      <c r="HT329" s="412">
        <v>1572.5</v>
      </c>
      <c r="HU329" s="412">
        <v>104.5</v>
      </c>
      <c r="HV329" s="412">
        <v>41179.200000000004</v>
      </c>
      <c r="HW329" s="412">
        <v>0</v>
      </c>
      <c r="HX329" s="412">
        <v>41179.199999999997</v>
      </c>
      <c r="HY329" s="412">
        <v>24.5</v>
      </c>
      <c r="HZ329" s="412">
        <v>9904</v>
      </c>
      <c r="IA329" s="412">
        <v>10360.625</v>
      </c>
      <c r="IB329" s="412">
        <v>10893</v>
      </c>
      <c r="IC329" s="412">
        <v>6660.5</v>
      </c>
      <c r="ID329" s="412">
        <v>4400</v>
      </c>
      <c r="IE329" s="412">
        <v>2150.75</v>
      </c>
      <c r="IF329" s="412">
        <v>943.5</v>
      </c>
      <c r="IG329" s="412">
        <v>52.25</v>
      </c>
      <c r="IH329" s="412">
        <v>45389.125</v>
      </c>
      <c r="II329" s="412">
        <v>8.06</v>
      </c>
      <c r="IJ329" s="412">
        <v>3460.71</v>
      </c>
      <c r="IK329" s="412">
        <v>1817.71</v>
      </c>
      <c r="IL329" s="412">
        <v>1162.6300000000001</v>
      </c>
      <c r="IM329" s="412">
        <v>356.69</v>
      </c>
      <c r="IN329" s="412">
        <v>141.63999999999999</v>
      </c>
      <c r="IO329" s="412">
        <v>35.840000000000003</v>
      </c>
      <c r="IP329" s="412">
        <v>14.12</v>
      </c>
      <c r="IQ329" s="412">
        <v>0</v>
      </c>
      <c r="IR329" s="412">
        <v>6997.4</v>
      </c>
      <c r="IS329" s="412">
        <v>16.439999999999998</v>
      </c>
      <c r="IT329" s="412">
        <v>6443.29</v>
      </c>
      <c r="IU329" s="412">
        <v>8542.9150000000009</v>
      </c>
      <c r="IV329" s="412">
        <v>9730.369999999999</v>
      </c>
      <c r="IW329" s="412">
        <v>6303.81</v>
      </c>
      <c r="IX329" s="412">
        <v>4258.3599999999997</v>
      </c>
      <c r="IY329" s="412">
        <v>2114.91</v>
      </c>
      <c r="IZ329" s="412">
        <v>929.38</v>
      </c>
      <c r="JA329" s="412">
        <v>52.25</v>
      </c>
      <c r="JB329" s="412">
        <v>38391.724999999999</v>
      </c>
      <c r="JC329" s="412">
        <v>9.1</v>
      </c>
      <c r="JD329" s="412">
        <v>4295.5</v>
      </c>
      <c r="JE329" s="412">
        <v>6644.5</v>
      </c>
      <c r="JF329" s="412">
        <v>8649.2000000000007</v>
      </c>
      <c r="JG329" s="412">
        <v>6303.8</v>
      </c>
      <c r="JH329" s="412">
        <v>5204.7</v>
      </c>
      <c r="JI329" s="412">
        <v>3054.9</v>
      </c>
      <c r="JJ329" s="412">
        <v>1549</v>
      </c>
      <c r="JK329" s="412">
        <v>104.5</v>
      </c>
      <c r="JL329" s="412">
        <v>35815.200000000004</v>
      </c>
      <c r="JM329" s="412">
        <v>0</v>
      </c>
      <c r="JN329" s="412">
        <v>35815.199999999997</v>
      </c>
      <c r="JO329" s="286"/>
      <c r="JP329" s="143">
        <f t="shared" si="10"/>
        <v>0</v>
      </c>
    </row>
    <row r="330" spans="1:276" x14ac:dyDescent="0.2">
      <c r="A330" s="150" t="s">
        <v>52</v>
      </c>
      <c r="B330" s="151" t="s">
        <v>276</v>
      </c>
      <c r="C330" s="152" t="s">
        <v>286</v>
      </c>
      <c r="D330" s="415" t="s">
        <v>51</v>
      </c>
      <c r="E330" s="412">
        <v>11191</v>
      </c>
      <c r="F330" s="412">
        <v>11355</v>
      </c>
      <c r="G330" s="412">
        <v>11180</v>
      </c>
      <c r="H330" s="412">
        <v>6150</v>
      </c>
      <c r="I330" s="412">
        <v>3334</v>
      </c>
      <c r="J330" s="412">
        <v>1710</v>
      </c>
      <c r="K330" s="412">
        <v>1200</v>
      </c>
      <c r="L330" s="412">
        <v>135</v>
      </c>
      <c r="M330" s="412">
        <v>46255</v>
      </c>
      <c r="N330" s="412">
        <v>651</v>
      </c>
      <c r="O330" s="412">
        <v>113</v>
      </c>
      <c r="P330" s="412">
        <v>89</v>
      </c>
      <c r="Q330" s="412">
        <v>54</v>
      </c>
      <c r="R330" s="412">
        <v>31</v>
      </c>
      <c r="S330" s="412">
        <v>8</v>
      </c>
      <c r="T330" s="412">
        <v>6</v>
      </c>
      <c r="U330" s="412">
        <v>2</v>
      </c>
      <c r="V330" s="412">
        <v>954</v>
      </c>
      <c r="W330" s="412">
        <v>0</v>
      </c>
      <c r="X330" s="412">
        <v>0</v>
      </c>
      <c r="Y330" s="412">
        <v>0</v>
      </c>
      <c r="Z330" s="412">
        <v>0</v>
      </c>
      <c r="AA330" s="412">
        <v>0</v>
      </c>
      <c r="AB330" s="412">
        <v>0</v>
      </c>
      <c r="AC330" s="412">
        <v>0</v>
      </c>
      <c r="AD330" s="412">
        <v>0</v>
      </c>
      <c r="AE330" s="412">
        <v>0</v>
      </c>
      <c r="AF330" s="412">
        <v>10540</v>
      </c>
      <c r="AG330" s="412">
        <v>11242</v>
      </c>
      <c r="AH330" s="412">
        <v>11091</v>
      </c>
      <c r="AI330" s="412">
        <v>6096</v>
      </c>
      <c r="AJ330" s="412">
        <v>3303</v>
      </c>
      <c r="AK330" s="412">
        <v>1702</v>
      </c>
      <c r="AL330" s="412">
        <v>1194</v>
      </c>
      <c r="AM330" s="412">
        <v>133</v>
      </c>
      <c r="AN330" s="412">
        <v>45301</v>
      </c>
      <c r="AO330" s="412">
        <v>16</v>
      </c>
      <c r="AP330" s="412">
        <v>52</v>
      </c>
      <c r="AQ330" s="412">
        <v>71</v>
      </c>
      <c r="AR330" s="412">
        <v>32</v>
      </c>
      <c r="AS330" s="412">
        <v>33</v>
      </c>
      <c r="AT330" s="412">
        <v>19</v>
      </c>
      <c r="AU330" s="412">
        <v>22</v>
      </c>
      <c r="AV330" s="412">
        <v>10</v>
      </c>
      <c r="AW330" s="412">
        <v>255</v>
      </c>
      <c r="AX330" s="412">
        <v>16</v>
      </c>
      <c r="AY330" s="412">
        <v>52</v>
      </c>
      <c r="AZ330" s="412">
        <v>71</v>
      </c>
      <c r="BA330" s="412">
        <v>32</v>
      </c>
      <c r="BB330" s="412">
        <v>33</v>
      </c>
      <c r="BC330" s="412">
        <v>19</v>
      </c>
      <c r="BD330" s="412">
        <v>22</v>
      </c>
      <c r="BE330" s="412">
        <v>10</v>
      </c>
      <c r="BF330" s="412">
        <v>0</v>
      </c>
      <c r="BG330" s="412">
        <v>255</v>
      </c>
      <c r="BH330" s="412">
        <v>16</v>
      </c>
      <c r="BI330" s="412">
        <v>10576</v>
      </c>
      <c r="BJ330" s="412">
        <v>11261</v>
      </c>
      <c r="BK330" s="412">
        <v>11052</v>
      </c>
      <c r="BL330" s="412">
        <v>6097</v>
      </c>
      <c r="BM330" s="412">
        <v>3289</v>
      </c>
      <c r="BN330" s="412">
        <v>1705</v>
      </c>
      <c r="BO330" s="412">
        <v>1182</v>
      </c>
      <c r="BP330" s="412">
        <v>123</v>
      </c>
      <c r="BQ330" s="412">
        <v>45301</v>
      </c>
      <c r="BR330" s="412">
        <v>5</v>
      </c>
      <c r="BS330" s="412">
        <v>5448</v>
      </c>
      <c r="BT330" s="412">
        <v>3979</v>
      </c>
      <c r="BU330" s="412">
        <v>3201</v>
      </c>
      <c r="BV330" s="412">
        <v>1515</v>
      </c>
      <c r="BW330" s="412">
        <v>615</v>
      </c>
      <c r="BX330" s="412">
        <v>270</v>
      </c>
      <c r="BY330" s="412">
        <v>155</v>
      </c>
      <c r="BZ330" s="412">
        <v>13</v>
      </c>
      <c r="CA330" s="412">
        <v>15201</v>
      </c>
      <c r="CB330" s="412">
        <v>0</v>
      </c>
      <c r="CC330" s="412">
        <v>81</v>
      </c>
      <c r="CD330" s="412">
        <v>129</v>
      </c>
      <c r="CE330" s="412">
        <v>89</v>
      </c>
      <c r="CF330" s="412">
        <v>55</v>
      </c>
      <c r="CG330" s="412">
        <v>27</v>
      </c>
      <c r="CH330" s="412">
        <v>12</v>
      </c>
      <c r="CI330" s="412">
        <v>11</v>
      </c>
      <c r="CJ330" s="412">
        <v>1</v>
      </c>
      <c r="CK330" s="412">
        <v>405</v>
      </c>
      <c r="CL330" s="412">
        <v>0</v>
      </c>
      <c r="CM330" s="412">
        <v>18</v>
      </c>
      <c r="CN330" s="412">
        <v>6</v>
      </c>
      <c r="CO330" s="412">
        <v>11</v>
      </c>
      <c r="CP330" s="412">
        <v>13</v>
      </c>
      <c r="CQ330" s="412">
        <v>9</v>
      </c>
      <c r="CR330" s="412">
        <v>21</v>
      </c>
      <c r="CS330" s="412">
        <v>13</v>
      </c>
      <c r="CT330" s="412">
        <v>3</v>
      </c>
      <c r="CU330" s="412">
        <v>94</v>
      </c>
      <c r="CV330" s="412">
        <v>167</v>
      </c>
      <c r="CW330" s="412">
        <v>50</v>
      </c>
      <c r="CX330" s="412">
        <v>75</v>
      </c>
      <c r="CY330" s="412">
        <v>36</v>
      </c>
      <c r="CZ330" s="412">
        <v>24</v>
      </c>
      <c r="DA330" s="412">
        <v>13</v>
      </c>
      <c r="DB330" s="412">
        <v>10</v>
      </c>
      <c r="DC330" s="412">
        <v>1</v>
      </c>
      <c r="DD330" s="412">
        <v>376</v>
      </c>
      <c r="DE330" s="412">
        <v>283</v>
      </c>
      <c r="DF330" s="412">
        <v>160</v>
      </c>
      <c r="DG330" s="412">
        <v>129</v>
      </c>
      <c r="DH330" s="412">
        <v>66</v>
      </c>
      <c r="DI330" s="412">
        <v>43</v>
      </c>
      <c r="DJ330" s="412">
        <v>13</v>
      </c>
      <c r="DK330" s="412">
        <v>7</v>
      </c>
      <c r="DL330" s="412">
        <v>2</v>
      </c>
      <c r="DM330" s="412">
        <v>703</v>
      </c>
      <c r="DN330" s="412">
        <v>60</v>
      </c>
      <c r="DO330" s="412">
        <v>46</v>
      </c>
      <c r="DP330" s="412">
        <v>43</v>
      </c>
      <c r="DQ330" s="412">
        <v>15</v>
      </c>
      <c r="DR330" s="412">
        <v>15</v>
      </c>
      <c r="DS330" s="412">
        <v>3</v>
      </c>
      <c r="DT330" s="412">
        <v>1</v>
      </c>
      <c r="DU330" s="412">
        <v>3</v>
      </c>
      <c r="DV330" s="412">
        <v>186</v>
      </c>
      <c r="DW330" s="412">
        <v>0</v>
      </c>
      <c r="DX330" s="412">
        <v>0</v>
      </c>
      <c r="DY330" s="412">
        <v>0</v>
      </c>
      <c r="DZ330" s="412">
        <v>0</v>
      </c>
      <c r="EA330" s="412">
        <v>0</v>
      </c>
      <c r="EB330" s="412">
        <v>0</v>
      </c>
      <c r="EC330" s="412">
        <v>0</v>
      </c>
      <c r="ED330" s="412">
        <v>0</v>
      </c>
      <c r="EE330" s="412">
        <v>0</v>
      </c>
      <c r="EF330" s="412">
        <v>343</v>
      </c>
      <c r="EG330" s="412">
        <v>206</v>
      </c>
      <c r="EH330" s="412">
        <v>172</v>
      </c>
      <c r="EI330" s="412">
        <v>81</v>
      </c>
      <c r="EJ330" s="412">
        <v>58</v>
      </c>
      <c r="EK330" s="412">
        <v>16</v>
      </c>
      <c r="EL330" s="412">
        <v>8</v>
      </c>
      <c r="EM330" s="412">
        <v>5</v>
      </c>
      <c r="EN330" s="412">
        <v>889</v>
      </c>
      <c r="EO330" s="412">
        <v>144</v>
      </c>
      <c r="EP330" s="412">
        <v>58</v>
      </c>
      <c r="EQ330" s="412">
        <v>64</v>
      </c>
      <c r="ER330" s="412">
        <v>32</v>
      </c>
      <c r="ES330" s="412">
        <v>21</v>
      </c>
      <c r="ET330" s="412">
        <v>4</v>
      </c>
      <c r="EU330" s="412">
        <v>3</v>
      </c>
      <c r="EV330" s="412">
        <v>2</v>
      </c>
      <c r="EW330" s="412">
        <v>328</v>
      </c>
      <c r="EX330" s="412">
        <v>0</v>
      </c>
      <c r="EY330" s="412">
        <v>0</v>
      </c>
      <c r="EZ330" s="412">
        <v>0</v>
      </c>
      <c r="FA330" s="412">
        <v>0</v>
      </c>
      <c r="FB330" s="412">
        <v>0</v>
      </c>
      <c r="FC330" s="412">
        <v>0</v>
      </c>
      <c r="FD330" s="412">
        <v>0</v>
      </c>
      <c r="FE330" s="412">
        <v>0</v>
      </c>
      <c r="FF330" s="412">
        <v>0</v>
      </c>
      <c r="FG330" s="412">
        <v>12</v>
      </c>
      <c r="FH330" s="412">
        <v>12</v>
      </c>
      <c r="FI330" s="412">
        <v>18</v>
      </c>
      <c r="FJ330" s="412">
        <v>8</v>
      </c>
      <c r="FK330" s="412">
        <v>6</v>
      </c>
      <c r="FL330" s="412">
        <v>0</v>
      </c>
      <c r="FM330" s="412">
        <v>0</v>
      </c>
      <c r="FN330" s="412">
        <v>3</v>
      </c>
      <c r="FO330" s="412">
        <v>59</v>
      </c>
      <c r="FP330" s="412">
        <v>132</v>
      </c>
      <c r="FQ330" s="412">
        <v>46</v>
      </c>
      <c r="FR330" s="412">
        <v>46</v>
      </c>
      <c r="FS330" s="412">
        <v>24</v>
      </c>
      <c r="FT330" s="412">
        <v>15</v>
      </c>
      <c r="FU330" s="412">
        <v>4</v>
      </c>
      <c r="FV330" s="412">
        <v>3</v>
      </c>
      <c r="FW330" s="412">
        <v>-1</v>
      </c>
      <c r="FX330" s="412">
        <v>269</v>
      </c>
      <c r="FY330" s="412">
        <v>11</v>
      </c>
      <c r="FZ330" s="412">
        <v>4968</v>
      </c>
      <c r="GA330" s="412">
        <v>7100</v>
      </c>
      <c r="GB330" s="412">
        <v>7708</v>
      </c>
      <c r="GC330" s="412">
        <v>4499</v>
      </c>
      <c r="GD330" s="412">
        <v>2623</v>
      </c>
      <c r="GE330" s="412">
        <v>1398</v>
      </c>
      <c r="GF330" s="412">
        <v>1002</v>
      </c>
      <c r="GG330" s="412">
        <v>103</v>
      </c>
      <c r="GH330" s="412">
        <v>29412</v>
      </c>
      <c r="GI330" s="412">
        <v>5</v>
      </c>
      <c r="GJ330" s="412">
        <v>5608</v>
      </c>
      <c r="GK330" s="412">
        <v>4161</v>
      </c>
      <c r="GL330" s="412">
        <v>3344</v>
      </c>
      <c r="GM330" s="412">
        <v>1598</v>
      </c>
      <c r="GN330" s="412">
        <v>666</v>
      </c>
      <c r="GO330" s="412">
        <v>307</v>
      </c>
      <c r="GP330" s="412">
        <v>180</v>
      </c>
      <c r="GQ330" s="412">
        <v>20</v>
      </c>
      <c r="GR330" s="412">
        <v>15889</v>
      </c>
      <c r="GS330" s="412">
        <v>0</v>
      </c>
      <c r="GT330" s="412">
        <v>3.1</v>
      </c>
      <c r="GU330" s="412">
        <v>0</v>
      </c>
      <c r="GV330" s="412">
        <v>0</v>
      </c>
      <c r="GW330" s="412">
        <v>0</v>
      </c>
      <c r="GX330" s="412">
        <v>0</v>
      </c>
      <c r="GY330" s="412">
        <v>0</v>
      </c>
      <c r="GZ330" s="412">
        <v>0</v>
      </c>
      <c r="HA330" s="412">
        <v>0</v>
      </c>
      <c r="HB330" s="412">
        <v>3.1</v>
      </c>
      <c r="HC330" s="412">
        <v>14.75</v>
      </c>
      <c r="HD330" s="412">
        <v>9133.15</v>
      </c>
      <c r="HE330" s="412">
        <v>10195</v>
      </c>
      <c r="HF330" s="412">
        <v>10194.5</v>
      </c>
      <c r="HG330" s="412">
        <v>5689</v>
      </c>
      <c r="HH330" s="412">
        <v>3115.5</v>
      </c>
      <c r="HI330" s="412">
        <v>1621</v>
      </c>
      <c r="HJ330" s="412">
        <v>1133.5</v>
      </c>
      <c r="HK330" s="412">
        <v>116.5</v>
      </c>
      <c r="HL330" s="412">
        <v>41212.9</v>
      </c>
      <c r="HM330" s="412">
        <v>8.1999999999999993</v>
      </c>
      <c r="HN330" s="412">
        <v>6088.8</v>
      </c>
      <c r="HO330" s="412">
        <v>7929.4</v>
      </c>
      <c r="HP330" s="412">
        <v>9061.7999999999993</v>
      </c>
      <c r="HQ330" s="412">
        <v>5689</v>
      </c>
      <c r="HR330" s="412">
        <v>3807.8</v>
      </c>
      <c r="HS330" s="412">
        <v>2341.4</v>
      </c>
      <c r="HT330" s="412">
        <v>1889.2</v>
      </c>
      <c r="HU330" s="412">
        <v>233</v>
      </c>
      <c r="HV330" s="412">
        <v>37048.599999999991</v>
      </c>
      <c r="HW330" s="412">
        <v>0</v>
      </c>
      <c r="HX330" s="412">
        <v>37048.6</v>
      </c>
      <c r="HY330" s="412">
        <v>14.75</v>
      </c>
      <c r="HZ330" s="412">
        <v>9133.15</v>
      </c>
      <c r="IA330" s="412">
        <v>10195</v>
      </c>
      <c r="IB330" s="412">
        <v>10194.5</v>
      </c>
      <c r="IC330" s="412">
        <v>5689</v>
      </c>
      <c r="ID330" s="412">
        <v>3115.5</v>
      </c>
      <c r="IE330" s="412">
        <v>1621</v>
      </c>
      <c r="IF330" s="412">
        <v>1133.5</v>
      </c>
      <c r="IG330" s="412">
        <v>116.5</v>
      </c>
      <c r="IH330" s="412">
        <v>41212.9</v>
      </c>
      <c r="II330" s="412">
        <v>0</v>
      </c>
      <c r="IJ330" s="412">
        <v>2973.88</v>
      </c>
      <c r="IK330" s="412">
        <v>1791.99</v>
      </c>
      <c r="IL330" s="412">
        <v>974.23</v>
      </c>
      <c r="IM330" s="412">
        <v>295.31</v>
      </c>
      <c r="IN330" s="412">
        <v>90.04</v>
      </c>
      <c r="IO330" s="412">
        <v>41.95</v>
      </c>
      <c r="IP330" s="412">
        <v>15.9</v>
      </c>
      <c r="IQ330" s="412">
        <v>0.43</v>
      </c>
      <c r="IR330" s="412">
        <v>6183.7300000000005</v>
      </c>
      <c r="IS330" s="412">
        <v>14.75</v>
      </c>
      <c r="IT330" s="412">
        <v>6159.2699999999995</v>
      </c>
      <c r="IU330" s="412">
        <v>8403.01</v>
      </c>
      <c r="IV330" s="412">
        <v>9220.27</v>
      </c>
      <c r="IW330" s="412">
        <v>5393.69</v>
      </c>
      <c r="IX330" s="412">
        <v>3025.46</v>
      </c>
      <c r="IY330" s="412">
        <v>1579.05</v>
      </c>
      <c r="IZ330" s="412">
        <v>1117.5999999999999</v>
      </c>
      <c r="JA330" s="412">
        <v>116.07</v>
      </c>
      <c r="JB330" s="412">
        <v>35029.17</v>
      </c>
      <c r="JC330" s="412">
        <v>8.1999999999999993</v>
      </c>
      <c r="JD330" s="412">
        <v>4106.2</v>
      </c>
      <c r="JE330" s="412">
        <v>6535.7</v>
      </c>
      <c r="JF330" s="412">
        <v>8195.7999999999993</v>
      </c>
      <c r="JG330" s="412">
        <v>5393.7</v>
      </c>
      <c r="JH330" s="412">
        <v>3697.8</v>
      </c>
      <c r="JI330" s="412">
        <v>2280.9</v>
      </c>
      <c r="JJ330" s="412">
        <v>1862.7</v>
      </c>
      <c r="JK330" s="412">
        <v>232.1</v>
      </c>
      <c r="JL330" s="412">
        <v>32313.1</v>
      </c>
      <c r="JM330" s="412">
        <v>0</v>
      </c>
      <c r="JN330" s="412">
        <v>32313.1</v>
      </c>
      <c r="JO330" s="286"/>
      <c r="JP330" s="143">
        <f t="shared" si="10"/>
        <v>0</v>
      </c>
    </row>
    <row r="331" spans="1:276" x14ac:dyDescent="0.2">
      <c r="A331" s="150" t="s">
        <v>53</v>
      </c>
      <c r="B331" s="151" t="s">
        <v>284</v>
      </c>
      <c r="C331" s="152" t="s">
        <v>283</v>
      </c>
      <c r="D331" s="415" t="s">
        <v>345</v>
      </c>
      <c r="E331" s="412">
        <v>10956</v>
      </c>
      <c r="F331" s="412">
        <v>24718</v>
      </c>
      <c r="G331" s="412">
        <v>26240</v>
      </c>
      <c r="H331" s="412">
        <v>12874</v>
      </c>
      <c r="I331" s="412">
        <v>7352</v>
      </c>
      <c r="J331" s="412">
        <v>3367</v>
      </c>
      <c r="K331" s="412">
        <v>1657</v>
      </c>
      <c r="L331" s="412">
        <v>117</v>
      </c>
      <c r="M331" s="412">
        <v>87281</v>
      </c>
      <c r="N331" s="412">
        <v>803</v>
      </c>
      <c r="O331" s="412">
        <v>1564</v>
      </c>
      <c r="P331" s="412">
        <v>1389</v>
      </c>
      <c r="Q331" s="412">
        <v>466</v>
      </c>
      <c r="R331" s="412">
        <v>255</v>
      </c>
      <c r="S331" s="412">
        <v>73</v>
      </c>
      <c r="T331" s="412">
        <v>46</v>
      </c>
      <c r="U331" s="412">
        <v>24</v>
      </c>
      <c r="V331" s="412">
        <v>4620</v>
      </c>
      <c r="W331" s="412">
        <v>0</v>
      </c>
      <c r="X331" s="412">
        <v>0</v>
      </c>
      <c r="Y331" s="412">
        <v>0</v>
      </c>
      <c r="Z331" s="412">
        <v>1</v>
      </c>
      <c r="AA331" s="412">
        <v>1</v>
      </c>
      <c r="AB331" s="412">
        <v>0</v>
      </c>
      <c r="AC331" s="412">
        <v>0</v>
      </c>
      <c r="AD331" s="412">
        <v>0</v>
      </c>
      <c r="AE331" s="412">
        <v>2</v>
      </c>
      <c r="AF331" s="412">
        <v>10153</v>
      </c>
      <c r="AG331" s="412">
        <v>23154</v>
      </c>
      <c r="AH331" s="412">
        <v>24851</v>
      </c>
      <c r="AI331" s="412">
        <v>12407</v>
      </c>
      <c r="AJ331" s="412">
        <v>7096</v>
      </c>
      <c r="AK331" s="412">
        <v>3294</v>
      </c>
      <c r="AL331" s="412">
        <v>1611</v>
      </c>
      <c r="AM331" s="412">
        <v>93</v>
      </c>
      <c r="AN331" s="412">
        <v>82659</v>
      </c>
      <c r="AO331" s="412">
        <v>22</v>
      </c>
      <c r="AP331" s="412">
        <v>81</v>
      </c>
      <c r="AQ331" s="412">
        <v>135</v>
      </c>
      <c r="AR331" s="412">
        <v>82</v>
      </c>
      <c r="AS331" s="412">
        <v>52</v>
      </c>
      <c r="AT331" s="412">
        <v>21</v>
      </c>
      <c r="AU331" s="412">
        <v>16</v>
      </c>
      <c r="AV331" s="412">
        <v>15</v>
      </c>
      <c r="AW331" s="412">
        <v>424</v>
      </c>
      <c r="AX331" s="412">
        <v>22</v>
      </c>
      <c r="AY331" s="412">
        <v>81</v>
      </c>
      <c r="AZ331" s="412">
        <v>135</v>
      </c>
      <c r="BA331" s="412">
        <v>82</v>
      </c>
      <c r="BB331" s="412">
        <v>52</v>
      </c>
      <c r="BC331" s="412">
        <v>21</v>
      </c>
      <c r="BD331" s="412">
        <v>16</v>
      </c>
      <c r="BE331" s="412">
        <v>15</v>
      </c>
      <c r="BF331" s="412">
        <v>0</v>
      </c>
      <c r="BG331" s="412">
        <v>424</v>
      </c>
      <c r="BH331" s="412">
        <v>22</v>
      </c>
      <c r="BI331" s="412">
        <v>10212</v>
      </c>
      <c r="BJ331" s="412">
        <v>23208</v>
      </c>
      <c r="BK331" s="412">
        <v>24798</v>
      </c>
      <c r="BL331" s="412">
        <v>12377</v>
      </c>
      <c r="BM331" s="412">
        <v>7065</v>
      </c>
      <c r="BN331" s="412">
        <v>3289</v>
      </c>
      <c r="BO331" s="412">
        <v>1610</v>
      </c>
      <c r="BP331" s="412">
        <v>78</v>
      </c>
      <c r="BQ331" s="412">
        <v>82659</v>
      </c>
      <c r="BR331" s="412">
        <v>10</v>
      </c>
      <c r="BS331" s="412">
        <v>6115</v>
      </c>
      <c r="BT331" s="412">
        <v>8694</v>
      </c>
      <c r="BU331" s="412">
        <v>7673</v>
      </c>
      <c r="BV331" s="412">
        <v>3065</v>
      </c>
      <c r="BW331" s="412">
        <v>1298</v>
      </c>
      <c r="BX331" s="412">
        <v>490</v>
      </c>
      <c r="BY331" s="412">
        <v>179</v>
      </c>
      <c r="BZ331" s="412">
        <v>4</v>
      </c>
      <c r="CA331" s="412">
        <v>27528</v>
      </c>
      <c r="CB331" s="412">
        <v>1</v>
      </c>
      <c r="CC331" s="412">
        <v>124</v>
      </c>
      <c r="CD331" s="412">
        <v>457</v>
      </c>
      <c r="CE331" s="412">
        <v>331</v>
      </c>
      <c r="CF331" s="412">
        <v>118</v>
      </c>
      <c r="CG331" s="412">
        <v>55</v>
      </c>
      <c r="CH331" s="412">
        <v>18</v>
      </c>
      <c r="CI331" s="412">
        <v>8</v>
      </c>
      <c r="CJ331" s="412">
        <v>1</v>
      </c>
      <c r="CK331" s="412">
        <v>1113</v>
      </c>
      <c r="CL331" s="412">
        <v>3</v>
      </c>
      <c r="CM331" s="412">
        <v>17</v>
      </c>
      <c r="CN331" s="412">
        <v>31</v>
      </c>
      <c r="CO331" s="412">
        <v>21</v>
      </c>
      <c r="CP331" s="412">
        <v>20</v>
      </c>
      <c r="CQ331" s="412">
        <v>10</v>
      </c>
      <c r="CR331" s="412">
        <v>18</v>
      </c>
      <c r="CS331" s="412">
        <v>37</v>
      </c>
      <c r="CT331" s="412">
        <v>13</v>
      </c>
      <c r="CU331" s="412">
        <v>170</v>
      </c>
      <c r="CV331" s="412">
        <v>29</v>
      </c>
      <c r="CW331" s="412">
        <v>74</v>
      </c>
      <c r="CX331" s="412">
        <v>119</v>
      </c>
      <c r="CY331" s="412">
        <v>118</v>
      </c>
      <c r="CZ331" s="412">
        <v>63</v>
      </c>
      <c r="DA331" s="412">
        <v>23</v>
      </c>
      <c r="DB331" s="412">
        <v>14</v>
      </c>
      <c r="DC331" s="412">
        <v>1</v>
      </c>
      <c r="DD331" s="412">
        <v>441</v>
      </c>
      <c r="DE331" s="412">
        <v>53</v>
      </c>
      <c r="DF331" s="412">
        <v>45</v>
      </c>
      <c r="DG331" s="412">
        <v>38</v>
      </c>
      <c r="DH331" s="412">
        <v>26</v>
      </c>
      <c r="DI331" s="412">
        <v>10</v>
      </c>
      <c r="DJ331" s="412">
        <v>4</v>
      </c>
      <c r="DK331" s="412">
        <v>3</v>
      </c>
      <c r="DL331" s="412">
        <v>1</v>
      </c>
      <c r="DM331" s="412">
        <v>180</v>
      </c>
      <c r="DN331" s="412">
        <v>4</v>
      </c>
      <c r="DO331" s="412">
        <v>11</v>
      </c>
      <c r="DP331" s="412">
        <v>13</v>
      </c>
      <c r="DQ331" s="412">
        <v>6</v>
      </c>
      <c r="DR331" s="412">
        <v>6</v>
      </c>
      <c r="DS331" s="412">
        <v>1</v>
      </c>
      <c r="DT331" s="412">
        <v>2</v>
      </c>
      <c r="DU331" s="412">
        <v>0</v>
      </c>
      <c r="DV331" s="412">
        <v>43</v>
      </c>
      <c r="DW331" s="412">
        <v>16</v>
      </c>
      <c r="DX331" s="412">
        <v>24</v>
      </c>
      <c r="DY331" s="412">
        <v>15</v>
      </c>
      <c r="DZ331" s="412">
        <v>8</v>
      </c>
      <c r="EA331" s="412">
        <v>1</v>
      </c>
      <c r="EB331" s="412">
        <v>3</v>
      </c>
      <c r="EC331" s="412">
        <v>0</v>
      </c>
      <c r="ED331" s="412">
        <v>0</v>
      </c>
      <c r="EE331" s="412">
        <v>67</v>
      </c>
      <c r="EF331" s="412">
        <v>73</v>
      </c>
      <c r="EG331" s="412">
        <v>80</v>
      </c>
      <c r="EH331" s="412">
        <v>66</v>
      </c>
      <c r="EI331" s="412">
        <v>40</v>
      </c>
      <c r="EJ331" s="412">
        <v>17</v>
      </c>
      <c r="EK331" s="412">
        <v>8</v>
      </c>
      <c r="EL331" s="412">
        <v>5</v>
      </c>
      <c r="EM331" s="412">
        <v>1</v>
      </c>
      <c r="EN331" s="412">
        <v>290</v>
      </c>
      <c r="EO331" s="412">
        <v>22</v>
      </c>
      <c r="EP331" s="412">
        <v>46</v>
      </c>
      <c r="EQ331" s="412">
        <v>37</v>
      </c>
      <c r="ER331" s="412">
        <v>23</v>
      </c>
      <c r="ES331" s="412">
        <v>9</v>
      </c>
      <c r="ET331" s="412">
        <v>5</v>
      </c>
      <c r="EU331" s="412">
        <v>2</v>
      </c>
      <c r="EV331" s="412">
        <v>1</v>
      </c>
      <c r="EW331" s="412">
        <v>145</v>
      </c>
      <c r="EX331" s="412">
        <v>0</v>
      </c>
      <c r="EY331" s="412">
        <v>0</v>
      </c>
      <c r="EZ331" s="412">
        <v>0</v>
      </c>
      <c r="FA331" s="412">
        <v>0</v>
      </c>
      <c r="FB331" s="412">
        <v>0</v>
      </c>
      <c r="FC331" s="412">
        <v>0</v>
      </c>
      <c r="FD331" s="412">
        <v>0</v>
      </c>
      <c r="FE331" s="412">
        <v>0</v>
      </c>
      <c r="FF331" s="412">
        <v>0</v>
      </c>
      <c r="FG331" s="412">
        <v>0</v>
      </c>
      <c r="FH331" s="412">
        <v>8</v>
      </c>
      <c r="FI331" s="412">
        <v>6</v>
      </c>
      <c r="FJ331" s="412">
        <v>1</v>
      </c>
      <c r="FK331" s="412">
        <v>2</v>
      </c>
      <c r="FL331" s="412">
        <v>0</v>
      </c>
      <c r="FM331" s="412">
        <v>1</v>
      </c>
      <c r="FN331" s="412">
        <v>0</v>
      </c>
      <c r="FO331" s="412">
        <v>18</v>
      </c>
      <c r="FP331" s="412">
        <v>22</v>
      </c>
      <c r="FQ331" s="412">
        <v>38</v>
      </c>
      <c r="FR331" s="412">
        <v>31</v>
      </c>
      <c r="FS331" s="412">
        <v>22</v>
      </c>
      <c r="FT331" s="412">
        <v>7</v>
      </c>
      <c r="FU331" s="412">
        <v>5</v>
      </c>
      <c r="FV331" s="412">
        <v>1</v>
      </c>
      <c r="FW331" s="412">
        <v>1</v>
      </c>
      <c r="FX331" s="412">
        <v>127</v>
      </c>
      <c r="FY331" s="412">
        <v>8</v>
      </c>
      <c r="FZ331" s="412">
        <v>3936</v>
      </c>
      <c r="GA331" s="412">
        <v>13991</v>
      </c>
      <c r="GB331" s="412">
        <v>16744</v>
      </c>
      <c r="GC331" s="412">
        <v>9157</v>
      </c>
      <c r="GD331" s="412">
        <v>5695</v>
      </c>
      <c r="GE331" s="412">
        <v>2758</v>
      </c>
      <c r="GF331" s="412">
        <v>1384</v>
      </c>
      <c r="GG331" s="412">
        <v>60</v>
      </c>
      <c r="GH331" s="412">
        <v>53733</v>
      </c>
      <c r="GI331" s="412">
        <v>14</v>
      </c>
      <c r="GJ331" s="412">
        <v>6276</v>
      </c>
      <c r="GK331" s="412">
        <v>9217</v>
      </c>
      <c r="GL331" s="412">
        <v>8054</v>
      </c>
      <c r="GM331" s="412">
        <v>3220</v>
      </c>
      <c r="GN331" s="412">
        <v>1370</v>
      </c>
      <c r="GO331" s="412">
        <v>531</v>
      </c>
      <c r="GP331" s="412">
        <v>226</v>
      </c>
      <c r="GQ331" s="412">
        <v>18</v>
      </c>
      <c r="GR331" s="412">
        <v>28926</v>
      </c>
      <c r="GS331" s="412">
        <v>0</v>
      </c>
      <c r="GT331" s="412">
        <v>4.75</v>
      </c>
      <c r="GU331" s="412">
        <v>0</v>
      </c>
      <c r="GV331" s="412">
        <v>0</v>
      </c>
      <c r="GW331" s="412">
        <v>0</v>
      </c>
      <c r="GX331" s="412">
        <v>0</v>
      </c>
      <c r="GY331" s="412">
        <v>0</v>
      </c>
      <c r="GZ331" s="412">
        <v>0</v>
      </c>
      <c r="HA331" s="412">
        <v>0</v>
      </c>
      <c r="HB331" s="412">
        <v>4.75</v>
      </c>
      <c r="HC331" s="412">
        <v>17.75</v>
      </c>
      <c r="HD331" s="412">
        <v>8645</v>
      </c>
      <c r="HE331" s="412">
        <v>20911.25</v>
      </c>
      <c r="HF331" s="412">
        <v>22787</v>
      </c>
      <c r="HG331" s="412">
        <v>11570.75</v>
      </c>
      <c r="HH331" s="412">
        <v>6719.25</v>
      </c>
      <c r="HI331" s="412">
        <v>3153.5</v>
      </c>
      <c r="HJ331" s="412">
        <v>1543.75</v>
      </c>
      <c r="HK331" s="412">
        <v>70.25</v>
      </c>
      <c r="HL331" s="412">
        <v>75418.5</v>
      </c>
      <c r="HM331" s="412">
        <v>9.9</v>
      </c>
      <c r="HN331" s="412">
        <v>5763.3</v>
      </c>
      <c r="HO331" s="412">
        <v>16264.3</v>
      </c>
      <c r="HP331" s="412">
        <v>20255.099999999999</v>
      </c>
      <c r="HQ331" s="412">
        <v>11570.8</v>
      </c>
      <c r="HR331" s="412">
        <v>8212.4</v>
      </c>
      <c r="HS331" s="412">
        <v>4555.1000000000004</v>
      </c>
      <c r="HT331" s="412">
        <v>2572.9</v>
      </c>
      <c r="HU331" s="412">
        <v>140.5</v>
      </c>
      <c r="HV331" s="412">
        <v>69344.299999999988</v>
      </c>
      <c r="HW331" s="412">
        <v>317.2</v>
      </c>
      <c r="HX331" s="412">
        <v>69661.5</v>
      </c>
      <c r="HY331" s="412">
        <v>17.75</v>
      </c>
      <c r="HZ331" s="412">
        <v>8645</v>
      </c>
      <c r="IA331" s="412">
        <v>20911.25</v>
      </c>
      <c r="IB331" s="412">
        <v>22787</v>
      </c>
      <c r="IC331" s="412">
        <v>11570.75</v>
      </c>
      <c r="ID331" s="412">
        <v>6719.25</v>
      </c>
      <c r="IE331" s="412">
        <v>3153.5</v>
      </c>
      <c r="IF331" s="412">
        <v>1543.75</v>
      </c>
      <c r="IG331" s="412">
        <v>70.25</v>
      </c>
      <c r="IH331" s="412">
        <v>75418.5</v>
      </c>
      <c r="II331" s="412">
        <v>6.64</v>
      </c>
      <c r="IJ331" s="412">
        <v>2107.46</v>
      </c>
      <c r="IK331" s="412">
        <v>2521.44</v>
      </c>
      <c r="IL331" s="412">
        <v>1222.27</v>
      </c>
      <c r="IM331" s="412">
        <v>314.43</v>
      </c>
      <c r="IN331" s="412">
        <v>89.68</v>
      </c>
      <c r="IO331" s="412">
        <v>28.96</v>
      </c>
      <c r="IP331" s="412">
        <v>5.21</v>
      </c>
      <c r="IQ331" s="412">
        <v>0</v>
      </c>
      <c r="IR331" s="412">
        <v>6296.09</v>
      </c>
      <c r="IS331" s="412">
        <v>11.11</v>
      </c>
      <c r="IT331" s="412">
        <v>6537.54</v>
      </c>
      <c r="IU331" s="412">
        <v>18389.810000000001</v>
      </c>
      <c r="IV331" s="412">
        <v>21564.73</v>
      </c>
      <c r="IW331" s="412">
        <v>11256.32</v>
      </c>
      <c r="IX331" s="412">
        <v>6629.57</v>
      </c>
      <c r="IY331" s="412">
        <v>3124.54</v>
      </c>
      <c r="IZ331" s="412">
        <v>1538.54</v>
      </c>
      <c r="JA331" s="412">
        <v>70.25</v>
      </c>
      <c r="JB331" s="412">
        <v>69122.409999999989</v>
      </c>
      <c r="JC331" s="412">
        <v>6.2</v>
      </c>
      <c r="JD331" s="412">
        <v>4358.3999999999996</v>
      </c>
      <c r="JE331" s="412">
        <v>14303.2</v>
      </c>
      <c r="JF331" s="412">
        <v>19168.599999999999</v>
      </c>
      <c r="JG331" s="412">
        <v>11256.3</v>
      </c>
      <c r="JH331" s="412">
        <v>8102.8</v>
      </c>
      <c r="JI331" s="412">
        <v>4513.2</v>
      </c>
      <c r="JJ331" s="412">
        <v>2564.1999999999998</v>
      </c>
      <c r="JK331" s="412">
        <v>140.5</v>
      </c>
      <c r="JL331" s="412">
        <v>64413.399999999994</v>
      </c>
      <c r="JM331" s="412">
        <v>317.2</v>
      </c>
      <c r="JN331" s="412">
        <v>64730.6</v>
      </c>
      <c r="JO331" s="286"/>
      <c r="JP331" s="143">
        <f>+JM331-HW331</f>
        <v>0</v>
      </c>
    </row>
    <row r="332" spans="1:276" s="167" customFormat="1" x14ac:dyDescent="0.2">
      <c r="B332" s="150"/>
      <c r="D332" s="418"/>
      <c r="E332" s="419" t="s">
        <v>81</v>
      </c>
      <c r="F332" s="419" t="s">
        <v>346</v>
      </c>
      <c r="G332" s="419" t="s">
        <v>346</v>
      </c>
      <c r="H332" s="419" t="s">
        <v>346</v>
      </c>
      <c r="I332" s="419" t="s">
        <v>346</v>
      </c>
      <c r="J332" s="419" t="s">
        <v>346</v>
      </c>
      <c r="K332" s="419" t="s">
        <v>346</v>
      </c>
      <c r="L332" s="419" t="s">
        <v>346</v>
      </c>
      <c r="M332" s="419" t="s">
        <v>346</v>
      </c>
      <c r="N332" s="419" t="s">
        <v>81</v>
      </c>
      <c r="O332" s="419" t="s">
        <v>346</v>
      </c>
      <c r="P332" s="419" t="s">
        <v>346</v>
      </c>
      <c r="Q332" s="419" t="s">
        <v>346</v>
      </c>
      <c r="R332" s="419" t="s">
        <v>346</v>
      </c>
      <c r="S332" s="419" t="s">
        <v>346</v>
      </c>
      <c r="T332" s="419" t="s">
        <v>346</v>
      </c>
      <c r="U332" s="419" t="s">
        <v>346</v>
      </c>
      <c r="V332" s="419" t="s">
        <v>346</v>
      </c>
      <c r="W332" s="419" t="s">
        <v>81</v>
      </c>
      <c r="X332" s="419" t="s">
        <v>346</v>
      </c>
      <c r="Y332" s="419" t="s">
        <v>346</v>
      </c>
      <c r="Z332" s="419" t="s">
        <v>346</v>
      </c>
      <c r="AA332" s="419" t="s">
        <v>346</v>
      </c>
      <c r="AB332" s="419" t="s">
        <v>346</v>
      </c>
      <c r="AC332" s="419" t="s">
        <v>346</v>
      </c>
      <c r="AD332" s="419" t="s">
        <v>346</v>
      </c>
      <c r="AE332" s="419" t="s">
        <v>346</v>
      </c>
      <c r="AF332" s="419" t="s">
        <v>81</v>
      </c>
      <c r="AG332" s="419" t="s">
        <v>346</v>
      </c>
      <c r="AH332" s="419" t="s">
        <v>346</v>
      </c>
      <c r="AI332" s="419" t="s">
        <v>346</v>
      </c>
      <c r="AJ332" s="419" t="s">
        <v>346</v>
      </c>
      <c r="AK332" s="419" t="s">
        <v>346</v>
      </c>
      <c r="AL332" s="419" t="s">
        <v>346</v>
      </c>
      <c r="AM332" s="419" t="s">
        <v>346</v>
      </c>
      <c r="AN332" s="419" t="s">
        <v>346</v>
      </c>
      <c r="AO332" s="419" t="s">
        <v>81</v>
      </c>
      <c r="AP332" s="419" t="s">
        <v>346</v>
      </c>
      <c r="AQ332" s="419" t="s">
        <v>346</v>
      </c>
      <c r="AR332" s="419" t="s">
        <v>346</v>
      </c>
      <c r="AS332" s="419" t="s">
        <v>346</v>
      </c>
      <c r="AT332" s="419" t="s">
        <v>346</v>
      </c>
      <c r="AU332" s="419" t="s">
        <v>346</v>
      </c>
      <c r="AV332" s="419" t="s">
        <v>346</v>
      </c>
      <c r="AW332" s="419" t="s">
        <v>346</v>
      </c>
      <c r="AX332" s="419" t="s">
        <v>81</v>
      </c>
      <c r="AY332" s="419" t="s">
        <v>81</v>
      </c>
      <c r="AZ332" s="419" t="s">
        <v>346</v>
      </c>
      <c r="BA332" s="419" t="s">
        <v>346</v>
      </c>
      <c r="BB332" s="419" t="s">
        <v>346</v>
      </c>
      <c r="BC332" s="419" t="s">
        <v>346</v>
      </c>
      <c r="BD332" s="419" t="s">
        <v>346</v>
      </c>
      <c r="BE332" s="419" t="s">
        <v>346</v>
      </c>
      <c r="BF332" s="419" t="s">
        <v>346</v>
      </c>
      <c r="BG332" s="419" t="s">
        <v>346</v>
      </c>
      <c r="BH332" s="419" t="s">
        <v>81</v>
      </c>
      <c r="BI332" s="419" t="s">
        <v>81</v>
      </c>
      <c r="BJ332" s="419" t="s">
        <v>346</v>
      </c>
      <c r="BK332" s="419" t="s">
        <v>346</v>
      </c>
      <c r="BL332" s="419" t="s">
        <v>346</v>
      </c>
      <c r="BM332" s="419" t="s">
        <v>346</v>
      </c>
      <c r="BN332" s="419" t="s">
        <v>346</v>
      </c>
      <c r="BO332" s="419" t="s">
        <v>346</v>
      </c>
      <c r="BP332" s="419" t="s">
        <v>346</v>
      </c>
      <c r="BQ332" s="419" t="s">
        <v>346</v>
      </c>
      <c r="BR332" s="419" t="s">
        <v>81</v>
      </c>
      <c r="BS332" s="419" t="s">
        <v>81</v>
      </c>
      <c r="BT332" s="419" t="s">
        <v>346</v>
      </c>
      <c r="BU332" s="419" t="s">
        <v>346</v>
      </c>
      <c r="BV332" s="419" t="s">
        <v>346</v>
      </c>
      <c r="BW332" s="419" t="s">
        <v>346</v>
      </c>
      <c r="BX332" s="419" t="s">
        <v>346</v>
      </c>
      <c r="BY332" s="419" t="s">
        <v>346</v>
      </c>
      <c r="BZ332" s="419" t="s">
        <v>346</v>
      </c>
      <c r="CA332" s="419" t="s">
        <v>346</v>
      </c>
      <c r="CB332" s="419" t="s">
        <v>81</v>
      </c>
      <c r="CC332" s="419" t="s">
        <v>81</v>
      </c>
      <c r="CD332" s="419" t="s">
        <v>346</v>
      </c>
      <c r="CE332" s="419" t="s">
        <v>346</v>
      </c>
      <c r="CF332" s="419" t="s">
        <v>346</v>
      </c>
      <c r="CG332" s="419" t="s">
        <v>346</v>
      </c>
      <c r="CH332" s="419" t="s">
        <v>346</v>
      </c>
      <c r="CI332" s="419" t="s">
        <v>346</v>
      </c>
      <c r="CJ332" s="419" t="s">
        <v>346</v>
      </c>
      <c r="CK332" s="419" t="s">
        <v>346</v>
      </c>
      <c r="CL332" s="419" t="s">
        <v>81</v>
      </c>
      <c r="CM332" s="419" t="s">
        <v>81</v>
      </c>
      <c r="CN332" s="419" t="s">
        <v>346</v>
      </c>
      <c r="CO332" s="419" t="s">
        <v>346</v>
      </c>
      <c r="CP332" s="419" t="s">
        <v>346</v>
      </c>
      <c r="CQ332" s="419" t="s">
        <v>346</v>
      </c>
      <c r="CR332" s="419" t="s">
        <v>346</v>
      </c>
      <c r="CS332" s="419" t="s">
        <v>346</v>
      </c>
      <c r="CT332" s="419" t="s">
        <v>346</v>
      </c>
      <c r="CU332" s="419" t="s">
        <v>346</v>
      </c>
      <c r="CV332" s="419" t="s">
        <v>81</v>
      </c>
      <c r="CW332" s="419" t="s">
        <v>346</v>
      </c>
      <c r="CX332" s="419" t="s">
        <v>346</v>
      </c>
      <c r="CY332" s="419" t="s">
        <v>346</v>
      </c>
      <c r="CZ332" s="419" t="s">
        <v>346</v>
      </c>
      <c r="DA332" s="419" t="s">
        <v>346</v>
      </c>
      <c r="DB332" s="419" t="s">
        <v>346</v>
      </c>
      <c r="DC332" s="419" t="s">
        <v>346</v>
      </c>
      <c r="DD332" s="419" t="s">
        <v>346</v>
      </c>
      <c r="DE332" s="419" t="s">
        <v>81</v>
      </c>
      <c r="DF332" s="419" t="s">
        <v>346</v>
      </c>
      <c r="DG332" s="419" t="s">
        <v>346</v>
      </c>
      <c r="DH332" s="419" t="s">
        <v>346</v>
      </c>
      <c r="DI332" s="419" t="s">
        <v>346</v>
      </c>
      <c r="DJ332" s="419" t="s">
        <v>346</v>
      </c>
      <c r="DK332" s="419" t="s">
        <v>346</v>
      </c>
      <c r="DL332" s="419" t="s">
        <v>346</v>
      </c>
      <c r="DM332" s="419" t="s">
        <v>346</v>
      </c>
      <c r="DN332" s="419" t="s">
        <v>81</v>
      </c>
      <c r="DO332" s="419" t="s">
        <v>81</v>
      </c>
      <c r="DP332" s="419" t="s">
        <v>346</v>
      </c>
      <c r="DQ332" s="419" t="s">
        <v>346</v>
      </c>
      <c r="DR332" s="419" t="s">
        <v>346</v>
      </c>
      <c r="DS332" s="419" t="s">
        <v>346</v>
      </c>
      <c r="DT332" s="419" t="s">
        <v>346</v>
      </c>
      <c r="DU332" s="419" t="s">
        <v>346</v>
      </c>
      <c r="DV332" s="419" t="s">
        <v>346</v>
      </c>
      <c r="DW332" s="419" t="s">
        <v>346</v>
      </c>
      <c r="DX332" s="419" t="s">
        <v>81</v>
      </c>
      <c r="DY332" s="419" t="s">
        <v>346</v>
      </c>
      <c r="DZ332" s="419" t="s">
        <v>346</v>
      </c>
      <c r="EA332" s="419" t="s">
        <v>346</v>
      </c>
      <c r="EB332" s="419" t="s">
        <v>346</v>
      </c>
      <c r="EC332" s="419" t="s">
        <v>346</v>
      </c>
      <c r="ED332" s="419" t="s">
        <v>346</v>
      </c>
      <c r="EE332" s="419" t="s">
        <v>346</v>
      </c>
      <c r="EF332" s="419" t="s">
        <v>346</v>
      </c>
      <c r="EG332" s="419" t="s">
        <v>81</v>
      </c>
      <c r="EH332" s="419" t="s">
        <v>346</v>
      </c>
      <c r="EI332" s="419" t="s">
        <v>346</v>
      </c>
      <c r="EJ332" s="419" t="s">
        <v>346</v>
      </c>
      <c r="EK332" s="419" t="s">
        <v>346</v>
      </c>
      <c r="EL332" s="419" t="s">
        <v>346</v>
      </c>
      <c r="EM332" s="419" t="s">
        <v>346</v>
      </c>
      <c r="EN332" s="419" t="s">
        <v>346</v>
      </c>
      <c r="EO332" s="419" t="s">
        <v>346</v>
      </c>
      <c r="EP332" s="419" t="s">
        <v>81</v>
      </c>
      <c r="EQ332" s="419" t="s">
        <v>81</v>
      </c>
      <c r="ER332" s="419" t="s">
        <v>346</v>
      </c>
      <c r="ES332" s="419" t="s">
        <v>346</v>
      </c>
      <c r="ET332" s="419" t="s">
        <v>346</v>
      </c>
      <c r="EU332" s="419" t="s">
        <v>346</v>
      </c>
      <c r="EV332" s="419" t="s">
        <v>346</v>
      </c>
      <c r="EW332" s="419" t="s">
        <v>346</v>
      </c>
      <c r="EX332" s="419" t="s">
        <v>346</v>
      </c>
      <c r="EY332" s="419" t="s">
        <v>346</v>
      </c>
      <c r="EZ332" s="419" t="s">
        <v>81</v>
      </c>
      <c r="FA332" s="419" t="s">
        <v>81</v>
      </c>
      <c r="FB332" s="419" t="s">
        <v>346</v>
      </c>
      <c r="FC332" s="419" t="s">
        <v>346</v>
      </c>
      <c r="FD332" s="419" t="s">
        <v>346</v>
      </c>
      <c r="FE332" s="419" t="s">
        <v>346</v>
      </c>
      <c r="FF332" s="419" t="s">
        <v>346</v>
      </c>
      <c r="FG332" s="419" t="s">
        <v>346</v>
      </c>
      <c r="FH332" s="419" t="s">
        <v>346</v>
      </c>
      <c r="FI332" s="419" t="s">
        <v>346</v>
      </c>
      <c r="FJ332" s="419" t="s">
        <v>81</v>
      </c>
      <c r="FK332" s="419" t="s">
        <v>81</v>
      </c>
      <c r="FL332" s="419" t="s">
        <v>346</v>
      </c>
      <c r="FM332" s="419" t="s">
        <v>346</v>
      </c>
      <c r="FN332" s="419" t="s">
        <v>346</v>
      </c>
      <c r="FO332" s="419" t="s">
        <v>346</v>
      </c>
      <c r="FP332" s="419" t="s">
        <v>346</v>
      </c>
      <c r="FQ332" s="419" t="s">
        <v>346</v>
      </c>
      <c r="FR332" s="419" t="s">
        <v>346</v>
      </c>
      <c r="FS332" s="419" t="s">
        <v>346</v>
      </c>
      <c r="FT332" s="419" t="s">
        <v>346</v>
      </c>
      <c r="FU332" s="419" t="s">
        <v>346</v>
      </c>
      <c r="FV332" s="409"/>
      <c r="FW332" s="409"/>
      <c r="FX332" s="409"/>
      <c r="FY332" s="409"/>
      <c r="FZ332" s="409"/>
      <c r="GA332" s="409"/>
      <c r="GB332" s="409"/>
      <c r="GC332" s="409"/>
      <c r="GD332" s="409"/>
      <c r="GE332" s="409"/>
      <c r="GF332" s="409"/>
      <c r="GG332" s="409"/>
      <c r="GH332" s="420"/>
      <c r="GI332" s="420"/>
      <c r="GJ332" s="420"/>
      <c r="GK332" s="420"/>
      <c r="GL332" s="420"/>
      <c r="GM332" s="420"/>
      <c r="GN332" s="420"/>
      <c r="GO332" s="421"/>
      <c r="GP332" s="421"/>
      <c r="GQ332" s="421"/>
      <c r="GR332" s="421"/>
      <c r="GS332" s="421"/>
      <c r="GT332" s="421"/>
      <c r="GU332" s="421"/>
      <c r="GV332" s="421"/>
      <c r="GW332" s="421"/>
      <c r="GX332" s="421"/>
      <c r="GY332" s="421"/>
      <c r="GZ332" s="421"/>
      <c r="HA332" s="421"/>
      <c r="HB332" s="421"/>
      <c r="HC332" s="421"/>
      <c r="HD332" s="421"/>
      <c r="HE332" s="421"/>
      <c r="HF332" s="421"/>
      <c r="HG332" s="421"/>
      <c r="HH332" s="421"/>
      <c r="HI332" s="421"/>
      <c r="HJ332" s="421"/>
      <c r="HK332" s="421"/>
      <c r="HL332" s="421"/>
      <c r="HM332" s="421"/>
      <c r="HN332" s="421"/>
      <c r="HO332" s="421"/>
      <c r="HP332" s="421"/>
      <c r="HQ332" s="421"/>
      <c r="HR332" s="421"/>
      <c r="HS332" s="421"/>
      <c r="HT332" s="421"/>
      <c r="HU332" s="421"/>
      <c r="HV332" s="421"/>
      <c r="HW332" s="421"/>
      <c r="HX332" s="421"/>
      <c r="HY332" s="421"/>
      <c r="HZ332" s="421"/>
      <c r="IA332" s="421"/>
      <c r="IB332" s="421"/>
      <c r="IC332" s="421"/>
      <c r="ID332" s="421"/>
      <c r="IE332" s="421"/>
      <c r="IF332" s="421"/>
      <c r="IG332" s="421"/>
      <c r="IH332" s="421"/>
      <c r="II332" s="421"/>
      <c r="IJ332" s="421"/>
      <c r="IK332" s="421"/>
      <c r="IL332" s="421"/>
      <c r="IM332" s="421"/>
      <c r="IN332" s="421"/>
      <c r="IO332" s="421"/>
      <c r="IP332" s="421"/>
      <c r="IQ332" s="421"/>
      <c r="IR332" s="421"/>
      <c r="IS332" s="421"/>
      <c r="IT332" s="421"/>
      <c r="IU332" s="421"/>
      <c r="IV332" s="421"/>
      <c r="IW332" s="421"/>
      <c r="IX332" s="421"/>
      <c r="IY332" s="421"/>
      <c r="IZ332" s="421"/>
      <c r="JA332" s="421"/>
      <c r="JB332" s="421"/>
      <c r="JC332" s="421"/>
      <c r="JD332" s="421"/>
      <c r="JE332" s="421"/>
      <c r="JF332" s="421"/>
      <c r="JG332" s="421"/>
      <c r="JH332" s="421"/>
      <c r="JI332" s="421"/>
      <c r="JJ332" s="421"/>
      <c r="JK332" s="421"/>
      <c r="JL332" s="421"/>
      <c r="JM332" s="421"/>
      <c r="JN332" s="421"/>
      <c r="JP332" s="143"/>
    </row>
    <row r="333" spans="1:276" s="167" customFormat="1" x14ac:dyDescent="0.2">
      <c r="B333" s="150"/>
      <c r="D333" s="422"/>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409"/>
      <c r="AF333" s="409"/>
      <c r="AG333" s="409"/>
      <c r="AH333" s="409"/>
      <c r="AI333" s="409"/>
      <c r="AJ333" s="409"/>
      <c r="AK333" s="409"/>
      <c r="AL333" s="409"/>
      <c r="AM333" s="409"/>
      <c r="AN333" s="409"/>
      <c r="AO333" s="409"/>
      <c r="AP333" s="409"/>
      <c r="AQ333" s="409"/>
      <c r="AR333" s="409"/>
      <c r="AS333" s="409"/>
      <c r="AT333" s="409"/>
      <c r="AU333" s="409"/>
      <c r="AV333" s="409"/>
      <c r="AW333" s="409"/>
      <c r="AX333" s="409"/>
      <c r="AY333" s="409"/>
      <c r="AZ333" s="409"/>
      <c r="BA333" s="409"/>
      <c r="BB333" s="409"/>
      <c r="BC333" s="409"/>
      <c r="BD333" s="409"/>
      <c r="BE333" s="409"/>
      <c r="BF333" s="409"/>
      <c r="BG333" s="409"/>
      <c r="BH333" s="409"/>
      <c r="BI333" s="409"/>
      <c r="BJ333" s="409"/>
      <c r="BK333" s="409"/>
      <c r="BL333" s="409"/>
      <c r="BM333" s="409"/>
      <c r="BN333" s="409"/>
      <c r="BO333" s="409"/>
      <c r="BP333" s="409"/>
      <c r="BQ333" s="409"/>
      <c r="BR333" s="409"/>
      <c r="BS333" s="409"/>
      <c r="BT333" s="409"/>
      <c r="BU333" s="409"/>
      <c r="BV333" s="409"/>
      <c r="BW333" s="409"/>
      <c r="BX333" s="409"/>
      <c r="BY333" s="409"/>
      <c r="BZ333" s="409"/>
      <c r="CA333" s="409"/>
      <c r="CB333" s="409"/>
      <c r="CC333" s="409"/>
      <c r="CD333" s="409"/>
      <c r="CE333" s="409"/>
      <c r="CF333" s="409"/>
      <c r="CG333" s="409"/>
      <c r="CH333" s="409"/>
      <c r="CI333" s="409"/>
      <c r="CJ333" s="409"/>
      <c r="CK333" s="409"/>
      <c r="CL333" s="409"/>
      <c r="CM333" s="409"/>
      <c r="CN333" s="409"/>
      <c r="CO333" s="409"/>
      <c r="CP333" s="409"/>
      <c r="CQ333" s="409"/>
      <c r="CR333" s="409"/>
      <c r="CS333" s="409"/>
      <c r="CT333" s="409"/>
      <c r="CU333" s="409"/>
      <c r="CV333" s="409"/>
      <c r="CW333" s="409"/>
      <c r="CX333" s="409"/>
      <c r="CY333" s="409"/>
      <c r="CZ333" s="409"/>
      <c r="DA333" s="409"/>
      <c r="DB333" s="409"/>
      <c r="DC333" s="409"/>
      <c r="DD333" s="409"/>
      <c r="DE333" s="409"/>
      <c r="DF333" s="409"/>
      <c r="DG333" s="409"/>
      <c r="DH333" s="409"/>
      <c r="DI333" s="409"/>
      <c r="DJ333" s="409"/>
      <c r="DK333" s="409"/>
      <c r="DL333" s="409"/>
      <c r="DM333" s="409"/>
      <c r="DN333" s="409"/>
      <c r="DO333" s="409"/>
      <c r="DP333" s="409"/>
      <c r="DQ333" s="409"/>
      <c r="DR333" s="409"/>
      <c r="DS333" s="409"/>
      <c r="DT333" s="409"/>
      <c r="DU333" s="409"/>
      <c r="DV333" s="409"/>
      <c r="DW333" s="409"/>
      <c r="DX333" s="409"/>
      <c r="DY333" s="409"/>
      <c r="DZ333" s="409"/>
      <c r="EA333" s="409"/>
      <c r="EB333" s="409"/>
      <c r="EC333" s="409"/>
      <c r="ED333" s="409"/>
      <c r="EE333" s="409"/>
      <c r="EF333" s="409"/>
      <c r="EG333" s="409"/>
      <c r="EH333" s="409"/>
      <c r="EI333" s="409"/>
      <c r="EJ333" s="409"/>
      <c r="EK333" s="409"/>
      <c r="EL333" s="409"/>
      <c r="EM333" s="409"/>
      <c r="EN333" s="409"/>
      <c r="EO333" s="409"/>
      <c r="EP333" s="409"/>
      <c r="EQ333" s="409"/>
      <c r="ER333" s="409"/>
      <c r="ES333" s="409"/>
      <c r="ET333" s="409"/>
      <c r="EU333" s="409"/>
      <c r="EV333" s="409"/>
      <c r="EW333" s="409"/>
      <c r="EX333" s="409"/>
      <c r="EY333" s="409"/>
      <c r="EZ333" s="409"/>
      <c r="FA333" s="409"/>
      <c r="FB333" s="409"/>
      <c r="FC333" s="409"/>
      <c r="FD333" s="409"/>
      <c r="FE333" s="409"/>
      <c r="FF333" s="409"/>
      <c r="FG333" s="409"/>
      <c r="FH333" s="409"/>
      <c r="FI333" s="409"/>
      <c r="FJ333" s="409"/>
      <c r="FK333" s="409"/>
      <c r="FL333" s="409"/>
      <c r="FM333" s="409"/>
      <c r="FN333" s="409"/>
      <c r="FO333" s="409"/>
      <c r="FP333" s="409"/>
      <c r="FQ333" s="409"/>
      <c r="FR333" s="409"/>
      <c r="FS333" s="409"/>
      <c r="FT333" s="409"/>
      <c r="FU333" s="409"/>
      <c r="FV333" s="409"/>
      <c r="FW333" s="409"/>
      <c r="FX333" s="409"/>
      <c r="FY333" s="409"/>
      <c r="FZ333" s="409"/>
      <c r="GA333" s="409"/>
      <c r="GB333" s="409"/>
      <c r="GC333" s="409"/>
      <c r="GD333" s="409"/>
      <c r="GE333" s="409"/>
      <c r="GF333" s="409"/>
      <c r="GG333" s="409"/>
      <c r="GH333" s="420"/>
      <c r="GI333" s="420"/>
      <c r="GJ333" s="420"/>
      <c r="GK333" s="420"/>
      <c r="GL333" s="420"/>
      <c r="GM333" s="420"/>
      <c r="GN333" s="420"/>
      <c r="GO333" s="421"/>
      <c r="GP333" s="421"/>
      <c r="GQ333" s="421"/>
      <c r="GR333" s="421"/>
      <c r="GS333" s="421"/>
      <c r="GT333" s="421"/>
      <c r="GU333" s="421"/>
      <c r="GV333" s="421"/>
      <c r="GW333" s="421"/>
      <c r="GX333" s="421"/>
      <c r="GY333" s="421"/>
      <c r="GZ333" s="421"/>
      <c r="HA333" s="421"/>
      <c r="HB333" s="421"/>
      <c r="HC333" s="421"/>
      <c r="HD333" s="421"/>
      <c r="HE333" s="421"/>
      <c r="HF333" s="421"/>
      <c r="HG333" s="421"/>
      <c r="HH333" s="421"/>
      <c r="HI333" s="421"/>
      <c r="HJ333" s="421"/>
      <c r="HK333" s="421"/>
      <c r="HL333" s="421"/>
      <c r="HM333" s="421"/>
      <c r="HN333" s="421"/>
      <c r="HO333" s="421"/>
      <c r="HP333" s="421"/>
      <c r="HQ333" s="421"/>
      <c r="HR333" s="421"/>
      <c r="HS333" s="421"/>
      <c r="HT333" s="421"/>
      <c r="HU333" s="421"/>
      <c r="HV333" s="421"/>
      <c r="HW333" s="421"/>
      <c r="HX333" s="421"/>
      <c r="HY333" s="421"/>
      <c r="HZ333" s="421"/>
      <c r="IA333" s="421"/>
      <c r="IB333" s="421"/>
      <c r="IC333" s="421"/>
      <c r="ID333" s="421"/>
      <c r="IE333" s="421"/>
      <c r="IF333" s="421"/>
      <c r="IG333" s="421"/>
      <c r="IH333" s="421"/>
      <c r="II333" s="421"/>
      <c r="IJ333" s="421"/>
      <c r="IK333" s="421"/>
      <c r="IL333" s="421"/>
      <c r="IM333" s="421"/>
      <c r="IN333" s="421"/>
      <c r="IO333" s="421"/>
      <c r="IP333" s="421"/>
      <c r="IQ333" s="421"/>
      <c r="IR333" s="421"/>
      <c r="IS333" s="421"/>
      <c r="IT333" s="421"/>
      <c r="IU333" s="421"/>
      <c r="IV333" s="421"/>
      <c r="IW333" s="421"/>
      <c r="IX333" s="421"/>
      <c r="IY333" s="421"/>
      <c r="IZ333" s="421"/>
      <c r="JA333" s="421"/>
      <c r="JB333" s="421"/>
      <c r="JC333" s="421"/>
      <c r="JD333" s="421"/>
      <c r="JE333" s="421"/>
      <c r="JF333" s="421"/>
      <c r="JG333" s="421"/>
      <c r="JH333" s="421"/>
      <c r="JI333" s="421"/>
      <c r="JJ333" s="421"/>
      <c r="JK333" s="421"/>
      <c r="JL333" s="421"/>
      <c r="JM333" s="421"/>
      <c r="JN333" s="421"/>
      <c r="JP333" s="143"/>
    </row>
    <row r="334" spans="1:276" s="167" customFormat="1" ht="20.25" x14ac:dyDescent="0.2">
      <c r="B334" s="150"/>
      <c r="D334" s="422"/>
      <c r="E334" s="409"/>
      <c r="F334" s="409"/>
      <c r="G334" s="409"/>
      <c r="H334" s="409"/>
      <c r="I334" s="409"/>
      <c r="J334" s="409"/>
      <c r="K334" s="409"/>
      <c r="L334" s="409"/>
      <c r="M334" s="423" t="s">
        <v>912</v>
      </c>
      <c r="N334" s="409"/>
      <c r="O334" s="409"/>
      <c r="P334" s="409"/>
      <c r="Q334" s="409"/>
      <c r="R334" s="409"/>
      <c r="S334" s="409"/>
      <c r="T334" s="409"/>
      <c r="U334" s="409"/>
      <c r="V334" s="409"/>
      <c r="W334" s="409"/>
      <c r="X334" s="409"/>
      <c r="Y334" s="409"/>
      <c r="Z334" s="409"/>
      <c r="AA334" s="409"/>
      <c r="AB334" s="409"/>
      <c r="AC334" s="409"/>
      <c r="AD334" s="409"/>
      <c r="AE334" s="409"/>
      <c r="AF334" s="409"/>
      <c r="AG334" s="409"/>
      <c r="AH334" s="409"/>
      <c r="AI334" s="409"/>
      <c r="AJ334" s="409"/>
      <c r="AK334" s="409"/>
      <c r="AL334" s="409"/>
      <c r="AM334" s="409"/>
      <c r="AN334" s="409"/>
      <c r="AO334" s="409"/>
      <c r="AP334" s="409"/>
      <c r="AQ334" s="409"/>
      <c r="AR334" s="409"/>
      <c r="AS334" s="409"/>
      <c r="AT334" s="409"/>
      <c r="AU334" s="409"/>
      <c r="AV334" s="409"/>
      <c r="AW334" s="409"/>
      <c r="AX334" s="409"/>
      <c r="AY334" s="409"/>
      <c r="AZ334" s="409"/>
      <c r="BA334" s="409"/>
      <c r="BB334" s="409"/>
      <c r="BC334" s="409"/>
      <c r="BD334" s="409"/>
      <c r="BE334" s="409"/>
      <c r="BF334" s="409"/>
      <c r="BG334" s="409"/>
      <c r="BH334" s="409"/>
      <c r="BI334" s="409"/>
      <c r="BJ334" s="409"/>
      <c r="BK334" s="409"/>
      <c r="BL334" s="409"/>
      <c r="BM334" s="409"/>
      <c r="BN334" s="409"/>
      <c r="BO334" s="409"/>
      <c r="BP334" s="409"/>
      <c r="BQ334" s="409"/>
      <c r="BR334" s="409"/>
      <c r="BS334" s="409"/>
      <c r="BT334" s="409"/>
      <c r="BU334" s="409"/>
      <c r="BV334" s="409"/>
      <c r="BW334" s="409"/>
      <c r="BX334" s="409"/>
      <c r="BY334" s="409"/>
      <c r="BZ334" s="409"/>
      <c r="CA334" s="409"/>
      <c r="CB334" s="409"/>
      <c r="CC334" s="409"/>
      <c r="CD334" s="409"/>
      <c r="CE334" s="409"/>
      <c r="CF334" s="409"/>
      <c r="CG334" s="409"/>
      <c r="CH334" s="409"/>
      <c r="CI334" s="409"/>
      <c r="CJ334" s="409"/>
      <c r="CK334" s="409"/>
      <c r="CL334" s="409"/>
      <c r="CM334" s="409"/>
      <c r="CN334" s="409"/>
      <c r="CO334" s="409"/>
      <c r="CP334" s="409"/>
      <c r="CQ334" s="409"/>
      <c r="CR334" s="409"/>
      <c r="CS334" s="409"/>
      <c r="CT334" s="409"/>
      <c r="CU334" s="409"/>
      <c r="CV334" s="409"/>
      <c r="CW334" s="409"/>
      <c r="CX334" s="409"/>
      <c r="CY334" s="409"/>
      <c r="CZ334" s="409"/>
      <c r="DA334" s="409"/>
      <c r="DB334" s="409"/>
      <c r="DC334" s="409"/>
      <c r="DD334" s="409"/>
      <c r="DE334" s="409"/>
      <c r="DF334" s="409"/>
      <c r="DG334" s="409"/>
      <c r="DH334" s="409"/>
      <c r="DI334" s="409"/>
      <c r="DJ334" s="409"/>
      <c r="DK334" s="409"/>
      <c r="DL334" s="409"/>
      <c r="DM334" s="409"/>
      <c r="DN334" s="409"/>
      <c r="DO334" s="409"/>
      <c r="DP334" s="409"/>
      <c r="DQ334" s="409"/>
      <c r="DR334" s="409"/>
      <c r="DS334" s="409"/>
      <c r="DT334" s="409"/>
      <c r="DU334" s="409"/>
      <c r="DV334" s="409"/>
      <c r="DW334" s="409"/>
      <c r="DX334" s="409"/>
      <c r="DY334" s="409"/>
      <c r="DZ334" s="409"/>
      <c r="EA334" s="409"/>
      <c r="EB334" s="409"/>
      <c r="EC334" s="409"/>
      <c r="ED334" s="409"/>
      <c r="EE334" s="409"/>
      <c r="EF334" s="409"/>
      <c r="EG334" s="409"/>
      <c r="EH334" s="409"/>
      <c r="EI334" s="409"/>
      <c r="EJ334" s="409"/>
      <c r="EK334" s="409"/>
      <c r="EL334" s="409"/>
      <c r="EM334" s="409"/>
      <c r="EN334" s="409"/>
      <c r="EO334" s="409"/>
      <c r="EP334" s="409"/>
      <c r="EQ334" s="409"/>
      <c r="ER334" s="409"/>
      <c r="ES334" s="409"/>
      <c r="ET334" s="409"/>
      <c r="EU334" s="409"/>
      <c r="EV334" s="409"/>
      <c r="EW334" s="409"/>
      <c r="EX334" s="409"/>
      <c r="EY334" s="409"/>
      <c r="EZ334" s="409"/>
      <c r="FA334" s="409"/>
      <c r="FB334" s="409"/>
      <c r="FC334" s="409"/>
      <c r="FD334" s="409"/>
      <c r="FE334" s="409"/>
      <c r="FF334" s="409"/>
      <c r="FG334" s="409"/>
      <c r="FH334" s="409"/>
      <c r="FI334" s="409"/>
      <c r="FJ334" s="409"/>
      <c r="FK334" s="409"/>
      <c r="FL334" s="409"/>
      <c r="FM334" s="409"/>
      <c r="FN334" s="409"/>
      <c r="FO334" s="409"/>
      <c r="FP334" s="409"/>
      <c r="FQ334" s="409"/>
      <c r="FR334" s="409"/>
      <c r="FS334" s="409"/>
      <c r="FT334" s="409"/>
      <c r="FU334" s="409"/>
      <c r="FV334" s="409"/>
      <c r="FW334" s="409"/>
      <c r="FX334" s="409"/>
      <c r="FY334" s="409"/>
      <c r="FZ334" s="409"/>
      <c r="GA334" s="409"/>
      <c r="GB334" s="409"/>
      <c r="GC334" s="409"/>
      <c r="GD334" s="409"/>
      <c r="GE334" s="409"/>
      <c r="GF334" s="409"/>
      <c r="GG334" s="409"/>
      <c r="GH334" s="420"/>
      <c r="GI334" s="420"/>
      <c r="GJ334" s="420"/>
      <c r="GK334" s="420"/>
      <c r="GL334" s="420"/>
      <c r="GM334" s="420"/>
      <c r="GN334" s="420"/>
      <c r="GO334" s="421"/>
      <c r="GP334" s="421"/>
      <c r="GQ334" s="421"/>
      <c r="GR334" s="421"/>
      <c r="GS334" s="421"/>
      <c r="GT334" s="421"/>
      <c r="GU334" s="421"/>
      <c r="GV334" s="421"/>
      <c r="GW334" s="421"/>
      <c r="GX334" s="421"/>
      <c r="GY334" s="421"/>
      <c r="GZ334" s="421"/>
      <c r="HA334" s="421"/>
      <c r="HB334" s="421"/>
      <c r="HC334" s="421"/>
      <c r="HD334" s="421"/>
      <c r="HE334" s="421"/>
      <c r="HF334" s="421"/>
      <c r="HG334" s="421"/>
      <c r="HH334" s="421"/>
      <c r="HI334" s="421"/>
      <c r="HJ334" s="421"/>
      <c r="HK334" s="421"/>
      <c r="HL334" s="421"/>
      <c r="HM334" s="421"/>
      <c r="HN334" s="421"/>
      <c r="HO334" s="421"/>
      <c r="HP334" s="421"/>
      <c r="HQ334" s="421"/>
      <c r="HR334" s="421"/>
      <c r="HS334" s="421"/>
      <c r="HT334" s="421"/>
      <c r="HU334" s="421"/>
      <c r="HV334" s="421"/>
      <c r="HW334" s="421"/>
      <c r="HX334" s="421"/>
      <c r="HY334" s="421"/>
      <c r="HZ334" s="421"/>
      <c r="IA334" s="421"/>
      <c r="IB334" s="421"/>
      <c r="IC334" s="421"/>
      <c r="ID334" s="421"/>
      <c r="IE334" s="421"/>
      <c r="IF334" s="421"/>
      <c r="IG334" s="421"/>
      <c r="IH334" s="421"/>
      <c r="II334" s="421"/>
      <c r="IJ334" s="421"/>
      <c r="IK334" s="421"/>
      <c r="IL334" s="421"/>
      <c r="IM334" s="421"/>
      <c r="IN334" s="421"/>
      <c r="IO334" s="421"/>
      <c r="IP334" s="421"/>
      <c r="IQ334" s="421"/>
      <c r="IR334" s="421"/>
      <c r="IS334" s="421"/>
      <c r="IT334" s="421"/>
      <c r="IU334" s="421"/>
      <c r="IV334" s="421"/>
      <c r="IW334" s="421"/>
      <c r="IX334" s="421"/>
      <c r="IY334" s="421"/>
      <c r="IZ334" s="421"/>
      <c r="JA334" s="421"/>
      <c r="JB334" s="421"/>
      <c r="JC334" s="421"/>
      <c r="JD334" s="421"/>
      <c r="JE334" s="421"/>
      <c r="JF334" s="421"/>
      <c r="JG334" s="421"/>
      <c r="JH334" s="421"/>
      <c r="JI334" s="421"/>
      <c r="JJ334" s="421"/>
      <c r="JK334" s="421"/>
      <c r="JL334" s="421"/>
      <c r="JM334" s="421"/>
      <c r="JN334" s="421"/>
      <c r="JP334" s="143"/>
    </row>
    <row r="335" spans="1:276" s="167" customFormat="1" x14ac:dyDescent="0.2">
      <c r="B335" s="150"/>
      <c r="D335" s="422"/>
      <c r="E335" s="409"/>
      <c r="F335" s="409"/>
      <c r="G335" s="409"/>
      <c r="H335" s="409"/>
      <c r="I335" s="409"/>
      <c r="J335" s="409"/>
      <c r="K335" s="409"/>
      <c r="L335" s="409"/>
      <c r="M335" s="409"/>
      <c r="N335" s="409"/>
      <c r="O335" s="409"/>
      <c r="P335" s="409"/>
      <c r="Q335" s="409"/>
      <c r="R335" s="409"/>
      <c r="S335" s="409"/>
      <c r="T335" s="409"/>
      <c r="U335" s="409"/>
      <c r="V335" s="409"/>
      <c r="W335" s="409"/>
      <c r="X335" s="409"/>
      <c r="Y335" s="409"/>
      <c r="Z335" s="409"/>
      <c r="AA335" s="409"/>
      <c r="AB335" s="409"/>
      <c r="AC335" s="409"/>
      <c r="AD335" s="409"/>
      <c r="AE335" s="409"/>
      <c r="AF335" s="409"/>
      <c r="AG335" s="409"/>
      <c r="AH335" s="409"/>
      <c r="AI335" s="409"/>
      <c r="AJ335" s="409"/>
      <c r="AK335" s="409"/>
      <c r="AL335" s="409"/>
      <c r="AM335" s="409"/>
      <c r="AN335" s="409"/>
      <c r="AO335" s="409"/>
      <c r="AP335" s="409"/>
      <c r="AQ335" s="409"/>
      <c r="AR335" s="409"/>
      <c r="AS335" s="409"/>
      <c r="AT335" s="409"/>
      <c r="AU335" s="409"/>
      <c r="AV335" s="409"/>
      <c r="AW335" s="409"/>
      <c r="AX335" s="409"/>
      <c r="AY335" s="409"/>
      <c r="AZ335" s="409"/>
      <c r="BA335" s="409"/>
      <c r="BB335" s="409"/>
      <c r="BC335" s="409"/>
      <c r="BD335" s="409"/>
      <c r="BE335" s="409"/>
      <c r="BF335" s="409"/>
      <c r="BG335" s="409"/>
      <c r="BH335" s="409"/>
      <c r="BI335" s="409"/>
      <c r="BJ335" s="409"/>
      <c r="BK335" s="409"/>
      <c r="BL335" s="409"/>
      <c r="BM335" s="409"/>
      <c r="BN335" s="409"/>
      <c r="BO335" s="409"/>
      <c r="BP335" s="409"/>
      <c r="BQ335" s="409"/>
      <c r="BR335" s="409"/>
      <c r="BS335" s="409"/>
      <c r="BT335" s="409"/>
      <c r="BU335" s="409"/>
      <c r="BV335" s="409"/>
      <c r="BW335" s="409"/>
      <c r="BX335" s="409"/>
      <c r="BY335" s="409"/>
      <c r="BZ335" s="409"/>
      <c r="CA335" s="409"/>
      <c r="CB335" s="409"/>
      <c r="CC335" s="409"/>
      <c r="CD335" s="409"/>
      <c r="CE335" s="409"/>
      <c r="CF335" s="409"/>
      <c r="CG335" s="409"/>
      <c r="CH335" s="409"/>
      <c r="CI335" s="409"/>
      <c r="CJ335" s="409"/>
      <c r="CK335" s="409"/>
      <c r="CL335" s="409"/>
      <c r="CM335" s="409"/>
      <c r="CN335" s="409"/>
      <c r="CO335" s="409"/>
      <c r="CP335" s="409"/>
      <c r="CQ335" s="409"/>
      <c r="CR335" s="409"/>
      <c r="CS335" s="409"/>
      <c r="CT335" s="409"/>
      <c r="CU335" s="409"/>
      <c r="CV335" s="409"/>
      <c r="CW335" s="409"/>
      <c r="CX335" s="409"/>
      <c r="CY335" s="409"/>
      <c r="CZ335" s="409"/>
      <c r="DA335" s="409"/>
      <c r="DB335" s="409"/>
      <c r="DC335" s="409"/>
      <c r="DD335" s="409"/>
      <c r="DE335" s="409"/>
      <c r="DF335" s="409"/>
      <c r="DG335" s="409"/>
      <c r="DH335" s="409"/>
      <c r="DI335" s="409"/>
      <c r="DJ335" s="409"/>
      <c r="DK335" s="409"/>
      <c r="DL335" s="409"/>
      <c r="DM335" s="409"/>
      <c r="DN335" s="409"/>
      <c r="DO335" s="409"/>
      <c r="DP335" s="409"/>
      <c r="DQ335" s="409"/>
      <c r="DR335" s="409"/>
      <c r="DS335" s="409"/>
      <c r="DT335" s="409"/>
      <c r="DU335" s="409"/>
      <c r="DV335" s="409"/>
      <c r="DW335" s="409"/>
      <c r="DX335" s="409"/>
      <c r="DY335" s="409"/>
      <c r="DZ335" s="409"/>
      <c r="EA335" s="409"/>
      <c r="EB335" s="409"/>
      <c r="EC335" s="409"/>
      <c r="ED335" s="409"/>
      <c r="EE335" s="409"/>
      <c r="EF335" s="409"/>
      <c r="EG335" s="409"/>
      <c r="EH335" s="409"/>
      <c r="EI335" s="409"/>
      <c r="EJ335" s="409"/>
      <c r="EK335" s="409"/>
      <c r="EL335" s="409"/>
      <c r="EM335" s="409"/>
      <c r="EN335" s="409"/>
      <c r="EO335" s="409"/>
      <c r="EP335" s="409"/>
      <c r="EQ335" s="409"/>
      <c r="ER335" s="409"/>
      <c r="ES335" s="409"/>
      <c r="ET335" s="409"/>
      <c r="EU335" s="409"/>
      <c r="EV335" s="409"/>
      <c r="EW335" s="409"/>
      <c r="EX335" s="409"/>
      <c r="EY335" s="409"/>
      <c r="EZ335" s="409"/>
      <c r="FA335" s="409"/>
      <c r="FB335" s="409"/>
      <c r="FC335" s="409"/>
      <c r="FD335" s="409"/>
      <c r="FE335" s="409"/>
      <c r="FF335" s="409"/>
      <c r="FG335" s="409"/>
      <c r="FH335" s="409"/>
      <c r="FI335" s="409"/>
      <c r="FJ335" s="409"/>
      <c r="FK335" s="409"/>
      <c r="FL335" s="409"/>
      <c r="FM335" s="409"/>
      <c r="FN335" s="409"/>
      <c r="FO335" s="409"/>
      <c r="FP335" s="409"/>
      <c r="FQ335" s="409"/>
      <c r="FR335" s="409"/>
      <c r="FS335" s="409"/>
      <c r="FT335" s="409"/>
      <c r="FU335" s="409"/>
      <c r="FV335" s="409"/>
      <c r="FW335" s="409"/>
      <c r="FX335" s="409"/>
      <c r="FY335" s="409"/>
      <c r="FZ335" s="409"/>
      <c r="GA335" s="409"/>
      <c r="GB335" s="409"/>
      <c r="GC335" s="409"/>
      <c r="GD335" s="409"/>
      <c r="GE335" s="409"/>
      <c r="GF335" s="409"/>
      <c r="GG335" s="409"/>
      <c r="GH335" s="420"/>
      <c r="GI335" s="420"/>
      <c r="GJ335" s="420"/>
      <c r="GK335" s="420"/>
      <c r="GL335" s="420"/>
      <c r="GM335" s="420"/>
      <c r="GN335" s="420"/>
      <c r="GO335" s="421"/>
      <c r="GP335" s="421"/>
      <c r="GQ335" s="421"/>
      <c r="GR335" s="421"/>
      <c r="GS335" s="421"/>
      <c r="GT335" s="421"/>
      <c r="GU335" s="421"/>
      <c r="GV335" s="421"/>
      <c r="GW335" s="421"/>
      <c r="GX335" s="421"/>
      <c r="GY335" s="421"/>
      <c r="GZ335" s="421"/>
      <c r="HA335" s="421"/>
      <c r="HB335" s="421"/>
      <c r="HC335" s="421"/>
      <c r="HD335" s="421"/>
      <c r="HE335" s="421"/>
      <c r="HF335" s="421"/>
      <c r="HG335" s="421"/>
      <c r="HH335" s="421"/>
      <c r="HI335" s="421"/>
      <c r="HJ335" s="421"/>
      <c r="HK335" s="421"/>
      <c r="HL335" s="421"/>
      <c r="HM335" s="421"/>
      <c r="HN335" s="421"/>
      <c r="HO335" s="421"/>
      <c r="HP335" s="421"/>
      <c r="HQ335" s="421"/>
      <c r="HR335" s="421"/>
      <c r="HS335" s="421"/>
      <c r="HT335" s="421"/>
      <c r="HU335" s="421"/>
      <c r="HV335" s="421"/>
      <c r="HW335" s="421"/>
      <c r="HX335" s="421"/>
      <c r="HY335" s="421"/>
      <c r="HZ335" s="421"/>
      <c r="IA335" s="421"/>
      <c r="IB335" s="421"/>
      <c r="IC335" s="421"/>
      <c r="ID335" s="421"/>
      <c r="IE335" s="421"/>
      <c r="IF335" s="421"/>
      <c r="IG335" s="421"/>
      <c r="IH335" s="421"/>
      <c r="II335" s="421"/>
      <c r="IJ335" s="421"/>
      <c r="IK335" s="421"/>
      <c r="IL335" s="421"/>
      <c r="IM335" s="421"/>
      <c r="IN335" s="421"/>
      <c r="IO335" s="421"/>
      <c r="IP335" s="421"/>
      <c r="IQ335" s="421"/>
      <c r="IR335" s="421"/>
      <c r="IS335" s="421"/>
      <c r="IT335" s="421"/>
      <c r="IU335" s="421"/>
      <c r="IV335" s="421"/>
      <c r="IW335" s="421"/>
      <c r="IX335" s="421"/>
      <c r="IY335" s="421"/>
      <c r="IZ335" s="421"/>
      <c r="JA335" s="421"/>
      <c r="JB335" s="421"/>
      <c r="JC335" s="421"/>
      <c r="JD335" s="421"/>
      <c r="JE335" s="421"/>
      <c r="JF335" s="421"/>
      <c r="JG335" s="421"/>
      <c r="JH335" s="421"/>
      <c r="JI335" s="421"/>
      <c r="JJ335" s="421"/>
      <c r="JK335" s="421"/>
      <c r="JL335" s="421"/>
      <c r="JM335" s="421"/>
      <c r="JN335" s="421"/>
      <c r="JP335" s="143"/>
    </row>
    <row r="336" spans="1:276" s="167" customFormat="1" ht="13.5" thickBot="1" x14ac:dyDescent="0.25">
      <c r="B336" s="150"/>
      <c r="C336" s="167" t="s">
        <v>69</v>
      </c>
      <c r="D336" s="598" t="s">
        <v>347</v>
      </c>
      <c r="E336" s="536">
        <f t="shared" ref="E336:BP336" si="11">SUM(E$6:E$331)</f>
        <v>5814551</v>
      </c>
      <c r="F336" s="536">
        <f t="shared" si="11"/>
        <v>4648289</v>
      </c>
      <c r="G336" s="536">
        <f t="shared" si="11"/>
        <v>5154689</v>
      </c>
      <c r="H336" s="536">
        <f t="shared" si="11"/>
        <v>3642444</v>
      </c>
      <c r="I336" s="536">
        <f t="shared" si="11"/>
        <v>2241807</v>
      </c>
      <c r="J336" s="536">
        <f t="shared" si="11"/>
        <v>1184996</v>
      </c>
      <c r="K336" s="536">
        <f t="shared" si="11"/>
        <v>828442</v>
      </c>
      <c r="L336" s="536">
        <f t="shared" si="11"/>
        <v>137902</v>
      </c>
      <c r="M336" s="536">
        <f t="shared" si="11"/>
        <v>23653120</v>
      </c>
      <c r="N336" s="536">
        <f t="shared" si="11"/>
        <v>183012</v>
      </c>
      <c r="O336" s="536">
        <f t="shared" si="11"/>
        <v>112394</v>
      </c>
      <c r="P336" s="536">
        <f t="shared" si="11"/>
        <v>105044</v>
      </c>
      <c r="Q336" s="536">
        <f t="shared" si="11"/>
        <v>66013</v>
      </c>
      <c r="R336" s="536">
        <f t="shared" si="11"/>
        <v>34608</v>
      </c>
      <c r="S336" s="536">
        <f t="shared" si="11"/>
        <v>15644</v>
      </c>
      <c r="T336" s="536">
        <f t="shared" si="11"/>
        <v>11038</v>
      </c>
      <c r="U336" s="536">
        <f t="shared" si="11"/>
        <v>3474</v>
      </c>
      <c r="V336" s="536">
        <f t="shared" si="11"/>
        <v>531227</v>
      </c>
      <c r="W336" s="536">
        <f t="shared" si="11"/>
        <v>631</v>
      </c>
      <c r="X336" s="536">
        <f t="shared" si="11"/>
        <v>195</v>
      </c>
      <c r="Y336" s="536">
        <f t="shared" si="11"/>
        <v>228</v>
      </c>
      <c r="Z336" s="536">
        <f t="shared" si="11"/>
        <v>225</v>
      </c>
      <c r="AA336" s="536">
        <f t="shared" si="11"/>
        <v>137</v>
      </c>
      <c r="AB336" s="536">
        <f t="shared" si="11"/>
        <v>70</v>
      </c>
      <c r="AC336" s="536">
        <f t="shared" si="11"/>
        <v>54</v>
      </c>
      <c r="AD336" s="536">
        <f t="shared" si="11"/>
        <v>27</v>
      </c>
      <c r="AE336" s="536">
        <f t="shared" si="11"/>
        <v>1567</v>
      </c>
      <c r="AF336" s="536">
        <f t="shared" si="11"/>
        <v>5630908</v>
      </c>
      <c r="AG336" s="536">
        <f t="shared" si="11"/>
        <v>4535699</v>
      </c>
      <c r="AH336" s="536">
        <f t="shared" si="11"/>
        <v>5049417</v>
      </c>
      <c r="AI336" s="536">
        <f t="shared" si="11"/>
        <v>3576206</v>
      </c>
      <c r="AJ336" s="536">
        <f t="shared" si="11"/>
        <v>2207062</v>
      </c>
      <c r="AK336" s="536">
        <f t="shared" si="11"/>
        <v>1169282</v>
      </c>
      <c r="AL336" s="536">
        <f t="shared" si="11"/>
        <v>817350</v>
      </c>
      <c r="AM336" s="536">
        <f t="shared" si="11"/>
        <v>134401</v>
      </c>
      <c r="AN336" s="536">
        <f t="shared" si="11"/>
        <v>23120325</v>
      </c>
      <c r="AO336" s="536">
        <f t="shared" si="11"/>
        <v>13454</v>
      </c>
      <c r="AP336" s="536">
        <f t="shared" si="11"/>
        <v>18308</v>
      </c>
      <c r="AQ336" s="536">
        <f t="shared" si="11"/>
        <v>25188</v>
      </c>
      <c r="AR336" s="536">
        <f t="shared" si="11"/>
        <v>22601</v>
      </c>
      <c r="AS336" s="536">
        <f t="shared" si="11"/>
        <v>17245</v>
      </c>
      <c r="AT336" s="536">
        <f t="shared" si="11"/>
        <v>10132</v>
      </c>
      <c r="AU336" s="536">
        <f t="shared" si="11"/>
        <v>9015</v>
      </c>
      <c r="AV336" s="536">
        <f t="shared" si="11"/>
        <v>5046</v>
      </c>
      <c r="AW336" s="536">
        <f t="shared" si="11"/>
        <v>120989</v>
      </c>
      <c r="AX336" s="536">
        <f t="shared" si="11"/>
        <v>13454</v>
      </c>
      <c r="AY336" s="536">
        <f t="shared" si="11"/>
        <v>18308</v>
      </c>
      <c r="AZ336" s="536">
        <f t="shared" si="11"/>
        <v>25188</v>
      </c>
      <c r="BA336" s="536">
        <f t="shared" si="11"/>
        <v>22601</v>
      </c>
      <c r="BB336" s="536">
        <f t="shared" si="11"/>
        <v>17245</v>
      </c>
      <c r="BC336" s="536">
        <f t="shared" si="11"/>
        <v>10132</v>
      </c>
      <c r="BD336" s="536">
        <f t="shared" si="11"/>
        <v>9015</v>
      </c>
      <c r="BE336" s="536">
        <f t="shared" si="11"/>
        <v>5046</v>
      </c>
      <c r="BF336" s="536">
        <f t="shared" si="11"/>
        <v>0</v>
      </c>
      <c r="BG336" s="536">
        <f t="shared" si="11"/>
        <v>120989</v>
      </c>
      <c r="BH336" s="536">
        <f t="shared" si="11"/>
        <v>13454</v>
      </c>
      <c r="BI336" s="536">
        <f t="shared" si="11"/>
        <v>5635762</v>
      </c>
      <c r="BJ336" s="536">
        <f t="shared" si="11"/>
        <v>4542579</v>
      </c>
      <c r="BK336" s="536">
        <f t="shared" si="11"/>
        <v>5046830</v>
      </c>
      <c r="BL336" s="536">
        <f t="shared" si="11"/>
        <v>3570850</v>
      </c>
      <c r="BM336" s="536">
        <f t="shared" si="11"/>
        <v>2199949</v>
      </c>
      <c r="BN336" s="536">
        <f t="shared" si="11"/>
        <v>1168165</v>
      </c>
      <c r="BO336" s="536">
        <f t="shared" si="11"/>
        <v>813381</v>
      </c>
      <c r="BP336" s="536">
        <f t="shared" si="11"/>
        <v>129355</v>
      </c>
      <c r="BQ336" s="536">
        <f t="shared" ref="BQ336:EB336" si="12">SUM(BQ$6:BQ$331)</f>
        <v>23120325</v>
      </c>
      <c r="BR336" s="536">
        <f t="shared" si="12"/>
        <v>3687</v>
      </c>
      <c r="BS336" s="536">
        <f t="shared" si="12"/>
        <v>2735259</v>
      </c>
      <c r="BT336" s="536">
        <f t="shared" si="12"/>
        <v>1732215</v>
      </c>
      <c r="BU336" s="536">
        <f t="shared" si="12"/>
        <v>1555768</v>
      </c>
      <c r="BV336" s="536">
        <f t="shared" si="12"/>
        <v>876752</v>
      </c>
      <c r="BW336" s="536">
        <f t="shared" si="12"/>
        <v>435175</v>
      </c>
      <c r="BX336" s="536">
        <f t="shared" si="12"/>
        <v>191750</v>
      </c>
      <c r="BY336" s="536">
        <f t="shared" si="12"/>
        <v>109748</v>
      </c>
      <c r="BZ336" s="536">
        <f t="shared" si="12"/>
        <v>12270</v>
      </c>
      <c r="CA336" s="536">
        <f t="shared" si="12"/>
        <v>7652624</v>
      </c>
      <c r="CB336" s="536">
        <f t="shared" si="12"/>
        <v>449</v>
      </c>
      <c r="CC336" s="536">
        <f t="shared" si="12"/>
        <v>47532</v>
      </c>
      <c r="CD336" s="536">
        <f t="shared" si="12"/>
        <v>44341</v>
      </c>
      <c r="CE336" s="536">
        <f t="shared" si="12"/>
        <v>49124</v>
      </c>
      <c r="CF336" s="536">
        <f t="shared" si="12"/>
        <v>32458</v>
      </c>
      <c r="CG336" s="536">
        <f t="shared" si="12"/>
        <v>17791</v>
      </c>
      <c r="CH336" s="536">
        <f t="shared" si="12"/>
        <v>8319</v>
      </c>
      <c r="CI336" s="536">
        <f t="shared" si="12"/>
        <v>4606</v>
      </c>
      <c r="CJ336" s="536">
        <f t="shared" si="12"/>
        <v>464</v>
      </c>
      <c r="CK336" s="536">
        <f t="shared" si="12"/>
        <v>205084</v>
      </c>
      <c r="CL336" s="536">
        <f t="shared" si="12"/>
        <v>344</v>
      </c>
      <c r="CM336" s="536">
        <f t="shared" si="12"/>
        <v>4562</v>
      </c>
      <c r="CN336" s="536">
        <f t="shared" si="12"/>
        <v>3445</v>
      </c>
      <c r="CO336" s="536">
        <f t="shared" si="12"/>
        <v>4012</v>
      </c>
      <c r="CP336" s="536">
        <f t="shared" si="12"/>
        <v>4018</v>
      </c>
      <c r="CQ336" s="536">
        <f t="shared" si="12"/>
        <v>3684</v>
      </c>
      <c r="CR336" s="536">
        <f t="shared" si="12"/>
        <v>5092</v>
      </c>
      <c r="CS336" s="536">
        <f t="shared" si="12"/>
        <v>7043</v>
      </c>
      <c r="CT336" s="536">
        <f t="shared" si="12"/>
        <v>2038</v>
      </c>
      <c r="CU336" s="536">
        <f t="shared" si="12"/>
        <v>34238</v>
      </c>
      <c r="CV336" s="536">
        <f t="shared" si="12"/>
        <v>53617</v>
      </c>
      <c r="CW336" s="536">
        <f t="shared" si="12"/>
        <v>40065</v>
      </c>
      <c r="CX336" s="536">
        <f t="shared" si="12"/>
        <v>46337</v>
      </c>
      <c r="CY336" s="536">
        <f t="shared" si="12"/>
        <v>38515</v>
      </c>
      <c r="CZ336" s="536">
        <f t="shared" si="12"/>
        <v>27221</v>
      </c>
      <c r="DA336" s="536">
        <f t="shared" si="12"/>
        <v>16836</v>
      </c>
      <c r="DB336" s="536">
        <f t="shared" si="12"/>
        <v>16486</v>
      </c>
      <c r="DC336" s="536">
        <f t="shared" si="12"/>
        <v>6247</v>
      </c>
      <c r="DD336" s="536">
        <f t="shared" si="12"/>
        <v>245324</v>
      </c>
      <c r="DE336" s="536">
        <f t="shared" si="12"/>
        <v>112327</v>
      </c>
      <c r="DF336" s="536">
        <f t="shared" si="12"/>
        <v>56441</v>
      </c>
      <c r="DG336" s="536">
        <f t="shared" si="12"/>
        <v>48144</v>
      </c>
      <c r="DH336" s="536">
        <f t="shared" si="12"/>
        <v>29996</v>
      </c>
      <c r="DI336" s="536">
        <f t="shared" si="12"/>
        <v>17166</v>
      </c>
      <c r="DJ336" s="536">
        <f t="shared" si="12"/>
        <v>9214</v>
      </c>
      <c r="DK336" s="536">
        <f t="shared" si="12"/>
        <v>7323</v>
      </c>
      <c r="DL336" s="536">
        <f t="shared" si="12"/>
        <v>2147</v>
      </c>
      <c r="DM336" s="536">
        <f t="shared" si="12"/>
        <v>282758</v>
      </c>
      <c r="DN336" s="536">
        <f t="shared" si="12"/>
        <v>41227</v>
      </c>
      <c r="DO336" s="536">
        <f t="shared" si="12"/>
        <v>23761</v>
      </c>
      <c r="DP336" s="536">
        <f t="shared" si="12"/>
        <v>18726</v>
      </c>
      <c r="DQ336" s="536">
        <f t="shared" si="12"/>
        <v>10870</v>
      </c>
      <c r="DR336" s="536">
        <f t="shared" si="12"/>
        <v>6479</v>
      </c>
      <c r="DS336" s="536">
        <f t="shared" si="12"/>
        <v>3467</v>
      </c>
      <c r="DT336" s="536">
        <f t="shared" si="12"/>
        <v>2553</v>
      </c>
      <c r="DU336" s="536">
        <f t="shared" si="12"/>
        <v>402</v>
      </c>
      <c r="DV336" s="536">
        <f t="shared" si="12"/>
        <v>107485</v>
      </c>
      <c r="DW336" s="536">
        <f t="shared" si="12"/>
        <v>28290</v>
      </c>
      <c r="DX336" s="536">
        <f t="shared" si="12"/>
        <v>10817</v>
      </c>
      <c r="DY336" s="536">
        <f t="shared" si="12"/>
        <v>7891</v>
      </c>
      <c r="DZ336" s="536">
        <f t="shared" si="12"/>
        <v>4981</v>
      </c>
      <c r="EA336" s="536">
        <f t="shared" si="12"/>
        <v>2886</v>
      </c>
      <c r="EB336" s="536">
        <f t="shared" si="12"/>
        <v>1617</v>
      </c>
      <c r="EC336" s="536">
        <f t="shared" ref="EC336:GN336" si="13">SUM(EC$6:EC$331)</f>
        <v>1535</v>
      </c>
      <c r="ED336" s="536">
        <f t="shared" si="13"/>
        <v>739</v>
      </c>
      <c r="EE336" s="536">
        <f t="shared" si="13"/>
        <v>58756</v>
      </c>
      <c r="EF336" s="536">
        <f t="shared" si="13"/>
        <v>181844</v>
      </c>
      <c r="EG336" s="536">
        <f t="shared" si="13"/>
        <v>91019</v>
      </c>
      <c r="EH336" s="536">
        <f t="shared" si="13"/>
        <v>74761</v>
      </c>
      <c r="EI336" s="536">
        <f t="shared" si="13"/>
        <v>45847</v>
      </c>
      <c r="EJ336" s="536">
        <f t="shared" si="13"/>
        <v>26531</v>
      </c>
      <c r="EK336" s="536">
        <f t="shared" si="13"/>
        <v>14298</v>
      </c>
      <c r="EL336" s="536">
        <f t="shared" si="13"/>
        <v>11411</v>
      </c>
      <c r="EM336" s="536">
        <f t="shared" si="13"/>
        <v>3288</v>
      </c>
      <c r="EN336" s="536">
        <f t="shared" si="13"/>
        <v>448999</v>
      </c>
      <c r="EO336" s="536">
        <f t="shared" si="13"/>
        <v>90493</v>
      </c>
      <c r="EP336" s="536">
        <f t="shared" si="13"/>
        <v>41262</v>
      </c>
      <c r="EQ336" s="536">
        <f t="shared" si="13"/>
        <v>34172</v>
      </c>
      <c r="ER336" s="536">
        <f t="shared" si="13"/>
        <v>21980</v>
      </c>
      <c r="ES336" s="536">
        <f t="shared" si="13"/>
        <v>13285</v>
      </c>
      <c r="ET336" s="536">
        <f t="shared" si="13"/>
        <v>7574</v>
      </c>
      <c r="EU336" s="536">
        <f t="shared" si="13"/>
        <v>6591</v>
      </c>
      <c r="EV336" s="536">
        <f t="shared" si="13"/>
        <v>2295</v>
      </c>
      <c r="EW336" s="536">
        <f t="shared" si="13"/>
        <v>217652</v>
      </c>
      <c r="EX336" s="536">
        <f t="shared" si="13"/>
        <v>15</v>
      </c>
      <c r="EY336" s="536">
        <f t="shared" si="13"/>
        <v>13</v>
      </c>
      <c r="EZ336" s="536">
        <f t="shared" si="13"/>
        <v>7</v>
      </c>
      <c r="FA336" s="536">
        <f t="shared" si="13"/>
        <v>13</v>
      </c>
      <c r="FB336" s="536">
        <f t="shared" si="13"/>
        <v>17</v>
      </c>
      <c r="FC336" s="536">
        <f t="shared" si="13"/>
        <v>6</v>
      </c>
      <c r="FD336" s="536">
        <f t="shared" si="13"/>
        <v>9</v>
      </c>
      <c r="FE336" s="536">
        <f t="shared" si="13"/>
        <v>0</v>
      </c>
      <c r="FF336" s="536">
        <f t="shared" si="13"/>
        <v>80</v>
      </c>
      <c r="FG336" s="536">
        <f t="shared" si="13"/>
        <v>3696</v>
      </c>
      <c r="FH336" s="536">
        <f t="shared" si="13"/>
        <v>2531</v>
      </c>
      <c r="FI336" s="536">
        <f t="shared" si="13"/>
        <v>2650</v>
      </c>
      <c r="FJ336" s="536">
        <f t="shared" si="13"/>
        <v>1958</v>
      </c>
      <c r="FK336" s="536">
        <f t="shared" si="13"/>
        <v>1373</v>
      </c>
      <c r="FL336" s="536">
        <f t="shared" si="13"/>
        <v>814</v>
      </c>
      <c r="FM336" s="536">
        <f t="shared" si="13"/>
        <v>753</v>
      </c>
      <c r="FN336" s="536">
        <f t="shared" si="13"/>
        <v>201</v>
      </c>
      <c r="FO336" s="536">
        <f t="shared" si="13"/>
        <v>13976</v>
      </c>
      <c r="FP336" s="536">
        <f t="shared" si="13"/>
        <v>86782</v>
      </c>
      <c r="FQ336" s="536">
        <f t="shared" si="13"/>
        <v>38718</v>
      </c>
      <c r="FR336" s="536">
        <f t="shared" si="13"/>
        <v>31515</v>
      </c>
      <c r="FS336" s="536">
        <f t="shared" si="13"/>
        <v>20009</v>
      </c>
      <c r="FT336" s="536">
        <f t="shared" si="13"/>
        <v>11895</v>
      </c>
      <c r="FU336" s="536">
        <f t="shared" si="13"/>
        <v>6754</v>
      </c>
      <c r="FV336" s="536">
        <f t="shared" si="13"/>
        <v>5829</v>
      </c>
      <c r="FW336" s="536">
        <f t="shared" si="13"/>
        <v>2094</v>
      </c>
      <c r="FX336" s="536">
        <f t="shared" si="13"/>
        <v>203596</v>
      </c>
      <c r="FY336" s="536">
        <f t="shared" si="13"/>
        <v>8974</v>
      </c>
      <c r="FZ336" s="536">
        <f t="shared" si="13"/>
        <v>2769424</v>
      </c>
      <c r="GA336" s="536">
        <f t="shared" si="13"/>
        <v>2723436</v>
      </c>
      <c r="GB336" s="536">
        <f t="shared" si="13"/>
        <v>3406141</v>
      </c>
      <c r="GC336" s="536">
        <f t="shared" si="13"/>
        <v>2638342</v>
      </c>
      <c r="GD336" s="536">
        <f t="shared" si="13"/>
        <v>1731989</v>
      </c>
      <c r="GE336" s="536">
        <f t="shared" si="13"/>
        <v>956726</v>
      </c>
      <c r="GF336" s="536">
        <f t="shared" si="13"/>
        <v>687042</v>
      </c>
      <c r="GG336" s="536">
        <f t="shared" si="13"/>
        <v>113259</v>
      </c>
      <c r="GH336" s="536">
        <f t="shared" si="13"/>
        <v>15035333</v>
      </c>
      <c r="GI336" s="536">
        <f t="shared" si="13"/>
        <v>4480</v>
      </c>
      <c r="GJ336" s="536">
        <f t="shared" si="13"/>
        <v>2866338</v>
      </c>
      <c r="GK336" s="536">
        <f t="shared" si="13"/>
        <v>1819143</v>
      </c>
      <c r="GL336" s="536">
        <f t="shared" si="13"/>
        <v>1640689</v>
      </c>
      <c r="GM336" s="536">
        <f t="shared" si="13"/>
        <v>932508</v>
      </c>
      <c r="GN336" s="536">
        <f t="shared" si="13"/>
        <v>467960</v>
      </c>
      <c r="GO336" s="536">
        <f t="shared" ref="GO336:IZ336" si="14">SUM(GO$6:GO$331)</f>
        <v>211439</v>
      </c>
      <c r="GP336" s="536">
        <f t="shared" si="14"/>
        <v>126339</v>
      </c>
      <c r="GQ336" s="536">
        <f t="shared" si="14"/>
        <v>16096</v>
      </c>
      <c r="GR336" s="536">
        <f t="shared" si="14"/>
        <v>8084992</v>
      </c>
      <c r="GS336" s="536">
        <f t="shared" si="14"/>
        <v>3.6799999999999997</v>
      </c>
      <c r="GT336" s="536">
        <f t="shared" si="14"/>
        <v>1493.352544891851</v>
      </c>
      <c r="GU336" s="536">
        <f t="shared" si="14"/>
        <v>182.38888888888886</v>
      </c>
      <c r="GV336" s="536">
        <f t="shared" si="14"/>
        <v>100.83222222222223</v>
      </c>
      <c r="GW336" s="536">
        <f t="shared" si="14"/>
        <v>45.70821437234499</v>
      </c>
      <c r="GX336" s="536">
        <f t="shared" si="14"/>
        <v>21.417655424258321</v>
      </c>
      <c r="GY336" s="536">
        <f t="shared" si="14"/>
        <v>11.58</v>
      </c>
      <c r="GZ336" s="536">
        <f t="shared" si="14"/>
        <v>6.8</v>
      </c>
      <c r="HA336" s="536">
        <f t="shared" si="14"/>
        <v>0</v>
      </c>
      <c r="HB336" s="536">
        <f t="shared" si="14"/>
        <v>1865.7595257995665</v>
      </c>
      <c r="HC336" s="536">
        <f t="shared" si="14"/>
        <v>12246.070000000002</v>
      </c>
      <c r="HD336" s="536">
        <f t="shared" si="14"/>
        <v>4922595.9974551136</v>
      </c>
      <c r="HE336" s="536">
        <f t="shared" si="14"/>
        <v>4085322.0111111132</v>
      </c>
      <c r="HF336" s="536">
        <f t="shared" si="14"/>
        <v>4633781.1677777786</v>
      </c>
      <c r="HG336" s="536">
        <f t="shared" si="14"/>
        <v>3335960.6417856286</v>
      </c>
      <c r="HH336" s="536">
        <f t="shared" si="14"/>
        <v>2081651.5323445757</v>
      </c>
      <c r="HI336" s="536">
        <f t="shared" si="14"/>
        <v>1113907.4200000002</v>
      </c>
      <c r="HJ336" s="536">
        <f t="shared" si="14"/>
        <v>780217.44999999984</v>
      </c>
      <c r="HK336" s="536">
        <f t="shared" si="14"/>
        <v>125227.1</v>
      </c>
      <c r="HL336" s="536">
        <f t="shared" si="14"/>
        <v>21090909.3904742</v>
      </c>
      <c r="HM336" s="536">
        <f t="shared" si="14"/>
        <v>6803.5000000000009</v>
      </c>
      <c r="HN336" s="536">
        <f t="shared" si="14"/>
        <v>3191730.2000000039</v>
      </c>
      <c r="HO336" s="536">
        <f t="shared" si="14"/>
        <v>3177473.2999999984</v>
      </c>
      <c r="HP336" s="536">
        <f t="shared" si="14"/>
        <v>4118916.5000000023</v>
      </c>
      <c r="HQ336" s="536">
        <f t="shared" si="14"/>
        <v>3335968.5999999926</v>
      </c>
      <c r="HR336" s="536">
        <f t="shared" si="14"/>
        <v>2544241.6499999985</v>
      </c>
      <c r="HS336" s="536">
        <f t="shared" si="14"/>
        <v>1608978.4000000001</v>
      </c>
      <c r="HT336" s="536">
        <f t="shared" si="14"/>
        <v>1300364.850000001</v>
      </c>
      <c r="HU336" s="536">
        <f t="shared" si="14"/>
        <v>250454.2</v>
      </c>
      <c r="HV336" s="536">
        <f t="shared" si="14"/>
        <v>19624931.599999994</v>
      </c>
      <c r="HW336" s="536">
        <f t="shared" si="14"/>
        <v>38320.349999999991</v>
      </c>
      <c r="HX336" s="536">
        <f t="shared" si="14"/>
        <v>19663251.900000002</v>
      </c>
      <c r="HY336" s="536">
        <f t="shared" si="14"/>
        <v>12246.070000000002</v>
      </c>
      <c r="HZ336" s="536">
        <f t="shared" si="14"/>
        <v>4922595.9974551136</v>
      </c>
      <c r="IA336" s="536">
        <f t="shared" si="14"/>
        <v>4085322.0111111132</v>
      </c>
      <c r="IB336" s="536">
        <f t="shared" si="14"/>
        <v>4633781.1677777786</v>
      </c>
      <c r="IC336" s="536">
        <f t="shared" si="14"/>
        <v>3335960.6417856286</v>
      </c>
      <c r="ID336" s="536">
        <f t="shared" si="14"/>
        <v>2081651.5323445757</v>
      </c>
      <c r="IE336" s="536">
        <f t="shared" si="14"/>
        <v>1113907.4200000002</v>
      </c>
      <c r="IF336" s="536">
        <f t="shared" si="14"/>
        <v>780217.44999999984</v>
      </c>
      <c r="IG336" s="536">
        <f t="shared" si="14"/>
        <v>125227.1</v>
      </c>
      <c r="IH336" s="536">
        <f t="shared" si="14"/>
        <v>21090909.3904742</v>
      </c>
      <c r="II336" s="536">
        <f t="shared" si="14"/>
        <v>3866.5400000000004</v>
      </c>
      <c r="IJ336" s="536">
        <f t="shared" si="14"/>
        <v>1437431.1800000006</v>
      </c>
      <c r="IK336" s="536">
        <f t="shared" si="14"/>
        <v>696187.0299999998</v>
      </c>
      <c r="IL336" s="536">
        <f t="shared" si="14"/>
        <v>522814.70000000042</v>
      </c>
      <c r="IM336" s="536">
        <f t="shared" si="14"/>
        <v>241677.85999999993</v>
      </c>
      <c r="IN336" s="536">
        <f t="shared" si="14"/>
        <v>83683.570000000051</v>
      </c>
      <c r="IO336" s="536">
        <f t="shared" si="14"/>
        <v>24645.819999999992</v>
      </c>
      <c r="IP336" s="536">
        <f t="shared" si="14"/>
        <v>8276.2300000000032</v>
      </c>
      <c r="IQ336" s="536">
        <f t="shared" si="14"/>
        <v>392.72999999999985</v>
      </c>
      <c r="IR336" s="536">
        <f t="shared" si="14"/>
        <v>3018975.6599999983</v>
      </c>
      <c r="IS336" s="536">
        <f t="shared" si="14"/>
        <v>8379.5300000000007</v>
      </c>
      <c r="IT336" s="536">
        <f t="shared" si="14"/>
        <v>3485164.727455108</v>
      </c>
      <c r="IU336" s="536">
        <f t="shared" si="14"/>
        <v>3389134.9111111127</v>
      </c>
      <c r="IV336" s="536">
        <f t="shared" si="14"/>
        <v>4110966.4877777826</v>
      </c>
      <c r="IW336" s="536">
        <f t="shared" si="14"/>
        <v>3094282.7417856264</v>
      </c>
      <c r="IX336" s="536">
        <f t="shared" si="14"/>
        <v>1997967.9823445769</v>
      </c>
      <c r="IY336" s="536">
        <f t="shared" si="14"/>
        <v>1089261.6000000006</v>
      </c>
      <c r="IZ336" s="536">
        <f t="shared" si="14"/>
        <v>771941.27000000014</v>
      </c>
      <c r="JA336" s="536">
        <f t="shared" ref="JA336:JN336" si="15">SUM(JA$6:JA$331)</f>
        <v>124834.37000000002</v>
      </c>
      <c r="JB336" s="536">
        <f t="shared" si="15"/>
        <v>18071943.710474189</v>
      </c>
      <c r="JC336" s="536">
        <f t="shared" si="15"/>
        <v>4656.7</v>
      </c>
      <c r="JD336" s="536">
        <f t="shared" si="15"/>
        <v>2323443.1999999993</v>
      </c>
      <c r="JE336" s="536">
        <f t="shared" si="15"/>
        <v>2635994.5</v>
      </c>
      <c r="JF336" s="536">
        <f t="shared" si="15"/>
        <v>3654192.7000000007</v>
      </c>
      <c r="JG336" s="536">
        <f t="shared" si="15"/>
        <v>3094285.5000000005</v>
      </c>
      <c r="JH336" s="536">
        <f t="shared" si="15"/>
        <v>2441961.5999999992</v>
      </c>
      <c r="JI336" s="536">
        <f t="shared" si="15"/>
        <v>1573377.1000000003</v>
      </c>
      <c r="JJ336" s="536">
        <f t="shared" si="15"/>
        <v>1286571.8999999999</v>
      </c>
      <c r="JK336" s="536">
        <f t="shared" si="15"/>
        <v>249668.8</v>
      </c>
      <c r="JL336" s="536">
        <f t="shared" si="15"/>
        <v>17264151.999999996</v>
      </c>
      <c r="JM336" s="536">
        <f t="shared" si="15"/>
        <v>38320.349999999991</v>
      </c>
      <c r="JN336" s="536">
        <f t="shared" si="15"/>
        <v>17302472.300000004</v>
      </c>
      <c r="JP336" s="143">
        <f t="shared" ref="JP336" si="16">+JM336-HW336</f>
        <v>0</v>
      </c>
    </row>
    <row r="337" spans="1:234" s="167" customFormat="1" x14ac:dyDescent="0.2">
      <c r="D337" s="168"/>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c r="CM337" s="163"/>
      <c r="CN337" s="163"/>
      <c r="CO337" s="163"/>
      <c r="CP337" s="163"/>
      <c r="CQ337" s="163"/>
      <c r="CR337" s="163"/>
      <c r="CS337" s="163"/>
      <c r="CT337" s="163"/>
      <c r="CU337" s="163"/>
      <c r="CV337" s="163"/>
      <c r="CW337" s="163"/>
      <c r="CX337" s="163"/>
      <c r="CY337" s="163"/>
      <c r="CZ337" s="163"/>
      <c r="DA337" s="163"/>
      <c r="DB337" s="163"/>
      <c r="DC337" s="163"/>
      <c r="DD337" s="163"/>
      <c r="DE337" s="163"/>
      <c r="DF337" s="163"/>
      <c r="DG337" s="163"/>
      <c r="DH337" s="163"/>
      <c r="DI337" s="163"/>
      <c r="DJ337" s="163"/>
      <c r="DK337" s="163"/>
      <c r="DL337" s="163"/>
      <c r="DM337" s="163"/>
      <c r="DN337" s="163"/>
      <c r="DO337" s="163"/>
      <c r="DP337" s="163"/>
      <c r="DQ337" s="163"/>
      <c r="DR337" s="163"/>
      <c r="DS337" s="163"/>
      <c r="DT337" s="163"/>
      <c r="DU337" s="163"/>
      <c r="DV337" s="163"/>
      <c r="DW337" s="163"/>
      <c r="DX337" s="163"/>
      <c r="DY337" s="163"/>
      <c r="DZ337" s="163"/>
      <c r="EA337" s="163"/>
      <c r="EB337" s="163"/>
      <c r="EC337" s="163"/>
      <c r="ED337" s="163"/>
      <c r="EE337" s="163"/>
      <c r="EF337" s="163"/>
      <c r="EG337" s="163"/>
      <c r="EH337" s="163"/>
      <c r="EI337" s="163"/>
      <c r="EJ337" s="163"/>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3"/>
      <c r="GI337" s="163"/>
      <c r="GJ337" s="163"/>
      <c r="GK337" s="163"/>
      <c r="GL337" s="163"/>
      <c r="GM337" s="163"/>
      <c r="GN337" s="163"/>
      <c r="GO337" s="163"/>
      <c r="GP337" s="163"/>
      <c r="GQ337" s="163"/>
      <c r="GR337" s="163"/>
    </row>
    <row r="338" spans="1:234" s="167" customFormat="1" x14ac:dyDescent="0.2">
      <c r="A338" s="602" t="s">
        <v>949</v>
      </c>
      <c r="B338" s="150"/>
      <c r="D338" s="196"/>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c r="CM338" s="163"/>
      <c r="CN338" s="163"/>
      <c r="CO338" s="163"/>
      <c r="CP338" s="163"/>
      <c r="CQ338" s="163"/>
      <c r="CR338" s="163"/>
      <c r="CS338" s="163"/>
      <c r="CT338" s="163"/>
      <c r="CU338" s="163"/>
      <c r="CV338" s="163"/>
      <c r="CW338" s="163"/>
      <c r="CX338" s="163"/>
      <c r="CY338" s="163"/>
      <c r="CZ338" s="163"/>
      <c r="DA338" s="163"/>
      <c r="DB338" s="163"/>
      <c r="DC338" s="163"/>
      <c r="DD338" s="163"/>
      <c r="DE338" s="163"/>
      <c r="DF338" s="163"/>
      <c r="DG338" s="163"/>
      <c r="DH338" s="163"/>
      <c r="DI338" s="163"/>
      <c r="DJ338" s="163"/>
      <c r="DK338" s="163"/>
      <c r="DL338" s="163"/>
      <c r="DM338" s="163"/>
      <c r="DN338" s="163"/>
      <c r="DO338" s="163"/>
      <c r="DP338" s="163"/>
      <c r="DQ338" s="163"/>
      <c r="DR338" s="163"/>
      <c r="DS338" s="163"/>
      <c r="DT338" s="163"/>
      <c r="DU338" s="163"/>
      <c r="DV338" s="163"/>
      <c r="DW338" s="163"/>
      <c r="DX338" s="163"/>
      <c r="DY338" s="163"/>
      <c r="DZ338" s="163"/>
      <c r="EA338" s="163"/>
      <c r="EB338" s="163"/>
      <c r="EC338" s="163"/>
      <c r="ED338" s="163"/>
      <c r="EE338" s="163"/>
      <c r="EF338" s="163"/>
      <c r="EG338" s="163"/>
      <c r="EH338" s="163"/>
      <c r="EI338" s="163"/>
      <c r="EJ338" s="163"/>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3"/>
      <c r="GI338" s="163"/>
      <c r="GJ338" s="163"/>
      <c r="GK338" s="163"/>
      <c r="GL338" s="163"/>
      <c r="GM338" s="163"/>
      <c r="GN338" s="163"/>
      <c r="GO338" s="163"/>
      <c r="GP338" s="163"/>
      <c r="GQ338" s="163"/>
      <c r="GR338" s="163"/>
    </row>
    <row r="339" spans="1:234" s="167" customFormat="1" x14ac:dyDescent="0.2">
      <c r="B339" s="150"/>
      <c r="D339" s="168"/>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c r="CM339" s="163"/>
      <c r="CN339" s="163"/>
      <c r="CO339" s="163"/>
      <c r="CP339" s="163"/>
      <c r="CQ339" s="163"/>
      <c r="CR339" s="163"/>
      <c r="CS339" s="163"/>
      <c r="CT339" s="163"/>
      <c r="CU339" s="163"/>
      <c r="CV339" s="163"/>
      <c r="CW339" s="163"/>
      <c r="CX339" s="163"/>
      <c r="CY339" s="163"/>
      <c r="CZ339" s="163"/>
      <c r="DA339" s="163"/>
      <c r="DB339" s="163"/>
      <c r="DC339" s="163"/>
      <c r="DD339" s="163"/>
      <c r="DE339" s="163"/>
      <c r="DF339" s="163"/>
      <c r="DG339" s="163"/>
      <c r="DH339" s="163"/>
      <c r="DI339" s="163"/>
      <c r="DJ339" s="163"/>
      <c r="DK339" s="163"/>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3"/>
      <c r="EU339" s="163"/>
      <c r="EV339" s="163"/>
      <c r="EW339" s="163"/>
      <c r="EX339" s="163"/>
      <c r="EY339" s="163"/>
      <c r="EZ339" s="163"/>
      <c r="FA339" s="163"/>
      <c r="FB339" s="163"/>
      <c r="FC339" s="163"/>
      <c r="FD339" s="163"/>
      <c r="FE339" s="163"/>
      <c r="FF339" s="163"/>
      <c r="FG339" s="163"/>
      <c r="FH339" s="163"/>
      <c r="FI339" s="163"/>
      <c r="FJ339" s="163"/>
      <c r="FK339" s="163"/>
      <c r="FL339" s="168"/>
      <c r="FM339" s="168"/>
      <c r="FN339" s="168"/>
      <c r="FO339" s="168"/>
      <c r="FP339" s="168"/>
      <c r="FQ339" s="168"/>
      <c r="FR339" s="168"/>
    </row>
    <row r="340" spans="1:234" s="167" customFormat="1" x14ac:dyDescent="0.2">
      <c r="B340" s="150"/>
      <c r="D340" s="168"/>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c r="CM340" s="163"/>
      <c r="CN340" s="163"/>
      <c r="CO340" s="163"/>
      <c r="CP340" s="163"/>
      <c r="CQ340" s="163"/>
      <c r="CR340" s="163"/>
      <c r="CS340" s="163"/>
      <c r="CT340" s="163"/>
      <c r="CU340" s="163"/>
      <c r="CV340" s="163"/>
      <c r="CW340" s="163"/>
      <c r="CX340" s="163"/>
      <c r="CY340" s="163"/>
      <c r="CZ340" s="163"/>
      <c r="DA340" s="163"/>
      <c r="DB340" s="163"/>
      <c r="DC340" s="163"/>
      <c r="DD340" s="163"/>
      <c r="DE340" s="163"/>
      <c r="DF340" s="163"/>
      <c r="DG340" s="163"/>
      <c r="DH340" s="163"/>
      <c r="DI340" s="163"/>
      <c r="DJ340" s="163"/>
      <c r="DK340" s="163"/>
      <c r="DL340" s="163"/>
      <c r="DM340" s="163"/>
      <c r="DN340" s="163"/>
      <c r="DO340" s="163"/>
      <c r="DP340" s="163"/>
      <c r="DQ340" s="163"/>
      <c r="DR340" s="163"/>
      <c r="DS340" s="163"/>
      <c r="DT340" s="163"/>
      <c r="DU340" s="163"/>
      <c r="DV340" s="163"/>
      <c r="DW340" s="163"/>
      <c r="DX340" s="163"/>
      <c r="DY340" s="163"/>
      <c r="DZ340" s="163"/>
      <c r="EA340" s="163"/>
      <c r="EB340" s="163"/>
      <c r="EC340" s="163"/>
      <c r="ED340" s="163"/>
      <c r="EE340" s="163"/>
      <c r="EF340" s="163"/>
      <c r="EG340" s="163"/>
      <c r="EH340" s="163"/>
      <c r="EI340" s="163"/>
      <c r="EJ340" s="163"/>
      <c r="EK340" s="163"/>
      <c r="EL340" s="163"/>
      <c r="EM340" s="163"/>
      <c r="EN340" s="163"/>
      <c r="EO340" s="163"/>
      <c r="EP340" s="163"/>
      <c r="EQ340" s="163"/>
      <c r="ER340" s="163"/>
      <c r="ES340" s="163"/>
      <c r="ET340" s="163"/>
      <c r="EU340" s="163"/>
      <c r="EV340" s="163"/>
      <c r="EW340" s="163"/>
      <c r="EX340" s="163"/>
      <c r="EY340" s="163"/>
      <c r="EZ340" s="163"/>
      <c r="FA340" s="163"/>
      <c r="FB340" s="163"/>
      <c r="FC340" s="163"/>
      <c r="FD340" s="163"/>
      <c r="FE340" s="163"/>
      <c r="FF340" s="163"/>
      <c r="FG340" s="163"/>
      <c r="FH340" s="163"/>
      <c r="FI340" s="163"/>
      <c r="FJ340" s="163"/>
      <c r="FK340" s="163"/>
      <c r="FL340" s="168"/>
      <c r="FM340" s="168"/>
      <c r="FN340" s="168"/>
      <c r="FO340" s="168"/>
      <c r="FP340" s="168"/>
      <c r="FQ340" s="168"/>
      <c r="FR340" s="168"/>
    </row>
    <row r="341" spans="1:234" s="455" customFormat="1" x14ac:dyDescent="0.2">
      <c r="B341" s="170"/>
      <c r="D341" s="314">
        <v>1</v>
      </c>
      <c r="E341" s="314">
        <v>2</v>
      </c>
      <c r="F341" s="314">
        <v>3</v>
      </c>
      <c r="G341" s="314">
        <v>4</v>
      </c>
      <c r="H341" s="314">
        <v>5</v>
      </c>
      <c r="I341" s="314">
        <v>6</v>
      </c>
      <c r="J341" s="314">
        <v>7</v>
      </c>
      <c r="K341" s="314">
        <v>8</v>
      </c>
      <c r="L341" s="314">
        <v>9</v>
      </c>
      <c r="M341" s="314">
        <v>10</v>
      </c>
      <c r="N341" s="314">
        <v>11</v>
      </c>
      <c r="O341" s="314">
        <v>12</v>
      </c>
      <c r="P341" s="314">
        <v>13</v>
      </c>
      <c r="Q341" s="314">
        <v>14</v>
      </c>
      <c r="R341" s="314">
        <v>15</v>
      </c>
      <c r="S341" s="314">
        <v>16</v>
      </c>
      <c r="T341" s="314">
        <v>17</v>
      </c>
      <c r="U341" s="314">
        <v>18</v>
      </c>
      <c r="V341" s="314">
        <v>19</v>
      </c>
      <c r="W341" s="314">
        <v>20</v>
      </c>
      <c r="X341" s="314">
        <v>21</v>
      </c>
      <c r="Y341" s="314">
        <v>22</v>
      </c>
      <c r="Z341" s="314">
        <v>23</v>
      </c>
      <c r="AA341" s="314">
        <v>24</v>
      </c>
      <c r="AB341" s="314">
        <v>25</v>
      </c>
      <c r="AC341" s="314">
        <v>26</v>
      </c>
      <c r="AD341" s="314">
        <v>27</v>
      </c>
      <c r="AE341" s="314">
        <v>28</v>
      </c>
      <c r="AF341" s="314">
        <v>29</v>
      </c>
      <c r="AG341" s="314">
        <v>30</v>
      </c>
      <c r="AH341" s="314">
        <v>31</v>
      </c>
      <c r="AI341" s="314">
        <v>32</v>
      </c>
      <c r="AJ341" s="314">
        <v>33</v>
      </c>
      <c r="AK341" s="314">
        <v>34</v>
      </c>
      <c r="AL341" s="314">
        <v>35</v>
      </c>
      <c r="AM341" s="314">
        <v>36</v>
      </c>
      <c r="AN341" s="314">
        <v>37</v>
      </c>
      <c r="AO341" s="314">
        <v>38</v>
      </c>
      <c r="AP341" s="314">
        <v>39</v>
      </c>
      <c r="AQ341" s="314">
        <v>40</v>
      </c>
      <c r="AR341" s="314">
        <v>41</v>
      </c>
      <c r="AS341" s="314">
        <v>42</v>
      </c>
      <c r="AT341" s="314">
        <v>43</v>
      </c>
      <c r="AU341" s="314">
        <v>44</v>
      </c>
      <c r="AV341" s="314">
        <v>45</v>
      </c>
      <c r="AW341" s="314">
        <v>46</v>
      </c>
      <c r="AX341" s="314">
        <v>47</v>
      </c>
      <c r="AY341" s="314">
        <v>48</v>
      </c>
      <c r="AZ341" s="314">
        <v>49</v>
      </c>
      <c r="BA341" s="314"/>
      <c r="BB341" s="314"/>
      <c r="BC341" s="314"/>
      <c r="BD341" s="314"/>
      <c r="BE341" s="314"/>
      <c r="BF341" s="314"/>
      <c r="BG341" s="314"/>
      <c r="BH341" s="314"/>
      <c r="BI341" s="314"/>
      <c r="BJ341" s="314"/>
      <c r="BK341" s="314"/>
      <c r="BL341" s="224"/>
      <c r="BM341" s="456"/>
      <c r="BN341" s="224"/>
      <c r="BO341" s="456"/>
      <c r="BP341" s="224"/>
      <c r="BQ341" s="456"/>
      <c r="BR341" s="224"/>
      <c r="BS341" s="456"/>
      <c r="BT341" s="224"/>
      <c r="BU341" s="456"/>
      <c r="BV341" s="224"/>
      <c r="BW341" s="456"/>
      <c r="BX341" s="224"/>
      <c r="BY341" s="456"/>
      <c r="BZ341" s="224"/>
      <c r="CA341" s="456"/>
      <c r="CB341" s="224"/>
      <c r="CC341" s="456"/>
      <c r="CD341" s="224"/>
      <c r="CE341" s="456"/>
      <c r="CF341" s="224"/>
      <c r="CG341" s="456"/>
      <c r="CH341" s="224"/>
      <c r="CI341" s="456"/>
      <c r="CJ341" s="170"/>
      <c r="CL341" s="170"/>
      <c r="CN341" s="170"/>
      <c r="CP341" s="170"/>
      <c r="CR341" s="170"/>
      <c r="CT341" s="170"/>
      <c r="CV341" s="170"/>
      <c r="CX341" s="170"/>
      <c r="CZ341" s="170"/>
      <c r="DB341" s="170"/>
      <c r="DD341" s="170"/>
      <c r="DF341" s="170"/>
      <c r="DH341" s="170"/>
      <c r="DJ341" s="170"/>
      <c r="DL341" s="170"/>
      <c r="DN341" s="170"/>
      <c r="DP341" s="170"/>
      <c r="DR341" s="170"/>
      <c r="DT341" s="170"/>
      <c r="DV341" s="170"/>
      <c r="DX341" s="170"/>
      <c r="DZ341" s="170"/>
      <c r="EB341" s="170"/>
      <c r="ED341" s="170"/>
      <c r="EF341" s="170"/>
      <c r="EH341" s="170"/>
      <c r="EJ341" s="170"/>
      <c r="EL341" s="170"/>
      <c r="EN341" s="170"/>
      <c r="EP341" s="170"/>
      <c r="ER341" s="170"/>
      <c r="ET341" s="170"/>
      <c r="EV341" s="170"/>
      <c r="EX341" s="170"/>
      <c r="EZ341" s="170"/>
      <c r="FB341" s="170"/>
      <c r="FD341" s="170"/>
      <c r="FF341" s="170"/>
      <c r="FH341" s="170"/>
      <c r="FJ341" s="170"/>
      <c r="FL341" s="170"/>
      <c r="FN341" s="170"/>
      <c r="FP341" s="170"/>
      <c r="FR341" s="170"/>
      <c r="FT341" s="170"/>
      <c r="FV341" s="170"/>
      <c r="FX341" s="170"/>
      <c r="FZ341" s="170"/>
      <c r="GB341" s="170"/>
      <c r="GD341" s="170"/>
      <c r="GF341" s="170"/>
      <c r="GH341" s="170"/>
      <c r="GJ341" s="170"/>
      <c r="GL341" s="170"/>
      <c r="GN341" s="170"/>
      <c r="GP341" s="170"/>
      <c r="GR341" s="170"/>
      <c r="GT341" s="170"/>
      <c r="GV341" s="170"/>
      <c r="GX341" s="170"/>
      <c r="GZ341" s="170"/>
      <c r="HB341" s="170"/>
      <c r="HD341" s="170"/>
      <c r="HF341" s="170"/>
      <c r="HH341" s="170"/>
      <c r="HJ341" s="170"/>
      <c r="HL341" s="170"/>
      <c r="HN341" s="170"/>
      <c r="HP341" s="170"/>
      <c r="HR341" s="170"/>
      <c r="HT341" s="170"/>
      <c r="HV341" s="170"/>
      <c r="HX341" s="170"/>
      <c r="HZ341" s="170"/>
    </row>
    <row r="342" spans="1:234" s="167" customFormat="1" x14ac:dyDescent="0.2">
      <c r="B342" s="150"/>
      <c r="D342" s="168"/>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c r="CM342" s="163"/>
      <c r="CN342" s="163"/>
      <c r="CO342" s="163"/>
      <c r="CP342" s="163"/>
      <c r="CQ342" s="163"/>
      <c r="CR342" s="163"/>
      <c r="CS342" s="163"/>
      <c r="CT342" s="163"/>
      <c r="CU342" s="163"/>
      <c r="CV342" s="163"/>
      <c r="CW342" s="163"/>
      <c r="CX342" s="163"/>
      <c r="CY342" s="163"/>
      <c r="CZ342" s="163"/>
      <c r="DA342" s="163"/>
      <c r="DB342" s="163"/>
      <c r="DC342" s="163"/>
      <c r="DD342" s="163"/>
      <c r="DE342" s="163"/>
      <c r="DF342" s="163"/>
      <c r="DG342" s="163"/>
      <c r="DH342" s="163"/>
      <c r="DI342" s="163"/>
      <c r="DJ342" s="163"/>
      <c r="DK342" s="163"/>
      <c r="DL342" s="163"/>
      <c r="DM342" s="163"/>
      <c r="DN342" s="163"/>
      <c r="DO342" s="163"/>
      <c r="DP342" s="163"/>
      <c r="DQ342" s="163"/>
      <c r="DR342" s="163"/>
      <c r="DS342" s="163"/>
      <c r="DT342" s="163"/>
      <c r="DU342" s="163"/>
      <c r="DV342" s="163"/>
      <c r="DW342" s="163"/>
      <c r="DX342" s="163"/>
      <c r="DY342" s="163"/>
      <c r="DZ342" s="163"/>
      <c r="EA342" s="163"/>
      <c r="EB342" s="163"/>
      <c r="EC342" s="163"/>
      <c r="ED342" s="163"/>
      <c r="EE342" s="163"/>
      <c r="EF342" s="163"/>
      <c r="EG342" s="163"/>
      <c r="EH342" s="163"/>
      <c r="EI342" s="163"/>
      <c r="EJ342" s="163"/>
      <c r="EK342" s="163"/>
      <c r="EL342" s="163"/>
      <c r="EM342" s="163"/>
      <c r="EN342" s="163"/>
      <c r="EO342" s="163"/>
      <c r="EP342" s="163"/>
      <c r="EQ342" s="163"/>
      <c r="ER342" s="163"/>
      <c r="ES342" s="163"/>
      <c r="ET342" s="163"/>
      <c r="EU342" s="163"/>
      <c r="EV342" s="163"/>
      <c r="EW342" s="163"/>
      <c r="EX342" s="163"/>
      <c r="EY342" s="163"/>
      <c r="EZ342" s="163"/>
      <c r="FA342" s="163"/>
      <c r="FB342" s="163"/>
      <c r="FC342" s="163"/>
      <c r="FD342" s="163"/>
      <c r="FE342" s="163"/>
      <c r="FF342" s="163"/>
      <c r="FG342" s="163"/>
      <c r="FH342" s="163"/>
      <c r="FI342" s="163"/>
      <c r="FJ342" s="163"/>
      <c r="FK342" s="163"/>
      <c r="FL342" s="168"/>
      <c r="FM342" s="168"/>
      <c r="FN342" s="168"/>
      <c r="FO342" s="168"/>
      <c r="FP342" s="168"/>
      <c r="FQ342" s="168"/>
      <c r="FR342" s="168"/>
    </row>
    <row r="343" spans="1:234" x14ac:dyDescent="0.2">
      <c r="M343" s="163"/>
      <c r="V343" s="163"/>
    </row>
    <row r="344" spans="1:234" ht="13.5" thickBot="1" x14ac:dyDescent="0.25">
      <c r="A344" s="691" t="s">
        <v>348</v>
      </c>
      <c r="B344" s="691"/>
      <c r="D344" s="399" t="s">
        <v>910</v>
      </c>
      <c r="E344" s="144"/>
      <c r="F344" s="144"/>
      <c r="G344" s="144"/>
      <c r="H344" s="144"/>
      <c r="I344" s="144"/>
      <c r="J344" s="144"/>
      <c r="K344" s="144"/>
      <c r="L344" s="144"/>
      <c r="M344" s="540"/>
      <c r="N344" s="144"/>
      <c r="O344" s="144"/>
      <c r="P344" s="144"/>
      <c r="Q344" s="144"/>
      <c r="R344" s="144"/>
      <c r="S344" s="144"/>
      <c r="T344" s="144"/>
      <c r="U344" s="144"/>
      <c r="V344" s="540"/>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row>
    <row r="345" spans="1:234" ht="15.95" customHeight="1" x14ac:dyDescent="0.2">
      <c r="A345" s="691"/>
      <c r="B345" s="691"/>
      <c r="C345" s="147"/>
      <c r="D345" s="400"/>
      <c r="E345" s="692" t="s">
        <v>829</v>
      </c>
      <c r="F345" s="692"/>
      <c r="G345" s="692"/>
      <c r="H345" s="692"/>
      <c r="I345" s="692"/>
      <c r="J345" s="692"/>
      <c r="K345" s="692"/>
      <c r="L345" s="692"/>
      <c r="M345" s="692"/>
      <c r="N345" s="692"/>
      <c r="O345" s="692"/>
      <c r="P345" s="692"/>
      <c r="Q345" s="692"/>
      <c r="R345" s="692"/>
      <c r="S345" s="692"/>
      <c r="T345" s="692"/>
      <c r="U345" s="692"/>
      <c r="V345" s="692"/>
      <c r="W345" s="692"/>
      <c r="X345" s="692"/>
      <c r="Y345" s="692"/>
      <c r="Z345" s="692"/>
      <c r="AA345" s="692"/>
      <c r="AB345" s="692"/>
      <c r="AC345" s="695" t="s">
        <v>349</v>
      </c>
      <c r="AD345" s="695"/>
      <c r="AE345" s="695" t="s">
        <v>836</v>
      </c>
      <c r="AF345" s="695"/>
      <c r="AG345" s="695"/>
      <c r="AH345" s="695"/>
      <c r="AI345" s="695"/>
      <c r="AJ345" s="695"/>
      <c r="AK345" s="695"/>
      <c r="AL345" s="695"/>
      <c r="AM345" s="695"/>
      <c r="AN345" s="695" t="s">
        <v>923</v>
      </c>
      <c r="AO345" s="695"/>
      <c r="AP345" s="695"/>
      <c r="AQ345" s="695"/>
      <c r="AR345" s="695"/>
      <c r="AS345" s="695"/>
      <c r="AT345" s="695"/>
      <c r="AU345" s="695"/>
      <c r="AV345" s="695"/>
      <c r="AW345" s="427"/>
      <c r="AX345" s="427"/>
      <c r="AY345" s="427"/>
      <c r="AZ345" s="427"/>
      <c r="BA345" s="427"/>
      <c r="BB345" s="541"/>
      <c r="BC345" s="426"/>
      <c r="BD345" s="426"/>
      <c r="BE345" s="426"/>
      <c r="BF345" s="689"/>
      <c r="BG345" s="689"/>
      <c r="BH345" s="689"/>
      <c r="BI345" s="689"/>
      <c r="BJ345" s="689"/>
      <c r="BK345" s="199"/>
      <c r="BL345" s="199"/>
      <c r="BM345" s="199"/>
      <c r="BN345" s="163"/>
      <c r="BO345" s="163"/>
      <c r="BP345" s="249"/>
      <c r="BQ345" s="249"/>
      <c r="BR345" s="249"/>
      <c r="BS345" s="249"/>
      <c r="BT345" s="249"/>
      <c r="BU345" s="249"/>
      <c r="BV345" s="249"/>
      <c r="BW345" s="249"/>
      <c r="BX345" s="249"/>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L345" s="145"/>
      <c r="FS345" s="146"/>
    </row>
    <row r="346" spans="1:234" ht="15.95" customHeight="1" thickBot="1" x14ac:dyDescent="0.25">
      <c r="A346" s="691"/>
      <c r="B346" s="691"/>
      <c r="D346" s="445"/>
      <c r="E346" s="693"/>
      <c r="F346" s="693"/>
      <c r="G346" s="693"/>
      <c r="H346" s="693"/>
      <c r="I346" s="693"/>
      <c r="J346" s="693"/>
      <c r="K346" s="693"/>
      <c r="L346" s="693"/>
      <c r="M346" s="693"/>
      <c r="N346" s="693"/>
      <c r="O346" s="693"/>
      <c r="P346" s="693"/>
      <c r="Q346" s="693"/>
      <c r="R346" s="693"/>
      <c r="S346" s="693"/>
      <c r="T346" s="693"/>
      <c r="U346" s="693"/>
      <c r="V346" s="693"/>
      <c r="W346" s="693"/>
      <c r="X346" s="693"/>
      <c r="Y346" s="693"/>
      <c r="Z346" s="693"/>
      <c r="AA346" s="693"/>
      <c r="AB346" s="693"/>
      <c r="AC346" s="696"/>
      <c r="AD346" s="696"/>
      <c r="AE346" s="696"/>
      <c r="AF346" s="696"/>
      <c r="AG346" s="696"/>
      <c r="AH346" s="696"/>
      <c r="AI346" s="696"/>
      <c r="AJ346" s="696"/>
      <c r="AK346" s="696"/>
      <c r="AL346" s="696"/>
      <c r="AM346" s="696"/>
      <c r="AN346" s="696"/>
      <c r="AO346" s="696"/>
      <c r="AP346" s="696"/>
      <c r="AQ346" s="696"/>
      <c r="AR346" s="696"/>
      <c r="AS346" s="696"/>
      <c r="AT346" s="696"/>
      <c r="AU346" s="696"/>
      <c r="AV346" s="696"/>
      <c r="AW346" s="446"/>
      <c r="AX346" s="446"/>
      <c r="AY346" s="446"/>
      <c r="AZ346" s="446"/>
      <c r="BA346" s="446"/>
      <c r="BB346" s="541"/>
      <c r="BC346" s="426"/>
      <c r="BD346" s="426"/>
      <c r="BE346" s="426"/>
      <c r="BF346" s="689"/>
      <c r="BG346" s="689"/>
      <c r="BH346" s="689"/>
      <c r="BI346" s="689"/>
      <c r="BJ346" s="689"/>
      <c r="BK346" s="199"/>
      <c r="BL346" s="199"/>
      <c r="BM346" s="199"/>
      <c r="BN346" s="163"/>
      <c r="BO346" s="163"/>
      <c r="BP346" s="249"/>
      <c r="BQ346" s="249"/>
      <c r="BR346" s="249"/>
      <c r="BS346" s="249"/>
      <c r="BT346" s="249"/>
      <c r="BU346" s="249"/>
      <c r="BV346" s="249"/>
      <c r="BW346" s="249"/>
      <c r="BX346" s="249"/>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L346" s="145"/>
      <c r="FS346" s="146"/>
    </row>
    <row r="347" spans="1:234" ht="63.75" x14ac:dyDescent="0.2">
      <c r="D347" s="402"/>
      <c r="E347" s="428" t="s">
        <v>350</v>
      </c>
      <c r="F347" s="428" t="s">
        <v>351</v>
      </c>
      <c r="G347" s="428" t="s">
        <v>352</v>
      </c>
      <c r="H347" s="428" t="s">
        <v>353</v>
      </c>
      <c r="I347" s="428" t="s">
        <v>354</v>
      </c>
      <c r="J347" s="428" t="s">
        <v>355</v>
      </c>
      <c r="K347" s="428" t="s">
        <v>356</v>
      </c>
      <c r="L347" s="428" t="s">
        <v>357</v>
      </c>
      <c r="M347" s="428" t="s">
        <v>358</v>
      </c>
      <c r="N347" s="428" t="s">
        <v>359</v>
      </c>
      <c r="O347" s="428" t="s">
        <v>360</v>
      </c>
      <c r="P347" s="428" t="s">
        <v>361</v>
      </c>
      <c r="Q347" s="428" t="s">
        <v>362</v>
      </c>
      <c r="R347" s="428" t="s">
        <v>363</v>
      </c>
      <c r="S347" s="428" t="s">
        <v>364</v>
      </c>
      <c r="T347" s="428" t="s">
        <v>365</v>
      </c>
      <c r="U347" s="428" t="s">
        <v>366</v>
      </c>
      <c r="V347" s="428" t="s">
        <v>367</v>
      </c>
      <c r="W347" s="428" t="s">
        <v>368</v>
      </c>
      <c r="X347" s="428" t="s">
        <v>369</v>
      </c>
      <c r="Y347" s="428" t="s">
        <v>370</v>
      </c>
      <c r="Z347" s="428" t="s">
        <v>371</v>
      </c>
      <c r="AA347" s="428" t="s">
        <v>372</v>
      </c>
      <c r="AB347" s="428" t="s">
        <v>373</v>
      </c>
      <c r="AC347" s="429" t="s">
        <v>909</v>
      </c>
      <c r="AD347" s="429" t="s">
        <v>908</v>
      </c>
      <c r="AE347" s="429" t="s">
        <v>374</v>
      </c>
      <c r="AF347" s="429" t="s">
        <v>375</v>
      </c>
      <c r="AG347" s="429" t="s">
        <v>376</v>
      </c>
      <c r="AH347" s="429" t="s">
        <v>377</v>
      </c>
      <c r="AI347" s="429" t="s">
        <v>378</v>
      </c>
      <c r="AJ347" s="429" t="s">
        <v>379</v>
      </c>
      <c r="AK347" s="429" t="s">
        <v>380</v>
      </c>
      <c r="AL347" s="429" t="s">
        <v>381</v>
      </c>
      <c r="AM347" s="429" t="s">
        <v>382</v>
      </c>
      <c r="AN347" s="429" t="s">
        <v>383</v>
      </c>
      <c r="AO347" s="429" t="s">
        <v>384</v>
      </c>
      <c r="AP347" s="429" t="s">
        <v>385</v>
      </c>
      <c r="AQ347" s="429" t="s">
        <v>386</v>
      </c>
      <c r="AR347" s="429" t="s">
        <v>387</v>
      </c>
      <c r="AS347" s="429" t="s">
        <v>388</v>
      </c>
      <c r="AT347" s="429" t="s">
        <v>389</v>
      </c>
      <c r="AU347" s="429" t="s">
        <v>390</v>
      </c>
      <c r="AV347" s="429" t="s">
        <v>391</v>
      </c>
      <c r="AW347" s="430"/>
      <c r="AX347" s="431"/>
      <c r="AY347" s="432" t="s">
        <v>832</v>
      </c>
      <c r="AZ347" s="432" t="s">
        <v>833</v>
      </c>
      <c r="BA347" s="432"/>
      <c r="BB347" s="542"/>
      <c r="BC347" s="543"/>
      <c r="BD347" s="247"/>
      <c r="BE347" s="247"/>
      <c r="BF347" s="247"/>
      <c r="BG347" s="247"/>
      <c r="BH347" s="247"/>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FE347" s="146"/>
      <c r="FF347" s="146"/>
      <c r="FG347" s="146"/>
      <c r="FH347" s="146"/>
      <c r="FI347" s="146"/>
      <c r="FJ347" s="146"/>
      <c r="FK347" s="146"/>
      <c r="FL347" s="143"/>
      <c r="FM347" s="143"/>
      <c r="FN347" s="143"/>
      <c r="FO347" s="143"/>
      <c r="FP347" s="143"/>
      <c r="FQ347" s="143"/>
      <c r="FR347" s="143"/>
    </row>
    <row r="348" spans="1:234" ht="13.5" thickBot="1" x14ac:dyDescent="0.25">
      <c r="A348" s="148"/>
      <c r="B348" s="149" t="s">
        <v>274</v>
      </c>
      <c r="C348" s="149" t="s">
        <v>275</v>
      </c>
      <c r="D348" s="445"/>
      <c r="E348" s="434"/>
      <c r="F348" s="434"/>
      <c r="G348" s="434"/>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c r="AF348" s="434"/>
      <c r="AG348" s="434"/>
      <c r="AH348" s="434"/>
      <c r="AI348" s="434"/>
      <c r="AJ348" s="434"/>
      <c r="AK348" s="434"/>
      <c r="AL348" s="434"/>
      <c r="AM348" s="434"/>
      <c r="AN348" s="434"/>
      <c r="AO348" s="434"/>
      <c r="AP348" s="434"/>
      <c r="AQ348" s="434"/>
      <c r="AR348" s="434"/>
      <c r="AS348" s="434"/>
      <c r="AT348" s="434"/>
      <c r="AU348" s="434"/>
      <c r="AV348" s="434"/>
      <c r="AW348" s="434"/>
      <c r="AX348" s="435"/>
      <c r="AY348" s="435"/>
      <c r="AZ348" s="435"/>
      <c r="BA348" s="435"/>
      <c r="BB348" s="552"/>
      <c r="BC348" s="553"/>
      <c r="BD348" s="247"/>
      <c r="BE348" s="247"/>
      <c r="BF348" s="247"/>
      <c r="BG348" s="247"/>
      <c r="BH348" s="247"/>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FE348" s="146"/>
      <c r="FF348" s="146"/>
      <c r="FG348" s="146"/>
      <c r="FH348" s="146"/>
      <c r="FI348" s="146"/>
      <c r="FJ348" s="146"/>
      <c r="FK348" s="146"/>
      <c r="FL348" s="143"/>
      <c r="FM348" s="143"/>
      <c r="FN348" s="143"/>
      <c r="FO348" s="143"/>
      <c r="FP348" s="143"/>
      <c r="FQ348" s="143"/>
      <c r="FR348" s="143"/>
    </row>
    <row r="349" spans="1:234" x14ac:dyDescent="0.2">
      <c r="A349" s="150" t="s">
        <v>148</v>
      </c>
      <c r="B349" s="151" t="s">
        <v>276</v>
      </c>
      <c r="C349" s="152" t="s">
        <v>277</v>
      </c>
      <c r="D349" s="404" t="s">
        <v>147</v>
      </c>
      <c r="E349" s="436">
        <v>0</v>
      </c>
      <c r="F349" s="286">
        <v>4</v>
      </c>
      <c r="G349" s="447">
        <v>0</v>
      </c>
      <c r="H349" s="559">
        <v>1</v>
      </c>
      <c r="I349" s="559">
        <v>45</v>
      </c>
      <c r="J349" s="559">
        <v>118</v>
      </c>
      <c r="K349" s="559">
        <v>0</v>
      </c>
      <c r="L349" s="559">
        <v>3</v>
      </c>
      <c r="M349" s="559">
        <v>3</v>
      </c>
      <c r="N349" s="559">
        <v>3</v>
      </c>
      <c r="O349" s="559">
        <v>0</v>
      </c>
      <c r="P349" s="559">
        <v>1</v>
      </c>
      <c r="Q349" s="559">
        <v>0</v>
      </c>
      <c r="R349" s="559">
        <v>17</v>
      </c>
      <c r="S349" s="559">
        <v>0</v>
      </c>
      <c r="T349" s="559">
        <v>0</v>
      </c>
      <c r="U349" s="559">
        <v>0</v>
      </c>
      <c r="V349" s="559">
        <v>2</v>
      </c>
      <c r="W349" s="559">
        <v>3</v>
      </c>
      <c r="X349" s="559">
        <v>4</v>
      </c>
      <c r="Y349" s="559">
        <v>49</v>
      </c>
      <c r="Z349" s="559">
        <v>0</v>
      </c>
      <c r="AA349" s="559">
        <v>16</v>
      </c>
      <c r="AB349" s="559">
        <v>269</v>
      </c>
      <c r="AC349" s="560">
        <v>1</v>
      </c>
      <c r="AD349" s="560">
        <v>1</v>
      </c>
      <c r="AE349" s="559">
        <v>8</v>
      </c>
      <c r="AF349" s="559">
        <v>8</v>
      </c>
      <c r="AG349" s="559">
        <v>10</v>
      </c>
      <c r="AH349" s="559">
        <v>4</v>
      </c>
      <c r="AI349" s="559">
        <v>0</v>
      </c>
      <c r="AJ349" s="559">
        <v>0</v>
      </c>
      <c r="AK349" s="559">
        <v>1</v>
      </c>
      <c r="AL349" s="559">
        <v>0</v>
      </c>
      <c r="AM349" s="559">
        <v>31</v>
      </c>
      <c r="AN349" s="559">
        <v>6</v>
      </c>
      <c r="AO349" s="559">
        <v>4</v>
      </c>
      <c r="AP349" s="559">
        <v>5</v>
      </c>
      <c r="AQ349" s="559">
        <v>2</v>
      </c>
      <c r="AR349" s="559">
        <v>0</v>
      </c>
      <c r="AS349" s="559">
        <v>0</v>
      </c>
      <c r="AT349" s="559">
        <v>0</v>
      </c>
      <c r="AU349" s="559">
        <v>0</v>
      </c>
      <c r="AV349" s="559">
        <v>17</v>
      </c>
      <c r="AW349" s="448"/>
      <c r="AX349" s="416"/>
      <c r="AY349" s="437" t="str">
        <f t="shared" ref="AY349:AY412" si="17">+IF(AC349=1,"Yes","No")</f>
        <v>Yes</v>
      </c>
      <c r="AZ349" s="437" t="str">
        <f t="shared" ref="AZ349:AZ412" si="18">+IF(AD349=1,"Yes",IF(AD349=2,"No","Open"))</f>
        <v>Yes</v>
      </c>
      <c r="BA349" s="437"/>
      <c r="BB349" s="544"/>
      <c r="BC349" s="545"/>
      <c r="BD349" s="247"/>
      <c r="BE349" s="247"/>
      <c r="BF349" s="247"/>
      <c r="BG349" s="247"/>
      <c r="BH349" s="247"/>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FE349" s="146"/>
      <c r="FF349" s="146"/>
      <c r="FG349" s="146"/>
      <c r="FH349" s="146"/>
      <c r="FI349" s="146"/>
      <c r="FJ349" s="146"/>
      <c r="FK349" s="146"/>
      <c r="FL349" s="143"/>
      <c r="FM349" s="143"/>
      <c r="FN349" s="143"/>
      <c r="FO349" s="143"/>
      <c r="FP349" s="143"/>
      <c r="FQ349" s="143"/>
      <c r="FR349" s="143"/>
    </row>
    <row r="350" spans="1:234" x14ac:dyDescent="0.2">
      <c r="A350" s="150" t="s">
        <v>150</v>
      </c>
      <c r="B350" s="151" t="s">
        <v>276</v>
      </c>
      <c r="C350" s="152" t="s">
        <v>278</v>
      </c>
      <c r="D350" s="404" t="s">
        <v>149</v>
      </c>
      <c r="E350" s="436">
        <v>0</v>
      </c>
      <c r="F350" s="286">
        <v>123</v>
      </c>
      <c r="G350" s="447">
        <v>0</v>
      </c>
      <c r="H350" s="416">
        <v>2</v>
      </c>
      <c r="I350" s="416">
        <v>117</v>
      </c>
      <c r="J350" s="416">
        <v>206</v>
      </c>
      <c r="K350" s="416">
        <v>19</v>
      </c>
      <c r="L350" s="416">
        <v>5</v>
      </c>
      <c r="M350" s="416">
        <v>5</v>
      </c>
      <c r="N350" s="416">
        <v>5</v>
      </c>
      <c r="O350" s="416">
        <v>1</v>
      </c>
      <c r="P350" s="416">
        <v>9</v>
      </c>
      <c r="Q350" s="416">
        <v>1</v>
      </c>
      <c r="R350" s="416">
        <v>30</v>
      </c>
      <c r="S350" s="416">
        <v>0</v>
      </c>
      <c r="T350" s="416">
        <v>0</v>
      </c>
      <c r="U350" s="416">
        <v>3</v>
      </c>
      <c r="V350" s="416">
        <v>25</v>
      </c>
      <c r="W350" s="416">
        <v>5</v>
      </c>
      <c r="X350" s="416">
        <v>5</v>
      </c>
      <c r="Y350" s="416">
        <v>142</v>
      </c>
      <c r="Z350" s="416">
        <v>0</v>
      </c>
      <c r="AA350" s="416">
        <v>13</v>
      </c>
      <c r="AB350" s="416">
        <v>716</v>
      </c>
      <c r="AC350" s="561">
        <v>1</v>
      </c>
      <c r="AD350" s="561">
        <v>2</v>
      </c>
      <c r="AE350" s="416">
        <v>32</v>
      </c>
      <c r="AF350" s="416">
        <v>10</v>
      </c>
      <c r="AG350" s="416">
        <v>2</v>
      </c>
      <c r="AH350" s="416">
        <v>2</v>
      </c>
      <c r="AI350" s="416">
        <v>0</v>
      </c>
      <c r="AJ350" s="416">
        <v>0</v>
      </c>
      <c r="AK350" s="416">
        <v>0</v>
      </c>
      <c r="AL350" s="416">
        <v>0</v>
      </c>
      <c r="AM350" s="416">
        <v>46</v>
      </c>
      <c r="AN350" s="416">
        <v>23</v>
      </c>
      <c r="AO350" s="416">
        <v>6</v>
      </c>
      <c r="AP350" s="416">
        <v>1</v>
      </c>
      <c r="AQ350" s="416">
        <v>1</v>
      </c>
      <c r="AR350" s="416">
        <v>0</v>
      </c>
      <c r="AS350" s="416">
        <v>0</v>
      </c>
      <c r="AT350" s="416">
        <v>0</v>
      </c>
      <c r="AU350" s="416">
        <v>0</v>
      </c>
      <c r="AV350" s="416">
        <v>31</v>
      </c>
      <c r="AW350" s="448"/>
      <c r="AX350" s="416"/>
      <c r="AY350" s="437" t="str">
        <f t="shared" si="17"/>
        <v>Yes</v>
      </c>
      <c r="AZ350" s="437" t="str">
        <f t="shared" si="18"/>
        <v>No</v>
      </c>
      <c r="BA350" s="437"/>
      <c r="BB350" s="544"/>
      <c r="BC350" s="545"/>
      <c r="BD350" s="247"/>
      <c r="BE350" s="247"/>
      <c r="BF350" s="247"/>
      <c r="BG350" s="247"/>
      <c r="BH350" s="247"/>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FE350" s="146"/>
      <c r="FF350" s="146"/>
      <c r="FG350" s="146"/>
      <c r="FH350" s="146"/>
      <c r="FI350" s="146"/>
      <c r="FJ350" s="146"/>
      <c r="FK350" s="146"/>
      <c r="FL350" s="143"/>
      <c r="FM350" s="143"/>
      <c r="FN350" s="143"/>
      <c r="FO350" s="143"/>
      <c r="FP350" s="143"/>
      <c r="FQ350" s="143"/>
      <c r="FR350" s="143"/>
    </row>
    <row r="351" spans="1:234" x14ac:dyDescent="0.2">
      <c r="A351" s="150" t="s">
        <v>152</v>
      </c>
      <c r="B351" s="151" t="s">
        <v>276</v>
      </c>
      <c r="C351" s="152" t="s">
        <v>279</v>
      </c>
      <c r="D351" s="404" t="s">
        <v>151</v>
      </c>
      <c r="E351" s="436">
        <v>0</v>
      </c>
      <c r="F351" s="286">
        <v>86</v>
      </c>
      <c r="G351" s="447">
        <v>0</v>
      </c>
      <c r="H351" s="416">
        <v>4</v>
      </c>
      <c r="I351" s="416">
        <v>125</v>
      </c>
      <c r="J351" s="416">
        <v>243</v>
      </c>
      <c r="K351" s="416">
        <v>9</v>
      </c>
      <c r="L351" s="416">
        <v>6</v>
      </c>
      <c r="M351" s="416">
        <v>5</v>
      </c>
      <c r="N351" s="416">
        <v>1</v>
      </c>
      <c r="O351" s="416">
        <v>0</v>
      </c>
      <c r="P351" s="416">
        <v>8</v>
      </c>
      <c r="Q351" s="416">
        <v>0</v>
      </c>
      <c r="R351" s="416">
        <v>50</v>
      </c>
      <c r="S351" s="416">
        <v>1</v>
      </c>
      <c r="T351" s="416">
        <v>0</v>
      </c>
      <c r="U351" s="416">
        <v>10</v>
      </c>
      <c r="V351" s="416">
        <v>12</v>
      </c>
      <c r="W351" s="416">
        <v>7</v>
      </c>
      <c r="X351" s="416">
        <v>18</v>
      </c>
      <c r="Y351" s="416">
        <v>149</v>
      </c>
      <c r="Z351" s="416">
        <v>0</v>
      </c>
      <c r="AA351" s="416">
        <v>27</v>
      </c>
      <c r="AB351" s="416">
        <v>761</v>
      </c>
      <c r="AC351" s="561">
        <v>2</v>
      </c>
      <c r="AD351" s="561">
        <v>3</v>
      </c>
      <c r="AE351" s="416">
        <v>27</v>
      </c>
      <c r="AF351" s="416">
        <v>14</v>
      </c>
      <c r="AG351" s="416">
        <v>7</v>
      </c>
      <c r="AH351" s="416">
        <v>1</v>
      </c>
      <c r="AI351" s="416">
        <v>1</v>
      </c>
      <c r="AJ351" s="416">
        <v>1</v>
      </c>
      <c r="AK351" s="416">
        <v>1</v>
      </c>
      <c r="AL351" s="416">
        <v>0</v>
      </c>
      <c r="AM351" s="416">
        <v>52</v>
      </c>
      <c r="AN351" s="416">
        <v>24</v>
      </c>
      <c r="AO351" s="416">
        <v>14</v>
      </c>
      <c r="AP351" s="416">
        <v>7</v>
      </c>
      <c r="AQ351" s="416">
        <v>2</v>
      </c>
      <c r="AR351" s="416">
        <v>1</v>
      </c>
      <c r="AS351" s="416">
        <v>1</v>
      </c>
      <c r="AT351" s="416">
        <v>1</v>
      </c>
      <c r="AU351" s="416">
        <v>0</v>
      </c>
      <c r="AV351" s="416">
        <v>50</v>
      </c>
      <c r="AW351" s="448"/>
      <c r="AX351" s="416"/>
      <c r="AY351" s="437" t="str">
        <f t="shared" si="17"/>
        <v>No</v>
      </c>
      <c r="AZ351" s="437" t="str">
        <f t="shared" si="18"/>
        <v>Open</v>
      </c>
      <c r="BA351" s="437"/>
      <c r="BB351" s="544"/>
      <c r="BC351" s="545"/>
      <c r="BD351" s="247"/>
      <c r="BE351" s="247"/>
      <c r="BF351" s="247"/>
      <c r="BG351" s="247"/>
      <c r="BH351" s="247"/>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FE351" s="146"/>
      <c r="FF351" s="146"/>
      <c r="FG351" s="146"/>
      <c r="FH351" s="146"/>
      <c r="FI351" s="146"/>
      <c r="FJ351" s="146"/>
      <c r="FK351" s="146"/>
      <c r="FL351" s="143"/>
      <c r="FM351" s="143"/>
      <c r="FN351" s="143"/>
      <c r="FO351" s="143"/>
      <c r="FP351" s="143"/>
      <c r="FQ351" s="143"/>
      <c r="FR351" s="143"/>
    </row>
    <row r="352" spans="1:234" x14ac:dyDescent="0.2">
      <c r="A352" s="150" t="s">
        <v>154</v>
      </c>
      <c r="B352" s="151" t="s">
        <v>276</v>
      </c>
      <c r="C352" s="152" t="s">
        <v>277</v>
      </c>
      <c r="D352" s="404" t="s">
        <v>153</v>
      </c>
      <c r="E352" s="436">
        <v>0</v>
      </c>
      <c r="F352" s="286">
        <v>16</v>
      </c>
      <c r="G352" s="447">
        <v>0</v>
      </c>
      <c r="H352" s="416">
        <v>4</v>
      </c>
      <c r="I352" s="416">
        <v>177</v>
      </c>
      <c r="J352" s="416">
        <v>334</v>
      </c>
      <c r="K352" s="416">
        <v>1</v>
      </c>
      <c r="L352" s="416">
        <v>4</v>
      </c>
      <c r="M352" s="416">
        <v>8</v>
      </c>
      <c r="N352" s="416">
        <v>2</v>
      </c>
      <c r="O352" s="416">
        <v>0</v>
      </c>
      <c r="P352" s="416">
        <v>3</v>
      </c>
      <c r="Q352" s="416">
        <v>28</v>
      </c>
      <c r="R352" s="416">
        <v>91</v>
      </c>
      <c r="S352" s="416">
        <v>0</v>
      </c>
      <c r="T352" s="416">
        <v>0</v>
      </c>
      <c r="U352" s="416">
        <v>0</v>
      </c>
      <c r="V352" s="416">
        <v>11</v>
      </c>
      <c r="W352" s="416">
        <v>4</v>
      </c>
      <c r="X352" s="416">
        <v>11</v>
      </c>
      <c r="Y352" s="416">
        <v>161</v>
      </c>
      <c r="Z352" s="416">
        <v>0</v>
      </c>
      <c r="AA352" s="416">
        <v>48</v>
      </c>
      <c r="AB352" s="416">
        <v>903</v>
      </c>
      <c r="AC352" s="561">
        <v>1</v>
      </c>
      <c r="AD352" s="561">
        <v>3</v>
      </c>
      <c r="AE352" s="416">
        <v>21</v>
      </c>
      <c r="AF352" s="416">
        <v>64</v>
      </c>
      <c r="AG352" s="416">
        <v>48</v>
      </c>
      <c r="AH352" s="416">
        <v>25</v>
      </c>
      <c r="AI352" s="416">
        <v>12</v>
      </c>
      <c r="AJ352" s="416">
        <v>3</v>
      </c>
      <c r="AK352" s="416">
        <v>2</v>
      </c>
      <c r="AL352" s="416">
        <v>0</v>
      </c>
      <c r="AM352" s="416">
        <v>175</v>
      </c>
      <c r="AN352" s="416">
        <v>15</v>
      </c>
      <c r="AO352" s="416">
        <v>48</v>
      </c>
      <c r="AP352" s="416">
        <v>29</v>
      </c>
      <c r="AQ352" s="416">
        <v>18</v>
      </c>
      <c r="AR352" s="416">
        <v>6</v>
      </c>
      <c r="AS352" s="416">
        <v>3</v>
      </c>
      <c r="AT352" s="416">
        <v>0</v>
      </c>
      <c r="AU352" s="416">
        <v>0</v>
      </c>
      <c r="AV352" s="416">
        <v>119</v>
      </c>
      <c r="AW352" s="448"/>
      <c r="AX352" s="416"/>
      <c r="AY352" s="437" t="str">
        <f t="shared" si="17"/>
        <v>Yes</v>
      </c>
      <c r="AZ352" s="437" t="str">
        <f t="shared" si="18"/>
        <v>Open</v>
      </c>
      <c r="BA352" s="437"/>
      <c r="BB352" s="544"/>
      <c r="BC352" s="545"/>
      <c r="BD352" s="247"/>
      <c r="BE352" s="247"/>
      <c r="BF352" s="247"/>
      <c r="BG352" s="247"/>
      <c r="BH352" s="247"/>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FE352" s="146"/>
      <c r="FF352" s="146"/>
      <c r="FG352" s="146"/>
      <c r="FH352" s="146"/>
      <c r="FI352" s="146"/>
      <c r="FJ352" s="146"/>
      <c r="FK352" s="146"/>
      <c r="FL352" s="143"/>
      <c r="FM352" s="143"/>
      <c r="FN352" s="143"/>
      <c r="FO352" s="143"/>
      <c r="FP352" s="143"/>
      <c r="FQ352" s="143"/>
      <c r="FR352" s="143"/>
    </row>
    <row r="353" spans="1:174" x14ac:dyDescent="0.2">
      <c r="A353" s="150" t="s">
        <v>156</v>
      </c>
      <c r="B353" s="151" t="s">
        <v>276</v>
      </c>
      <c r="C353" s="152" t="s">
        <v>279</v>
      </c>
      <c r="D353" s="404" t="s">
        <v>155</v>
      </c>
      <c r="E353" s="436">
        <v>0</v>
      </c>
      <c r="F353" s="286">
        <v>1</v>
      </c>
      <c r="G353" s="447">
        <v>0</v>
      </c>
      <c r="H353" s="416">
        <v>11</v>
      </c>
      <c r="I353" s="416">
        <v>60</v>
      </c>
      <c r="J353" s="416">
        <v>208</v>
      </c>
      <c r="K353" s="416">
        <v>3</v>
      </c>
      <c r="L353" s="416">
        <v>2</v>
      </c>
      <c r="M353" s="416">
        <v>16</v>
      </c>
      <c r="N353" s="416">
        <v>2</v>
      </c>
      <c r="O353" s="416">
        <v>1</v>
      </c>
      <c r="P353" s="416">
        <v>13</v>
      </c>
      <c r="Q353" s="416">
        <v>0</v>
      </c>
      <c r="R353" s="416">
        <v>65</v>
      </c>
      <c r="S353" s="416">
        <v>62</v>
      </c>
      <c r="T353" s="416">
        <v>0</v>
      </c>
      <c r="U353" s="416">
        <v>8</v>
      </c>
      <c r="V353" s="416">
        <v>4</v>
      </c>
      <c r="W353" s="416">
        <v>16</v>
      </c>
      <c r="X353" s="416">
        <v>6</v>
      </c>
      <c r="Y353" s="416">
        <v>85</v>
      </c>
      <c r="Z353" s="416">
        <v>0</v>
      </c>
      <c r="AA353" s="416">
        <v>6</v>
      </c>
      <c r="AB353" s="416">
        <v>569</v>
      </c>
      <c r="AC353" s="561">
        <v>2</v>
      </c>
      <c r="AD353" s="561">
        <v>3</v>
      </c>
      <c r="AE353" s="416">
        <v>52</v>
      </c>
      <c r="AF353" s="416">
        <v>15</v>
      </c>
      <c r="AG353" s="416">
        <v>10</v>
      </c>
      <c r="AH353" s="416">
        <v>3</v>
      </c>
      <c r="AI353" s="416">
        <v>2</v>
      </c>
      <c r="AJ353" s="416">
        <v>0</v>
      </c>
      <c r="AK353" s="416">
        <v>0</v>
      </c>
      <c r="AL353" s="416">
        <v>0</v>
      </c>
      <c r="AM353" s="416">
        <v>82</v>
      </c>
      <c r="AN353" s="416">
        <v>40</v>
      </c>
      <c r="AO353" s="416">
        <v>13</v>
      </c>
      <c r="AP353" s="416">
        <v>7</v>
      </c>
      <c r="AQ353" s="416">
        <v>3</v>
      </c>
      <c r="AR353" s="416">
        <v>2</v>
      </c>
      <c r="AS353" s="416">
        <v>0</v>
      </c>
      <c r="AT353" s="416">
        <v>0</v>
      </c>
      <c r="AU353" s="416">
        <v>0</v>
      </c>
      <c r="AV353" s="416">
        <v>65</v>
      </c>
      <c r="AW353" s="448"/>
      <c r="AX353" s="416"/>
      <c r="AY353" s="437" t="str">
        <f t="shared" si="17"/>
        <v>No</v>
      </c>
      <c r="AZ353" s="437" t="str">
        <f t="shared" si="18"/>
        <v>Open</v>
      </c>
      <c r="BA353" s="437"/>
      <c r="BB353" s="544"/>
      <c r="BC353" s="545"/>
      <c r="BD353" s="247"/>
      <c r="BE353" s="247"/>
      <c r="BF353" s="247"/>
      <c r="BG353" s="247"/>
      <c r="BH353" s="247"/>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FE353" s="146"/>
      <c r="FF353" s="146"/>
      <c r="FG353" s="146"/>
      <c r="FH353" s="146"/>
      <c r="FI353" s="146"/>
      <c r="FJ353" s="146"/>
      <c r="FK353" s="146"/>
      <c r="FL353" s="143"/>
      <c r="FM353" s="143"/>
      <c r="FN353" s="143"/>
      <c r="FO353" s="143"/>
      <c r="FP353" s="143"/>
      <c r="FQ353" s="143"/>
      <c r="FR353" s="143"/>
    </row>
    <row r="354" spans="1:174" x14ac:dyDescent="0.2">
      <c r="A354" s="150" t="s">
        <v>158</v>
      </c>
      <c r="B354" s="151" t="s">
        <v>276</v>
      </c>
      <c r="C354" s="152" t="s">
        <v>277</v>
      </c>
      <c r="D354" s="404" t="s">
        <v>157</v>
      </c>
      <c r="E354" s="436">
        <v>0</v>
      </c>
      <c r="F354" s="286">
        <v>5</v>
      </c>
      <c r="G354" s="447">
        <v>0</v>
      </c>
      <c r="H354" s="416">
        <v>2</v>
      </c>
      <c r="I354" s="416">
        <v>59</v>
      </c>
      <c r="J354" s="416">
        <v>118</v>
      </c>
      <c r="K354" s="416">
        <v>3</v>
      </c>
      <c r="L354" s="416">
        <v>1</v>
      </c>
      <c r="M354" s="416">
        <v>6</v>
      </c>
      <c r="N354" s="416">
        <v>1</v>
      </c>
      <c r="O354" s="416">
        <v>0</v>
      </c>
      <c r="P354" s="416">
        <v>2</v>
      </c>
      <c r="Q354" s="416">
        <v>1</v>
      </c>
      <c r="R354" s="416">
        <v>71</v>
      </c>
      <c r="S354" s="416">
        <v>78</v>
      </c>
      <c r="T354" s="416">
        <v>1</v>
      </c>
      <c r="U354" s="416">
        <v>5</v>
      </c>
      <c r="V354" s="416">
        <v>19</v>
      </c>
      <c r="W354" s="416">
        <v>15</v>
      </c>
      <c r="X354" s="416">
        <v>36</v>
      </c>
      <c r="Y354" s="416">
        <v>55</v>
      </c>
      <c r="Z354" s="416">
        <v>0</v>
      </c>
      <c r="AA354" s="416">
        <v>58</v>
      </c>
      <c r="AB354" s="416">
        <v>536</v>
      </c>
      <c r="AC354" s="561">
        <v>2</v>
      </c>
      <c r="AD354" s="561">
        <v>3</v>
      </c>
      <c r="AE354" s="416">
        <v>27</v>
      </c>
      <c r="AF354" s="416">
        <v>35</v>
      </c>
      <c r="AG354" s="416">
        <v>22</v>
      </c>
      <c r="AH354" s="416">
        <v>13</v>
      </c>
      <c r="AI354" s="416">
        <v>4</v>
      </c>
      <c r="AJ354" s="416">
        <v>0</v>
      </c>
      <c r="AK354" s="416">
        <v>2</v>
      </c>
      <c r="AL354" s="416">
        <v>0</v>
      </c>
      <c r="AM354" s="416">
        <v>103</v>
      </c>
      <c r="AN354" s="416">
        <v>26</v>
      </c>
      <c r="AO354" s="416">
        <v>28</v>
      </c>
      <c r="AP354" s="416">
        <v>9</v>
      </c>
      <c r="AQ354" s="416">
        <v>5</v>
      </c>
      <c r="AR354" s="416">
        <v>3</v>
      </c>
      <c r="AS354" s="416">
        <v>0</v>
      </c>
      <c r="AT354" s="416">
        <v>1</v>
      </c>
      <c r="AU354" s="416">
        <v>0</v>
      </c>
      <c r="AV354" s="416">
        <v>72</v>
      </c>
      <c r="AW354" s="448"/>
      <c r="AX354" s="416"/>
      <c r="AY354" s="437" t="str">
        <f t="shared" si="17"/>
        <v>No</v>
      </c>
      <c r="AZ354" s="437" t="str">
        <f t="shared" si="18"/>
        <v>Open</v>
      </c>
      <c r="BA354" s="437"/>
      <c r="BB354" s="544"/>
      <c r="BC354" s="545"/>
      <c r="BD354" s="247"/>
      <c r="BE354" s="247"/>
      <c r="BF354" s="247"/>
      <c r="BG354" s="247"/>
      <c r="BH354" s="247"/>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FE354" s="146"/>
      <c r="FF354" s="146"/>
      <c r="FG354" s="146"/>
      <c r="FH354" s="146"/>
      <c r="FI354" s="146"/>
      <c r="FJ354" s="146"/>
      <c r="FK354" s="146"/>
      <c r="FL354" s="143"/>
      <c r="FM354" s="143"/>
      <c r="FN354" s="143"/>
      <c r="FO354" s="143"/>
      <c r="FP354" s="143"/>
      <c r="FQ354" s="143"/>
      <c r="FR354" s="143"/>
    </row>
    <row r="355" spans="1:174" x14ac:dyDescent="0.2">
      <c r="A355" s="150" t="s">
        <v>160</v>
      </c>
      <c r="B355" s="151" t="s">
        <v>276</v>
      </c>
      <c r="C355" s="152" t="s">
        <v>277</v>
      </c>
      <c r="D355" s="404" t="s">
        <v>159</v>
      </c>
      <c r="E355" s="436">
        <v>0</v>
      </c>
      <c r="F355" s="286">
        <v>42</v>
      </c>
      <c r="G355" s="447">
        <v>0</v>
      </c>
      <c r="H355" s="416">
        <v>6</v>
      </c>
      <c r="I355" s="416">
        <v>60</v>
      </c>
      <c r="J355" s="416">
        <v>240</v>
      </c>
      <c r="K355" s="416">
        <v>40</v>
      </c>
      <c r="L355" s="416">
        <v>4</v>
      </c>
      <c r="M355" s="416">
        <v>12</v>
      </c>
      <c r="N355" s="416">
        <v>2</v>
      </c>
      <c r="O355" s="416">
        <v>0</v>
      </c>
      <c r="P355" s="416">
        <v>8</v>
      </c>
      <c r="Q355" s="416">
        <v>59</v>
      </c>
      <c r="R355" s="416">
        <v>248</v>
      </c>
      <c r="S355" s="416">
        <v>393</v>
      </c>
      <c r="T355" s="416">
        <v>39</v>
      </c>
      <c r="U355" s="416">
        <v>1</v>
      </c>
      <c r="V355" s="416">
        <v>44</v>
      </c>
      <c r="W355" s="416">
        <v>6</v>
      </c>
      <c r="X355" s="416">
        <v>62</v>
      </c>
      <c r="Y355" s="416">
        <v>211</v>
      </c>
      <c r="Z355" s="416">
        <v>4</v>
      </c>
      <c r="AA355" s="416">
        <v>46</v>
      </c>
      <c r="AB355" s="416">
        <v>1527</v>
      </c>
      <c r="AC355" s="561">
        <v>2</v>
      </c>
      <c r="AD355" s="561">
        <v>3</v>
      </c>
      <c r="AE355" s="416">
        <v>71</v>
      </c>
      <c r="AF355" s="416">
        <v>130</v>
      </c>
      <c r="AG355" s="416">
        <v>109</v>
      </c>
      <c r="AH355" s="416">
        <v>37</v>
      </c>
      <c r="AI355" s="416">
        <v>18</v>
      </c>
      <c r="AJ355" s="416">
        <v>5</v>
      </c>
      <c r="AK355" s="416">
        <v>8</v>
      </c>
      <c r="AL355" s="416">
        <v>5</v>
      </c>
      <c r="AM355" s="416">
        <v>383</v>
      </c>
      <c r="AN355" s="416">
        <v>57</v>
      </c>
      <c r="AO355" s="416">
        <v>100</v>
      </c>
      <c r="AP355" s="416">
        <v>85</v>
      </c>
      <c r="AQ355" s="416">
        <v>33</v>
      </c>
      <c r="AR355" s="416">
        <v>16</v>
      </c>
      <c r="AS355" s="416">
        <v>4</v>
      </c>
      <c r="AT355" s="416">
        <v>7</v>
      </c>
      <c r="AU355" s="416">
        <v>5</v>
      </c>
      <c r="AV355" s="416">
        <v>307</v>
      </c>
      <c r="AW355" s="448"/>
      <c r="AX355" s="416"/>
      <c r="AY355" s="437" t="str">
        <f t="shared" si="17"/>
        <v>No</v>
      </c>
      <c r="AZ355" s="437" t="str">
        <f t="shared" si="18"/>
        <v>Open</v>
      </c>
      <c r="BA355" s="437"/>
      <c r="BB355" s="544"/>
      <c r="BC355" s="545"/>
      <c r="BD355" s="247"/>
      <c r="BE355" s="247"/>
      <c r="BF355" s="247"/>
      <c r="BG355" s="247"/>
      <c r="BH355" s="247"/>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FE355" s="146"/>
      <c r="FF355" s="146"/>
      <c r="FG355" s="146"/>
      <c r="FH355" s="146"/>
      <c r="FI355" s="146"/>
      <c r="FJ355" s="146"/>
      <c r="FK355" s="146"/>
      <c r="FL355" s="143"/>
      <c r="FM355" s="143"/>
      <c r="FN355" s="143"/>
      <c r="FO355" s="143"/>
      <c r="FP355" s="143"/>
      <c r="FQ355" s="143"/>
      <c r="FR355" s="143"/>
    </row>
    <row r="356" spans="1:174" x14ac:dyDescent="0.2">
      <c r="A356" s="150" t="s">
        <v>162</v>
      </c>
      <c r="B356" s="151" t="s">
        <v>276</v>
      </c>
      <c r="C356" s="152" t="s">
        <v>69</v>
      </c>
      <c r="D356" s="404" t="s">
        <v>161</v>
      </c>
      <c r="E356" s="436">
        <v>0</v>
      </c>
      <c r="F356" s="286">
        <v>21</v>
      </c>
      <c r="G356" s="447">
        <v>0</v>
      </c>
      <c r="H356" s="416">
        <v>1</v>
      </c>
      <c r="I356" s="416">
        <v>55</v>
      </c>
      <c r="J356" s="416">
        <v>138</v>
      </c>
      <c r="K356" s="416">
        <v>3</v>
      </c>
      <c r="L356" s="416">
        <v>1</v>
      </c>
      <c r="M356" s="416">
        <v>1</v>
      </c>
      <c r="N356" s="416">
        <v>0</v>
      </c>
      <c r="O356" s="416">
        <v>0</v>
      </c>
      <c r="P356" s="416">
        <v>2</v>
      </c>
      <c r="Q356" s="416">
        <v>0</v>
      </c>
      <c r="R356" s="416">
        <v>30</v>
      </c>
      <c r="S356" s="416">
        <v>250</v>
      </c>
      <c r="T356" s="416">
        <v>1</v>
      </c>
      <c r="U356" s="416">
        <v>0</v>
      </c>
      <c r="V356" s="416">
        <v>4</v>
      </c>
      <c r="W356" s="416">
        <v>7</v>
      </c>
      <c r="X356" s="416">
        <v>23</v>
      </c>
      <c r="Y356" s="416">
        <v>87</v>
      </c>
      <c r="Z356" s="416">
        <v>0</v>
      </c>
      <c r="AA356" s="416">
        <v>48</v>
      </c>
      <c r="AB356" s="416">
        <v>672</v>
      </c>
      <c r="AC356" s="561">
        <v>2</v>
      </c>
      <c r="AD356" s="561">
        <v>3</v>
      </c>
      <c r="AE356" s="416">
        <v>0</v>
      </c>
      <c r="AF356" s="416">
        <v>0</v>
      </c>
      <c r="AG356" s="416">
        <v>0</v>
      </c>
      <c r="AH356" s="416">
        <v>0</v>
      </c>
      <c r="AI356" s="416">
        <v>0</v>
      </c>
      <c r="AJ356" s="416">
        <v>0</v>
      </c>
      <c r="AK356" s="416">
        <v>0</v>
      </c>
      <c r="AL356" s="416">
        <v>0</v>
      </c>
      <c r="AM356" s="416">
        <v>44</v>
      </c>
      <c r="AN356" s="416">
        <v>0</v>
      </c>
      <c r="AO356" s="416">
        <v>0</v>
      </c>
      <c r="AP356" s="416">
        <v>0</v>
      </c>
      <c r="AQ356" s="416">
        <v>0</v>
      </c>
      <c r="AR356" s="416">
        <v>0</v>
      </c>
      <c r="AS356" s="416">
        <v>0</v>
      </c>
      <c r="AT356" s="416">
        <v>0</v>
      </c>
      <c r="AU356" s="416">
        <v>0</v>
      </c>
      <c r="AV356" s="416">
        <v>30</v>
      </c>
      <c r="AW356" s="448"/>
      <c r="AX356" s="416"/>
      <c r="AY356" s="437" t="str">
        <f t="shared" si="17"/>
        <v>No</v>
      </c>
      <c r="AZ356" s="437" t="str">
        <f t="shared" si="18"/>
        <v>Open</v>
      </c>
      <c r="BA356" s="437"/>
      <c r="BB356" s="544"/>
      <c r="BC356" s="545"/>
      <c r="BD356" s="247"/>
      <c r="BE356" s="247"/>
      <c r="BF356" s="247"/>
      <c r="BG356" s="247"/>
      <c r="BH356" s="247"/>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FE356" s="146"/>
      <c r="FF356" s="146"/>
      <c r="FG356" s="146"/>
      <c r="FH356" s="146"/>
      <c r="FI356" s="146"/>
      <c r="FJ356" s="146"/>
      <c r="FK356" s="146"/>
      <c r="FL356" s="143"/>
      <c r="FM356" s="143"/>
      <c r="FN356" s="143"/>
      <c r="FO356" s="143"/>
      <c r="FP356" s="143"/>
      <c r="FQ356" s="143"/>
      <c r="FR356" s="143"/>
    </row>
    <row r="357" spans="1:174" x14ac:dyDescent="0.2">
      <c r="A357" s="150" t="s">
        <v>163</v>
      </c>
      <c r="B357" s="151" t="s">
        <v>280</v>
      </c>
      <c r="C357" s="152" t="s">
        <v>128</v>
      </c>
      <c r="D357" s="404" t="s">
        <v>281</v>
      </c>
      <c r="E357" s="436">
        <v>0</v>
      </c>
      <c r="F357" s="286">
        <v>37</v>
      </c>
      <c r="G357" s="447">
        <v>0</v>
      </c>
      <c r="H357" s="416">
        <v>8</v>
      </c>
      <c r="I357" s="416">
        <v>45</v>
      </c>
      <c r="J357" s="416">
        <v>259</v>
      </c>
      <c r="K357" s="416">
        <v>408</v>
      </c>
      <c r="L357" s="416">
        <v>3</v>
      </c>
      <c r="M357" s="416">
        <v>10</v>
      </c>
      <c r="N357" s="416">
        <v>1</v>
      </c>
      <c r="O357" s="416">
        <v>0</v>
      </c>
      <c r="P357" s="416">
        <v>6</v>
      </c>
      <c r="Q357" s="416">
        <v>0</v>
      </c>
      <c r="R357" s="416">
        <v>339</v>
      </c>
      <c r="S357" s="416">
        <v>0</v>
      </c>
      <c r="T357" s="416">
        <v>0</v>
      </c>
      <c r="U357" s="416">
        <v>3</v>
      </c>
      <c r="V357" s="416">
        <v>7</v>
      </c>
      <c r="W357" s="416">
        <v>16</v>
      </c>
      <c r="X357" s="416">
        <v>2</v>
      </c>
      <c r="Y357" s="416">
        <v>253</v>
      </c>
      <c r="Z357" s="416">
        <v>4</v>
      </c>
      <c r="AA357" s="416">
        <v>4</v>
      </c>
      <c r="AB357" s="416">
        <v>1405</v>
      </c>
      <c r="AC357" s="561">
        <v>2</v>
      </c>
      <c r="AD357" s="561">
        <v>2</v>
      </c>
      <c r="AE357" s="416">
        <v>91</v>
      </c>
      <c r="AF357" s="416">
        <v>153</v>
      </c>
      <c r="AG357" s="416">
        <v>337</v>
      </c>
      <c r="AH357" s="416">
        <v>45</v>
      </c>
      <c r="AI357" s="416">
        <v>4</v>
      </c>
      <c r="AJ357" s="416">
        <v>2</v>
      </c>
      <c r="AK357" s="416">
        <v>0</v>
      </c>
      <c r="AL357" s="416">
        <v>0</v>
      </c>
      <c r="AM357" s="416">
        <v>632</v>
      </c>
      <c r="AN357" s="416">
        <v>46</v>
      </c>
      <c r="AO357" s="416">
        <v>87</v>
      </c>
      <c r="AP357" s="416">
        <v>176</v>
      </c>
      <c r="AQ357" s="416">
        <v>26</v>
      </c>
      <c r="AR357" s="416">
        <v>3</v>
      </c>
      <c r="AS357" s="416">
        <v>1</v>
      </c>
      <c r="AT357" s="416">
        <v>0</v>
      </c>
      <c r="AU357" s="416">
        <v>0</v>
      </c>
      <c r="AV357" s="416">
        <v>339</v>
      </c>
      <c r="AW357" s="448"/>
      <c r="AX357" s="416"/>
      <c r="AY357" s="437" t="str">
        <f t="shared" si="17"/>
        <v>No</v>
      </c>
      <c r="AZ357" s="437" t="str">
        <f t="shared" si="18"/>
        <v>No</v>
      </c>
      <c r="BA357" s="437"/>
      <c r="BB357" s="544"/>
      <c r="BC357" s="545"/>
      <c r="BD357" s="247"/>
      <c r="BE357" s="247"/>
      <c r="BF357" s="247"/>
      <c r="BG357" s="247"/>
      <c r="BH357" s="247"/>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FE357" s="146"/>
      <c r="FF357" s="146"/>
      <c r="FG357" s="146"/>
      <c r="FH357" s="146"/>
      <c r="FI357" s="146"/>
      <c r="FJ357" s="146"/>
      <c r="FK357" s="146"/>
      <c r="FL357" s="143"/>
      <c r="FM357" s="143"/>
      <c r="FN357" s="143"/>
      <c r="FO357" s="143"/>
      <c r="FP357" s="143"/>
      <c r="FQ357" s="143"/>
      <c r="FR357" s="143"/>
    </row>
    <row r="358" spans="1:174" x14ac:dyDescent="0.2">
      <c r="A358" s="150" t="s">
        <v>165</v>
      </c>
      <c r="B358" s="151" t="s">
        <v>280</v>
      </c>
      <c r="C358" s="152" t="s">
        <v>128</v>
      </c>
      <c r="D358" s="404" t="s">
        <v>164</v>
      </c>
      <c r="E358" s="436">
        <v>0</v>
      </c>
      <c r="F358" s="286">
        <v>52</v>
      </c>
      <c r="G358" s="447">
        <v>0</v>
      </c>
      <c r="H358" s="416">
        <v>4</v>
      </c>
      <c r="I358" s="416">
        <v>103</v>
      </c>
      <c r="J358" s="416">
        <v>419</v>
      </c>
      <c r="K358" s="416">
        <v>43</v>
      </c>
      <c r="L358" s="416">
        <v>5</v>
      </c>
      <c r="M358" s="416">
        <v>5</v>
      </c>
      <c r="N358" s="416">
        <v>4</v>
      </c>
      <c r="O358" s="416">
        <v>1</v>
      </c>
      <c r="P358" s="416">
        <v>8</v>
      </c>
      <c r="Q358" s="416">
        <v>109</v>
      </c>
      <c r="R358" s="416">
        <v>735</v>
      </c>
      <c r="S358" s="416">
        <v>77</v>
      </c>
      <c r="T358" s="416">
        <v>2</v>
      </c>
      <c r="U358" s="416">
        <v>0</v>
      </c>
      <c r="V358" s="416">
        <v>5</v>
      </c>
      <c r="W358" s="416">
        <v>6</v>
      </c>
      <c r="X358" s="416">
        <v>5</v>
      </c>
      <c r="Y358" s="416">
        <v>407</v>
      </c>
      <c r="Z358" s="416">
        <v>223</v>
      </c>
      <c r="AA358" s="416">
        <v>6</v>
      </c>
      <c r="AB358" s="416">
        <v>2219</v>
      </c>
      <c r="AC358" s="561">
        <v>1</v>
      </c>
      <c r="AD358" s="561">
        <v>1</v>
      </c>
      <c r="AE358" s="416">
        <v>69</v>
      </c>
      <c r="AF358" s="416">
        <v>196</v>
      </c>
      <c r="AG358" s="416">
        <v>394</v>
      </c>
      <c r="AH358" s="416">
        <v>462</v>
      </c>
      <c r="AI358" s="416">
        <v>236</v>
      </c>
      <c r="AJ358" s="416">
        <v>103</v>
      </c>
      <c r="AK358" s="416">
        <v>41</v>
      </c>
      <c r="AL358" s="416">
        <v>10</v>
      </c>
      <c r="AM358" s="416">
        <v>1511</v>
      </c>
      <c r="AN358" s="416">
        <v>42</v>
      </c>
      <c r="AO358" s="416">
        <v>134</v>
      </c>
      <c r="AP358" s="416">
        <v>230</v>
      </c>
      <c r="AQ358" s="416">
        <v>221</v>
      </c>
      <c r="AR358" s="416">
        <v>133</v>
      </c>
      <c r="AS358" s="416">
        <v>53</v>
      </c>
      <c r="AT358" s="416">
        <v>23</v>
      </c>
      <c r="AU358" s="416">
        <v>8</v>
      </c>
      <c r="AV358" s="416">
        <v>844</v>
      </c>
      <c r="AW358" s="448"/>
      <c r="AX358" s="416"/>
      <c r="AY358" s="437" t="str">
        <f t="shared" si="17"/>
        <v>Yes</v>
      </c>
      <c r="AZ358" s="437" t="str">
        <f t="shared" si="18"/>
        <v>Yes</v>
      </c>
      <c r="BA358" s="437"/>
      <c r="BB358" s="544"/>
      <c r="BC358" s="545"/>
      <c r="BD358" s="247"/>
      <c r="BE358" s="247"/>
      <c r="BF358" s="247"/>
      <c r="BG358" s="247"/>
      <c r="BH358" s="247"/>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FE358" s="146"/>
      <c r="FF358" s="146"/>
      <c r="FG358" s="146"/>
      <c r="FH358" s="146"/>
      <c r="FI358" s="146"/>
      <c r="FJ358" s="146"/>
      <c r="FK358" s="146"/>
      <c r="FL358" s="143"/>
      <c r="FM358" s="143"/>
      <c r="FN358" s="143"/>
      <c r="FO358" s="143"/>
      <c r="FP358" s="143"/>
      <c r="FQ358" s="143"/>
      <c r="FR358" s="143"/>
    </row>
    <row r="359" spans="1:174" x14ac:dyDescent="0.2">
      <c r="A359" s="150" t="s">
        <v>167</v>
      </c>
      <c r="B359" s="151" t="s">
        <v>282</v>
      </c>
      <c r="C359" s="152" t="s">
        <v>283</v>
      </c>
      <c r="D359" s="404" t="s">
        <v>166</v>
      </c>
      <c r="E359" s="436">
        <v>0</v>
      </c>
      <c r="F359" s="286">
        <v>25</v>
      </c>
      <c r="G359" s="447">
        <v>0</v>
      </c>
      <c r="H359" s="416">
        <v>18</v>
      </c>
      <c r="I359" s="416">
        <v>163</v>
      </c>
      <c r="J359" s="416">
        <v>381</v>
      </c>
      <c r="K359" s="416">
        <v>15</v>
      </c>
      <c r="L359" s="416">
        <v>7</v>
      </c>
      <c r="M359" s="416">
        <v>6</v>
      </c>
      <c r="N359" s="416">
        <v>3</v>
      </c>
      <c r="O359" s="416">
        <v>0</v>
      </c>
      <c r="P359" s="416">
        <v>29</v>
      </c>
      <c r="Q359" s="416">
        <v>5</v>
      </c>
      <c r="R359" s="416">
        <v>125</v>
      </c>
      <c r="S359" s="416">
        <v>0</v>
      </c>
      <c r="T359" s="416">
        <v>0</v>
      </c>
      <c r="U359" s="416">
        <v>4</v>
      </c>
      <c r="V359" s="416">
        <v>0</v>
      </c>
      <c r="W359" s="416">
        <v>40</v>
      </c>
      <c r="X359" s="416">
        <v>4</v>
      </c>
      <c r="Y359" s="416">
        <v>265</v>
      </c>
      <c r="Z359" s="416">
        <v>0</v>
      </c>
      <c r="AA359" s="416">
        <v>14</v>
      </c>
      <c r="AB359" s="416">
        <v>1104</v>
      </c>
      <c r="AC359" s="561">
        <v>1</v>
      </c>
      <c r="AD359" s="561">
        <v>1</v>
      </c>
      <c r="AE359" s="416">
        <v>150</v>
      </c>
      <c r="AF359" s="416">
        <v>36</v>
      </c>
      <c r="AG359" s="416">
        <v>13</v>
      </c>
      <c r="AH359" s="416">
        <v>7</v>
      </c>
      <c r="AI359" s="416">
        <v>3</v>
      </c>
      <c r="AJ359" s="416">
        <v>2</v>
      </c>
      <c r="AK359" s="416">
        <v>1</v>
      </c>
      <c r="AL359" s="416">
        <v>1</v>
      </c>
      <c r="AM359" s="416">
        <v>213</v>
      </c>
      <c r="AN359" s="416">
        <v>88</v>
      </c>
      <c r="AO359" s="416">
        <v>25</v>
      </c>
      <c r="AP359" s="416">
        <v>7</v>
      </c>
      <c r="AQ359" s="416">
        <v>4</v>
      </c>
      <c r="AR359" s="416">
        <v>2</v>
      </c>
      <c r="AS359" s="416">
        <v>2</v>
      </c>
      <c r="AT359" s="416">
        <v>1</v>
      </c>
      <c r="AU359" s="416">
        <v>1</v>
      </c>
      <c r="AV359" s="416">
        <v>130</v>
      </c>
      <c r="AW359" s="448"/>
      <c r="AX359" s="416"/>
      <c r="AY359" s="437" t="str">
        <f t="shared" si="17"/>
        <v>Yes</v>
      </c>
      <c r="AZ359" s="437" t="str">
        <f t="shared" si="18"/>
        <v>Yes</v>
      </c>
      <c r="BA359" s="437"/>
      <c r="BB359" s="544"/>
      <c r="BC359" s="545"/>
      <c r="BD359" s="247"/>
      <c r="BE359" s="247"/>
      <c r="BF359" s="247"/>
      <c r="BG359" s="247"/>
      <c r="BH359" s="247"/>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FE359" s="146"/>
      <c r="FF359" s="146"/>
      <c r="FG359" s="146"/>
      <c r="FH359" s="146"/>
      <c r="FI359" s="146"/>
      <c r="FJ359" s="146"/>
      <c r="FK359" s="146"/>
      <c r="FL359" s="143"/>
      <c r="FM359" s="143"/>
      <c r="FN359" s="143"/>
      <c r="FO359" s="143"/>
      <c r="FP359" s="143"/>
      <c r="FQ359" s="143"/>
      <c r="FR359" s="143"/>
    </row>
    <row r="360" spans="1:174" x14ac:dyDescent="0.2">
      <c r="A360" s="150" t="s">
        <v>169</v>
      </c>
      <c r="B360" s="151" t="s">
        <v>276</v>
      </c>
      <c r="C360" s="152" t="s">
        <v>278</v>
      </c>
      <c r="D360" s="404" t="s">
        <v>168</v>
      </c>
      <c r="E360" s="436">
        <v>0</v>
      </c>
      <c r="F360" s="286">
        <v>0</v>
      </c>
      <c r="G360" s="447">
        <v>0</v>
      </c>
      <c r="H360" s="416">
        <v>8</v>
      </c>
      <c r="I360" s="416">
        <v>74</v>
      </c>
      <c r="J360" s="416">
        <v>188</v>
      </c>
      <c r="K360" s="416">
        <v>13</v>
      </c>
      <c r="L360" s="416">
        <v>1</v>
      </c>
      <c r="M360" s="416">
        <v>4</v>
      </c>
      <c r="N360" s="416">
        <v>2</v>
      </c>
      <c r="O360" s="416">
        <v>0</v>
      </c>
      <c r="P360" s="416">
        <v>4</v>
      </c>
      <c r="Q360" s="416">
        <v>0</v>
      </c>
      <c r="R360" s="416">
        <v>22</v>
      </c>
      <c r="S360" s="416">
        <v>0</v>
      </c>
      <c r="T360" s="416">
        <v>5</v>
      </c>
      <c r="U360" s="416">
        <v>1</v>
      </c>
      <c r="V360" s="416">
        <v>9</v>
      </c>
      <c r="W360" s="416">
        <v>10</v>
      </c>
      <c r="X360" s="416">
        <v>0</v>
      </c>
      <c r="Y360" s="416">
        <v>113</v>
      </c>
      <c r="Z360" s="416">
        <v>0</v>
      </c>
      <c r="AA360" s="416">
        <v>4</v>
      </c>
      <c r="AB360" s="416">
        <v>458</v>
      </c>
      <c r="AC360" s="561">
        <v>1</v>
      </c>
      <c r="AD360" s="561">
        <v>1</v>
      </c>
      <c r="AE360" s="416">
        <v>27</v>
      </c>
      <c r="AF360" s="416">
        <v>23</v>
      </c>
      <c r="AG360" s="416">
        <v>1</v>
      </c>
      <c r="AH360" s="416">
        <v>0</v>
      </c>
      <c r="AI360" s="416">
        <v>0</v>
      </c>
      <c r="AJ360" s="416">
        <v>0</v>
      </c>
      <c r="AK360" s="416">
        <v>0</v>
      </c>
      <c r="AL360" s="416">
        <v>0</v>
      </c>
      <c r="AM360" s="416">
        <v>51</v>
      </c>
      <c r="AN360" s="416">
        <v>15</v>
      </c>
      <c r="AO360" s="416">
        <v>6</v>
      </c>
      <c r="AP360" s="416">
        <v>1</v>
      </c>
      <c r="AQ360" s="416">
        <v>0</v>
      </c>
      <c r="AR360" s="416">
        <v>0</v>
      </c>
      <c r="AS360" s="416">
        <v>0</v>
      </c>
      <c r="AT360" s="416">
        <v>0</v>
      </c>
      <c r="AU360" s="416">
        <v>0</v>
      </c>
      <c r="AV360" s="416">
        <v>22</v>
      </c>
      <c r="AW360" s="448"/>
      <c r="AX360" s="416"/>
      <c r="AY360" s="437" t="str">
        <f t="shared" si="17"/>
        <v>Yes</v>
      </c>
      <c r="AZ360" s="437" t="str">
        <f t="shared" si="18"/>
        <v>Yes</v>
      </c>
      <c r="BA360" s="437"/>
      <c r="BB360" s="544"/>
      <c r="BC360" s="545"/>
      <c r="BD360" s="247"/>
      <c r="BE360" s="247"/>
      <c r="BF360" s="247"/>
      <c r="BG360" s="247"/>
      <c r="BH360" s="247"/>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FE360" s="146"/>
      <c r="FF360" s="146"/>
      <c r="FG360" s="146"/>
      <c r="FH360" s="146"/>
      <c r="FI360" s="146"/>
      <c r="FJ360" s="146"/>
      <c r="FK360" s="146"/>
      <c r="FL360" s="143"/>
      <c r="FM360" s="143"/>
      <c r="FN360" s="143"/>
      <c r="FO360" s="143"/>
      <c r="FP360" s="143"/>
      <c r="FQ360" s="143"/>
      <c r="FR360" s="143"/>
    </row>
    <row r="361" spans="1:174" x14ac:dyDescent="0.2">
      <c r="A361" s="150" t="s">
        <v>171</v>
      </c>
      <c r="B361" s="151" t="s">
        <v>276</v>
      </c>
      <c r="C361" s="152" t="s">
        <v>69</v>
      </c>
      <c r="D361" s="404" t="s">
        <v>170</v>
      </c>
      <c r="E361" s="436">
        <v>0</v>
      </c>
      <c r="F361" s="286">
        <v>49</v>
      </c>
      <c r="G361" s="447">
        <v>0</v>
      </c>
      <c r="H361" s="416">
        <v>5</v>
      </c>
      <c r="I361" s="416">
        <v>69</v>
      </c>
      <c r="J361" s="416">
        <v>245</v>
      </c>
      <c r="K361" s="416">
        <v>3</v>
      </c>
      <c r="L361" s="416">
        <v>2</v>
      </c>
      <c r="M361" s="416">
        <v>5</v>
      </c>
      <c r="N361" s="416">
        <v>1</v>
      </c>
      <c r="O361" s="416">
        <v>0</v>
      </c>
      <c r="P361" s="416">
        <v>6</v>
      </c>
      <c r="Q361" s="416">
        <v>0</v>
      </c>
      <c r="R361" s="416">
        <v>67</v>
      </c>
      <c r="S361" s="416">
        <v>0</v>
      </c>
      <c r="T361" s="416">
        <v>0</v>
      </c>
      <c r="U361" s="416">
        <v>0</v>
      </c>
      <c r="V361" s="416">
        <v>28</v>
      </c>
      <c r="W361" s="416">
        <v>11</v>
      </c>
      <c r="X361" s="416">
        <v>14</v>
      </c>
      <c r="Y361" s="416">
        <v>220</v>
      </c>
      <c r="Z361" s="416">
        <v>0</v>
      </c>
      <c r="AA361" s="416">
        <v>15</v>
      </c>
      <c r="AB361" s="416">
        <v>740</v>
      </c>
      <c r="AC361" s="561">
        <v>1</v>
      </c>
      <c r="AD361" s="561">
        <v>1</v>
      </c>
      <c r="AE361" s="416">
        <v>31</v>
      </c>
      <c r="AF361" s="416">
        <v>39</v>
      </c>
      <c r="AG361" s="416">
        <v>33</v>
      </c>
      <c r="AH361" s="416">
        <v>4</v>
      </c>
      <c r="AI361" s="416">
        <v>2</v>
      </c>
      <c r="AJ361" s="416">
        <v>0</v>
      </c>
      <c r="AK361" s="416">
        <v>1</v>
      </c>
      <c r="AL361" s="416">
        <v>0</v>
      </c>
      <c r="AM361" s="416">
        <v>110</v>
      </c>
      <c r="AN361" s="416">
        <v>22</v>
      </c>
      <c r="AO361" s="416">
        <v>19</v>
      </c>
      <c r="AP361" s="416">
        <v>19</v>
      </c>
      <c r="AQ361" s="416">
        <v>5</v>
      </c>
      <c r="AR361" s="416">
        <v>2</v>
      </c>
      <c r="AS361" s="416">
        <v>0</v>
      </c>
      <c r="AT361" s="416">
        <v>0</v>
      </c>
      <c r="AU361" s="416">
        <v>0</v>
      </c>
      <c r="AV361" s="416">
        <v>67</v>
      </c>
      <c r="AW361" s="448"/>
      <c r="AX361" s="416"/>
      <c r="AY361" s="437" t="str">
        <f t="shared" si="17"/>
        <v>Yes</v>
      </c>
      <c r="AZ361" s="437" t="str">
        <f t="shared" si="18"/>
        <v>Yes</v>
      </c>
      <c r="BA361" s="437"/>
      <c r="BB361" s="544"/>
      <c r="BC361" s="545"/>
      <c r="BD361" s="247"/>
      <c r="BE361" s="247"/>
      <c r="BF361" s="247"/>
      <c r="BG361" s="247"/>
      <c r="BH361" s="247"/>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FE361" s="146"/>
      <c r="FF361" s="146"/>
      <c r="FG361" s="146"/>
      <c r="FH361" s="146"/>
      <c r="FI361" s="146"/>
      <c r="FJ361" s="146"/>
      <c r="FK361" s="146"/>
      <c r="FL361" s="143"/>
      <c r="FM361" s="143"/>
      <c r="FN361" s="143"/>
      <c r="FO361" s="143"/>
      <c r="FP361" s="143"/>
      <c r="FQ361" s="143"/>
      <c r="FR361" s="143"/>
    </row>
    <row r="362" spans="1:174" x14ac:dyDescent="0.2">
      <c r="A362" s="150" t="s">
        <v>172</v>
      </c>
      <c r="B362" s="151" t="s">
        <v>276</v>
      </c>
      <c r="C362" s="152" t="s">
        <v>277</v>
      </c>
      <c r="D362" s="404" t="s">
        <v>54</v>
      </c>
      <c r="E362" s="436">
        <v>0</v>
      </c>
      <c r="F362" s="286">
        <v>21</v>
      </c>
      <c r="G362" s="447">
        <v>0</v>
      </c>
      <c r="H362" s="416">
        <v>6</v>
      </c>
      <c r="I362" s="416">
        <v>90</v>
      </c>
      <c r="J362" s="416">
        <v>180</v>
      </c>
      <c r="K362" s="416">
        <v>0</v>
      </c>
      <c r="L362" s="416">
        <v>3</v>
      </c>
      <c r="M362" s="416">
        <v>5</v>
      </c>
      <c r="N362" s="416">
        <v>0</v>
      </c>
      <c r="O362" s="416">
        <v>0</v>
      </c>
      <c r="P362" s="416">
        <v>10</v>
      </c>
      <c r="Q362" s="416">
        <v>6</v>
      </c>
      <c r="R362" s="416">
        <v>87</v>
      </c>
      <c r="S362" s="416">
        <v>0</v>
      </c>
      <c r="T362" s="416">
        <v>2</v>
      </c>
      <c r="U362" s="416">
        <v>0</v>
      </c>
      <c r="V362" s="416">
        <v>0</v>
      </c>
      <c r="W362" s="416">
        <v>19</v>
      </c>
      <c r="X362" s="416">
        <v>18</v>
      </c>
      <c r="Y362" s="416">
        <v>102</v>
      </c>
      <c r="Z362" s="416">
        <v>0</v>
      </c>
      <c r="AA362" s="416">
        <v>21</v>
      </c>
      <c r="AB362" s="416">
        <v>570</v>
      </c>
      <c r="AC362" s="561">
        <v>1</v>
      </c>
      <c r="AD362" s="561">
        <v>1</v>
      </c>
      <c r="AE362" s="416">
        <v>15</v>
      </c>
      <c r="AF362" s="416">
        <v>17</v>
      </c>
      <c r="AG362" s="416">
        <v>50</v>
      </c>
      <c r="AH362" s="416">
        <v>15</v>
      </c>
      <c r="AI362" s="416">
        <v>4</v>
      </c>
      <c r="AJ362" s="416">
        <v>1</v>
      </c>
      <c r="AK362" s="416">
        <v>3</v>
      </c>
      <c r="AL362" s="416">
        <v>2</v>
      </c>
      <c r="AM362" s="416">
        <v>107</v>
      </c>
      <c r="AN362" s="416">
        <v>12</v>
      </c>
      <c r="AO362" s="416">
        <v>13</v>
      </c>
      <c r="AP362" s="416">
        <v>48</v>
      </c>
      <c r="AQ362" s="416">
        <v>13</v>
      </c>
      <c r="AR362" s="416">
        <v>2</v>
      </c>
      <c r="AS362" s="416">
        <v>1</v>
      </c>
      <c r="AT362" s="416">
        <v>3</v>
      </c>
      <c r="AU362" s="416">
        <v>1</v>
      </c>
      <c r="AV362" s="416">
        <v>93</v>
      </c>
      <c r="AW362" s="448"/>
      <c r="AX362" s="416"/>
      <c r="AY362" s="437" t="str">
        <f t="shared" si="17"/>
        <v>Yes</v>
      </c>
      <c r="AZ362" s="437" t="str">
        <f t="shared" si="18"/>
        <v>Yes</v>
      </c>
      <c r="BA362" s="437"/>
      <c r="BB362" s="544"/>
      <c r="BC362" s="545"/>
      <c r="BD362" s="247"/>
      <c r="BE362" s="247"/>
      <c r="BF362" s="247"/>
      <c r="BG362" s="247"/>
      <c r="BH362" s="247"/>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FE362" s="146"/>
      <c r="FF362" s="146"/>
      <c r="FG362" s="146"/>
      <c r="FH362" s="146"/>
      <c r="FI362" s="146"/>
      <c r="FJ362" s="146"/>
      <c r="FK362" s="146"/>
      <c r="FL362" s="143"/>
      <c r="FM362" s="143"/>
      <c r="FN362" s="143"/>
      <c r="FO362" s="143"/>
      <c r="FP362" s="143"/>
      <c r="FQ362" s="143"/>
      <c r="FR362" s="143"/>
    </row>
    <row r="363" spans="1:174" x14ac:dyDescent="0.2">
      <c r="A363" s="150" t="s">
        <v>174</v>
      </c>
      <c r="B363" s="151" t="s">
        <v>276</v>
      </c>
      <c r="C363" s="152" t="s">
        <v>279</v>
      </c>
      <c r="D363" s="404" t="s">
        <v>173</v>
      </c>
      <c r="E363" s="436">
        <v>0</v>
      </c>
      <c r="F363" s="286">
        <v>13</v>
      </c>
      <c r="G363" s="447">
        <v>0</v>
      </c>
      <c r="H363" s="416">
        <v>3</v>
      </c>
      <c r="I363" s="416">
        <v>70</v>
      </c>
      <c r="J363" s="416">
        <v>151</v>
      </c>
      <c r="K363" s="416">
        <v>2</v>
      </c>
      <c r="L363" s="416">
        <v>2</v>
      </c>
      <c r="M363" s="416">
        <v>9</v>
      </c>
      <c r="N363" s="416">
        <v>0</v>
      </c>
      <c r="O363" s="416">
        <v>1</v>
      </c>
      <c r="P363" s="416">
        <v>12</v>
      </c>
      <c r="Q363" s="416">
        <v>2</v>
      </c>
      <c r="R363" s="416">
        <v>51</v>
      </c>
      <c r="S363" s="416">
        <v>0</v>
      </c>
      <c r="T363" s="416">
        <v>0</v>
      </c>
      <c r="U363" s="416">
        <v>1</v>
      </c>
      <c r="V363" s="416">
        <v>53</v>
      </c>
      <c r="W363" s="416">
        <v>13</v>
      </c>
      <c r="X363" s="416">
        <v>28</v>
      </c>
      <c r="Y363" s="416">
        <v>184</v>
      </c>
      <c r="Z363" s="416">
        <v>0</v>
      </c>
      <c r="AA363" s="416">
        <v>31</v>
      </c>
      <c r="AB363" s="416">
        <v>626</v>
      </c>
      <c r="AC363" s="561">
        <v>2</v>
      </c>
      <c r="AD363" s="561">
        <v>2</v>
      </c>
      <c r="AE363" s="416">
        <v>57</v>
      </c>
      <c r="AF363" s="416">
        <v>8</v>
      </c>
      <c r="AG363" s="416">
        <v>5</v>
      </c>
      <c r="AH363" s="416">
        <v>1</v>
      </c>
      <c r="AI363" s="416">
        <v>0</v>
      </c>
      <c r="AJ363" s="416">
        <v>1</v>
      </c>
      <c r="AK363" s="416">
        <v>2</v>
      </c>
      <c r="AL363" s="416">
        <v>1</v>
      </c>
      <c r="AM363" s="416">
        <v>75</v>
      </c>
      <c r="AN363" s="416">
        <v>40</v>
      </c>
      <c r="AO363" s="416">
        <v>7</v>
      </c>
      <c r="AP363" s="416">
        <v>1</v>
      </c>
      <c r="AQ363" s="416">
        <v>1</v>
      </c>
      <c r="AR363" s="416">
        <v>0</v>
      </c>
      <c r="AS363" s="416">
        <v>1</v>
      </c>
      <c r="AT363" s="416">
        <v>2</v>
      </c>
      <c r="AU363" s="416">
        <v>1</v>
      </c>
      <c r="AV363" s="416">
        <v>53</v>
      </c>
      <c r="AW363" s="448"/>
      <c r="AX363" s="416"/>
      <c r="AY363" s="437" t="str">
        <f t="shared" si="17"/>
        <v>No</v>
      </c>
      <c r="AZ363" s="437" t="str">
        <f t="shared" si="18"/>
        <v>No</v>
      </c>
      <c r="BA363" s="437"/>
      <c r="BB363" s="544"/>
      <c r="BC363" s="545"/>
      <c r="BD363" s="247"/>
      <c r="BE363" s="247"/>
      <c r="BF363" s="247"/>
      <c r="BG363" s="247"/>
      <c r="BH363" s="247"/>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FE363" s="146"/>
      <c r="FF363" s="146"/>
      <c r="FG363" s="146"/>
      <c r="FH363" s="146"/>
      <c r="FI363" s="146"/>
      <c r="FJ363" s="146"/>
      <c r="FK363" s="146"/>
      <c r="FL363" s="143"/>
      <c r="FM363" s="143"/>
      <c r="FN363" s="143"/>
      <c r="FO363" s="143"/>
      <c r="FP363" s="143"/>
      <c r="FQ363" s="143"/>
      <c r="FR363" s="143"/>
    </row>
    <row r="364" spans="1:174" x14ac:dyDescent="0.2">
      <c r="A364" s="150" t="s">
        <v>176</v>
      </c>
      <c r="B364" s="151" t="s">
        <v>284</v>
      </c>
      <c r="C364" s="152" t="s">
        <v>285</v>
      </c>
      <c r="D364" s="404" t="s">
        <v>175</v>
      </c>
      <c r="E364" s="436">
        <v>0</v>
      </c>
      <c r="F364" s="286">
        <v>135</v>
      </c>
      <c r="G364" s="447">
        <v>0</v>
      </c>
      <c r="H364" s="416">
        <v>6</v>
      </c>
      <c r="I364" s="416">
        <v>110</v>
      </c>
      <c r="J364" s="416">
        <v>212</v>
      </c>
      <c r="K364" s="416">
        <v>2</v>
      </c>
      <c r="L364" s="416">
        <v>1</v>
      </c>
      <c r="M364" s="416">
        <v>7</v>
      </c>
      <c r="N364" s="416">
        <v>1</v>
      </c>
      <c r="O364" s="416">
        <v>0</v>
      </c>
      <c r="P364" s="416">
        <v>0</v>
      </c>
      <c r="Q364" s="416">
        <v>659</v>
      </c>
      <c r="R364" s="416">
        <v>2212</v>
      </c>
      <c r="S364" s="416">
        <v>15</v>
      </c>
      <c r="T364" s="416">
        <v>6</v>
      </c>
      <c r="U364" s="416">
        <v>0</v>
      </c>
      <c r="V364" s="416">
        <v>1</v>
      </c>
      <c r="W364" s="416">
        <v>4</v>
      </c>
      <c r="X364" s="416">
        <v>25</v>
      </c>
      <c r="Y364" s="416">
        <v>180</v>
      </c>
      <c r="Z364" s="416">
        <v>0</v>
      </c>
      <c r="AA364" s="416">
        <v>34</v>
      </c>
      <c r="AB364" s="416">
        <v>3610</v>
      </c>
      <c r="AC364" s="561">
        <v>1</v>
      </c>
      <c r="AD364" s="561">
        <v>1</v>
      </c>
      <c r="AE364" s="416">
        <v>346</v>
      </c>
      <c r="AF364" s="416">
        <v>511</v>
      </c>
      <c r="AG364" s="416">
        <v>1384</v>
      </c>
      <c r="AH364" s="416">
        <v>451</v>
      </c>
      <c r="AI364" s="416">
        <v>271</v>
      </c>
      <c r="AJ364" s="416">
        <v>119</v>
      </c>
      <c r="AK364" s="416">
        <v>160</v>
      </c>
      <c r="AL364" s="416">
        <v>17</v>
      </c>
      <c r="AM364" s="416">
        <v>3259</v>
      </c>
      <c r="AN364" s="416">
        <v>314</v>
      </c>
      <c r="AO364" s="416">
        <v>382</v>
      </c>
      <c r="AP364" s="416">
        <v>1203</v>
      </c>
      <c r="AQ364" s="416">
        <v>381</v>
      </c>
      <c r="AR364" s="416">
        <v>285</v>
      </c>
      <c r="AS364" s="416">
        <v>132</v>
      </c>
      <c r="AT364" s="416">
        <v>157</v>
      </c>
      <c r="AU364" s="416">
        <v>17</v>
      </c>
      <c r="AV364" s="416">
        <v>2871</v>
      </c>
      <c r="AW364" s="448"/>
      <c r="AX364" s="416"/>
      <c r="AY364" s="437" t="str">
        <f t="shared" si="17"/>
        <v>Yes</v>
      </c>
      <c r="AZ364" s="437" t="str">
        <f t="shared" si="18"/>
        <v>Yes</v>
      </c>
      <c r="BA364" s="437"/>
      <c r="BB364" s="544"/>
      <c r="BC364" s="545"/>
      <c r="BD364" s="247"/>
      <c r="BE364" s="247"/>
      <c r="BF364" s="247"/>
      <c r="BG364" s="247"/>
      <c r="BH364" s="247"/>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FE364" s="146"/>
      <c r="FF364" s="146"/>
      <c r="FG364" s="146"/>
      <c r="FH364" s="146"/>
      <c r="FI364" s="146"/>
      <c r="FJ364" s="146"/>
      <c r="FK364" s="146"/>
      <c r="FL364" s="143"/>
      <c r="FM364" s="143"/>
      <c r="FN364" s="143"/>
      <c r="FO364" s="143"/>
      <c r="FP364" s="143"/>
      <c r="FQ364" s="143"/>
      <c r="FR364" s="143"/>
    </row>
    <row r="365" spans="1:174" x14ac:dyDescent="0.2">
      <c r="A365" s="150" t="s">
        <v>96</v>
      </c>
      <c r="B365" s="151" t="s">
        <v>284</v>
      </c>
      <c r="C365" s="152" t="s">
        <v>69</v>
      </c>
      <c r="D365" s="404" t="s">
        <v>95</v>
      </c>
      <c r="E365" s="436">
        <v>0</v>
      </c>
      <c r="F365" s="286">
        <v>110</v>
      </c>
      <c r="G365" s="447">
        <v>0</v>
      </c>
      <c r="H365" s="416">
        <v>5</v>
      </c>
      <c r="I365" s="416">
        <v>88</v>
      </c>
      <c r="J365" s="416">
        <v>240</v>
      </c>
      <c r="K365" s="416">
        <v>8</v>
      </c>
      <c r="L365" s="416">
        <v>3</v>
      </c>
      <c r="M365" s="416">
        <v>9</v>
      </c>
      <c r="N365" s="416">
        <v>2</v>
      </c>
      <c r="O365" s="416">
        <v>1</v>
      </c>
      <c r="P365" s="416">
        <v>3</v>
      </c>
      <c r="Q365" s="416">
        <v>8</v>
      </c>
      <c r="R365" s="416">
        <v>244</v>
      </c>
      <c r="S365" s="416">
        <v>0</v>
      </c>
      <c r="T365" s="416">
        <v>8</v>
      </c>
      <c r="U365" s="416">
        <v>1</v>
      </c>
      <c r="V365" s="416">
        <v>18</v>
      </c>
      <c r="W365" s="416">
        <v>22</v>
      </c>
      <c r="X365" s="416">
        <v>15</v>
      </c>
      <c r="Y365" s="416">
        <v>112</v>
      </c>
      <c r="Z365" s="416">
        <v>1</v>
      </c>
      <c r="AA365" s="416">
        <v>46</v>
      </c>
      <c r="AB365" s="416">
        <v>944</v>
      </c>
      <c r="AC365" s="561">
        <v>2</v>
      </c>
      <c r="AD365" s="561">
        <v>3</v>
      </c>
      <c r="AE365" s="416">
        <v>128</v>
      </c>
      <c r="AF365" s="416">
        <v>171</v>
      </c>
      <c r="AG365" s="416">
        <v>119</v>
      </c>
      <c r="AH365" s="416">
        <v>48</v>
      </c>
      <c r="AI365" s="416">
        <v>19</v>
      </c>
      <c r="AJ365" s="416">
        <v>4</v>
      </c>
      <c r="AK365" s="416">
        <v>2</v>
      </c>
      <c r="AL365" s="416">
        <v>1</v>
      </c>
      <c r="AM365" s="416">
        <v>492</v>
      </c>
      <c r="AN365" s="416">
        <v>61</v>
      </c>
      <c r="AO365" s="416">
        <v>93</v>
      </c>
      <c r="AP365" s="416">
        <v>57</v>
      </c>
      <c r="AQ365" s="416">
        <v>29</v>
      </c>
      <c r="AR365" s="416">
        <v>7</v>
      </c>
      <c r="AS365" s="416">
        <v>3</v>
      </c>
      <c r="AT365" s="416">
        <v>1</v>
      </c>
      <c r="AU365" s="416">
        <v>1</v>
      </c>
      <c r="AV365" s="416">
        <v>252</v>
      </c>
      <c r="AW365" s="448"/>
      <c r="AX365" s="416"/>
      <c r="AY365" s="437" t="str">
        <f t="shared" si="17"/>
        <v>No</v>
      </c>
      <c r="AZ365" s="437" t="str">
        <f t="shared" si="18"/>
        <v>Open</v>
      </c>
      <c r="BA365" s="437"/>
      <c r="BB365" s="544"/>
      <c r="BC365" s="545"/>
      <c r="BD365" s="247"/>
      <c r="BE365" s="247"/>
      <c r="BF365" s="247"/>
      <c r="BG365" s="247"/>
      <c r="BH365" s="247"/>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FE365" s="146"/>
      <c r="FF365" s="146"/>
      <c r="FG365" s="146"/>
      <c r="FH365" s="146"/>
      <c r="FI365" s="146"/>
      <c r="FJ365" s="146"/>
      <c r="FK365" s="146"/>
      <c r="FL365" s="143"/>
      <c r="FM365" s="143"/>
      <c r="FN365" s="143"/>
      <c r="FO365" s="143"/>
      <c r="FP365" s="143"/>
      <c r="FQ365" s="143"/>
      <c r="FR365" s="143"/>
    </row>
    <row r="366" spans="1:174" x14ac:dyDescent="0.2">
      <c r="A366" s="150" t="s">
        <v>178</v>
      </c>
      <c r="B366" s="151" t="s">
        <v>280</v>
      </c>
      <c r="C366" s="152" t="s">
        <v>128</v>
      </c>
      <c r="D366" s="404" t="s">
        <v>177</v>
      </c>
      <c r="E366" s="436">
        <v>0</v>
      </c>
      <c r="F366" s="286">
        <v>51</v>
      </c>
      <c r="G366" s="447">
        <v>0</v>
      </c>
      <c r="H366" s="416">
        <v>4</v>
      </c>
      <c r="I366" s="416">
        <v>120</v>
      </c>
      <c r="J366" s="416">
        <v>375</v>
      </c>
      <c r="K366" s="416">
        <v>10</v>
      </c>
      <c r="L366" s="416">
        <v>2</v>
      </c>
      <c r="M366" s="416">
        <v>7</v>
      </c>
      <c r="N366" s="416">
        <v>2</v>
      </c>
      <c r="O366" s="416">
        <v>0</v>
      </c>
      <c r="P366" s="416">
        <v>5</v>
      </c>
      <c r="Q366" s="416">
        <v>0</v>
      </c>
      <c r="R366" s="416">
        <v>360</v>
      </c>
      <c r="S366" s="416">
        <v>0</v>
      </c>
      <c r="T366" s="416">
        <v>0</v>
      </c>
      <c r="U366" s="416">
        <v>0</v>
      </c>
      <c r="V366" s="416">
        <v>2</v>
      </c>
      <c r="W366" s="416">
        <v>4</v>
      </c>
      <c r="X366" s="416">
        <v>8</v>
      </c>
      <c r="Y366" s="416">
        <v>202</v>
      </c>
      <c r="Z366" s="416">
        <v>4</v>
      </c>
      <c r="AA366" s="416">
        <v>5</v>
      </c>
      <c r="AB366" s="416">
        <v>1161</v>
      </c>
      <c r="AC366" s="561">
        <v>2</v>
      </c>
      <c r="AD366" s="561">
        <v>2</v>
      </c>
      <c r="AE366" s="416">
        <v>72</v>
      </c>
      <c r="AF366" s="416">
        <v>110</v>
      </c>
      <c r="AG366" s="416">
        <v>200</v>
      </c>
      <c r="AH366" s="416">
        <v>78</v>
      </c>
      <c r="AI366" s="416">
        <v>33</v>
      </c>
      <c r="AJ366" s="416">
        <v>9</v>
      </c>
      <c r="AK366" s="416">
        <v>1</v>
      </c>
      <c r="AL366" s="416">
        <v>1</v>
      </c>
      <c r="AM366" s="416">
        <v>504</v>
      </c>
      <c r="AN366" s="416">
        <v>48</v>
      </c>
      <c r="AO366" s="416">
        <v>80</v>
      </c>
      <c r="AP366" s="416">
        <v>143</v>
      </c>
      <c r="AQ366" s="416">
        <v>52</v>
      </c>
      <c r="AR366" s="416">
        <v>26</v>
      </c>
      <c r="AS366" s="416">
        <v>8</v>
      </c>
      <c r="AT366" s="416">
        <v>1</v>
      </c>
      <c r="AU366" s="416">
        <v>2</v>
      </c>
      <c r="AV366" s="416">
        <v>360</v>
      </c>
      <c r="AW366" s="448"/>
      <c r="AX366" s="416"/>
      <c r="AY366" s="437" t="str">
        <f t="shared" si="17"/>
        <v>No</v>
      </c>
      <c r="AZ366" s="437" t="str">
        <f t="shared" si="18"/>
        <v>No</v>
      </c>
      <c r="BA366" s="437"/>
      <c r="BB366" s="544"/>
      <c r="BC366" s="545"/>
      <c r="BD366" s="247"/>
      <c r="BE366" s="247"/>
      <c r="BF366" s="247"/>
      <c r="BG366" s="247"/>
      <c r="BH366" s="247"/>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FE366" s="146"/>
      <c r="FF366" s="146"/>
      <c r="FG366" s="146"/>
      <c r="FH366" s="146"/>
      <c r="FI366" s="146"/>
      <c r="FJ366" s="146"/>
      <c r="FK366" s="146"/>
      <c r="FL366" s="143"/>
      <c r="FM366" s="143"/>
      <c r="FN366" s="143"/>
      <c r="FO366" s="143"/>
      <c r="FP366" s="143"/>
      <c r="FQ366" s="143"/>
      <c r="FR366" s="143"/>
    </row>
    <row r="367" spans="1:174" x14ac:dyDescent="0.2">
      <c r="A367" s="150" t="s">
        <v>180</v>
      </c>
      <c r="B367" s="151" t="s">
        <v>282</v>
      </c>
      <c r="C367" s="152" t="s">
        <v>286</v>
      </c>
      <c r="D367" s="404" t="s">
        <v>179</v>
      </c>
      <c r="E367" s="436">
        <v>0</v>
      </c>
      <c r="F367" s="286">
        <v>219</v>
      </c>
      <c r="G367" s="447">
        <v>0</v>
      </c>
      <c r="H367" s="416">
        <v>35</v>
      </c>
      <c r="I367" s="416">
        <v>311</v>
      </c>
      <c r="J367" s="416">
        <v>1387</v>
      </c>
      <c r="K367" s="416">
        <v>3</v>
      </c>
      <c r="L367" s="416">
        <v>8</v>
      </c>
      <c r="M367" s="416">
        <v>11</v>
      </c>
      <c r="N367" s="416">
        <v>11</v>
      </c>
      <c r="O367" s="416">
        <v>0</v>
      </c>
      <c r="P367" s="416">
        <v>56</v>
      </c>
      <c r="Q367" s="416">
        <v>2384</v>
      </c>
      <c r="R367" s="416">
        <v>7159</v>
      </c>
      <c r="S367" s="416">
        <v>89</v>
      </c>
      <c r="T367" s="416">
        <v>19</v>
      </c>
      <c r="U367" s="416">
        <v>1</v>
      </c>
      <c r="V367" s="416">
        <v>6</v>
      </c>
      <c r="W367" s="416">
        <v>132</v>
      </c>
      <c r="X367" s="416">
        <v>2</v>
      </c>
      <c r="Y367" s="416">
        <v>883</v>
      </c>
      <c r="Z367" s="416">
        <v>25</v>
      </c>
      <c r="AA367" s="416">
        <v>5</v>
      </c>
      <c r="AB367" s="416">
        <v>12746</v>
      </c>
      <c r="AC367" s="561">
        <v>2</v>
      </c>
      <c r="AD367" s="561">
        <v>3</v>
      </c>
      <c r="AE367" s="416">
        <v>2999</v>
      </c>
      <c r="AF367" s="416">
        <v>3303</v>
      </c>
      <c r="AG367" s="416">
        <v>1841</v>
      </c>
      <c r="AH367" s="416">
        <v>1938</v>
      </c>
      <c r="AI367" s="416">
        <v>938</v>
      </c>
      <c r="AJ367" s="416">
        <v>83</v>
      </c>
      <c r="AK367" s="416">
        <v>51</v>
      </c>
      <c r="AL367" s="416">
        <v>25</v>
      </c>
      <c r="AM367" s="416">
        <v>11178</v>
      </c>
      <c r="AN367" s="416">
        <v>2545</v>
      </c>
      <c r="AO367" s="416">
        <v>2700</v>
      </c>
      <c r="AP367" s="416">
        <v>1556</v>
      </c>
      <c r="AQ367" s="416">
        <v>1776</v>
      </c>
      <c r="AR367" s="416">
        <v>827</v>
      </c>
      <c r="AS367" s="416">
        <v>67</v>
      </c>
      <c r="AT367" s="416">
        <v>46</v>
      </c>
      <c r="AU367" s="416">
        <v>26</v>
      </c>
      <c r="AV367" s="416">
        <v>9543</v>
      </c>
      <c r="AW367" s="448"/>
      <c r="AX367" s="416"/>
      <c r="AY367" s="437" t="str">
        <f t="shared" si="17"/>
        <v>No</v>
      </c>
      <c r="AZ367" s="437" t="str">
        <f t="shared" si="18"/>
        <v>Open</v>
      </c>
      <c r="BA367" s="437"/>
      <c r="BB367" s="544"/>
      <c r="BC367" s="545"/>
      <c r="BD367" s="247"/>
      <c r="BE367" s="247"/>
      <c r="BF367" s="247"/>
      <c r="BG367" s="247"/>
      <c r="BH367" s="247"/>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FE367" s="146"/>
      <c r="FF367" s="146"/>
      <c r="FG367" s="146"/>
      <c r="FH367" s="146"/>
      <c r="FI367" s="146"/>
      <c r="FJ367" s="146"/>
      <c r="FK367" s="146"/>
      <c r="FL367" s="143"/>
      <c r="FM367" s="143"/>
      <c r="FN367" s="143"/>
      <c r="FO367" s="143"/>
      <c r="FP367" s="143"/>
      <c r="FQ367" s="143"/>
      <c r="FR367" s="143"/>
    </row>
    <row r="368" spans="1:174" x14ac:dyDescent="0.2">
      <c r="A368" s="150" t="s">
        <v>182</v>
      </c>
      <c r="B368" s="151" t="s">
        <v>276</v>
      </c>
      <c r="C368" s="152" t="s">
        <v>279</v>
      </c>
      <c r="D368" s="404" t="s">
        <v>181</v>
      </c>
      <c r="E368" s="436">
        <v>0</v>
      </c>
      <c r="F368" s="286">
        <v>42</v>
      </c>
      <c r="G368" s="447">
        <v>0</v>
      </c>
      <c r="H368" s="416">
        <v>3</v>
      </c>
      <c r="I368" s="416">
        <v>55</v>
      </c>
      <c r="J368" s="416">
        <v>129</v>
      </c>
      <c r="K368" s="416">
        <v>1</v>
      </c>
      <c r="L368" s="416">
        <v>2</v>
      </c>
      <c r="M368" s="416">
        <v>6</v>
      </c>
      <c r="N368" s="416">
        <v>0</v>
      </c>
      <c r="O368" s="416">
        <v>0</v>
      </c>
      <c r="P368" s="416">
        <v>1</v>
      </c>
      <c r="Q368" s="416">
        <v>0</v>
      </c>
      <c r="R368" s="416">
        <v>38</v>
      </c>
      <c r="S368" s="416">
        <v>0</v>
      </c>
      <c r="T368" s="416">
        <v>0</v>
      </c>
      <c r="U368" s="416">
        <v>1</v>
      </c>
      <c r="V368" s="416">
        <v>34</v>
      </c>
      <c r="W368" s="416">
        <v>6</v>
      </c>
      <c r="X368" s="416">
        <v>4</v>
      </c>
      <c r="Y368" s="416">
        <v>100</v>
      </c>
      <c r="Z368" s="416">
        <v>0</v>
      </c>
      <c r="AA368" s="416">
        <v>12</v>
      </c>
      <c r="AB368" s="416">
        <v>434</v>
      </c>
      <c r="AC368" s="561">
        <v>2</v>
      </c>
      <c r="AD368" s="561">
        <v>3</v>
      </c>
      <c r="AE368" s="416">
        <v>13</v>
      </c>
      <c r="AF368" s="416">
        <v>27</v>
      </c>
      <c r="AG368" s="416">
        <v>7</v>
      </c>
      <c r="AH368" s="416">
        <v>5</v>
      </c>
      <c r="AI368" s="416">
        <v>2</v>
      </c>
      <c r="AJ368" s="416">
        <v>0</v>
      </c>
      <c r="AK368" s="416">
        <v>0</v>
      </c>
      <c r="AL368" s="416">
        <v>0</v>
      </c>
      <c r="AM368" s="416">
        <v>54</v>
      </c>
      <c r="AN368" s="416">
        <v>8</v>
      </c>
      <c r="AO368" s="416">
        <v>21</v>
      </c>
      <c r="AP368" s="416">
        <v>5</v>
      </c>
      <c r="AQ368" s="416">
        <v>4</v>
      </c>
      <c r="AR368" s="416">
        <v>0</v>
      </c>
      <c r="AS368" s="416">
        <v>0</v>
      </c>
      <c r="AT368" s="416">
        <v>0</v>
      </c>
      <c r="AU368" s="416">
        <v>0</v>
      </c>
      <c r="AV368" s="416">
        <v>38</v>
      </c>
      <c r="AW368" s="448"/>
      <c r="AX368" s="416"/>
      <c r="AY368" s="437" t="str">
        <f t="shared" si="17"/>
        <v>No</v>
      </c>
      <c r="AZ368" s="437" t="str">
        <f t="shared" si="18"/>
        <v>Open</v>
      </c>
      <c r="BA368" s="437"/>
      <c r="BB368" s="544"/>
      <c r="BC368" s="545"/>
      <c r="BD368" s="247"/>
      <c r="BE368" s="247"/>
      <c r="BF368" s="247"/>
      <c r="BG368" s="247"/>
      <c r="BH368" s="247"/>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FE368" s="146"/>
      <c r="FF368" s="146"/>
      <c r="FG368" s="146"/>
      <c r="FH368" s="146"/>
      <c r="FI368" s="146"/>
      <c r="FJ368" s="146"/>
      <c r="FK368" s="146"/>
      <c r="FL368" s="143"/>
      <c r="FM368" s="143"/>
      <c r="FN368" s="143"/>
      <c r="FO368" s="143"/>
      <c r="FP368" s="143"/>
      <c r="FQ368" s="143"/>
      <c r="FR368" s="143"/>
    </row>
    <row r="369" spans="1:174" x14ac:dyDescent="0.2">
      <c r="A369" s="150" t="s">
        <v>183</v>
      </c>
      <c r="B369" s="151" t="s">
        <v>284</v>
      </c>
      <c r="C369" s="152" t="s">
        <v>278</v>
      </c>
      <c r="D369" s="404" t="s">
        <v>287</v>
      </c>
      <c r="E369" s="436">
        <v>0</v>
      </c>
      <c r="F369" s="286">
        <v>64</v>
      </c>
      <c r="G369" s="447">
        <v>0</v>
      </c>
      <c r="H369" s="416">
        <v>13</v>
      </c>
      <c r="I369" s="416">
        <v>114</v>
      </c>
      <c r="J369" s="416">
        <v>212</v>
      </c>
      <c r="K369" s="416">
        <v>147</v>
      </c>
      <c r="L369" s="416">
        <v>6</v>
      </c>
      <c r="M369" s="416">
        <v>10</v>
      </c>
      <c r="N369" s="416">
        <v>2</v>
      </c>
      <c r="O369" s="416">
        <v>0</v>
      </c>
      <c r="P369" s="416">
        <v>24</v>
      </c>
      <c r="Q369" s="416">
        <v>21</v>
      </c>
      <c r="R369" s="416">
        <v>177</v>
      </c>
      <c r="S369" s="416">
        <v>0</v>
      </c>
      <c r="T369" s="416">
        <v>0</v>
      </c>
      <c r="U369" s="416">
        <v>6</v>
      </c>
      <c r="V369" s="416">
        <v>11</v>
      </c>
      <c r="W369" s="416">
        <v>12</v>
      </c>
      <c r="X369" s="416">
        <v>3</v>
      </c>
      <c r="Y369" s="416">
        <v>249</v>
      </c>
      <c r="Z369" s="416">
        <v>0</v>
      </c>
      <c r="AA369" s="416">
        <v>8</v>
      </c>
      <c r="AB369" s="416">
        <v>1079</v>
      </c>
      <c r="AC369" s="561">
        <v>1</v>
      </c>
      <c r="AD369" s="561">
        <v>3</v>
      </c>
      <c r="AE369" s="416">
        <v>288</v>
      </c>
      <c r="AF369" s="416">
        <v>71</v>
      </c>
      <c r="AG369" s="416">
        <v>15</v>
      </c>
      <c r="AH369" s="416">
        <v>6</v>
      </c>
      <c r="AI369" s="416">
        <v>6</v>
      </c>
      <c r="AJ369" s="416">
        <v>0</v>
      </c>
      <c r="AK369" s="416">
        <v>0</v>
      </c>
      <c r="AL369" s="416">
        <v>1</v>
      </c>
      <c r="AM369" s="416">
        <v>387</v>
      </c>
      <c r="AN369" s="416">
        <v>154</v>
      </c>
      <c r="AO369" s="416">
        <v>29</v>
      </c>
      <c r="AP369" s="416">
        <v>8</v>
      </c>
      <c r="AQ369" s="416">
        <v>3</v>
      </c>
      <c r="AR369" s="416">
        <v>3</v>
      </c>
      <c r="AS369" s="416">
        <v>0</v>
      </c>
      <c r="AT369" s="416">
        <v>0</v>
      </c>
      <c r="AU369" s="416">
        <v>1</v>
      </c>
      <c r="AV369" s="416">
        <v>198</v>
      </c>
      <c r="AW369" s="448"/>
      <c r="AX369" s="416"/>
      <c r="AY369" s="437" t="str">
        <f t="shared" si="17"/>
        <v>Yes</v>
      </c>
      <c r="AZ369" s="437" t="str">
        <f t="shared" si="18"/>
        <v>Open</v>
      </c>
      <c r="BA369" s="437"/>
      <c r="BB369" s="544"/>
      <c r="BC369" s="545"/>
      <c r="BD369" s="247"/>
      <c r="BE369" s="247"/>
      <c r="BF369" s="247"/>
      <c r="BG369" s="247"/>
      <c r="BH369" s="247"/>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FE369" s="146"/>
      <c r="FF369" s="146"/>
      <c r="FG369" s="146"/>
      <c r="FH369" s="146"/>
      <c r="FI369" s="146"/>
      <c r="FJ369" s="146"/>
      <c r="FK369" s="146"/>
      <c r="FL369" s="143"/>
      <c r="FM369" s="143"/>
      <c r="FN369" s="143"/>
      <c r="FO369" s="143"/>
      <c r="FP369" s="143"/>
      <c r="FQ369" s="143"/>
      <c r="FR369" s="143"/>
    </row>
    <row r="370" spans="1:174" x14ac:dyDescent="0.2">
      <c r="A370" s="150" t="s">
        <v>184</v>
      </c>
      <c r="B370" s="151" t="s">
        <v>284</v>
      </c>
      <c r="C370" s="152" t="s">
        <v>278</v>
      </c>
      <c r="D370" s="404" t="s">
        <v>288</v>
      </c>
      <c r="E370" s="436">
        <v>0</v>
      </c>
      <c r="F370" s="286">
        <v>9</v>
      </c>
      <c r="G370" s="447">
        <v>0</v>
      </c>
      <c r="H370" s="416">
        <v>21</v>
      </c>
      <c r="I370" s="416">
        <v>145</v>
      </c>
      <c r="J370" s="416">
        <v>327</v>
      </c>
      <c r="K370" s="416">
        <v>66</v>
      </c>
      <c r="L370" s="416">
        <v>1</v>
      </c>
      <c r="M370" s="416">
        <v>14</v>
      </c>
      <c r="N370" s="416">
        <v>3</v>
      </c>
      <c r="O370" s="416">
        <v>0</v>
      </c>
      <c r="P370" s="416">
        <v>98</v>
      </c>
      <c r="Q370" s="416">
        <v>0</v>
      </c>
      <c r="R370" s="416">
        <v>170</v>
      </c>
      <c r="S370" s="416">
        <v>0</v>
      </c>
      <c r="T370" s="416">
        <v>0</v>
      </c>
      <c r="U370" s="416">
        <v>6</v>
      </c>
      <c r="V370" s="416">
        <v>8</v>
      </c>
      <c r="W370" s="416">
        <v>27</v>
      </c>
      <c r="X370" s="416">
        <v>2</v>
      </c>
      <c r="Y370" s="416">
        <v>214</v>
      </c>
      <c r="Z370" s="416">
        <v>0</v>
      </c>
      <c r="AA370" s="416">
        <v>6</v>
      </c>
      <c r="AB370" s="416">
        <v>1117</v>
      </c>
      <c r="AC370" s="561">
        <v>1</v>
      </c>
      <c r="AD370" s="561">
        <v>1</v>
      </c>
      <c r="AE370" s="416">
        <v>159</v>
      </c>
      <c r="AF370" s="416">
        <v>85</v>
      </c>
      <c r="AG370" s="416">
        <v>25</v>
      </c>
      <c r="AH370" s="416">
        <v>5</v>
      </c>
      <c r="AI370" s="416">
        <v>5</v>
      </c>
      <c r="AJ370" s="416">
        <v>2</v>
      </c>
      <c r="AK370" s="416">
        <v>0</v>
      </c>
      <c r="AL370" s="416">
        <v>0</v>
      </c>
      <c r="AM370" s="416">
        <v>281</v>
      </c>
      <c r="AN370" s="416">
        <v>94</v>
      </c>
      <c r="AO370" s="416">
        <v>53</v>
      </c>
      <c r="AP370" s="416">
        <v>17</v>
      </c>
      <c r="AQ370" s="416">
        <v>2</v>
      </c>
      <c r="AR370" s="416">
        <v>3</v>
      </c>
      <c r="AS370" s="416">
        <v>1</v>
      </c>
      <c r="AT370" s="416">
        <v>0</v>
      </c>
      <c r="AU370" s="416">
        <v>0</v>
      </c>
      <c r="AV370" s="416">
        <v>170</v>
      </c>
      <c r="AW370" s="448"/>
      <c r="AX370" s="416"/>
      <c r="AY370" s="437" t="str">
        <f t="shared" si="17"/>
        <v>Yes</v>
      </c>
      <c r="AZ370" s="437" t="str">
        <f t="shared" si="18"/>
        <v>Yes</v>
      </c>
      <c r="BA370" s="437"/>
      <c r="BB370" s="544"/>
      <c r="BC370" s="545"/>
      <c r="BD370" s="247"/>
      <c r="BE370" s="247"/>
      <c r="BF370" s="247"/>
      <c r="BG370" s="247"/>
      <c r="BH370" s="247"/>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FE370" s="146"/>
      <c r="FF370" s="146"/>
      <c r="FG370" s="146"/>
      <c r="FH370" s="146"/>
      <c r="FI370" s="146"/>
      <c r="FJ370" s="146"/>
      <c r="FK370" s="146"/>
      <c r="FL370" s="143"/>
      <c r="FM370" s="143"/>
      <c r="FN370" s="143"/>
      <c r="FO370" s="143"/>
      <c r="FP370" s="143"/>
      <c r="FQ370" s="143"/>
      <c r="FR370" s="143"/>
    </row>
    <row r="371" spans="1:174" x14ac:dyDescent="0.2">
      <c r="A371" s="150" t="s">
        <v>186</v>
      </c>
      <c r="B371" s="151" t="s">
        <v>276</v>
      </c>
      <c r="C371" s="152" t="s">
        <v>279</v>
      </c>
      <c r="D371" s="404" t="s">
        <v>185</v>
      </c>
      <c r="E371" s="436">
        <v>0</v>
      </c>
      <c r="F371" s="286">
        <v>23</v>
      </c>
      <c r="G371" s="447">
        <v>0</v>
      </c>
      <c r="H371" s="416">
        <v>1</v>
      </c>
      <c r="I371" s="416">
        <v>53</v>
      </c>
      <c r="J371" s="416">
        <v>85</v>
      </c>
      <c r="K371" s="416">
        <v>0</v>
      </c>
      <c r="L371" s="416">
        <v>1</v>
      </c>
      <c r="M371" s="416">
        <v>9</v>
      </c>
      <c r="N371" s="416">
        <v>0</v>
      </c>
      <c r="O371" s="416">
        <v>1</v>
      </c>
      <c r="P371" s="416">
        <v>6</v>
      </c>
      <c r="Q371" s="416">
        <v>0</v>
      </c>
      <c r="R371" s="416">
        <v>21</v>
      </c>
      <c r="S371" s="416">
        <v>0</v>
      </c>
      <c r="T371" s="416">
        <v>0</v>
      </c>
      <c r="U371" s="416">
        <v>0</v>
      </c>
      <c r="V371" s="416">
        <v>4</v>
      </c>
      <c r="W371" s="416">
        <v>4</v>
      </c>
      <c r="X371" s="416">
        <v>15</v>
      </c>
      <c r="Y371" s="416">
        <v>70</v>
      </c>
      <c r="Z371" s="416">
        <v>0</v>
      </c>
      <c r="AA371" s="416">
        <v>8</v>
      </c>
      <c r="AB371" s="416">
        <v>301</v>
      </c>
      <c r="AC371" s="561">
        <v>2</v>
      </c>
      <c r="AD371" s="561">
        <v>3</v>
      </c>
      <c r="AE371" s="416">
        <v>24</v>
      </c>
      <c r="AF371" s="416">
        <v>3</v>
      </c>
      <c r="AG371" s="416">
        <v>1</v>
      </c>
      <c r="AH371" s="416">
        <v>0</v>
      </c>
      <c r="AI371" s="416">
        <v>0</v>
      </c>
      <c r="AJ371" s="416">
        <v>0</v>
      </c>
      <c r="AK371" s="416">
        <v>0</v>
      </c>
      <c r="AL371" s="416">
        <v>0</v>
      </c>
      <c r="AM371" s="416">
        <v>28</v>
      </c>
      <c r="AN371" s="416">
        <v>18</v>
      </c>
      <c r="AO371" s="416">
        <v>2</v>
      </c>
      <c r="AP371" s="416">
        <v>0</v>
      </c>
      <c r="AQ371" s="416">
        <v>0</v>
      </c>
      <c r="AR371" s="416">
        <v>1</v>
      </c>
      <c r="AS371" s="416">
        <v>0</v>
      </c>
      <c r="AT371" s="416">
        <v>0</v>
      </c>
      <c r="AU371" s="416">
        <v>0</v>
      </c>
      <c r="AV371" s="416">
        <v>21</v>
      </c>
      <c r="AW371" s="448"/>
      <c r="AX371" s="416"/>
      <c r="AY371" s="437" t="str">
        <f t="shared" si="17"/>
        <v>No</v>
      </c>
      <c r="AZ371" s="437" t="str">
        <f t="shared" si="18"/>
        <v>Open</v>
      </c>
      <c r="BA371" s="437"/>
      <c r="BB371" s="544"/>
      <c r="BC371" s="545"/>
      <c r="BD371" s="247"/>
      <c r="BE371" s="247"/>
      <c r="BF371" s="247"/>
      <c r="BG371" s="247"/>
      <c r="BH371" s="247"/>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FE371" s="146"/>
      <c r="FF371" s="146"/>
      <c r="FG371" s="146"/>
      <c r="FH371" s="146"/>
      <c r="FI371" s="146"/>
      <c r="FJ371" s="146"/>
      <c r="FK371" s="146"/>
      <c r="FL371" s="143"/>
      <c r="FM371" s="143"/>
      <c r="FN371" s="143"/>
      <c r="FO371" s="143"/>
      <c r="FP371" s="143"/>
      <c r="FQ371" s="143"/>
      <c r="FR371" s="143"/>
    </row>
    <row r="372" spans="1:174" x14ac:dyDescent="0.2">
      <c r="A372" s="150" t="s">
        <v>188</v>
      </c>
      <c r="B372" s="151" t="s">
        <v>282</v>
      </c>
      <c r="C372" s="152" t="s">
        <v>278</v>
      </c>
      <c r="D372" s="404" t="s">
        <v>187</v>
      </c>
      <c r="E372" s="436">
        <v>0</v>
      </c>
      <c r="F372" s="286">
        <v>494</v>
      </c>
      <c r="G372" s="447">
        <v>0</v>
      </c>
      <c r="H372" s="416">
        <v>15</v>
      </c>
      <c r="I372" s="416">
        <v>233</v>
      </c>
      <c r="J372" s="416">
        <v>396</v>
      </c>
      <c r="K372" s="416">
        <v>2</v>
      </c>
      <c r="L372" s="416">
        <v>8</v>
      </c>
      <c r="M372" s="416">
        <v>19</v>
      </c>
      <c r="N372" s="416">
        <v>3</v>
      </c>
      <c r="O372" s="416">
        <v>0</v>
      </c>
      <c r="P372" s="416">
        <v>32</v>
      </c>
      <c r="Q372" s="416">
        <v>106</v>
      </c>
      <c r="R372" s="416">
        <v>348</v>
      </c>
      <c r="S372" s="416">
        <v>0</v>
      </c>
      <c r="T372" s="416">
        <v>0</v>
      </c>
      <c r="U372" s="416">
        <v>9</v>
      </c>
      <c r="V372" s="416">
        <v>58</v>
      </c>
      <c r="W372" s="416">
        <v>33</v>
      </c>
      <c r="X372" s="416">
        <v>18</v>
      </c>
      <c r="Y372" s="416">
        <v>388</v>
      </c>
      <c r="Z372" s="416">
        <v>0</v>
      </c>
      <c r="AA372" s="416">
        <v>21</v>
      </c>
      <c r="AB372" s="416">
        <v>2183</v>
      </c>
      <c r="AC372" s="561">
        <v>2</v>
      </c>
      <c r="AD372" s="561">
        <v>2</v>
      </c>
      <c r="AE372" s="416">
        <v>438</v>
      </c>
      <c r="AF372" s="416">
        <v>81</v>
      </c>
      <c r="AG372" s="416">
        <v>36</v>
      </c>
      <c r="AH372" s="416">
        <v>11</v>
      </c>
      <c r="AI372" s="416">
        <v>4</v>
      </c>
      <c r="AJ372" s="416">
        <v>0</v>
      </c>
      <c r="AK372" s="416">
        <v>2</v>
      </c>
      <c r="AL372" s="416">
        <v>0</v>
      </c>
      <c r="AM372" s="416">
        <v>572</v>
      </c>
      <c r="AN372" s="416">
        <v>325</v>
      </c>
      <c r="AO372" s="416">
        <v>82</v>
      </c>
      <c r="AP372" s="416">
        <v>35</v>
      </c>
      <c r="AQ372" s="416">
        <v>8</v>
      </c>
      <c r="AR372" s="416">
        <v>2</v>
      </c>
      <c r="AS372" s="416">
        <v>0</v>
      </c>
      <c r="AT372" s="416">
        <v>2</v>
      </c>
      <c r="AU372" s="416">
        <v>0</v>
      </c>
      <c r="AV372" s="416">
        <v>454</v>
      </c>
      <c r="AW372" s="448"/>
      <c r="AX372" s="416"/>
      <c r="AY372" s="437" t="str">
        <f t="shared" si="17"/>
        <v>No</v>
      </c>
      <c r="AZ372" s="437" t="str">
        <f t="shared" si="18"/>
        <v>No</v>
      </c>
      <c r="BA372" s="437"/>
      <c r="BB372" s="544"/>
      <c r="BC372" s="545"/>
      <c r="BD372" s="247"/>
      <c r="BE372" s="247"/>
      <c r="BF372" s="247"/>
      <c r="BG372" s="247"/>
      <c r="BH372" s="247"/>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FE372" s="146"/>
      <c r="FF372" s="146"/>
      <c r="FG372" s="146"/>
      <c r="FH372" s="146"/>
      <c r="FI372" s="146"/>
      <c r="FJ372" s="146"/>
      <c r="FK372" s="146"/>
      <c r="FL372" s="143"/>
      <c r="FM372" s="143"/>
      <c r="FN372" s="143"/>
      <c r="FO372" s="143"/>
      <c r="FP372" s="143"/>
      <c r="FQ372" s="143"/>
      <c r="FR372" s="143"/>
    </row>
    <row r="373" spans="1:174" x14ac:dyDescent="0.2">
      <c r="A373" s="150" t="s">
        <v>190</v>
      </c>
      <c r="B373" s="151" t="s">
        <v>276</v>
      </c>
      <c r="C373" s="152" t="s">
        <v>279</v>
      </c>
      <c r="D373" s="404" t="s">
        <v>189</v>
      </c>
      <c r="E373" s="436">
        <v>0</v>
      </c>
      <c r="F373" s="286">
        <v>14</v>
      </c>
      <c r="G373" s="447">
        <v>0</v>
      </c>
      <c r="H373" s="416">
        <v>1</v>
      </c>
      <c r="I373" s="416">
        <v>38</v>
      </c>
      <c r="J373" s="416">
        <v>122</v>
      </c>
      <c r="K373" s="416">
        <v>8</v>
      </c>
      <c r="L373" s="416">
        <v>1</v>
      </c>
      <c r="M373" s="416">
        <v>1</v>
      </c>
      <c r="N373" s="416">
        <v>1</v>
      </c>
      <c r="O373" s="416">
        <v>0</v>
      </c>
      <c r="P373" s="416">
        <v>7</v>
      </c>
      <c r="Q373" s="416">
        <v>9</v>
      </c>
      <c r="R373" s="416">
        <v>16</v>
      </c>
      <c r="S373" s="416">
        <v>0</v>
      </c>
      <c r="T373" s="416">
        <v>0</v>
      </c>
      <c r="U373" s="416">
        <v>0</v>
      </c>
      <c r="V373" s="416">
        <v>0</v>
      </c>
      <c r="W373" s="416">
        <v>1</v>
      </c>
      <c r="X373" s="416">
        <v>7</v>
      </c>
      <c r="Y373" s="416">
        <v>92</v>
      </c>
      <c r="Z373" s="416">
        <v>0</v>
      </c>
      <c r="AA373" s="416">
        <v>9</v>
      </c>
      <c r="AB373" s="416">
        <v>327</v>
      </c>
      <c r="AC373" s="561">
        <v>2</v>
      </c>
      <c r="AD373" s="561">
        <v>3</v>
      </c>
      <c r="AE373" s="416">
        <v>24</v>
      </c>
      <c r="AF373" s="416">
        <v>6</v>
      </c>
      <c r="AG373" s="416">
        <v>7</v>
      </c>
      <c r="AH373" s="416">
        <v>3</v>
      </c>
      <c r="AI373" s="416">
        <v>0</v>
      </c>
      <c r="AJ373" s="416">
        <v>2</v>
      </c>
      <c r="AK373" s="416">
        <v>0</v>
      </c>
      <c r="AL373" s="416">
        <v>0</v>
      </c>
      <c r="AM373" s="416">
        <v>42</v>
      </c>
      <c r="AN373" s="416">
        <v>12</v>
      </c>
      <c r="AO373" s="416">
        <v>2</v>
      </c>
      <c r="AP373" s="416">
        <v>7</v>
      </c>
      <c r="AQ373" s="416">
        <v>2</v>
      </c>
      <c r="AR373" s="416">
        <v>0</v>
      </c>
      <c r="AS373" s="416">
        <v>2</v>
      </c>
      <c r="AT373" s="416">
        <v>0</v>
      </c>
      <c r="AU373" s="416">
        <v>0</v>
      </c>
      <c r="AV373" s="416">
        <v>25</v>
      </c>
      <c r="AW373" s="448"/>
      <c r="AX373" s="416"/>
      <c r="AY373" s="437" t="str">
        <f t="shared" si="17"/>
        <v>No</v>
      </c>
      <c r="AZ373" s="437" t="str">
        <f t="shared" si="18"/>
        <v>Open</v>
      </c>
      <c r="BA373" s="437"/>
      <c r="BB373" s="544"/>
      <c r="BC373" s="545"/>
      <c r="BD373" s="247"/>
      <c r="BE373" s="247"/>
      <c r="BF373" s="247"/>
      <c r="BG373" s="247"/>
      <c r="BH373" s="247"/>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FE373" s="146"/>
      <c r="FF373" s="146"/>
      <c r="FG373" s="146"/>
      <c r="FH373" s="146"/>
      <c r="FI373" s="146"/>
      <c r="FJ373" s="146"/>
      <c r="FK373" s="146"/>
      <c r="FL373" s="143"/>
      <c r="FM373" s="143"/>
      <c r="FN373" s="143"/>
      <c r="FO373" s="143"/>
      <c r="FP373" s="143"/>
      <c r="FQ373" s="143"/>
      <c r="FR373" s="143"/>
    </row>
    <row r="374" spans="1:174" x14ac:dyDescent="0.2">
      <c r="A374" s="150" t="s">
        <v>191</v>
      </c>
      <c r="B374" s="151" t="s">
        <v>284</v>
      </c>
      <c r="C374" s="152" t="s">
        <v>285</v>
      </c>
      <c r="D374" s="404" t="s">
        <v>289</v>
      </c>
      <c r="E374" s="436">
        <v>0</v>
      </c>
      <c r="F374" s="286">
        <v>4</v>
      </c>
      <c r="G374" s="447">
        <v>0</v>
      </c>
      <c r="H374" s="416">
        <v>11</v>
      </c>
      <c r="I374" s="416">
        <v>176</v>
      </c>
      <c r="J374" s="416">
        <v>315</v>
      </c>
      <c r="K374" s="416">
        <v>6</v>
      </c>
      <c r="L374" s="416">
        <v>5</v>
      </c>
      <c r="M374" s="416">
        <v>16</v>
      </c>
      <c r="N374" s="416">
        <v>1</v>
      </c>
      <c r="O374" s="416">
        <v>0</v>
      </c>
      <c r="P374" s="416">
        <v>13</v>
      </c>
      <c r="Q374" s="416">
        <v>626</v>
      </c>
      <c r="R374" s="416">
        <v>2063</v>
      </c>
      <c r="S374" s="416">
        <v>0</v>
      </c>
      <c r="T374" s="416">
        <v>0</v>
      </c>
      <c r="U374" s="416">
        <v>10</v>
      </c>
      <c r="V374" s="416">
        <v>18</v>
      </c>
      <c r="W374" s="416">
        <v>12</v>
      </c>
      <c r="X374" s="416">
        <v>16</v>
      </c>
      <c r="Y374" s="416">
        <v>169</v>
      </c>
      <c r="Z374" s="416">
        <v>1</v>
      </c>
      <c r="AA374" s="416">
        <v>18</v>
      </c>
      <c r="AB374" s="416">
        <v>3480</v>
      </c>
      <c r="AC374" s="561">
        <v>2</v>
      </c>
      <c r="AD374" s="561">
        <v>1</v>
      </c>
      <c r="AE374" s="416">
        <v>565</v>
      </c>
      <c r="AF374" s="416">
        <v>506</v>
      </c>
      <c r="AG374" s="416">
        <v>974</v>
      </c>
      <c r="AH374" s="416">
        <v>863</v>
      </c>
      <c r="AI374" s="416">
        <v>103</v>
      </c>
      <c r="AJ374" s="416">
        <v>28</v>
      </c>
      <c r="AK374" s="416">
        <v>3</v>
      </c>
      <c r="AL374" s="416">
        <v>4</v>
      </c>
      <c r="AM374" s="416">
        <v>3046</v>
      </c>
      <c r="AN374" s="416">
        <v>505</v>
      </c>
      <c r="AO374" s="416">
        <v>438</v>
      </c>
      <c r="AP374" s="416">
        <v>847</v>
      </c>
      <c r="AQ374" s="416">
        <v>784</v>
      </c>
      <c r="AR374" s="416">
        <v>86</v>
      </c>
      <c r="AS374" s="416">
        <v>22</v>
      </c>
      <c r="AT374" s="416">
        <v>3</v>
      </c>
      <c r="AU374" s="416">
        <v>4</v>
      </c>
      <c r="AV374" s="416">
        <v>2689</v>
      </c>
      <c r="AW374" s="448"/>
      <c r="AX374" s="416"/>
      <c r="AY374" s="437" t="str">
        <f t="shared" si="17"/>
        <v>No</v>
      </c>
      <c r="AZ374" s="437" t="str">
        <f t="shared" si="18"/>
        <v>Yes</v>
      </c>
      <c r="BA374" s="437"/>
      <c r="BB374" s="544"/>
      <c r="BC374" s="545"/>
      <c r="BD374" s="247"/>
      <c r="BE374" s="247"/>
      <c r="BF374" s="247"/>
      <c r="BG374" s="247"/>
      <c r="BH374" s="247"/>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FE374" s="146"/>
      <c r="FF374" s="146"/>
      <c r="FG374" s="146"/>
      <c r="FH374" s="146"/>
      <c r="FI374" s="146"/>
      <c r="FJ374" s="146"/>
      <c r="FK374" s="146"/>
      <c r="FL374" s="143"/>
      <c r="FM374" s="143"/>
      <c r="FN374" s="143"/>
      <c r="FO374" s="143"/>
      <c r="FP374" s="143"/>
      <c r="FQ374" s="143"/>
      <c r="FR374" s="143"/>
    </row>
    <row r="375" spans="1:174" x14ac:dyDescent="0.2">
      <c r="A375" s="150" t="s">
        <v>192</v>
      </c>
      <c r="B375" s="151" t="s">
        <v>284</v>
      </c>
      <c r="C375" s="152" t="s">
        <v>277</v>
      </c>
      <c r="D375" s="404" t="s">
        <v>290</v>
      </c>
      <c r="E375" s="436">
        <v>0</v>
      </c>
      <c r="F375" s="286">
        <v>136</v>
      </c>
      <c r="G375" s="447">
        <v>0</v>
      </c>
      <c r="H375" s="416">
        <v>3</v>
      </c>
      <c r="I375" s="416">
        <v>40</v>
      </c>
      <c r="J375" s="416">
        <v>102</v>
      </c>
      <c r="K375" s="416">
        <v>12</v>
      </c>
      <c r="L375" s="416">
        <v>2</v>
      </c>
      <c r="M375" s="416">
        <v>3</v>
      </c>
      <c r="N375" s="416">
        <v>0</v>
      </c>
      <c r="O375" s="416">
        <v>1</v>
      </c>
      <c r="P375" s="416">
        <v>2</v>
      </c>
      <c r="Q375" s="416">
        <v>1</v>
      </c>
      <c r="R375" s="416">
        <v>37</v>
      </c>
      <c r="S375" s="416">
        <v>268</v>
      </c>
      <c r="T375" s="416">
        <v>0</v>
      </c>
      <c r="U375" s="416">
        <v>0</v>
      </c>
      <c r="V375" s="416">
        <v>28</v>
      </c>
      <c r="W375" s="416">
        <v>2</v>
      </c>
      <c r="X375" s="416">
        <v>18</v>
      </c>
      <c r="Y375" s="416">
        <v>147</v>
      </c>
      <c r="Z375" s="416">
        <v>1</v>
      </c>
      <c r="AA375" s="416">
        <v>10</v>
      </c>
      <c r="AB375" s="416">
        <v>813</v>
      </c>
      <c r="AC375" s="561">
        <v>2</v>
      </c>
      <c r="AD375" s="561">
        <v>3</v>
      </c>
      <c r="AE375" s="416">
        <v>0</v>
      </c>
      <c r="AF375" s="416">
        <v>0</v>
      </c>
      <c r="AG375" s="416">
        <v>0</v>
      </c>
      <c r="AH375" s="416">
        <v>0</v>
      </c>
      <c r="AI375" s="416">
        <v>0</v>
      </c>
      <c r="AJ375" s="416">
        <v>0</v>
      </c>
      <c r="AK375" s="416">
        <v>0</v>
      </c>
      <c r="AL375" s="416">
        <v>0</v>
      </c>
      <c r="AM375" s="416">
        <v>52</v>
      </c>
      <c r="AN375" s="416">
        <v>0</v>
      </c>
      <c r="AO375" s="416">
        <v>0</v>
      </c>
      <c r="AP375" s="416">
        <v>0</v>
      </c>
      <c r="AQ375" s="416">
        <v>0</v>
      </c>
      <c r="AR375" s="416">
        <v>0</v>
      </c>
      <c r="AS375" s="416">
        <v>0</v>
      </c>
      <c r="AT375" s="416">
        <v>0</v>
      </c>
      <c r="AU375" s="416">
        <v>0</v>
      </c>
      <c r="AV375" s="416">
        <v>38</v>
      </c>
      <c r="AW375" s="448"/>
      <c r="AX375" s="416"/>
      <c r="AY375" s="437" t="str">
        <f t="shared" si="17"/>
        <v>No</v>
      </c>
      <c r="AZ375" s="437" t="str">
        <f t="shared" si="18"/>
        <v>Open</v>
      </c>
      <c r="BA375" s="437"/>
      <c r="BB375" s="544"/>
      <c r="BC375" s="545"/>
      <c r="BD375" s="247"/>
      <c r="BE375" s="247"/>
      <c r="BF375" s="247"/>
      <c r="BG375" s="247"/>
      <c r="BH375" s="247"/>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FE375" s="146"/>
      <c r="FF375" s="146"/>
      <c r="FG375" s="146"/>
      <c r="FH375" s="146"/>
      <c r="FI375" s="146"/>
      <c r="FJ375" s="146"/>
      <c r="FK375" s="146"/>
      <c r="FL375" s="143"/>
      <c r="FM375" s="143"/>
      <c r="FN375" s="143"/>
      <c r="FO375" s="143"/>
      <c r="FP375" s="143"/>
      <c r="FQ375" s="143"/>
      <c r="FR375" s="143"/>
    </row>
    <row r="376" spans="1:174" x14ac:dyDescent="0.2">
      <c r="A376" s="150" t="s">
        <v>194</v>
      </c>
      <c r="B376" s="151" t="s">
        <v>282</v>
      </c>
      <c r="C376" s="152" t="s">
        <v>283</v>
      </c>
      <c r="D376" s="404" t="s">
        <v>193</v>
      </c>
      <c r="E376" s="436">
        <v>0</v>
      </c>
      <c r="F376" s="286">
        <v>762</v>
      </c>
      <c r="G376" s="447">
        <v>0</v>
      </c>
      <c r="H376" s="416">
        <v>29</v>
      </c>
      <c r="I376" s="416">
        <v>299</v>
      </c>
      <c r="J376" s="416">
        <v>263</v>
      </c>
      <c r="K376" s="416">
        <v>6</v>
      </c>
      <c r="L376" s="416">
        <v>2</v>
      </c>
      <c r="M376" s="416">
        <v>34</v>
      </c>
      <c r="N376" s="416">
        <v>10</v>
      </c>
      <c r="O376" s="416">
        <v>0</v>
      </c>
      <c r="P376" s="416">
        <v>59</v>
      </c>
      <c r="Q376" s="416">
        <v>162</v>
      </c>
      <c r="R376" s="416">
        <v>1113</v>
      </c>
      <c r="S376" s="416">
        <v>1</v>
      </c>
      <c r="T376" s="416">
        <v>6</v>
      </c>
      <c r="U376" s="416">
        <v>22</v>
      </c>
      <c r="V376" s="416">
        <v>36</v>
      </c>
      <c r="W376" s="416">
        <v>59</v>
      </c>
      <c r="X376" s="416">
        <v>31</v>
      </c>
      <c r="Y376" s="416">
        <v>667</v>
      </c>
      <c r="Z376" s="416">
        <v>5</v>
      </c>
      <c r="AA376" s="416">
        <v>38</v>
      </c>
      <c r="AB376" s="416">
        <v>3604</v>
      </c>
      <c r="AC376" s="561">
        <v>1</v>
      </c>
      <c r="AD376" s="561">
        <v>1</v>
      </c>
      <c r="AE376" s="416">
        <v>856</v>
      </c>
      <c r="AF376" s="416">
        <v>456</v>
      </c>
      <c r="AG376" s="416">
        <v>183</v>
      </c>
      <c r="AH376" s="416">
        <v>81</v>
      </c>
      <c r="AI376" s="416">
        <v>8</v>
      </c>
      <c r="AJ376" s="416">
        <v>6</v>
      </c>
      <c r="AK376" s="416">
        <v>3</v>
      </c>
      <c r="AL376" s="416">
        <v>0</v>
      </c>
      <c r="AM376" s="416">
        <v>1593</v>
      </c>
      <c r="AN376" s="416">
        <v>690</v>
      </c>
      <c r="AO376" s="416">
        <v>375</v>
      </c>
      <c r="AP376" s="416">
        <v>149</v>
      </c>
      <c r="AQ376" s="416">
        <v>43</v>
      </c>
      <c r="AR376" s="416">
        <v>8</v>
      </c>
      <c r="AS376" s="416">
        <v>7</v>
      </c>
      <c r="AT376" s="416">
        <v>3</v>
      </c>
      <c r="AU376" s="416">
        <v>0</v>
      </c>
      <c r="AV376" s="416">
        <v>1275</v>
      </c>
      <c r="AW376" s="448"/>
      <c r="AX376" s="416"/>
      <c r="AY376" s="437" t="str">
        <f t="shared" si="17"/>
        <v>Yes</v>
      </c>
      <c r="AZ376" s="437" t="str">
        <f t="shared" si="18"/>
        <v>Yes</v>
      </c>
      <c r="BA376" s="437"/>
      <c r="BB376" s="544"/>
      <c r="BC376" s="545"/>
      <c r="BD376" s="247"/>
      <c r="BE376" s="247"/>
      <c r="BF376" s="247"/>
      <c r="BG376" s="247"/>
      <c r="BH376" s="247"/>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FE376" s="146"/>
      <c r="FF376" s="146"/>
      <c r="FG376" s="146"/>
      <c r="FH376" s="146"/>
      <c r="FI376" s="146"/>
      <c r="FJ376" s="146"/>
      <c r="FK376" s="146"/>
      <c r="FL376" s="143"/>
      <c r="FM376" s="143"/>
      <c r="FN376" s="143"/>
      <c r="FO376" s="143"/>
      <c r="FP376" s="143"/>
      <c r="FQ376" s="143"/>
      <c r="FR376" s="143"/>
    </row>
    <row r="377" spans="1:174" x14ac:dyDescent="0.2">
      <c r="A377" s="150" t="s">
        <v>196</v>
      </c>
      <c r="B377" s="151" t="s">
        <v>276</v>
      </c>
      <c r="C377" s="152" t="s">
        <v>69</v>
      </c>
      <c r="D377" s="404" t="s">
        <v>195</v>
      </c>
      <c r="E377" s="436">
        <v>0</v>
      </c>
      <c r="F377" s="286">
        <v>87</v>
      </c>
      <c r="G377" s="447">
        <v>0</v>
      </c>
      <c r="H377" s="416">
        <v>2</v>
      </c>
      <c r="I377" s="416">
        <v>91</v>
      </c>
      <c r="J377" s="416">
        <v>197</v>
      </c>
      <c r="K377" s="416">
        <v>7</v>
      </c>
      <c r="L377" s="416">
        <v>3</v>
      </c>
      <c r="M377" s="416">
        <v>9</v>
      </c>
      <c r="N377" s="416">
        <v>1</v>
      </c>
      <c r="O377" s="416">
        <v>1</v>
      </c>
      <c r="P377" s="416">
        <v>5</v>
      </c>
      <c r="Q377" s="416">
        <v>0</v>
      </c>
      <c r="R377" s="416">
        <v>39</v>
      </c>
      <c r="S377" s="416">
        <v>28</v>
      </c>
      <c r="T377" s="416">
        <v>0</v>
      </c>
      <c r="U377" s="416">
        <v>2</v>
      </c>
      <c r="V377" s="416">
        <v>18</v>
      </c>
      <c r="W377" s="416">
        <v>5</v>
      </c>
      <c r="X377" s="416">
        <v>65</v>
      </c>
      <c r="Y377" s="416">
        <v>139</v>
      </c>
      <c r="Z377" s="416">
        <v>0</v>
      </c>
      <c r="AA377" s="416">
        <v>57</v>
      </c>
      <c r="AB377" s="416">
        <v>756</v>
      </c>
      <c r="AC377" s="561">
        <v>2</v>
      </c>
      <c r="AD377" s="561">
        <v>3</v>
      </c>
      <c r="AE377" s="416">
        <v>17</v>
      </c>
      <c r="AF377" s="416">
        <v>23</v>
      </c>
      <c r="AG377" s="416">
        <v>13</v>
      </c>
      <c r="AH377" s="416">
        <v>5</v>
      </c>
      <c r="AI377" s="416">
        <v>1</v>
      </c>
      <c r="AJ377" s="416">
        <v>1</v>
      </c>
      <c r="AK377" s="416">
        <v>1</v>
      </c>
      <c r="AL377" s="416">
        <v>1</v>
      </c>
      <c r="AM377" s="416">
        <v>62</v>
      </c>
      <c r="AN377" s="416">
        <v>15</v>
      </c>
      <c r="AO377" s="416">
        <v>13</v>
      </c>
      <c r="AP377" s="416">
        <v>6</v>
      </c>
      <c r="AQ377" s="416">
        <v>4</v>
      </c>
      <c r="AR377" s="416">
        <v>1</v>
      </c>
      <c r="AS377" s="416">
        <v>0</v>
      </c>
      <c r="AT377" s="416">
        <v>0</v>
      </c>
      <c r="AU377" s="416">
        <v>0</v>
      </c>
      <c r="AV377" s="416">
        <v>39</v>
      </c>
      <c r="AW377" s="448"/>
      <c r="AX377" s="416"/>
      <c r="AY377" s="437" t="str">
        <f t="shared" si="17"/>
        <v>No</v>
      </c>
      <c r="AZ377" s="437" t="str">
        <f t="shared" si="18"/>
        <v>Open</v>
      </c>
      <c r="BA377" s="437"/>
      <c r="BB377" s="544"/>
      <c r="BC377" s="545"/>
      <c r="BD377" s="247"/>
      <c r="BE377" s="247"/>
      <c r="BF377" s="247"/>
      <c r="BG377" s="247"/>
      <c r="BH377" s="247"/>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FE377" s="146"/>
      <c r="FF377" s="146"/>
      <c r="FG377" s="146"/>
      <c r="FH377" s="146"/>
      <c r="FI377" s="146"/>
      <c r="FJ377" s="146"/>
      <c r="FK377" s="146"/>
      <c r="FL377" s="143"/>
      <c r="FM377" s="143"/>
      <c r="FN377" s="143"/>
      <c r="FO377" s="143"/>
      <c r="FP377" s="143"/>
      <c r="FQ377" s="143"/>
      <c r="FR377" s="143"/>
    </row>
    <row r="378" spans="1:174" x14ac:dyDescent="0.2">
      <c r="A378" s="150" t="s">
        <v>198</v>
      </c>
      <c r="B378" s="151" t="s">
        <v>276</v>
      </c>
      <c r="C378" s="152" t="s">
        <v>69</v>
      </c>
      <c r="D378" s="404" t="s">
        <v>197</v>
      </c>
      <c r="E378" s="436">
        <v>0</v>
      </c>
      <c r="F378" s="286">
        <v>83</v>
      </c>
      <c r="G378" s="447">
        <v>0</v>
      </c>
      <c r="H378" s="416">
        <v>3</v>
      </c>
      <c r="I378" s="416">
        <v>114</v>
      </c>
      <c r="J378" s="416">
        <v>209</v>
      </c>
      <c r="K378" s="416">
        <v>10</v>
      </c>
      <c r="L378" s="416">
        <v>1</v>
      </c>
      <c r="M378" s="416">
        <v>7</v>
      </c>
      <c r="N378" s="416">
        <v>7</v>
      </c>
      <c r="O378" s="416">
        <v>0</v>
      </c>
      <c r="P378" s="416">
        <v>7</v>
      </c>
      <c r="Q378" s="416">
        <v>0</v>
      </c>
      <c r="R378" s="416">
        <v>25</v>
      </c>
      <c r="S378" s="416">
        <v>333</v>
      </c>
      <c r="T378" s="416">
        <v>369</v>
      </c>
      <c r="U378" s="416">
        <v>1</v>
      </c>
      <c r="V378" s="416">
        <v>3</v>
      </c>
      <c r="W378" s="416">
        <v>6</v>
      </c>
      <c r="X378" s="416">
        <v>60</v>
      </c>
      <c r="Y378" s="416">
        <v>74</v>
      </c>
      <c r="Z378" s="416">
        <v>0</v>
      </c>
      <c r="AA378" s="416">
        <v>83</v>
      </c>
      <c r="AB378" s="416">
        <v>1395</v>
      </c>
      <c r="AC378" s="561">
        <v>2</v>
      </c>
      <c r="AD378" s="561">
        <v>3</v>
      </c>
      <c r="AE378" s="416">
        <v>28</v>
      </c>
      <c r="AF378" s="416">
        <v>21</v>
      </c>
      <c r="AG378" s="416">
        <v>3</v>
      </c>
      <c r="AH378" s="416">
        <v>2</v>
      </c>
      <c r="AI378" s="416">
        <v>0</v>
      </c>
      <c r="AJ378" s="416">
        <v>0</v>
      </c>
      <c r="AK378" s="416">
        <v>0</v>
      </c>
      <c r="AL378" s="416">
        <v>0</v>
      </c>
      <c r="AM378" s="416">
        <v>54</v>
      </c>
      <c r="AN378" s="416">
        <v>12</v>
      </c>
      <c r="AO378" s="416">
        <v>12</v>
      </c>
      <c r="AP378" s="416">
        <v>0</v>
      </c>
      <c r="AQ378" s="416">
        <v>1</v>
      </c>
      <c r="AR378" s="416">
        <v>0</v>
      </c>
      <c r="AS378" s="416">
        <v>0</v>
      </c>
      <c r="AT378" s="416">
        <v>0</v>
      </c>
      <c r="AU378" s="416">
        <v>0</v>
      </c>
      <c r="AV378" s="416">
        <v>25</v>
      </c>
      <c r="AW378" s="448"/>
      <c r="AX378" s="416"/>
      <c r="AY378" s="437" t="str">
        <f t="shared" si="17"/>
        <v>No</v>
      </c>
      <c r="AZ378" s="437" t="str">
        <f t="shared" si="18"/>
        <v>Open</v>
      </c>
      <c r="BA378" s="437"/>
      <c r="BB378" s="544"/>
      <c r="BC378" s="545"/>
      <c r="BD378" s="247"/>
      <c r="BE378" s="247"/>
      <c r="BF378" s="247"/>
      <c r="BG378" s="247"/>
      <c r="BH378" s="247"/>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FE378" s="146"/>
      <c r="FF378" s="146"/>
      <c r="FG378" s="146"/>
      <c r="FH378" s="146"/>
      <c r="FI378" s="146"/>
      <c r="FJ378" s="146"/>
      <c r="FK378" s="146"/>
      <c r="FL378" s="143"/>
      <c r="FM378" s="143"/>
      <c r="FN378" s="143"/>
      <c r="FO378" s="143"/>
      <c r="FP378" s="143"/>
      <c r="FQ378" s="143"/>
      <c r="FR378" s="143"/>
    </row>
    <row r="379" spans="1:174" x14ac:dyDescent="0.2">
      <c r="A379" s="150" t="s">
        <v>200</v>
      </c>
      <c r="B379" s="151" t="s">
        <v>280</v>
      </c>
      <c r="C379" s="152" t="s">
        <v>128</v>
      </c>
      <c r="D379" s="404" t="s">
        <v>199</v>
      </c>
      <c r="E379" s="436">
        <v>0</v>
      </c>
      <c r="F379" s="286">
        <v>228</v>
      </c>
      <c r="G379" s="447">
        <v>0</v>
      </c>
      <c r="H379" s="416">
        <v>11</v>
      </c>
      <c r="I379" s="416">
        <v>64</v>
      </c>
      <c r="J379" s="416">
        <v>207</v>
      </c>
      <c r="K379" s="416">
        <v>3</v>
      </c>
      <c r="L379" s="416">
        <v>3</v>
      </c>
      <c r="M379" s="416">
        <v>8</v>
      </c>
      <c r="N379" s="416">
        <v>2</v>
      </c>
      <c r="O379" s="416">
        <v>2</v>
      </c>
      <c r="P379" s="416">
        <v>3</v>
      </c>
      <c r="Q379" s="416">
        <v>169</v>
      </c>
      <c r="R379" s="416">
        <v>1282</v>
      </c>
      <c r="S379" s="416">
        <v>0</v>
      </c>
      <c r="T379" s="416">
        <v>3</v>
      </c>
      <c r="U379" s="416">
        <v>0</v>
      </c>
      <c r="V379" s="416">
        <v>0</v>
      </c>
      <c r="W379" s="416">
        <v>8</v>
      </c>
      <c r="X379" s="416">
        <v>0</v>
      </c>
      <c r="Y379" s="416">
        <v>197</v>
      </c>
      <c r="Z379" s="416">
        <v>121</v>
      </c>
      <c r="AA379" s="416">
        <v>2</v>
      </c>
      <c r="AB379" s="416">
        <v>2313</v>
      </c>
      <c r="AC379" s="561">
        <v>2</v>
      </c>
      <c r="AD379" s="561">
        <v>2</v>
      </c>
      <c r="AE379" s="416">
        <v>577</v>
      </c>
      <c r="AF379" s="416">
        <v>124</v>
      </c>
      <c r="AG379" s="416">
        <v>298</v>
      </c>
      <c r="AH379" s="416">
        <v>363</v>
      </c>
      <c r="AI379" s="416">
        <v>186</v>
      </c>
      <c r="AJ379" s="416">
        <v>16</v>
      </c>
      <c r="AK379" s="416">
        <v>9</v>
      </c>
      <c r="AL379" s="416">
        <v>1</v>
      </c>
      <c r="AM379" s="416">
        <v>1574</v>
      </c>
      <c r="AN379" s="416">
        <v>535</v>
      </c>
      <c r="AO379" s="416">
        <v>111</v>
      </c>
      <c r="AP379" s="416">
        <v>271</v>
      </c>
      <c r="AQ379" s="416">
        <v>335</v>
      </c>
      <c r="AR379" s="416">
        <v>174</v>
      </c>
      <c r="AS379" s="416">
        <v>15</v>
      </c>
      <c r="AT379" s="416">
        <v>9</v>
      </c>
      <c r="AU379" s="416">
        <v>1</v>
      </c>
      <c r="AV379" s="416">
        <v>1451</v>
      </c>
      <c r="AW379" s="448"/>
      <c r="AX379" s="416"/>
      <c r="AY379" s="437" t="str">
        <f t="shared" si="17"/>
        <v>No</v>
      </c>
      <c r="AZ379" s="437" t="str">
        <f t="shared" si="18"/>
        <v>No</v>
      </c>
      <c r="BA379" s="437"/>
      <c r="BB379" s="544"/>
      <c r="BC379" s="545"/>
      <c r="BD379" s="247"/>
      <c r="BE379" s="247"/>
      <c r="BF379" s="247"/>
      <c r="BG379" s="247"/>
      <c r="BH379" s="247"/>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FE379" s="146"/>
      <c r="FF379" s="146"/>
      <c r="FG379" s="146"/>
      <c r="FH379" s="146"/>
      <c r="FI379" s="146"/>
      <c r="FJ379" s="146"/>
      <c r="FK379" s="146"/>
      <c r="FL379" s="143"/>
      <c r="FM379" s="143"/>
      <c r="FN379" s="143"/>
      <c r="FO379" s="143"/>
      <c r="FP379" s="143"/>
      <c r="FQ379" s="143"/>
      <c r="FR379" s="143"/>
    </row>
    <row r="380" spans="1:174" x14ac:dyDescent="0.2">
      <c r="A380" s="150" t="s">
        <v>202</v>
      </c>
      <c r="B380" s="151" t="s">
        <v>276</v>
      </c>
      <c r="C380" s="152" t="s">
        <v>69</v>
      </c>
      <c r="D380" s="404" t="s">
        <v>201</v>
      </c>
      <c r="E380" s="436">
        <v>0</v>
      </c>
      <c r="F380" s="286">
        <v>1</v>
      </c>
      <c r="G380" s="447">
        <v>0</v>
      </c>
      <c r="H380" s="416">
        <v>3</v>
      </c>
      <c r="I380" s="416">
        <v>67</v>
      </c>
      <c r="J380" s="416">
        <v>115</v>
      </c>
      <c r="K380" s="416">
        <v>3</v>
      </c>
      <c r="L380" s="416">
        <v>2</v>
      </c>
      <c r="M380" s="416">
        <v>2</v>
      </c>
      <c r="N380" s="416">
        <v>0</v>
      </c>
      <c r="O380" s="416">
        <v>0</v>
      </c>
      <c r="P380" s="416">
        <v>2</v>
      </c>
      <c r="Q380" s="416">
        <v>0</v>
      </c>
      <c r="R380" s="416">
        <v>31</v>
      </c>
      <c r="S380" s="416">
        <v>0</v>
      </c>
      <c r="T380" s="416">
        <v>0</v>
      </c>
      <c r="U380" s="416">
        <v>0</v>
      </c>
      <c r="V380" s="416">
        <v>1</v>
      </c>
      <c r="W380" s="416">
        <v>3</v>
      </c>
      <c r="X380" s="416">
        <v>11</v>
      </c>
      <c r="Y380" s="416">
        <v>73</v>
      </c>
      <c r="Z380" s="416">
        <v>1</v>
      </c>
      <c r="AA380" s="416">
        <v>4</v>
      </c>
      <c r="AB380" s="416">
        <v>319</v>
      </c>
      <c r="AC380" s="561">
        <v>2</v>
      </c>
      <c r="AD380" s="561">
        <v>3</v>
      </c>
      <c r="AE380" s="416">
        <v>5</v>
      </c>
      <c r="AF380" s="416">
        <v>9</v>
      </c>
      <c r="AG380" s="416">
        <v>14</v>
      </c>
      <c r="AH380" s="416">
        <v>12</v>
      </c>
      <c r="AI380" s="416">
        <v>5</v>
      </c>
      <c r="AJ380" s="416">
        <v>3</v>
      </c>
      <c r="AK380" s="416">
        <v>2</v>
      </c>
      <c r="AL380" s="416">
        <v>1</v>
      </c>
      <c r="AM380" s="416">
        <v>51</v>
      </c>
      <c r="AN380" s="416">
        <v>6</v>
      </c>
      <c r="AO380" s="416">
        <v>5</v>
      </c>
      <c r="AP380" s="416">
        <v>10</v>
      </c>
      <c r="AQ380" s="416">
        <v>7</v>
      </c>
      <c r="AR380" s="416">
        <v>2</v>
      </c>
      <c r="AS380" s="416">
        <v>1</v>
      </c>
      <c r="AT380" s="416">
        <v>0</v>
      </c>
      <c r="AU380" s="416">
        <v>0</v>
      </c>
      <c r="AV380" s="416">
        <v>31</v>
      </c>
      <c r="AW380" s="448"/>
      <c r="AX380" s="416"/>
      <c r="AY380" s="437" t="str">
        <f t="shared" si="17"/>
        <v>No</v>
      </c>
      <c r="AZ380" s="437" t="str">
        <f t="shared" si="18"/>
        <v>Open</v>
      </c>
      <c r="BA380" s="437"/>
      <c r="BB380" s="544"/>
      <c r="BC380" s="545"/>
      <c r="BD380" s="247"/>
      <c r="BE380" s="247"/>
      <c r="BF380" s="247"/>
      <c r="BG380" s="247"/>
      <c r="BH380" s="247"/>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FE380" s="146"/>
      <c r="FF380" s="146"/>
      <c r="FG380" s="146"/>
      <c r="FH380" s="146"/>
      <c r="FI380" s="146"/>
      <c r="FJ380" s="146"/>
      <c r="FK380" s="146"/>
      <c r="FL380" s="143"/>
      <c r="FM380" s="143"/>
      <c r="FN380" s="143"/>
      <c r="FO380" s="143"/>
      <c r="FP380" s="143"/>
      <c r="FQ380" s="143"/>
      <c r="FR380" s="143"/>
    </row>
    <row r="381" spans="1:174" x14ac:dyDescent="0.2">
      <c r="A381" s="150" t="s">
        <v>203</v>
      </c>
      <c r="B381" s="151" t="s">
        <v>284</v>
      </c>
      <c r="C381" s="152" t="s">
        <v>277</v>
      </c>
      <c r="D381" s="404" t="s">
        <v>291</v>
      </c>
      <c r="E381" s="436">
        <v>0</v>
      </c>
      <c r="F381" s="286">
        <v>57</v>
      </c>
      <c r="G381" s="447">
        <v>0</v>
      </c>
      <c r="H381" s="416">
        <v>14</v>
      </c>
      <c r="I381" s="416">
        <v>133</v>
      </c>
      <c r="J381" s="416">
        <v>492</v>
      </c>
      <c r="K381" s="416">
        <v>4</v>
      </c>
      <c r="L381" s="416">
        <v>5</v>
      </c>
      <c r="M381" s="416">
        <v>18</v>
      </c>
      <c r="N381" s="416">
        <v>3</v>
      </c>
      <c r="O381" s="416">
        <v>1</v>
      </c>
      <c r="P381" s="416">
        <v>8</v>
      </c>
      <c r="Q381" s="416">
        <v>1262</v>
      </c>
      <c r="R381" s="416">
        <v>4750</v>
      </c>
      <c r="S381" s="416">
        <v>6</v>
      </c>
      <c r="T381" s="416">
        <v>0</v>
      </c>
      <c r="U381" s="416">
        <v>0</v>
      </c>
      <c r="V381" s="416">
        <v>0</v>
      </c>
      <c r="W381" s="416">
        <v>11</v>
      </c>
      <c r="X381" s="416">
        <v>3</v>
      </c>
      <c r="Y381" s="416">
        <v>467</v>
      </c>
      <c r="Z381" s="416">
        <v>0</v>
      </c>
      <c r="AA381" s="416">
        <v>15</v>
      </c>
      <c r="AB381" s="416">
        <v>7249</v>
      </c>
      <c r="AC381" s="561">
        <v>1</v>
      </c>
      <c r="AD381" s="561">
        <v>1</v>
      </c>
      <c r="AE381" s="416">
        <v>1294</v>
      </c>
      <c r="AF381" s="416">
        <v>974</v>
      </c>
      <c r="AG381" s="416">
        <v>2433</v>
      </c>
      <c r="AH381" s="416">
        <v>785</v>
      </c>
      <c r="AI381" s="416">
        <v>186</v>
      </c>
      <c r="AJ381" s="416">
        <v>51</v>
      </c>
      <c r="AK381" s="416">
        <v>57</v>
      </c>
      <c r="AL381" s="416">
        <v>16</v>
      </c>
      <c r="AM381" s="416">
        <v>5796</v>
      </c>
      <c r="AN381" s="416">
        <v>1426</v>
      </c>
      <c r="AO381" s="416">
        <v>1016</v>
      </c>
      <c r="AP381" s="416">
        <v>2447</v>
      </c>
      <c r="AQ381" s="416">
        <v>791</v>
      </c>
      <c r="AR381" s="416">
        <v>208</v>
      </c>
      <c r="AS381" s="416">
        <v>50</v>
      </c>
      <c r="AT381" s="416">
        <v>58</v>
      </c>
      <c r="AU381" s="416">
        <v>16</v>
      </c>
      <c r="AV381" s="416">
        <v>6012</v>
      </c>
      <c r="AW381" s="448"/>
      <c r="AX381" s="416"/>
      <c r="AY381" s="437" t="str">
        <f t="shared" si="17"/>
        <v>Yes</v>
      </c>
      <c r="AZ381" s="437" t="str">
        <f t="shared" si="18"/>
        <v>Yes</v>
      </c>
      <c r="BA381" s="437"/>
      <c r="BB381" s="544"/>
      <c r="BC381" s="545"/>
      <c r="BD381" s="247"/>
      <c r="BE381" s="247"/>
      <c r="BF381" s="247"/>
      <c r="BG381" s="247"/>
      <c r="BH381" s="247"/>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FE381" s="146"/>
      <c r="FF381" s="146"/>
      <c r="FG381" s="146"/>
      <c r="FH381" s="146"/>
      <c r="FI381" s="146"/>
      <c r="FJ381" s="146"/>
      <c r="FK381" s="146"/>
      <c r="FL381" s="143"/>
      <c r="FM381" s="143"/>
      <c r="FN381" s="143"/>
      <c r="FO381" s="143"/>
      <c r="FP381" s="143"/>
      <c r="FQ381" s="143"/>
      <c r="FR381" s="143"/>
    </row>
    <row r="382" spans="1:174" x14ac:dyDescent="0.2">
      <c r="A382" s="150" t="s">
        <v>205</v>
      </c>
      <c r="B382" s="151" t="s">
        <v>284</v>
      </c>
      <c r="C382" s="152" t="s">
        <v>285</v>
      </c>
      <c r="D382" s="404" t="s">
        <v>204</v>
      </c>
      <c r="E382" s="436">
        <v>0</v>
      </c>
      <c r="F382" s="286">
        <v>144</v>
      </c>
      <c r="G382" s="447">
        <v>0</v>
      </c>
      <c r="H382" s="416">
        <v>19</v>
      </c>
      <c r="I382" s="416">
        <v>172</v>
      </c>
      <c r="J382" s="416">
        <v>442</v>
      </c>
      <c r="K382" s="416">
        <v>13</v>
      </c>
      <c r="L382" s="416">
        <v>3</v>
      </c>
      <c r="M382" s="416">
        <v>21</v>
      </c>
      <c r="N382" s="416">
        <v>2</v>
      </c>
      <c r="O382" s="416">
        <v>4</v>
      </c>
      <c r="P382" s="416">
        <v>14</v>
      </c>
      <c r="Q382" s="416">
        <v>975</v>
      </c>
      <c r="R382" s="416">
        <v>4387</v>
      </c>
      <c r="S382" s="416">
        <v>16</v>
      </c>
      <c r="T382" s="416">
        <v>9</v>
      </c>
      <c r="U382" s="416">
        <v>4</v>
      </c>
      <c r="V382" s="416">
        <v>9</v>
      </c>
      <c r="W382" s="416">
        <v>29</v>
      </c>
      <c r="X382" s="416">
        <v>15</v>
      </c>
      <c r="Y382" s="416">
        <v>343</v>
      </c>
      <c r="Z382" s="416">
        <v>1</v>
      </c>
      <c r="AA382" s="416">
        <v>14</v>
      </c>
      <c r="AB382" s="416">
        <v>6636</v>
      </c>
      <c r="AC382" s="561">
        <v>2</v>
      </c>
      <c r="AD382" s="561">
        <v>2</v>
      </c>
      <c r="AE382" s="416">
        <v>1773</v>
      </c>
      <c r="AF382" s="416">
        <v>1153</v>
      </c>
      <c r="AG382" s="416">
        <v>1330</v>
      </c>
      <c r="AH382" s="416">
        <v>1240</v>
      </c>
      <c r="AI382" s="416">
        <v>967</v>
      </c>
      <c r="AJ382" s="416">
        <v>164</v>
      </c>
      <c r="AK382" s="416">
        <v>36</v>
      </c>
      <c r="AL382" s="416">
        <v>14</v>
      </c>
      <c r="AM382" s="416">
        <v>6677</v>
      </c>
      <c r="AN382" s="416">
        <v>1146</v>
      </c>
      <c r="AO382" s="416">
        <v>963</v>
      </c>
      <c r="AP382" s="416">
        <v>1147</v>
      </c>
      <c r="AQ382" s="416">
        <v>1032</v>
      </c>
      <c r="AR382" s="416">
        <v>880</v>
      </c>
      <c r="AS382" s="416">
        <v>147</v>
      </c>
      <c r="AT382" s="416">
        <v>33</v>
      </c>
      <c r="AU382" s="416">
        <v>14</v>
      </c>
      <c r="AV382" s="416">
        <v>5362</v>
      </c>
      <c r="AW382" s="448"/>
      <c r="AX382" s="416"/>
      <c r="AY382" s="437" t="str">
        <f t="shared" si="17"/>
        <v>No</v>
      </c>
      <c r="AZ382" s="437" t="str">
        <f t="shared" si="18"/>
        <v>No</v>
      </c>
      <c r="BA382" s="437"/>
      <c r="BB382" s="544"/>
      <c r="BC382" s="545"/>
      <c r="BD382" s="247"/>
      <c r="BE382" s="247"/>
      <c r="BF382" s="247"/>
      <c r="BG382" s="247"/>
      <c r="BH382" s="247"/>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FE382" s="146"/>
      <c r="FF382" s="146"/>
      <c r="FG382" s="146"/>
      <c r="FH382" s="146"/>
      <c r="FI382" s="146"/>
      <c r="FJ382" s="146"/>
      <c r="FK382" s="146"/>
      <c r="FL382" s="143"/>
      <c r="FM382" s="143"/>
      <c r="FN382" s="143"/>
      <c r="FO382" s="143"/>
      <c r="FP382" s="143"/>
      <c r="FQ382" s="143"/>
      <c r="FR382" s="143"/>
    </row>
    <row r="383" spans="1:174" x14ac:dyDescent="0.2">
      <c r="A383" s="150" t="s">
        <v>207</v>
      </c>
      <c r="B383" s="151" t="s">
        <v>276</v>
      </c>
      <c r="C383" s="152" t="s">
        <v>69</v>
      </c>
      <c r="D383" s="404" t="s">
        <v>206</v>
      </c>
      <c r="E383" s="436">
        <v>0</v>
      </c>
      <c r="F383" s="286">
        <v>39</v>
      </c>
      <c r="G383" s="447">
        <v>0</v>
      </c>
      <c r="H383" s="416">
        <v>5</v>
      </c>
      <c r="I383" s="416">
        <v>96</v>
      </c>
      <c r="J383" s="416">
        <v>216</v>
      </c>
      <c r="K383" s="416">
        <v>6</v>
      </c>
      <c r="L383" s="416">
        <v>4</v>
      </c>
      <c r="M383" s="416">
        <v>11</v>
      </c>
      <c r="N383" s="416">
        <v>2</v>
      </c>
      <c r="O383" s="416">
        <v>0</v>
      </c>
      <c r="P383" s="416">
        <v>5</v>
      </c>
      <c r="Q383" s="416">
        <v>0</v>
      </c>
      <c r="R383" s="416">
        <v>30</v>
      </c>
      <c r="S383" s="416">
        <v>25</v>
      </c>
      <c r="T383" s="416">
        <v>2</v>
      </c>
      <c r="U383" s="416">
        <v>0</v>
      </c>
      <c r="V383" s="416">
        <v>9</v>
      </c>
      <c r="W383" s="416">
        <v>7</v>
      </c>
      <c r="X383" s="416">
        <v>48</v>
      </c>
      <c r="Y383" s="416">
        <v>101</v>
      </c>
      <c r="Z383" s="416">
        <v>0</v>
      </c>
      <c r="AA383" s="416">
        <v>87</v>
      </c>
      <c r="AB383" s="416">
        <v>693</v>
      </c>
      <c r="AC383" s="561">
        <v>2</v>
      </c>
      <c r="AD383" s="561">
        <v>2</v>
      </c>
      <c r="AE383" s="416">
        <v>7</v>
      </c>
      <c r="AF383" s="416">
        <v>16</v>
      </c>
      <c r="AG383" s="416">
        <v>14</v>
      </c>
      <c r="AH383" s="416">
        <v>3</v>
      </c>
      <c r="AI383" s="416">
        <v>2</v>
      </c>
      <c r="AJ383" s="416">
        <v>3</v>
      </c>
      <c r="AK383" s="416">
        <v>0</v>
      </c>
      <c r="AL383" s="416">
        <v>0</v>
      </c>
      <c r="AM383" s="416">
        <v>45</v>
      </c>
      <c r="AN383" s="416">
        <v>8</v>
      </c>
      <c r="AO383" s="416">
        <v>8</v>
      </c>
      <c r="AP383" s="416">
        <v>10</v>
      </c>
      <c r="AQ383" s="416">
        <v>2</v>
      </c>
      <c r="AR383" s="416">
        <v>1</v>
      </c>
      <c r="AS383" s="416">
        <v>1</v>
      </c>
      <c r="AT383" s="416">
        <v>0</v>
      </c>
      <c r="AU383" s="416">
        <v>0</v>
      </c>
      <c r="AV383" s="416">
        <v>30</v>
      </c>
      <c r="AW383" s="448"/>
      <c r="AX383" s="416"/>
      <c r="AY383" s="437" t="str">
        <f t="shared" si="17"/>
        <v>No</v>
      </c>
      <c r="AZ383" s="437" t="str">
        <f t="shared" si="18"/>
        <v>No</v>
      </c>
      <c r="BA383" s="437"/>
      <c r="BB383" s="544"/>
      <c r="BC383" s="545"/>
      <c r="BD383" s="247"/>
      <c r="BE383" s="247"/>
      <c r="BF383" s="247"/>
      <c r="BG383" s="247"/>
      <c r="BH383" s="247"/>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FE383" s="146"/>
      <c r="FF383" s="146"/>
      <c r="FG383" s="146"/>
      <c r="FH383" s="146"/>
      <c r="FI383" s="146"/>
      <c r="FJ383" s="146"/>
      <c r="FK383" s="146"/>
      <c r="FL383" s="143"/>
      <c r="FM383" s="143"/>
      <c r="FN383" s="143"/>
      <c r="FO383" s="143"/>
      <c r="FP383" s="143"/>
      <c r="FQ383" s="143"/>
      <c r="FR383" s="143"/>
    </row>
    <row r="384" spans="1:174" x14ac:dyDescent="0.2">
      <c r="A384" s="150" t="s">
        <v>209</v>
      </c>
      <c r="B384" s="151" t="s">
        <v>280</v>
      </c>
      <c r="C384" s="152" t="s">
        <v>128</v>
      </c>
      <c r="D384" s="404" t="s">
        <v>208</v>
      </c>
      <c r="E384" s="436">
        <v>0</v>
      </c>
      <c r="F384" s="286">
        <v>242</v>
      </c>
      <c r="G384" s="447">
        <v>0</v>
      </c>
      <c r="H384" s="416">
        <v>5</v>
      </c>
      <c r="I384" s="416">
        <v>124</v>
      </c>
      <c r="J384" s="416">
        <v>563</v>
      </c>
      <c r="K384" s="416">
        <v>12</v>
      </c>
      <c r="L384" s="416">
        <v>3</v>
      </c>
      <c r="M384" s="416">
        <v>17</v>
      </c>
      <c r="N384" s="416">
        <v>8</v>
      </c>
      <c r="O384" s="416">
        <v>0</v>
      </c>
      <c r="P384" s="416">
        <v>7</v>
      </c>
      <c r="Q384" s="416">
        <v>4</v>
      </c>
      <c r="R384" s="416">
        <v>276</v>
      </c>
      <c r="S384" s="416">
        <v>42</v>
      </c>
      <c r="T384" s="416">
        <v>1</v>
      </c>
      <c r="U384" s="416">
        <v>1</v>
      </c>
      <c r="V384" s="416">
        <v>18</v>
      </c>
      <c r="W384" s="416">
        <v>11</v>
      </c>
      <c r="X384" s="416">
        <v>13</v>
      </c>
      <c r="Y384" s="416">
        <v>458</v>
      </c>
      <c r="Z384" s="416">
        <v>21</v>
      </c>
      <c r="AA384" s="416">
        <v>22</v>
      </c>
      <c r="AB384" s="416">
        <v>1848</v>
      </c>
      <c r="AC384" s="561">
        <v>2</v>
      </c>
      <c r="AD384" s="561">
        <v>2</v>
      </c>
      <c r="AE384" s="416">
        <v>15</v>
      </c>
      <c r="AF384" s="416">
        <v>71</v>
      </c>
      <c r="AG384" s="416">
        <v>149</v>
      </c>
      <c r="AH384" s="416">
        <v>93</v>
      </c>
      <c r="AI384" s="416">
        <v>21</v>
      </c>
      <c r="AJ384" s="416">
        <v>10</v>
      </c>
      <c r="AK384" s="416">
        <v>3</v>
      </c>
      <c r="AL384" s="416">
        <v>4</v>
      </c>
      <c r="AM384" s="416">
        <v>366</v>
      </c>
      <c r="AN384" s="416">
        <v>10</v>
      </c>
      <c r="AO384" s="416">
        <v>54</v>
      </c>
      <c r="AP384" s="416">
        <v>116</v>
      </c>
      <c r="AQ384" s="416">
        <v>66</v>
      </c>
      <c r="AR384" s="416">
        <v>17</v>
      </c>
      <c r="AS384" s="416">
        <v>11</v>
      </c>
      <c r="AT384" s="416">
        <v>2</v>
      </c>
      <c r="AU384" s="416">
        <v>4</v>
      </c>
      <c r="AV384" s="416">
        <v>280</v>
      </c>
      <c r="AW384" s="448"/>
      <c r="AX384" s="416"/>
      <c r="AY384" s="437" t="str">
        <f t="shared" si="17"/>
        <v>No</v>
      </c>
      <c r="AZ384" s="437" t="str">
        <f t="shared" si="18"/>
        <v>No</v>
      </c>
      <c r="BA384" s="437"/>
      <c r="BB384" s="544"/>
      <c r="BC384" s="545"/>
      <c r="BD384" s="247"/>
      <c r="BE384" s="247"/>
      <c r="BF384" s="247"/>
      <c r="BG384" s="247"/>
      <c r="BH384" s="247"/>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FE384" s="146"/>
      <c r="FF384" s="146"/>
      <c r="FG384" s="146"/>
      <c r="FH384" s="146"/>
      <c r="FI384" s="146"/>
      <c r="FJ384" s="146"/>
      <c r="FK384" s="146"/>
      <c r="FL384" s="143"/>
      <c r="FM384" s="143"/>
      <c r="FN384" s="143"/>
      <c r="FO384" s="143"/>
      <c r="FP384" s="143"/>
      <c r="FQ384" s="143"/>
      <c r="FR384" s="143"/>
    </row>
    <row r="385" spans="1:174" x14ac:dyDescent="0.2">
      <c r="A385" s="150" t="s">
        <v>211</v>
      </c>
      <c r="B385" s="151" t="s">
        <v>276</v>
      </c>
      <c r="C385" s="152" t="s">
        <v>286</v>
      </c>
      <c r="D385" s="404" t="s">
        <v>210</v>
      </c>
      <c r="E385" s="436">
        <v>0</v>
      </c>
      <c r="F385" s="286">
        <v>31</v>
      </c>
      <c r="G385" s="447">
        <v>0</v>
      </c>
      <c r="H385" s="416">
        <v>0</v>
      </c>
      <c r="I385" s="416">
        <v>67</v>
      </c>
      <c r="J385" s="416">
        <v>127</v>
      </c>
      <c r="K385" s="416">
        <v>3</v>
      </c>
      <c r="L385" s="416">
        <v>0</v>
      </c>
      <c r="M385" s="416">
        <v>6</v>
      </c>
      <c r="N385" s="416">
        <v>0</v>
      </c>
      <c r="O385" s="416">
        <v>0</v>
      </c>
      <c r="P385" s="416">
        <v>6</v>
      </c>
      <c r="Q385" s="416">
        <v>1</v>
      </c>
      <c r="R385" s="416">
        <v>41</v>
      </c>
      <c r="S385" s="416">
        <v>0</v>
      </c>
      <c r="T385" s="416">
        <v>0</v>
      </c>
      <c r="U385" s="416">
        <v>0</v>
      </c>
      <c r="V385" s="416">
        <v>8</v>
      </c>
      <c r="W385" s="416">
        <v>8</v>
      </c>
      <c r="X385" s="416">
        <v>4</v>
      </c>
      <c r="Y385" s="416">
        <v>81</v>
      </c>
      <c r="Z385" s="416">
        <v>0</v>
      </c>
      <c r="AA385" s="416">
        <v>19</v>
      </c>
      <c r="AB385" s="416">
        <v>402</v>
      </c>
      <c r="AC385" s="561">
        <v>2</v>
      </c>
      <c r="AD385" s="561">
        <v>2</v>
      </c>
      <c r="AE385" s="416">
        <v>12</v>
      </c>
      <c r="AF385" s="416">
        <v>19</v>
      </c>
      <c r="AG385" s="416">
        <v>14</v>
      </c>
      <c r="AH385" s="416">
        <v>4</v>
      </c>
      <c r="AI385" s="416">
        <v>5</v>
      </c>
      <c r="AJ385" s="416">
        <v>1</v>
      </c>
      <c r="AK385" s="416">
        <v>1</v>
      </c>
      <c r="AL385" s="416">
        <v>2</v>
      </c>
      <c r="AM385" s="416">
        <v>58</v>
      </c>
      <c r="AN385" s="416">
        <v>4</v>
      </c>
      <c r="AO385" s="416">
        <v>18</v>
      </c>
      <c r="AP385" s="416">
        <v>10</v>
      </c>
      <c r="AQ385" s="416">
        <v>3</v>
      </c>
      <c r="AR385" s="416">
        <v>4</v>
      </c>
      <c r="AS385" s="416">
        <v>0</v>
      </c>
      <c r="AT385" s="416">
        <v>1</v>
      </c>
      <c r="AU385" s="416">
        <v>2</v>
      </c>
      <c r="AV385" s="416">
        <v>42</v>
      </c>
      <c r="AW385" s="448"/>
      <c r="AX385" s="416"/>
      <c r="AY385" s="437" t="str">
        <f t="shared" si="17"/>
        <v>No</v>
      </c>
      <c r="AZ385" s="437" t="str">
        <f t="shared" si="18"/>
        <v>No</v>
      </c>
      <c r="BA385" s="437"/>
      <c r="BB385" s="544"/>
      <c r="BC385" s="545"/>
      <c r="BD385" s="247"/>
      <c r="BE385" s="247"/>
      <c r="BF385" s="247"/>
      <c r="BG385" s="247"/>
      <c r="BH385" s="247"/>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FE385" s="146"/>
      <c r="FF385" s="146"/>
      <c r="FG385" s="146"/>
      <c r="FH385" s="146"/>
      <c r="FI385" s="146"/>
      <c r="FJ385" s="146"/>
      <c r="FK385" s="146"/>
      <c r="FL385" s="143"/>
      <c r="FM385" s="143"/>
      <c r="FN385" s="143"/>
      <c r="FO385" s="143"/>
      <c r="FP385" s="143"/>
      <c r="FQ385" s="143"/>
      <c r="FR385" s="143"/>
    </row>
    <row r="386" spans="1:174" x14ac:dyDescent="0.2">
      <c r="A386" s="150" t="s">
        <v>213</v>
      </c>
      <c r="B386" s="151" t="s">
        <v>276</v>
      </c>
      <c r="C386" s="152" t="s">
        <v>69</v>
      </c>
      <c r="D386" s="404" t="s">
        <v>212</v>
      </c>
      <c r="E386" s="436">
        <v>0</v>
      </c>
      <c r="F386" s="286">
        <v>36</v>
      </c>
      <c r="G386" s="447">
        <v>0</v>
      </c>
      <c r="H386" s="416">
        <v>3</v>
      </c>
      <c r="I386" s="416">
        <v>42</v>
      </c>
      <c r="J386" s="416">
        <v>109</v>
      </c>
      <c r="K386" s="416">
        <v>5</v>
      </c>
      <c r="L386" s="416">
        <v>2</v>
      </c>
      <c r="M386" s="416">
        <v>5</v>
      </c>
      <c r="N386" s="416">
        <v>0</v>
      </c>
      <c r="O386" s="416">
        <v>0</v>
      </c>
      <c r="P386" s="416">
        <v>2</v>
      </c>
      <c r="Q386" s="416">
        <v>0</v>
      </c>
      <c r="R386" s="416">
        <v>44</v>
      </c>
      <c r="S386" s="416">
        <v>0</v>
      </c>
      <c r="T386" s="416">
        <v>0</v>
      </c>
      <c r="U386" s="416">
        <v>1</v>
      </c>
      <c r="V386" s="416">
        <v>4</v>
      </c>
      <c r="W386" s="416">
        <v>1</v>
      </c>
      <c r="X386" s="416">
        <v>4</v>
      </c>
      <c r="Y386" s="416">
        <v>105</v>
      </c>
      <c r="Z386" s="416">
        <v>0</v>
      </c>
      <c r="AA386" s="416">
        <v>4</v>
      </c>
      <c r="AB386" s="416">
        <v>367</v>
      </c>
      <c r="AC386" s="561">
        <v>2</v>
      </c>
      <c r="AD386" s="561">
        <v>2</v>
      </c>
      <c r="AE386" s="416">
        <v>1</v>
      </c>
      <c r="AF386" s="416">
        <v>15</v>
      </c>
      <c r="AG386" s="416">
        <v>33</v>
      </c>
      <c r="AH386" s="416">
        <v>8</v>
      </c>
      <c r="AI386" s="416">
        <v>2</v>
      </c>
      <c r="AJ386" s="416">
        <v>1</v>
      </c>
      <c r="AK386" s="416">
        <v>0</v>
      </c>
      <c r="AL386" s="416">
        <v>0</v>
      </c>
      <c r="AM386" s="416">
        <v>60</v>
      </c>
      <c r="AN386" s="416">
        <v>1</v>
      </c>
      <c r="AO386" s="416">
        <v>9</v>
      </c>
      <c r="AP386" s="416">
        <v>27</v>
      </c>
      <c r="AQ386" s="416">
        <v>7</v>
      </c>
      <c r="AR386" s="416">
        <v>0</v>
      </c>
      <c r="AS386" s="416">
        <v>0</v>
      </c>
      <c r="AT386" s="416">
        <v>0</v>
      </c>
      <c r="AU386" s="416">
        <v>0</v>
      </c>
      <c r="AV386" s="416">
        <v>44</v>
      </c>
      <c r="AW386" s="448"/>
      <c r="AX386" s="416"/>
      <c r="AY386" s="437" t="str">
        <f t="shared" si="17"/>
        <v>No</v>
      </c>
      <c r="AZ386" s="437" t="str">
        <f t="shared" si="18"/>
        <v>No</v>
      </c>
      <c r="BA386" s="437"/>
      <c r="BB386" s="544"/>
      <c r="BC386" s="545"/>
      <c r="BD386" s="247"/>
      <c r="BE386" s="247"/>
      <c r="BF386" s="247"/>
      <c r="BG386" s="247"/>
      <c r="BH386" s="247"/>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FE386" s="146"/>
      <c r="FF386" s="146"/>
      <c r="FG386" s="146"/>
      <c r="FH386" s="146"/>
      <c r="FI386" s="146"/>
      <c r="FJ386" s="146"/>
      <c r="FK386" s="146"/>
      <c r="FL386" s="143"/>
      <c r="FM386" s="143"/>
      <c r="FN386" s="143"/>
      <c r="FO386" s="143"/>
      <c r="FP386" s="143"/>
      <c r="FQ386" s="143"/>
      <c r="FR386" s="143"/>
    </row>
    <row r="387" spans="1:174" x14ac:dyDescent="0.2">
      <c r="A387" s="150" t="s">
        <v>215</v>
      </c>
      <c r="B387" s="151" t="s">
        <v>276</v>
      </c>
      <c r="C387" s="152" t="s">
        <v>279</v>
      </c>
      <c r="D387" s="404" t="s">
        <v>214</v>
      </c>
      <c r="E387" s="436">
        <v>0</v>
      </c>
      <c r="F387" s="286">
        <v>4</v>
      </c>
      <c r="G387" s="447">
        <v>0</v>
      </c>
      <c r="H387" s="416">
        <v>4</v>
      </c>
      <c r="I387" s="416">
        <v>81</v>
      </c>
      <c r="J387" s="416">
        <v>158</v>
      </c>
      <c r="K387" s="416">
        <v>3</v>
      </c>
      <c r="L387" s="416">
        <v>0</v>
      </c>
      <c r="M387" s="416">
        <v>6</v>
      </c>
      <c r="N387" s="416">
        <v>1</v>
      </c>
      <c r="O387" s="416">
        <v>0</v>
      </c>
      <c r="P387" s="416">
        <v>7</v>
      </c>
      <c r="Q387" s="416">
        <v>208</v>
      </c>
      <c r="R387" s="416">
        <v>368</v>
      </c>
      <c r="S387" s="416">
        <v>197</v>
      </c>
      <c r="T387" s="416">
        <v>0</v>
      </c>
      <c r="U387" s="416">
        <v>0</v>
      </c>
      <c r="V387" s="416">
        <v>12</v>
      </c>
      <c r="W387" s="416">
        <v>4</v>
      </c>
      <c r="X387" s="416">
        <v>2</v>
      </c>
      <c r="Y387" s="416">
        <v>108</v>
      </c>
      <c r="Z387" s="416">
        <v>0</v>
      </c>
      <c r="AA387" s="416">
        <v>7</v>
      </c>
      <c r="AB387" s="416">
        <v>1170</v>
      </c>
      <c r="AC387" s="561">
        <v>2</v>
      </c>
      <c r="AD387" s="561">
        <v>2</v>
      </c>
      <c r="AE387" s="416">
        <v>398</v>
      </c>
      <c r="AF387" s="416">
        <v>332</v>
      </c>
      <c r="AG387" s="416">
        <v>116</v>
      </c>
      <c r="AH387" s="416">
        <v>17</v>
      </c>
      <c r="AI387" s="416">
        <v>5</v>
      </c>
      <c r="AJ387" s="416">
        <v>4</v>
      </c>
      <c r="AK387" s="416">
        <v>0</v>
      </c>
      <c r="AL387" s="416">
        <v>0</v>
      </c>
      <c r="AM387" s="416">
        <v>872</v>
      </c>
      <c r="AN387" s="416">
        <v>311</v>
      </c>
      <c r="AO387" s="416">
        <v>167</v>
      </c>
      <c r="AP387" s="416">
        <v>80</v>
      </c>
      <c r="AQ387" s="416">
        <v>10</v>
      </c>
      <c r="AR387" s="416">
        <v>4</v>
      </c>
      <c r="AS387" s="416">
        <v>4</v>
      </c>
      <c r="AT387" s="416">
        <v>0</v>
      </c>
      <c r="AU387" s="416">
        <v>0</v>
      </c>
      <c r="AV387" s="416">
        <v>576</v>
      </c>
      <c r="AW387" s="448"/>
      <c r="AX387" s="416"/>
      <c r="AY387" s="437" t="str">
        <f t="shared" si="17"/>
        <v>No</v>
      </c>
      <c r="AZ387" s="437" t="str">
        <f t="shared" si="18"/>
        <v>No</v>
      </c>
      <c r="BA387" s="437"/>
      <c r="BB387" s="544"/>
      <c r="BC387" s="545"/>
      <c r="BD387" s="247"/>
      <c r="BE387" s="247"/>
      <c r="BF387" s="247"/>
      <c r="BG387" s="247"/>
      <c r="BH387" s="247"/>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FE387" s="146"/>
      <c r="FF387" s="146"/>
      <c r="FG387" s="146"/>
      <c r="FH387" s="146"/>
      <c r="FI387" s="146"/>
      <c r="FJ387" s="146"/>
      <c r="FK387" s="146"/>
      <c r="FL387" s="143"/>
      <c r="FM387" s="143"/>
      <c r="FN387" s="143"/>
      <c r="FO387" s="143"/>
      <c r="FP387" s="143"/>
      <c r="FQ387" s="143"/>
      <c r="FR387" s="143"/>
    </row>
    <row r="388" spans="1:174" x14ac:dyDescent="0.2">
      <c r="A388" s="150" t="s">
        <v>217</v>
      </c>
      <c r="B388" s="151" t="s">
        <v>276</v>
      </c>
      <c r="C388" s="152" t="s">
        <v>278</v>
      </c>
      <c r="D388" s="404" t="s">
        <v>216</v>
      </c>
      <c r="E388" s="436">
        <v>0</v>
      </c>
      <c r="F388" s="286">
        <v>134</v>
      </c>
      <c r="G388" s="447">
        <v>0</v>
      </c>
      <c r="H388" s="416">
        <v>7</v>
      </c>
      <c r="I388" s="416">
        <v>75</v>
      </c>
      <c r="J388" s="416">
        <v>141</v>
      </c>
      <c r="K388" s="416">
        <v>8</v>
      </c>
      <c r="L388" s="416">
        <v>1</v>
      </c>
      <c r="M388" s="416">
        <v>5</v>
      </c>
      <c r="N388" s="416">
        <v>3</v>
      </c>
      <c r="O388" s="416">
        <v>0</v>
      </c>
      <c r="P388" s="416">
        <v>27</v>
      </c>
      <c r="Q388" s="416">
        <v>6</v>
      </c>
      <c r="R388" s="416">
        <v>122</v>
      </c>
      <c r="S388" s="416">
        <v>0</v>
      </c>
      <c r="T388" s="416">
        <v>0</v>
      </c>
      <c r="U388" s="416">
        <v>6</v>
      </c>
      <c r="V388" s="416">
        <v>0</v>
      </c>
      <c r="W388" s="416">
        <v>15</v>
      </c>
      <c r="X388" s="416">
        <v>5</v>
      </c>
      <c r="Y388" s="416">
        <v>141</v>
      </c>
      <c r="Z388" s="416">
        <v>0</v>
      </c>
      <c r="AA388" s="416">
        <v>8</v>
      </c>
      <c r="AB388" s="416">
        <v>704</v>
      </c>
      <c r="AC388" s="561">
        <v>1</v>
      </c>
      <c r="AD388" s="561">
        <v>1</v>
      </c>
      <c r="AE388" s="416">
        <v>153</v>
      </c>
      <c r="AF388" s="416">
        <v>21</v>
      </c>
      <c r="AG388" s="416">
        <v>8</v>
      </c>
      <c r="AH388" s="416">
        <v>3</v>
      </c>
      <c r="AI388" s="416">
        <v>0</v>
      </c>
      <c r="AJ388" s="416">
        <v>2</v>
      </c>
      <c r="AK388" s="416">
        <v>0</v>
      </c>
      <c r="AL388" s="416">
        <v>2</v>
      </c>
      <c r="AM388" s="416">
        <v>189</v>
      </c>
      <c r="AN388" s="416">
        <v>105</v>
      </c>
      <c r="AO388" s="416">
        <v>11</v>
      </c>
      <c r="AP388" s="416">
        <v>5</v>
      </c>
      <c r="AQ388" s="416">
        <v>3</v>
      </c>
      <c r="AR388" s="416">
        <v>0</v>
      </c>
      <c r="AS388" s="416">
        <v>2</v>
      </c>
      <c r="AT388" s="416">
        <v>0</v>
      </c>
      <c r="AU388" s="416">
        <v>2</v>
      </c>
      <c r="AV388" s="416">
        <v>128</v>
      </c>
      <c r="AW388" s="448"/>
      <c r="AX388" s="416"/>
      <c r="AY388" s="437" t="str">
        <f t="shared" si="17"/>
        <v>Yes</v>
      </c>
      <c r="AZ388" s="437" t="str">
        <f t="shared" si="18"/>
        <v>Yes</v>
      </c>
      <c r="BA388" s="437"/>
      <c r="BB388" s="544"/>
      <c r="BC388" s="545"/>
      <c r="BD388" s="247"/>
      <c r="BE388" s="247"/>
      <c r="BF388" s="247"/>
      <c r="BG388" s="247"/>
      <c r="BH388" s="247"/>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FE388" s="146"/>
      <c r="FF388" s="146"/>
      <c r="FG388" s="146"/>
      <c r="FH388" s="146"/>
      <c r="FI388" s="146"/>
      <c r="FJ388" s="146"/>
      <c r="FK388" s="146"/>
      <c r="FL388" s="143"/>
      <c r="FM388" s="143"/>
      <c r="FN388" s="143"/>
      <c r="FO388" s="143"/>
      <c r="FP388" s="143"/>
      <c r="FQ388" s="143"/>
      <c r="FR388" s="143"/>
    </row>
    <row r="389" spans="1:174" x14ac:dyDescent="0.2">
      <c r="A389" s="150" t="s">
        <v>219</v>
      </c>
      <c r="B389" s="151" t="s">
        <v>282</v>
      </c>
      <c r="C389" s="152" t="s">
        <v>278</v>
      </c>
      <c r="D389" s="404" t="s">
        <v>218</v>
      </c>
      <c r="E389" s="436">
        <v>0</v>
      </c>
      <c r="F389" s="286">
        <v>37</v>
      </c>
      <c r="G389" s="447">
        <v>0</v>
      </c>
      <c r="H389" s="416">
        <v>18</v>
      </c>
      <c r="I389" s="416">
        <v>110</v>
      </c>
      <c r="J389" s="416">
        <v>299</v>
      </c>
      <c r="K389" s="416">
        <v>13</v>
      </c>
      <c r="L389" s="416">
        <v>4</v>
      </c>
      <c r="M389" s="416">
        <v>16</v>
      </c>
      <c r="N389" s="416">
        <v>1</v>
      </c>
      <c r="O389" s="416">
        <v>0</v>
      </c>
      <c r="P389" s="416">
        <v>21</v>
      </c>
      <c r="Q389" s="416">
        <v>0</v>
      </c>
      <c r="R389" s="416">
        <v>182</v>
      </c>
      <c r="S389" s="416">
        <v>2</v>
      </c>
      <c r="T389" s="416">
        <v>0</v>
      </c>
      <c r="U389" s="416">
        <v>5</v>
      </c>
      <c r="V389" s="416">
        <v>11</v>
      </c>
      <c r="W389" s="416">
        <v>25</v>
      </c>
      <c r="X389" s="416">
        <v>1</v>
      </c>
      <c r="Y389" s="416">
        <v>284</v>
      </c>
      <c r="Z389" s="416">
        <v>1</v>
      </c>
      <c r="AA389" s="416">
        <v>12</v>
      </c>
      <c r="AB389" s="416">
        <v>1042</v>
      </c>
      <c r="AC389" s="561">
        <v>2</v>
      </c>
      <c r="AD389" s="561">
        <v>1</v>
      </c>
      <c r="AE389" s="416">
        <v>144</v>
      </c>
      <c r="AF389" s="416">
        <v>58</v>
      </c>
      <c r="AG389" s="416">
        <v>30</v>
      </c>
      <c r="AH389" s="416">
        <v>11</v>
      </c>
      <c r="AI389" s="416">
        <v>2</v>
      </c>
      <c r="AJ389" s="416">
        <v>1</v>
      </c>
      <c r="AK389" s="416">
        <v>1</v>
      </c>
      <c r="AL389" s="416">
        <v>0</v>
      </c>
      <c r="AM389" s="416">
        <v>247</v>
      </c>
      <c r="AN389" s="416">
        <v>110</v>
      </c>
      <c r="AO389" s="416">
        <v>42</v>
      </c>
      <c r="AP389" s="416">
        <v>19</v>
      </c>
      <c r="AQ389" s="416">
        <v>7</v>
      </c>
      <c r="AR389" s="416">
        <v>2</v>
      </c>
      <c r="AS389" s="416">
        <v>1</v>
      </c>
      <c r="AT389" s="416">
        <v>1</v>
      </c>
      <c r="AU389" s="416">
        <v>0</v>
      </c>
      <c r="AV389" s="416">
        <v>182</v>
      </c>
      <c r="AW389" s="448"/>
      <c r="AX389" s="416"/>
      <c r="AY389" s="437" t="str">
        <f t="shared" si="17"/>
        <v>No</v>
      </c>
      <c r="AZ389" s="437" t="str">
        <f t="shared" si="18"/>
        <v>Yes</v>
      </c>
      <c r="BA389" s="437"/>
      <c r="BB389" s="544"/>
      <c r="BC389" s="545"/>
      <c r="BD389" s="247"/>
      <c r="BE389" s="247"/>
      <c r="BF389" s="247"/>
      <c r="BG389" s="247"/>
      <c r="BH389" s="247"/>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FE389" s="146"/>
      <c r="FF389" s="146"/>
      <c r="FG389" s="146"/>
      <c r="FH389" s="146"/>
      <c r="FI389" s="146"/>
      <c r="FJ389" s="146"/>
      <c r="FK389" s="146"/>
      <c r="FL389" s="143"/>
      <c r="FM389" s="143"/>
      <c r="FN389" s="143"/>
      <c r="FO389" s="143"/>
      <c r="FP389" s="143"/>
      <c r="FQ389" s="143"/>
      <c r="FR389" s="143"/>
    </row>
    <row r="390" spans="1:174" x14ac:dyDescent="0.2">
      <c r="A390" s="150" t="s">
        <v>221</v>
      </c>
      <c r="B390" s="151" t="s">
        <v>282</v>
      </c>
      <c r="C390" s="152" t="s">
        <v>283</v>
      </c>
      <c r="D390" s="404" t="s">
        <v>220</v>
      </c>
      <c r="E390" s="436">
        <v>0</v>
      </c>
      <c r="F390" s="286">
        <v>56</v>
      </c>
      <c r="G390" s="447">
        <v>0</v>
      </c>
      <c r="H390" s="416">
        <v>7</v>
      </c>
      <c r="I390" s="416">
        <v>118</v>
      </c>
      <c r="J390" s="416">
        <v>241</v>
      </c>
      <c r="K390" s="416">
        <v>118</v>
      </c>
      <c r="L390" s="416">
        <v>4</v>
      </c>
      <c r="M390" s="416">
        <v>10</v>
      </c>
      <c r="N390" s="416">
        <v>3</v>
      </c>
      <c r="O390" s="416">
        <v>1</v>
      </c>
      <c r="P390" s="416">
        <v>16</v>
      </c>
      <c r="Q390" s="416">
        <v>4</v>
      </c>
      <c r="R390" s="416">
        <v>199</v>
      </c>
      <c r="S390" s="416">
        <v>0</v>
      </c>
      <c r="T390" s="416">
        <v>0</v>
      </c>
      <c r="U390" s="416">
        <v>2</v>
      </c>
      <c r="V390" s="416">
        <v>3</v>
      </c>
      <c r="W390" s="416">
        <v>51</v>
      </c>
      <c r="X390" s="416">
        <v>33</v>
      </c>
      <c r="Y390" s="416">
        <v>185</v>
      </c>
      <c r="Z390" s="416">
        <v>0</v>
      </c>
      <c r="AA390" s="416">
        <v>23</v>
      </c>
      <c r="AB390" s="416">
        <v>1074</v>
      </c>
      <c r="AC390" s="561">
        <v>1</v>
      </c>
      <c r="AD390" s="561">
        <v>1</v>
      </c>
      <c r="AE390" s="416">
        <v>147</v>
      </c>
      <c r="AF390" s="416">
        <v>58</v>
      </c>
      <c r="AG390" s="416">
        <v>24</v>
      </c>
      <c r="AH390" s="416">
        <v>11</v>
      </c>
      <c r="AI390" s="416">
        <v>5</v>
      </c>
      <c r="AJ390" s="416">
        <v>2</v>
      </c>
      <c r="AK390" s="416">
        <v>0</v>
      </c>
      <c r="AL390" s="416">
        <v>0</v>
      </c>
      <c r="AM390" s="416">
        <v>247</v>
      </c>
      <c r="AN390" s="416">
        <v>116</v>
      </c>
      <c r="AO390" s="416">
        <v>53</v>
      </c>
      <c r="AP390" s="416">
        <v>16</v>
      </c>
      <c r="AQ390" s="416">
        <v>8</v>
      </c>
      <c r="AR390" s="416">
        <v>4</v>
      </c>
      <c r="AS390" s="416">
        <v>4</v>
      </c>
      <c r="AT390" s="416">
        <v>1</v>
      </c>
      <c r="AU390" s="416">
        <v>1</v>
      </c>
      <c r="AV390" s="416">
        <v>203</v>
      </c>
      <c r="AW390" s="448"/>
      <c r="AX390" s="416"/>
      <c r="AY390" s="437" t="str">
        <f t="shared" si="17"/>
        <v>Yes</v>
      </c>
      <c r="AZ390" s="437" t="str">
        <f t="shared" si="18"/>
        <v>Yes</v>
      </c>
      <c r="BA390" s="437"/>
      <c r="BB390" s="544"/>
      <c r="BC390" s="545"/>
      <c r="BD390" s="247"/>
      <c r="BE390" s="247"/>
      <c r="BF390" s="247"/>
      <c r="BG390" s="247"/>
      <c r="BH390" s="247"/>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FE390" s="146"/>
      <c r="FF390" s="146"/>
      <c r="FG390" s="146"/>
      <c r="FH390" s="146"/>
      <c r="FI390" s="146"/>
      <c r="FJ390" s="146"/>
      <c r="FK390" s="146"/>
      <c r="FL390" s="143"/>
      <c r="FM390" s="143"/>
      <c r="FN390" s="143"/>
      <c r="FO390" s="143"/>
      <c r="FP390" s="143"/>
      <c r="FQ390" s="143"/>
      <c r="FR390" s="143"/>
    </row>
    <row r="391" spans="1:174" x14ac:dyDescent="0.2">
      <c r="A391" s="150" t="s">
        <v>223</v>
      </c>
      <c r="B391" s="151" t="s">
        <v>276</v>
      </c>
      <c r="C391" s="152" t="s">
        <v>69</v>
      </c>
      <c r="D391" s="404" t="s">
        <v>222</v>
      </c>
      <c r="E391" s="436">
        <v>0</v>
      </c>
      <c r="F391" s="286">
        <v>180</v>
      </c>
      <c r="G391" s="447">
        <v>0</v>
      </c>
      <c r="H391" s="416">
        <v>2</v>
      </c>
      <c r="I391" s="416">
        <v>43</v>
      </c>
      <c r="J391" s="416">
        <v>84</v>
      </c>
      <c r="K391" s="416">
        <v>2</v>
      </c>
      <c r="L391" s="416">
        <v>0</v>
      </c>
      <c r="M391" s="416">
        <v>3</v>
      </c>
      <c r="N391" s="416">
        <v>1</v>
      </c>
      <c r="O391" s="416">
        <v>1</v>
      </c>
      <c r="P391" s="416">
        <v>3</v>
      </c>
      <c r="Q391" s="416">
        <v>1258</v>
      </c>
      <c r="R391" s="416">
        <v>1127</v>
      </c>
      <c r="S391" s="416">
        <v>0</v>
      </c>
      <c r="T391" s="416">
        <v>238</v>
      </c>
      <c r="U391" s="416">
        <v>0</v>
      </c>
      <c r="V391" s="416">
        <v>3</v>
      </c>
      <c r="W391" s="416">
        <v>9</v>
      </c>
      <c r="X391" s="416">
        <v>5</v>
      </c>
      <c r="Y391" s="416">
        <v>123</v>
      </c>
      <c r="Z391" s="416">
        <v>1</v>
      </c>
      <c r="AA391" s="416">
        <v>12</v>
      </c>
      <c r="AB391" s="416">
        <v>3095</v>
      </c>
      <c r="AC391" s="561">
        <v>1</v>
      </c>
      <c r="AD391" s="561">
        <v>1</v>
      </c>
      <c r="AE391" s="416">
        <v>659</v>
      </c>
      <c r="AF391" s="416">
        <v>505</v>
      </c>
      <c r="AG391" s="416">
        <v>899</v>
      </c>
      <c r="AH391" s="416">
        <v>653</v>
      </c>
      <c r="AI391" s="416">
        <v>364</v>
      </c>
      <c r="AJ391" s="416">
        <v>194</v>
      </c>
      <c r="AK391" s="416">
        <v>349</v>
      </c>
      <c r="AL391" s="416">
        <v>162</v>
      </c>
      <c r="AM391" s="416">
        <v>3785</v>
      </c>
      <c r="AN391" s="416">
        <v>235</v>
      </c>
      <c r="AO391" s="416">
        <v>254</v>
      </c>
      <c r="AP391" s="416">
        <v>531</v>
      </c>
      <c r="AQ391" s="416">
        <v>430</v>
      </c>
      <c r="AR391" s="416">
        <v>287</v>
      </c>
      <c r="AS391" s="416">
        <v>158</v>
      </c>
      <c r="AT391" s="416">
        <v>328</v>
      </c>
      <c r="AU391" s="416">
        <v>162</v>
      </c>
      <c r="AV391" s="416">
        <v>2385</v>
      </c>
      <c r="AW391" s="448"/>
      <c r="AX391" s="416"/>
      <c r="AY391" s="437" t="str">
        <f t="shared" si="17"/>
        <v>Yes</v>
      </c>
      <c r="AZ391" s="437" t="str">
        <f t="shared" si="18"/>
        <v>Yes</v>
      </c>
      <c r="BA391" s="437"/>
      <c r="BB391" s="544"/>
      <c r="BC391" s="545"/>
      <c r="BD391" s="247"/>
      <c r="BE391" s="247"/>
      <c r="BF391" s="247"/>
      <c r="BG391" s="247"/>
      <c r="BH391" s="247"/>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FE391" s="146"/>
      <c r="FF391" s="146"/>
      <c r="FG391" s="146"/>
      <c r="FH391" s="146"/>
      <c r="FI391" s="146"/>
      <c r="FJ391" s="146"/>
      <c r="FK391" s="146"/>
      <c r="FL391" s="143"/>
      <c r="FM391" s="143"/>
      <c r="FN391" s="143"/>
      <c r="FO391" s="143"/>
      <c r="FP391" s="143"/>
      <c r="FQ391" s="143"/>
      <c r="FR391" s="143"/>
    </row>
    <row r="392" spans="1:174" x14ac:dyDescent="0.2">
      <c r="A392" s="150" t="s">
        <v>225</v>
      </c>
      <c r="B392" s="151" t="s">
        <v>292</v>
      </c>
      <c r="C392" s="152" t="s">
        <v>128</v>
      </c>
      <c r="D392" s="404" t="s">
        <v>224</v>
      </c>
      <c r="E392" s="436">
        <v>0</v>
      </c>
      <c r="F392" s="286">
        <v>43</v>
      </c>
      <c r="G392" s="447">
        <v>0</v>
      </c>
      <c r="H392" s="416">
        <v>5</v>
      </c>
      <c r="I392" s="416">
        <v>42</v>
      </c>
      <c r="J392" s="416">
        <v>151</v>
      </c>
      <c r="K392" s="416">
        <v>7</v>
      </c>
      <c r="L392" s="416">
        <v>1</v>
      </c>
      <c r="M392" s="416">
        <v>3</v>
      </c>
      <c r="N392" s="416">
        <v>1</v>
      </c>
      <c r="O392" s="416">
        <v>2</v>
      </c>
      <c r="P392" s="416">
        <v>1</v>
      </c>
      <c r="Q392" s="416">
        <v>249</v>
      </c>
      <c r="R392" s="416">
        <v>3119</v>
      </c>
      <c r="S392" s="416">
        <v>24</v>
      </c>
      <c r="T392" s="416">
        <v>14</v>
      </c>
      <c r="U392" s="416">
        <v>0</v>
      </c>
      <c r="V392" s="416">
        <v>0</v>
      </c>
      <c r="W392" s="416">
        <v>11</v>
      </c>
      <c r="X392" s="416">
        <v>0</v>
      </c>
      <c r="Y392" s="416">
        <v>459</v>
      </c>
      <c r="Z392" s="416">
        <v>292</v>
      </c>
      <c r="AA392" s="416">
        <v>2</v>
      </c>
      <c r="AB392" s="416">
        <v>4426</v>
      </c>
      <c r="AC392" s="561">
        <v>1</v>
      </c>
      <c r="AD392" s="561">
        <v>1</v>
      </c>
      <c r="AE392" s="416">
        <v>259</v>
      </c>
      <c r="AF392" s="416">
        <v>1178</v>
      </c>
      <c r="AG392" s="416">
        <v>997</v>
      </c>
      <c r="AH392" s="416">
        <v>1536</v>
      </c>
      <c r="AI392" s="416">
        <v>1000</v>
      </c>
      <c r="AJ392" s="416">
        <v>580</v>
      </c>
      <c r="AK392" s="416">
        <v>400</v>
      </c>
      <c r="AL392" s="416">
        <v>53</v>
      </c>
      <c r="AM392" s="416">
        <v>6003</v>
      </c>
      <c r="AN392" s="416">
        <v>129</v>
      </c>
      <c r="AO392" s="416">
        <v>419</v>
      </c>
      <c r="AP392" s="416">
        <v>566</v>
      </c>
      <c r="AQ392" s="416">
        <v>905</v>
      </c>
      <c r="AR392" s="416">
        <v>617</v>
      </c>
      <c r="AS392" s="416">
        <v>375</v>
      </c>
      <c r="AT392" s="416">
        <v>309</v>
      </c>
      <c r="AU392" s="416">
        <v>48</v>
      </c>
      <c r="AV392" s="416">
        <v>3368</v>
      </c>
      <c r="AW392" s="448"/>
      <c r="AX392" s="416"/>
      <c r="AY392" s="437" t="str">
        <f t="shared" si="17"/>
        <v>Yes</v>
      </c>
      <c r="AZ392" s="437" t="str">
        <f t="shared" si="18"/>
        <v>Yes</v>
      </c>
      <c r="BA392" s="437"/>
      <c r="BB392" s="544"/>
      <c r="BC392" s="545"/>
      <c r="BD392" s="247"/>
      <c r="BE392" s="247"/>
      <c r="BF392" s="247"/>
      <c r="BG392" s="247"/>
      <c r="BH392" s="247"/>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FE392" s="146"/>
      <c r="FF392" s="146"/>
      <c r="FG392" s="146"/>
      <c r="FH392" s="146"/>
      <c r="FI392" s="146"/>
      <c r="FJ392" s="146"/>
      <c r="FK392" s="146"/>
      <c r="FL392" s="143"/>
      <c r="FM392" s="143"/>
      <c r="FN392" s="143"/>
      <c r="FO392" s="143"/>
      <c r="FP392" s="143"/>
      <c r="FQ392" s="143"/>
      <c r="FR392" s="143"/>
    </row>
    <row r="393" spans="1:174" x14ac:dyDescent="0.2">
      <c r="A393" s="150" t="s">
        <v>227</v>
      </c>
      <c r="B393" s="151" t="s">
        <v>276</v>
      </c>
      <c r="C393" s="152" t="s">
        <v>286</v>
      </c>
      <c r="D393" s="404" t="s">
        <v>226</v>
      </c>
      <c r="E393" s="436">
        <v>0</v>
      </c>
      <c r="F393" s="286">
        <v>2</v>
      </c>
      <c r="G393" s="447">
        <v>0</v>
      </c>
      <c r="H393" s="416">
        <v>3</v>
      </c>
      <c r="I393" s="416">
        <v>61</v>
      </c>
      <c r="J393" s="416">
        <v>151</v>
      </c>
      <c r="K393" s="416">
        <v>3</v>
      </c>
      <c r="L393" s="416">
        <v>0</v>
      </c>
      <c r="M393" s="416">
        <v>4</v>
      </c>
      <c r="N393" s="416">
        <v>0</v>
      </c>
      <c r="O393" s="416">
        <v>0</v>
      </c>
      <c r="P393" s="416">
        <v>8</v>
      </c>
      <c r="Q393" s="416">
        <v>0</v>
      </c>
      <c r="R393" s="416">
        <v>58</v>
      </c>
      <c r="S393" s="416">
        <v>0</v>
      </c>
      <c r="T393" s="416">
        <v>0</v>
      </c>
      <c r="U393" s="416">
        <v>1</v>
      </c>
      <c r="V393" s="416">
        <v>8</v>
      </c>
      <c r="W393" s="416">
        <v>32</v>
      </c>
      <c r="X393" s="416">
        <v>8</v>
      </c>
      <c r="Y393" s="416">
        <v>90</v>
      </c>
      <c r="Z393" s="416">
        <v>0</v>
      </c>
      <c r="AA393" s="416">
        <v>17</v>
      </c>
      <c r="AB393" s="416">
        <v>446</v>
      </c>
      <c r="AC393" s="561">
        <v>2</v>
      </c>
      <c r="AD393" s="561">
        <v>3</v>
      </c>
      <c r="AE393" s="416">
        <v>31</v>
      </c>
      <c r="AF393" s="416">
        <v>23</v>
      </c>
      <c r="AG393" s="416">
        <v>9</v>
      </c>
      <c r="AH393" s="416">
        <v>2</v>
      </c>
      <c r="AI393" s="416">
        <v>0</v>
      </c>
      <c r="AJ393" s="416">
        <v>0</v>
      </c>
      <c r="AK393" s="416">
        <v>0</v>
      </c>
      <c r="AL393" s="416">
        <v>0</v>
      </c>
      <c r="AM393" s="416">
        <v>65</v>
      </c>
      <c r="AN393" s="416">
        <v>27</v>
      </c>
      <c r="AO393" s="416">
        <v>24</v>
      </c>
      <c r="AP393" s="416">
        <v>5</v>
      </c>
      <c r="AQ393" s="416">
        <v>2</v>
      </c>
      <c r="AR393" s="416">
        <v>0</v>
      </c>
      <c r="AS393" s="416">
        <v>0</v>
      </c>
      <c r="AT393" s="416">
        <v>0</v>
      </c>
      <c r="AU393" s="416">
        <v>0</v>
      </c>
      <c r="AV393" s="416">
        <v>58</v>
      </c>
      <c r="AW393" s="448"/>
      <c r="AX393" s="416"/>
      <c r="AY393" s="437" t="str">
        <f t="shared" si="17"/>
        <v>No</v>
      </c>
      <c r="AZ393" s="437" t="str">
        <f t="shared" si="18"/>
        <v>Open</v>
      </c>
      <c r="BA393" s="437"/>
      <c r="BB393" s="544"/>
      <c r="BC393" s="545"/>
      <c r="BD393" s="247"/>
      <c r="BE393" s="247"/>
      <c r="BF393" s="247"/>
      <c r="BG393" s="247"/>
      <c r="BH393" s="247"/>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FE393" s="146"/>
      <c r="FF393" s="146"/>
      <c r="FG393" s="146"/>
      <c r="FH393" s="146"/>
      <c r="FI393" s="146"/>
      <c r="FJ393" s="146"/>
      <c r="FK393" s="146"/>
      <c r="FL393" s="143"/>
      <c r="FM393" s="143"/>
      <c r="FN393" s="143"/>
      <c r="FO393" s="143"/>
      <c r="FP393" s="143"/>
      <c r="FQ393" s="143"/>
      <c r="FR393" s="143"/>
    </row>
    <row r="394" spans="1:174" x14ac:dyDescent="0.2">
      <c r="A394" s="150" t="s">
        <v>229</v>
      </c>
      <c r="B394" s="151" t="s">
        <v>276</v>
      </c>
      <c r="C394" s="152" t="s">
        <v>277</v>
      </c>
      <c r="D394" s="404" t="s">
        <v>228</v>
      </c>
      <c r="E394" s="436">
        <v>0</v>
      </c>
      <c r="F394" s="286">
        <v>5</v>
      </c>
      <c r="G394" s="447">
        <v>0</v>
      </c>
      <c r="H394" s="416">
        <v>8</v>
      </c>
      <c r="I394" s="416">
        <v>115</v>
      </c>
      <c r="J394" s="416">
        <v>261</v>
      </c>
      <c r="K394" s="416">
        <v>8</v>
      </c>
      <c r="L394" s="416">
        <v>2</v>
      </c>
      <c r="M394" s="416">
        <v>7</v>
      </c>
      <c r="N394" s="416">
        <v>1</v>
      </c>
      <c r="O394" s="416">
        <v>0</v>
      </c>
      <c r="P394" s="416">
        <v>6</v>
      </c>
      <c r="Q394" s="416">
        <v>719</v>
      </c>
      <c r="R394" s="416">
        <v>3241</v>
      </c>
      <c r="S394" s="416">
        <v>234</v>
      </c>
      <c r="T394" s="416">
        <v>0</v>
      </c>
      <c r="U394" s="416">
        <v>0</v>
      </c>
      <c r="V394" s="416">
        <v>7</v>
      </c>
      <c r="W394" s="416">
        <v>21</v>
      </c>
      <c r="X394" s="416">
        <v>7</v>
      </c>
      <c r="Y394" s="416">
        <v>139</v>
      </c>
      <c r="Z394" s="416">
        <v>1</v>
      </c>
      <c r="AA394" s="416">
        <v>16</v>
      </c>
      <c r="AB394" s="416">
        <v>4798</v>
      </c>
      <c r="AC394" s="561">
        <v>1</v>
      </c>
      <c r="AD394" s="561">
        <v>1</v>
      </c>
      <c r="AE394" s="416">
        <v>256</v>
      </c>
      <c r="AF394" s="416">
        <v>731</v>
      </c>
      <c r="AG394" s="416">
        <v>1880</v>
      </c>
      <c r="AH394" s="416">
        <v>727</v>
      </c>
      <c r="AI394" s="416">
        <v>271</v>
      </c>
      <c r="AJ394" s="416">
        <v>87</v>
      </c>
      <c r="AK394" s="416">
        <v>29</v>
      </c>
      <c r="AL394" s="416">
        <v>18</v>
      </c>
      <c r="AM394" s="416">
        <v>3999</v>
      </c>
      <c r="AN394" s="416">
        <v>246</v>
      </c>
      <c r="AO394" s="416">
        <v>728</v>
      </c>
      <c r="AP394" s="416">
        <v>1861</v>
      </c>
      <c r="AQ394" s="416">
        <v>723</v>
      </c>
      <c r="AR394" s="416">
        <v>272</v>
      </c>
      <c r="AS394" s="416">
        <v>85</v>
      </c>
      <c r="AT394" s="416">
        <v>28</v>
      </c>
      <c r="AU394" s="416">
        <v>17</v>
      </c>
      <c r="AV394" s="416">
        <v>3960</v>
      </c>
      <c r="AW394" s="448"/>
      <c r="AX394" s="416"/>
      <c r="AY394" s="437" t="str">
        <f t="shared" si="17"/>
        <v>Yes</v>
      </c>
      <c r="AZ394" s="437" t="str">
        <f t="shared" si="18"/>
        <v>Yes</v>
      </c>
      <c r="BA394" s="437"/>
      <c r="BB394" s="544"/>
      <c r="BC394" s="545"/>
      <c r="BD394" s="247"/>
      <c r="BE394" s="247"/>
      <c r="BF394" s="247"/>
      <c r="BG394" s="247"/>
      <c r="BH394" s="247"/>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FE394" s="146"/>
      <c r="FF394" s="146"/>
      <c r="FG394" s="146"/>
      <c r="FH394" s="146"/>
      <c r="FI394" s="146"/>
      <c r="FJ394" s="146"/>
      <c r="FK394" s="146"/>
      <c r="FL394" s="143"/>
      <c r="FM394" s="143"/>
      <c r="FN394" s="143"/>
      <c r="FO394" s="143"/>
      <c r="FP394" s="143"/>
      <c r="FQ394" s="143"/>
      <c r="FR394" s="143"/>
    </row>
    <row r="395" spans="1:174" x14ac:dyDescent="0.2">
      <c r="A395" s="150" t="s">
        <v>231</v>
      </c>
      <c r="B395" s="151" t="s">
        <v>276</v>
      </c>
      <c r="C395" s="152" t="s">
        <v>278</v>
      </c>
      <c r="D395" s="404" t="s">
        <v>230</v>
      </c>
      <c r="E395" s="436">
        <v>0</v>
      </c>
      <c r="F395" s="286">
        <v>107</v>
      </c>
      <c r="G395" s="447">
        <v>0</v>
      </c>
      <c r="H395" s="416">
        <v>15</v>
      </c>
      <c r="I395" s="416">
        <v>86</v>
      </c>
      <c r="J395" s="416">
        <v>176</v>
      </c>
      <c r="K395" s="416">
        <v>5</v>
      </c>
      <c r="L395" s="416">
        <v>0</v>
      </c>
      <c r="M395" s="416">
        <v>6</v>
      </c>
      <c r="N395" s="416">
        <v>2</v>
      </c>
      <c r="O395" s="416">
        <v>0</v>
      </c>
      <c r="P395" s="416">
        <v>6</v>
      </c>
      <c r="Q395" s="416">
        <v>104</v>
      </c>
      <c r="R395" s="416">
        <v>228</v>
      </c>
      <c r="S395" s="416">
        <v>37</v>
      </c>
      <c r="T395" s="416">
        <v>0</v>
      </c>
      <c r="U395" s="416">
        <v>2</v>
      </c>
      <c r="V395" s="416">
        <v>12</v>
      </c>
      <c r="W395" s="416">
        <v>9</v>
      </c>
      <c r="X395" s="416">
        <v>17</v>
      </c>
      <c r="Y395" s="416">
        <v>194</v>
      </c>
      <c r="Z395" s="416">
        <v>0</v>
      </c>
      <c r="AA395" s="416">
        <v>18</v>
      </c>
      <c r="AB395" s="416">
        <v>1024</v>
      </c>
      <c r="AC395" s="561">
        <v>2</v>
      </c>
      <c r="AD395" s="561">
        <v>2</v>
      </c>
      <c r="AE395" s="416">
        <v>235</v>
      </c>
      <c r="AF395" s="416">
        <v>88</v>
      </c>
      <c r="AG395" s="416">
        <v>61</v>
      </c>
      <c r="AH395" s="416">
        <v>78</v>
      </c>
      <c r="AI395" s="416">
        <v>26</v>
      </c>
      <c r="AJ395" s="416">
        <v>1</v>
      </c>
      <c r="AK395" s="416">
        <v>0</v>
      </c>
      <c r="AL395" s="416">
        <v>0</v>
      </c>
      <c r="AM395" s="416">
        <v>489</v>
      </c>
      <c r="AN395" s="416">
        <v>129</v>
      </c>
      <c r="AO395" s="416">
        <v>59</v>
      </c>
      <c r="AP395" s="416">
        <v>51</v>
      </c>
      <c r="AQ395" s="416">
        <v>67</v>
      </c>
      <c r="AR395" s="416">
        <v>25</v>
      </c>
      <c r="AS395" s="416">
        <v>1</v>
      </c>
      <c r="AT395" s="416">
        <v>0</v>
      </c>
      <c r="AU395" s="416">
        <v>0</v>
      </c>
      <c r="AV395" s="416">
        <v>332</v>
      </c>
      <c r="AW395" s="448"/>
      <c r="AX395" s="416"/>
      <c r="AY395" s="437" t="str">
        <f t="shared" si="17"/>
        <v>No</v>
      </c>
      <c r="AZ395" s="437" t="str">
        <f t="shared" si="18"/>
        <v>No</v>
      </c>
      <c r="BA395" s="437"/>
      <c r="BB395" s="544"/>
      <c r="BC395" s="545"/>
      <c r="BD395" s="247"/>
      <c r="BE395" s="247"/>
      <c r="BF395" s="247"/>
      <c r="BG395" s="247"/>
      <c r="BH395" s="247"/>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FE395" s="146"/>
      <c r="FF395" s="146"/>
      <c r="FG395" s="146"/>
      <c r="FH395" s="146"/>
      <c r="FI395" s="146"/>
      <c r="FJ395" s="146"/>
      <c r="FK395" s="146"/>
      <c r="FL395" s="143"/>
      <c r="FM395" s="143"/>
      <c r="FN395" s="143"/>
      <c r="FO395" s="143"/>
      <c r="FP395" s="143"/>
      <c r="FQ395" s="143"/>
      <c r="FR395" s="143"/>
    </row>
    <row r="396" spans="1:174" x14ac:dyDescent="0.2">
      <c r="A396" s="150" t="s">
        <v>233</v>
      </c>
      <c r="B396" s="151" t="s">
        <v>276</v>
      </c>
      <c r="C396" s="152" t="s">
        <v>69</v>
      </c>
      <c r="D396" s="404" t="s">
        <v>232</v>
      </c>
      <c r="E396" s="436">
        <v>0</v>
      </c>
      <c r="F396" s="286">
        <v>1</v>
      </c>
      <c r="G396" s="447">
        <v>0</v>
      </c>
      <c r="H396" s="416">
        <v>3</v>
      </c>
      <c r="I396" s="416">
        <v>77</v>
      </c>
      <c r="J396" s="416">
        <v>182</v>
      </c>
      <c r="K396" s="416">
        <v>0</v>
      </c>
      <c r="L396" s="416">
        <v>0</v>
      </c>
      <c r="M396" s="416">
        <v>8</v>
      </c>
      <c r="N396" s="416">
        <v>4</v>
      </c>
      <c r="O396" s="416">
        <v>0</v>
      </c>
      <c r="P396" s="416">
        <v>2</v>
      </c>
      <c r="Q396" s="416">
        <v>0</v>
      </c>
      <c r="R396" s="416">
        <v>27</v>
      </c>
      <c r="S396" s="416">
        <v>0</v>
      </c>
      <c r="T396" s="416">
        <v>0</v>
      </c>
      <c r="U396" s="416">
        <v>0</v>
      </c>
      <c r="V396" s="416">
        <v>48</v>
      </c>
      <c r="W396" s="416">
        <v>4</v>
      </c>
      <c r="X396" s="416">
        <v>4</v>
      </c>
      <c r="Y396" s="416">
        <v>81</v>
      </c>
      <c r="Z396" s="416">
        <v>0</v>
      </c>
      <c r="AA396" s="416">
        <v>8</v>
      </c>
      <c r="AB396" s="416">
        <v>449</v>
      </c>
      <c r="AC396" s="561">
        <v>1</v>
      </c>
      <c r="AD396" s="561">
        <v>1</v>
      </c>
      <c r="AE396" s="416">
        <v>3</v>
      </c>
      <c r="AF396" s="416">
        <v>14</v>
      </c>
      <c r="AG396" s="416">
        <v>10</v>
      </c>
      <c r="AH396" s="416">
        <v>4</v>
      </c>
      <c r="AI396" s="416">
        <v>2</v>
      </c>
      <c r="AJ396" s="416">
        <v>1</v>
      </c>
      <c r="AK396" s="416">
        <v>0</v>
      </c>
      <c r="AL396" s="416">
        <v>0</v>
      </c>
      <c r="AM396" s="416">
        <v>34</v>
      </c>
      <c r="AN396" s="416">
        <v>1</v>
      </c>
      <c r="AO396" s="416">
        <v>10</v>
      </c>
      <c r="AP396" s="416">
        <v>8</v>
      </c>
      <c r="AQ396" s="416">
        <v>6</v>
      </c>
      <c r="AR396" s="416">
        <v>1</v>
      </c>
      <c r="AS396" s="416">
        <v>1</v>
      </c>
      <c r="AT396" s="416">
        <v>0</v>
      </c>
      <c r="AU396" s="416">
        <v>0</v>
      </c>
      <c r="AV396" s="416">
        <v>27</v>
      </c>
      <c r="AW396" s="448"/>
      <c r="AX396" s="416"/>
      <c r="AY396" s="437" t="str">
        <f t="shared" si="17"/>
        <v>Yes</v>
      </c>
      <c r="AZ396" s="437" t="str">
        <f t="shared" si="18"/>
        <v>Yes</v>
      </c>
      <c r="BA396" s="437"/>
      <c r="BB396" s="544"/>
      <c r="BC396" s="545"/>
      <c r="BD396" s="247"/>
      <c r="BE396" s="247"/>
      <c r="BF396" s="247"/>
      <c r="BG396" s="247"/>
      <c r="BH396" s="247"/>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FE396" s="146"/>
      <c r="FF396" s="146"/>
      <c r="FG396" s="146"/>
      <c r="FH396" s="146"/>
      <c r="FI396" s="146"/>
      <c r="FJ396" s="146"/>
      <c r="FK396" s="146"/>
      <c r="FL396" s="143"/>
      <c r="FM396" s="143"/>
      <c r="FN396" s="143"/>
      <c r="FO396" s="143"/>
      <c r="FP396" s="143"/>
      <c r="FQ396" s="143"/>
      <c r="FR396" s="143"/>
    </row>
    <row r="397" spans="1:174" x14ac:dyDescent="0.2">
      <c r="A397" s="150" t="s">
        <v>98</v>
      </c>
      <c r="B397" s="151" t="s">
        <v>284</v>
      </c>
      <c r="C397" s="152" t="s">
        <v>69</v>
      </c>
      <c r="D397" s="404" t="s">
        <v>97</v>
      </c>
      <c r="E397" s="436">
        <v>0</v>
      </c>
      <c r="F397" s="286">
        <v>70</v>
      </c>
      <c r="G397" s="447">
        <v>0</v>
      </c>
      <c r="H397" s="416">
        <v>2</v>
      </c>
      <c r="I397" s="416">
        <v>116</v>
      </c>
      <c r="J397" s="416">
        <v>320</v>
      </c>
      <c r="K397" s="416">
        <v>10</v>
      </c>
      <c r="L397" s="416">
        <v>2</v>
      </c>
      <c r="M397" s="416">
        <v>5</v>
      </c>
      <c r="N397" s="416">
        <v>3</v>
      </c>
      <c r="O397" s="416">
        <v>0</v>
      </c>
      <c r="P397" s="416">
        <v>15</v>
      </c>
      <c r="Q397" s="416">
        <v>225</v>
      </c>
      <c r="R397" s="416">
        <v>218</v>
      </c>
      <c r="S397" s="416">
        <v>652</v>
      </c>
      <c r="T397" s="416">
        <v>11</v>
      </c>
      <c r="U397" s="416">
        <v>0</v>
      </c>
      <c r="V397" s="416">
        <v>97</v>
      </c>
      <c r="W397" s="416">
        <v>8</v>
      </c>
      <c r="X397" s="416">
        <v>53</v>
      </c>
      <c r="Y397" s="416">
        <v>200</v>
      </c>
      <c r="Z397" s="416">
        <v>0</v>
      </c>
      <c r="AA397" s="416">
        <v>64</v>
      </c>
      <c r="AB397" s="416">
        <v>2071</v>
      </c>
      <c r="AC397" s="561">
        <v>2</v>
      </c>
      <c r="AD397" s="561">
        <v>3</v>
      </c>
      <c r="AE397" s="416">
        <v>125</v>
      </c>
      <c r="AF397" s="416">
        <v>189</v>
      </c>
      <c r="AG397" s="416">
        <v>78</v>
      </c>
      <c r="AH397" s="416">
        <v>83</v>
      </c>
      <c r="AI397" s="416">
        <v>13</v>
      </c>
      <c r="AJ397" s="416">
        <v>14</v>
      </c>
      <c r="AK397" s="416">
        <v>6</v>
      </c>
      <c r="AL397" s="416">
        <v>3</v>
      </c>
      <c r="AM397" s="416">
        <v>511</v>
      </c>
      <c r="AN397" s="416">
        <v>112</v>
      </c>
      <c r="AO397" s="416">
        <v>158</v>
      </c>
      <c r="AP397" s="416">
        <v>63</v>
      </c>
      <c r="AQ397" s="416">
        <v>79</v>
      </c>
      <c r="AR397" s="416">
        <v>10</v>
      </c>
      <c r="AS397" s="416">
        <v>12</v>
      </c>
      <c r="AT397" s="416">
        <v>6</v>
      </c>
      <c r="AU397" s="416">
        <v>3</v>
      </c>
      <c r="AV397" s="416">
        <v>443</v>
      </c>
      <c r="AW397" s="448"/>
      <c r="AX397" s="416"/>
      <c r="AY397" s="437" t="str">
        <f t="shared" si="17"/>
        <v>No</v>
      </c>
      <c r="AZ397" s="437" t="str">
        <f t="shared" si="18"/>
        <v>Open</v>
      </c>
      <c r="BA397" s="437"/>
      <c r="BB397" s="544"/>
      <c r="BC397" s="545"/>
      <c r="BD397" s="247"/>
      <c r="BE397" s="247"/>
      <c r="BF397" s="247"/>
      <c r="BG397" s="247"/>
      <c r="BH397" s="247"/>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FE397" s="146"/>
      <c r="FF397" s="146"/>
      <c r="FG397" s="146"/>
      <c r="FH397" s="146"/>
      <c r="FI397" s="146"/>
      <c r="FJ397" s="146"/>
      <c r="FK397" s="146"/>
      <c r="FL397" s="143"/>
      <c r="FM397" s="143"/>
      <c r="FN397" s="143"/>
      <c r="FO397" s="143"/>
      <c r="FP397" s="143"/>
      <c r="FQ397" s="143"/>
      <c r="FR397" s="143"/>
    </row>
    <row r="398" spans="1:174" x14ac:dyDescent="0.2">
      <c r="A398" s="150" t="s">
        <v>235</v>
      </c>
      <c r="B398" s="151" t="s">
        <v>276</v>
      </c>
      <c r="C398" s="152" t="s">
        <v>279</v>
      </c>
      <c r="D398" s="404" t="s">
        <v>234</v>
      </c>
      <c r="E398" s="436">
        <v>0</v>
      </c>
      <c r="F398" s="286">
        <v>38</v>
      </c>
      <c r="G398" s="447">
        <v>0</v>
      </c>
      <c r="H398" s="416">
        <v>5</v>
      </c>
      <c r="I398" s="416">
        <v>95</v>
      </c>
      <c r="J398" s="416">
        <v>199</v>
      </c>
      <c r="K398" s="416">
        <v>1</v>
      </c>
      <c r="L398" s="416">
        <v>0</v>
      </c>
      <c r="M398" s="416">
        <v>6</v>
      </c>
      <c r="N398" s="416">
        <v>2</v>
      </c>
      <c r="O398" s="416">
        <v>0</v>
      </c>
      <c r="P398" s="416">
        <v>5</v>
      </c>
      <c r="Q398" s="416">
        <v>63</v>
      </c>
      <c r="R398" s="416">
        <v>1813</v>
      </c>
      <c r="S398" s="416">
        <v>30</v>
      </c>
      <c r="T398" s="416">
        <v>0</v>
      </c>
      <c r="U398" s="416">
        <v>0</v>
      </c>
      <c r="V398" s="416">
        <v>18</v>
      </c>
      <c r="W398" s="416">
        <v>10</v>
      </c>
      <c r="X398" s="416">
        <v>15</v>
      </c>
      <c r="Y398" s="416">
        <v>150</v>
      </c>
      <c r="Z398" s="416">
        <v>0</v>
      </c>
      <c r="AA398" s="416">
        <v>11</v>
      </c>
      <c r="AB398" s="416">
        <v>2461</v>
      </c>
      <c r="AC398" s="561">
        <v>2</v>
      </c>
      <c r="AD398" s="561">
        <v>2</v>
      </c>
      <c r="AE398" s="416">
        <v>691</v>
      </c>
      <c r="AF398" s="416">
        <v>618</v>
      </c>
      <c r="AG398" s="416">
        <v>406</v>
      </c>
      <c r="AH398" s="416">
        <v>286</v>
      </c>
      <c r="AI398" s="416">
        <v>72</v>
      </c>
      <c r="AJ398" s="416">
        <v>35</v>
      </c>
      <c r="AK398" s="416">
        <v>15</v>
      </c>
      <c r="AL398" s="416">
        <v>19</v>
      </c>
      <c r="AM398" s="416">
        <v>2142</v>
      </c>
      <c r="AN398" s="416">
        <v>618</v>
      </c>
      <c r="AO398" s="416">
        <v>537</v>
      </c>
      <c r="AP398" s="416">
        <v>367</v>
      </c>
      <c r="AQ398" s="416">
        <v>241</v>
      </c>
      <c r="AR398" s="416">
        <v>53</v>
      </c>
      <c r="AS398" s="416">
        <v>25</v>
      </c>
      <c r="AT398" s="416">
        <v>16</v>
      </c>
      <c r="AU398" s="416">
        <v>19</v>
      </c>
      <c r="AV398" s="416">
        <v>1876</v>
      </c>
      <c r="AW398" s="448"/>
      <c r="AX398" s="416"/>
      <c r="AY398" s="437" t="str">
        <f t="shared" si="17"/>
        <v>No</v>
      </c>
      <c r="AZ398" s="437" t="str">
        <f t="shared" si="18"/>
        <v>No</v>
      </c>
      <c r="BA398" s="437"/>
      <c r="BB398" s="544"/>
      <c r="BC398" s="545"/>
      <c r="BD398" s="247"/>
      <c r="BE398" s="247"/>
      <c r="BF398" s="247"/>
      <c r="BG398" s="247"/>
      <c r="BH398" s="247"/>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FE398" s="146"/>
      <c r="FF398" s="146"/>
      <c r="FG398" s="146"/>
      <c r="FH398" s="146"/>
      <c r="FI398" s="146"/>
      <c r="FJ398" s="146"/>
      <c r="FK398" s="146"/>
      <c r="FL398" s="143"/>
      <c r="FM398" s="143"/>
      <c r="FN398" s="143"/>
      <c r="FO398" s="143"/>
      <c r="FP398" s="143"/>
      <c r="FQ398" s="143"/>
      <c r="FR398" s="143"/>
    </row>
    <row r="399" spans="1:174" x14ac:dyDescent="0.2">
      <c r="A399" s="150" t="s">
        <v>237</v>
      </c>
      <c r="B399" s="151" t="s">
        <v>276</v>
      </c>
      <c r="C399" s="152" t="s">
        <v>69</v>
      </c>
      <c r="D399" s="404" t="s">
        <v>236</v>
      </c>
      <c r="E399" s="436">
        <v>0</v>
      </c>
      <c r="F399" s="286">
        <v>53</v>
      </c>
      <c r="G399" s="447">
        <v>0</v>
      </c>
      <c r="H399" s="416">
        <v>4</v>
      </c>
      <c r="I399" s="416">
        <v>80</v>
      </c>
      <c r="J399" s="416">
        <v>201</v>
      </c>
      <c r="K399" s="416">
        <v>3</v>
      </c>
      <c r="L399" s="416">
        <v>4</v>
      </c>
      <c r="M399" s="416">
        <v>3</v>
      </c>
      <c r="N399" s="416">
        <v>2</v>
      </c>
      <c r="O399" s="416">
        <v>0</v>
      </c>
      <c r="P399" s="416">
        <v>7</v>
      </c>
      <c r="Q399" s="416">
        <v>24</v>
      </c>
      <c r="R399" s="416">
        <v>168</v>
      </c>
      <c r="S399" s="416">
        <v>0</v>
      </c>
      <c r="T399" s="416">
        <v>1</v>
      </c>
      <c r="U399" s="416">
        <v>1</v>
      </c>
      <c r="V399" s="416">
        <v>63</v>
      </c>
      <c r="W399" s="416">
        <v>2</v>
      </c>
      <c r="X399" s="416">
        <v>58</v>
      </c>
      <c r="Y399" s="416">
        <v>171</v>
      </c>
      <c r="Z399" s="416">
        <v>0</v>
      </c>
      <c r="AA399" s="416">
        <v>36</v>
      </c>
      <c r="AB399" s="416">
        <v>881</v>
      </c>
      <c r="AC399" s="561">
        <v>2</v>
      </c>
      <c r="AD399" s="561">
        <v>1</v>
      </c>
      <c r="AE399" s="416">
        <v>0</v>
      </c>
      <c r="AF399" s="416">
        <v>0</v>
      </c>
      <c r="AG399" s="416">
        <v>0</v>
      </c>
      <c r="AH399" s="416">
        <v>0</v>
      </c>
      <c r="AI399" s="416">
        <v>0</v>
      </c>
      <c r="AJ399" s="416">
        <v>0</v>
      </c>
      <c r="AK399" s="416">
        <v>0</v>
      </c>
      <c r="AL399" s="416">
        <v>0</v>
      </c>
      <c r="AM399" s="416">
        <v>276</v>
      </c>
      <c r="AN399" s="416">
        <v>0</v>
      </c>
      <c r="AO399" s="416">
        <v>0</v>
      </c>
      <c r="AP399" s="416">
        <v>0</v>
      </c>
      <c r="AQ399" s="416">
        <v>0</v>
      </c>
      <c r="AR399" s="416">
        <v>0</v>
      </c>
      <c r="AS399" s="416">
        <v>0</v>
      </c>
      <c r="AT399" s="416">
        <v>0</v>
      </c>
      <c r="AU399" s="416">
        <v>0</v>
      </c>
      <c r="AV399" s="416">
        <v>192</v>
      </c>
      <c r="AW399" s="448"/>
      <c r="AX399" s="416"/>
      <c r="AY399" s="437" t="str">
        <f t="shared" si="17"/>
        <v>No</v>
      </c>
      <c r="AZ399" s="437" t="str">
        <f t="shared" si="18"/>
        <v>Yes</v>
      </c>
      <c r="BA399" s="437"/>
      <c r="BB399" s="544"/>
      <c r="BC399" s="545"/>
      <c r="BD399" s="247"/>
      <c r="BE399" s="247"/>
      <c r="BF399" s="247"/>
      <c r="BG399" s="247"/>
      <c r="BH399" s="247"/>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FE399" s="146"/>
      <c r="FF399" s="146"/>
      <c r="FG399" s="146"/>
      <c r="FH399" s="146"/>
      <c r="FI399" s="146"/>
      <c r="FJ399" s="146"/>
      <c r="FK399" s="146"/>
      <c r="FL399" s="143"/>
      <c r="FM399" s="143"/>
      <c r="FN399" s="143"/>
      <c r="FO399" s="143"/>
      <c r="FP399" s="143"/>
      <c r="FQ399" s="143"/>
      <c r="FR399" s="143"/>
    </row>
    <row r="400" spans="1:174" x14ac:dyDescent="0.2">
      <c r="A400" s="150" t="s">
        <v>239</v>
      </c>
      <c r="B400" s="151" t="s">
        <v>276</v>
      </c>
      <c r="C400" s="152" t="s">
        <v>285</v>
      </c>
      <c r="D400" s="404" t="s">
        <v>238</v>
      </c>
      <c r="E400" s="436">
        <v>0</v>
      </c>
      <c r="F400" s="286">
        <v>7</v>
      </c>
      <c r="G400" s="447">
        <v>0</v>
      </c>
      <c r="H400" s="416">
        <v>2</v>
      </c>
      <c r="I400" s="416">
        <v>101</v>
      </c>
      <c r="J400" s="416">
        <v>214</v>
      </c>
      <c r="K400" s="416">
        <v>6</v>
      </c>
      <c r="L400" s="416">
        <v>0</v>
      </c>
      <c r="M400" s="416">
        <v>5</v>
      </c>
      <c r="N400" s="416">
        <v>3</v>
      </c>
      <c r="O400" s="416">
        <v>0</v>
      </c>
      <c r="P400" s="416">
        <v>7</v>
      </c>
      <c r="Q400" s="416">
        <v>65</v>
      </c>
      <c r="R400" s="416">
        <v>646</v>
      </c>
      <c r="S400" s="416">
        <v>0</v>
      </c>
      <c r="T400" s="416">
        <v>97</v>
      </c>
      <c r="U400" s="416">
        <v>0</v>
      </c>
      <c r="V400" s="416">
        <v>6</v>
      </c>
      <c r="W400" s="416">
        <v>6</v>
      </c>
      <c r="X400" s="416">
        <v>1</v>
      </c>
      <c r="Y400" s="416">
        <v>148</v>
      </c>
      <c r="Z400" s="416">
        <v>3</v>
      </c>
      <c r="AA400" s="416">
        <v>6</v>
      </c>
      <c r="AB400" s="416">
        <v>1323</v>
      </c>
      <c r="AC400" s="561">
        <v>2</v>
      </c>
      <c r="AD400" s="561">
        <v>3</v>
      </c>
      <c r="AE400" s="416">
        <v>154</v>
      </c>
      <c r="AF400" s="416">
        <v>409</v>
      </c>
      <c r="AG400" s="416">
        <v>151</v>
      </c>
      <c r="AH400" s="416">
        <v>36</v>
      </c>
      <c r="AI400" s="416">
        <v>20</v>
      </c>
      <c r="AJ400" s="416">
        <v>9</v>
      </c>
      <c r="AK400" s="416">
        <v>18</v>
      </c>
      <c r="AL400" s="416">
        <v>9</v>
      </c>
      <c r="AM400" s="416">
        <v>806</v>
      </c>
      <c r="AN400" s="416">
        <v>115</v>
      </c>
      <c r="AO400" s="416">
        <v>381</v>
      </c>
      <c r="AP400" s="416">
        <v>138</v>
      </c>
      <c r="AQ400" s="416">
        <v>29</v>
      </c>
      <c r="AR400" s="416">
        <v>15</v>
      </c>
      <c r="AS400" s="416">
        <v>6</v>
      </c>
      <c r="AT400" s="416">
        <v>18</v>
      </c>
      <c r="AU400" s="416">
        <v>9</v>
      </c>
      <c r="AV400" s="416">
        <v>711</v>
      </c>
      <c r="AW400" s="448"/>
      <c r="AX400" s="416"/>
      <c r="AY400" s="437" t="str">
        <f t="shared" si="17"/>
        <v>No</v>
      </c>
      <c r="AZ400" s="437" t="str">
        <f t="shared" si="18"/>
        <v>Open</v>
      </c>
      <c r="BA400" s="437"/>
      <c r="BB400" s="544"/>
      <c r="BC400" s="545"/>
      <c r="BD400" s="247"/>
      <c r="BE400" s="247"/>
      <c r="BF400" s="247"/>
      <c r="BG400" s="247"/>
      <c r="BH400" s="247"/>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FE400" s="146"/>
      <c r="FF400" s="146"/>
      <c r="FG400" s="146"/>
      <c r="FH400" s="146"/>
      <c r="FI400" s="146"/>
      <c r="FJ400" s="146"/>
      <c r="FK400" s="146"/>
      <c r="FL400" s="143"/>
      <c r="FM400" s="143"/>
      <c r="FN400" s="143"/>
      <c r="FO400" s="143"/>
      <c r="FP400" s="143"/>
      <c r="FQ400" s="143"/>
      <c r="FR400" s="143"/>
    </row>
    <row r="401" spans="1:174" x14ac:dyDescent="0.2">
      <c r="A401" s="150" t="s">
        <v>241</v>
      </c>
      <c r="B401" s="151" t="s">
        <v>276</v>
      </c>
      <c r="C401" s="152" t="s">
        <v>277</v>
      </c>
      <c r="D401" s="404" t="s">
        <v>240</v>
      </c>
      <c r="E401" s="436">
        <v>0</v>
      </c>
      <c r="F401" s="286">
        <v>70</v>
      </c>
      <c r="G401" s="447">
        <v>0</v>
      </c>
      <c r="H401" s="416">
        <v>3</v>
      </c>
      <c r="I401" s="416">
        <v>53</v>
      </c>
      <c r="J401" s="416">
        <v>181</v>
      </c>
      <c r="K401" s="416">
        <v>12</v>
      </c>
      <c r="L401" s="416">
        <v>4</v>
      </c>
      <c r="M401" s="416">
        <v>9</v>
      </c>
      <c r="N401" s="416">
        <v>2</v>
      </c>
      <c r="O401" s="416">
        <v>0</v>
      </c>
      <c r="P401" s="416">
        <v>2</v>
      </c>
      <c r="Q401" s="416">
        <v>12</v>
      </c>
      <c r="R401" s="416">
        <v>65</v>
      </c>
      <c r="S401" s="416">
        <v>299</v>
      </c>
      <c r="T401" s="416">
        <v>299</v>
      </c>
      <c r="U401" s="416">
        <v>0</v>
      </c>
      <c r="V401" s="416">
        <v>39</v>
      </c>
      <c r="W401" s="416">
        <v>10</v>
      </c>
      <c r="X401" s="416">
        <v>21</v>
      </c>
      <c r="Y401" s="416">
        <v>82</v>
      </c>
      <c r="Z401" s="416">
        <v>49</v>
      </c>
      <c r="AA401" s="416">
        <v>58</v>
      </c>
      <c r="AB401" s="416">
        <v>1270</v>
      </c>
      <c r="AC401" s="561">
        <v>2</v>
      </c>
      <c r="AD401" s="561">
        <v>3</v>
      </c>
      <c r="AE401" s="416">
        <v>23</v>
      </c>
      <c r="AF401" s="416">
        <v>46</v>
      </c>
      <c r="AG401" s="416">
        <v>31</v>
      </c>
      <c r="AH401" s="416">
        <v>10</v>
      </c>
      <c r="AI401" s="416">
        <v>2</v>
      </c>
      <c r="AJ401" s="416">
        <v>3</v>
      </c>
      <c r="AK401" s="416">
        <v>1</v>
      </c>
      <c r="AL401" s="416">
        <v>3</v>
      </c>
      <c r="AM401" s="416">
        <v>119</v>
      </c>
      <c r="AN401" s="416">
        <v>18</v>
      </c>
      <c r="AO401" s="416">
        <v>29</v>
      </c>
      <c r="AP401" s="416">
        <v>15</v>
      </c>
      <c r="AQ401" s="416">
        <v>8</v>
      </c>
      <c r="AR401" s="416">
        <v>1</v>
      </c>
      <c r="AS401" s="416">
        <v>2</v>
      </c>
      <c r="AT401" s="416">
        <v>1</v>
      </c>
      <c r="AU401" s="416">
        <v>3</v>
      </c>
      <c r="AV401" s="416">
        <v>77</v>
      </c>
      <c r="AW401" s="448"/>
      <c r="AX401" s="416"/>
      <c r="AY401" s="437" t="str">
        <f t="shared" si="17"/>
        <v>No</v>
      </c>
      <c r="AZ401" s="437" t="str">
        <f t="shared" si="18"/>
        <v>Open</v>
      </c>
      <c r="BA401" s="437"/>
      <c r="BB401" s="544"/>
      <c r="BC401" s="545"/>
      <c r="BD401" s="247"/>
      <c r="BE401" s="247"/>
      <c r="BF401" s="247"/>
      <c r="BG401" s="247"/>
      <c r="BH401" s="247"/>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FE401" s="146"/>
      <c r="FF401" s="146"/>
      <c r="FG401" s="146"/>
      <c r="FH401" s="146"/>
      <c r="FI401" s="146"/>
      <c r="FJ401" s="146"/>
      <c r="FK401" s="146"/>
      <c r="FL401" s="143"/>
      <c r="FM401" s="143"/>
      <c r="FN401" s="143"/>
      <c r="FO401" s="143"/>
      <c r="FP401" s="143"/>
      <c r="FQ401" s="143"/>
      <c r="FR401" s="143"/>
    </row>
    <row r="402" spans="1:174" x14ac:dyDescent="0.2">
      <c r="A402" s="150" t="s">
        <v>100</v>
      </c>
      <c r="B402" s="151" t="s">
        <v>284</v>
      </c>
      <c r="C402" s="152" t="s">
        <v>278</v>
      </c>
      <c r="D402" s="404" t="s">
        <v>99</v>
      </c>
      <c r="E402" s="436">
        <v>0</v>
      </c>
      <c r="F402" s="286">
        <v>177</v>
      </c>
      <c r="G402" s="447">
        <v>0</v>
      </c>
      <c r="H402" s="416">
        <v>10</v>
      </c>
      <c r="I402" s="416">
        <v>299</v>
      </c>
      <c r="J402" s="416">
        <v>559</v>
      </c>
      <c r="K402" s="416">
        <v>8</v>
      </c>
      <c r="L402" s="416">
        <v>5</v>
      </c>
      <c r="M402" s="416">
        <v>31</v>
      </c>
      <c r="N402" s="416">
        <v>3</v>
      </c>
      <c r="O402" s="416">
        <v>1</v>
      </c>
      <c r="P402" s="416">
        <v>21</v>
      </c>
      <c r="Q402" s="416">
        <v>132</v>
      </c>
      <c r="R402" s="416">
        <v>179</v>
      </c>
      <c r="S402" s="416">
        <v>0</v>
      </c>
      <c r="T402" s="416">
        <v>0</v>
      </c>
      <c r="U402" s="416">
        <v>7</v>
      </c>
      <c r="V402" s="416">
        <v>7</v>
      </c>
      <c r="W402" s="416">
        <v>19</v>
      </c>
      <c r="X402" s="416">
        <v>66</v>
      </c>
      <c r="Y402" s="416">
        <v>640</v>
      </c>
      <c r="Z402" s="416">
        <v>3</v>
      </c>
      <c r="AA402" s="416">
        <v>59</v>
      </c>
      <c r="AB402" s="416">
        <v>2226</v>
      </c>
      <c r="AC402" s="561">
        <v>1</v>
      </c>
      <c r="AD402" s="561">
        <v>1</v>
      </c>
      <c r="AE402" s="416">
        <v>287</v>
      </c>
      <c r="AF402" s="416">
        <v>134</v>
      </c>
      <c r="AG402" s="416">
        <v>56</v>
      </c>
      <c r="AH402" s="416">
        <v>21</v>
      </c>
      <c r="AI402" s="416">
        <v>4</v>
      </c>
      <c r="AJ402" s="416">
        <v>5</v>
      </c>
      <c r="AK402" s="416">
        <v>4</v>
      </c>
      <c r="AL402" s="416">
        <v>11</v>
      </c>
      <c r="AM402" s="416">
        <v>522</v>
      </c>
      <c r="AN402" s="416">
        <v>204</v>
      </c>
      <c r="AO402" s="416">
        <v>57</v>
      </c>
      <c r="AP402" s="416">
        <v>28</v>
      </c>
      <c r="AQ402" s="416">
        <v>5</v>
      </c>
      <c r="AR402" s="416">
        <v>2</v>
      </c>
      <c r="AS402" s="416">
        <v>3</v>
      </c>
      <c r="AT402" s="416">
        <v>1</v>
      </c>
      <c r="AU402" s="416">
        <v>11</v>
      </c>
      <c r="AV402" s="416">
        <v>311</v>
      </c>
      <c r="AW402" s="448"/>
      <c r="AX402" s="416"/>
      <c r="AY402" s="437" t="str">
        <f t="shared" si="17"/>
        <v>Yes</v>
      </c>
      <c r="AZ402" s="437" t="str">
        <f t="shared" si="18"/>
        <v>Yes</v>
      </c>
      <c r="BA402" s="437"/>
      <c r="BB402" s="544"/>
      <c r="BC402" s="545"/>
      <c r="BD402" s="247"/>
      <c r="BE402" s="247"/>
      <c r="BF402" s="247"/>
      <c r="BG402" s="247"/>
      <c r="BH402" s="247"/>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FE402" s="146"/>
      <c r="FF402" s="146"/>
      <c r="FG402" s="146"/>
      <c r="FH402" s="146"/>
      <c r="FI402" s="146"/>
      <c r="FJ402" s="146"/>
      <c r="FK402" s="146"/>
      <c r="FL402" s="143"/>
      <c r="FM402" s="143"/>
      <c r="FN402" s="143"/>
      <c r="FO402" s="143"/>
      <c r="FP402" s="143"/>
      <c r="FQ402" s="143"/>
      <c r="FR402" s="143"/>
    </row>
    <row r="403" spans="1:174" x14ac:dyDescent="0.2">
      <c r="A403" s="150" t="s">
        <v>102</v>
      </c>
      <c r="B403" s="151" t="s">
        <v>284</v>
      </c>
      <c r="C403" s="152" t="s">
        <v>278</v>
      </c>
      <c r="D403" s="404" t="s">
        <v>101</v>
      </c>
      <c r="E403" s="436">
        <v>0</v>
      </c>
      <c r="F403" s="286">
        <v>133</v>
      </c>
      <c r="G403" s="447">
        <v>0</v>
      </c>
      <c r="H403" s="416">
        <v>15</v>
      </c>
      <c r="I403" s="416">
        <v>335</v>
      </c>
      <c r="J403" s="416">
        <v>475</v>
      </c>
      <c r="K403" s="416">
        <v>14</v>
      </c>
      <c r="L403" s="416">
        <v>4</v>
      </c>
      <c r="M403" s="416">
        <v>22</v>
      </c>
      <c r="N403" s="416">
        <v>7</v>
      </c>
      <c r="O403" s="416">
        <v>1</v>
      </c>
      <c r="P403" s="416">
        <v>21</v>
      </c>
      <c r="Q403" s="416">
        <v>171</v>
      </c>
      <c r="R403" s="416">
        <v>976</v>
      </c>
      <c r="S403" s="416">
        <v>201</v>
      </c>
      <c r="T403" s="416">
        <v>1</v>
      </c>
      <c r="U403" s="416">
        <v>1</v>
      </c>
      <c r="V403" s="416">
        <v>50</v>
      </c>
      <c r="W403" s="416">
        <v>38</v>
      </c>
      <c r="X403" s="416">
        <v>45</v>
      </c>
      <c r="Y403" s="416">
        <v>401</v>
      </c>
      <c r="Z403" s="416">
        <v>0</v>
      </c>
      <c r="AA403" s="416">
        <v>45</v>
      </c>
      <c r="AB403" s="416">
        <v>2956</v>
      </c>
      <c r="AC403" s="561">
        <v>1</v>
      </c>
      <c r="AD403" s="561">
        <v>1</v>
      </c>
      <c r="AE403" s="416">
        <v>235</v>
      </c>
      <c r="AF403" s="416">
        <v>535</v>
      </c>
      <c r="AG403" s="416">
        <v>344</v>
      </c>
      <c r="AH403" s="416">
        <v>128</v>
      </c>
      <c r="AI403" s="416">
        <v>55</v>
      </c>
      <c r="AJ403" s="416">
        <v>21</v>
      </c>
      <c r="AK403" s="416">
        <v>12</v>
      </c>
      <c r="AL403" s="416">
        <v>9</v>
      </c>
      <c r="AM403" s="416">
        <v>1339</v>
      </c>
      <c r="AN403" s="416">
        <v>201</v>
      </c>
      <c r="AO403" s="416">
        <v>458</v>
      </c>
      <c r="AP403" s="416">
        <v>295</v>
      </c>
      <c r="AQ403" s="416">
        <v>110</v>
      </c>
      <c r="AR403" s="416">
        <v>47</v>
      </c>
      <c r="AS403" s="416">
        <v>18</v>
      </c>
      <c r="AT403" s="416">
        <v>10</v>
      </c>
      <c r="AU403" s="416">
        <v>8</v>
      </c>
      <c r="AV403" s="416">
        <v>1147</v>
      </c>
      <c r="AW403" s="448"/>
      <c r="AX403" s="416"/>
      <c r="AY403" s="437" t="str">
        <f t="shared" si="17"/>
        <v>Yes</v>
      </c>
      <c r="AZ403" s="437" t="str">
        <f t="shared" si="18"/>
        <v>Yes</v>
      </c>
      <c r="BA403" s="437"/>
      <c r="BB403" s="544"/>
      <c r="BC403" s="545"/>
      <c r="BD403" s="247"/>
      <c r="BE403" s="247"/>
      <c r="BF403" s="247"/>
      <c r="BG403" s="247"/>
      <c r="BH403" s="247"/>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FE403" s="146"/>
      <c r="FF403" s="146"/>
      <c r="FG403" s="146"/>
      <c r="FH403" s="146"/>
      <c r="FI403" s="146"/>
      <c r="FJ403" s="146"/>
      <c r="FK403" s="146"/>
      <c r="FL403" s="143"/>
      <c r="FM403" s="143"/>
      <c r="FN403" s="143"/>
      <c r="FO403" s="143"/>
      <c r="FP403" s="143"/>
      <c r="FQ403" s="143"/>
      <c r="FR403" s="143"/>
    </row>
    <row r="404" spans="1:174" x14ac:dyDescent="0.2">
      <c r="A404" s="150" t="s">
        <v>243</v>
      </c>
      <c r="B404" s="151" t="s">
        <v>276</v>
      </c>
      <c r="C404" s="152" t="s">
        <v>279</v>
      </c>
      <c r="D404" s="404" t="s">
        <v>242</v>
      </c>
      <c r="E404" s="436">
        <v>0</v>
      </c>
      <c r="F404" s="286">
        <v>35</v>
      </c>
      <c r="G404" s="447">
        <v>0</v>
      </c>
      <c r="H404" s="416">
        <v>6</v>
      </c>
      <c r="I404" s="416">
        <v>98</v>
      </c>
      <c r="J404" s="416">
        <v>173</v>
      </c>
      <c r="K404" s="416">
        <v>7</v>
      </c>
      <c r="L404" s="416">
        <v>2</v>
      </c>
      <c r="M404" s="416">
        <v>4</v>
      </c>
      <c r="N404" s="416">
        <v>0</v>
      </c>
      <c r="O404" s="416">
        <v>0</v>
      </c>
      <c r="P404" s="416">
        <v>1</v>
      </c>
      <c r="Q404" s="416">
        <v>0</v>
      </c>
      <c r="R404" s="416">
        <v>49</v>
      </c>
      <c r="S404" s="416">
        <v>0</v>
      </c>
      <c r="T404" s="416">
        <v>0</v>
      </c>
      <c r="U404" s="416">
        <v>0</v>
      </c>
      <c r="V404" s="416">
        <v>3</v>
      </c>
      <c r="W404" s="416">
        <v>7</v>
      </c>
      <c r="X404" s="416">
        <v>3</v>
      </c>
      <c r="Y404" s="416">
        <v>101</v>
      </c>
      <c r="Z404" s="416">
        <v>0</v>
      </c>
      <c r="AA404" s="416">
        <v>6</v>
      </c>
      <c r="AB404" s="416">
        <v>495</v>
      </c>
      <c r="AC404" s="561">
        <v>2</v>
      </c>
      <c r="AD404" s="561">
        <v>3</v>
      </c>
      <c r="AE404" s="416">
        <v>63</v>
      </c>
      <c r="AF404" s="416">
        <v>12</v>
      </c>
      <c r="AG404" s="416">
        <v>4</v>
      </c>
      <c r="AH404" s="416">
        <v>0</v>
      </c>
      <c r="AI404" s="416">
        <v>1</v>
      </c>
      <c r="AJ404" s="416">
        <v>1</v>
      </c>
      <c r="AK404" s="416">
        <v>0</v>
      </c>
      <c r="AL404" s="416">
        <v>0</v>
      </c>
      <c r="AM404" s="416">
        <v>81</v>
      </c>
      <c r="AN404" s="416">
        <v>39</v>
      </c>
      <c r="AO404" s="416">
        <v>7</v>
      </c>
      <c r="AP404" s="416">
        <v>2</v>
      </c>
      <c r="AQ404" s="416">
        <v>0</v>
      </c>
      <c r="AR404" s="416">
        <v>0</v>
      </c>
      <c r="AS404" s="416">
        <v>1</v>
      </c>
      <c r="AT404" s="416">
        <v>0</v>
      </c>
      <c r="AU404" s="416">
        <v>0</v>
      </c>
      <c r="AV404" s="416">
        <v>49</v>
      </c>
      <c r="AW404" s="448"/>
      <c r="AX404" s="416"/>
      <c r="AY404" s="437" t="str">
        <f t="shared" si="17"/>
        <v>No</v>
      </c>
      <c r="AZ404" s="437" t="str">
        <f t="shared" si="18"/>
        <v>Open</v>
      </c>
      <c r="BA404" s="437"/>
      <c r="BB404" s="544"/>
      <c r="BC404" s="545"/>
      <c r="BD404" s="247"/>
      <c r="BE404" s="247"/>
      <c r="BF404" s="247"/>
      <c r="BG404" s="247"/>
      <c r="BH404" s="247"/>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FE404" s="146"/>
      <c r="FF404" s="146"/>
      <c r="FG404" s="146"/>
      <c r="FH404" s="146"/>
      <c r="FI404" s="146"/>
      <c r="FJ404" s="146"/>
      <c r="FK404" s="146"/>
      <c r="FL404" s="143"/>
      <c r="FM404" s="143"/>
      <c r="FN404" s="143"/>
      <c r="FO404" s="143"/>
      <c r="FP404" s="143"/>
      <c r="FQ404" s="143"/>
      <c r="FR404" s="143"/>
    </row>
    <row r="405" spans="1:174" x14ac:dyDescent="0.2">
      <c r="A405" s="150" t="s">
        <v>245</v>
      </c>
      <c r="B405" s="151" t="s">
        <v>276</v>
      </c>
      <c r="C405" s="152" t="s">
        <v>277</v>
      </c>
      <c r="D405" s="404" t="s">
        <v>244</v>
      </c>
      <c r="E405" s="436">
        <v>0</v>
      </c>
      <c r="F405" s="286">
        <v>114</v>
      </c>
      <c r="G405" s="447">
        <v>0</v>
      </c>
      <c r="H405" s="416">
        <v>4</v>
      </c>
      <c r="I405" s="416">
        <v>108</v>
      </c>
      <c r="J405" s="416">
        <v>235</v>
      </c>
      <c r="K405" s="416">
        <v>0</v>
      </c>
      <c r="L405" s="416">
        <v>7</v>
      </c>
      <c r="M405" s="416">
        <v>4</v>
      </c>
      <c r="N405" s="416">
        <v>3</v>
      </c>
      <c r="O405" s="416">
        <v>1</v>
      </c>
      <c r="P405" s="416">
        <v>0</v>
      </c>
      <c r="Q405" s="416">
        <v>72</v>
      </c>
      <c r="R405" s="416">
        <v>291</v>
      </c>
      <c r="S405" s="416">
        <v>310</v>
      </c>
      <c r="T405" s="416">
        <v>0</v>
      </c>
      <c r="U405" s="416">
        <v>0</v>
      </c>
      <c r="V405" s="416">
        <v>46</v>
      </c>
      <c r="W405" s="416">
        <v>5</v>
      </c>
      <c r="X405" s="416">
        <v>76</v>
      </c>
      <c r="Y405" s="416">
        <v>114</v>
      </c>
      <c r="Z405" s="416">
        <v>0</v>
      </c>
      <c r="AA405" s="416">
        <v>28</v>
      </c>
      <c r="AB405" s="416">
        <v>1418</v>
      </c>
      <c r="AC405" s="561">
        <v>1</v>
      </c>
      <c r="AD405" s="561">
        <v>3</v>
      </c>
      <c r="AE405" s="416">
        <v>32</v>
      </c>
      <c r="AF405" s="416">
        <v>38</v>
      </c>
      <c r="AG405" s="416">
        <v>141</v>
      </c>
      <c r="AH405" s="416">
        <v>53</v>
      </c>
      <c r="AI405" s="416">
        <v>35</v>
      </c>
      <c r="AJ405" s="416">
        <v>4</v>
      </c>
      <c r="AK405" s="416">
        <v>1</v>
      </c>
      <c r="AL405" s="416">
        <v>7</v>
      </c>
      <c r="AM405" s="416">
        <v>311</v>
      </c>
      <c r="AN405" s="416">
        <v>33</v>
      </c>
      <c r="AO405" s="416">
        <v>40</v>
      </c>
      <c r="AP405" s="416">
        <v>158</v>
      </c>
      <c r="AQ405" s="416">
        <v>74</v>
      </c>
      <c r="AR405" s="416">
        <v>45</v>
      </c>
      <c r="AS405" s="416">
        <v>4</v>
      </c>
      <c r="AT405" s="416">
        <v>1</v>
      </c>
      <c r="AU405" s="416">
        <v>8</v>
      </c>
      <c r="AV405" s="416">
        <v>363</v>
      </c>
      <c r="AW405" s="448"/>
      <c r="AX405" s="416"/>
      <c r="AY405" s="437" t="str">
        <f t="shared" si="17"/>
        <v>Yes</v>
      </c>
      <c r="AZ405" s="437" t="str">
        <f t="shared" si="18"/>
        <v>Open</v>
      </c>
      <c r="BA405" s="437"/>
      <c r="BB405" s="544"/>
      <c r="BC405" s="545"/>
      <c r="BD405" s="247"/>
      <c r="BE405" s="247"/>
      <c r="BF405" s="247"/>
      <c r="BG405" s="247"/>
      <c r="BH405" s="247"/>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FE405" s="146"/>
      <c r="FF405" s="146"/>
      <c r="FG405" s="146"/>
      <c r="FH405" s="146"/>
      <c r="FI405" s="146"/>
      <c r="FJ405" s="146"/>
      <c r="FK405" s="146"/>
      <c r="FL405" s="143"/>
      <c r="FM405" s="143"/>
      <c r="FN405" s="143"/>
      <c r="FO405" s="143"/>
      <c r="FP405" s="143"/>
      <c r="FQ405" s="143"/>
      <c r="FR405" s="143"/>
    </row>
    <row r="406" spans="1:174" x14ac:dyDescent="0.2">
      <c r="A406" s="150" t="s">
        <v>247</v>
      </c>
      <c r="B406" s="151" t="s">
        <v>276</v>
      </c>
      <c r="C406" s="152" t="s">
        <v>277</v>
      </c>
      <c r="D406" s="404" t="s">
        <v>246</v>
      </c>
      <c r="E406" s="436">
        <v>0</v>
      </c>
      <c r="F406" s="286">
        <v>26</v>
      </c>
      <c r="G406" s="447">
        <v>0</v>
      </c>
      <c r="H406" s="416">
        <v>0</v>
      </c>
      <c r="I406" s="416">
        <v>60</v>
      </c>
      <c r="J406" s="416">
        <v>148</v>
      </c>
      <c r="K406" s="416">
        <v>2</v>
      </c>
      <c r="L406" s="416">
        <v>1</v>
      </c>
      <c r="M406" s="416">
        <v>4</v>
      </c>
      <c r="N406" s="416">
        <v>2</v>
      </c>
      <c r="O406" s="416">
        <v>1</v>
      </c>
      <c r="P406" s="416">
        <v>2</v>
      </c>
      <c r="Q406" s="416">
        <v>0</v>
      </c>
      <c r="R406" s="416">
        <v>28</v>
      </c>
      <c r="S406" s="416">
        <v>0</v>
      </c>
      <c r="T406" s="416">
        <v>13</v>
      </c>
      <c r="U406" s="416">
        <v>2</v>
      </c>
      <c r="V406" s="416">
        <v>3</v>
      </c>
      <c r="W406" s="416">
        <v>3</v>
      </c>
      <c r="X406" s="416">
        <v>36</v>
      </c>
      <c r="Y406" s="416">
        <v>70</v>
      </c>
      <c r="Z406" s="416">
        <v>0</v>
      </c>
      <c r="AA406" s="416">
        <v>24</v>
      </c>
      <c r="AB406" s="416">
        <v>425</v>
      </c>
      <c r="AC406" s="561">
        <v>1</v>
      </c>
      <c r="AD406" s="561">
        <v>3</v>
      </c>
      <c r="AE406" s="416">
        <v>2</v>
      </c>
      <c r="AF406" s="416">
        <v>5</v>
      </c>
      <c r="AG406" s="416">
        <v>12</v>
      </c>
      <c r="AH406" s="416">
        <v>6</v>
      </c>
      <c r="AI406" s="416">
        <v>1</v>
      </c>
      <c r="AJ406" s="416">
        <v>1</v>
      </c>
      <c r="AK406" s="416">
        <v>1</v>
      </c>
      <c r="AL406" s="416">
        <v>1</v>
      </c>
      <c r="AM406" s="416">
        <v>29</v>
      </c>
      <c r="AN406" s="416">
        <v>2</v>
      </c>
      <c r="AO406" s="416">
        <v>4</v>
      </c>
      <c r="AP406" s="416">
        <v>10</v>
      </c>
      <c r="AQ406" s="416">
        <v>7</v>
      </c>
      <c r="AR406" s="416">
        <v>3</v>
      </c>
      <c r="AS406" s="416">
        <v>0</v>
      </c>
      <c r="AT406" s="416">
        <v>1</v>
      </c>
      <c r="AU406" s="416">
        <v>1</v>
      </c>
      <c r="AV406" s="416">
        <v>28</v>
      </c>
      <c r="AW406" s="448"/>
      <c r="AX406" s="416"/>
      <c r="AY406" s="437" t="str">
        <f t="shared" si="17"/>
        <v>Yes</v>
      </c>
      <c r="AZ406" s="437" t="str">
        <f t="shared" si="18"/>
        <v>Open</v>
      </c>
      <c r="BA406" s="437"/>
      <c r="BB406" s="544"/>
      <c r="BC406" s="545"/>
      <c r="BD406" s="247"/>
      <c r="BE406" s="247"/>
      <c r="BF406" s="247"/>
      <c r="BG406" s="247"/>
      <c r="BH406" s="247"/>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FE406" s="146"/>
      <c r="FF406" s="146"/>
      <c r="FG406" s="146"/>
      <c r="FH406" s="146"/>
      <c r="FI406" s="146"/>
      <c r="FJ406" s="146"/>
      <c r="FK406" s="146"/>
      <c r="FL406" s="143"/>
      <c r="FM406" s="143"/>
      <c r="FN406" s="143"/>
      <c r="FO406" s="143"/>
      <c r="FP406" s="143"/>
      <c r="FQ406" s="143"/>
      <c r="FR406" s="143"/>
    </row>
    <row r="407" spans="1:174" x14ac:dyDescent="0.2">
      <c r="A407" s="150" t="s">
        <v>249</v>
      </c>
      <c r="B407" s="151" t="s">
        <v>276</v>
      </c>
      <c r="C407" s="152" t="s">
        <v>278</v>
      </c>
      <c r="D407" s="404" t="s">
        <v>248</v>
      </c>
      <c r="E407" s="436">
        <v>0</v>
      </c>
      <c r="F407" s="286">
        <v>45</v>
      </c>
      <c r="G407" s="447">
        <v>0</v>
      </c>
      <c r="H407" s="416">
        <v>6</v>
      </c>
      <c r="I407" s="416">
        <v>87</v>
      </c>
      <c r="J407" s="416">
        <v>163</v>
      </c>
      <c r="K407" s="416">
        <v>1</v>
      </c>
      <c r="L407" s="416">
        <v>3</v>
      </c>
      <c r="M407" s="416">
        <v>7</v>
      </c>
      <c r="N407" s="416">
        <v>0</v>
      </c>
      <c r="O407" s="416">
        <v>1</v>
      </c>
      <c r="P407" s="416">
        <v>9</v>
      </c>
      <c r="Q407" s="416">
        <v>0</v>
      </c>
      <c r="R407" s="416">
        <v>64</v>
      </c>
      <c r="S407" s="416">
        <v>0</v>
      </c>
      <c r="T407" s="416">
        <v>2</v>
      </c>
      <c r="U407" s="416">
        <v>1</v>
      </c>
      <c r="V407" s="416">
        <v>19</v>
      </c>
      <c r="W407" s="416">
        <v>10</v>
      </c>
      <c r="X407" s="416">
        <v>7</v>
      </c>
      <c r="Y407" s="416">
        <v>230</v>
      </c>
      <c r="Z407" s="416">
        <v>0</v>
      </c>
      <c r="AA407" s="416">
        <v>9</v>
      </c>
      <c r="AB407" s="416">
        <v>664</v>
      </c>
      <c r="AC407" s="561">
        <v>2</v>
      </c>
      <c r="AD407" s="561">
        <v>2</v>
      </c>
      <c r="AE407" s="416">
        <v>44</v>
      </c>
      <c r="AF407" s="416">
        <v>34</v>
      </c>
      <c r="AG407" s="416">
        <v>14</v>
      </c>
      <c r="AH407" s="416">
        <v>5</v>
      </c>
      <c r="AI407" s="416">
        <v>5</v>
      </c>
      <c r="AJ407" s="416">
        <v>0</v>
      </c>
      <c r="AK407" s="416">
        <v>0</v>
      </c>
      <c r="AL407" s="416">
        <v>0</v>
      </c>
      <c r="AM407" s="416">
        <v>102</v>
      </c>
      <c r="AN407" s="416">
        <v>29</v>
      </c>
      <c r="AO407" s="416">
        <v>21</v>
      </c>
      <c r="AP407" s="416">
        <v>10</v>
      </c>
      <c r="AQ407" s="416">
        <v>4</v>
      </c>
      <c r="AR407" s="416">
        <v>0</v>
      </c>
      <c r="AS407" s="416">
        <v>0</v>
      </c>
      <c r="AT407" s="416">
        <v>0</v>
      </c>
      <c r="AU407" s="416">
        <v>0</v>
      </c>
      <c r="AV407" s="416">
        <v>64</v>
      </c>
      <c r="AW407" s="448"/>
      <c r="AX407" s="416"/>
      <c r="AY407" s="437" t="str">
        <f t="shared" si="17"/>
        <v>No</v>
      </c>
      <c r="AZ407" s="437" t="str">
        <f t="shared" si="18"/>
        <v>No</v>
      </c>
      <c r="BA407" s="437"/>
      <c r="BB407" s="544"/>
      <c r="BC407" s="545"/>
      <c r="BD407" s="247"/>
      <c r="BE407" s="247"/>
      <c r="BF407" s="247"/>
      <c r="BG407" s="247"/>
      <c r="BH407" s="247"/>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FE407" s="146"/>
      <c r="FF407" s="146"/>
      <c r="FG407" s="146"/>
      <c r="FH407" s="146"/>
      <c r="FI407" s="146"/>
      <c r="FJ407" s="146"/>
      <c r="FK407" s="146"/>
      <c r="FL407" s="143"/>
      <c r="FM407" s="143"/>
      <c r="FN407" s="143"/>
      <c r="FO407" s="143"/>
      <c r="FP407" s="143"/>
      <c r="FQ407" s="143"/>
      <c r="FR407" s="143"/>
    </row>
    <row r="408" spans="1:174" x14ac:dyDescent="0.2">
      <c r="A408" s="150" t="s">
        <v>251</v>
      </c>
      <c r="B408" s="151" t="s">
        <v>276</v>
      </c>
      <c r="C408" s="152" t="s">
        <v>285</v>
      </c>
      <c r="D408" s="404" t="s">
        <v>250</v>
      </c>
      <c r="E408" s="436">
        <v>0</v>
      </c>
      <c r="F408" s="286">
        <v>20</v>
      </c>
      <c r="G408" s="447">
        <v>0</v>
      </c>
      <c r="H408" s="416">
        <v>1</v>
      </c>
      <c r="I408" s="416">
        <v>74</v>
      </c>
      <c r="J408" s="416">
        <v>132</v>
      </c>
      <c r="K408" s="416">
        <v>0</v>
      </c>
      <c r="L408" s="416">
        <v>0</v>
      </c>
      <c r="M408" s="416">
        <v>5</v>
      </c>
      <c r="N408" s="416">
        <v>1</v>
      </c>
      <c r="O408" s="416">
        <v>0</v>
      </c>
      <c r="P408" s="416">
        <v>1</v>
      </c>
      <c r="Q408" s="416">
        <v>1</v>
      </c>
      <c r="R408" s="416">
        <v>17</v>
      </c>
      <c r="S408" s="416">
        <v>0</v>
      </c>
      <c r="T408" s="416">
        <v>0</v>
      </c>
      <c r="U408" s="416">
        <v>0</v>
      </c>
      <c r="V408" s="416">
        <v>7</v>
      </c>
      <c r="W408" s="416">
        <v>1</v>
      </c>
      <c r="X408" s="416">
        <v>3</v>
      </c>
      <c r="Y408" s="416">
        <v>39</v>
      </c>
      <c r="Z408" s="416">
        <v>0</v>
      </c>
      <c r="AA408" s="416">
        <v>11</v>
      </c>
      <c r="AB408" s="416">
        <v>313</v>
      </c>
      <c r="AC408" s="561">
        <v>1</v>
      </c>
      <c r="AD408" s="561">
        <v>1</v>
      </c>
      <c r="AE408" s="416">
        <v>2</v>
      </c>
      <c r="AF408" s="416">
        <v>4</v>
      </c>
      <c r="AG408" s="416">
        <v>11</v>
      </c>
      <c r="AH408" s="416">
        <v>5</v>
      </c>
      <c r="AI408" s="416">
        <v>2</v>
      </c>
      <c r="AJ408" s="416">
        <v>1</v>
      </c>
      <c r="AK408" s="416">
        <v>4</v>
      </c>
      <c r="AL408" s="416">
        <v>0</v>
      </c>
      <c r="AM408" s="416">
        <v>29</v>
      </c>
      <c r="AN408" s="416">
        <v>0</v>
      </c>
      <c r="AO408" s="416">
        <v>0</v>
      </c>
      <c r="AP408" s="416">
        <v>7</v>
      </c>
      <c r="AQ408" s="416">
        <v>4</v>
      </c>
      <c r="AR408" s="416">
        <v>1</v>
      </c>
      <c r="AS408" s="416">
        <v>1</v>
      </c>
      <c r="AT408" s="416">
        <v>5</v>
      </c>
      <c r="AU408" s="416">
        <v>0</v>
      </c>
      <c r="AV408" s="416">
        <v>18</v>
      </c>
      <c r="AW408" s="448"/>
      <c r="AX408" s="416"/>
      <c r="AY408" s="437" t="str">
        <f t="shared" si="17"/>
        <v>Yes</v>
      </c>
      <c r="AZ408" s="437" t="str">
        <f t="shared" si="18"/>
        <v>Yes</v>
      </c>
      <c r="BA408" s="437"/>
      <c r="BB408" s="544"/>
      <c r="BC408" s="545"/>
      <c r="BD408" s="247"/>
      <c r="BE408" s="247"/>
      <c r="BF408" s="247"/>
      <c r="BG408" s="247"/>
      <c r="BH408" s="247"/>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FE408" s="146"/>
      <c r="FF408" s="146"/>
      <c r="FG408" s="146"/>
      <c r="FH408" s="146"/>
      <c r="FI408" s="146"/>
      <c r="FJ408" s="146"/>
      <c r="FK408" s="146"/>
      <c r="FL408" s="143"/>
      <c r="FM408" s="143"/>
      <c r="FN408" s="143"/>
      <c r="FO408" s="143"/>
      <c r="FP408" s="143"/>
      <c r="FQ408" s="143"/>
      <c r="FR408" s="143"/>
    </row>
    <row r="409" spans="1:174" x14ac:dyDescent="0.2">
      <c r="A409" s="150" t="s">
        <v>253</v>
      </c>
      <c r="B409" s="151" t="s">
        <v>292</v>
      </c>
      <c r="C409" s="152" t="s">
        <v>128</v>
      </c>
      <c r="D409" s="404" t="s">
        <v>252</v>
      </c>
      <c r="E409" s="436">
        <v>0</v>
      </c>
      <c r="F409" s="286">
        <v>0</v>
      </c>
      <c r="G409" s="447">
        <v>0</v>
      </c>
      <c r="H409" s="416">
        <v>0</v>
      </c>
      <c r="I409" s="416">
        <v>4</v>
      </c>
      <c r="J409" s="416">
        <v>3</v>
      </c>
      <c r="K409" s="416">
        <v>0</v>
      </c>
      <c r="L409" s="416">
        <v>0</v>
      </c>
      <c r="M409" s="416">
        <v>0</v>
      </c>
      <c r="N409" s="416">
        <v>0</v>
      </c>
      <c r="O409" s="416">
        <v>0</v>
      </c>
      <c r="P409" s="416">
        <v>0</v>
      </c>
      <c r="Q409" s="416">
        <v>0</v>
      </c>
      <c r="R409" s="416">
        <v>103</v>
      </c>
      <c r="S409" s="416">
        <v>0</v>
      </c>
      <c r="T409" s="416">
        <v>1</v>
      </c>
      <c r="U409" s="416">
        <v>1</v>
      </c>
      <c r="V409" s="416">
        <v>0</v>
      </c>
      <c r="W409" s="416">
        <v>0</v>
      </c>
      <c r="X409" s="416">
        <v>0</v>
      </c>
      <c r="Y409" s="416">
        <v>6</v>
      </c>
      <c r="Z409" s="416">
        <v>4</v>
      </c>
      <c r="AA409" s="416">
        <v>0</v>
      </c>
      <c r="AB409" s="416">
        <v>122</v>
      </c>
      <c r="AC409" s="561">
        <v>2</v>
      </c>
      <c r="AD409" s="561">
        <v>3</v>
      </c>
      <c r="AE409" s="416">
        <v>0</v>
      </c>
      <c r="AF409" s="416">
        <v>47</v>
      </c>
      <c r="AG409" s="416">
        <v>15</v>
      </c>
      <c r="AH409" s="416">
        <v>30</v>
      </c>
      <c r="AI409" s="416">
        <v>85</v>
      </c>
      <c r="AJ409" s="416">
        <v>55</v>
      </c>
      <c r="AK409" s="416">
        <v>29</v>
      </c>
      <c r="AL409" s="416">
        <v>6</v>
      </c>
      <c r="AM409" s="416">
        <v>267</v>
      </c>
      <c r="AN409" s="416">
        <v>0</v>
      </c>
      <c r="AO409" s="416">
        <v>0</v>
      </c>
      <c r="AP409" s="416">
        <v>9</v>
      </c>
      <c r="AQ409" s="416">
        <v>7</v>
      </c>
      <c r="AR409" s="416">
        <v>41</v>
      </c>
      <c r="AS409" s="416">
        <v>34</v>
      </c>
      <c r="AT409" s="416">
        <v>12</v>
      </c>
      <c r="AU409" s="416">
        <v>0</v>
      </c>
      <c r="AV409" s="416">
        <v>103</v>
      </c>
      <c r="AW409" s="448"/>
      <c r="AX409" s="416"/>
      <c r="AY409" s="437" t="str">
        <f t="shared" si="17"/>
        <v>No</v>
      </c>
      <c r="AZ409" s="437" t="str">
        <f t="shared" si="18"/>
        <v>Open</v>
      </c>
      <c r="BA409" s="437"/>
      <c r="BB409" s="544"/>
      <c r="BC409" s="545"/>
      <c r="BD409" s="247"/>
      <c r="BE409" s="247"/>
      <c r="BF409" s="247"/>
      <c r="BG409" s="247"/>
      <c r="BH409" s="247"/>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FE409" s="146"/>
      <c r="FF409" s="146"/>
      <c r="FG409" s="146"/>
      <c r="FH409" s="146"/>
      <c r="FI409" s="146"/>
      <c r="FJ409" s="146"/>
      <c r="FK409" s="146"/>
      <c r="FL409" s="143"/>
      <c r="FM409" s="143"/>
      <c r="FN409" s="143"/>
      <c r="FO409" s="143"/>
      <c r="FP409" s="143"/>
      <c r="FQ409" s="143"/>
      <c r="FR409" s="143"/>
    </row>
    <row r="410" spans="1:174" x14ac:dyDescent="0.2">
      <c r="A410" s="150" t="s">
        <v>255</v>
      </c>
      <c r="B410" s="151" t="s">
        <v>276</v>
      </c>
      <c r="C410" s="152" t="s">
        <v>69</v>
      </c>
      <c r="D410" s="404" t="s">
        <v>254</v>
      </c>
      <c r="E410" s="436">
        <v>0</v>
      </c>
      <c r="F410" s="286">
        <v>48</v>
      </c>
      <c r="G410" s="447">
        <v>0</v>
      </c>
      <c r="H410" s="416">
        <v>5</v>
      </c>
      <c r="I410" s="416">
        <v>111</v>
      </c>
      <c r="J410" s="416">
        <v>228</v>
      </c>
      <c r="K410" s="416">
        <v>1</v>
      </c>
      <c r="L410" s="416">
        <v>4</v>
      </c>
      <c r="M410" s="416">
        <v>4</v>
      </c>
      <c r="N410" s="416">
        <v>2</v>
      </c>
      <c r="O410" s="416">
        <v>1</v>
      </c>
      <c r="P410" s="416">
        <v>4</v>
      </c>
      <c r="Q410" s="416">
        <v>688</v>
      </c>
      <c r="R410" s="416">
        <v>695</v>
      </c>
      <c r="S410" s="416">
        <v>965</v>
      </c>
      <c r="T410" s="416">
        <v>2</v>
      </c>
      <c r="U410" s="416">
        <v>1</v>
      </c>
      <c r="V410" s="416">
        <v>3</v>
      </c>
      <c r="W410" s="416">
        <v>17</v>
      </c>
      <c r="X410" s="416">
        <v>21</v>
      </c>
      <c r="Y410" s="416">
        <v>313</v>
      </c>
      <c r="Z410" s="416">
        <v>1</v>
      </c>
      <c r="AA410" s="416">
        <v>60</v>
      </c>
      <c r="AB410" s="416">
        <v>3174</v>
      </c>
      <c r="AC410" s="561">
        <v>2</v>
      </c>
      <c r="AD410" s="561">
        <v>2</v>
      </c>
      <c r="AE410" s="416">
        <v>421</v>
      </c>
      <c r="AF410" s="416">
        <v>722</v>
      </c>
      <c r="AG410" s="416">
        <v>325</v>
      </c>
      <c r="AH410" s="416">
        <v>315</v>
      </c>
      <c r="AI410" s="416">
        <v>163</v>
      </c>
      <c r="AJ410" s="416">
        <v>4</v>
      </c>
      <c r="AK410" s="416">
        <v>75</v>
      </c>
      <c r="AL410" s="416">
        <v>0</v>
      </c>
      <c r="AM410" s="416">
        <v>2025</v>
      </c>
      <c r="AN410" s="416">
        <v>320</v>
      </c>
      <c r="AO410" s="416">
        <v>376</v>
      </c>
      <c r="AP410" s="416">
        <v>187</v>
      </c>
      <c r="AQ410" s="416">
        <v>289</v>
      </c>
      <c r="AR410" s="416">
        <v>133</v>
      </c>
      <c r="AS410" s="416">
        <v>3</v>
      </c>
      <c r="AT410" s="416">
        <v>75</v>
      </c>
      <c r="AU410" s="416">
        <v>0</v>
      </c>
      <c r="AV410" s="416">
        <v>1383</v>
      </c>
      <c r="AW410" s="448"/>
      <c r="AX410" s="416"/>
      <c r="AY410" s="437" t="str">
        <f t="shared" si="17"/>
        <v>No</v>
      </c>
      <c r="AZ410" s="437" t="str">
        <f t="shared" si="18"/>
        <v>No</v>
      </c>
      <c r="BA410" s="437"/>
      <c r="BB410" s="544"/>
      <c r="BC410" s="545"/>
      <c r="BD410" s="247"/>
      <c r="BE410" s="247"/>
      <c r="BF410" s="247"/>
      <c r="BG410" s="247"/>
      <c r="BH410" s="247"/>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FE410" s="146"/>
      <c r="FF410" s="146"/>
      <c r="FG410" s="146"/>
      <c r="FH410" s="146"/>
      <c r="FI410" s="146"/>
      <c r="FJ410" s="146"/>
      <c r="FK410" s="146"/>
      <c r="FL410" s="143"/>
      <c r="FM410" s="143"/>
      <c r="FN410" s="143"/>
      <c r="FO410" s="143"/>
      <c r="FP410" s="143"/>
      <c r="FQ410" s="143"/>
      <c r="FR410" s="143"/>
    </row>
    <row r="411" spans="1:174" x14ac:dyDescent="0.2">
      <c r="A411" s="150" t="s">
        <v>257</v>
      </c>
      <c r="B411" s="151" t="s">
        <v>276</v>
      </c>
      <c r="C411" s="152" t="s">
        <v>278</v>
      </c>
      <c r="D411" s="404" t="s">
        <v>256</v>
      </c>
      <c r="E411" s="436">
        <v>0</v>
      </c>
      <c r="F411" s="286">
        <v>150</v>
      </c>
      <c r="G411" s="447">
        <v>0</v>
      </c>
      <c r="H411" s="416">
        <v>6</v>
      </c>
      <c r="I411" s="416">
        <v>72</v>
      </c>
      <c r="J411" s="416">
        <v>164</v>
      </c>
      <c r="K411" s="416">
        <v>5</v>
      </c>
      <c r="L411" s="416">
        <v>7</v>
      </c>
      <c r="M411" s="416">
        <v>4</v>
      </c>
      <c r="N411" s="416">
        <v>0</v>
      </c>
      <c r="O411" s="416">
        <v>0</v>
      </c>
      <c r="P411" s="416">
        <v>5</v>
      </c>
      <c r="Q411" s="416">
        <v>6</v>
      </c>
      <c r="R411" s="416">
        <v>31</v>
      </c>
      <c r="S411" s="416">
        <v>0</v>
      </c>
      <c r="T411" s="416">
        <v>0</v>
      </c>
      <c r="U411" s="416">
        <v>3</v>
      </c>
      <c r="V411" s="416">
        <v>13</v>
      </c>
      <c r="W411" s="416">
        <v>0</v>
      </c>
      <c r="X411" s="416">
        <v>13</v>
      </c>
      <c r="Y411" s="416">
        <v>134</v>
      </c>
      <c r="Z411" s="416">
        <v>0</v>
      </c>
      <c r="AA411" s="416">
        <v>15</v>
      </c>
      <c r="AB411" s="416">
        <v>628</v>
      </c>
      <c r="AC411" s="561">
        <v>1</v>
      </c>
      <c r="AD411" s="561">
        <v>1</v>
      </c>
      <c r="AE411" s="416">
        <v>29</v>
      </c>
      <c r="AF411" s="416">
        <v>6</v>
      </c>
      <c r="AG411" s="416">
        <v>2</v>
      </c>
      <c r="AH411" s="416">
        <v>2</v>
      </c>
      <c r="AI411" s="416">
        <v>0</v>
      </c>
      <c r="AJ411" s="416">
        <v>2</v>
      </c>
      <c r="AK411" s="416">
        <v>2</v>
      </c>
      <c r="AL411" s="416">
        <v>1</v>
      </c>
      <c r="AM411" s="416">
        <v>44</v>
      </c>
      <c r="AN411" s="416">
        <v>24</v>
      </c>
      <c r="AO411" s="416">
        <v>3</v>
      </c>
      <c r="AP411" s="416">
        <v>2</v>
      </c>
      <c r="AQ411" s="416">
        <v>2</v>
      </c>
      <c r="AR411" s="416">
        <v>1</v>
      </c>
      <c r="AS411" s="416">
        <v>2</v>
      </c>
      <c r="AT411" s="416">
        <v>2</v>
      </c>
      <c r="AU411" s="416">
        <v>1</v>
      </c>
      <c r="AV411" s="416">
        <v>37</v>
      </c>
      <c r="AW411" s="448"/>
      <c r="AX411" s="416"/>
      <c r="AY411" s="437" t="str">
        <f t="shared" si="17"/>
        <v>Yes</v>
      </c>
      <c r="AZ411" s="437" t="str">
        <f t="shared" si="18"/>
        <v>Yes</v>
      </c>
      <c r="BA411" s="437"/>
      <c r="BB411" s="544"/>
      <c r="BC411" s="545"/>
      <c r="BD411" s="247"/>
      <c r="BE411" s="247"/>
      <c r="BF411" s="247"/>
      <c r="BG411" s="247"/>
      <c r="BH411" s="247"/>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FE411" s="146"/>
      <c r="FF411" s="146"/>
      <c r="FG411" s="146"/>
      <c r="FH411" s="146"/>
      <c r="FI411" s="146"/>
      <c r="FJ411" s="146"/>
      <c r="FK411" s="146"/>
      <c r="FL411" s="143"/>
      <c r="FM411" s="143"/>
      <c r="FN411" s="143"/>
      <c r="FO411" s="143"/>
      <c r="FP411" s="143"/>
      <c r="FQ411" s="143"/>
      <c r="FR411" s="143"/>
    </row>
    <row r="412" spans="1:174" x14ac:dyDescent="0.2">
      <c r="A412" s="150" t="s">
        <v>259</v>
      </c>
      <c r="B412" s="151" t="s">
        <v>276</v>
      </c>
      <c r="C412" s="152" t="s">
        <v>279</v>
      </c>
      <c r="D412" s="404" t="s">
        <v>258</v>
      </c>
      <c r="E412" s="436">
        <v>0</v>
      </c>
      <c r="F412" s="286">
        <v>4</v>
      </c>
      <c r="G412" s="447">
        <v>0</v>
      </c>
      <c r="H412" s="416">
        <v>2</v>
      </c>
      <c r="I412" s="416">
        <v>15</v>
      </c>
      <c r="J412" s="416">
        <v>76</v>
      </c>
      <c r="K412" s="416">
        <v>3</v>
      </c>
      <c r="L412" s="416">
        <v>0</v>
      </c>
      <c r="M412" s="416">
        <v>3</v>
      </c>
      <c r="N412" s="416">
        <v>1</v>
      </c>
      <c r="O412" s="416">
        <v>1</v>
      </c>
      <c r="P412" s="416">
        <v>5</v>
      </c>
      <c r="Q412" s="416">
        <v>0</v>
      </c>
      <c r="R412" s="416">
        <v>16</v>
      </c>
      <c r="S412" s="416">
        <v>0</v>
      </c>
      <c r="T412" s="416">
        <v>7</v>
      </c>
      <c r="U412" s="416">
        <v>0</v>
      </c>
      <c r="V412" s="416">
        <v>2</v>
      </c>
      <c r="W412" s="416">
        <v>6</v>
      </c>
      <c r="X412" s="416">
        <v>5</v>
      </c>
      <c r="Y412" s="416">
        <v>102</v>
      </c>
      <c r="Z412" s="416">
        <v>0</v>
      </c>
      <c r="AA412" s="416">
        <v>11</v>
      </c>
      <c r="AB412" s="416">
        <v>259</v>
      </c>
      <c r="AC412" s="561">
        <v>2</v>
      </c>
      <c r="AD412" s="561">
        <v>2</v>
      </c>
      <c r="AE412" s="416">
        <v>12</v>
      </c>
      <c r="AF412" s="416">
        <v>17</v>
      </c>
      <c r="AG412" s="416">
        <v>7</v>
      </c>
      <c r="AH412" s="416">
        <v>1</v>
      </c>
      <c r="AI412" s="416">
        <v>0</v>
      </c>
      <c r="AJ412" s="416">
        <v>1</v>
      </c>
      <c r="AK412" s="416">
        <v>0</v>
      </c>
      <c r="AL412" s="416">
        <v>0</v>
      </c>
      <c r="AM412" s="416">
        <v>38</v>
      </c>
      <c r="AN412" s="416">
        <v>7</v>
      </c>
      <c r="AO412" s="416">
        <v>5</v>
      </c>
      <c r="AP412" s="416">
        <v>4</v>
      </c>
      <c r="AQ412" s="416">
        <v>0</v>
      </c>
      <c r="AR412" s="416">
        <v>0</v>
      </c>
      <c r="AS412" s="416">
        <v>0</v>
      </c>
      <c r="AT412" s="416">
        <v>0</v>
      </c>
      <c r="AU412" s="416">
        <v>0</v>
      </c>
      <c r="AV412" s="416">
        <v>16</v>
      </c>
      <c r="AW412" s="448"/>
      <c r="AX412" s="416"/>
      <c r="AY412" s="437" t="str">
        <f t="shared" si="17"/>
        <v>No</v>
      </c>
      <c r="AZ412" s="437" t="str">
        <f t="shared" si="18"/>
        <v>No</v>
      </c>
      <c r="BA412" s="437"/>
      <c r="BB412" s="544"/>
      <c r="BC412" s="545"/>
      <c r="BD412" s="247"/>
      <c r="BE412" s="247"/>
      <c r="BF412" s="247"/>
      <c r="BG412" s="247"/>
      <c r="BH412" s="247"/>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FE412" s="146"/>
      <c r="FF412" s="146"/>
      <c r="FG412" s="146"/>
      <c r="FH412" s="146"/>
      <c r="FI412" s="146"/>
      <c r="FJ412" s="146"/>
      <c r="FK412" s="146"/>
      <c r="FL412" s="143"/>
      <c r="FM412" s="143"/>
      <c r="FN412" s="143"/>
      <c r="FO412" s="143"/>
      <c r="FP412" s="143"/>
      <c r="FQ412" s="143"/>
      <c r="FR412" s="143"/>
    </row>
    <row r="413" spans="1:174" x14ac:dyDescent="0.2">
      <c r="A413" s="150" t="s">
        <v>104</v>
      </c>
      <c r="B413" s="151" t="s">
        <v>284</v>
      </c>
      <c r="C413" s="152" t="s">
        <v>285</v>
      </c>
      <c r="D413" s="404" t="s">
        <v>103</v>
      </c>
      <c r="E413" s="436">
        <v>0</v>
      </c>
      <c r="F413" s="286">
        <v>131</v>
      </c>
      <c r="G413" s="447">
        <v>0</v>
      </c>
      <c r="H413" s="416">
        <v>16</v>
      </c>
      <c r="I413" s="416">
        <v>497</v>
      </c>
      <c r="J413" s="416">
        <v>976</v>
      </c>
      <c r="K413" s="416">
        <v>18</v>
      </c>
      <c r="L413" s="416">
        <v>13</v>
      </c>
      <c r="M413" s="416">
        <v>76</v>
      </c>
      <c r="N413" s="416">
        <v>16</v>
      </c>
      <c r="O413" s="416">
        <v>0</v>
      </c>
      <c r="P413" s="416">
        <v>48</v>
      </c>
      <c r="Q413" s="416">
        <v>259</v>
      </c>
      <c r="R413" s="416">
        <v>1026</v>
      </c>
      <c r="S413" s="416">
        <v>612</v>
      </c>
      <c r="T413" s="416">
        <v>6</v>
      </c>
      <c r="U413" s="416">
        <v>5</v>
      </c>
      <c r="V413" s="416">
        <v>92</v>
      </c>
      <c r="W413" s="416">
        <v>33</v>
      </c>
      <c r="X413" s="416">
        <v>120</v>
      </c>
      <c r="Y413" s="416">
        <v>921</v>
      </c>
      <c r="Z413" s="416">
        <v>0</v>
      </c>
      <c r="AA413" s="416">
        <v>367</v>
      </c>
      <c r="AB413" s="416">
        <v>5232</v>
      </c>
      <c r="AC413" s="561">
        <v>2</v>
      </c>
      <c r="AD413" s="561">
        <v>2</v>
      </c>
      <c r="AE413" s="416">
        <v>370</v>
      </c>
      <c r="AF413" s="416">
        <v>556</v>
      </c>
      <c r="AG413" s="416">
        <v>255</v>
      </c>
      <c r="AH413" s="416">
        <v>73</v>
      </c>
      <c r="AI413" s="416">
        <v>22</v>
      </c>
      <c r="AJ413" s="416">
        <v>6</v>
      </c>
      <c r="AK413" s="416">
        <v>8</v>
      </c>
      <c r="AL413" s="416">
        <v>2</v>
      </c>
      <c r="AM413" s="416">
        <v>1292</v>
      </c>
      <c r="AN413" s="416">
        <v>309</v>
      </c>
      <c r="AO413" s="416">
        <v>580</v>
      </c>
      <c r="AP413" s="416">
        <v>294</v>
      </c>
      <c r="AQ413" s="416">
        <v>67</v>
      </c>
      <c r="AR413" s="416">
        <v>21</v>
      </c>
      <c r="AS413" s="416">
        <v>6</v>
      </c>
      <c r="AT413" s="416">
        <v>6</v>
      </c>
      <c r="AU413" s="416">
        <v>2</v>
      </c>
      <c r="AV413" s="416">
        <v>1285</v>
      </c>
      <c r="AW413" s="448"/>
      <c r="AX413" s="416"/>
      <c r="AY413" s="437" t="str">
        <f t="shared" ref="AY413:AY476" si="19">+IF(AC413=1,"Yes","No")</f>
        <v>No</v>
      </c>
      <c r="AZ413" s="437" t="str">
        <f t="shared" ref="AZ413:AZ476" si="20">+IF(AD413=1,"Yes",IF(AD413=2,"No","Open"))</f>
        <v>No</v>
      </c>
      <c r="BA413" s="437"/>
      <c r="BB413" s="544"/>
      <c r="BC413" s="545"/>
      <c r="BD413" s="247"/>
      <c r="BE413" s="247"/>
      <c r="BF413" s="247"/>
      <c r="BG413" s="247"/>
      <c r="BH413" s="247"/>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FE413" s="146"/>
      <c r="FF413" s="146"/>
      <c r="FG413" s="146"/>
      <c r="FH413" s="146"/>
      <c r="FI413" s="146"/>
      <c r="FJ413" s="146"/>
      <c r="FK413" s="146"/>
      <c r="FL413" s="143"/>
      <c r="FM413" s="143"/>
      <c r="FN413" s="143"/>
      <c r="FO413" s="143"/>
      <c r="FP413" s="143"/>
      <c r="FQ413" s="143"/>
      <c r="FR413" s="143"/>
    </row>
    <row r="414" spans="1:174" x14ac:dyDescent="0.2">
      <c r="A414" s="150" t="s">
        <v>261</v>
      </c>
      <c r="B414" s="151" t="s">
        <v>276</v>
      </c>
      <c r="C414" s="152" t="s">
        <v>285</v>
      </c>
      <c r="D414" s="404" t="s">
        <v>260</v>
      </c>
      <c r="E414" s="436">
        <v>0</v>
      </c>
      <c r="F414" s="286">
        <v>67</v>
      </c>
      <c r="G414" s="447">
        <v>0</v>
      </c>
      <c r="H414" s="416">
        <v>3</v>
      </c>
      <c r="I414" s="416">
        <v>56</v>
      </c>
      <c r="J414" s="416">
        <v>151</v>
      </c>
      <c r="K414" s="416">
        <v>0</v>
      </c>
      <c r="L414" s="416">
        <v>0</v>
      </c>
      <c r="M414" s="416">
        <v>6</v>
      </c>
      <c r="N414" s="416">
        <v>4</v>
      </c>
      <c r="O414" s="416">
        <v>0</v>
      </c>
      <c r="P414" s="416">
        <v>4</v>
      </c>
      <c r="Q414" s="416">
        <v>14</v>
      </c>
      <c r="R414" s="416">
        <v>121</v>
      </c>
      <c r="S414" s="416">
        <v>139</v>
      </c>
      <c r="T414" s="416">
        <v>120</v>
      </c>
      <c r="U414" s="416">
        <v>0</v>
      </c>
      <c r="V414" s="416">
        <v>15</v>
      </c>
      <c r="W414" s="416">
        <v>3</v>
      </c>
      <c r="X414" s="416">
        <v>44</v>
      </c>
      <c r="Y414" s="416">
        <v>60</v>
      </c>
      <c r="Z414" s="416">
        <v>1</v>
      </c>
      <c r="AA414" s="416">
        <v>34</v>
      </c>
      <c r="AB414" s="416">
        <v>842</v>
      </c>
      <c r="AC414" s="561">
        <v>2</v>
      </c>
      <c r="AD414" s="561">
        <v>3</v>
      </c>
      <c r="AE414" s="416">
        <v>17</v>
      </c>
      <c r="AF414" s="416">
        <v>46</v>
      </c>
      <c r="AG414" s="416">
        <v>70</v>
      </c>
      <c r="AH414" s="416">
        <v>31</v>
      </c>
      <c r="AI414" s="416">
        <v>22</v>
      </c>
      <c r="AJ414" s="416">
        <v>6</v>
      </c>
      <c r="AK414" s="416">
        <v>18</v>
      </c>
      <c r="AL414" s="416">
        <v>3</v>
      </c>
      <c r="AM414" s="416">
        <v>213</v>
      </c>
      <c r="AN414" s="416">
        <v>11</v>
      </c>
      <c r="AO414" s="416">
        <v>25</v>
      </c>
      <c r="AP414" s="416">
        <v>34</v>
      </c>
      <c r="AQ414" s="416">
        <v>22</v>
      </c>
      <c r="AR414" s="416">
        <v>17</v>
      </c>
      <c r="AS414" s="416">
        <v>6</v>
      </c>
      <c r="AT414" s="416">
        <v>17</v>
      </c>
      <c r="AU414" s="416">
        <v>3</v>
      </c>
      <c r="AV414" s="416">
        <v>135</v>
      </c>
      <c r="AW414" s="448"/>
      <c r="AX414" s="416"/>
      <c r="AY414" s="437" t="str">
        <f t="shared" si="19"/>
        <v>No</v>
      </c>
      <c r="AZ414" s="437" t="str">
        <f t="shared" si="20"/>
        <v>Open</v>
      </c>
      <c r="BA414" s="437"/>
      <c r="BB414" s="544"/>
      <c r="BC414" s="545"/>
      <c r="BD414" s="247"/>
      <c r="BE414" s="247"/>
      <c r="BF414" s="247"/>
      <c r="BG414" s="247"/>
      <c r="BH414" s="247"/>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FE414" s="146"/>
      <c r="FF414" s="146"/>
      <c r="FG414" s="146"/>
      <c r="FH414" s="146"/>
      <c r="FI414" s="146"/>
      <c r="FJ414" s="146"/>
      <c r="FK414" s="146"/>
      <c r="FL414" s="143"/>
      <c r="FM414" s="143"/>
      <c r="FN414" s="143"/>
      <c r="FO414" s="143"/>
      <c r="FP414" s="143"/>
      <c r="FQ414" s="143"/>
      <c r="FR414" s="143"/>
    </row>
    <row r="415" spans="1:174" x14ac:dyDescent="0.2">
      <c r="A415" s="150" t="s">
        <v>263</v>
      </c>
      <c r="B415" s="151" t="s">
        <v>282</v>
      </c>
      <c r="C415" s="152" t="s">
        <v>286</v>
      </c>
      <c r="D415" s="404" t="s">
        <v>262</v>
      </c>
      <c r="E415" s="436">
        <v>0</v>
      </c>
      <c r="F415" s="286">
        <v>370</v>
      </c>
      <c r="G415" s="447">
        <v>0</v>
      </c>
      <c r="H415" s="416">
        <v>13</v>
      </c>
      <c r="I415" s="416">
        <v>184</v>
      </c>
      <c r="J415" s="416">
        <v>530</v>
      </c>
      <c r="K415" s="416">
        <v>1</v>
      </c>
      <c r="L415" s="416">
        <v>3</v>
      </c>
      <c r="M415" s="416">
        <v>58</v>
      </c>
      <c r="N415" s="416">
        <v>8</v>
      </c>
      <c r="O415" s="416">
        <v>1</v>
      </c>
      <c r="P415" s="416">
        <v>18</v>
      </c>
      <c r="Q415" s="416">
        <v>1093</v>
      </c>
      <c r="R415" s="416">
        <v>2687</v>
      </c>
      <c r="S415" s="416">
        <v>0</v>
      </c>
      <c r="T415" s="416">
        <v>3</v>
      </c>
      <c r="U415" s="416">
        <v>0</v>
      </c>
      <c r="V415" s="416">
        <v>0</v>
      </c>
      <c r="W415" s="416">
        <v>46</v>
      </c>
      <c r="X415" s="416">
        <v>3</v>
      </c>
      <c r="Y415" s="416">
        <v>466</v>
      </c>
      <c r="Z415" s="416">
        <v>0</v>
      </c>
      <c r="AA415" s="416">
        <v>3</v>
      </c>
      <c r="AB415" s="416">
        <v>5487</v>
      </c>
      <c r="AC415" s="561">
        <v>2</v>
      </c>
      <c r="AD415" s="561">
        <v>2</v>
      </c>
      <c r="AE415" s="416">
        <v>2945</v>
      </c>
      <c r="AF415" s="416">
        <v>1313</v>
      </c>
      <c r="AG415" s="416">
        <v>812</v>
      </c>
      <c r="AH415" s="416">
        <v>232</v>
      </c>
      <c r="AI415" s="416">
        <v>54</v>
      </c>
      <c r="AJ415" s="416">
        <v>51</v>
      </c>
      <c r="AK415" s="416">
        <v>37</v>
      </c>
      <c r="AL415" s="416">
        <v>51</v>
      </c>
      <c r="AM415" s="416">
        <v>5495</v>
      </c>
      <c r="AN415" s="416">
        <v>2057</v>
      </c>
      <c r="AO415" s="416">
        <v>846</v>
      </c>
      <c r="AP415" s="416">
        <v>567</v>
      </c>
      <c r="AQ415" s="416">
        <v>170</v>
      </c>
      <c r="AR415" s="416">
        <v>33</v>
      </c>
      <c r="AS415" s="416">
        <v>34</v>
      </c>
      <c r="AT415" s="416">
        <v>22</v>
      </c>
      <c r="AU415" s="416">
        <v>51</v>
      </c>
      <c r="AV415" s="416">
        <v>3780</v>
      </c>
      <c r="AW415" s="448"/>
      <c r="AX415" s="416"/>
      <c r="AY415" s="437" t="str">
        <f t="shared" si="19"/>
        <v>No</v>
      </c>
      <c r="AZ415" s="437" t="str">
        <f t="shared" si="20"/>
        <v>No</v>
      </c>
      <c r="BA415" s="437"/>
      <c r="BB415" s="544"/>
      <c r="BC415" s="545"/>
      <c r="BD415" s="247"/>
      <c r="BE415" s="247"/>
      <c r="BF415" s="247"/>
      <c r="BG415" s="247"/>
      <c r="BH415" s="247"/>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FE415" s="146"/>
      <c r="FF415" s="146"/>
      <c r="FG415" s="146"/>
      <c r="FH415" s="146"/>
      <c r="FI415" s="146"/>
      <c r="FJ415" s="146"/>
      <c r="FK415" s="146"/>
      <c r="FL415" s="143"/>
      <c r="FM415" s="143"/>
      <c r="FN415" s="143"/>
      <c r="FO415" s="143"/>
      <c r="FP415" s="143"/>
      <c r="FQ415" s="143"/>
      <c r="FR415" s="143"/>
    </row>
    <row r="416" spans="1:174" x14ac:dyDescent="0.2">
      <c r="A416" s="150" t="s">
        <v>265</v>
      </c>
      <c r="B416" s="151" t="s">
        <v>276</v>
      </c>
      <c r="C416" s="152" t="s">
        <v>283</v>
      </c>
      <c r="D416" s="404" t="s">
        <v>264</v>
      </c>
      <c r="E416" s="436">
        <v>0</v>
      </c>
      <c r="F416" s="286">
        <v>0</v>
      </c>
      <c r="G416" s="447">
        <v>0</v>
      </c>
      <c r="H416" s="416">
        <v>2</v>
      </c>
      <c r="I416" s="416">
        <v>56</v>
      </c>
      <c r="J416" s="416">
        <v>79</v>
      </c>
      <c r="K416" s="416">
        <v>88</v>
      </c>
      <c r="L416" s="416">
        <v>3</v>
      </c>
      <c r="M416" s="416">
        <v>7</v>
      </c>
      <c r="N416" s="416">
        <v>2</v>
      </c>
      <c r="O416" s="416">
        <v>1</v>
      </c>
      <c r="P416" s="416">
        <v>3</v>
      </c>
      <c r="Q416" s="416">
        <v>0</v>
      </c>
      <c r="R416" s="416">
        <v>22</v>
      </c>
      <c r="S416" s="416">
        <v>0</v>
      </c>
      <c r="T416" s="416">
        <v>2</v>
      </c>
      <c r="U416" s="416">
        <v>1</v>
      </c>
      <c r="V416" s="416">
        <v>7</v>
      </c>
      <c r="W416" s="416">
        <v>6</v>
      </c>
      <c r="X416" s="416">
        <v>11</v>
      </c>
      <c r="Y416" s="416">
        <v>73</v>
      </c>
      <c r="Z416" s="416">
        <v>0</v>
      </c>
      <c r="AA416" s="416">
        <v>14</v>
      </c>
      <c r="AB416" s="416">
        <v>377</v>
      </c>
      <c r="AC416" s="561">
        <v>2</v>
      </c>
      <c r="AD416" s="561">
        <v>3</v>
      </c>
      <c r="AE416" s="416">
        <v>10</v>
      </c>
      <c r="AF416" s="416">
        <v>9</v>
      </c>
      <c r="AG416" s="416">
        <v>7</v>
      </c>
      <c r="AH416" s="416">
        <v>1</v>
      </c>
      <c r="AI416" s="416">
        <v>1</v>
      </c>
      <c r="AJ416" s="416">
        <v>1</v>
      </c>
      <c r="AK416" s="416">
        <v>0</v>
      </c>
      <c r="AL416" s="416">
        <v>0</v>
      </c>
      <c r="AM416" s="416">
        <v>29</v>
      </c>
      <c r="AN416" s="416">
        <v>7</v>
      </c>
      <c r="AO416" s="416">
        <v>6</v>
      </c>
      <c r="AP416" s="416">
        <v>6</v>
      </c>
      <c r="AQ416" s="416">
        <v>0</v>
      </c>
      <c r="AR416" s="416">
        <v>1</v>
      </c>
      <c r="AS416" s="416">
        <v>1</v>
      </c>
      <c r="AT416" s="416">
        <v>1</v>
      </c>
      <c r="AU416" s="416">
        <v>0</v>
      </c>
      <c r="AV416" s="416">
        <v>22</v>
      </c>
      <c r="AW416" s="448"/>
      <c r="AX416" s="416"/>
      <c r="AY416" s="437" t="str">
        <f t="shared" si="19"/>
        <v>No</v>
      </c>
      <c r="AZ416" s="437" t="str">
        <f t="shared" si="20"/>
        <v>Open</v>
      </c>
      <c r="BA416" s="437"/>
      <c r="BB416" s="544"/>
      <c r="BC416" s="545"/>
      <c r="BD416" s="247"/>
      <c r="BE416" s="247"/>
      <c r="BF416" s="247"/>
      <c r="BG416" s="247"/>
      <c r="BH416" s="247"/>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FE416" s="146"/>
      <c r="FF416" s="146"/>
      <c r="FG416" s="146"/>
      <c r="FH416" s="146"/>
      <c r="FI416" s="146"/>
      <c r="FJ416" s="146"/>
      <c r="FK416" s="146"/>
      <c r="FL416" s="143"/>
      <c r="FM416" s="143"/>
      <c r="FN416" s="143"/>
      <c r="FO416" s="143"/>
      <c r="FP416" s="143"/>
      <c r="FQ416" s="143"/>
      <c r="FR416" s="143"/>
    </row>
    <row r="417" spans="1:174" x14ac:dyDescent="0.2">
      <c r="A417" s="150" t="s">
        <v>267</v>
      </c>
      <c r="B417" s="151" t="s">
        <v>276</v>
      </c>
      <c r="C417" s="152" t="s">
        <v>277</v>
      </c>
      <c r="D417" s="404" t="s">
        <v>266</v>
      </c>
      <c r="E417" s="436">
        <v>0</v>
      </c>
      <c r="F417" s="286">
        <v>27</v>
      </c>
      <c r="G417" s="447">
        <v>0</v>
      </c>
      <c r="H417" s="416">
        <v>0</v>
      </c>
      <c r="I417" s="416">
        <v>30</v>
      </c>
      <c r="J417" s="416">
        <v>113</v>
      </c>
      <c r="K417" s="416">
        <v>0</v>
      </c>
      <c r="L417" s="416">
        <v>0</v>
      </c>
      <c r="M417" s="416">
        <v>1</v>
      </c>
      <c r="N417" s="416">
        <v>0</v>
      </c>
      <c r="O417" s="416">
        <v>0</v>
      </c>
      <c r="P417" s="416">
        <v>3</v>
      </c>
      <c r="Q417" s="416">
        <v>0</v>
      </c>
      <c r="R417" s="416">
        <v>16</v>
      </c>
      <c r="S417" s="416">
        <v>0</v>
      </c>
      <c r="T417" s="416">
        <v>0</v>
      </c>
      <c r="U417" s="416">
        <v>0</v>
      </c>
      <c r="V417" s="416">
        <v>0</v>
      </c>
      <c r="W417" s="416">
        <v>11</v>
      </c>
      <c r="X417" s="416">
        <v>1</v>
      </c>
      <c r="Y417" s="416">
        <v>45</v>
      </c>
      <c r="Z417" s="416">
        <v>0</v>
      </c>
      <c r="AA417" s="416">
        <v>9</v>
      </c>
      <c r="AB417" s="416">
        <v>256</v>
      </c>
      <c r="AC417" s="561">
        <v>1</v>
      </c>
      <c r="AD417" s="561">
        <v>1</v>
      </c>
      <c r="AE417" s="416">
        <v>4</v>
      </c>
      <c r="AF417" s="416">
        <v>15</v>
      </c>
      <c r="AG417" s="416">
        <v>24</v>
      </c>
      <c r="AH417" s="416">
        <v>4</v>
      </c>
      <c r="AI417" s="416">
        <v>2</v>
      </c>
      <c r="AJ417" s="416">
        <v>0</v>
      </c>
      <c r="AK417" s="416">
        <v>0</v>
      </c>
      <c r="AL417" s="416">
        <v>0</v>
      </c>
      <c r="AM417" s="416">
        <v>49</v>
      </c>
      <c r="AN417" s="416">
        <v>1</v>
      </c>
      <c r="AO417" s="416">
        <v>4</v>
      </c>
      <c r="AP417" s="416">
        <v>9</v>
      </c>
      <c r="AQ417" s="416">
        <v>2</v>
      </c>
      <c r="AR417" s="416">
        <v>0</v>
      </c>
      <c r="AS417" s="416">
        <v>0</v>
      </c>
      <c r="AT417" s="416">
        <v>0</v>
      </c>
      <c r="AU417" s="416">
        <v>0</v>
      </c>
      <c r="AV417" s="416">
        <v>16</v>
      </c>
      <c r="AW417" s="448"/>
      <c r="AX417" s="416"/>
      <c r="AY417" s="437" t="str">
        <f t="shared" si="19"/>
        <v>Yes</v>
      </c>
      <c r="AZ417" s="437" t="str">
        <f t="shared" si="20"/>
        <v>Yes</v>
      </c>
      <c r="BA417" s="437"/>
      <c r="BB417" s="544"/>
      <c r="BC417" s="545"/>
      <c r="BD417" s="247"/>
      <c r="BE417" s="247"/>
      <c r="BF417" s="247"/>
      <c r="BG417" s="247"/>
      <c r="BH417" s="247"/>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FE417" s="146"/>
      <c r="FF417" s="146"/>
      <c r="FG417" s="146"/>
      <c r="FH417" s="146"/>
      <c r="FI417" s="146"/>
      <c r="FJ417" s="146"/>
      <c r="FK417" s="146"/>
      <c r="FL417" s="143"/>
      <c r="FM417" s="143"/>
      <c r="FN417" s="143"/>
      <c r="FO417" s="143"/>
      <c r="FP417" s="143"/>
      <c r="FQ417" s="143"/>
      <c r="FR417" s="143"/>
    </row>
    <row r="418" spans="1:174" x14ac:dyDescent="0.2">
      <c r="A418" s="150" t="s">
        <v>269</v>
      </c>
      <c r="B418" s="151" t="s">
        <v>280</v>
      </c>
      <c r="C418" s="152" t="s">
        <v>128</v>
      </c>
      <c r="D418" s="404" t="s">
        <v>268</v>
      </c>
      <c r="E418" s="436">
        <v>0</v>
      </c>
      <c r="F418" s="286">
        <v>66</v>
      </c>
      <c r="G418" s="447">
        <v>0</v>
      </c>
      <c r="H418" s="416">
        <v>12</v>
      </c>
      <c r="I418" s="416">
        <v>158</v>
      </c>
      <c r="J418" s="416">
        <v>417</v>
      </c>
      <c r="K418" s="416">
        <v>9</v>
      </c>
      <c r="L418" s="416">
        <v>2</v>
      </c>
      <c r="M418" s="416">
        <v>19</v>
      </c>
      <c r="N418" s="416">
        <v>6</v>
      </c>
      <c r="O418" s="416">
        <v>0</v>
      </c>
      <c r="P418" s="416">
        <v>21</v>
      </c>
      <c r="Q418" s="416">
        <v>2</v>
      </c>
      <c r="R418" s="416">
        <v>503</v>
      </c>
      <c r="S418" s="416">
        <v>15</v>
      </c>
      <c r="T418" s="416">
        <v>1</v>
      </c>
      <c r="U418" s="416">
        <v>6</v>
      </c>
      <c r="V418" s="416">
        <v>0</v>
      </c>
      <c r="W418" s="416">
        <v>72</v>
      </c>
      <c r="X418" s="416">
        <v>7</v>
      </c>
      <c r="Y418" s="416">
        <v>240</v>
      </c>
      <c r="Z418" s="416">
        <v>65</v>
      </c>
      <c r="AA418" s="416">
        <v>9</v>
      </c>
      <c r="AB418" s="416">
        <v>1630</v>
      </c>
      <c r="AC418" s="561">
        <v>2</v>
      </c>
      <c r="AD418" s="561">
        <v>3</v>
      </c>
      <c r="AE418" s="416">
        <v>38.243902439024382</v>
      </c>
      <c r="AF418" s="416">
        <v>191.3494809688581</v>
      </c>
      <c r="AG418" s="416">
        <v>322.92181069958849</v>
      </c>
      <c r="AH418" s="416">
        <v>99.753926701570705</v>
      </c>
      <c r="AI418" s="416">
        <v>27.3170731707317</v>
      </c>
      <c r="AJ418" s="416">
        <v>8.3076923076923102</v>
      </c>
      <c r="AK418" s="416">
        <v>1.4</v>
      </c>
      <c r="AL418" s="416">
        <v>0</v>
      </c>
      <c r="AM418" s="416">
        <v>689.29388628746551</v>
      </c>
      <c r="AN418" s="416">
        <v>28</v>
      </c>
      <c r="AO418" s="416">
        <v>140</v>
      </c>
      <c r="AP418" s="416">
        <v>237</v>
      </c>
      <c r="AQ418" s="416">
        <v>73</v>
      </c>
      <c r="AR418" s="416">
        <v>20</v>
      </c>
      <c r="AS418" s="416">
        <v>6</v>
      </c>
      <c r="AT418" s="416">
        <v>1</v>
      </c>
      <c r="AU418" s="416">
        <v>0</v>
      </c>
      <c r="AV418" s="416">
        <v>505</v>
      </c>
      <c r="AW418" s="448"/>
      <c r="AX418" s="416"/>
      <c r="AY418" s="437" t="str">
        <f t="shared" si="19"/>
        <v>No</v>
      </c>
      <c r="AZ418" s="437" t="str">
        <f t="shared" si="20"/>
        <v>Open</v>
      </c>
      <c r="BA418" s="437"/>
      <c r="BB418" s="544"/>
      <c r="BC418" s="545"/>
      <c r="BD418" s="247"/>
      <c r="BE418" s="247"/>
      <c r="BF418" s="247"/>
      <c r="BG418" s="247"/>
      <c r="BH418" s="247"/>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FE418" s="146"/>
      <c r="FF418" s="146"/>
      <c r="FG418" s="146"/>
      <c r="FH418" s="146"/>
      <c r="FI418" s="146"/>
      <c r="FJ418" s="146"/>
      <c r="FK418" s="146"/>
      <c r="FL418" s="143"/>
      <c r="FM418" s="143"/>
      <c r="FN418" s="143"/>
      <c r="FO418" s="143"/>
      <c r="FP418" s="143"/>
      <c r="FQ418" s="143"/>
      <c r="FR418" s="143"/>
    </row>
    <row r="419" spans="1:174" x14ac:dyDescent="0.2">
      <c r="A419" s="150" t="s">
        <v>272</v>
      </c>
      <c r="B419" s="151" t="s">
        <v>276</v>
      </c>
      <c r="C419" s="152" t="s">
        <v>69</v>
      </c>
      <c r="D419" s="404" t="s">
        <v>271</v>
      </c>
      <c r="E419" s="436">
        <v>0</v>
      </c>
      <c r="F419" s="286">
        <v>6</v>
      </c>
      <c r="G419" s="447">
        <v>0</v>
      </c>
      <c r="H419" s="416">
        <v>8</v>
      </c>
      <c r="I419" s="416">
        <v>61</v>
      </c>
      <c r="J419" s="416">
        <v>186</v>
      </c>
      <c r="K419" s="416">
        <v>4</v>
      </c>
      <c r="L419" s="416">
        <v>3</v>
      </c>
      <c r="M419" s="416">
        <v>3</v>
      </c>
      <c r="N419" s="416">
        <v>1</v>
      </c>
      <c r="O419" s="416">
        <v>0</v>
      </c>
      <c r="P419" s="416">
        <v>4</v>
      </c>
      <c r="Q419" s="416">
        <v>5</v>
      </c>
      <c r="R419" s="416">
        <v>41</v>
      </c>
      <c r="S419" s="416">
        <v>0</v>
      </c>
      <c r="T419" s="416">
        <v>3</v>
      </c>
      <c r="U419" s="416">
        <v>1</v>
      </c>
      <c r="V419" s="416">
        <v>4</v>
      </c>
      <c r="W419" s="416">
        <v>1</v>
      </c>
      <c r="X419" s="416">
        <v>7</v>
      </c>
      <c r="Y419" s="416">
        <v>126</v>
      </c>
      <c r="Z419" s="416">
        <v>0</v>
      </c>
      <c r="AA419" s="416">
        <v>17</v>
      </c>
      <c r="AB419" s="416">
        <v>481</v>
      </c>
      <c r="AC419" s="561">
        <v>1</v>
      </c>
      <c r="AD419" s="561">
        <v>1</v>
      </c>
      <c r="AE419" s="416">
        <v>2</v>
      </c>
      <c r="AF419" s="416">
        <v>23</v>
      </c>
      <c r="AG419" s="416">
        <v>32</v>
      </c>
      <c r="AH419" s="416">
        <v>17</v>
      </c>
      <c r="AI419" s="416">
        <v>4</v>
      </c>
      <c r="AJ419" s="416">
        <v>2</v>
      </c>
      <c r="AK419" s="416">
        <v>2</v>
      </c>
      <c r="AL419" s="416">
        <v>2</v>
      </c>
      <c r="AM419" s="416">
        <v>84</v>
      </c>
      <c r="AN419" s="416">
        <v>1</v>
      </c>
      <c r="AO419" s="416">
        <v>11</v>
      </c>
      <c r="AP419" s="416">
        <v>17</v>
      </c>
      <c r="AQ419" s="416">
        <v>8</v>
      </c>
      <c r="AR419" s="416">
        <v>2</v>
      </c>
      <c r="AS419" s="416">
        <v>3</v>
      </c>
      <c r="AT419" s="416">
        <v>2</v>
      </c>
      <c r="AU419" s="416">
        <v>2</v>
      </c>
      <c r="AV419" s="416">
        <v>46</v>
      </c>
      <c r="AW419" s="448"/>
      <c r="AX419" s="416"/>
      <c r="AY419" s="437" t="str">
        <f t="shared" si="19"/>
        <v>Yes</v>
      </c>
      <c r="AZ419" s="437" t="str">
        <f t="shared" si="20"/>
        <v>Yes</v>
      </c>
      <c r="BA419" s="437"/>
      <c r="BB419" s="544"/>
      <c r="BC419" s="545"/>
      <c r="BD419" s="247"/>
      <c r="BE419" s="247"/>
      <c r="BF419" s="247"/>
      <c r="BG419" s="247"/>
      <c r="BH419" s="247"/>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FE419" s="146"/>
      <c r="FF419" s="146"/>
      <c r="FG419" s="146"/>
      <c r="FH419" s="146"/>
      <c r="FI419" s="146"/>
      <c r="FJ419" s="146"/>
      <c r="FK419" s="146"/>
      <c r="FL419" s="143"/>
      <c r="FM419" s="143"/>
      <c r="FN419" s="143"/>
      <c r="FO419" s="143"/>
      <c r="FP419" s="143"/>
      <c r="FQ419" s="143"/>
      <c r="FR419" s="143"/>
    </row>
    <row r="420" spans="1:174" x14ac:dyDescent="0.2">
      <c r="A420" s="150" t="s">
        <v>395</v>
      </c>
      <c r="B420" s="151" t="s">
        <v>284</v>
      </c>
      <c r="C420" s="152" t="s">
        <v>293</v>
      </c>
      <c r="D420" s="404" t="s">
        <v>294</v>
      </c>
      <c r="E420" s="436">
        <v>0</v>
      </c>
      <c r="F420" s="286">
        <v>28</v>
      </c>
      <c r="G420" s="447">
        <v>0</v>
      </c>
      <c r="H420" s="416">
        <v>5</v>
      </c>
      <c r="I420" s="416">
        <v>75</v>
      </c>
      <c r="J420" s="416">
        <v>184</v>
      </c>
      <c r="K420" s="416">
        <v>23</v>
      </c>
      <c r="L420" s="416">
        <v>1</v>
      </c>
      <c r="M420" s="416">
        <v>5</v>
      </c>
      <c r="N420" s="416">
        <v>2</v>
      </c>
      <c r="O420" s="416">
        <v>0</v>
      </c>
      <c r="P420" s="416">
        <v>11</v>
      </c>
      <c r="Q420" s="416">
        <v>0</v>
      </c>
      <c r="R420" s="416">
        <v>85</v>
      </c>
      <c r="S420" s="416">
        <v>109</v>
      </c>
      <c r="T420" s="416">
        <v>0</v>
      </c>
      <c r="U420" s="416">
        <v>2</v>
      </c>
      <c r="V420" s="416">
        <v>16</v>
      </c>
      <c r="W420" s="416">
        <v>27</v>
      </c>
      <c r="X420" s="416">
        <v>6</v>
      </c>
      <c r="Y420" s="416">
        <v>121</v>
      </c>
      <c r="Z420" s="416">
        <v>0</v>
      </c>
      <c r="AA420" s="416">
        <v>8</v>
      </c>
      <c r="AB420" s="416">
        <v>708</v>
      </c>
      <c r="AC420" s="561">
        <v>1</v>
      </c>
      <c r="AD420" s="561">
        <v>1</v>
      </c>
      <c r="AE420" s="416">
        <v>80</v>
      </c>
      <c r="AF420" s="416">
        <v>30</v>
      </c>
      <c r="AG420" s="416">
        <v>12</v>
      </c>
      <c r="AH420" s="416">
        <v>5</v>
      </c>
      <c r="AI420" s="416">
        <v>3</v>
      </c>
      <c r="AJ420" s="416">
        <v>0</v>
      </c>
      <c r="AK420" s="416">
        <v>0</v>
      </c>
      <c r="AL420" s="416">
        <v>0</v>
      </c>
      <c r="AM420" s="416">
        <v>130</v>
      </c>
      <c r="AN420" s="416">
        <v>51</v>
      </c>
      <c r="AO420" s="416">
        <v>19</v>
      </c>
      <c r="AP420" s="416">
        <v>10</v>
      </c>
      <c r="AQ420" s="416">
        <v>4</v>
      </c>
      <c r="AR420" s="416">
        <v>1</v>
      </c>
      <c r="AS420" s="416">
        <v>0</v>
      </c>
      <c r="AT420" s="416">
        <v>0</v>
      </c>
      <c r="AU420" s="416">
        <v>0</v>
      </c>
      <c r="AV420" s="416">
        <v>85</v>
      </c>
      <c r="AW420" s="448"/>
      <c r="AX420" s="416"/>
      <c r="AY420" s="437" t="str">
        <f t="shared" si="19"/>
        <v>Yes</v>
      </c>
      <c r="AZ420" s="437" t="str">
        <f t="shared" si="20"/>
        <v>Yes</v>
      </c>
      <c r="BA420" s="437"/>
      <c r="BB420" s="544"/>
      <c r="BC420" s="545"/>
      <c r="BD420" s="247"/>
      <c r="BE420" s="247"/>
      <c r="BF420" s="247"/>
      <c r="BG420" s="247"/>
      <c r="BH420" s="247"/>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FE420" s="146"/>
      <c r="FF420" s="146"/>
      <c r="FG420" s="146"/>
      <c r="FH420" s="146"/>
      <c r="FI420" s="146"/>
      <c r="FJ420" s="146"/>
      <c r="FK420" s="146"/>
      <c r="FL420" s="143"/>
      <c r="FM420" s="143"/>
      <c r="FN420" s="143"/>
      <c r="FO420" s="143"/>
      <c r="FP420" s="143"/>
      <c r="FQ420" s="143"/>
      <c r="FR420" s="143"/>
    </row>
    <row r="421" spans="1:174" x14ac:dyDescent="0.2">
      <c r="A421" s="150" t="s">
        <v>397</v>
      </c>
      <c r="B421" s="151" t="s">
        <v>276</v>
      </c>
      <c r="C421" s="152" t="s">
        <v>277</v>
      </c>
      <c r="D421" s="404" t="s">
        <v>396</v>
      </c>
      <c r="E421" s="436">
        <v>0</v>
      </c>
      <c r="F421" s="286">
        <v>4</v>
      </c>
      <c r="G421" s="447">
        <v>0</v>
      </c>
      <c r="H421" s="416">
        <v>3</v>
      </c>
      <c r="I421" s="416">
        <v>43</v>
      </c>
      <c r="J421" s="416">
        <v>141</v>
      </c>
      <c r="K421" s="416">
        <v>2</v>
      </c>
      <c r="L421" s="416">
        <v>1</v>
      </c>
      <c r="M421" s="416">
        <v>3</v>
      </c>
      <c r="N421" s="416">
        <v>0</v>
      </c>
      <c r="O421" s="416">
        <v>0</v>
      </c>
      <c r="P421" s="416">
        <v>1</v>
      </c>
      <c r="Q421" s="416">
        <v>3</v>
      </c>
      <c r="R421" s="416">
        <v>67</v>
      </c>
      <c r="S421" s="416">
        <v>0</v>
      </c>
      <c r="T421" s="416">
        <v>0</v>
      </c>
      <c r="U421" s="416">
        <v>0</v>
      </c>
      <c r="V421" s="416">
        <v>17</v>
      </c>
      <c r="W421" s="416">
        <v>8</v>
      </c>
      <c r="X421" s="416">
        <v>4</v>
      </c>
      <c r="Y421" s="416">
        <v>78</v>
      </c>
      <c r="Z421" s="416">
        <v>2</v>
      </c>
      <c r="AA421" s="416">
        <v>4</v>
      </c>
      <c r="AB421" s="416">
        <v>381</v>
      </c>
      <c r="AC421" s="561">
        <v>2</v>
      </c>
      <c r="AD421" s="561">
        <v>2</v>
      </c>
      <c r="AE421" s="416">
        <v>9</v>
      </c>
      <c r="AF421" s="416">
        <v>24</v>
      </c>
      <c r="AG421" s="416">
        <v>41</v>
      </c>
      <c r="AH421" s="416">
        <v>21</v>
      </c>
      <c r="AI421" s="416">
        <v>7</v>
      </c>
      <c r="AJ421" s="416">
        <v>1</v>
      </c>
      <c r="AK421" s="416">
        <v>0</v>
      </c>
      <c r="AL421" s="416">
        <v>0</v>
      </c>
      <c r="AM421" s="416">
        <v>103</v>
      </c>
      <c r="AN421" s="416">
        <v>7</v>
      </c>
      <c r="AO421" s="416">
        <v>17</v>
      </c>
      <c r="AP421" s="416">
        <v>26</v>
      </c>
      <c r="AQ421" s="416">
        <v>14</v>
      </c>
      <c r="AR421" s="416">
        <v>6</v>
      </c>
      <c r="AS421" s="416">
        <v>0</v>
      </c>
      <c r="AT421" s="416">
        <v>0</v>
      </c>
      <c r="AU421" s="416">
        <v>0</v>
      </c>
      <c r="AV421" s="416">
        <v>70</v>
      </c>
      <c r="AW421" s="448"/>
      <c r="AX421" s="416"/>
      <c r="AY421" s="437" t="str">
        <f t="shared" si="19"/>
        <v>No</v>
      </c>
      <c r="AZ421" s="437" t="str">
        <f t="shared" si="20"/>
        <v>No</v>
      </c>
      <c r="BA421" s="437"/>
      <c r="BB421" s="544"/>
      <c r="BC421" s="545"/>
      <c r="BD421" s="247"/>
      <c r="BE421" s="247"/>
      <c r="BF421" s="247"/>
      <c r="BG421" s="247"/>
      <c r="BH421" s="247"/>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FE421" s="146"/>
      <c r="FF421" s="146"/>
      <c r="FG421" s="146"/>
      <c r="FH421" s="146"/>
      <c r="FI421" s="146"/>
      <c r="FJ421" s="146"/>
      <c r="FK421" s="146"/>
      <c r="FL421" s="143"/>
      <c r="FM421" s="143"/>
      <c r="FN421" s="143"/>
      <c r="FO421" s="143"/>
      <c r="FP421" s="143"/>
      <c r="FQ421" s="143"/>
      <c r="FR421" s="143"/>
    </row>
    <row r="422" spans="1:174" x14ac:dyDescent="0.2">
      <c r="A422" s="150" t="s">
        <v>399</v>
      </c>
      <c r="B422" s="151" t="s">
        <v>276</v>
      </c>
      <c r="C422" s="152" t="s">
        <v>279</v>
      </c>
      <c r="D422" s="404" t="s">
        <v>398</v>
      </c>
      <c r="E422" s="436">
        <v>0</v>
      </c>
      <c r="F422" s="286">
        <v>57</v>
      </c>
      <c r="G422" s="447">
        <v>0</v>
      </c>
      <c r="H422" s="416">
        <v>1</v>
      </c>
      <c r="I422" s="416">
        <v>25</v>
      </c>
      <c r="J422" s="416">
        <v>103</v>
      </c>
      <c r="K422" s="416">
        <v>0</v>
      </c>
      <c r="L422" s="416">
        <v>3</v>
      </c>
      <c r="M422" s="416">
        <v>4</v>
      </c>
      <c r="N422" s="416">
        <v>0</v>
      </c>
      <c r="O422" s="416">
        <v>0</v>
      </c>
      <c r="P422" s="416">
        <v>2</v>
      </c>
      <c r="Q422" s="416">
        <v>2</v>
      </c>
      <c r="R422" s="416">
        <v>17</v>
      </c>
      <c r="S422" s="416">
        <v>0</v>
      </c>
      <c r="T422" s="416">
        <v>1</v>
      </c>
      <c r="U422" s="416">
        <v>1</v>
      </c>
      <c r="V422" s="416">
        <v>4</v>
      </c>
      <c r="W422" s="416">
        <v>5</v>
      </c>
      <c r="X422" s="416">
        <v>14</v>
      </c>
      <c r="Y422" s="416">
        <v>45</v>
      </c>
      <c r="Z422" s="416">
        <v>0</v>
      </c>
      <c r="AA422" s="416">
        <v>19</v>
      </c>
      <c r="AB422" s="416">
        <v>303</v>
      </c>
      <c r="AC422" s="561">
        <v>2</v>
      </c>
      <c r="AD422" s="561">
        <v>3</v>
      </c>
      <c r="AE422" s="416">
        <v>13</v>
      </c>
      <c r="AF422" s="416">
        <v>22</v>
      </c>
      <c r="AG422" s="416">
        <v>13</v>
      </c>
      <c r="AH422" s="416">
        <v>3</v>
      </c>
      <c r="AI422" s="416">
        <v>4</v>
      </c>
      <c r="AJ422" s="416">
        <v>0</v>
      </c>
      <c r="AK422" s="416">
        <v>2</v>
      </c>
      <c r="AL422" s="416">
        <v>2</v>
      </c>
      <c r="AM422" s="416">
        <v>59</v>
      </c>
      <c r="AN422" s="416">
        <v>4</v>
      </c>
      <c r="AO422" s="416">
        <v>5</v>
      </c>
      <c r="AP422" s="416">
        <v>6</v>
      </c>
      <c r="AQ422" s="416">
        <v>2</v>
      </c>
      <c r="AR422" s="416">
        <v>0</v>
      </c>
      <c r="AS422" s="416">
        <v>0</v>
      </c>
      <c r="AT422" s="416">
        <v>0</v>
      </c>
      <c r="AU422" s="416">
        <v>2</v>
      </c>
      <c r="AV422" s="416">
        <v>19</v>
      </c>
      <c r="AW422" s="448"/>
      <c r="AX422" s="416"/>
      <c r="AY422" s="437" t="str">
        <f t="shared" si="19"/>
        <v>No</v>
      </c>
      <c r="AZ422" s="437" t="str">
        <f t="shared" si="20"/>
        <v>Open</v>
      </c>
      <c r="BA422" s="437"/>
      <c r="BB422" s="544"/>
      <c r="BC422" s="545"/>
      <c r="BD422" s="247"/>
      <c r="BE422" s="247"/>
      <c r="BF422" s="247"/>
      <c r="BG422" s="247"/>
      <c r="BH422" s="247"/>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FE422" s="146"/>
      <c r="FF422" s="146"/>
      <c r="FG422" s="146"/>
      <c r="FH422" s="146"/>
      <c r="FI422" s="146"/>
      <c r="FJ422" s="146"/>
      <c r="FK422" s="146"/>
      <c r="FL422" s="143"/>
      <c r="FM422" s="143"/>
      <c r="FN422" s="143"/>
      <c r="FO422" s="143"/>
      <c r="FP422" s="143"/>
      <c r="FQ422" s="143"/>
      <c r="FR422" s="143"/>
    </row>
    <row r="423" spans="1:174" x14ac:dyDescent="0.2">
      <c r="A423" s="150" t="s">
        <v>400</v>
      </c>
      <c r="B423" s="151" t="s">
        <v>284</v>
      </c>
      <c r="C423" s="152" t="s">
        <v>279</v>
      </c>
      <c r="D423" s="404" t="s">
        <v>295</v>
      </c>
      <c r="E423" s="436">
        <v>0</v>
      </c>
      <c r="F423" s="286">
        <v>82</v>
      </c>
      <c r="G423" s="447">
        <v>0</v>
      </c>
      <c r="H423" s="416">
        <v>13</v>
      </c>
      <c r="I423" s="416">
        <v>178</v>
      </c>
      <c r="J423" s="416">
        <v>369</v>
      </c>
      <c r="K423" s="416">
        <v>22</v>
      </c>
      <c r="L423" s="416">
        <v>9</v>
      </c>
      <c r="M423" s="416">
        <v>18</v>
      </c>
      <c r="N423" s="416">
        <v>0</v>
      </c>
      <c r="O423" s="416">
        <v>1</v>
      </c>
      <c r="P423" s="416">
        <v>21</v>
      </c>
      <c r="Q423" s="416">
        <v>44</v>
      </c>
      <c r="R423" s="416">
        <v>1224</v>
      </c>
      <c r="S423" s="416">
        <v>0</v>
      </c>
      <c r="T423" s="416">
        <v>0</v>
      </c>
      <c r="U423" s="416">
        <v>4</v>
      </c>
      <c r="V423" s="416">
        <v>16</v>
      </c>
      <c r="W423" s="416">
        <v>32</v>
      </c>
      <c r="X423" s="416">
        <v>3</v>
      </c>
      <c r="Y423" s="416">
        <v>205</v>
      </c>
      <c r="Z423" s="416">
        <v>0</v>
      </c>
      <c r="AA423" s="416">
        <v>6</v>
      </c>
      <c r="AB423" s="416">
        <v>2247</v>
      </c>
      <c r="AC423" s="561">
        <v>1</v>
      </c>
      <c r="AD423" s="561">
        <v>3</v>
      </c>
      <c r="AE423" s="416">
        <v>997</v>
      </c>
      <c r="AF423" s="416">
        <v>304</v>
      </c>
      <c r="AG423" s="416">
        <v>165</v>
      </c>
      <c r="AH423" s="416">
        <v>42</v>
      </c>
      <c r="AI423" s="416">
        <v>8</v>
      </c>
      <c r="AJ423" s="416">
        <v>3</v>
      </c>
      <c r="AK423" s="416">
        <v>2</v>
      </c>
      <c r="AL423" s="416">
        <v>13</v>
      </c>
      <c r="AM423" s="416">
        <v>1534</v>
      </c>
      <c r="AN423" s="416">
        <v>809</v>
      </c>
      <c r="AO423" s="416">
        <v>253</v>
      </c>
      <c r="AP423" s="416">
        <v>145</v>
      </c>
      <c r="AQ423" s="416">
        <v>35</v>
      </c>
      <c r="AR423" s="416">
        <v>7</v>
      </c>
      <c r="AS423" s="416">
        <v>3</v>
      </c>
      <c r="AT423" s="416">
        <v>3</v>
      </c>
      <c r="AU423" s="416">
        <v>13</v>
      </c>
      <c r="AV423" s="416">
        <v>1268</v>
      </c>
      <c r="AW423" s="448"/>
      <c r="AX423" s="416"/>
      <c r="AY423" s="437" t="str">
        <f t="shared" si="19"/>
        <v>Yes</v>
      </c>
      <c r="AZ423" s="437" t="str">
        <f t="shared" si="20"/>
        <v>Open</v>
      </c>
      <c r="BA423" s="437"/>
      <c r="BB423" s="544"/>
      <c r="BC423" s="545"/>
      <c r="BD423" s="247"/>
      <c r="BE423" s="247"/>
      <c r="BF423" s="247"/>
      <c r="BG423" s="247"/>
      <c r="BH423" s="247"/>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FE423" s="146"/>
      <c r="FF423" s="146"/>
      <c r="FG423" s="146"/>
      <c r="FH423" s="146"/>
      <c r="FI423" s="146"/>
      <c r="FJ423" s="146"/>
      <c r="FK423" s="146"/>
      <c r="FL423" s="143"/>
      <c r="FM423" s="143"/>
      <c r="FN423" s="143"/>
      <c r="FO423" s="143"/>
      <c r="FP423" s="143"/>
      <c r="FQ423" s="143"/>
      <c r="FR423" s="143"/>
    </row>
    <row r="424" spans="1:174" x14ac:dyDescent="0.2">
      <c r="A424" s="150" t="s">
        <v>402</v>
      </c>
      <c r="B424" s="151" t="s">
        <v>276</v>
      </c>
      <c r="C424" s="152" t="s">
        <v>279</v>
      </c>
      <c r="D424" s="404" t="s">
        <v>401</v>
      </c>
      <c r="E424" s="436">
        <v>0</v>
      </c>
      <c r="F424" s="286">
        <v>11</v>
      </c>
      <c r="G424" s="447">
        <v>0</v>
      </c>
      <c r="H424" s="416">
        <v>4</v>
      </c>
      <c r="I424" s="416">
        <v>72</v>
      </c>
      <c r="J424" s="416">
        <v>214</v>
      </c>
      <c r="K424" s="416">
        <v>11</v>
      </c>
      <c r="L424" s="416">
        <v>1</v>
      </c>
      <c r="M424" s="416">
        <v>9</v>
      </c>
      <c r="N424" s="416">
        <v>0</v>
      </c>
      <c r="O424" s="416">
        <v>0</v>
      </c>
      <c r="P424" s="416">
        <v>6</v>
      </c>
      <c r="Q424" s="416">
        <v>9</v>
      </c>
      <c r="R424" s="416">
        <v>37</v>
      </c>
      <c r="S424" s="416">
        <v>0</v>
      </c>
      <c r="T424" s="416">
        <v>0</v>
      </c>
      <c r="U424" s="416">
        <v>0</v>
      </c>
      <c r="V424" s="416">
        <v>0</v>
      </c>
      <c r="W424" s="416">
        <v>1</v>
      </c>
      <c r="X424" s="416">
        <v>39</v>
      </c>
      <c r="Y424" s="416">
        <v>59</v>
      </c>
      <c r="Z424" s="416">
        <v>0</v>
      </c>
      <c r="AA424" s="416">
        <v>58</v>
      </c>
      <c r="AB424" s="416">
        <v>531</v>
      </c>
      <c r="AC424" s="561">
        <v>2</v>
      </c>
      <c r="AD424" s="561">
        <v>3</v>
      </c>
      <c r="AE424" s="416">
        <v>15</v>
      </c>
      <c r="AF424" s="416">
        <v>10</v>
      </c>
      <c r="AG424" s="416">
        <v>7</v>
      </c>
      <c r="AH424" s="416">
        <v>6</v>
      </c>
      <c r="AI424" s="416">
        <v>2</v>
      </c>
      <c r="AJ424" s="416">
        <v>3</v>
      </c>
      <c r="AK424" s="416">
        <v>0</v>
      </c>
      <c r="AL424" s="416">
        <v>2</v>
      </c>
      <c r="AM424" s="416">
        <v>45</v>
      </c>
      <c r="AN424" s="416">
        <v>14</v>
      </c>
      <c r="AO424" s="416">
        <v>12</v>
      </c>
      <c r="AP424" s="416">
        <v>8</v>
      </c>
      <c r="AQ424" s="416">
        <v>5</v>
      </c>
      <c r="AR424" s="416">
        <v>2</v>
      </c>
      <c r="AS424" s="416">
        <v>3</v>
      </c>
      <c r="AT424" s="416">
        <v>0</v>
      </c>
      <c r="AU424" s="416">
        <v>2</v>
      </c>
      <c r="AV424" s="416">
        <v>46</v>
      </c>
      <c r="AW424" s="448"/>
      <c r="AX424" s="416"/>
      <c r="AY424" s="437" t="str">
        <f t="shared" si="19"/>
        <v>No</v>
      </c>
      <c r="AZ424" s="437" t="str">
        <f t="shared" si="20"/>
        <v>Open</v>
      </c>
      <c r="BA424" s="437"/>
      <c r="BB424" s="544"/>
      <c r="BC424" s="545"/>
      <c r="BD424" s="247"/>
      <c r="BE424" s="247"/>
      <c r="BF424" s="247"/>
      <c r="BG424" s="247"/>
      <c r="BH424" s="247"/>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FE424" s="146"/>
      <c r="FF424" s="146"/>
      <c r="FG424" s="146"/>
      <c r="FH424" s="146"/>
      <c r="FI424" s="146"/>
      <c r="FJ424" s="146"/>
      <c r="FK424" s="146"/>
      <c r="FL424" s="143"/>
      <c r="FM424" s="143"/>
      <c r="FN424" s="143"/>
      <c r="FO424" s="143"/>
      <c r="FP424" s="143"/>
      <c r="FQ424" s="143"/>
      <c r="FR424" s="143"/>
    </row>
    <row r="425" spans="1:174" x14ac:dyDescent="0.2">
      <c r="A425" s="150" t="s">
        <v>404</v>
      </c>
      <c r="B425" s="151" t="s">
        <v>282</v>
      </c>
      <c r="C425" s="152" t="s">
        <v>283</v>
      </c>
      <c r="D425" s="404" t="s">
        <v>403</v>
      </c>
      <c r="E425" s="436">
        <v>0</v>
      </c>
      <c r="F425" s="286">
        <v>13</v>
      </c>
      <c r="G425" s="447">
        <v>0</v>
      </c>
      <c r="H425" s="416">
        <v>13</v>
      </c>
      <c r="I425" s="416">
        <v>201</v>
      </c>
      <c r="J425" s="416">
        <v>427</v>
      </c>
      <c r="K425" s="416">
        <v>9</v>
      </c>
      <c r="L425" s="416">
        <v>13</v>
      </c>
      <c r="M425" s="416">
        <v>29</v>
      </c>
      <c r="N425" s="416">
        <v>1</v>
      </c>
      <c r="O425" s="416">
        <v>0</v>
      </c>
      <c r="P425" s="416">
        <v>54</v>
      </c>
      <c r="Q425" s="416">
        <v>28</v>
      </c>
      <c r="R425" s="416">
        <v>104</v>
      </c>
      <c r="S425" s="416">
        <v>0</v>
      </c>
      <c r="T425" s="416">
        <v>1</v>
      </c>
      <c r="U425" s="416">
        <v>3</v>
      </c>
      <c r="V425" s="416">
        <v>78</v>
      </c>
      <c r="W425" s="416">
        <v>27</v>
      </c>
      <c r="X425" s="416">
        <v>16</v>
      </c>
      <c r="Y425" s="416">
        <v>434</v>
      </c>
      <c r="Z425" s="416">
        <v>0</v>
      </c>
      <c r="AA425" s="416">
        <v>12</v>
      </c>
      <c r="AB425" s="416">
        <v>1463</v>
      </c>
      <c r="AC425" s="561">
        <v>2</v>
      </c>
      <c r="AD425" s="561">
        <v>2</v>
      </c>
      <c r="AE425" s="416">
        <v>157</v>
      </c>
      <c r="AF425" s="416">
        <v>32</v>
      </c>
      <c r="AG425" s="416">
        <v>14</v>
      </c>
      <c r="AH425" s="416">
        <v>4</v>
      </c>
      <c r="AI425" s="416">
        <v>3</v>
      </c>
      <c r="AJ425" s="416">
        <v>1</v>
      </c>
      <c r="AK425" s="416">
        <v>2</v>
      </c>
      <c r="AL425" s="416">
        <v>12</v>
      </c>
      <c r="AM425" s="416">
        <v>225</v>
      </c>
      <c r="AN425" s="416">
        <v>94</v>
      </c>
      <c r="AO425" s="416">
        <v>14</v>
      </c>
      <c r="AP425" s="416">
        <v>4</v>
      </c>
      <c r="AQ425" s="416">
        <v>3</v>
      </c>
      <c r="AR425" s="416">
        <v>2</v>
      </c>
      <c r="AS425" s="416">
        <v>1</v>
      </c>
      <c r="AT425" s="416">
        <v>2</v>
      </c>
      <c r="AU425" s="416">
        <v>12</v>
      </c>
      <c r="AV425" s="416">
        <v>132</v>
      </c>
      <c r="AW425" s="448"/>
      <c r="AX425" s="416"/>
      <c r="AY425" s="437" t="str">
        <f t="shared" si="19"/>
        <v>No</v>
      </c>
      <c r="AZ425" s="437" t="str">
        <f t="shared" si="20"/>
        <v>No</v>
      </c>
      <c r="BA425" s="437"/>
      <c r="BB425" s="544"/>
      <c r="BC425" s="545"/>
      <c r="BD425" s="247"/>
      <c r="BE425" s="247"/>
      <c r="BF425" s="247"/>
      <c r="BG425" s="247"/>
      <c r="BH425" s="247"/>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FE425" s="146"/>
      <c r="FF425" s="146"/>
      <c r="FG425" s="146"/>
      <c r="FH425" s="146"/>
      <c r="FI425" s="146"/>
      <c r="FJ425" s="146"/>
      <c r="FK425" s="146"/>
      <c r="FL425" s="143"/>
      <c r="FM425" s="143"/>
      <c r="FN425" s="143"/>
      <c r="FO425" s="143"/>
      <c r="FP425" s="143"/>
      <c r="FQ425" s="143"/>
      <c r="FR425" s="143"/>
    </row>
    <row r="426" spans="1:174" x14ac:dyDescent="0.2">
      <c r="A426" s="150" t="s">
        <v>406</v>
      </c>
      <c r="B426" s="151" t="s">
        <v>276</v>
      </c>
      <c r="C426" s="152" t="s">
        <v>277</v>
      </c>
      <c r="D426" s="404" t="s">
        <v>405</v>
      </c>
      <c r="E426" s="436">
        <v>0</v>
      </c>
      <c r="F426" s="286">
        <v>4</v>
      </c>
      <c r="G426" s="447">
        <v>0</v>
      </c>
      <c r="H426" s="416">
        <v>10</v>
      </c>
      <c r="I426" s="416">
        <v>79</v>
      </c>
      <c r="J426" s="416">
        <v>197</v>
      </c>
      <c r="K426" s="416">
        <v>9</v>
      </c>
      <c r="L426" s="416">
        <v>3</v>
      </c>
      <c r="M426" s="416">
        <v>10</v>
      </c>
      <c r="N426" s="416">
        <v>0</v>
      </c>
      <c r="O426" s="416">
        <v>0</v>
      </c>
      <c r="P426" s="416">
        <v>6</v>
      </c>
      <c r="Q426" s="416">
        <v>5</v>
      </c>
      <c r="R426" s="416">
        <v>77</v>
      </c>
      <c r="S426" s="416">
        <v>209</v>
      </c>
      <c r="T426" s="416">
        <v>0</v>
      </c>
      <c r="U426" s="416">
        <v>0</v>
      </c>
      <c r="V426" s="416">
        <v>0</v>
      </c>
      <c r="W426" s="416">
        <v>20</v>
      </c>
      <c r="X426" s="416">
        <v>12</v>
      </c>
      <c r="Y426" s="416">
        <v>117</v>
      </c>
      <c r="Z426" s="416">
        <v>0</v>
      </c>
      <c r="AA426" s="416">
        <v>34</v>
      </c>
      <c r="AB426" s="416">
        <v>792</v>
      </c>
      <c r="AC426" s="561">
        <v>1</v>
      </c>
      <c r="AD426" s="561">
        <v>1</v>
      </c>
      <c r="AE426" s="416">
        <v>23</v>
      </c>
      <c r="AF426" s="416">
        <v>28</v>
      </c>
      <c r="AG426" s="416">
        <v>21</v>
      </c>
      <c r="AH426" s="416">
        <v>1</v>
      </c>
      <c r="AI426" s="416">
        <v>5</v>
      </c>
      <c r="AJ426" s="416">
        <v>2</v>
      </c>
      <c r="AK426" s="416">
        <v>0</v>
      </c>
      <c r="AL426" s="416">
        <v>2</v>
      </c>
      <c r="AM426" s="416">
        <v>82</v>
      </c>
      <c r="AN426" s="416">
        <v>23</v>
      </c>
      <c r="AO426" s="416">
        <v>28</v>
      </c>
      <c r="AP426" s="416">
        <v>21</v>
      </c>
      <c r="AQ426" s="416">
        <v>1</v>
      </c>
      <c r="AR426" s="416">
        <v>5</v>
      </c>
      <c r="AS426" s="416">
        <v>2</v>
      </c>
      <c r="AT426" s="416">
        <v>0</v>
      </c>
      <c r="AU426" s="416">
        <v>2</v>
      </c>
      <c r="AV426" s="416">
        <v>82</v>
      </c>
      <c r="AW426" s="448"/>
      <c r="AX426" s="416"/>
      <c r="AY426" s="437" t="str">
        <f t="shared" si="19"/>
        <v>Yes</v>
      </c>
      <c r="AZ426" s="437" t="str">
        <f t="shared" si="20"/>
        <v>Yes</v>
      </c>
      <c r="BA426" s="437"/>
      <c r="BB426" s="544"/>
      <c r="BC426" s="545"/>
      <c r="BD426" s="247"/>
      <c r="BE426" s="247"/>
      <c r="BF426" s="247"/>
      <c r="BG426" s="247"/>
      <c r="BH426" s="247"/>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FE426" s="146"/>
      <c r="FF426" s="146"/>
      <c r="FG426" s="146"/>
      <c r="FH426" s="146"/>
      <c r="FI426" s="146"/>
      <c r="FJ426" s="146"/>
      <c r="FK426" s="146"/>
      <c r="FL426" s="143"/>
      <c r="FM426" s="143"/>
      <c r="FN426" s="143"/>
      <c r="FO426" s="143"/>
      <c r="FP426" s="143"/>
      <c r="FQ426" s="143"/>
      <c r="FR426" s="143"/>
    </row>
    <row r="427" spans="1:174" x14ac:dyDescent="0.2">
      <c r="A427" s="150" t="s">
        <v>408</v>
      </c>
      <c r="B427" s="151" t="s">
        <v>282</v>
      </c>
      <c r="C427" s="152" t="s">
        <v>286</v>
      </c>
      <c r="D427" s="404" t="s">
        <v>407</v>
      </c>
      <c r="E427" s="436">
        <v>0</v>
      </c>
      <c r="F427" s="286">
        <v>60</v>
      </c>
      <c r="G427" s="447">
        <v>0</v>
      </c>
      <c r="H427" s="416">
        <v>14</v>
      </c>
      <c r="I427" s="416">
        <v>235</v>
      </c>
      <c r="J427" s="416">
        <v>549</v>
      </c>
      <c r="K427" s="416">
        <v>16</v>
      </c>
      <c r="L427" s="416">
        <v>7</v>
      </c>
      <c r="M427" s="416">
        <v>23</v>
      </c>
      <c r="N427" s="416">
        <v>4</v>
      </c>
      <c r="O427" s="416">
        <v>1</v>
      </c>
      <c r="P427" s="416">
        <v>15</v>
      </c>
      <c r="Q427" s="416">
        <v>0</v>
      </c>
      <c r="R427" s="416">
        <v>173</v>
      </c>
      <c r="S427" s="416">
        <v>0</v>
      </c>
      <c r="T427" s="416">
        <v>0</v>
      </c>
      <c r="U427" s="416">
        <v>2</v>
      </c>
      <c r="V427" s="416">
        <v>12</v>
      </c>
      <c r="W427" s="416">
        <v>15</v>
      </c>
      <c r="X427" s="416">
        <v>19</v>
      </c>
      <c r="Y427" s="416">
        <v>196</v>
      </c>
      <c r="Z427" s="416">
        <v>0</v>
      </c>
      <c r="AA427" s="416">
        <v>16</v>
      </c>
      <c r="AB427" s="416">
        <v>1357</v>
      </c>
      <c r="AC427" s="561">
        <v>2</v>
      </c>
      <c r="AD427" s="561">
        <v>3</v>
      </c>
      <c r="AE427" s="416">
        <v>134</v>
      </c>
      <c r="AF427" s="416">
        <v>81</v>
      </c>
      <c r="AG427" s="416">
        <v>38</v>
      </c>
      <c r="AH427" s="416">
        <v>3</v>
      </c>
      <c r="AI427" s="416">
        <v>2</v>
      </c>
      <c r="AJ427" s="416">
        <v>0</v>
      </c>
      <c r="AK427" s="416">
        <v>1</v>
      </c>
      <c r="AL427" s="416">
        <v>0</v>
      </c>
      <c r="AM427" s="416">
        <v>259</v>
      </c>
      <c r="AN427" s="416">
        <v>95</v>
      </c>
      <c r="AO427" s="416">
        <v>50</v>
      </c>
      <c r="AP427" s="416">
        <v>24</v>
      </c>
      <c r="AQ427" s="416">
        <v>1</v>
      </c>
      <c r="AR427" s="416">
        <v>2</v>
      </c>
      <c r="AS427" s="416">
        <v>0</v>
      </c>
      <c r="AT427" s="416">
        <v>1</v>
      </c>
      <c r="AU427" s="416">
        <v>0</v>
      </c>
      <c r="AV427" s="416">
        <v>173</v>
      </c>
      <c r="AW427" s="448"/>
      <c r="AX427" s="416"/>
      <c r="AY427" s="437" t="str">
        <f t="shared" si="19"/>
        <v>No</v>
      </c>
      <c r="AZ427" s="437" t="str">
        <f t="shared" si="20"/>
        <v>Open</v>
      </c>
      <c r="BA427" s="437"/>
      <c r="BB427" s="544"/>
      <c r="BC427" s="545"/>
      <c r="BD427" s="247"/>
      <c r="BE427" s="247"/>
      <c r="BF427" s="247"/>
      <c r="BG427" s="247"/>
      <c r="BH427" s="247"/>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FE427" s="146"/>
      <c r="FF427" s="146"/>
      <c r="FG427" s="146"/>
      <c r="FH427" s="146"/>
      <c r="FI427" s="146"/>
      <c r="FJ427" s="146"/>
      <c r="FK427" s="146"/>
      <c r="FL427" s="143"/>
      <c r="FM427" s="143"/>
      <c r="FN427" s="143"/>
      <c r="FO427" s="143"/>
      <c r="FP427" s="143"/>
      <c r="FQ427" s="143"/>
      <c r="FR427" s="143"/>
    </row>
    <row r="428" spans="1:174" x14ac:dyDescent="0.2">
      <c r="A428" s="150" t="s">
        <v>106</v>
      </c>
      <c r="B428" s="151" t="s">
        <v>284</v>
      </c>
      <c r="C428" s="152" t="s">
        <v>293</v>
      </c>
      <c r="D428" s="404" t="s">
        <v>105</v>
      </c>
      <c r="E428" s="436">
        <v>0</v>
      </c>
      <c r="F428" s="286">
        <v>841</v>
      </c>
      <c r="G428" s="447">
        <v>0</v>
      </c>
      <c r="H428" s="416">
        <v>36</v>
      </c>
      <c r="I428" s="416">
        <v>390</v>
      </c>
      <c r="J428" s="416">
        <v>662</v>
      </c>
      <c r="K428" s="416">
        <v>10</v>
      </c>
      <c r="L428" s="416">
        <v>11</v>
      </c>
      <c r="M428" s="416">
        <v>49</v>
      </c>
      <c r="N428" s="416">
        <v>15</v>
      </c>
      <c r="O428" s="416">
        <v>0</v>
      </c>
      <c r="P428" s="416">
        <v>71</v>
      </c>
      <c r="Q428" s="416">
        <v>356</v>
      </c>
      <c r="R428" s="416">
        <v>1733</v>
      </c>
      <c r="S428" s="416">
        <v>0</v>
      </c>
      <c r="T428" s="416">
        <v>0</v>
      </c>
      <c r="U428" s="416">
        <v>35</v>
      </c>
      <c r="V428" s="416">
        <v>28</v>
      </c>
      <c r="W428" s="416">
        <v>70</v>
      </c>
      <c r="X428" s="416">
        <v>27</v>
      </c>
      <c r="Y428" s="416">
        <v>609</v>
      </c>
      <c r="Z428" s="416">
        <v>0</v>
      </c>
      <c r="AA428" s="416">
        <v>24</v>
      </c>
      <c r="AB428" s="416">
        <v>4967</v>
      </c>
      <c r="AC428" s="561">
        <v>2</v>
      </c>
      <c r="AD428" s="561">
        <v>2</v>
      </c>
      <c r="AE428" s="416">
        <v>619</v>
      </c>
      <c r="AF428" s="416">
        <v>590</v>
      </c>
      <c r="AG428" s="416">
        <v>612</v>
      </c>
      <c r="AH428" s="416">
        <v>728</v>
      </c>
      <c r="AI428" s="416">
        <v>210</v>
      </c>
      <c r="AJ428" s="416">
        <v>78</v>
      </c>
      <c r="AK428" s="416">
        <v>51</v>
      </c>
      <c r="AL428" s="416">
        <v>38</v>
      </c>
      <c r="AM428" s="416">
        <v>2926</v>
      </c>
      <c r="AN428" s="416">
        <v>391</v>
      </c>
      <c r="AO428" s="416">
        <v>357</v>
      </c>
      <c r="AP428" s="416">
        <v>492</v>
      </c>
      <c r="AQ428" s="416">
        <v>530</v>
      </c>
      <c r="AR428" s="416">
        <v>177</v>
      </c>
      <c r="AS428" s="416">
        <v>63</v>
      </c>
      <c r="AT428" s="416">
        <v>41</v>
      </c>
      <c r="AU428" s="416">
        <v>38</v>
      </c>
      <c r="AV428" s="416">
        <v>2089</v>
      </c>
      <c r="AW428" s="448"/>
      <c r="AX428" s="416"/>
      <c r="AY428" s="437" t="str">
        <f t="shared" si="19"/>
        <v>No</v>
      </c>
      <c r="AZ428" s="437" t="str">
        <f t="shared" si="20"/>
        <v>No</v>
      </c>
      <c r="BA428" s="437"/>
      <c r="BB428" s="544"/>
      <c r="BC428" s="545"/>
      <c r="BD428" s="247"/>
      <c r="BE428" s="247"/>
      <c r="BF428" s="247"/>
      <c r="BG428" s="247"/>
      <c r="BH428" s="247"/>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FE428" s="146"/>
      <c r="FF428" s="146"/>
      <c r="FG428" s="146"/>
      <c r="FH428" s="146"/>
      <c r="FI428" s="146"/>
      <c r="FJ428" s="146"/>
      <c r="FK428" s="146"/>
      <c r="FL428" s="143"/>
      <c r="FM428" s="143"/>
      <c r="FN428" s="143"/>
      <c r="FO428" s="143"/>
      <c r="FP428" s="143"/>
      <c r="FQ428" s="143"/>
      <c r="FR428" s="143"/>
    </row>
    <row r="429" spans="1:174" x14ac:dyDescent="0.2">
      <c r="A429" s="150" t="s">
        <v>410</v>
      </c>
      <c r="B429" s="151" t="s">
        <v>280</v>
      </c>
      <c r="C429" s="152" t="s">
        <v>128</v>
      </c>
      <c r="D429" s="404" t="s">
        <v>409</v>
      </c>
      <c r="E429" s="436">
        <v>0</v>
      </c>
      <c r="F429" s="286">
        <v>10</v>
      </c>
      <c r="G429" s="447">
        <v>0</v>
      </c>
      <c r="H429" s="416">
        <v>10</v>
      </c>
      <c r="I429" s="416">
        <v>87</v>
      </c>
      <c r="J429" s="416">
        <v>297</v>
      </c>
      <c r="K429" s="416">
        <v>170</v>
      </c>
      <c r="L429" s="416">
        <v>3</v>
      </c>
      <c r="M429" s="416">
        <v>13</v>
      </c>
      <c r="N429" s="416">
        <v>4</v>
      </c>
      <c r="O429" s="416">
        <v>0</v>
      </c>
      <c r="P429" s="416">
        <v>10</v>
      </c>
      <c r="Q429" s="416">
        <v>472</v>
      </c>
      <c r="R429" s="416">
        <v>478</v>
      </c>
      <c r="S429" s="416">
        <v>0</v>
      </c>
      <c r="T429" s="416">
        <v>9</v>
      </c>
      <c r="U429" s="416">
        <v>0</v>
      </c>
      <c r="V429" s="416">
        <v>16</v>
      </c>
      <c r="W429" s="416">
        <v>14</v>
      </c>
      <c r="X429" s="416">
        <v>6</v>
      </c>
      <c r="Y429" s="416">
        <v>526</v>
      </c>
      <c r="Z429" s="416">
        <v>218</v>
      </c>
      <c r="AA429" s="416">
        <v>13</v>
      </c>
      <c r="AB429" s="416">
        <v>2356</v>
      </c>
      <c r="AC429" s="561">
        <v>2</v>
      </c>
      <c r="AD429" s="561">
        <v>3</v>
      </c>
      <c r="AE429" s="416">
        <v>0</v>
      </c>
      <c r="AF429" s="416">
        <v>0</v>
      </c>
      <c r="AG429" s="416">
        <v>0</v>
      </c>
      <c r="AH429" s="416">
        <v>0</v>
      </c>
      <c r="AI429" s="416">
        <v>0</v>
      </c>
      <c r="AJ429" s="416">
        <v>0</v>
      </c>
      <c r="AK429" s="416">
        <v>0</v>
      </c>
      <c r="AL429" s="416">
        <v>0</v>
      </c>
      <c r="AM429" s="416">
        <v>0</v>
      </c>
      <c r="AN429" s="416">
        <v>0</v>
      </c>
      <c r="AO429" s="416">
        <v>0</v>
      </c>
      <c r="AP429" s="416">
        <v>0</v>
      </c>
      <c r="AQ429" s="416">
        <v>0</v>
      </c>
      <c r="AR429" s="416">
        <v>0</v>
      </c>
      <c r="AS429" s="416">
        <v>0</v>
      </c>
      <c r="AT429" s="416">
        <v>0</v>
      </c>
      <c r="AU429" s="416">
        <v>0</v>
      </c>
      <c r="AV429" s="416">
        <v>0</v>
      </c>
      <c r="AW429" s="448"/>
      <c r="AX429" s="416"/>
      <c r="AY429" s="437" t="str">
        <f t="shared" si="19"/>
        <v>No</v>
      </c>
      <c r="AZ429" s="437" t="str">
        <f t="shared" si="20"/>
        <v>Open</v>
      </c>
      <c r="BA429" s="437"/>
      <c r="BB429" s="544"/>
      <c r="BC429" s="545"/>
      <c r="BD429" s="247"/>
      <c r="BE429" s="247"/>
      <c r="BF429" s="247"/>
      <c r="BG429" s="247"/>
      <c r="BH429" s="247"/>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FE429" s="146"/>
      <c r="FF429" s="146"/>
      <c r="FG429" s="146"/>
      <c r="FH429" s="146"/>
      <c r="FI429" s="146"/>
      <c r="FJ429" s="146"/>
      <c r="FK429" s="146"/>
      <c r="FL429" s="143"/>
      <c r="FM429" s="143"/>
      <c r="FN429" s="143"/>
      <c r="FO429" s="143"/>
      <c r="FP429" s="143"/>
      <c r="FQ429" s="143"/>
      <c r="FR429" s="143"/>
    </row>
    <row r="430" spans="1:174" x14ac:dyDescent="0.2">
      <c r="A430" s="150" t="s">
        <v>412</v>
      </c>
      <c r="B430" s="151" t="s">
        <v>276</v>
      </c>
      <c r="C430" s="152" t="s">
        <v>69</v>
      </c>
      <c r="D430" s="404" t="s">
        <v>411</v>
      </c>
      <c r="E430" s="436">
        <v>0</v>
      </c>
      <c r="F430" s="286">
        <v>38</v>
      </c>
      <c r="G430" s="447">
        <v>0</v>
      </c>
      <c r="H430" s="416">
        <v>1</v>
      </c>
      <c r="I430" s="416">
        <v>66</v>
      </c>
      <c r="J430" s="416">
        <v>94</v>
      </c>
      <c r="K430" s="416">
        <v>4</v>
      </c>
      <c r="L430" s="416">
        <v>1</v>
      </c>
      <c r="M430" s="416">
        <v>3</v>
      </c>
      <c r="N430" s="416">
        <v>0</v>
      </c>
      <c r="O430" s="416">
        <v>0</v>
      </c>
      <c r="P430" s="416">
        <v>2</v>
      </c>
      <c r="Q430" s="416">
        <v>0</v>
      </c>
      <c r="R430" s="416">
        <v>34</v>
      </c>
      <c r="S430" s="416">
        <v>0</v>
      </c>
      <c r="T430" s="416">
        <v>438</v>
      </c>
      <c r="U430" s="416">
        <v>0</v>
      </c>
      <c r="V430" s="416">
        <v>38</v>
      </c>
      <c r="W430" s="416">
        <v>2</v>
      </c>
      <c r="X430" s="416">
        <v>18</v>
      </c>
      <c r="Y430" s="416">
        <v>42</v>
      </c>
      <c r="Z430" s="416">
        <v>0</v>
      </c>
      <c r="AA430" s="416">
        <v>16</v>
      </c>
      <c r="AB430" s="416">
        <v>797</v>
      </c>
      <c r="AC430" s="561">
        <v>2</v>
      </c>
      <c r="AD430" s="561">
        <v>3</v>
      </c>
      <c r="AE430" s="416">
        <v>15</v>
      </c>
      <c r="AF430" s="416">
        <v>12</v>
      </c>
      <c r="AG430" s="416">
        <v>9</v>
      </c>
      <c r="AH430" s="416">
        <v>5</v>
      </c>
      <c r="AI430" s="416">
        <v>2</v>
      </c>
      <c r="AJ430" s="416">
        <v>0</v>
      </c>
      <c r="AK430" s="416">
        <v>5</v>
      </c>
      <c r="AL430" s="416">
        <v>3</v>
      </c>
      <c r="AM430" s="416">
        <v>51</v>
      </c>
      <c r="AN430" s="416">
        <v>8</v>
      </c>
      <c r="AO430" s="416">
        <v>10</v>
      </c>
      <c r="AP430" s="416">
        <v>4</v>
      </c>
      <c r="AQ430" s="416">
        <v>3</v>
      </c>
      <c r="AR430" s="416">
        <v>1</v>
      </c>
      <c r="AS430" s="416">
        <v>0</v>
      </c>
      <c r="AT430" s="416">
        <v>5</v>
      </c>
      <c r="AU430" s="416">
        <v>3</v>
      </c>
      <c r="AV430" s="416">
        <v>34</v>
      </c>
      <c r="AW430" s="448"/>
      <c r="AX430" s="416"/>
      <c r="AY430" s="437" t="str">
        <f t="shared" si="19"/>
        <v>No</v>
      </c>
      <c r="AZ430" s="437" t="str">
        <f t="shared" si="20"/>
        <v>Open</v>
      </c>
      <c r="BA430" s="437"/>
      <c r="BB430" s="544"/>
      <c r="BC430" s="545"/>
      <c r="BD430" s="247"/>
      <c r="BE430" s="247"/>
      <c r="BF430" s="247"/>
      <c r="BG430" s="247"/>
      <c r="BH430" s="247"/>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FE430" s="146"/>
      <c r="FF430" s="146"/>
      <c r="FG430" s="146"/>
      <c r="FH430" s="146"/>
      <c r="FI430" s="146"/>
      <c r="FJ430" s="146"/>
      <c r="FK430" s="146"/>
      <c r="FL430" s="143"/>
      <c r="FM430" s="143"/>
      <c r="FN430" s="143"/>
      <c r="FO430" s="143"/>
      <c r="FP430" s="143"/>
      <c r="FQ430" s="143"/>
      <c r="FR430" s="143"/>
    </row>
    <row r="431" spans="1:174" x14ac:dyDescent="0.2">
      <c r="A431" s="150" t="s">
        <v>414</v>
      </c>
      <c r="B431" s="151" t="s">
        <v>276</v>
      </c>
      <c r="C431" s="152" t="s">
        <v>285</v>
      </c>
      <c r="D431" s="404" t="s">
        <v>413</v>
      </c>
      <c r="E431" s="436">
        <v>0</v>
      </c>
      <c r="F431" s="286">
        <v>2</v>
      </c>
      <c r="G431" s="447">
        <v>0</v>
      </c>
      <c r="H431" s="416">
        <v>4</v>
      </c>
      <c r="I431" s="416">
        <v>225</v>
      </c>
      <c r="J431" s="416">
        <v>333</v>
      </c>
      <c r="K431" s="416">
        <v>7</v>
      </c>
      <c r="L431" s="416">
        <v>2</v>
      </c>
      <c r="M431" s="416">
        <v>20</v>
      </c>
      <c r="N431" s="416">
        <v>6</v>
      </c>
      <c r="O431" s="416">
        <v>0</v>
      </c>
      <c r="P431" s="416">
        <v>10</v>
      </c>
      <c r="Q431" s="416">
        <v>18</v>
      </c>
      <c r="R431" s="416">
        <v>54</v>
      </c>
      <c r="S431" s="416">
        <v>173</v>
      </c>
      <c r="T431" s="416">
        <v>2</v>
      </c>
      <c r="U431" s="416">
        <v>2</v>
      </c>
      <c r="V431" s="416">
        <v>7</v>
      </c>
      <c r="W431" s="416">
        <v>6</v>
      </c>
      <c r="X431" s="416">
        <v>44</v>
      </c>
      <c r="Y431" s="416">
        <v>210</v>
      </c>
      <c r="Z431" s="416">
        <v>0</v>
      </c>
      <c r="AA431" s="416">
        <v>85</v>
      </c>
      <c r="AB431" s="416">
        <v>1210</v>
      </c>
      <c r="AC431" s="561">
        <v>1</v>
      </c>
      <c r="AD431" s="561">
        <v>3</v>
      </c>
      <c r="AE431" s="416">
        <v>16</v>
      </c>
      <c r="AF431" s="416">
        <v>26</v>
      </c>
      <c r="AG431" s="416">
        <v>17</v>
      </c>
      <c r="AH431" s="416">
        <v>19</v>
      </c>
      <c r="AI431" s="416">
        <v>4</v>
      </c>
      <c r="AJ431" s="416">
        <v>1</v>
      </c>
      <c r="AK431" s="416">
        <v>5</v>
      </c>
      <c r="AL431" s="416">
        <v>0</v>
      </c>
      <c r="AM431" s="416">
        <v>88</v>
      </c>
      <c r="AN431" s="416">
        <v>12</v>
      </c>
      <c r="AO431" s="416">
        <v>19</v>
      </c>
      <c r="AP431" s="416">
        <v>13</v>
      </c>
      <c r="AQ431" s="416">
        <v>18</v>
      </c>
      <c r="AR431" s="416">
        <v>4</v>
      </c>
      <c r="AS431" s="416">
        <v>1</v>
      </c>
      <c r="AT431" s="416">
        <v>5</v>
      </c>
      <c r="AU431" s="416">
        <v>0</v>
      </c>
      <c r="AV431" s="416">
        <v>72</v>
      </c>
      <c r="AW431" s="448"/>
      <c r="AX431" s="416"/>
      <c r="AY431" s="437" t="str">
        <f t="shared" si="19"/>
        <v>Yes</v>
      </c>
      <c r="AZ431" s="437" t="str">
        <f t="shared" si="20"/>
        <v>Open</v>
      </c>
      <c r="BA431" s="437"/>
      <c r="BB431" s="544"/>
      <c r="BC431" s="545"/>
      <c r="BD431" s="247"/>
      <c r="BE431" s="247"/>
      <c r="BF431" s="247"/>
      <c r="BG431" s="247"/>
      <c r="BH431" s="247"/>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FE431" s="146"/>
      <c r="FF431" s="146"/>
      <c r="FG431" s="146"/>
      <c r="FH431" s="146"/>
      <c r="FI431" s="146"/>
      <c r="FJ431" s="146"/>
      <c r="FK431" s="146"/>
      <c r="FL431" s="143"/>
      <c r="FM431" s="143"/>
      <c r="FN431" s="143"/>
      <c r="FO431" s="143"/>
      <c r="FP431" s="143"/>
      <c r="FQ431" s="143"/>
      <c r="FR431" s="143"/>
    </row>
    <row r="432" spans="1:174" x14ac:dyDescent="0.2">
      <c r="A432" s="150" t="s">
        <v>416</v>
      </c>
      <c r="B432" s="151" t="s">
        <v>276</v>
      </c>
      <c r="C432" s="152" t="s">
        <v>285</v>
      </c>
      <c r="D432" s="404" t="s">
        <v>415</v>
      </c>
      <c r="E432" s="436">
        <v>0</v>
      </c>
      <c r="F432" s="286">
        <v>14</v>
      </c>
      <c r="G432" s="447">
        <v>0</v>
      </c>
      <c r="H432" s="416">
        <v>0</v>
      </c>
      <c r="I432" s="416">
        <v>92</v>
      </c>
      <c r="J432" s="416">
        <v>172</v>
      </c>
      <c r="K432" s="416">
        <v>0</v>
      </c>
      <c r="L432" s="416">
        <v>1</v>
      </c>
      <c r="M432" s="416">
        <v>8</v>
      </c>
      <c r="N432" s="416">
        <v>1</v>
      </c>
      <c r="O432" s="416">
        <v>0</v>
      </c>
      <c r="P432" s="416">
        <v>1</v>
      </c>
      <c r="Q432" s="416">
        <v>0</v>
      </c>
      <c r="R432" s="416">
        <v>14</v>
      </c>
      <c r="S432" s="416">
        <v>61</v>
      </c>
      <c r="T432" s="416">
        <v>0</v>
      </c>
      <c r="U432" s="416">
        <v>0</v>
      </c>
      <c r="V432" s="416">
        <v>23</v>
      </c>
      <c r="W432" s="416">
        <v>6</v>
      </c>
      <c r="X432" s="416">
        <v>20</v>
      </c>
      <c r="Y432" s="416">
        <v>67</v>
      </c>
      <c r="Z432" s="416">
        <v>0</v>
      </c>
      <c r="AA432" s="416">
        <v>62</v>
      </c>
      <c r="AB432" s="416">
        <v>542</v>
      </c>
      <c r="AC432" s="561">
        <v>1</v>
      </c>
      <c r="AD432" s="561">
        <v>1</v>
      </c>
      <c r="AE432" s="416">
        <v>1</v>
      </c>
      <c r="AF432" s="416">
        <v>9</v>
      </c>
      <c r="AG432" s="416">
        <v>5</v>
      </c>
      <c r="AH432" s="416">
        <v>7</v>
      </c>
      <c r="AI432" s="416">
        <v>3</v>
      </c>
      <c r="AJ432" s="416">
        <v>1</v>
      </c>
      <c r="AK432" s="416">
        <v>2</v>
      </c>
      <c r="AL432" s="416">
        <v>0</v>
      </c>
      <c r="AM432" s="416">
        <v>28</v>
      </c>
      <c r="AN432" s="416">
        <v>0</v>
      </c>
      <c r="AO432" s="416">
        <v>4</v>
      </c>
      <c r="AP432" s="416">
        <v>3</v>
      </c>
      <c r="AQ432" s="416">
        <v>3</v>
      </c>
      <c r="AR432" s="416">
        <v>2</v>
      </c>
      <c r="AS432" s="416">
        <v>1</v>
      </c>
      <c r="AT432" s="416">
        <v>1</v>
      </c>
      <c r="AU432" s="416">
        <v>0</v>
      </c>
      <c r="AV432" s="416">
        <v>14</v>
      </c>
      <c r="AW432" s="448"/>
      <c r="AX432" s="416"/>
      <c r="AY432" s="437" t="str">
        <f t="shared" si="19"/>
        <v>Yes</v>
      </c>
      <c r="AZ432" s="437" t="str">
        <f t="shared" si="20"/>
        <v>Yes</v>
      </c>
      <c r="BA432" s="437"/>
      <c r="BB432" s="544"/>
      <c r="BC432" s="545"/>
      <c r="BD432" s="247"/>
      <c r="BE432" s="247"/>
      <c r="BF432" s="247"/>
      <c r="BG432" s="247"/>
      <c r="BH432" s="247"/>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FE432" s="146"/>
      <c r="FF432" s="146"/>
      <c r="FG432" s="146"/>
      <c r="FH432" s="146"/>
      <c r="FI432" s="146"/>
      <c r="FJ432" s="146"/>
      <c r="FK432" s="146"/>
      <c r="FL432" s="143"/>
      <c r="FM432" s="143"/>
      <c r="FN432" s="143"/>
      <c r="FO432" s="143"/>
      <c r="FP432" s="143"/>
      <c r="FQ432" s="143"/>
      <c r="FR432" s="143"/>
    </row>
    <row r="433" spans="1:174" x14ac:dyDescent="0.2">
      <c r="A433" s="150" t="s">
        <v>418</v>
      </c>
      <c r="B433" s="151" t="s">
        <v>276</v>
      </c>
      <c r="C433" s="152" t="s">
        <v>277</v>
      </c>
      <c r="D433" s="404" t="s">
        <v>417</v>
      </c>
      <c r="E433" s="436">
        <v>0</v>
      </c>
      <c r="F433" s="286">
        <v>63</v>
      </c>
      <c r="G433" s="447">
        <v>0</v>
      </c>
      <c r="H433" s="416">
        <v>5</v>
      </c>
      <c r="I433" s="416">
        <v>84</v>
      </c>
      <c r="J433" s="416">
        <v>160</v>
      </c>
      <c r="K433" s="416">
        <v>3</v>
      </c>
      <c r="L433" s="416">
        <v>1</v>
      </c>
      <c r="M433" s="416">
        <v>10</v>
      </c>
      <c r="N433" s="416">
        <v>1</v>
      </c>
      <c r="O433" s="416">
        <v>0</v>
      </c>
      <c r="P433" s="416">
        <v>0</v>
      </c>
      <c r="Q433" s="416">
        <v>12</v>
      </c>
      <c r="R433" s="416">
        <v>45</v>
      </c>
      <c r="S433" s="416">
        <v>529</v>
      </c>
      <c r="T433" s="416">
        <v>3</v>
      </c>
      <c r="U433" s="416">
        <v>0</v>
      </c>
      <c r="V433" s="416">
        <v>42</v>
      </c>
      <c r="W433" s="416">
        <v>2</v>
      </c>
      <c r="X433" s="416">
        <v>48</v>
      </c>
      <c r="Y433" s="416">
        <v>86</v>
      </c>
      <c r="Z433" s="416">
        <v>0</v>
      </c>
      <c r="AA433" s="416">
        <v>70</v>
      </c>
      <c r="AB433" s="416">
        <v>1164</v>
      </c>
      <c r="AC433" s="561">
        <v>2</v>
      </c>
      <c r="AD433" s="561">
        <v>3</v>
      </c>
      <c r="AE433" s="416">
        <v>7</v>
      </c>
      <c r="AF433" s="416">
        <v>8</v>
      </c>
      <c r="AG433" s="416">
        <v>22</v>
      </c>
      <c r="AH433" s="416">
        <v>5</v>
      </c>
      <c r="AI433" s="416">
        <v>4</v>
      </c>
      <c r="AJ433" s="416">
        <v>4</v>
      </c>
      <c r="AK433" s="416">
        <v>1</v>
      </c>
      <c r="AL433" s="416">
        <v>9</v>
      </c>
      <c r="AM433" s="416">
        <v>60</v>
      </c>
      <c r="AN433" s="416">
        <v>6</v>
      </c>
      <c r="AO433" s="416">
        <v>8</v>
      </c>
      <c r="AP433" s="416">
        <v>20</v>
      </c>
      <c r="AQ433" s="416">
        <v>5</v>
      </c>
      <c r="AR433" s="416">
        <v>4</v>
      </c>
      <c r="AS433" s="416">
        <v>4</v>
      </c>
      <c r="AT433" s="416">
        <v>1</v>
      </c>
      <c r="AU433" s="416">
        <v>9</v>
      </c>
      <c r="AV433" s="416">
        <v>57</v>
      </c>
      <c r="AW433" s="448"/>
      <c r="AX433" s="416"/>
      <c r="AY433" s="437" t="str">
        <f t="shared" si="19"/>
        <v>No</v>
      </c>
      <c r="AZ433" s="437" t="str">
        <f t="shared" si="20"/>
        <v>Open</v>
      </c>
      <c r="BA433" s="437"/>
      <c r="BB433" s="544"/>
      <c r="BC433" s="545"/>
      <c r="BD433" s="247"/>
      <c r="BE433" s="247"/>
      <c r="BF433" s="247"/>
      <c r="BG433" s="247"/>
      <c r="BH433" s="247"/>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FE433" s="146"/>
      <c r="FF433" s="146"/>
      <c r="FG433" s="146"/>
      <c r="FH433" s="146"/>
      <c r="FI433" s="146"/>
      <c r="FJ433" s="146"/>
      <c r="FK433" s="146"/>
      <c r="FL433" s="143"/>
      <c r="FM433" s="143"/>
      <c r="FN433" s="143"/>
      <c r="FO433" s="143"/>
      <c r="FP433" s="143"/>
      <c r="FQ433" s="143"/>
      <c r="FR433" s="143"/>
    </row>
    <row r="434" spans="1:174" x14ac:dyDescent="0.2">
      <c r="A434" s="150" t="s">
        <v>420</v>
      </c>
      <c r="B434" s="151" t="s">
        <v>276</v>
      </c>
      <c r="C434" s="152" t="s">
        <v>69</v>
      </c>
      <c r="D434" s="404" t="s">
        <v>419</v>
      </c>
      <c r="E434" s="436">
        <v>0</v>
      </c>
      <c r="F434" s="286">
        <v>51</v>
      </c>
      <c r="G434" s="447">
        <v>0</v>
      </c>
      <c r="H434" s="416">
        <v>1</v>
      </c>
      <c r="I434" s="416">
        <v>56</v>
      </c>
      <c r="J434" s="416">
        <v>172</v>
      </c>
      <c r="K434" s="416">
        <v>12</v>
      </c>
      <c r="L434" s="416">
        <v>4</v>
      </c>
      <c r="M434" s="416">
        <v>6</v>
      </c>
      <c r="N434" s="416">
        <v>4</v>
      </c>
      <c r="O434" s="416">
        <v>0</v>
      </c>
      <c r="P434" s="416">
        <v>1</v>
      </c>
      <c r="Q434" s="416">
        <v>10</v>
      </c>
      <c r="R434" s="416">
        <v>67</v>
      </c>
      <c r="S434" s="416">
        <v>0</v>
      </c>
      <c r="T434" s="416">
        <v>1</v>
      </c>
      <c r="U434" s="416">
        <v>0</v>
      </c>
      <c r="V434" s="416">
        <v>12</v>
      </c>
      <c r="W434" s="416">
        <v>5</v>
      </c>
      <c r="X434" s="416">
        <v>63</v>
      </c>
      <c r="Y434" s="416">
        <v>136</v>
      </c>
      <c r="Z434" s="416">
        <v>0</v>
      </c>
      <c r="AA434" s="416">
        <v>47</v>
      </c>
      <c r="AB434" s="416">
        <v>648</v>
      </c>
      <c r="AC434" s="561">
        <v>1</v>
      </c>
      <c r="AD434" s="561">
        <v>3</v>
      </c>
      <c r="AE434" s="416">
        <v>3</v>
      </c>
      <c r="AF434" s="416">
        <v>27</v>
      </c>
      <c r="AG434" s="416">
        <v>36</v>
      </c>
      <c r="AH434" s="416">
        <v>15</v>
      </c>
      <c r="AI434" s="416">
        <v>5</v>
      </c>
      <c r="AJ434" s="416">
        <v>4</v>
      </c>
      <c r="AK434" s="416">
        <v>9</v>
      </c>
      <c r="AL434" s="416">
        <v>6</v>
      </c>
      <c r="AM434" s="416">
        <v>105</v>
      </c>
      <c r="AN434" s="416">
        <v>5</v>
      </c>
      <c r="AO434" s="416">
        <v>19</v>
      </c>
      <c r="AP434" s="416">
        <v>24</v>
      </c>
      <c r="AQ434" s="416">
        <v>10</v>
      </c>
      <c r="AR434" s="416">
        <v>3</v>
      </c>
      <c r="AS434" s="416">
        <v>3</v>
      </c>
      <c r="AT434" s="416">
        <v>7</v>
      </c>
      <c r="AU434" s="416">
        <v>6</v>
      </c>
      <c r="AV434" s="416">
        <v>77</v>
      </c>
      <c r="AW434" s="448"/>
      <c r="AX434" s="416"/>
      <c r="AY434" s="437" t="str">
        <f t="shared" si="19"/>
        <v>Yes</v>
      </c>
      <c r="AZ434" s="437" t="str">
        <f t="shared" si="20"/>
        <v>Open</v>
      </c>
      <c r="BA434" s="437"/>
      <c r="BB434" s="544"/>
      <c r="BC434" s="545"/>
      <c r="BD434" s="247"/>
      <c r="BE434" s="247"/>
      <c r="BF434" s="247"/>
      <c r="BG434" s="247"/>
      <c r="BH434" s="247"/>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FE434" s="146"/>
      <c r="FF434" s="146"/>
      <c r="FG434" s="146"/>
      <c r="FH434" s="146"/>
      <c r="FI434" s="146"/>
      <c r="FJ434" s="146"/>
      <c r="FK434" s="146"/>
      <c r="FL434" s="143"/>
      <c r="FM434" s="143"/>
      <c r="FN434" s="143"/>
      <c r="FO434" s="143"/>
      <c r="FP434" s="143"/>
      <c r="FQ434" s="143"/>
      <c r="FR434" s="143"/>
    </row>
    <row r="435" spans="1:174" x14ac:dyDescent="0.2">
      <c r="A435" s="150" t="s">
        <v>422</v>
      </c>
      <c r="B435" s="151" t="s">
        <v>276</v>
      </c>
      <c r="C435" s="152" t="s">
        <v>279</v>
      </c>
      <c r="D435" s="404" t="s">
        <v>421</v>
      </c>
      <c r="E435" s="436">
        <v>0</v>
      </c>
      <c r="F435" s="286">
        <v>71</v>
      </c>
      <c r="G435" s="447">
        <v>0</v>
      </c>
      <c r="H435" s="416">
        <v>4</v>
      </c>
      <c r="I435" s="416">
        <v>150</v>
      </c>
      <c r="J435" s="416">
        <v>279</v>
      </c>
      <c r="K435" s="416">
        <v>53</v>
      </c>
      <c r="L435" s="416">
        <v>4</v>
      </c>
      <c r="M435" s="416">
        <v>19</v>
      </c>
      <c r="N435" s="416">
        <v>3</v>
      </c>
      <c r="O435" s="416">
        <v>0</v>
      </c>
      <c r="P435" s="416">
        <v>14</v>
      </c>
      <c r="Q435" s="416">
        <v>5</v>
      </c>
      <c r="R435" s="416">
        <v>43</v>
      </c>
      <c r="S435" s="416">
        <v>432</v>
      </c>
      <c r="T435" s="416">
        <v>4</v>
      </c>
      <c r="U435" s="416">
        <v>4</v>
      </c>
      <c r="V435" s="416">
        <v>89</v>
      </c>
      <c r="W435" s="416">
        <v>2</v>
      </c>
      <c r="X435" s="416">
        <v>61</v>
      </c>
      <c r="Y435" s="416">
        <v>188</v>
      </c>
      <c r="Z435" s="416">
        <v>0</v>
      </c>
      <c r="AA435" s="416">
        <v>85</v>
      </c>
      <c r="AB435" s="416">
        <v>1510</v>
      </c>
      <c r="AC435" s="561">
        <v>2</v>
      </c>
      <c r="AD435" s="561">
        <v>2</v>
      </c>
      <c r="AE435" s="416">
        <v>32</v>
      </c>
      <c r="AF435" s="416">
        <v>12</v>
      </c>
      <c r="AG435" s="416">
        <v>8</v>
      </c>
      <c r="AH435" s="416">
        <v>2</v>
      </c>
      <c r="AI435" s="416">
        <v>2</v>
      </c>
      <c r="AJ435" s="416">
        <v>2</v>
      </c>
      <c r="AK435" s="416">
        <v>1</v>
      </c>
      <c r="AL435" s="416">
        <v>1</v>
      </c>
      <c r="AM435" s="416">
        <v>60</v>
      </c>
      <c r="AN435" s="416">
        <v>26</v>
      </c>
      <c r="AO435" s="416">
        <v>12</v>
      </c>
      <c r="AP435" s="416">
        <v>5</v>
      </c>
      <c r="AQ435" s="416">
        <v>1</v>
      </c>
      <c r="AR435" s="416">
        <v>0</v>
      </c>
      <c r="AS435" s="416">
        <v>2</v>
      </c>
      <c r="AT435" s="416">
        <v>1</v>
      </c>
      <c r="AU435" s="416">
        <v>1</v>
      </c>
      <c r="AV435" s="416">
        <v>48</v>
      </c>
      <c r="AW435" s="448"/>
      <c r="AX435" s="416"/>
      <c r="AY435" s="437" t="str">
        <f t="shared" si="19"/>
        <v>No</v>
      </c>
      <c r="AZ435" s="437" t="str">
        <f t="shared" si="20"/>
        <v>No</v>
      </c>
      <c r="BA435" s="437"/>
      <c r="BB435" s="544"/>
      <c r="BC435" s="545"/>
      <c r="BD435" s="247"/>
      <c r="BE435" s="247"/>
      <c r="BF435" s="247"/>
      <c r="BG435" s="247"/>
      <c r="BH435" s="247"/>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FE435" s="146"/>
      <c r="FF435" s="146"/>
      <c r="FG435" s="146"/>
      <c r="FH435" s="146"/>
      <c r="FI435" s="146"/>
      <c r="FJ435" s="146"/>
      <c r="FK435" s="146"/>
      <c r="FL435" s="143"/>
      <c r="FM435" s="143"/>
      <c r="FN435" s="143"/>
      <c r="FO435" s="143"/>
      <c r="FP435" s="143"/>
      <c r="FQ435" s="143"/>
      <c r="FR435" s="143"/>
    </row>
    <row r="436" spans="1:174" x14ac:dyDescent="0.2">
      <c r="A436" s="150" t="s">
        <v>424</v>
      </c>
      <c r="B436" s="151" t="s">
        <v>276</v>
      </c>
      <c r="C436" s="152" t="s">
        <v>279</v>
      </c>
      <c r="D436" s="404" t="s">
        <v>423</v>
      </c>
      <c r="E436" s="436">
        <v>0</v>
      </c>
      <c r="F436" s="286">
        <v>53</v>
      </c>
      <c r="G436" s="447">
        <v>0</v>
      </c>
      <c r="H436" s="416">
        <v>1</v>
      </c>
      <c r="I436" s="416">
        <v>53</v>
      </c>
      <c r="J436" s="416">
        <v>112</v>
      </c>
      <c r="K436" s="416">
        <v>2</v>
      </c>
      <c r="L436" s="416">
        <v>3</v>
      </c>
      <c r="M436" s="416">
        <v>8</v>
      </c>
      <c r="N436" s="416">
        <v>0</v>
      </c>
      <c r="O436" s="416">
        <v>0</v>
      </c>
      <c r="P436" s="416">
        <v>12</v>
      </c>
      <c r="Q436" s="416">
        <v>0</v>
      </c>
      <c r="R436" s="416">
        <v>32</v>
      </c>
      <c r="S436" s="416">
        <v>0</v>
      </c>
      <c r="T436" s="416">
        <v>209</v>
      </c>
      <c r="U436" s="416">
        <v>1</v>
      </c>
      <c r="V436" s="416">
        <v>0</v>
      </c>
      <c r="W436" s="416">
        <v>4</v>
      </c>
      <c r="X436" s="416">
        <v>8</v>
      </c>
      <c r="Y436" s="416">
        <v>53</v>
      </c>
      <c r="Z436" s="416">
        <v>0</v>
      </c>
      <c r="AA436" s="416">
        <v>11</v>
      </c>
      <c r="AB436" s="416">
        <v>562</v>
      </c>
      <c r="AC436" s="561">
        <v>2</v>
      </c>
      <c r="AD436" s="561">
        <v>2</v>
      </c>
      <c r="AE436" s="416">
        <v>26</v>
      </c>
      <c r="AF436" s="416">
        <v>11</v>
      </c>
      <c r="AG436" s="416">
        <v>6</v>
      </c>
      <c r="AH436" s="416">
        <v>7</v>
      </c>
      <c r="AI436" s="416">
        <v>2</v>
      </c>
      <c r="AJ436" s="416">
        <v>0</v>
      </c>
      <c r="AK436" s="416">
        <v>0</v>
      </c>
      <c r="AL436" s="416">
        <v>0</v>
      </c>
      <c r="AM436" s="416">
        <v>52</v>
      </c>
      <c r="AN436" s="416">
        <v>16</v>
      </c>
      <c r="AO436" s="416">
        <v>7</v>
      </c>
      <c r="AP436" s="416">
        <v>3</v>
      </c>
      <c r="AQ436" s="416">
        <v>5</v>
      </c>
      <c r="AR436" s="416">
        <v>1</v>
      </c>
      <c r="AS436" s="416">
        <v>0</v>
      </c>
      <c r="AT436" s="416">
        <v>0</v>
      </c>
      <c r="AU436" s="416">
        <v>0</v>
      </c>
      <c r="AV436" s="416">
        <v>32</v>
      </c>
      <c r="AW436" s="448"/>
      <c r="AX436" s="416"/>
      <c r="AY436" s="437" t="str">
        <f t="shared" si="19"/>
        <v>No</v>
      </c>
      <c r="AZ436" s="437" t="str">
        <f t="shared" si="20"/>
        <v>No</v>
      </c>
      <c r="BA436" s="437"/>
      <c r="BB436" s="544"/>
      <c r="BC436" s="545"/>
      <c r="BD436" s="247"/>
      <c r="BE436" s="247"/>
      <c r="BF436" s="247"/>
      <c r="BG436" s="247"/>
      <c r="BH436" s="247"/>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FE436" s="146"/>
      <c r="FF436" s="146"/>
      <c r="FG436" s="146"/>
      <c r="FH436" s="146"/>
      <c r="FI436" s="146"/>
      <c r="FJ436" s="146"/>
      <c r="FK436" s="146"/>
      <c r="FL436" s="143"/>
      <c r="FM436" s="143"/>
      <c r="FN436" s="143"/>
      <c r="FO436" s="143"/>
      <c r="FP436" s="143"/>
      <c r="FQ436" s="143"/>
      <c r="FR436" s="143"/>
    </row>
    <row r="437" spans="1:174" x14ac:dyDescent="0.2">
      <c r="A437" s="150" t="s">
        <v>425</v>
      </c>
      <c r="B437" s="151" t="s">
        <v>284</v>
      </c>
      <c r="C437" s="152" t="s">
        <v>283</v>
      </c>
      <c r="D437" s="404" t="s">
        <v>296</v>
      </c>
      <c r="E437" s="436">
        <v>0</v>
      </c>
      <c r="F437" s="286">
        <v>22</v>
      </c>
      <c r="G437" s="447">
        <v>0</v>
      </c>
      <c r="H437" s="416">
        <v>7</v>
      </c>
      <c r="I437" s="416">
        <v>306</v>
      </c>
      <c r="J437" s="416">
        <v>563</v>
      </c>
      <c r="K437" s="416">
        <v>2</v>
      </c>
      <c r="L437" s="416">
        <v>8</v>
      </c>
      <c r="M437" s="416">
        <v>27</v>
      </c>
      <c r="N437" s="416">
        <v>7</v>
      </c>
      <c r="O437" s="416">
        <v>0</v>
      </c>
      <c r="P437" s="416">
        <v>26</v>
      </c>
      <c r="Q437" s="416">
        <v>11</v>
      </c>
      <c r="R437" s="416">
        <v>138</v>
      </c>
      <c r="S437" s="416">
        <v>131</v>
      </c>
      <c r="T437" s="416">
        <v>2</v>
      </c>
      <c r="U437" s="416">
        <v>1</v>
      </c>
      <c r="V437" s="416">
        <v>8</v>
      </c>
      <c r="W437" s="416">
        <v>22</v>
      </c>
      <c r="X437" s="416">
        <v>64</v>
      </c>
      <c r="Y437" s="416">
        <v>192</v>
      </c>
      <c r="Z437" s="416">
        <v>0</v>
      </c>
      <c r="AA437" s="416">
        <v>61</v>
      </c>
      <c r="AB437" s="416">
        <v>1598</v>
      </c>
      <c r="AC437" s="561">
        <v>1</v>
      </c>
      <c r="AD437" s="561">
        <v>1</v>
      </c>
      <c r="AE437" s="416">
        <v>105</v>
      </c>
      <c r="AF437" s="416">
        <v>80</v>
      </c>
      <c r="AG437" s="416">
        <v>34</v>
      </c>
      <c r="AH437" s="416">
        <v>16</v>
      </c>
      <c r="AI437" s="416">
        <v>10</v>
      </c>
      <c r="AJ437" s="416">
        <v>6</v>
      </c>
      <c r="AK437" s="416">
        <v>1</v>
      </c>
      <c r="AL437" s="416">
        <v>11</v>
      </c>
      <c r="AM437" s="416">
        <v>263</v>
      </c>
      <c r="AN437" s="416">
        <v>63</v>
      </c>
      <c r="AO437" s="416">
        <v>41</v>
      </c>
      <c r="AP437" s="416">
        <v>16</v>
      </c>
      <c r="AQ437" s="416">
        <v>10</v>
      </c>
      <c r="AR437" s="416">
        <v>6</v>
      </c>
      <c r="AS437" s="416">
        <v>2</v>
      </c>
      <c r="AT437" s="416">
        <v>0</v>
      </c>
      <c r="AU437" s="416">
        <v>11</v>
      </c>
      <c r="AV437" s="416">
        <v>149</v>
      </c>
      <c r="AW437" s="448"/>
      <c r="AX437" s="416"/>
      <c r="AY437" s="437" t="str">
        <f t="shared" si="19"/>
        <v>Yes</v>
      </c>
      <c r="AZ437" s="437" t="str">
        <f t="shared" si="20"/>
        <v>Yes</v>
      </c>
      <c r="BA437" s="437"/>
      <c r="BB437" s="544"/>
      <c r="BC437" s="545"/>
      <c r="BD437" s="247"/>
      <c r="BE437" s="247"/>
      <c r="BF437" s="247"/>
      <c r="BG437" s="247"/>
      <c r="BH437" s="247"/>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FE437" s="146"/>
      <c r="FF437" s="146"/>
      <c r="FG437" s="146"/>
      <c r="FH437" s="146"/>
      <c r="FI437" s="146"/>
      <c r="FJ437" s="146"/>
      <c r="FK437" s="146"/>
      <c r="FL437" s="143"/>
      <c r="FM437" s="143"/>
      <c r="FN437" s="143"/>
      <c r="FO437" s="143"/>
      <c r="FP437" s="143"/>
      <c r="FQ437" s="143"/>
      <c r="FR437" s="143"/>
    </row>
    <row r="438" spans="1:174" x14ac:dyDescent="0.2">
      <c r="A438" s="150" t="s">
        <v>427</v>
      </c>
      <c r="B438" s="151" t="s">
        <v>276</v>
      </c>
      <c r="C438" s="152" t="s">
        <v>286</v>
      </c>
      <c r="D438" s="404" t="s">
        <v>426</v>
      </c>
      <c r="E438" s="436">
        <v>0</v>
      </c>
      <c r="F438" s="286">
        <v>51</v>
      </c>
      <c r="G438" s="447">
        <v>0</v>
      </c>
      <c r="H438" s="416">
        <v>1</v>
      </c>
      <c r="I438" s="416">
        <v>79</v>
      </c>
      <c r="J438" s="416">
        <v>172</v>
      </c>
      <c r="K438" s="416">
        <v>13</v>
      </c>
      <c r="L438" s="416">
        <v>1</v>
      </c>
      <c r="M438" s="416">
        <v>9</v>
      </c>
      <c r="N438" s="416">
        <v>2</v>
      </c>
      <c r="O438" s="416">
        <v>0</v>
      </c>
      <c r="P438" s="416">
        <v>5</v>
      </c>
      <c r="Q438" s="416">
        <v>4</v>
      </c>
      <c r="R438" s="416">
        <v>55</v>
      </c>
      <c r="S438" s="416">
        <v>0</v>
      </c>
      <c r="T438" s="416">
        <v>0</v>
      </c>
      <c r="U438" s="416">
        <v>1</v>
      </c>
      <c r="V438" s="416">
        <v>7</v>
      </c>
      <c r="W438" s="416">
        <v>10</v>
      </c>
      <c r="X438" s="416">
        <v>11</v>
      </c>
      <c r="Y438" s="416">
        <v>57</v>
      </c>
      <c r="Z438" s="416">
        <v>0</v>
      </c>
      <c r="AA438" s="416">
        <v>11</v>
      </c>
      <c r="AB438" s="416">
        <v>489</v>
      </c>
      <c r="AC438" s="561">
        <v>2</v>
      </c>
      <c r="AD438" s="561">
        <v>2</v>
      </c>
      <c r="AE438" s="416">
        <v>35</v>
      </c>
      <c r="AF438" s="416">
        <v>15</v>
      </c>
      <c r="AG438" s="416">
        <v>4</v>
      </c>
      <c r="AH438" s="416">
        <v>4</v>
      </c>
      <c r="AI438" s="416">
        <v>0</v>
      </c>
      <c r="AJ438" s="416">
        <v>0</v>
      </c>
      <c r="AK438" s="416">
        <v>0</v>
      </c>
      <c r="AL438" s="416">
        <v>1</v>
      </c>
      <c r="AM438" s="416">
        <v>59</v>
      </c>
      <c r="AN438" s="416">
        <v>35</v>
      </c>
      <c r="AO438" s="416">
        <v>15</v>
      </c>
      <c r="AP438" s="416">
        <v>4</v>
      </c>
      <c r="AQ438" s="416">
        <v>4</v>
      </c>
      <c r="AR438" s="416">
        <v>0</v>
      </c>
      <c r="AS438" s="416">
        <v>0</v>
      </c>
      <c r="AT438" s="416">
        <v>0</v>
      </c>
      <c r="AU438" s="416">
        <v>1</v>
      </c>
      <c r="AV438" s="416">
        <v>59</v>
      </c>
      <c r="AW438" s="448"/>
      <c r="AX438" s="416"/>
      <c r="AY438" s="437" t="str">
        <f t="shared" si="19"/>
        <v>No</v>
      </c>
      <c r="AZ438" s="437" t="str">
        <f t="shared" si="20"/>
        <v>No</v>
      </c>
      <c r="BA438" s="437"/>
      <c r="BB438" s="544"/>
      <c r="BC438" s="545"/>
      <c r="BD438" s="247"/>
      <c r="BE438" s="247"/>
      <c r="BF438" s="247"/>
      <c r="BG438" s="247"/>
      <c r="BH438" s="247"/>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FE438" s="146"/>
      <c r="FF438" s="146"/>
      <c r="FG438" s="146"/>
      <c r="FH438" s="146"/>
      <c r="FI438" s="146"/>
      <c r="FJ438" s="146"/>
      <c r="FK438" s="146"/>
      <c r="FL438" s="143"/>
      <c r="FM438" s="143"/>
      <c r="FN438" s="143"/>
      <c r="FO438" s="143"/>
      <c r="FP438" s="143"/>
      <c r="FQ438" s="143"/>
      <c r="FR438" s="143"/>
    </row>
    <row r="439" spans="1:174" x14ac:dyDescent="0.2">
      <c r="A439" s="150" t="s">
        <v>429</v>
      </c>
      <c r="B439" s="151" t="s">
        <v>276</v>
      </c>
      <c r="C439" s="152" t="s">
        <v>277</v>
      </c>
      <c r="D439" s="404" t="s">
        <v>428</v>
      </c>
      <c r="E439" s="436">
        <v>0</v>
      </c>
      <c r="F439" s="286">
        <v>16</v>
      </c>
      <c r="G439" s="447">
        <v>0</v>
      </c>
      <c r="H439" s="416">
        <v>2</v>
      </c>
      <c r="I439" s="416">
        <v>118</v>
      </c>
      <c r="J439" s="416">
        <v>215</v>
      </c>
      <c r="K439" s="416">
        <v>2</v>
      </c>
      <c r="L439" s="416">
        <v>2</v>
      </c>
      <c r="M439" s="416">
        <v>4</v>
      </c>
      <c r="N439" s="416">
        <v>2</v>
      </c>
      <c r="O439" s="416">
        <v>1</v>
      </c>
      <c r="P439" s="416">
        <v>7</v>
      </c>
      <c r="Q439" s="416">
        <v>66</v>
      </c>
      <c r="R439" s="416">
        <v>298</v>
      </c>
      <c r="S439" s="416">
        <v>0</v>
      </c>
      <c r="T439" s="416">
        <v>0</v>
      </c>
      <c r="U439" s="416">
        <v>2</v>
      </c>
      <c r="V439" s="416">
        <v>0</v>
      </c>
      <c r="W439" s="416">
        <v>20</v>
      </c>
      <c r="X439" s="416">
        <v>3</v>
      </c>
      <c r="Y439" s="416">
        <v>121</v>
      </c>
      <c r="Z439" s="416">
        <v>0</v>
      </c>
      <c r="AA439" s="416">
        <v>3</v>
      </c>
      <c r="AB439" s="416">
        <v>882</v>
      </c>
      <c r="AC439" s="561">
        <v>2</v>
      </c>
      <c r="AD439" s="561">
        <v>2</v>
      </c>
      <c r="AE439" s="416">
        <v>74</v>
      </c>
      <c r="AF439" s="416">
        <v>122</v>
      </c>
      <c r="AG439" s="416">
        <v>157</v>
      </c>
      <c r="AH439" s="416">
        <v>75</v>
      </c>
      <c r="AI439" s="416">
        <v>19</v>
      </c>
      <c r="AJ439" s="416">
        <v>2</v>
      </c>
      <c r="AK439" s="416">
        <v>1</v>
      </c>
      <c r="AL439" s="416">
        <v>0</v>
      </c>
      <c r="AM439" s="416">
        <v>450</v>
      </c>
      <c r="AN439" s="416">
        <v>56</v>
      </c>
      <c r="AO439" s="416">
        <v>93</v>
      </c>
      <c r="AP439" s="416">
        <v>135</v>
      </c>
      <c r="AQ439" s="416">
        <v>63</v>
      </c>
      <c r="AR439" s="416">
        <v>15</v>
      </c>
      <c r="AS439" s="416">
        <v>1</v>
      </c>
      <c r="AT439" s="416">
        <v>1</v>
      </c>
      <c r="AU439" s="416">
        <v>0</v>
      </c>
      <c r="AV439" s="416">
        <v>364</v>
      </c>
      <c r="AW439" s="448"/>
      <c r="AX439" s="416"/>
      <c r="AY439" s="437" t="str">
        <f t="shared" si="19"/>
        <v>No</v>
      </c>
      <c r="AZ439" s="437" t="str">
        <f t="shared" si="20"/>
        <v>No</v>
      </c>
      <c r="BA439" s="437"/>
      <c r="BB439" s="544"/>
      <c r="BC439" s="545"/>
      <c r="BD439" s="247"/>
      <c r="BE439" s="247"/>
      <c r="BF439" s="247"/>
      <c r="BG439" s="247"/>
      <c r="BH439" s="247"/>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FE439" s="146"/>
      <c r="FF439" s="146"/>
      <c r="FG439" s="146"/>
      <c r="FH439" s="146"/>
      <c r="FI439" s="146"/>
      <c r="FJ439" s="146"/>
      <c r="FK439" s="146"/>
      <c r="FL439" s="143"/>
      <c r="FM439" s="143"/>
      <c r="FN439" s="143"/>
      <c r="FO439" s="143"/>
      <c r="FP439" s="143"/>
      <c r="FQ439" s="143"/>
      <c r="FR439" s="143"/>
    </row>
    <row r="440" spans="1:174" x14ac:dyDescent="0.2">
      <c r="A440" s="150" t="s">
        <v>431</v>
      </c>
      <c r="B440" s="151" t="s">
        <v>276</v>
      </c>
      <c r="C440" s="152" t="s">
        <v>277</v>
      </c>
      <c r="D440" s="404" t="s">
        <v>430</v>
      </c>
      <c r="E440" s="436">
        <v>0</v>
      </c>
      <c r="F440" s="286">
        <v>26</v>
      </c>
      <c r="G440" s="447">
        <v>0</v>
      </c>
      <c r="H440" s="416">
        <v>1</v>
      </c>
      <c r="I440" s="416">
        <v>74</v>
      </c>
      <c r="J440" s="416">
        <v>147</v>
      </c>
      <c r="K440" s="416">
        <v>1</v>
      </c>
      <c r="L440" s="416">
        <v>2</v>
      </c>
      <c r="M440" s="416">
        <v>2</v>
      </c>
      <c r="N440" s="416">
        <v>1</v>
      </c>
      <c r="O440" s="416">
        <v>1</v>
      </c>
      <c r="P440" s="416">
        <v>1</v>
      </c>
      <c r="Q440" s="416">
        <v>0</v>
      </c>
      <c r="R440" s="416">
        <v>83</v>
      </c>
      <c r="S440" s="416">
        <v>0</v>
      </c>
      <c r="T440" s="416">
        <v>1</v>
      </c>
      <c r="U440" s="416">
        <v>0</v>
      </c>
      <c r="V440" s="416">
        <v>5</v>
      </c>
      <c r="W440" s="416">
        <v>5</v>
      </c>
      <c r="X440" s="416">
        <v>12</v>
      </c>
      <c r="Y440" s="416">
        <v>163</v>
      </c>
      <c r="Z440" s="416">
        <v>0</v>
      </c>
      <c r="AA440" s="416">
        <v>25</v>
      </c>
      <c r="AB440" s="416">
        <v>550</v>
      </c>
      <c r="AC440" s="561">
        <v>2</v>
      </c>
      <c r="AD440" s="561">
        <v>2</v>
      </c>
      <c r="AE440" s="416">
        <v>20</v>
      </c>
      <c r="AF440" s="416">
        <v>43</v>
      </c>
      <c r="AG440" s="416">
        <v>26</v>
      </c>
      <c r="AH440" s="416">
        <v>14</v>
      </c>
      <c r="AI440" s="416">
        <v>4</v>
      </c>
      <c r="AJ440" s="416">
        <v>1</v>
      </c>
      <c r="AK440" s="416">
        <v>0</v>
      </c>
      <c r="AL440" s="416">
        <v>0</v>
      </c>
      <c r="AM440" s="416">
        <v>108</v>
      </c>
      <c r="AN440" s="416">
        <v>18</v>
      </c>
      <c r="AO440" s="416">
        <v>36</v>
      </c>
      <c r="AP440" s="416">
        <v>19</v>
      </c>
      <c r="AQ440" s="416">
        <v>7</v>
      </c>
      <c r="AR440" s="416">
        <v>3</v>
      </c>
      <c r="AS440" s="416">
        <v>0</v>
      </c>
      <c r="AT440" s="416">
        <v>0</v>
      </c>
      <c r="AU440" s="416">
        <v>0</v>
      </c>
      <c r="AV440" s="416">
        <v>83</v>
      </c>
      <c r="AW440" s="448"/>
      <c r="AX440" s="416"/>
      <c r="AY440" s="437" t="str">
        <f t="shared" si="19"/>
        <v>No</v>
      </c>
      <c r="AZ440" s="437" t="str">
        <f t="shared" si="20"/>
        <v>No</v>
      </c>
      <c r="BA440" s="437"/>
      <c r="BB440" s="544"/>
      <c r="BC440" s="545"/>
      <c r="BD440" s="247"/>
      <c r="BE440" s="247"/>
      <c r="BF440" s="247"/>
      <c r="BG440" s="247"/>
      <c r="BH440" s="247"/>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FE440" s="146"/>
      <c r="FF440" s="146"/>
      <c r="FG440" s="146"/>
      <c r="FH440" s="146"/>
      <c r="FI440" s="146"/>
      <c r="FJ440" s="146"/>
      <c r="FK440" s="146"/>
      <c r="FL440" s="143"/>
      <c r="FM440" s="143"/>
      <c r="FN440" s="143"/>
      <c r="FO440" s="143"/>
      <c r="FP440" s="143"/>
      <c r="FQ440" s="143"/>
      <c r="FR440" s="143"/>
    </row>
    <row r="441" spans="1:174" x14ac:dyDescent="0.2">
      <c r="A441" s="150" t="s">
        <v>433</v>
      </c>
      <c r="B441" s="151" t="s">
        <v>276</v>
      </c>
      <c r="C441" s="152" t="s">
        <v>278</v>
      </c>
      <c r="D441" s="404" t="s">
        <v>432</v>
      </c>
      <c r="E441" s="436">
        <v>0</v>
      </c>
      <c r="F441" s="286">
        <v>3</v>
      </c>
      <c r="G441" s="447">
        <v>0</v>
      </c>
      <c r="H441" s="416">
        <v>0</v>
      </c>
      <c r="I441" s="416">
        <v>56</v>
      </c>
      <c r="J441" s="416">
        <v>145</v>
      </c>
      <c r="K441" s="416">
        <v>3</v>
      </c>
      <c r="L441" s="416">
        <v>1</v>
      </c>
      <c r="M441" s="416">
        <v>12</v>
      </c>
      <c r="N441" s="416">
        <v>2</v>
      </c>
      <c r="O441" s="416">
        <v>0</v>
      </c>
      <c r="P441" s="416">
        <v>10</v>
      </c>
      <c r="Q441" s="416">
        <v>15</v>
      </c>
      <c r="R441" s="416">
        <v>21</v>
      </c>
      <c r="S441" s="416">
        <v>1</v>
      </c>
      <c r="T441" s="416">
        <v>0</v>
      </c>
      <c r="U441" s="416">
        <v>0</v>
      </c>
      <c r="V441" s="416">
        <v>41</v>
      </c>
      <c r="W441" s="416">
        <v>23</v>
      </c>
      <c r="X441" s="416">
        <v>17</v>
      </c>
      <c r="Y441" s="416">
        <v>63</v>
      </c>
      <c r="Z441" s="416">
        <v>0</v>
      </c>
      <c r="AA441" s="416">
        <v>27</v>
      </c>
      <c r="AB441" s="416">
        <v>440</v>
      </c>
      <c r="AC441" s="561">
        <v>2</v>
      </c>
      <c r="AD441" s="561">
        <v>3</v>
      </c>
      <c r="AE441" s="416">
        <v>7</v>
      </c>
      <c r="AF441" s="416">
        <v>10</v>
      </c>
      <c r="AG441" s="416">
        <v>8</v>
      </c>
      <c r="AH441" s="416">
        <v>17</v>
      </c>
      <c r="AI441" s="416">
        <v>2</v>
      </c>
      <c r="AJ441" s="416">
        <v>0</v>
      </c>
      <c r="AK441" s="416">
        <v>0</v>
      </c>
      <c r="AL441" s="416">
        <v>0</v>
      </c>
      <c r="AM441" s="416">
        <v>44</v>
      </c>
      <c r="AN441" s="416">
        <v>6</v>
      </c>
      <c r="AO441" s="416">
        <v>8</v>
      </c>
      <c r="AP441" s="416">
        <v>4</v>
      </c>
      <c r="AQ441" s="416">
        <v>17</v>
      </c>
      <c r="AR441" s="416">
        <v>1</v>
      </c>
      <c r="AS441" s="416">
        <v>0</v>
      </c>
      <c r="AT441" s="416">
        <v>0</v>
      </c>
      <c r="AU441" s="416">
        <v>0</v>
      </c>
      <c r="AV441" s="416">
        <v>36</v>
      </c>
      <c r="AW441" s="448"/>
      <c r="AX441" s="416"/>
      <c r="AY441" s="437" t="str">
        <f t="shared" si="19"/>
        <v>No</v>
      </c>
      <c r="AZ441" s="437" t="str">
        <f t="shared" si="20"/>
        <v>Open</v>
      </c>
      <c r="BA441" s="437"/>
      <c r="BB441" s="544"/>
      <c r="BC441" s="545"/>
      <c r="BD441" s="247"/>
      <c r="BE441" s="247"/>
      <c r="BF441" s="247"/>
      <c r="BG441" s="247"/>
      <c r="BH441" s="247"/>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FE441" s="146"/>
      <c r="FF441" s="146"/>
      <c r="FG441" s="146"/>
      <c r="FH441" s="146"/>
      <c r="FI441" s="146"/>
      <c r="FJ441" s="146"/>
      <c r="FK441" s="146"/>
      <c r="FL441" s="143"/>
      <c r="FM441" s="143"/>
      <c r="FN441" s="143"/>
      <c r="FO441" s="143"/>
      <c r="FP441" s="143"/>
      <c r="FQ441" s="143"/>
      <c r="FR441" s="143"/>
    </row>
    <row r="442" spans="1:174" x14ac:dyDescent="0.2">
      <c r="A442" s="150" t="s">
        <v>435</v>
      </c>
      <c r="B442" s="151" t="s">
        <v>276</v>
      </c>
      <c r="C442" s="152" t="s">
        <v>277</v>
      </c>
      <c r="D442" s="404" t="s">
        <v>434</v>
      </c>
      <c r="E442" s="436">
        <v>0</v>
      </c>
      <c r="F442" s="286">
        <v>77</v>
      </c>
      <c r="G442" s="447">
        <v>0</v>
      </c>
      <c r="H442" s="416">
        <v>2</v>
      </c>
      <c r="I442" s="416">
        <v>76</v>
      </c>
      <c r="J442" s="416">
        <v>212</v>
      </c>
      <c r="K442" s="416">
        <v>3</v>
      </c>
      <c r="L442" s="416">
        <v>2</v>
      </c>
      <c r="M442" s="416">
        <v>5</v>
      </c>
      <c r="N442" s="416">
        <v>1</v>
      </c>
      <c r="O442" s="416">
        <v>0</v>
      </c>
      <c r="P442" s="416">
        <v>4</v>
      </c>
      <c r="Q442" s="416">
        <v>0</v>
      </c>
      <c r="R442" s="416">
        <v>48</v>
      </c>
      <c r="S442" s="416">
        <v>0</v>
      </c>
      <c r="T442" s="416">
        <v>1</v>
      </c>
      <c r="U442" s="416">
        <v>1</v>
      </c>
      <c r="V442" s="416">
        <v>3</v>
      </c>
      <c r="W442" s="416">
        <v>1</v>
      </c>
      <c r="X442" s="416">
        <v>17</v>
      </c>
      <c r="Y442" s="416">
        <v>84</v>
      </c>
      <c r="Z442" s="416">
        <v>10</v>
      </c>
      <c r="AA442" s="416">
        <v>13</v>
      </c>
      <c r="AB442" s="416">
        <v>560</v>
      </c>
      <c r="AC442" s="561">
        <v>1</v>
      </c>
      <c r="AD442" s="561">
        <v>3</v>
      </c>
      <c r="AE442" s="416">
        <v>7</v>
      </c>
      <c r="AF442" s="416">
        <v>4</v>
      </c>
      <c r="AG442" s="416">
        <v>15</v>
      </c>
      <c r="AH442" s="416">
        <v>25</v>
      </c>
      <c r="AI442" s="416">
        <v>8</v>
      </c>
      <c r="AJ442" s="416">
        <v>2</v>
      </c>
      <c r="AK442" s="416">
        <v>3</v>
      </c>
      <c r="AL442" s="416">
        <v>0</v>
      </c>
      <c r="AM442" s="416">
        <v>64</v>
      </c>
      <c r="AN442" s="416">
        <v>6</v>
      </c>
      <c r="AO442" s="416">
        <v>2</v>
      </c>
      <c r="AP442" s="416">
        <v>16</v>
      </c>
      <c r="AQ442" s="416">
        <v>13</v>
      </c>
      <c r="AR442" s="416">
        <v>5</v>
      </c>
      <c r="AS442" s="416">
        <v>1</v>
      </c>
      <c r="AT442" s="416">
        <v>4</v>
      </c>
      <c r="AU442" s="416">
        <v>1</v>
      </c>
      <c r="AV442" s="416">
        <v>48</v>
      </c>
      <c r="AW442" s="448"/>
      <c r="AX442" s="416"/>
      <c r="AY442" s="437" t="str">
        <f t="shared" si="19"/>
        <v>Yes</v>
      </c>
      <c r="AZ442" s="437" t="str">
        <f t="shared" si="20"/>
        <v>Open</v>
      </c>
      <c r="BA442" s="437"/>
      <c r="BB442" s="544"/>
      <c r="BC442" s="545"/>
      <c r="BD442" s="247"/>
      <c r="BE442" s="247"/>
      <c r="BF442" s="247"/>
      <c r="BG442" s="247"/>
      <c r="BH442" s="247"/>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FE442" s="146"/>
      <c r="FF442" s="146"/>
      <c r="FG442" s="146"/>
      <c r="FH442" s="146"/>
      <c r="FI442" s="146"/>
      <c r="FJ442" s="146"/>
      <c r="FK442" s="146"/>
      <c r="FL442" s="143"/>
      <c r="FM442" s="143"/>
      <c r="FN442" s="143"/>
      <c r="FO442" s="143"/>
      <c r="FP442" s="143"/>
      <c r="FQ442" s="143"/>
      <c r="FR442" s="143"/>
    </row>
    <row r="443" spans="1:174" x14ac:dyDescent="0.2">
      <c r="A443" s="150" t="s">
        <v>437</v>
      </c>
      <c r="B443" s="151" t="s">
        <v>280</v>
      </c>
      <c r="C443" s="152" t="s">
        <v>128</v>
      </c>
      <c r="D443" s="404" t="s">
        <v>436</v>
      </c>
      <c r="E443" s="436">
        <v>0</v>
      </c>
      <c r="F443" s="286">
        <v>14</v>
      </c>
      <c r="G443" s="447">
        <v>0</v>
      </c>
      <c r="H443" s="416">
        <v>2</v>
      </c>
      <c r="I443" s="416">
        <v>123</v>
      </c>
      <c r="J443" s="416">
        <v>381</v>
      </c>
      <c r="K443" s="416">
        <v>19</v>
      </c>
      <c r="L443" s="416">
        <v>4</v>
      </c>
      <c r="M443" s="416">
        <v>11</v>
      </c>
      <c r="N443" s="416">
        <v>6</v>
      </c>
      <c r="O443" s="416">
        <v>0</v>
      </c>
      <c r="P443" s="416">
        <v>4</v>
      </c>
      <c r="Q443" s="416">
        <v>87</v>
      </c>
      <c r="R443" s="416">
        <v>420</v>
      </c>
      <c r="S443" s="416">
        <v>0</v>
      </c>
      <c r="T443" s="416">
        <v>0</v>
      </c>
      <c r="U443" s="416">
        <v>0</v>
      </c>
      <c r="V443" s="416">
        <v>0</v>
      </c>
      <c r="W443" s="416">
        <v>47</v>
      </c>
      <c r="X443" s="416">
        <v>0</v>
      </c>
      <c r="Y443" s="416">
        <v>427</v>
      </c>
      <c r="Z443" s="416">
        <v>19</v>
      </c>
      <c r="AA443" s="416">
        <v>4</v>
      </c>
      <c r="AB443" s="416">
        <v>1568</v>
      </c>
      <c r="AC443" s="561">
        <v>2</v>
      </c>
      <c r="AD443" s="561">
        <v>3</v>
      </c>
      <c r="AE443" s="416">
        <v>47</v>
      </c>
      <c r="AF443" s="416">
        <v>117</v>
      </c>
      <c r="AG443" s="416">
        <v>218</v>
      </c>
      <c r="AH443" s="416">
        <v>138</v>
      </c>
      <c r="AI443" s="416">
        <v>99</v>
      </c>
      <c r="AJ443" s="416">
        <v>5</v>
      </c>
      <c r="AK443" s="416">
        <v>4</v>
      </c>
      <c r="AL443" s="416">
        <v>3</v>
      </c>
      <c r="AM443" s="416">
        <v>631</v>
      </c>
      <c r="AN443" s="416">
        <v>29</v>
      </c>
      <c r="AO443" s="416">
        <v>83</v>
      </c>
      <c r="AP443" s="416">
        <v>176</v>
      </c>
      <c r="AQ443" s="416">
        <v>121</v>
      </c>
      <c r="AR443" s="416">
        <v>85</v>
      </c>
      <c r="AS443" s="416">
        <v>5</v>
      </c>
      <c r="AT443" s="416">
        <v>5</v>
      </c>
      <c r="AU443" s="416">
        <v>3</v>
      </c>
      <c r="AV443" s="416">
        <v>507</v>
      </c>
      <c r="AW443" s="448"/>
      <c r="AX443" s="416"/>
      <c r="AY443" s="437" t="str">
        <f t="shared" si="19"/>
        <v>No</v>
      </c>
      <c r="AZ443" s="437" t="str">
        <f t="shared" si="20"/>
        <v>Open</v>
      </c>
      <c r="BA443" s="437"/>
      <c r="BB443" s="544"/>
      <c r="BC443" s="545"/>
      <c r="BD443" s="247"/>
      <c r="BE443" s="247"/>
      <c r="BF443" s="247"/>
      <c r="BG443" s="247"/>
      <c r="BH443" s="247"/>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FE443" s="146"/>
      <c r="FF443" s="146"/>
      <c r="FG443" s="146"/>
      <c r="FH443" s="146"/>
      <c r="FI443" s="146"/>
      <c r="FJ443" s="146"/>
      <c r="FK443" s="146"/>
      <c r="FL443" s="143"/>
      <c r="FM443" s="143"/>
      <c r="FN443" s="143"/>
      <c r="FO443" s="143"/>
      <c r="FP443" s="143"/>
      <c r="FQ443" s="143"/>
      <c r="FR443" s="143"/>
    </row>
    <row r="444" spans="1:174" x14ac:dyDescent="0.2">
      <c r="A444" s="150" t="s">
        <v>439</v>
      </c>
      <c r="B444" s="151" t="s">
        <v>276</v>
      </c>
      <c r="C444" s="152" t="s">
        <v>69</v>
      </c>
      <c r="D444" s="404" t="s">
        <v>438</v>
      </c>
      <c r="E444" s="436">
        <v>0</v>
      </c>
      <c r="F444" s="286">
        <v>4</v>
      </c>
      <c r="G444" s="447">
        <v>0</v>
      </c>
      <c r="H444" s="416">
        <v>6</v>
      </c>
      <c r="I444" s="416">
        <v>87</v>
      </c>
      <c r="J444" s="416">
        <v>200</v>
      </c>
      <c r="K444" s="416">
        <v>14</v>
      </c>
      <c r="L444" s="416">
        <v>5</v>
      </c>
      <c r="M444" s="416">
        <v>8</v>
      </c>
      <c r="N444" s="416">
        <v>3</v>
      </c>
      <c r="O444" s="416">
        <v>0</v>
      </c>
      <c r="P444" s="416">
        <v>1</v>
      </c>
      <c r="Q444" s="416">
        <v>1</v>
      </c>
      <c r="R444" s="416">
        <v>81</v>
      </c>
      <c r="S444" s="416">
        <v>0</v>
      </c>
      <c r="T444" s="416">
        <v>0</v>
      </c>
      <c r="U444" s="416">
        <v>0</v>
      </c>
      <c r="V444" s="416">
        <v>21</v>
      </c>
      <c r="W444" s="416">
        <v>2</v>
      </c>
      <c r="X444" s="416">
        <v>33</v>
      </c>
      <c r="Y444" s="416">
        <v>135</v>
      </c>
      <c r="Z444" s="416">
        <v>0</v>
      </c>
      <c r="AA444" s="416">
        <v>31</v>
      </c>
      <c r="AB444" s="416">
        <v>632</v>
      </c>
      <c r="AC444" s="561">
        <v>2</v>
      </c>
      <c r="AD444" s="561">
        <v>3</v>
      </c>
      <c r="AE444" s="416">
        <v>1</v>
      </c>
      <c r="AF444" s="416">
        <v>30</v>
      </c>
      <c r="AG444" s="416">
        <v>64</v>
      </c>
      <c r="AH444" s="416">
        <v>34</v>
      </c>
      <c r="AI444" s="416">
        <v>11</v>
      </c>
      <c r="AJ444" s="416">
        <v>4</v>
      </c>
      <c r="AK444" s="416">
        <v>4</v>
      </c>
      <c r="AL444" s="416">
        <v>1</v>
      </c>
      <c r="AM444" s="416">
        <v>149</v>
      </c>
      <c r="AN444" s="416">
        <v>1</v>
      </c>
      <c r="AO444" s="416">
        <v>16</v>
      </c>
      <c r="AP444" s="416">
        <v>37</v>
      </c>
      <c r="AQ444" s="416">
        <v>19</v>
      </c>
      <c r="AR444" s="416">
        <v>5</v>
      </c>
      <c r="AS444" s="416">
        <v>1</v>
      </c>
      <c r="AT444" s="416">
        <v>2</v>
      </c>
      <c r="AU444" s="416">
        <v>1</v>
      </c>
      <c r="AV444" s="416">
        <v>82</v>
      </c>
      <c r="AW444" s="448"/>
      <c r="AX444" s="416"/>
      <c r="AY444" s="437" t="str">
        <f t="shared" si="19"/>
        <v>No</v>
      </c>
      <c r="AZ444" s="437" t="str">
        <f t="shared" si="20"/>
        <v>Open</v>
      </c>
      <c r="BA444" s="437"/>
      <c r="BB444" s="544"/>
      <c r="BC444" s="545"/>
      <c r="BD444" s="247"/>
      <c r="BE444" s="247"/>
      <c r="BF444" s="247"/>
      <c r="BG444" s="247"/>
      <c r="BH444" s="247"/>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FE444" s="146"/>
      <c r="FF444" s="146"/>
      <c r="FG444" s="146"/>
      <c r="FH444" s="146"/>
      <c r="FI444" s="146"/>
      <c r="FJ444" s="146"/>
      <c r="FK444" s="146"/>
      <c r="FL444" s="143"/>
      <c r="FM444" s="143"/>
      <c r="FN444" s="143"/>
      <c r="FO444" s="143"/>
      <c r="FP444" s="143"/>
      <c r="FQ444" s="143"/>
      <c r="FR444" s="143"/>
    </row>
    <row r="445" spans="1:174" x14ac:dyDescent="0.2">
      <c r="A445" s="150" t="s">
        <v>440</v>
      </c>
      <c r="B445" s="151" t="s">
        <v>276</v>
      </c>
      <c r="C445" s="152" t="s">
        <v>277</v>
      </c>
      <c r="D445" s="404" t="s">
        <v>297</v>
      </c>
      <c r="E445" s="436">
        <v>0</v>
      </c>
      <c r="F445" s="286">
        <v>21</v>
      </c>
      <c r="G445" s="447">
        <v>0</v>
      </c>
      <c r="H445" s="416">
        <v>1</v>
      </c>
      <c r="I445" s="416">
        <v>45</v>
      </c>
      <c r="J445" s="416">
        <v>135</v>
      </c>
      <c r="K445" s="416">
        <v>4</v>
      </c>
      <c r="L445" s="416">
        <v>2</v>
      </c>
      <c r="M445" s="416">
        <v>6</v>
      </c>
      <c r="N445" s="416">
        <v>3</v>
      </c>
      <c r="O445" s="416">
        <v>0</v>
      </c>
      <c r="P445" s="416">
        <v>2</v>
      </c>
      <c r="Q445" s="416">
        <v>23</v>
      </c>
      <c r="R445" s="416">
        <v>127</v>
      </c>
      <c r="S445" s="416">
        <v>0</v>
      </c>
      <c r="T445" s="416">
        <v>1</v>
      </c>
      <c r="U445" s="416">
        <v>0</v>
      </c>
      <c r="V445" s="416">
        <v>1</v>
      </c>
      <c r="W445" s="416">
        <v>2</v>
      </c>
      <c r="X445" s="416">
        <v>0</v>
      </c>
      <c r="Y445" s="416">
        <v>103</v>
      </c>
      <c r="Z445" s="416">
        <v>7</v>
      </c>
      <c r="AA445" s="416">
        <v>5</v>
      </c>
      <c r="AB445" s="416">
        <v>488</v>
      </c>
      <c r="AC445" s="561">
        <v>2</v>
      </c>
      <c r="AD445" s="561">
        <v>3</v>
      </c>
      <c r="AE445" s="416">
        <v>2</v>
      </c>
      <c r="AF445" s="416">
        <v>11</v>
      </c>
      <c r="AG445" s="416">
        <v>45</v>
      </c>
      <c r="AH445" s="416">
        <v>109</v>
      </c>
      <c r="AI445" s="416">
        <v>32</v>
      </c>
      <c r="AJ445" s="416">
        <v>5</v>
      </c>
      <c r="AK445" s="416">
        <v>1</v>
      </c>
      <c r="AL445" s="416">
        <v>4</v>
      </c>
      <c r="AM445" s="416">
        <v>209</v>
      </c>
      <c r="AN445" s="416">
        <v>3</v>
      </c>
      <c r="AO445" s="416">
        <v>8</v>
      </c>
      <c r="AP445" s="416">
        <v>30</v>
      </c>
      <c r="AQ445" s="416">
        <v>75</v>
      </c>
      <c r="AR445" s="416">
        <v>27</v>
      </c>
      <c r="AS445" s="416">
        <v>1</v>
      </c>
      <c r="AT445" s="416">
        <v>1</v>
      </c>
      <c r="AU445" s="416">
        <v>4</v>
      </c>
      <c r="AV445" s="416">
        <v>149</v>
      </c>
      <c r="AW445" s="448"/>
      <c r="AX445" s="416"/>
      <c r="AY445" s="437" t="str">
        <f t="shared" si="19"/>
        <v>No</v>
      </c>
      <c r="AZ445" s="437" t="str">
        <f t="shared" si="20"/>
        <v>Open</v>
      </c>
      <c r="BA445" s="437"/>
      <c r="BB445" s="544"/>
      <c r="BC445" s="545"/>
      <c r="BD445" s="247"/>
      <c r="BE445" s="247"/>
      <c r="BF445" s="247"/>
      <c r="BG445" s="247"/>
      <c r="BH445" s="247"/>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FE445" s="146"/>
      <c r="FF445" s="146"/>
      <c r="FG445" s="146"/>
      <c r="FH445" s="146"/>
      <c r="FI445" s="146"/>
      <c r="FJ445" s="146"/>
      <c r="FK445" s="146"/>
      <c r="FL445" s="143"/>
      <c r="FM445" s="143"/>
      <c r="FN445" s="143"/>
      <c r="FO445" s="143"/>
      <c r="FP445" s="143"/>
      <c r="FQ445" s="143"/>
      <c r="FR445" s="143"/>
    </row>
    <row r="446" spans="1:174" x14ac:dyDescent="0.2">
      <c r="A446" s="150" t="s">
        <v>442</v>
      </c>
      <c r="B446" s="151" t="s">
        <v>276</v>
      </c>
      <c r="C446" s="152" t="s">
        <v>279</v>
      </c>
      <c r="D446" s="404" t="s">
        <v>441</v>
      </c>
      <c r="E446" s="436">
        <v>0</v>
      </c>
      <c r="F446" s="286">
        <v>113</v>
      </c>
      <c r="G446" s="447">
        <v>0</v>
      </c>
      <c r="H446" s="416">
        <v>7</v>
      </c>
      <c r="I446" s="416">
        <v>100</v>
      </c>
      <c r="J446" s="416">
        <v>171</v>
      </c>
      <c r="K446" s="416">
        <v>3</v>
      </c>
      <c r="L446" s="416">
        <v>1</v>
      </c>
      <c r="M446" s="416">
        <v>6</v>
      </c>
      <c r="N446" s="416">
        <v>2</v>
      </c>
      <c r="O446" s="416">
        <v>0</v>
      </c>
      <c r="P446" s="416">
        <v>3</v>
      </c>
      <c r="Q446" s="416">
        <v>8</v>
      </c>
      <c r="R446" s="416">
        <v>74</v>
      </c>
      <c r="S446" s="416">
        <v>0</v>
      </c>
      <c r="T446" s="416">
        <v>0</v>
      </c>
      <c r="U446" s="416">
        <v>1</v>
      </c>
      <c r="V446" s="416">
        <v>1</v>
      </c>
      <c r="W446" s="416">
        <v>9</v>
      </c>
      <c r="X446" s="416">
        <v>5</v>
      </c>
      <c r="Y446" s="416">
        <v>75</v>
      </c>
      <c r="Z446" s="416">
        <v>0</v>
      </c>
      <c r="AA446" s="416">
        <v>12</v>
      </c>
      <c r="AB446" s="416">
        <v>591</v>
      </c>
      <c r="AC446" s="561">
        <v>2</v>
      </c>
      <c r="AD446" s="561">
        <v>3</v>
      </c>
      <c r="AE446" s="416">
        <v>54</v>
      </c>
      <c r="AF446" s="416">
        <v>24</v>
      </c>
      <c r="AG446" s="416">
        <v>4</v>
      </c>
      <c r="AH446" s="416">
        <v>2</v>
      </c>
      <c r="AI446" s="416">
        <v>2</v>
      </c>
      <c r="AJ446" s="416">
        <v>1</v>
      </c>
      <c r="AK446" s="416">
        <v>0</v>
      </c>
      <c r="AL446" s="416">
        <v>4</v>
      </c>
      <c r="AM446" s="416">
        <v>91</v>
      </c>
      <c r="AN446" s="416">
        <v>48</v>
      </c>
      <c r="AO446" s="416">
        <v>20</v>
      </c>
      <c r="AP446" s="416">
        <v>5</v>
      </c>
      <c r="AQ446" s="416">
        <v>2</v>
      </c>
      <c r="AR446" s="416">
        <v>2</v>
      </c>
      <c r="AS446" s="416">
        <v>1</v>
      </c>
      <c r="AT446" s="416">
        <v>0</v>
      </c>
      <c r="AU446" s="416">
        <v>4</v>
      </c>
      <c r="AV446" s="416">
        <v>82</v>
      </c>
      <c r="AW446" s="448"/>
      <c r="AX446" s="416"/>
      <c r="AY446" s="437" t="str">
        <f t="shared" si="19"/>
        <v>No</v>
      </c>
      <c r="AZ446" s="437" t="str">
        <f t="shared" si="20"/>
        <v>Open</v>
      </c>
      <c r="BA446" s="437"/>
      <c r="BB446" s="544"/>
      <c r="BC446" s="545"/>
      <c r="BD446" s="247"/>
      <c r="BE446" s="247"/>
      <c r="BF446" s="247"/>
      <c r="BG446" s="247"/>
      <c r="BH446" s="247"/>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FE446" s="146"/>
      <c r="FF446" s="146"/>
      <c r="FG446" s="146"/>
      <c r="FH446" s="146"/>
      <c r="FI446" s="146"/>
      <c r="FJ446" s="146"/>
      <c r="FK446" s="146"/>
      <c r="FL446" s="143"/>
      <c r="FM446" s="143"/>
      <c r="FN446" s="143"/>
      <c r="FO446" s="143"/>
      <c r="FP446" s="143"/>
      <c r="FQ446" s="143"/>
      <c r="FR446" s="143"/>
    </row>
    <row r="447" spans="1:174" x14ac:dyDescent="0.2">
      <c r="A447" s="150" t="s">
        <v>444</v>
      </c>
      <c r="B447" s="151" t="s">
        <v>276</v>
      </c>
      <c r="C447" s="152" t="s">
        <v>285</v>
      </c>
      <c r="D447" s="404" t="s">
        <v>443</v>
      </c>
      <c r="E447" s="436">
        <v>0</v>
      </c>
      <c r="F447" s="286">
        <v>3</v>
      </c>
      <c r="G447" s="447">
        <v>0</v>
      </c>
      <c r="H447" s="416">
        <v>8</v>
      </c>
      <c r="I447" s="416">
        <v>106</v>
      </c>
      <c r="J447" s="416">
        <v>151</v>
      </c>
      <c r="K447" s="416">
        <v>1</v>
      </c>
      <c r="L447" s="416">
        <v>2</v>
      </c>
      <c r="M447" s="416">
        <v>7</v>
      </c>
      <c r="N447" s="416">
        <v>0</v>
      </c>
      <c r="O447" s="416">
        <v>0</v>
      </c>
      <c r="P447" s="416">
        <v>2</v>
      </c>
      <c r="Q447" s="416">
        <v>929</v>
      </c>
      <c r="R447" s="416">
        <v>3197</v>
      </c>
      <c r="S447" s="416">
        <v>24</v>
      </c>
      <c r="T447" s="416">
        <v>0</v>
      </c>
      <c r="U447" s="416">
        <v>0</v>
      </c>
      <c r="V447" s="416">
        <v>9</v>
      </c>
      <c r="W447" s="416">
        <v>26</v>
      </c>
      <c r="X447" s="416">
        <v>9</v>
      </c>
      <c r="Y447" s="416">
        <v>136</v>
      </c>
      <c r="Z447" s="416">
        <v>0</v>
      </c>
      <c r="AA447" s="416">
        <v>7</v>
      </c>
      <c r="AB447" s="416">
        <v>4617</v>
      </c>
      <c r="AC447" s="561">
        <v>1</v>
      </c>
      <c r="AD447" s="561">
        <v>1</v>
      </c>
      <c r="AE447" s="416">
        <v>1797</v>
      </c>
      <c r="AF447" s="416">
        <v>474</v>
      </c>
      <c r="AG447" s="416">
        <v>757</v>
      </c>
      <c r="AH447" s="416">
        <v>911</v>
      </c>
      <c r="AI447" s="416">
        <v>172</v>
      </c>
      <c r="AJ447" s="416">
        <v>42</v>
      </c>
      <c r="AK447" s="416">
        <v>13</v>
      </c>
      <c r="AL447" s="416">
        <v>8</v>
      </c>
      <c r="AM447" s="416">
        <v>4174</v>
      </c>
      <c r="AN447" s="416">
        <v>1756</v>
      </c>
      <c r="AO447" s="416">
        <v>452</v>
      </c>
      <c r="AP447" s="416">
        <v>769</v>
      </c>
      <c r="AQ447" s="416">
        <v>908</v>
      </c>
      <c r="AR447" s="416">
        <v>176</v>
      </c>
      <c r="AS447" s="416">
        <v>43</v>
      </c>
      <c r="AT447" s="416">
        <v>14</v>
      </c>
      <c r="AU447" s="416">
        <v>8</v>
      </c>
      <c r="AV447" s="416">
        <v>4126</v>
      </c>
      <c r="AW447" s="448"/>
      <c r="AX447" s="416"/>
      <c r="AY447" s="437" t="str">
        <f t="shared" si="19"/>
        <v>Yes</v>
      </c>
      <c r="AZ447" s="437" t="str">
        <f t="shared" si="20"/>
        <v>Yes</v>
      </c>
      <c r="BA447" s="437"/>
      <c r="BB447" s="544"/>
      <c r="BC447" s="545"/>
      <c r="BD447" s="247"/>
      <c r="BE447" s="247"/>
      <c r="BF447" s="247"/>
      <c r="BG447" s="247"/>
      <c r="BH447" s="247"/>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FE447" s="146"/>
      <c r="FF447" s="146"/>
      <c r="FG447" s="146"/>
      <c r="FH447" s="146"/>
      <c r="FI447" s="146"/>
      <c r="FJ447" s="146"/>
      <c r="FK447" s="146"/>
      <c r="FL447" s="143"/>
      <c r="FM447" s="143"/>
      <c r="FN447" s="143"/>
      <c r="FO447" s="143"/>
      <c r="FP447" s="143"/>
      <c r="FQ447" s="143"/>
      <c r="FR447" s="143"/>
    </row>
    <row r="448" spans="1:174" x14ac:dyDescent="0.2">
      <c r="A448" s="150" t="s">
        <v>446</v>
      </c>
      <c r="B448" s="151" t="s">
        <v>276</v>
      </c>
      <c r="C448" s="152" t="s">
        <v>277</v>
      </c>
      <c r="D448" s="404" t="s">
        <v>445</v>
      </c>
      <c r="E448" s="436">
        <v>0</v>
      </c>
      <c r="F448" s="286">
        <v>0</v>
      </c>
      <c r="G448" s="447">
        <v>0</v>
      </c>
      <c r="H448" s="416">
        <v>2</v>
      </c>
      <c r="I448" s="416">
        <v>117</v>
      </c>
      <c r="J448" s="416">
        <v>170</v>
      </c>
      <c r="K448" s="416">
        <v>2</v>
      </c>
      <c r="L448" s="416">
        <v>0</v>
      </c>
      <c r="M448" s="416">
        <v>4</v>
      </c>
      <c r="N448" s="416">
        <v>1</v>
      </c>
      <c r="O448" s="416">
        <v>2</v>
      </c>
      <c r="P448" s="416">
        <v>3</v>
      </c>
      <c r="Q448" s="416">
        <v>1</v>
      </c>
      <c r="R448" s="416">
        <v>53</v>
      </c>
      <c r="S448" s="416">
        <v>404</v>
      </c>
      <c r="T448" s="416">
        <v>5</v>
      </c>
      <c r="U448" s="416">
        <v>0</v>
      </c>
      <c r="V448" s="416">
        <v>0</v>
      </c>
      <c r="W448" s="416">
        <v>9</v>
      </c>
      <c r="X448" s="416">
        <v>25</v>
      </c>
      <c r="Y448" s="416">
        <v>114</v>
      </c>
      <c r="Z448" s="416">
        <v>0</v>
      </c>
      <c r="AA448" s="416">
        <v>49</v>
      </c>
      <c r="AB448" s="416">
        <v>961</v>
      </c>
      <c r="AC448" s="561">
        <v>1</v>
      </c>
      <c r="AD448" s="561">
        <v>1</v>
      </c>
      <c r="AE448" s="416">
        <v>9</v>
      </c>
      <c r="AF448" s="416">
        <v>18</v>
      </c>
      <c r="AG448" s="416">
        <v>22</v>
      </c>
      <c r="AH448" s="416">
        <v>7</v>
      </c>
      <c r="AI448" s="416">
        <v>4</v>
      </c>
      <c r="AJ448" s="416">
        <v>0</v>
      </c>
      <c r="AK448" s="416">
        <v>0</v>
      </c>
      <c r="AL448" s="416">
        <v>1</v>
      </c>
      <c r="AM448" s="416">
        <v>61</v>
      </c>
      <c r="AN448" s="416">
        <v>8</v>
      </c>
      <c r="AO448" s="416">
        <v>16</v>
      </c>
      <c r="AP448" s="416">
        <v>19</v>
      </c>
      <c r="AQ448" s="416">
        <v>6</v>
      </c>
      <c r="AR448" s="416">
        <v>4</v>
      </c>
      <c r="AS448" s="416">
        <v>0</v>
      </c>
      <c r="AT448" s="416">
        <v>0</v>
      </c>
      <c r="AU448" s="416">
        <v>1</v>
      </c>
      <c r="AV448" s="416">
        <v>54</v>
      </c>
      <c r="AW448" s="448"/>
      <c r="AX448" s="416"/>
      <c r="AY448" s="437" t="str">
        <f t="shared" si="19"/>
        <v>Yes</v>
      </c>
      <c r="AZ448" s="437" t="str">
        <f t="shared" si="20"/>
        <v>Yes</v>
      </c>
      <c r="BA448" s="437"/>
      <c r="BB448" s="544"/>
      <c r="BC448" s="545"/>
      <c r="BD448" s="247"/>
      <c r="BE448" s="247"/>
      <c r="BF448" s="247"/>
      <c r="BG448" s="247"/>
      <c r="BH448" s="247"/>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FE448" s="146"/>
      <c r="FF448" s="146"/>
      <c r="FG448" s="146"/>
      <c r="FH448" s="146"/>
      <c r="FI448" s="146"/>
      <c r="FJ448" s="146"/>
      <c r="FK448" s="146"/>
      <c r="FL448" s="143"/>
      <c r="FM448" s="143"/>
      <c r="FN448" s="143"/>
      <c r="FO448" s="143"/>
      <c r="FP448" s="143"/>
      <c r="FQ448" s="143"/>
      <c r="FR448" s="143"/>
    </row>
    <row r="449" spans="1:174" x14ac:dyDescent="0.2">
      <c r="A449" s="150" t="s">
        <v>448</v>
      </c>
      <c r="B449" s="151" t="s">
        <v>276</v>
      </c>
      <c r="C449" s="152" t="s">
        <v>69</v>
      </c>
      <c r="D449" s="404" t="s">
        <v>447</v>
      </c>
      <c r="E449" s="436">
        <v>0</v>
      </c>
      <c r="F449" s="286">
        <v>59</v>
      </c>
      <c r="G449" s="447">
        <v>0</v>
      </c>
      <c r="H449" s="416">
        <v>4</v>
      </c>
      <c r="I449" s="416">
        <v>59</v>
      </c>
      <c r="J449" s="416">
        <v>148</v>
      </c>
      <c r="K449" s="416">
        <v>12</v>
      </c>
      <c r="L449" s="416">
        <v>1</v>
      </c>
      <c r="M449" s="416">
        <v>12</v>
      </c>
      <c r="N449" s="416">
        <v>0</v>
      </c>
      <c r="O449" s="416">
        <v>0</v>
      </c>
      <c r="P449" s="416">
        <v>7</v>
      </c>
      <c r="Q449" s="416">
        <v>0</v>
      </c>
      <c r="R449" s="416">
        <v>17</v>
      </c>
      <c r="S449" s="416">
        <v>1</v>
      </c>
      <c r="T449" s="416">
        <v>28</v>
      </c>
      <c r="U449" s="416">
        <v>0</v>
      </c>
      <c r="V449" s="416">
        <v>34</v>
      </c>
      <c r="W449" s="416">
        <v>23</v>
      </c>
      <c r="X449" s="416">
        <v>5</v>
      </c>
      <c r="Y449" s="416">
        <v>70</v>
      </c>
      <c r="Z449" s="416">
        <v>0</v>
      </c>
      <c r="AA449" s="416">
        <v>37</v>
      </c>
      <c r="AB449" s="416">
        <v>517</v>
      </c>
      <c r="AC449" s="561">
        <v>2</v>
      </c>
      <c r="AD449" s="561">
        <v>3</v>
      </c>
      <c r="AE449" s="416">
        <v>19</v>
      </c>
      <c r="AF449" s="416">
        <v>7</v>
      </c>
      <c r="AG449" s="416">
        <v>1</v>
      </c>
      <c r="AH449" s="416">
        <v>2</v>
      </c>
      <c r="AI449" s="416">
        <v>0</v>
      </c>
      <c r="AJ449" s="416">
        <v>0</v>
      </c>
      <c r="AK449" s="416">
        <v>0</v>
      </c>
      <c r="AL449" s="416">
        <v>0</v>
      </c>
      <c r="AM449" s="416">
        <v>29</v>
      </c>
      <c r="AN449" s="416">
        <v>11</v>
      </c>
      <c r="AO449" s="416">
        <v>4</v>
      </c>
      <c r="AP449" s="416">
        <v>1</v>
      </c>
      <c r="AQ449" s="416">
        <v>1</v>
      </c>
      <c r="AR449" s="416">
        <v>0</v>
      </c>
      <c r="AS449" s="416">
        <v>0</v>
      </c>
      <c r="AT449" s="416">
        <v>0</v>
      </c>
      <c r="AU449" s="416">
        <v>0</v>
      </c>
      <c r="AV449" s="416">
        <v>17</v>
      </c>
      <c r="AW449" s="448"/>
      <c r="AX449" s="416"/>
      <c r="AY449" s="437" t="str">
        <f t="shared" si="19"/>
        <v>No</v>
      </c>
      <c r="AZ449" s="437" t="str">
        <f t="shared" si="20"/>
        <v>Open</v>
      </c>
      <c r="BA449" s="437"/>
      <c r="BB449" s="544"/>
      <c r="BC449" s="545"/>
      <c r="BD449" s="247"/>
      <c r="BE449" s="247"/>
      <c r="BF449" s="247"/>
      <c r="BG449" s="247"/>
      <c r="BH449" s="247"/>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FE449" s="146"/>
      <c r="FF449" s="146"/>
      <c r="FG449" s="146"/>
      <c r="FH449" s="146"/>
      <c r="FI449" s="146"/>
      <c r="FJ449" s="146"/>
      <c r="FK449" s="146"/>
      <c r="FL449" s="143"/>
      <c r="FM449" s="143"/>
      <c r="FN449" s="143"/>
      <c r="FO449" s="143"/>
      <c r="FP449" s="143"/>
      <c r="FQ449" s="143"/>
      <c r="FR449" s="143"/>
    </row>
    <row r="450" spans="1:174" x14ac:dyDescent="0.2">
      <c r="A450" s="150" t="s">
        <v>450</v>
      </c>
      <c r="B450" s="151" t="s">
        <v>276</v>
      </c>
      <c r="C450" s="152" t="s">
        <v>69</v>
      </c>
      <c r="D450" s="404" t="s">
        <v>449</v>
      </c>
      <c r="E450" s="436">
        <v>0</v>
      </c>
      <c r="F450" s="286">
        <v>44</v>
      </c>
      <c r="G450" s="447">
        <v>0</v>
      </c>
      <c r="H450" s="416">
        <v>3</v>
      </c>
      <c r="I450" s="416">
        <v>26</v>
      </c>
      <c r="J450" s="416">
        <v>82</v>
      </c>
      <c r="K450" s="416">
        <v>11</v>
      </c>
      <c r="L450" s="416">
        <v>0</v>
      </c>
      <c r="M450" s="416">
        <v>10</v>
      </c>
      <c r="N450" s="416">
        <v>0</v>
      </c>
      <c r="O450" s="416">
        <v>0</v>
      </c>
      <c r="P450" s="416">
        <v>2</v>
      </c>
      <c r="Q450" s="416">
        <v>0</v>
      </c>
      <c r="R450" s="416">
        <v>43</v>
      </c>
      <c r="S450" s="416">
        <v>2</v>
      </c>
      <c r="T450" s="416">
        <v>4029</v>
      </c>
      <c r="U450" s="416">
        <v>0</v>
      </c>
      <c r="V450" s="416">
        <v>36</v>
      </c>
      <c r="W450" s="416">
        <v>2</v>
      </c>
      <c r="X450" s="416">
        <v>16</v>
      </c>
      <c r="Y450" s="416">
        <v>51</v>
      </c>
      <c r="Z450" s="416">
        <v>0</v>
      </c>
      <c r="AA450" s="416">
        <v>18</v>
      </c>
      <c r="AB450" s="416">
        <v>4375</v>
      </c>
      <c r="AC450" s="561">
        <v>2</v>
      </c>
      <c r="AD450" s="561">
        <v>3</v>
      </c>
      <c r="AE450" s="416">
        <v>19</v>
      </c>
      <c r="AF450" s="416">
        <v>24</v>
      </c>
      <c r="AG450" s="416">
        <v>11</v>
      </c>
      <c r="AH450" s="416">
        <v>2</v>
      </c>
      <c r="AI450" s="416">
        <v>2</v>
      </c>
      <c r="AJ450" s="416">
        <v>0</v>
      </c>
      <c r="AK450" s="416">
        <v>0</v>
      </c>
      <c r="AL450" s="416">
        <v>0</v>
      </c>
      <c r="AM450" s="416">
        <v>58</v>
      </c>
      <c r="AN450" s="416">
        <v>15</v>
      </c>
      <c r="AO450" s="416">
        <v>16</v>
      </c>
      <c r="AP450" s="416">
        <v>10</v>
      </c>
      <c r="AQ450" s="416">
        <v>0</v>
      </c>
      <c r="AR450" s="416">
        <v>2</v>
      </c>
      <c r="AS450" s="416">
        <v>0</v>
      </c>
      <c r="AT450" s="416">
        <v>0</v>
      </c>
      <c r="AU450" s="416">
        <v>0</v>
      </c>
      <c r="AV450" s="416">
        <v>43</v>
      </c>
      <c r="AW450" s="448"/>
      <c r="AX450" s="416"/>
      <c r="AY450" s="437" t="str">
        <f t="shared" si="19"/>
        <v>No</v>
      </c>
      <c r="AZ450" s="437" t="str">
        <f t="shared" si="20"/>
        <v>Open</v>
      </c>
      <c r="BA450" s="437"/>
      <c r="BB450" s="544"/>
      <c r="BC450" s="545"/>
      <c r="BD450" s="247"/>
      <c r="BE450" s="247"/>
      <c r="BF450" s="247"/>
      <c r="BG450" s="247"/>
      <c r="BH450" s="247"/>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FE450" s="146"/>
      <c r="FF450" s="146"/>
      <c r="FG450" s="146"/>
      <c r="FH450" s="146"/>
      <c r="FI450" s="146"/>
      <c r="FJ450" s="146"/>
      <c r="FK450" s="146"/>
      <c r="FL450" s="143"/>
      <c r="FM450" s="143"/>
      <c r="FN450" s="143"/>
      <c r="FO450" s="143"/>
      <c r="FP450" s="143"/>
      <c r="FQ450" s="143"/>
      <c r="FR450" s="143"/>
    </row>
    <row r="451" spans="1:174" x14ac:dyDescent="0.2">
      <c r="A451" s="150" t="s">
        <v>452</v>
      </c>
      <c r="B451" s="151" t="s">
        <v>276</v>
      </c>
      <c r="C451" s="152" t="s">
        <v>285</v>
      </c>
      <c r="D451" s="404" t="s">
        <v>451</v>
      </c>
      <c r="E451" s="436">
        <v>0</v>
      </c>
      <c r="F451" s="286">
        <v>71</v>
      </c>
      <c r="G451" s="447">
        <v>0</v>
      </c>
      <c r="H451" s="416">
        <v>1</v>
      </c>
      <c r="I451" s="416">
        <v>58</v>
      </c>
      <c r="J451" s="416">
        <v>113</v>
      </c>
      <c r="K451" s="416">
        <v>5</v>
      </c>
      <c r="L451" s="416">
        <v>1</v>
      </c>
      <c r="M451" s="416">
        <v>11</v>
      </c>
      <c r="N451" s="416">
        <v>2</v>
      </c>
      <c r="O451" s="416">
        <v>1</v>
      </c>
      <c r="P451" s="416">
        <v>5</v>
      </c>
      <c r="Q451" s="416">
        <v>4</v>
      </c>
      <c r="R451" s="416">
        <v>25</v>
      </c>
      <c r="S451" s="416">
        <v>199</v>
      </c>
      <c r="T451" s="416">
        <v>0</v>
      </c>
      <c r="U451" s="416">
        <v>0</v>
      </c>
      <c r="V451" s="416">
        <v>22</v>
      </c>
      <c r="W451" s="416">
        <v>11</v>
      </c>
      <c r="X451" s="416">
        <v>53</v>
      </c>
      <c r="Y451" s="416">
        <v>72</v>
      </c>
      <c r="Z451" s="416">
        <v>0</v>
      </c>
      <c r="AA451" s="416">
        <v>95</v>
      </c>
      <c r="AB451" s="416">
        <v>749</v>
      </c>
      <c r="AC451" s="561">
        <v>2</v>
      </c>
      <c r="AD451" s="561">
        <v>3</v>
      </c>
      <c r="AE451" s="416">
        <v>16</v>
      </c>
      <c r="AF451" s="416">
        <v>12</v>
      </c>
      <c r="AG451" s="416">
        <v>11</v>
      </c>
      <c r="AH451" s="416">
        <v>6</v>
      </c>
      <c r="AI451" s="416">
        <v>2</v>
      </c>
      <c r="AJ451" s="416">
        <v>0</v>
      </c>
      <c r="AK451" s="416">
        <v>0</v>
      </c>
      <c r="AL451" s="416">
        <v>1</v>
      </c>
      <c r="AM451" s="416">
        <v>48</v>
      </c>
      <c r="AN451" s="416">
        <v>9</v>
      </c>
      <c r="AO451" s="416">
        <v>10</v>
      </c>
      <c r="AP451" s="416">
        <v>5</v>
      </c>
      <c r="AQ451" s="416">
        <v>4</v>
      </c>
      <c r="AR451" s="416">
        <v>0</v>
      </c>
      <c r="AS451" s="416">
        <v>0</v>
      </c>
      <c r="AT451" s="416">
        <v>0</v>
      </c>
      <c r="AU451" s="416">
        <v>1</v>
      </c>
      <c r="AV451" s="416">
        <v>29</v>
      </c>
      <c r="AW451" s="448"/>
      <c r="AX451" s="416"/>
      <c r="AY451" s="437" t="str">
        <f t="shared" si="19"/>
        <v>No</v>
      </c>
      <c r="AZ451" s="437" t="str">
        <f t="shared" si="20"/>
        <v>Open</v>
      </c>
      <c r="BA451" s="437"/>
      <c r="BB451" s="544"/>
      <c r="BC451" s="545"/>
      <c r="BD451" s="247"/>
      <c r="BE451" s="247"/>
      <c r="BF451" s="247"/>
      <c r="BG451" s="247"/>
      <c r="BH451" s="247"/>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FE451" s="146"/>
      <c r="FF451" s="146"/>
      <c r="FG451" s="146"/>
      <c r="FH451" s="146"/>
      <c r="FI451" s="146"/>
      <c r="FJ451" s="146"/>
      <c r="FK451" s="146"/>
      <c r="FL451" s="143"/>
      <c r="FM451" s="143"/>
      <c r="FN451" s="143"/>
      <c r="FO451" s="143"/>
      <c r="FP451" s="143"/>
      <c r="FQ451" s="143"/>
      <c r="FR451" s="143"/>
    </row>
    <row r="452" spans="1:174" x14ac:dyDescent="0.2">
      <c r="A452" s="150" t="s">
        <v>454</v>
      </c>
      <c r="B452" s="151" t="s">
        <v>276</v>
      </c>
      <c r="C452" s="152" t="s">
        <v>278</v>
      </c>
      <c r="D452" s="404" t="s">
        <v>453</v>
      </c>
      <c r="E452" s="436">
        <v>0</v>
      </c>
      <c r="F452" s="286">
        <v>5</v>
      </c>
      <c r="G452" s="447">
        <v>0</v>
      </c>
      <c r="H452" s="416">
        <v>1</v>
      </c>
      <c r="I452" s="416">
        <v>148</v>
      </c>
      <c r="J452" s="416">
        <v>188</v>
      </c>
      <c r="K452" s="416">
        <v>4</v>
      </c>
      <c r="L452" s="416">
        <v>3</v>
      </c>
      <c r="M452" s="416">
        <v>10</v>
      </c>
      <c r="N452" s="416">
        <v>3</v>
      </c>
      <c r="O452" s="416">
        <v>0</v>
      </c>
      <c r="P452" s="416">
        <v>12</v>
      </c>
      <c r="Q452" s="416">
        <v>0</v>
      </c>
      <c r="R452" s="416">
        <v>48</v>
      </c>
      <c r="S452" s="416">
        <v>252</v>
      </c>
      <c r="T452" s="416">
        <v>5</v>
      </c>
      <c r="U452" s="416">
        <v>2</v>
      </c>
      <c r="V452" s="416">
        <v>36</v>
      </c>
      <c r="W452" s="416">
        <v>13</v>
      </c>
      <c r="X452" s="416">
        <v>19</v>
      </c>
      <c r="Y452" s="416">
        <v>98</v>
      </c>
      <c r="Z452" s="416">
        <v>0</v>
      </c>
      <c r="AA452" s="416">
        <v>22</v>
      </c>
      <c r="AB452" s="416">
        <v>869</v>
      </c>
      <c r="AC452" s="561">
        <v>2</v>
      </c>
      <c r="AD452" s="561">
        <v>3</v>
      </c>
      <c r="AE452" s="416">
        <v>33</v>
      </c>
      <c r="AF452" s="416">
        <v>16</v>
      </c>
      <c r="AG452" s="416">
        <v>16</v>
      </c>
      <c r="AH452" s="416">
        <v>9</v>
      </c>
      <c r="AI452" s="416">
        <v>0</v>
      </c>
      <c r="AJ452" s="416">
        <v>3</v>
      </c>
      <c r="AK452" s="416">
        <v>2</v>
      </c>
      <c r="AL452" s="416">
        <v>0</v>
      </c>
      <c r="AM452" s="416">
        <v>79</v>
      </c>
      <c r="AN452" s="416">
        <v>20</v>
      </c>
      <c r="AO452" s="416">
        <v>11</v>
      </c>
      <c r="AP452" s="416">
        <v>11</v>
      </c>
      <c r="AQ452" s="416">
        <v>3</v>
      </c>
      <c r="AR452" s="416">
        <v>0</v>
      </c>
      <c r="AS452" s="416">
        <v>2</v>
      </c>
      <c r="AT452" s="416">
        <v>1</v>
      </c>
      <c r="AU452" s="416">
        <v>0</v>
      </c>
      <c r="AV452" s="416">
        <v>48</v>
      </c>
      <c r="AW452" s="448"/>
      <c r="AX452" s="416"/>
      <c r="AY452" s="437" t="str">
        <f t="shared" si="19"/>
        <v>No</v>
      </c>
      <c r="AZ452" s="437" t="str">
        <f t="shared" si="20"/>
        <v>Open</v>
      </c>
      <c r="BA452" s="437"/>
      <c r="BB452" s="544"/>
      <c r="BC452" s="545"/>
      <c r="BD452" s="247"/>
      <c r="BE452" s="247"/>
      <c r="BF452" s="247"/>
      <c r="BG452" s="247"/>
      <c r="BH452" s="247"/>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FE452" s="146"/>
      <c r="FF452" s="146"/>
      <c r="FG452" s="146"/>
      <c r="FH452" s="146"/>
      <c r="FI452" s="146"/>
      <c r="FJ452" s="146"/>
      <c r="FK452" s="146"/>
      <c r="FL452" s="143"/>
      <c r="FM452" s="143"/>
      <c r="FN452" s="143"/>
      <c r="FO452" s="143"/>
      <c r="FP452" s="143"/>
      <c r="FQ452" s="143"/>
      <c r="FR452" s="143"/>
    </row>
    <row r="453" spans="1:174" x14ac:dyDescent="0.2">
      <c r="A453" s="150" t="s">
        <v>456</v>
      </c>
      <c r="B453" s="151" t="s">
        <v>282</v>
      </c>
      <c r="C453" s="152" t="s">
        <v>293</v>
      </c>
      <c r="D453" s="404" t="s">
        <v>455</v>
      </c>
      <c r="E453" s="436">
        <v>0</v>
      </c>
      <c r="F453" s="286">
        <v>68</v>
      </c>
      <c r="G453" s="447">
        <v>0</v>
      </c>
      <c r="H453" s="416">
        <v>2</v>
      </c>
      <c r="I453" s="416">
        <v>138</v>
      </c>
      <c r="J453" s="416">
        <v>232</v>
      </c>
      <c r="K453" s="416">
        <v>3</v>
      </c>
      <c r="L453" s="416">
        <v>6</v>
      </c>
      <c r="M453" s="416">
        <v>22</v>
      </c>
      <c r="N453" s="416">
        <v>2</v>
      </c>
      <c r="O453" s="416">
        <v>0</v>
      </c>
      <c r="P453" s="416">
        <v>35</v>
      </c>
      <c r="Q453" s="416">
        <v>288</v>
      </c>
      <c r="R453" s="416">
        <v>223</v>
      </c>
      <c r="S453" s="416">
        <v>0</v>
      </c>
      <c r="T453" s="416">
        <v>0</v>
      </c>
      <c r="U453" s="416">
        <v>0</v>
      </c>
      <c r="V453" s="416">
        <v>58</v>
      </c>
      <c r="W453" s="416">
        <v>18</v>
      </c>
      <c r="X453" s="416">
        <v>7</v>
      </c>
      <c r="Y453" s="416">
        <v>230</v>
      </c>
      <c r="Z453" s="416">
        <v>0</v>
      </c>
      <c r="AA453" s="416">
        <v>5</v>
      </c>
      <c r="AB453" s="416">
        <v>1337</v>
      </c>
      <c r="AC453" s="561">
        <v>1</v>
      </c>
      <c r="AD453" s="561">
        <v>2</v>
      </c>
      <c r="AE453" s="416">
        <v>277</v>
      </c>
      <c r="AF453" s="416">
        <v>252</v>
      </c>
      <c r="AG453" s="416">
        <v>62</v>
      </c>
      <c r="AH453" s="416">
        <v>20</v>
      </c>
      <c r="AI453" s="416">
        <v>1</v>
      </c>
      <c r="AJ453" s="416">
        <v>1</v>
      </c>
      <c r="AK453" s="416">
        <v>2</v>
      </c>
      <c r="AL453" s="416">
        <v>1</v>
      </c>
      <c r="AM453" s="416">
        <v>616</v>
      </c>
      <c r="AN453" s="416">
        <v>224</v>
      </c>
      <c r="AO453" s="416">
        <v>234</v>
      </c>
      <c r="AP453" s="416">
        <v>37</v>
      </c>
      <c r="AQ453" s="416">
        <v>11</v>
      </c>
      <c r="AR453" s="416">
        <v>1</v>
      </c>
      <c r="AS453" s="416">
        <v>1</v>
      </c>
      <c r="AT453" s="416">
        <v>2</v>
      </c>
      <c r="AU453" s="416">
        <v>1</v>
      </c>
      <c r="AV453" s="416">
        <v>511</v>
      </c>
      <c r="AW453" s="448"/>
      <c r="AX453" s="416"/>
      <c r="AY453" s="437" t="str">
        <f t="shared" si="19"/>
        <v>Yes</v>
      </c>
      <c r="AZ453" s="437" t="str">
        <f t="shared" si="20"/>
        <v>No</v>
      </c>
      <c r="BA453" s="437"/>
      <c r="BB453" s="544"/>
      <c r="BC453" s="545"/>
      <c r="BD453" s="247"/>
      <c r="BE453" s="247"/>
      <c r="BF453" s="247"/>
      <c r="BG453" s="247"/>
      <c r="BH453" s="247"/>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FE453" s="146"/>
      <c r="FF453" s="146"/>
      <c r="FG453" s="146"/>
      <c r="FH453" s="146"/>
      <c r="FI453" s="146"/>
      <c r="FJ453" s="146"/>
      <c r="FK453" s="146"/>
      <c r="FL453" s="143"/>
      <c r="FM453" s="143"/>
      <c r="FN453" s="143"/>
      <c r="FO453" s="143"/>
      <c r="FP453" s="143"/>
      <c r="FQ453" s="143"/>
      <c r="FR453" s="143"/>
    </row>
    <row r="454" spans="1:174" x14ac:dyDescent="0.2">
      <c r="A454" s="150" t="s">
        <v>458</v>
      </c>
      <c r="B454" s="151" t="s">
        <v>276</v>
      </c>
      <c r="C454" s="152" t="s">
        <v>279</v>
      </c>
      <c r="D454" s="404" t="s">
        <v>457</v>
      </c>
      <c r="E454" s="436">
        <v>0</v>
      </c>
      <c r="F454" s="286">
        <v>89</v>
      </c>
      <c r="G454" s="447">
        <v>0</v>
      </c>
      <c r="H454" s="416">
        <v>4</v>
      </c>
      <c r="I454" s="416">
        <v>88</v>
      </c>
      <c r="J454" s="416">
        <v>132</v>
      </c>
      <c r="K454" s="416">
        <v>0</v>
      </c>
      <c r="L454" s="416">
        <v>2</v>
      </c>
      <c r="M454" s="416">
        <v>8</v>
      </c>
      <c r="N454" s="416">
        <v>2</v>
      </c>
      <c r="O454" s="416">
        <v>0</v>
      </c>
      <c r="P454" s="416">
        <v>10</v>
      </c>
      <c r="Q454" s="416">
        <v>0</v>
      </c>
      <c r="R454" s="416">
        <v>97</v>
      </c>
      <c r="S454" s="416">
        <v>21</v>
      </c>
      <c r="T454" s="416">
        <v>0</v>
      </c>
      <c r="U454" s="416">
        <v>1</v>
      </c>
      <c r="V454" s="416">
        <v>2</v>
      </c>
      <c r="W454" s="416">
        <v>8</v>
      </c>
      <c r="X454" s="416">
        <v>15</v>
      </c>
      <c r="Y454" s="416">
        <v>125</v>
      </c>
      <c r="Z454" s="416">
        <v>0</v>
      </c>
      <c r="AA454" s="416">
        <v>24</v>
      </c>
      <c r="AB454" s="416">
        <v>628</v>
      </c>
      <c r="AC454" s="561">
        <v>2</v>
      </c>
      <c r="AD454" s="561">
        <v>3</v>
      </c>
      <c r="AE454" s="416">
        <v>71</v>
      </c>
      <c r="AF454" s="416">
        <v>47</v>
      </c>
      <c r="AG454" s="416">
        <v>18</v>
      </c>
      <c r="AH454" s="416">
        <v>9</v>
      </c>
      <c r="AI454" s="416">
        <v>1</v>
      </c>
      <c r="AJ454" s="416">
        <v>2</v>
      </c>
      <c r="AK454" s="416">
        <v>0</v>
      </c>
      <c r="AL454" s="416">
        <v>0</v>
      </c>
      <c r="AM454" s="416">
        <v>148</v>
      </c>
      <c r="AN454" s="416">
        <v>50</v>
      </c>
      <c r="AO454" s="416">
        <v>32</v>
      </c>
      <c r="AP454" s="416">
        <v>9</v>
      </c>
      <c r="AQ454" s="416">
        <v>5</v>
      </c>
      <c r="AR454" s="416">
        <v>0</v>
      </c>
      <c r="AS454" s="416">
        <v>1</v>
      </c>
      <c r="AT454" s="416">
        <v>0</v>
      </c>
      <c r="AU454" s="416">
        <v>0</v>
      </c>
      <c r="AV454" s="416">
        <v>97</v>
      </c>
      <c r="AW454" s="448"/>
      <c r="AX454" s="416"/>
      <c r="AY454" s="437" t="str">
        <f t="shared" si="19"/>
        <v>No</v>
      </c>
      <c r="AZ454" s="437" t="str">
        <f t="shared" si="20"/>
        <v>Open</v>
      </c>
      <c r="BA454" s="437"/>
      <c r="BB454" s="544"/>
      <c r="BC454" s="545"/>
      <c r="BD454" s="247"/>
      <c r="BE454" s="247"/>
      <c r="BF454" s="247"/>
      <c r="BG454" s="247"/>
      <c r="BH454" s="247"/>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FE454" s="146"/>
      <c r="FF454" s="146"/>
      <c r="FG454" s="146"/>
      <c r="FH454" s="146"/>
      <c r="FI454" s="146"/>
      <c r="FJ454" s="146"/>
      <c r="FK454" s="146"/>
      <c r="FL454" s="143"/>
      <c r="FM454" s="143"/>
      <c r="FN454" s="143"/>
      <c r="FO454" s="143"/>
      <c r="FP454" s="143"/>
      <c r="FQ454" s="143"/>
      <c r="FR454" s="143"/>
    </row>
    <row r="455" spans="1:174" x14ac:dyDescent="0.2">
      <c r="A455" s="150" t="s">
        <v>460</v>
      </c>
      <c r="B455" s="151" t="s">
        <v>276</v>
      </c>
      <c r="C455" s="152" t="s">
        <v>285</v>
      </c>
      <c r="D455" s="404" t="s">
        <v>459</v>
      </c>
      <c r="E455" s="436">
        <v>0</v>
      </c>
      <c r="F455" s="286">
        <v>4</v>
      </c>
      <c r="G455" s="447">
        <v>0</v>
      </c>
      <c r="H455" s="416">
        <v>2</v>
      </c>
      <c r="I455" s="416">
        <v>73</v>
      </c>
      <c r="J455" s="416">
        <v>206</v>
      </c>
      <c r="K455" s="416">
        <v>4</v>
      </c>
      <c r="L455" s="416">
        <v>1</v>
      </c>
      <c r="M455" s="416">
        <v>16</v>
      </c>
      <c r="N455" s="416">
        <v>3</v>
      </c>
      <c r="O455" s="416">
        <v>0</v>
      </c>
      <c r="P455" s="416">
        <v>9</v>
      </c>
      <c r="Q455" s="416">
        <v>155</v>
      </c>
      <c r="R455" s="416">
        <v>129</v>
      </c>
      <c r="S455" s="416">
        <v>95</v>
      </c>
      <c r="T455" s="416">
        <v>7</v>
      </c>
      <c r="U455" s="416">
        <v>2</v>
      </c>
      <c r="V455" s="416">
        <v>22</v>
      </c>
      <c r="W455" s="416">
        <v>22</v>
      </c>
      <c r="X455" s="416">
        <v>4</v>
      </c>
      <c r="Y455" s="416">
        <v>166</v>
      </c>
      <c r="Z455" s="416">
        <v>0</v>
      </c>
      <c r="AA455" s="416">
        <v>12</v>
      </c>
      <c r="AB455" s="416">
        <v>932</v>
      </c>
      <c r="AC455" s="561">
        <v>1</v>
      </c>
      <c r="AD455" s="561">
        <v>1</v>
      </c>
      <c r="AE455" s="416">
        <v>162</v>
      </c>
      <c r="AF455" s="416">
        <v>159</v>
      </c>
      <c r="AG455" s="416">
        <v>75</v>
      </c>
      <c r="AH455" s="416">
        <v>43</v>
      </c>
      <c r="AI455" s="416">
        <v>4</v>
      </c>
      <c r="AJ455" s="416">
        <v>1</v>
      </c>
      <c r="AK455" s="416">
        <v>2</v>
      </c>
      <c r="AL455" s="416">
        <v>0</v>
      </c>
      <c r="AM455" s="416">
        <v>446</v>
      </c>
      <c r="AN455" s="416">
        <v>109</v>
      </c>
      <c r="AO455" s="416">
        <v>87</v>
      </c>
      <c r="AP455" s="416">
        <v>58</v>
      </c>
      <c r="AQ455" s="416">
        <v>27</v>
      </c>
      <c r="AR455" s="416">
        <v>0</v>
      </c>
      <c r="AS455" s="416">
        <v>1</v>
      </c>
      <c r="AT455" s="416">
        <v>2</v>
      </c>
      <c r="AU455" s="416">
        <v>0</v>
      </c>
      <c r="AV455" s="416">
        <v>284</v>
      </c>
      <c r="AW455" s="448"/>
      <c r="AX455" s="416"/>
      <c r="AY455" s="437" t="str">
        <f t="shared" si="19"/>
        <v>Yes</v>
      </c>
      <c r="AZ455" s="437" t="str">
        <f t="shared" si="20"/>
        <v>Yes</v>
      </c>
      <c r="BA455" s="437"/>
      <c r="BB455" s="544"/>
      <c r="BC455" s="545"/>
      <c r="BD455" s="247"/>
      <c r="BE455" s="247"/>
      <c r="BF455" s="247"/>
      <c r="BG455" s="247"/>
      <c r="BH455" s="247"/>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FE455" s="146"/>
      <c r="FF455" s="146"/>
      <c r="FG455" s="146"/>
      <c r="FH455" s="146"/>
      <c r="FI455" s="146"/>
      <c r="FJ455" s="146"/>
      <c r="FK455" s="146"/>
      <c r="FL455" s="143"/>
      <c r="FM455" s="143"/>
      <c r="FN455" s="143"/>
      <c r="FO455" s="143"/>
      <c r="FP455" s="143"/>
      <c r="FQ455" s="143"/>
      <c r="FR455" s="143"/>
    </row>
    <row r="456" spans="1:174" x14ac:dyDescent="0.2">
      <c r="A456" s="150" t="s">
        <v>462</v>
      </c>
      <c r="B456" s="151" t="s">
        <v>276</v>
      </c>
      <c r="C456" s="152" t="s">
        <v>277</v>
      </c>
      <c r="D456" s="404" t="s">
        <v>461</v>
      </c>
      <c r="E456" s="436">
        <v>0</v>
      </c>
      <c r="F456" s="286">
        <v>29</v>
      </c>
      <c r="G456" s="447">
        <v>0</v>
      </c>
      <c r="H456" s="416">
        <v>3</v>
      </c>
      <c r="I456" s="416">
        <v>63</v>
      </c>
      <c r="J456" s="416">
        <v>129</v>
      </c>
      <c r="K456" s="416">
        <v>18</v>
      </c>
      <c r="L456" s="416">
        <v>4</v>
      </c>
      <c r="M456" s="416">
        <v>3</v>
      </c>
      <c r="N456" s="416">
        <v>6</v>
      </c>
      <c r="O456" s="416">
        <v>0</v>
      </c>
      <c r="P456" s="416">
        <v>11</v>
      </c>
      <c r="Q456" s="416">
        <v>0</v>
      </c>
      <c r="R456" s="416">
        <v>43</v>
      </c>
      <c r="S456" s="416">
        <v>940</v>
      </c>
      <c r="T456" s="416">
        <v>3</v>
      </c>
      <c r="U456" s="416">
        <v>1</v>
      </c>
      <c r="V456" s="416">
        <v>1</v>
      </c>
      <c r="W456" s="416">
        <v>1</v>
      </c>
      <c r="X456" s="416">
        <v>5</v>
      </c>
      <c r="Y456" s="416">
        <v>83</v>
      </c>
      <c r="Z456" s="416">
        <v>0</v>
      </c>
      <c r="AA456" s="416">
        <v>5</v>
      </c>
      <c r="AB456" s="416">
        <v>1348</v>
      </c>
      <c r="AC456" s="561">
        <v>2</v>
      </c>
      <c r="AD456" s="561">
        <v>3</v>
      </c>
      <c r="AE456" s="416">
        <v>14</v>
      </c>
      <c r="AF456" s="416">
        <v>21</v>
      </c>
      <c r="AG456" s="416">
        <v>10</v>
      </c>
      <c r="AH456" s="416">
        <v>6</v>
      </c>
      <c r="AI456" s="416">
        <v>0</v>
      </c>
      <c r="AJ456" s="416">
        <v>2</v>
      </c>
      <c r="AK456" s="416">
        <v>0</v>
      </c>
      <c r="AL456" s="416">
        <v>0</v>
      </c>
      <c r="AM456" s="416">
        <v>53</v>
      </c>
      <c r="AN456" s="416">
        <v>9</v>
      </c>
      <c r="AO456" s="416">
        <v>21</v>
      </c>
      <c r="AP456" s="416">
        <v>7</v>
      </c>
      <c r="AQ456" s="416">
        <v>6</v>
      </c>
      <c r="AR456" s="416">
        <v>0</v>
      </c>
      <c r="AS456" s="416">
        <v>0</v>
      </c>
      <c r="AT456" s="416">
        <v>0</v>
      </c>
      <c r="AU456" s="416">
        <v>0</v>
      </c>
      <c r="AV456" s="416">
        <v>43</v>
      </c>
      <c r="AW456" s="448"/>
      <c r="AX456" s="416"/>
      <c r="AY456" s="437" t="str">
        <f t="shared" si="19"/>
        <v>No</v>
      </c>
      <c r="AZ456" s="437" t="str">
        <f t="shared" si="20"/>
        <v>Open</v>
      </c>
      <c r="BA456" s="437"/>
      <c r="BB456" s="544"/>
      <c r="BC456" s="545"/>
      <c r="BD456" s="247"/>
      <c r="BE456" s="247"/>
      <c r="BF456" s="247"/>
      <c r="BG456" s="247"/>
      <c r="BH456" s="247"/>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FE456" s="146"/>
      <c r="FF456" s="146"/>
      <c r="FG456" s="146"/>
      <c r="FH456" s="146"/>
      <c r="FI456" s="146"/>
      <c r="FJ456" s="146"/>
      <c r="FK456" s="146"/>
      <c r="FL456" s="143"/>
      <c r="FM456" s="143"/>
      <c r="FN456" s="143"/>
      <c r="FO456" s="143"/>
      <c r="FP456" s="143"/>
      <c r="FQ456" s="143"/>
      <c r="FR456" s="143"/>
    </row>
    <row r="457" spans="1:174" x14ac:dyDescent="0.2">
      <c r="A457" s="150" t="s">
        <v>464</v>
      </c>
      <c r="B457" s="151" t="s">
        <v>276</v>
      </c>
      <c r="C457" s="152" t="s">
        <v>277</v>
      </c>
      <c r="D457" s="404" t="s">
        <v>463</v>
      </c>
      <c r="E457" s="436">
        <v>0</v>
      </c>
      <c r="F457" s="286">
        <v>9</v>
      </c>
      <c r="G457" s="447">
        <v>0</v>
      </c>
      <c r="H457" s="416">
        <v>0</v>
      </c>
      <c r="I457" s="416">
        <v>45</v>
      </c>
      <c r="J457" s="416">
        <v>117</v>
      </c>
      <c r="K457" s="416">
        <v>33</v>
      </c>
      <c r="L457" s="416">
        <v>1</v>
      </c>
      <c r="M457" s="416">
        <v>3</v>
      </c>
      <c r="N457" s="416">
        <v>0</v>
      </c>
      <c r="O457" s="416">
        <v>8</v>
      </c>
      <c r="P457" s="416">
        <v>2</v>
      </c>
      <c r="Q457" s="416">
        <v>3</v>
      </c>
      <c r="R457" s="416">
        <v>58</v>
      </c>
      <c r="S457" s="416">
        <v>0</v>
      </c>
      <c r="T457" s="416">
        <v>0</v>
      </c>
      <c r="U457" s="416">
        <v>0</v>
      </c>
      <c r="V457" s="416">
        <v>4</v>
      </c>
      <c r="W457" s="416">
        <v>4</v>
      </c>
      <c r="X457" s="416">
        <v>4</v>
      </c>
      <c r="Y457" s="416">
        <v>45</v>
      </c>
      <c r="Z457" s="416">
        <v>0</v>
      </c>
      <c r="AA457" s="416">
        <v>6</v>
      </c>
      <c r="AB457" s="416">
        <v>342</v>
      </c>
      <c r="AC457" s="561">
        <v>2</v>
      </c>
      <c r="AD457" s="561">
        <v>2</v>
      </c>
      <c r="AE457" s="416">
        <v>21</v>
      </c>
      <c r="AF457" s="416">
        <v>30</v>
      </c>
      <c r="AG457" s="416">
        <v>35</v>
      </c>
      <c r="AH457" s="416">
        <v>15</v>
      </c>
      <c r="AI457" s="416">
        <v>2</v>
      </c>
      <c r="AJ457" s="416">
        <v>1</v>
      </c>
      <c r="AK457" s="416">
        <v>2</v>
      </c>
      <c r="AL457" s="416">
        <v>0</v>
      </c>
      <c r="AM457" s="416">
        <v>106</v>
      </c>
      <c r="AN457" s="416">
        <v>13</v>
      </c>
      <c r="AO457" s="416">
        <v>13</v>
      </c>
      <c r="AP457" s="416">
        <v>25</v>
      </c>
      <c r="AQ457" s="416">
        <v>5</v>
      </c>
      <c r="AR457" s="416">
        <v>2</v>
      </c>
      <c r="AS457" s="416">
        <v>1</v>
      </c>
      <c r="AT457" s="416">
        <v>2</v>
      </c>
      <c r="AU457" s="416">
        <v>0</v>
      </c>
      <c r="AV457" s="416">
        <v>61</v>
      </c>
      <c r="AW457" s="448"/>
      <c r="AX457" s="416"/>
      <c r="AY457" s="437" t="str">
        <f t="shared" si="19"/>
        <v>No</v>
      </c>
      <c r="AZ457" s="437" t="str">
        <f t="shared" si="20"/>
        <v>No</v>
      </c>
      <c r="BA457" s="437"/>
      <c r="BB457" s="544"/>
      <c r="BC457" s="545"/>
      <c r="BD457" s="247"/>
      <c r="BE457" s="247"/>
      <c r="BF457" s="247"/>
      <c r="BG457" s="247"/>
      <c r="BH457" s="247"/>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FE457" s="146"/>
      <c r="FF457" s="146"/>
      <c r="FG457" s="146"/>
      <c r="FH457" s="146"/>
      <c r="FI457" s="146"/>
      <c r="FJ457" s="146"/>
      <c r="FK457" s="146"/>
      <c r="FL457" s="143"/>
      <c r="FM457" s="143"/>
      <c r="FN457" s="143"/>
      <c r="FO457" s="143"/>
      <c r="FP457" s="143"/>
      <c r="FQ457" s="143"/>
      <c r="FR457" s="143"/>
    </row>
    <row r="458" spans="1:174" x14ac:dyDescent="0.2">
      <c r="A458" s="150" t="s">
        <v>466</v>
      </c>
      <c r="B458" s="151" t="s">
        <v>276</v>
      </c>
      <c r="C458" s="152" t="s">
        <v>69</v>
      </c>
      <c r="D458" s="404" t="s">
        <v>465</v>
      </c>
      <c r="E458" s="436">
        <v>0</v>
      </c>
      <c r="F458" s="286">
        <v>5</v>
      </c>
      <c r="G458" s="447">
        <v>0</v>
      </c>
      <c r="H458" s="416">
        <v>5</v>
      </c>
      <c r="I458" s="416">
        <v>108</v>
      </c>
      <c r="J458" s="416">
        <v>204</v>
      </c>
      <c r="K458" s="416">
        <v>22</v>
      </c>
      <c r="L458" s="416">
        <v>1</v>
      </c>
      <c r="M458" s="416">
        <v>20</v>
      </c>
      <c r="N458" s="416">
        <v>3</v>
      </c>
      <c r="O458" s="416">
        <v>0</v>
      </c>
      <c r="P458" s="416">
        <v>10</v>
      </c>
      <c r="Q458" s="416">
        <v>0</v>
      </c>
      <c r="R458" s="416">
        <v>60</v>
      </c>
      <c r="S458" s="416">
        <v>0</v>
      </c>
      <c r="T458" s="416">
        <v>0</v>
      </c>
      <c r="U458" s="416">
        <v>1</v>
      </c>
      <c r="V458" s="416">
        <v>10</v>
      </c>
      <c r="W458" s="416">
        <v>8</v>
      </c>
      <c r="X458" s="416">
        <v>23</v>
      </c>
      <c r="Y458" s="416">
        <v>59</v>
      </c>
      <c r="Z458" s="416">
        <v>0</v>
      </c>
      <c r="AA458" s="416">
        <v>26</v>
      </c>
      <c r="AB458" s="416">
        <v>565</v>
      </c>
      <c r="AC458" s="561">
        <v>2</v>
      </c>
      <c r="AD458" s="561">
        <v>3</v>
      </c>
      <c r="AE458" s="416">
        <v>45</v>
      </c>
      <c r="AF458" s="416">
        <v>25</v>
      </c>
      <c r="AG458" s="416">
        <v>4</v>
      </c>
      <c r="AH458" s="416">
        <v>3</v>
      </c>
      <c r="AI458" s="416">
        <v>0</v>
      </c>
      <c r="AJ458" s="416">
        <v>0</v>
      </c>
      <c r="AK458" s="416">
        <v>0</v>
      </c>
      <c r="AL458" s="416">
        <v>0</v>
      </c>
      <c r="AM458" s="416">
        <v>77</v>
      </c>
      <c r="AN458" s="416">
        <v>38</v>
      </c>
      <c r="AO458" s="416">
        <v>20</v>
      </c>
      <c r="AP458" s="416">
        <v>1</v>
      </c>
      <c r="AQ458" s="416">
        <v>1</v>
      </c>
      <c r="AR458" s="416">
        <v>0</v>
      </c>
      <c r="AS458" s="416">
        <v>0</v>
      </c>
      <c r="AT458" s="416">
        <v>0</v>
      </c>
      <c r="AU458" s="416">
        <v>0</v>
      </c>
      <c r="AV458" s="416">
        <v>60</v>
      </c>
      <c r="AW458" s="448"/>
      <c r="AX458" s="416"/>
      <c r="AY458" s="437" t="str">
        <f t="shared" si="19"/>
        <v>No</v>
      </c>
      <c r="AZ458" s="437" t="str">
        <f t="shared" si="20"/>
        <v>Open</v>
      </c>
      <c r="BA458" s="437"/>
      <c r="BB458" s="544"/>
      <c r="BC458" s="545"/>
      <c r="BD458" s="247"/>
      <c r="BE458" s="247"/>
      <c r="BF458" s="247"/>
      <c r="BG458" s="247"/>
      <c r="BH458" s="247"/>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FE458" s="146"/>
      <c r="FF458" s="146"/>
      <c r="FG458" s="146"/>
      <c r="FH458" s="146"/>
      <c r="FI458" s="146"/>
      <c r="FJ458" s="146"/>
      <c r="FK458" s="146"/>
      <c r="FL458" s="143"/>
      <c r="FM458" s="143"/>
      <c r="FN458" s="143"/>
      <c r="FO458" s="143"/>
      <c r="FP458" s="143"/>
      <c r="FQ458" s="143"/>
      <c r="FR458" s="143"/>
    </row>
    <row r="459" spans="1:174" x14ac:dyDescent="0.2">
      <c r="A459" s="150" t="s">
        <v>468</v>
      </c>
      <c r="B459" s="151" t="s">
        <v>292</v>
      </c>
      <c r="C459" s="152" t="s">
        <v>128</v>
      </c>
      <c r="D459" s="404" t="s">
        <v>467</v>
      </c>
      <c r="E459" s="436">
        <v>0</v>
      </c>
      <c r="F459" s="286">
        <v>135</v>
      </c>
      <c r="G459" s="447">
        <v>0</v>
      </c>
      <c r="H459" s="416">
        <v>6</v>
      </c>
      <c r="I459" s="416">
        <v>52</v>
      </c>
      <c r="J459" s="416">
        <v>228</v>
      </c>
      <c r="K459" s="416">
        <v>1</v>
      </c>
      <c r="L459" s="416">
        <v>1</v>
      </c>
      <c r="M459" s="416">
        <v>5</v>
      </c>
      <c r="N459" s="416">
        <v>2</v>
      </c>
      <c r="O459" s="416">
        <v>0</v>
      </c>
      <c r="P459" s="416">
        <v>13</v>
      </c>
      <c r="Q459" s="416">
        <v>13</v>
      </c>
      <c r="R459" s="416">
        <v>1091</v>
      </c>
      <c r="S459" s="416">
        <v>262</v>
      </c>
      <c r="T459" s="416">
        <v>0</v>
      </c>
      <c r="U459" s="416">
        <v>0</v>
      </c>
      <c r="V459" s="416">
        <v>0</v>
      </c>
      <c r="W459" s="416">
        <v>18</v>
      </c>
      <c r="X459" s="416">
        <v>2</v>
      </c>
      <c r="Y459" s="416">
        <v>313</v>
      </c>
      <c r="Z459" s="416">
        <v>8</v>
      </c>
      <c r="AA459" s="416">
        <v>3</v>
      </c>
      <c r="AB459" s="416">
        <v>2153</v>
      </c>
      <c r="AC459" s="561">
        <v>2</v>
      </c>
      <c r="AD459" s="561">
        <v>3</v>
      </c>
      <c r="AE459" s="416">
        <v>241</v>
      </c>
      <c r="AF459" s="416">
        <v>530</v>
      </c>
      <c r="AG459" s="416">
        <v>572</v>
      </c>
      <c r="AH459" s="416">
        <v>181</v>
      </c>
      <c r="AI459" s="416">
        <v>68</v>
      </c>
      <c r="AJ459" s="416">
        <v>29</v>
      </c>
      <c r="AK459" s="416">
        <v>6</v>
      </c>
      <c r="AL459" s="416">
        <v>12</v>
      </c>
      <c r="AM459" s="416">
        <v>1639</v>
      </c>
      <c r="AN459" s="416">
        <v>145</v>
      </c>
      <c r="AO459" s="416">
        <v>422</v>
      </c>
      <c r="AP459" s="416">
        <v>322</v>
      </c>
      <c r="AQ459" s="416">
        <v>110</v>
      </c>
      <c r="AR459" s="416">
        <v>77</v>
      </c>
      <c r="AS459" s="416">
        <v>13</v>
      </c>
      <c r="AT459" s="416">
        <v>3</v>
      </c>
      <c r="AU459" s="416">
        <v>12</v>
      </c>
      <c r="AV459" s="416">
        <v>1104</v>
      </c>
      <c r="AW459" s="448"/>
      <c r="AX459" s="416"/>
      <c r="AY459" s="437" t="str">
        <f t="shared" si="19"/>
        <v>No</v>
      </c>
      <c r="AZ459" s="437" t="str">
        <f t="shared" si="20"/>
        <v>Open</v>
      </c>
      <c r="BA459" s="437"/>
      <c r="BB459" s="544"/>
      <c r="BC459" s="545"/>
      <c r="BD459" s="247"/>
      <c r="BE459" s="247"/>
      <c r="BF459" s="247"/>
      <c r="BG459" s="247"/>
      <c r="BH459" s="247"/>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FE459" s="146"/>
      <c r="FF459" s="146"/>
      <c r="FG459" s="146"/>
      <c r="FH459" s="146"/>
      <c r="FI459" s="146"/>
      <c r="FJ459" s="146"/>
      <c r="FK459" s="146"/>
      <c r="FL459" s="143"/>
      <c r="FM459" s="143"/>
      <c r="FN459" s="143"/>
      <c r="FO459" s="143"/>
      <c r="FP459" s="143"/>
      <c r="FQ459" s="143"/>
      <c r="FR459" s="143"/>
    </row>
    <row r="460" spans="1:174" x14ac:dyDescent="0.2">
      <c r="A460" s="150" t="s">
        <v>470</v>
      </c>
      <c r="B460" s="151" t="s">
        <v>276</v>
      </c>
      <c r="C460" s="152" t="s">
        <v>277</v>
      </c>
      <c r="D460" s="404" t="s">
        <v>469</v>
      </c>
      <c r="E460" s="436">
        <v>0</v>
      </c>
      <c r="F460" s="286">
        <v>51</v>
      </c>
      <c r="G460" s="447">
        <v>0</v>
      </c>
      <c r="H460" s="416">
        <v>2</v>
      </c>
      <c r="I460" s="416">
        <v>77</v>
      </c>
      <c r="J460" s="416">
        <v>192</v>
      </c>
      <c r="K460" s="416">
        <v>11</v>
      </c>
      <c r="L460" s="416">
        <v>3</v>
      </c>
      <c r="M460" s="416">
        <v>4</v>
      </c>
      <c r="N460" s="416">
        <v>4</v>
      </c>
      <c r="O460" s="416">
        <v>0</v>
      </c>
      <c r="P460" s="416">
        <v>3</v>
      </c>
      <c r="Q460" s="416">
        <v>11</v>
      </c>
      <c r="R460" s="416">
        <v>1021</v>
      </c>
      <c r="S460" s="416">
        <v>491</v>
      </c>
      <c r="T460" s="416">
        <v>1</v>
      </c>
      <c r="U460" s="416">
        <v>0</v>
      </c>
      <c r="V460" s="416">
        <v>12</v>
      </c>
      <c r="W460" s="416">
        <v>3</v>
      </c>
      <c r="X460" s="416">
        <v>18</v>
      </c>
      <c r="Y460" s="416">
        <v>125</v>
      </c>
      <c r="Z460" s="416">
        <v>1</v>
      </c>
      <c r="AA460" s="416">
        <v>13</v>
      </c>
      <c r="AB460" s="416">
        <v>2043</v>
      </c>
      <c r="AC460" s="561">
        <v>1</v>
      </c>
      <c r="AD460" s="561">
        <v>2</v>
      </c>
      <c r="AE460" s="416">
        <v>90</v>
      </c>
      <c r="AF460" s="416">
        <v>99</v>
      </c>
      <c r="AG460" s="416">
        <v>338</v>
      </c>
      <c r="AH460" s="416">
        <v>669</v>
      </c>
      <c r="AI460" s="416">
        <v>115</v>
      </c>
      <c r="AJ460" s="416">
        <v>15</v>
      </c>
      <c r="AK460" s="416">
        <v>2</v>
      </c>
      <c r="AL460" s="416">
        <v>28</v>
      </c>
      <c r="AM460" s="416">
        <v>1356</v>
      </c>
      <c r="AN460" s="416">
        <v>132</v>
      </c>
      <c r="AO460" s="416">
        <v>68</v>
      </c>
      <c r="AP460" s="416">
        <v>220</v>
      </c>
      <c r="AQ460" s="416">
        <v>456</v>
      </c>
      <c r="AR460" s="416">
        <v>115</v>
      </c>
      <c r="AS460" s="416">
        <v>10</v>
      </c>
      <c r="AT460" s="416">
        <v>3</v>
      </c>
      <c r="AU460" s="416">
        <v>28</v>
      </c>
      <c r="AV460" s="416">
        <v>1032</v>
      </c>
      <c r="AW460" s="448"/>
      <c r="AX460" s="416"/>
      <c r="AY460" s="437" t="str">
        <f t="shared" si="19"/>
        <v>Yes</v>
      </c>
      <c r="AZ460" s="437" t="str">
        <f t="shared" si="20"/>
        <v>No</v>
      </c>
      <c r="BA460" s="437"/>
      <c r="BB460" s="544"/>
      <c r="BC460" s="545"/>
      <c r="BD460" s="247"/>
      <c r="BE460" s="247"/>
      <c r="BF460" s="247"/>
      <c r="BG460" s="247"/>
      <c r="BH460" s="247"/>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FE460" s="146"/>
      <c r="FF460" s="146"/>
      <c r="FG460" s="146"/>
      <c r="FH460" s="146"/>
      <c r="FI460" s="146"/>
      <c r="FJ460" s="146"/>
      <c r="FK460" s="146"/>
      <c r="FL460" s="143"/>
      <c r="FM460" s="143"/>
      <c r="FN460" s="143"/>
      <c r="FO460" s="143"/>
      <c r="FP460" s="143"/>
      <c r="FQ460" s="143"/>
      <c r="FR460" s="143"/>
    </row>
    <row r="461" spans="1:174" x14ac:dyDescent="0.2">
      <c r="A461" s="150" t="s">
        <v>472</v>
      </c>
      <c r="B461" s="151" t="s">
        <v>292</v>
      </c>
      <c r="C461" s="152" t="s">
        <v>128</v>
      </c>
      <c r="D461" s="404" t="s">
        <v>471</v>
      </c>
      <c r="E461" s="436">
        <v>0</v>
      </c>
      <c r="F461" s="286">
        <v>19</v>
      </c>
      <c r="G461" s="447">
        <v>0</v>
      </c>
      <c r="H461" s="416">
        <v>15</v>
      </c>
      <c r="I461" s="416">
        <v>11</v>
      </c>
      <c r="J461" s="416">
        <v>145</v>
      </c>
      <c r="K461" s="416">
        <v>39</v>
      </c>
      <c r="L461" s="416">
        <v>1</v>
      </c>
      <c r="M461" s="416">
        <v>1</v>
      </c>
      <c r="N461" s="416">
        <v>0</v>
      </c>
      <c r="O461" s="416">
        <v>2</v>
      </c>
      <c r="P461" s="416">
        <v>6</v>
      </c>
      <c r="Q461" s="416">
        <v>1194</v>
      </c>
      <c r="R461" s="416">
        <v>614</v>
      </c>
      <c r="S461" s="416">
        <v>0</v>
      </c>
      <c r="T461" s="416">
        <v>1</v>
      </c>
      <c r="U461" s="416">
        <v>2</v>
      </c>
      <c r="V461" s="416">
        <v>0</v>
      </c>
      <c r="W461" s="416">
        <v>16</v>
      </c>
      <c r="X461" s="416">
        <v>4</v>
      </c>
      <c r="Y461" s="416">
        <v>480</v>
      </c>
      <c r="Z461" s="416">
        <v>6</v>
      </c>
      <c r="AA461" s="416">
        <v>0</v>
      </c>
      <c r="AB461" s="416">
        <v>2556</v>
      </c>
      <c r="AC461" s="561">
        <v>2</v>
      </c>
      <c r="AD461" s="561">
        <v>3</v>
      </c>
      <c r="AE461" s="416">
        <v>1117</v>
      </c>
      <c r="AF461" s="416">
        <v>457</v>
      </c>
      <c r="AG461" s="416">
        <v>460</v>
      </c>
      <c r="AH461" s="416">
        <v>310</v>
      </c>
      <c r="AI461" s="416">
        <v>116</v>
      </c>
      <c r="AJ461" s="416">
        <v>49</v>
      </c>
      <c r="AK461" s="416">
        <v>7</v>
      </c>
      <c r="AL461" s="416">
        <v>2</v>
      </c>
      <c r="AM461" s="416">
        <v>2518</v>
      </c>
      <c r="AN461" s="416">
        <v>1082</v>
      </c>
      <c r="AO461" s="416">
        <v>244</v>
      </c>
      <c r="AP461" s="416">
        <v>180</v>
      </c>
      <c r="AQ461" s="416">
        <v>177</v>
      </c>
      <c r="AR461" s="416">
        <v>88</v>
      </c>
      <c r="AS461" s="416">
        <v>33</v>
      </c>
      <c r="AT461" s="416">
        <v>2</v>
      </c>
      <c r="AU461" s="416">
        <v>2</v>
      </c>
      <c r="AV461" s="416">
        <v>1808</v>
      </c>
      <c r="AW461" s="448"/>
      <c r="AX461" s="416"/>
      <c r="AY461" s="437" t="str">
        <f t="shared" si="19"/>
        <v>No</v>
      </c>
      <c r="AZ461" s="437" t="str">
        <f t="shared" si="20"/>
        <v>Open</v>
      </c>
      <c r="BA461" s="437"/>
      <c r="BB461" s="544"/>
      <c r="BC461" s="545"/>
      <c r="BD461" s="247"/>
      <c r="BE461" s="247"/>
      <c r="BF461" s="247"/>
      <c r="BG461" s="247"/>
      <c r="BH461" s="247"/>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FE461" s="146"/>
      <c r="FF461" s="146"/>
      <c r="FG461" s="146"/>
      <c r="FH461" s="146"/>
      <c r="FI461" s="146"/>
      <c r="FJ461" s="146"/>
      <c r="FK461" s="146"/>
      <c r="FL461" s="143"/>
      <c r="FM461" s="143"/>
      <c r="FN461" s="143"/>
      <c r="FO461" s="143"/>
      <c r="FP461" s="143"/>
      <c r="FQ461" s="143"/>
      <c r="FR461" s="143"/>
    </row>
    <row r="462" spans="1:174" x14ac:dyDescent="0.2">
      <c r="A462" s="150" t="s">
        <v>473</v>
      </c>
      <c r="B462" s="151" t="s">
        <v>284</v>
      </c>
      <c r="C462" s="152" t="s">
        <v>278</v>
      </c>
      <c r="D462" s="404" t="s">
        <v>298</v>
      </c>
      <c r="E462" s="436">
        <v>0</v>
      </c>
      <c r="F462" s="286">
        <v>115</v>
      </c>
      <c r="G462" s="447">
        <v>0</v>
      </c>
      <c r="H462" s="416">
        <v>6</v>
      </c>
      <c r="I462" s="416">
        <v>61</v>
      </c>
      <c r="J462" s="416">
        <v>208</v>
      </c>
      <c r="K462" s="416">
        <v>1</v>
      </c>
      <c r="L462" s="416">
        <v>5</v>
      </c>
      <c r="M462" s="416">
        <v>3</v>
      </c>
      <c r="N462" s="416">
        <v>3</v>
      </c>
      <c r="O462" s="416">
        <v>0</v>
      </c>
      <c r="P462" s="416">
        <v>17</v>
      </c>
      <c r="Q462" s="416">
        <v>0</v>
      </c>
      <c r="R462" s="416">
        <v>72</v>
      </c>
      <c r="S462" s="416">
        <v>0</v>
      </c>
      <c r="T462" s="416">
        <v>0</v>
      </c>
      <c r="U462" s="416">
        <v>2</v>
      </c>
      <c r="V462" s="416">
        <v>31</v>
      </c>
      <c r="W462" s="416">
        <v>22</v>
      </c>
      <c r="X462" s="416">
        <v>1</v>
      </c>
      <c r="Y462" s="416">
        <v>285</v>
      </c>
      <c r="Z462" s="416">
        <v>0</v>
      </c>
      <c r="AA462" s="416">
        <v>4</v>
      </c>
      <c r="AB462" s="416">
        <v>836</v>
      </c>
      <c r="AC462" s="561">
        <v>2</v>
      </c>
      <c r="AD462" s="561">
        <v>3</v>
      </c>
      <c r="AE462" s="416">
        <v>78</v>
      </c>
      <c r="AF462" s="416">
        <v>29</v>
      </c>
      <c r="AG462" s="416">
        <v>8</v>
      </c>
      <c r="AH462" s="416">
        <v>3</v>
      </c>
      <c r="AI462" s="416">
        <v>2</v>
      </c>
      <c r="AJ462" s="416">
        <v>1</v>
      </c>
      <c r="AK462" s="416">
        <v>0</v>
      </c>
      <c r="AL462" s="416">
        <v>0</v>
      </c>
      <c r="AM462" s="416">
        <v>121</v>
      </c>
      <c r="AN462" s="416">
        <v>47</v>
      </c>
      <c r="AO462" s="416">
        <v>16</v>
      </c>
      <c r="AP462" s="416">
        <v>8</v>
      </c>
      <c r="AQ462" s="416">
        <v>1</v>
      </c>
      <c r="AR462" s="416">
        <v>0</v>
      </c>
      <c r="AS462" s="416">
        <v>0</v>
      </c>
      <c r="AT462" s="416">
        <v>0</v>
      </c>
      <c r="AU462" s="416">
        <v>0</v>
      </c>
      <c r="AV462" s="416">
        <v>72</v>
      </c>
      <c r="AW462" s="448"/>
      <c r="AX462" s="416"/>
      <c r="AY462" s="437" t="str">
        <f t="shared" si="19"/>
        <v>No</v>
      </c>
      <c r="AZ462" s="437" t="str">
        <f t="shared" si="20"/>
        <v>Open</v>
      </c>
      <c r="BA462" s="437"/>
      <c r="BB462" s="544"/>
      <c r="BC462" s="545"/>
      <c r="BD462" s="247"/>
      <c r="BE462" s="247"/>
      <c r="BF462" s="247"/>
      <c r="BG462" s="247"/>
      <c r="BH462" s="247"/>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FE462" s="146"/>
      <c r="FF462" s="146"/>
      <c r="FG462" s="146"/>
      <c r="FH462" s="146"/>
      <c r="FI462" s="146"/>
      <c r="FJ462" s="146"/>
      <c r="FK462" s="146"/>
      <c r="FL462" s="143"/>
      <c r="FM462" s="143"/>
      <c r="FN462" s="143"/>
      <c r="FO462" s="143"/>
      <c r="FP462" s="143"/>
      <c r="FQ462" s="143"/>
      <c r="FR462" s="143"/>
    </row>
    <row r="463" spans="1:174" x14ac:dyDescent="0.2">
      <c r="A463" s="150" t="s">
        <v>475</v>
      </c>
      <c r="B463" s="151" t="s">
        <v>276</v>
      </c>
      <c r="C463" s="152" t="s">
        <v>283</v>
      </c>
      <c r="D463" s="404" t="s">
        <v>474</v>
      </c>
      <c r="E463" s="436">
        <v>0</v>
      </c>
      <c r="F463" s="286">
        <v>84</v>
      </c>
      <c r="G463" s="447">
        <v>0</v>
      </c>
      <c r="H463" s="416">
        <v>1</v>
      </c>
      <c r="I463" s="416">
        <v>67</v>
      </c>
      <c r="J463" s="416">
        <v>116</v>
      </c>
      <c r="K463" s="416">
        <v>1</v>
      </c>
      <c r="L463" s="416">
        <v>2</v>
      </c>
      <c r="M463" s="416">
        <v>4</v>
      </c>
      <c r="N463" s="416">
        <v>1</v>
      </c>
      <c r="O463" s="416">
        <v>0</v>
      </c>
      <c r="P463" s="416">
        <v>3</v>
      </c>
      <c r="Q463" s="416">
        <v>0</v>
      </c>
      <c r="R463" s="416">
        <v>33</v>
      </c>
      <c r="S463" s="416">
        <v>852</v>
      </c>
      <c r="T463" s="416">
        <v>3</v>
      </c>
      <c r="U463" s="416">
        <v>0</v>
      </c>
      <c r="V463" s="416">
        <v>25</v>
      </c>
      <c r="W463" s="416">
        <v>7</v>
      </c>
      <c r="X463" s="416">
        <v>39</v>
      </c>
      <c r="Y463" s="416">
        <v>125</v>
      </c>
      <c r="Z463" s="416">
        <v>0</v>
      </c>
      <c r="AA463" s="416">
        <v>62</v>
      </c>
      <c r="AB463" s="416">
        <v>1425</v>
      </c>
      <c r="AC463" s="561">
        <v>2</v>
      </c>
      <c r="AD463" s="561">
        <v>1</v>
      </c>
      <c r="AE463" s="416">
        <v>8</v>
      </c>
      <c r="AF463" s="416">
        <v>14</v>
      </c>
      <c r="AG463" s="416">
        <v>8</v>
      </c>
      <c r="AH463" s="416">
        <v>2</v>
      </c>
      <c r="AI463" s="416">
        <v>1</v>
      </c>
      <c r="AJ463" s="416">
        <v>0</v>
      </c>
      <c r="AK463" s="416">
        <v>1</v>
      </c>
      <c r="AL463" s="416">
        <v>0</v>
      </c>
      <c r="AM463" s="416">
        <v>34</v>
      </c>
      <c r="AN463" s="416">
        <v>10</v>
      </c>
      <c r="AO463" s="416">
        <v>13</v>
      </c>
      <c r="AP463" s="416">
        <v>6</v>
      </c>
      <c r="AQ463" s="416">
        <v>2</v>
      </c>
      <c r="AR463" s="416">
        <v>1</v>
      </c>
      <c r="AS463" s="416">
        <v>0</v>
      </c>
      <c r="AT463" s="416">
        <v>1</v>
      </c>
      <c r="AU463" s="416">
        <v>0</v>
      </c>
      <c r="AV463" s="416">
        <v>33</v>
      </c>
      <c r="AW463" s="448"/>
      <c r="AX463" s="416"/>
      <c r="AY463" s="437" t="str">
        <f t="shared" si="19"/>
        <v>No</v>
      </c>
      <c r="AZ463" s="437" t="str">
        <f t="shared" si="20"/>
        <v>Yes</v>
      </c>
      <c r="BA463" s="437"/>
      <c r="BB463" s="544"/>
      <c r="BC463" s="545"/>
      <c r="BD463" s="247"/>
      <c r="BE463" s="247"/>
      <c r="BF463" s="247"/>
      <c r="BG463" s="247"/>
      <c r="BH463" s="247"/>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FE463" s="146"/>
      <c r="FF463" s="146"/>
      <c r="FG463" s="146"/>
      <c r="FH463" s="146"/>
      <c r="FI463" s="146"/>
      <c r="FJ463" s="146"/>
      <c r="FK463" s="146"/>
      <c r="FL463" s="143"/>
      <c r="FM463" s="143"/>
      <c r="FN463" s="143"/>
      <c r="FO463" s="143"/>
      <c r="FP463" s="143"/>
      <c r="FQ463" s="143"/>
      <c r="FR463" s="143"/>
    </row>
    <row r="464" spans="1:174" x14ac:dyDescent="0.2">
      <c r="A464" s="150" t="s">
        <v>476</v>
      </c>
      <c r="B464" s="151" t="s">
        <v>292</v>
      </c>
      <c r="C464" s="152" t="s">
        <v>128</v>
      </c>
      <c r="D464" s="404" t="s">
        <v>299</v>
      </c>
      <c r="E464" s="436">
        <v>0</v>
      </c>
      <c r="F464" s="286">
        <v>24</v>
      </c>
      <c r="G464" s="447">
        <v>0</v>
      </c>
      <c r="H464" s="416">
        <v>3</v>
      </c>
      <c r="I464" s="416">
        <v>7</v>
      </c>
      <c r="J464" s="416">
        <v>121</v>
      </c>
      <c r="K464" s="416">
        <v>145</v>
      </c>
      <c r="L464" s="416">
        <v>1</v>
      </c>
      <c r="M464" s="416">
        <v>2</v>
      </c>
      <c r="N464" s="416">
        <v>1</v>
      </c>
      <c r="O464" s="416">
        <v>1</v>
      </c>
      <c r="P464" s="416">
        <v>7</v>
      </c>
      <c r="Q464" s="416">
        <v>584</v>
      </c>
      <c r="R464" s="416">
        <v>939</v>
      </c>
      <c r="S464" s="416">
        <v>0</v>
      </c>
      <c r="T464" s="416">
        <v>4</v>
      </c>
      <c r="U464" s="416">
        <v>0</v>
      </c>
      <c r="V464" s="416">
        <v>2</v>
      </c>
      <c r="W464" s="416">
        <v>6</v>
      </c>
      <c r="X464" s="416">
        <v>1</v>
      </c>
      <c r="Y464" s="416">
        <v>102</v>
      </c>
      <c r="Z464" s="416">
        <v>130</v>
      </c>
      <c r="AA464" s="416">
        <v>0</v>
      </c>
      <c r="AB464" s="416">
        <v>2080</v>
      </c>
      <c r="AC464" s="561">
        <v>2</v>
      </c>
      <c r="AD464" s="561">
        <v>2</v>
      </c>
      <c r="AE464" s="416">
        <v>167</v>
      </c>
      <c r="AF464" s="416">
        <v>119</v>
      </c>
      <c r="AG464" s="416">
        <v>424</v>
      </c>
      <c r="AH464" s="416">
        <v>585</v>
      </c>
      <c r="AI464" s="416">
        <v>365</v>
      </c>
      <c r="AJ464" s="416">
        <v>244</v>
      </c>
      <c r="AK464" s="416">
        <v>100</v>
      </c>
      <c r="AL464" s="416">
        <v>10</v>
      </c>
      <c r="AM464" s="416">
        <v>2014</v>
      </c>
      <c r="AN464" s="416">
        <v>408</v>
      </c>
      <c r="AO464" s="416">
        <v>105</v>
      </c>
      <c r="AP464" s="416">
        <v>289</v>
      </c>
      <c r="AQ464" s="416">
        <v>319</v>
      </c>
      <c r="AR464" s="416">
        <v>204</v>
      </c>
      <c r="AS464" s="416">
        <v>138</v>
      </c>
      <c r="AT464" s="416">
        <v>54</v>
      </c>
      <c r="AU464" s="416">
        <v>6</v>
      </c>
      <c r="AV464" s="416">
        <v>1523</v>
      </c>
      <c r="AW464" s="448"/>
      <c r="AX464" s="416"/>
      <c r="AY464" s="437" t="str">
        <f t="shared" si="19"/>
        <v>No</v>
      </c>
      <c r="AZ464" s="437" t="str">
        <f t="shared" si="20"/>
        <v>No</v>
      </c>
      <c r="BA464" s="437"/>
      <c r="BB464" s="544"/>
      <c r="BC464" s="545"/>
      <c r="BD464" s="247"/>
      <c r="BE464" s="247"/>
      <c r="BF464" s="247"/>
      <c r="BG464" s="247"/>
      <c r="BH464" s="247"/>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FE464" s="146"/>
      <c r="FF464" s="146"/>
      <c r="FG464" s="146"/>
      <c r="FH464" s="146"/>
      <c r="FI464" s="146"/>
      <c r="FJ464" s="146"/>
      <c r="FK464" s="146"/>
      <c r="FL464" s="143"/>
      <c r="FM464" s="143"/>
      <c r="FN464" s="143"/>
      <c r="FO464" s="143"/>
      <c r="FP464" s="143"/>
      <c r="FQ464" s="143"/>
      <c r="FR464" s="143"/>
    </row>
    <row r="465" spans="1:174" x14ac:dyDescent="0.2">
      <c r="A465" s="150" t="s">
        <v>478</v>
      </c>
      <c r="B465" s="151" t="s">
        <v>276</v>
      </c>
      <c r="C465" s="152" t="s">
        <v>279</v>
      </c>
      <c r="D465" s="404" t="s">
        <v>477</v>
      </c>
      <c r="E465" s="436">
        <v>0</v>
      </c>
      <c r="F465" s="286">
        <v>52</v>
      </c>
      <c r="G465" s="447">
        <v>0</v>
      </c>
      <c r="H465" s="416">
        <v>3</v>
      </c>
      <c r="I465" s="416">
        <v>68</v>
      </c>
      <c r="J465" s="416">
        <v>136</v>
      </c>
      <c r="K465" s="416">
        <v>12</v>
      </c>
      <c r="L465" s="416">
        <v>0</v>
      </c>
      <c r="M465" s="416">
        <v>8</v>
      </c>
      <c r="N465" s="416">
        <v>2</v>
      </c>
      <c r="O465" s="416">
        <v>0</v>
      </c>
      <c r="P465" s="416">
        <v>1</v>
      </c>
      <c r="Q465" s="416">
        <v>9</v>
      </c>
      <c r="R465" s="416">
        <v>63</v>
      </c>
      <c r="S465" s="416">
        <v>0</v>
      </c>
      <c r="T465" s="416">
        <v>0</v>
      </c>
      <c r="U465" s="416">
        <v>0</v>
      </c>
      <c r="V465" s="416">
        <v>64</v>
      </c>
      <c r="W465" s="416">
        <v>3</v>
      </c>
      <c r="X465" s="416">
        <v>46</v>
      </c>
      <c r="Y465" s="416">
        <v>115</v>
      </c>
      <c r="Z465" s="416">
        <v>0</v>
      </c>
      <c r="AA465" s="416">
        <v>18</v>
      </c>
      <c r="AB465" s="416">
        <v>600</v>
      </c>
      <c r="AC465" s="561">
        <v>2</v>
      </c>
      <c r="AD465" s="561">
        <v>3</v>
      </c>
      <c r="AE465" s="416">
        <v>19</v>
      </c>
      <c r="AF465" s="416">
        <v>23</v>
      </c>
      <c r="AG465" s="416">
        <v>10</v>
      </c>
      <c r="AH465" s="416">
        <v>10</v>
      </c>
      <c r="AI465" s="416">
        <v>3</v>
      </c>
      <c r="AJ465" s="416">
        <v>3</v>
      </c>
      <c r="AK465" s="416">
        <v>1</v>
      </c>
      <c r="AL465" s="416">
        <v>0</v>
      </c>
      <c r="AM465" s="416">
        <v>69</v>
      </c>
      <c r="AN465" s="416">
        <v>15</v>
      </c>
      <c r="AO465" s="416">
        <v>31</v>
      </c>
      <c r="AP465" s="416">
        <v>7</v>
      </c>
      <c r="AQ465" s="416">
        <v>8</v>
      </c>
      <c r="AR465" s="416">
        <v>4</v>
      </c>
      <c r="AS465" s="416">
        <v>4</v>
      </c>
      <c r="AT465" s="416">
        <v>3</v>
      </c>
      <c r="AU465" s="416">
        <v>0</v>
      </c>
      <c r="AV465" s="416">
        <v>72</v>
      </c>
      <c r="AW465" s="448"/>
      <c r="AX465" s="416"/>
      <c r="AY465" s="437" t="str">
        <f t="shared" si="19"/>
        <v>No</v>
      </c>
      <c r="AZ465" s="437" t="str">
        <f t="shared" si="20"/>
        <v>Open</v>
      </c>
      <c r="BA465" s="437"/>
      <c r="BB465" s="544"/>
      <c r="BC465" s="545"/>
      <c r="BD465" s="247"/>
      <c r="BE465" s="247"/>
      <c r="BF465" s="247"/>
      <c r="BG465" s="247"/>
      <c r="BH465" s="247"/>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FE465" s="146"/>
      <c r="FF465" s="146"/>
      <c r="FG465" s="146"/>
      <c r="FH465" s="146"/>
      <c r="FI465" s="146"/>
      <c r="FJ465" s="146"/>
      <c r="FK465" s="146"/>
      <c r="FL465" s="143"/>
      <c r="FM465" s="143"/>
      <c r="FN465" s="143"/>
      <c r="FO465" s="143"/>
      <c r="FP465" s="143"/>
      <c r="FQ465" s="143"/>
      <c r="FR465" s="143"/>
    </row>
    <row r="466" spans="1:174" x14ac:dyDescent="0.2">
      <c r="A466" s="150" t="s">
        <v>480</v>
      </c>
      <c r="B466" s="151" t="s">
        <v>280</v>
      </c>
      <c r="C466" s="152" t="s">
        <v>128</v>
      </c>
      <c r="D466" s="404" t="s">
        <v>479</v>
      </c>
      <c r="E466" s="436">
        <v>0</v>
      </c>
      <c r="F466" s="286">
        <v>41</v>
      </c>
      <c r="G466" s="447">
        <v>0</v>
      </c>
      <c r="H466" s="416">
        <v>9</v>
      </c>
      <c r="I466" s="416">
        <v>34</v>
      </c>
      <c r="J466" s="416">
        <v>260</v>
      </c>
      <c r="K466" s="416">
        <v>1</v>
      </c>
      <c r="L466" s="416">
        <v>1</v>
      </c>
      <c r="M466" s="416">
        <v>6</v>
      </c>
      <c r="N466" s="416">
        <v>6</v>
      </c>
      <c r="O466" s="416">
        <v>0</v>
      </c>
      <c r="P466" s="416">
        <v>5</v>
      </c>
      <c r="Q466" s="416">
        <v>250</v>
      </c>
      <c r="R466" s="416">
        <v>535</v>
      </c>
      <c r="S466" s="416">
        <v>0</v>
      </c>
      <c r="T466" s="416">
        <v>1</v>
      </c>
      <c r="U466" s="416">
        <v>0</v>
      </c>
      <c r="V466" s="416">
        <v>0</v>
      </c>
      <c r="W466" s="416">
        <v>9</v>
      </c>
      <c r="X466" s="416">
        <v>0</v>
      </c>
      <c r="Y466" s="416">
        <v>299</v>
      </c>
      <c r="Z466" s="416">
        <v>16</v>
      </c>
      <c r="AA466" s="416">
        <v>1</v>
      </c>
      <c r="AB466" s="416">
        <v>1474</v>
      </c>
      <c r="AC466" s="561">
        <v>2</v>
      </c>
      <c r="AD466" s="561">
        <v>1</v>
      </c>
      <c r="AE466" s="416">
        <v>140</v>
      </c>
      <c r="AF466" s="416">
        <v>208</v>
      </c>
      <c r="AG466" s="416">
        <v>344</v>
      </c>
      <c r="AH466" s="416">
        <v>331</v>
      </c>
      <c r="AI466" s="416">
        <v>118</v>
      </c>
      <c r="AJ466" s="416">
        <v>21</v>
      </c>
      <c r="AK466" s="416">
        <v>1</v>
      </c>
      <c r="AL466" s="416">
        <v>3</v>
      </c>
      <c r="AM466" s="416">
        <v>1166</v>
      </c>
      <c r="AN466" s="416">
        <v>108</v>
      </c>
      <c r="AO466" s="416">
        <v>122</v>
      </c>
      <c r="AP466" s="416">
        <v>219</v>
      </c>
      <c r="AQ466" s="416">
        <v>234</v>
      </c>
      <c r="AR466" s="416">
        <v>89</v>
      </c>
      <c r="AS466" s="416">
        <v>10</v>
      </c>
      <c r="AT466" s="416">
        <v>0</v>
      </c>
      <c r="AU466" s="416">
        <v>3</v>
      </c>
      <c r="AV466" s="416">
        <v>785</v>
      </c>
      <c r="AW466" s="448"/>
      <c r="AX466" s="416"/>
      <c r="AY466" s="437" t="str">
        <f t="shared" si="19"/>
        <v>No</v>
      </c>
      <c r="AZ466" s="437" t="str">
        <f t="shared" si="20"/>
        <v>Yes</v>
      </c>
      <c r="BA466" s="437"/>
      <c r="BB466" s="544"/>
      <c r="BC466" s="545"/>
      <c r="BD466" s="247"/>
      <c r="BE466" s="247"/>
      <c r="BF466" s="247"/>
      <c r="BG466" s="247"/>
      <c r="BH466" s="247"/>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FE466" s="146"/>
      <c r="FF466" s="146"/>
      <c r="FG466" s="146"/>
      <c r="FH466" s="146"/>
      <c r="FI466" s="146"/>
      <c r="FJ466" s="146"/>
      <c r="FK466" s="146"/>
      <c r="FL466" s="143"/>
      <c r="FM466" s="143"/>
      <c r="FN466" s="143"/>
      <c r="FO466" s="143"/>
      <c r="FP466" s="143"/>
      <c r="FQ466" s="143"/>
      <c r="FR466" s="143"/>
    </row>
    <row r="467" spans="1:174" x14ac:dyDescent="0.2">
      <c r="A467" s="150" t="s">
        <v>482</v>
      </c>
      <c r="B467" s="151" t="s">
        <v>276</v>
      </c>
      <c r="C467" s="152" t="s">
        <v>69</v>
      </c>
      <c r="D467" s="404" t="s">
        <v>481</v>
      </c>
      <c r="E467" s="436">
        <v>0</v>
      </c>
      <c r="F467" s="286">
        <v>6</v>
      </c>
      <c r="G467" s="447">
        <v>0</v>
      </c>
      <c r="H467" s="416">
        <v>3</v>
      </c>
      <c r="I467" s="416">
        <v>17</v>
      </c>
      <c r="J467" s="416">
        <v>95</v>
      </c>
      <c r="K467" s="416">
        <v>1</v>
      </c>
      <c r="L467" s="416">
        <v>1</v>
      </c>
      <c r="M467" s="416">
        <v>0</v>
      </c>
      <c r="N467" s="416">
        <v>2</v>
      </c>
      <c r="O467" s="416">
        <v>0</v>
      </c>
      <c r="P467" s="416">
        <v>2</v>
      </c>
      <c r="Q467" s="416">
        <v>5</v>
      </c>
      <c r="R467" s="416">
        <v>57</v>
      </c>
      <c r="S467" s="416">
        <v>0</v>
      </c>
      <c r="T467" s="416">
        <v>1</v>
      </c>
      <c r="U467" s="416">
        <v>0</v>
      </c>
      <c r="V467" s="416">
        <v>2</v>
      </c>
      <c r="W467" s="416">
        <v>15</v>
      </c>
      <c r="X467" s="416">
        <v>0</v>
      </c>
      <c r="Y467" s="416">
        <v>147</v>
      </c>
      <c r="Z467" s="416">
        <v>1</v>
      </c>
      <c r="AA467" s="416">
        <v>2</v>
      </c>
      <c r="AB467" s="416">
        <v>357</v>
      </c>
      <c r="AC467" s="561">
        <v>2</v>
      </c>
      <c r="AD467" s="561">
        <v>3</v>
      </c>
      <c r="AE467" s="416">
        <v>12</v>
      </c>
      <c r="AF467" s="416">
        <v>25</v>
      </c>
      <c r="AG467" s="416">
        <v>22</v>
      </c>
      <c r="AH467" s="416">
        <v>1</v>
      </c>
      <c r="AI467" s="416">
        <v>0</v>
      </c>
      <c r="AJ467" s="416">
        <v>2</v>
      </c>
      <c r="AK467" s="416">
        <v>1</v>
      </c>
      <c r="AL467" s="416">
        <v>1</v>
      </c>
      <c r="AM467" s="416">
        <v>64</v>
      </c>
      <c r="AN467" s="416">
        <v>10</v>
      </c>
      <c r="AO467" s="416">
        <v>27</v>
      </c>
      <c r="AP467" s="416">
        <v>20</v>
      </c>
      <c r="AQ467" s="416">
        <v>1</v>
      </c>
      <c r="AR467" s="416">
        <v>0</v>
      </c>
      <c r="AS467" s="416">
        <v>2</v>
      </c>
      <c r="AT467" s="416">
        <v>1</v>
      </c>
      <c r="AU467" s="416">
        <v>1</v>
      </c>
      <c r="AV467" s="416">
        <v>62</v>
      </c>
      <c r="AW467" s="448"/>
      <c r="AX467" s="416"/>
      <c r="AY467" s="437" t="str">
        <f t="shared" si="19"/>
        <v>No</v>
      </c>
      <c r="AZ467" s="437" t="str">
        <f t="shared" si="20"/>
        <v>Open</v>
      </c>
      <c r="BA467" s="437"/>
      <c r="BB467" s="544"/>
      <c r="BC467" s="545"/>
      <c r="BD467" s="247"/>
      <c r="BE467" s="247"/>
      <c r="BF467" s="247"/>
      <c r="BG467" s="247"/>
      <c r="BH467" s="247"/>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FE467" s="146"/>
      <c r="FF467" s="146"/>
      <c r="FG467" s="146"/>
      <c r="FH467" s="146"/>
      <c r="FI467" s="146"/>
      <c r="FJ467" s="146"/>
      <c r="FK467" s="146"/>
      <c r="FL467" s="143"/>
      <c r="FM467" s="143"/>
      <c r="FN467" s="143"/>
      <c r="FO467" s="143"/>
      <c r="FP467" s="143"/>
      <c r="FQ467" s="143"/>
      <c r="FR467" s="143"/>
    </row>
    <row r="468" spans="1:174" x14ac:dyDescent="0.2">
      <c r="A468" s="150" t="s">
        <v>484</v>
      </c>
      <c r="B468" s="151" t="s">
        <v>276</v>
      </c>
      <c r="C468" s="152" t="s">
        <v>283</v>
      </c>
      <c r="D468" s="404" t="s">
        <v>483</v>
      </c>
      <c r="E468" s="436">
        <v>0</v>
      </c>
      <c r="F468" s="286">
        <v>8</v>
      </c>
      <c r="G468" s="447">
        <v>0</v>
      </c>
      <c r="H468" s="416">
        <v>2</v>
      </c>
      <c r="I468" s="416">
        <v>156</v>
      </c>
      <c r="J468" s="416">
        <v>231</v>
      </c>
      <c r="K468" s="416">
        <v>4</v>
      </c>
      <c r="L468" s="416">
        <v>9</v>
      </c>
      <c r="M468" s="416">
        <v>25</v>
      </c>
      <c r="N468" s="416">
        <v>3</v>
      </c>
      <c r="O468" s="416">
        <v>0</v>
      </c>
      <c r="P468" s="416">
        <v>6</v>
      </c>
      <c r="Q468" s="416">
        <v>8</v>
      </c>
      <c r="R468" s="416">
        <v>61</v>
      </c>
      <c r="S468" s="416">
        <v>606</v>
      </c>
      <c r="T468" s="416">
        <v>469</v>
      </c>
      <c r="U468" s="416">
        <v>1</v>
      </c>
      <c r="V468" s="416">
        <v>30</v>
      </c>
      <c r="W468" s="416">
        <v>6</v>
      </c>
      <c r="X468" s="416">
        <v>59</v>
      </c>
      <c r="Y468" s="416">
        <v>196</v>
      </c>
      <c r="Z468" s="416">
        <v>0</v>
      </c>
      <c r="AA468" s="416">
        <v>42</v>
      </c>
      <c r="AB468" s="416">
        <v>1922</v>
      </c>
      <c r="AC468" s="561">
        <v>2</v>
      </c>
      <c r="AD468" s="561">
        <v>3</v>
      </c>
      <c r="AE468" s="416">
        <v>11</v>
      </c>
      <c r="AF468" s="416">
        <v>16</v>
      </c>
      <c r="AG468" s="416">
        <v>10</v>
      </c>
      <c r="AH468" s="416">
        <v>11</v>
      </c>
      <c r="AI468" s="416">
        <v>3</v>
      </c>
      <c r="AJ468" s="416">
        <v>1</v>
      </c>
      <c r="AK468" s="416">
        <v>1</v>
      </c>
      <c r="AL468" s="416">
        <v>7</v>
      </c>
      <c r="AM468" s="416">
        <v>60</v>
      </c>
      <c r="AN468" s="416">
        <v>15</v>
      </c>
      <c r="AO468" s="416">
        <v>19</v>
      </c>
      <c r="AP468" s="416">
        <v>12</v>
      </c>
      <c r="AQ468" s="416">
        <v>8</v>
      </c>
      <c r="AR468" s="416">
        <v>3</v>
      </c>
      <c r="AS468" s="416">
        <v>3</v>
      </c>
      <c r="AT468" s="416">
        <v>1</v>
      </c>
      <c r="AU468" s="416">
        <v>8</v>
      </c>
      <c r="AV468" s="416">
        <v>69</v>
      </c>
      <c r="AW468" s="448"/>
      <c r="AX468" s="416"/>
      <c r="AY468" s="437" t="str">
        <f t="shared" si="19"/>
        <v>No</v>
      </c>
      <c r="AZ468" s="437" t="str">
        <f t="shared" si="20"/>
        <v>Open</v>
      </c>
      <c r="BA468" s="437"/>
      <c r="BB468" s="544"/>
      <c r="BC468" s="545"/>
      <c r="BD468" s="247"/>
      <c r="BE468" s="247"/>
      <c r="BF468" s="247"/>
      <c r="BG468" s="247"/>
      <c r="BH468" s="247"/>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FE468" s="146"/>
      <c r="FF468" s="146"/>
      <c r="FG468" s="146"/>
      <c r="FH468" s="146"/>
      <c r="FI468" s="146"/>
      <c r="FJ468" s="146"/>
      <c r="FK468" s="146"/>
      <c r="FL468" s="143"/>
      <c r="FM468" s="143"/>
      <c r="FN468" s="143"/>
      <c r="FO468" s="143"/>
      <c r="FP468" s="143"/>
      <c r="FQ468" s="143"/>
      <c r="FR468" s="143"/>
    </row>
    <row r="469" spans="1:174" x14ac:dyDescent="0.2">
      <c r="A469" s="150" t="s">
        <v>486</v>
      </c>
      <c r="B469" s="151" t="s">
        <v>280</v>
      </c>
      <c r="C469" s="152" t="s">
        <v>128</v>
      </c>
      <c r="D469" s="404" t="s">
        <v>485</v>
      </c>
      <c r="E469" s="436">
        <v>0</v>
      </c>
      <c r="F469" s="286">
        <v>6</v>
      </c>
      <c r="G469" s="447">
        <v>0</v>
      </c>
      <c r="H469" s="416">
        <v>5</v>
      </c>
      <c r="I469" s="416">
        <v>58</v>
      </c>
      <c r="J469" s="416">
        <v>295</v>
      </c>
      <c r="K469" s="416">
        <v>2</v>
      </c>
      <c r="L469" s="416">
        <v>2</v>
      </c>
      <c r="M469" s="416">
        <v>10</v>
      </c>
      <c r="N469" s="416">
        <v>2</v>
      </c>
      <c r="O469" s="416">
        <v>1</v>
      </c>
      <c r="P469" s="416">
        <v>7</v>
      </c>
      <c r="Q469" s="416">
        <v>0</v>
      </c>
      <c r="R469" s="416">
        <v>200</v>
      </c>
      <c r="S469" s="416">
        <v>131</v>
      </c>
      <c r="T469" s="416">
        <v>35</v>
      </c>
      <c r="U469" s="416">
        <v>4</v>
      </c>
      <c r="V469" s="416">
        <v>0</v>
      </c>
      <c r="W469" s="416">
        <v>4</v>
      </c>
      <c r="X469" s="416">
        <v>3</v>
      </c>
      <c r="Y469" s="416">
        <v>291</v>
      </c>
      <c r="Z469" s="416">
        <v>32</v>
      </c>
      <c r="AA469" s="416">
        <v>2</v>
      </c>
      <c r="AB469" s="416">
        <v>1090</v>
      </c>
      <c r="AC469" s="561">
        <v>2</v>
      </c>
      <c r="AD469" s="561">
        <v>2</v>
      </c>
      <c r="AE469" s="416">
        <v>11</v>
      </c>
      <c r="AF469" s="416">
        <v>28</v>
      </c>
      <c r="AG469" s="416">
        <v>142</v>
      </c>
      <c r="AH469" s="416">
        <v>104</v>
      </c>
      <c r="AI469" s="416">
        <v>43</v>
      </c>
      <c r="AJ469" s="416">
        <v>12</v>
      </c>
      <c r="AK469" s="416">
        <v>7</v>
      </c>
      <c r="AL469" s="416">
        <v>0</v>
      </c>
      <c r="AM469" s="416">
        <v>347</v>
      </c>
      <c r="AN469" s="416">
        <v>4</v>
      </c>
      <c r="AO469" s="416">
        <v>23</v>
      </c>
      <c r="AP469" s="416">
        <v>82</v>
      </c>
      <c r="AQ469" s="416">
        <v>55</v>
      </c>
      <c r="AR469" s="416">
        <v>24</v>
      </c>
      <c r="AS469" s="416">
        <v>9</v>
      </c>
      <c r="AT469" s="416">
        <v>3</v>
      </c>
      <c r="AU469" s="416">
        <v>0</v>
      </c>
      <c r="AV469" s="416">
        <v>200</v>
      </c>
      <c r="AW469" s="448"/>
      <c r="AX469" s="416"/>
      <c r="AY469" s="437" t="str">
        <f t="shared" si="19"/>
        <v>No</v>
      </c>
      <c r="AZ469" s="437" t="str">
        <f t="shared" si="20"/>
        <v>No</v>
      </c>
      <c r="BA469" s="437"/>
      <c r="BB469" s="544"/>
      <c r="BC469" s="545"/>
      <c r="BD469" s="247"/>
      <c r="BE469" s="247"/>
      <c r="BF469" s="247"/>
      <c r="BG469" s="247"/>
      <c r="BH469" s="247"/>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FE469" s="146"/>
      <c r="FF469" s="146"/>
      <c r="FG469" s="146"/>
      <c r="FH469" s="146"/>
      <c r="FI469" s="146"/>
      <c r="FJ469" s="146"/>
      <c r="FK469" s="146"/>
      <c r="FL469" s="143"/>
      <c r="FM469" s="143"/>
      <c r="FN469" s="143"/>
      <c r="FO469" s="143"/>
      <c r="FP469" s="143"/>
      <c r="FQ469" s="143"/>
      <c r="FR469" s="143"/>
    </row>
    <row r="470" spans="1:174" x14ac:dyDescent="0.2">
      <c r="A470" s="150" t="s">
        <v>488</v>
      </c>
      <c r="B470" s="151" t="s">
        <v>276</v>
      </c>
      <c r="C470" s="152" t="s">
        <v>277</v>
      </c>
      <c r="D470" s="404" t="s">
        <v>487</v>
      </c>
      <c r="E470" s="436">
        <v>0</v>
      </c>
      <c r="F470" s="286">
        <v>30</v>
      </c>
      <c r="G470" s="447">
        <v>0</v>
      </c>
      <c r="H470" s="416">
        <v>0</v>
      </c>
      <c r="I470" s="416">
        <v>48</v>
      </c>
      <c r="J470" s="416">
        <v>138</v>
      </c>
      <c r="K470" s="416">
        <v>3</v>
      </c>
      <c r="L470" s="416">
        <v>1</v>
      </c>
      <c r="M470" s="416">
        <v>8</v>
      </c>
      <c r="N470" s="416">
        <v>0</v>
      </c>
      <c r="O470" s="416">
        <v>0</v>
      </c>
      <c r="P470" s="416">
        <v>2</v>
      </c>
      <c r="Q470" s="416">
        <v>0</v>
      </c>
      <c r="R470" s="416">
        <v>19</v>
      </c>
      <c r="S470" s="416">
        <v>763</v>
      </c>
      <c r="T470" s="416">
        <v>1</v>
      </c>
      <c r="U470" s="416">
        <v>0</v>
      </c>
      <c r="V470" s="416">
        <v>42</v>
      </c>
      <c r="W470" s="416">
        <v>1</v>
      </c>
      <c r="X470" s="416">
        <v>7</v>
      </c>
      <c r="Y470" s="416">
        <v>48</v>
      </c>
      <c r="Z470" s="416">
        <v>0</v>
      </c>
      <c r="AA470" s="416">
        <v>15</v>
      </c>
      <c r="AB470" s="416">
        <v>1126</v>
      </c>
      <c r="AC470" s="561">
        <v>2</v>
      </c>
      <c r="AD470" s="561">
        <v>3</v>
      </c>
      <c r="AE470" s="416">
        <v>1</v>
      </c>
      <c r="AF470" s="416">
        <v>5</v>
      </c>
      <c r="AG470" s="416">
        <v>8</v>
      </c>
      <c r="AH470" s="416">
        <v>5</v>
      </c>
      <c r="AI470" s="416">
        <v>3</v>
      </c>
      <c r="AJ470" s="416">
        <v>2</v>
      </c>
      <c r="AK470" s="416">
        <v>0</v>
      </c>
      <c r="AL470" s="416">
        <v>0</v>
      </c>
      <c r="AM470" s="416">
        <v>24</v>
      </c>
      <c r="AN470" s="416">
        <v>1</v>
      </c>
      <c r="AO470" s="416">
        <v>2</v>
      </c>
      <c r="AP470" s="416">
        <v>6</v>
      </c>
      <c r="AQ470" s="416">
        <v>4</v>
      </c>
      <c r="AR470" s="416">
        <v>4</v>
      </c>
      <c r="AS470" s="416">
        <v>2</v>
      </c>
      <c r="AT470" s="416">
        <v>0</v>
      </c>
      <c r="AU470" s="416">
        <v>0</v>
      </c>
      <c r="AV470" s="416">
        <v>19</v>
      </c>
      <c r="AW470" s="448"/>
      <c r="AX470" s="416"/>
      <c r="AY470" s="437" t="str">
        <f t="shared" si="19"/>
        <v>No</v>
      </c>
      <c r="AZ470" s="437" t="str">
        <f t="shared" si="20"/>
        <v>Open</v>
      </c>
      <c r="BA470" s="437"/>
      <c r="BB470" s="544"/>
      <c r="BC470" s="545"/>
      <c r="BD470" s="247"/>
      <c r="BE470" s="247"/>
      <c r="BF470" s="247"/>
      <c r="BG470" s="247"/>
      <c r="BH470" s="247"/>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FE470" s="146"/>
      <c r="FF470" s="146"/>
      <c r="FG470" s="146"/>
      <c r="FH470" s="146"/>
      <c r="FI470" s="146"/>
      <c r="FJ470" s="146"/>
      <c r="FK470" s="146"/>
      <c r="FL470" s="143"/>
      <c r="FM470" s="143"/>
      <c r="FN470" s="143"/>
      <c r="FO470" s="143"/>
      <c r="FP470" s="143"/>
      <c r="FQ470" s="143"/>
      <c r="FR470" s="143"/>
    </row>
    <row r="471" spans="1:174" x14ac:dyDescent="0.2">
      <c r="A471" s="150" t="s">
        <v>489</v>
      </c>
      <c r="B471" s="151" t="s">
        <v>284</v>
      </c>
      <c r="C471" s="152" t="s">
        <v>293</v>
      </c>
      <c r="D471" s="404" t="s">
        <v>300</v>
      </c>
      <c r="E471" s="436">
        <v>0</v>
      </c>
      <c r="F471" s="286">
        <v>208</v>
      </c>
      <c r="G471" s="447">
        <v>0</v>
      </c>
      <c r="H471" s="416">
        <v>6</v>
      </c>
      <c r="I471" s="416">
        <v>60</v>
      </c>
      <c r="J471" s="416">
        <v>113</v>
      </c>
      <c r="K471" s="416">
        <v>0</v>
      </c>
      <c r="L471" s="416">
        <v>4</v>
      </c>
      <c r="M471" s="416">
        <v>10</v>
      </c>
      <c r="N471" s="416">
        <v>2</v>
      </c>
      <c r="O471" s="416">
        <v>0</v>
      </c>
      <c r="P471" s="416">
        <v>29</v>
      </c>
      <c r="Q471" s="416">
        <v>32</v>
      </c>
      <c r="R471" s="416">
        <v>108</v>
      </c>
      <c r="S471" s="416">
        <v>0</v>
      </c>
      <c r="T471" s="416">
        <v>0</v>
      </c>
      <c r="U471" s="416">
        <v>5</v>
      </c>
      <c r="V471" s="416">
        <v>0</v>
      </c>
      <c r="W471" s="416">
        <v>13</v>
      </c>
      <c r="X471" s="416">
        <v>5</v>
      </c>
      <c r="Y471" s="416">
        <v>160</v>
      </c>
      <c r="Z471" s="416">
        <v>0</v>
      </c>
      <c r="AA471" s="416">
        <v>3</v>
      </c>
      <c r="AB471" s="416">
        <v>758</v>
      </c>
      <c r="AC471" s="561">
        <v>2</v>
      </c>
      <c r="AD471" s="561">
        <v>2</v>
      </c>
      <c r="AE471" s="416">
        <v>100</v>
      </c>
      <c r="AF471" s="416">
        <v>24</v>
      </c>
      <c r="AG471" s="416">
        <v>18</v>
      </c>
      <c r="AH471" s="416">
        <v>5</v>
      </c>
      <c r="AI471" s="416">
        <v>2</v>
      </c>
      <c r="AJ471" s="416">
        <v>1</v>
      </c>
      <c r="AK471" s="416">
        <v>1</v>
      </c>
      <c r="AL471" s="416">
        <v>0</v>
      </c>
      <c r="AM471" s="416">
        <v>151</v>
      </c>
      <c r="AN471" s="416">
        <v>97</v>
      </c>
      <c r="AO471" s="416">
        <v>17</v>
      </c>
      <c r="AP471" s="416">
        <v>16</v>
      </c>
      <c r="AQ471" s="416">
        <v>5</v>
      </c>
      <c r="AR471" s="416">
        <v>2</v>
      </c>
      <c r="AS471" s="416">
        <v>1</v>
      </c>
      <c r="AT471" s="416">
        <v>2</v>
      </c>
      <c r="AU471" s="416">
        <v>0</v>
      </c>
      <c r="AV471" s="416">
        <v>140</v>
      </c>
      <c r="AW471" s="448"/>
      <c r="AX471" s="416"/>
      <c r="AY471" s="437" t="str">
        <f t="shared" si="19"/>
        <v>No</v>
      </c>
      <c r="AZ471" s="437" t="str">
        <f t="shared" si="20"/>
        <v>No</v>
      </c>
      <c r="BA471" s="437"/>
      <c r="BB471" s="544"/>
      <c r="BC471" s="545"/>
      <c r="BD471" s="247"/>
      <c r="BE471" s="247"/>
      <c r="BF471" s="247"/>
      <c r="BG471" s="247"/>
      <c r="BH471" s="247"/>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FE471" s="146"/>
      <c r="FF471" s="146"/>
      <c r="FG471" s="146"/>
      <c r="FH471" s="146"/>
      <c r="FI471" s="146"/>
      <c r="FJ471" s="146"/>
      <c r="FK471" s="146"/>
      <c r="FL471" s="143"/>
      <c r="FM471" s="143"/>
      <c r="FN471" s="143"/>
      <c r="FO471" s="143"/>
      <c r="FP471" s="143"/>
      <c r="FQ471" s="143"/>
      <c r="FR471" s="143"/>
    </row>
    <row r="472" spans="1:174" x14ac:dyDescent="0.2">
      <c r="A472" s="150" t="s">
        <v>491</v>
      </c>
      <c r="B472" s="151" t="s">
        <v>276</v>
      </c>
      <c r="C472" s="152" t="s">
        <v>277</v>
      </c>
      <c r="D472" s="404" t="s">
        <v>490</v>
      </c>
      <c r="E472" s="436">
        <v>0</v>
      </c>
      <c r="F472" s="286">
        <v>45</v>
      </c>
      <c r="G472" s="447">
        <v>0</v>
      </c>
      <c r="H472" s="416">
        <v>2</v>
      </c>
      <c r="I472" s="416">
        <v>58</v>
      </c>
      <c r="J472" s="416">
        <v>145</v>
      </c>
      <c r="K472" s="416">
        <v>3</v>
      </c>
      <c r="L472" s="416">
        <v>0</v>
      </c>
      <c r="M472" s="416">
        <v>3</v>
      </c>
      <c r="N472" s="416">
        <v>1</v>
      </c>
      <c r="O472" s="416">
        <v>0</v>
      </c>
      <c r="P472" s="416">
        <v>6</v>
      </c>
      <c r="Q472" s="416">
        <v>26</v>
      </c>
      <c r="R472" s="416">
        <v>86</v>
      </c>
      <c r="S472" s="416">
        <v>0</v>
      </c>
      <c r="T472" s="416">
        <v>0</v>
      </c>
      <c r="U472" s="416">
        <v>2</v>
      </c>
      <c r="V472" s="416">
        <v>0</v>
      </c>
      <c r="W472" s="416">
        <v>5</v>
      </c>
      <c r="X472" s="416">
        <v>1</v>
      </c>
      <c r="Y472" s="416">
        <v>69</v>
      </c>
      <c r="Z472" s="416">
        <v>0</v>
      </c>
      <c r="AA472" s="416">
        <v>11</v>
      </c>
      <c r="AB472" s="416">
        <v>463</v>
      </c>
      <c r="AC472" s="561">
        <v>2</v>
      </c>
      <c r="AD472" s="561">
        <v>2</v>
      </c>
      <c r="AE472" s="416">
        <v>100</v>
      </c>
      <c r="AF472" s="416">
        <v>49</v>
      </c>
      <c r="AG472" s="416">
        <v>31</v>
      </c>
      <c r="AH472" s="416">
        <v>5</v>
      </c>
      <c r="AI472" s="416">
        <v>1</v>
      </c>
      <c r="AJ472" s="416">
        <v>0</v>
      </c>
      <c r="AK472" s="416">
        <v>0</v>
      </c>
      <c r="AL472" s="416">
        <v>1</v>
      </c>
      <c r="AM472" s="416">
        <v>187</v>
      </c>
      <c r="AN472" s="416">
        <v>57</v>
      </c>
      <c r="AO472" s="416">
        <v>34</v>
      </c>
      <c r="AP472" s="416">
        <v>17</v>
      </c>
      <c r="AQ472" s="416">
        <v>3</v>
      </c>
      <c r="AR472" s="416">
        <v>1</v>
      </c>
      <c r="AS472" s="416">
        <v>0</v>
      </c>
      <c r="AT472" s="416">
        <v>0</v>
      </c>
      <c r="AU472" s="416">
        <v>0</v>
      </c>
      <c r="AV472" s="416">
        <v>112</v>
      </c>
      <c r="AW472" s="448"/>
      <c r="AX472" s="416"/>
      <c r="AY472" s="437" t="str">
        <f t="shared" si="19"/>
        <v>No</v>
      </c>
      <c r="AZ472" s="437" t="str">
        <f t="shared" si="20"/>
        <v>No</v>
      </c>
      <c r="BA472" s="437"/>
      <c r="BB472" s="544"/>
      <c r="BC472" s="545"/>
      <c r="BD472" s="247"/>
      <c r="BE472" s="247"/>
      <c r="BF472" s="247"/>
      <c r="BG472" s="247"/>
      <c r="BH472" s="247"/>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FE472" s="146"/>
      <c r="FF472" s="146"/>
      <c r="FG472" s="146"/>
      <c r="FH472" s="146"/>
      <c r="FI472" s="146"/>
      <c r="FJ472" s="146"/>
      <c r="FK472" s="146"/>
      <c r="FL472" s="143"/>
      <c r="FM472" s="143"/>
      <c r="FN472" s="143"/>
      <c r="FO472" s="143"/>
      <c r="FP472" s="143"/>
      <c r="FQ472" s="143"/>
      <c r="FR472" s="143"/>
    </row>
    <row r="473" spans="1:174" x14ac:dyDescent="0.2">
      <c r="A473" s="150" t="s">
        <v>493</v>
      </c>
      <c r="B473" s="151" t="s">
        <v>276</v>
      </c>
      <c r="C473" s="152" t="s">
        <v>277</v>
      </c>
      <c r="D473" s="404" t="s">
        <v>492</v>
      </c>
      <c r="E473" s="436">
        <v>0</v>
      </c>
      <c r="F473" s="286">
        <v>0</v>
      </c>
      <c r="G473" s="447">
        <v>0</v>
      </c>
      <c r="H473" s="416">
        <v>3</v>
      </c>
      <c r="I473" s="416">
        <v>110</v>
      </c>
      <c r="J473" s="416">
        <v>203</v>
      </c>
      <c r="K473" s="416">
        <v>3</v>
      </c>
      <c r="L473" s="416">
        <v>2</v>
      </c>
      <c r="M473" s="416">
        <v>4</v>
      </c>
      <c r="N473" s="416">
        <v>0</v>
      </c>
      <c r="O473" s="416">
        <v>1</v>
      </c>
      <c r="P473" s="416">
        <v>10</v>
      </c>
      <c r="Q473" s="416">
        <v>0</v>
      </c>
      <c r="R473" s="416">
        <v>36</v>
      </c>
      <c r="S473" s="416">
        <v>48</v>
      </c>
      <c r="T473" s="416">
        <v>1</v>
      </c>
      <c r="U473" s="416">
        <v>0</v>
      </c>
      <c r="V473" s="416">
        <v>0</v>
      </c>
      <c r="W473" s="416">
        <v>4</v>
      </c>
      <c r="X473" s="416">
        <v>5</v>
      </c>
      <c r="Y473" s="416">
        <v>108</v>
      </c>
      <c r="Z473" s="416">
        <v>0</v>
      </c>
      <c r="AA473" s="416">
        <v>32</v>
      </c>
      <c r="AB473" s="416">
        <v>570</v>
      </c>
      <c r="AC473" s="561">
        <v>1</v>
      </c>
      <c r="AD473" s="561">
        <v>3</v>
      </c>
      <c r="AE473" s="416">
        <v>18</v>
      </c>
      <c r="AF473" s="416">
        <v>14</v>
      </c>
      <c r="AG473" s="416">
        <v>11</v>
      </c>
      <c r="AH473" s="416">
        <v>2</v>
      </c>
      <c r="AI473" s="416">
        <v>1</v>
      </c>
      <c r="AJ473" s="416">
        <v>1</v>
      </c>
      <c r="AK473" s="416">
        <v>0</v>
      </c>
      <c r="AL473" s="416">
        <v>0</v>
      </c>
      <c r="AM473" s="416">
        <v>47</v>
      </c>
      <c r="AN473" s="416">
        <v>15</v>
      </c>
      <c r="AO473" s="416">
        <v>7</v>
      </c>
      <c r="AP473" s="416">
        <v>10</v>
      </c>
      <c r="AQ473" s="416">
        <v>1</v>
      </c>
      <c r="AR473" s="416">
        <v>2</v>
      </c>
      <c r="AS473" s="416">
        <v>1</v>
      </c>
      <c r="AT473" s="416">
        <v>0</v>
      </c>
      <c r="AU473" s="416">
        <v>0</v>
      </c>
      <c r="AV473" s="416">
        <v>36</v>
      </c>
      <c r="AW473" s="448"/>
      <c r="AX473" s="416"/>
      <c r="AY473" s="437" t="str">
        <f t="shared" si="19"/>
        <v>Yes</v>
      </c>
      <c r="AZ473" s="437" t="str">
        <f t="shared" si="20"/>
        <v>Open</v>
      </c>
      <c r="BA473" s="437"/>
      <c r="BB473" s="544"/>
      <c r="BC473" s="545"/>
      <c r="BD473" s="247"/>
      <c r="BE473" s="247"/>
      <c r="BF473" s="247"/>
      <c r="BG473" s="247"/>
      <c r="BH473" s="247"/>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FE473" s="146"/>
      <c r="FF473" s="146"/>
      <c r="FG473" s="146"/>
      <c r="FH473" s="146"/>
      <c r="FI473" s="146"/>
      <c r="FJ473" s="146"/>
      <c r="FK473" s="146"/>
      <c r="FL473" s="143"/>
      <c r="FM473" s="143"/>
      <c r="FN473" s="143"/>
      <c r="FO473" s="143"/>
      <c r="FP473" s="143"/>
      <c r="FQ473" s="143"/>
      <c r="FR473" s="143"/>
    </row>
    <row r="474" spans="1:174" x14ac:dyDescent="0.2">
      <c r="A474" s="150" t="s">
        <v>495</v>
      </c>
      <c r="B474" s="151" t="s">
        <v>280</v>
      </c>
      <c r="C474" s="152" t="s">
        <v>128</v>
      </c>
      <c r="D474" s="404" t="s">
        <v>494</v>
      </c>
      <c r="E474" s="436">
        <v>0</v>
      </c>
      <c r="F474" s="286">
        <v>6</v>
      </c>
      <c r="G474" s="447">
        <v>0</v>
      </c>
      <c r="H474" s="416">
        <v>4</v>
      </c>
      <c r="I474" s="416">
        <v>145</v>
      </c>
      <c r="J474" s="416">
        <v>391</v>
      </c>
      <c r="K474" s="416">
        <v>0</v>
      </c>
      <c r="L474" s="416">
        <v>4</v>
      </c>
      <c r="M474" s="416">
        <v>11</v>
      </c>
      <c r="N474" s="416">
        <v>1</v>
      </c>
      <c r="O474" s="416">
        <v>0</v>
      </c>
      <c r="P474" s="416">
        <v>7</v>
      </c>
      <c r="Q474" s="416">
        <v>0</v>
      </c>
      <c r="R474" s="416">
        <v>183</v>
      </c>
      <c r="S474" s="416">
        <v>0</v>
      </c>
      <c r="T474" s="416">
        <v>0</v>
      </c>
      <c r="U474" s="416">
        <v>0</v>
      </c>
      <c r="V474" s="416">
        <v>2</v>
      </c>
      <c r="W474" s="416">
        <v>7</v>
      </c>
      <c r="X474" s="416">
        <v>8</v>
      </c>
      <c r="Y474" s="416">
        <v>202</v>
      </c>
      <c r="Z474" s="416">
        <v>1</v>
      </c>
      <c r="AA474" s="416">
        <v>15</v>
      </c>
      <c r="AB474" s="416">
        <v>987</v>
      </c>
      <c r="AC474" s="561">
        <v>2</v>
      </c>
      <c r="AD474" s="561">
        <v>3</v>
      </c>
      <c r="AE474" s="416">
        <v>26</v>
      </c>
      <c r="AF474" s="416">
        <v>59</v>
      </c>
      <c r="AG474" s="416">
        <v>115</v>
      </c>
      <c r="AH474" s="416">
        <v>80</v>
      </c>
      <c r="AI474" s="416">
        <v>11</v>
      </c>
      <c r="AJ474" s="416">
        <v>5</v>
      </c>
      <c r="AK474" s="416">
        <v>0</v>
      </c>
      <c r="AL474" s="416">
        <v>0</v>
      </c>
      <c r="AM474" s="416">
        <v>296</v>
      </c>
      <c r="AN474" s="416">
        <v>17</v>
      </c>
      <c r="AO474" s="416">
        <v>36</v>
      </c>
      <c r="AP474" s="416">
        <v>76</v>
      </c>
      <c r="AQ474" s="416">
        <v>44</v>
      </c>
      <c r="AR474" s="416">
        <v>9</v>
      </c>
      <c r="AS474" s="416">
        <v>1</v>
      </c>
      <c r="AT474" s="416">
        <v>0</v>
      </c>
      <c r="AU474" s="416">
        <v>0</v>
      </c>
      <c r="AV474" s="416">
        <v>183</v>
      </c>
      <c r="AW474" s="448"/>
      <c r="AX474" s="416"/>
      <c r="AY474" s="437" t="str">
        <f t="shared" si="19"/>
        <v>No</v>
      </c>
      <c r="AZ474" s="437" t="str">
        <f t="shared" si="20"/>
        <v>Open</v>
      </c>
      <c r="BA474" s="437"/>
      <c r="BB474" s="544"/>
      <c r="BC474" s="545"/>
      <c r="BD474" s="247"/>
      <c r="BE474" s="247"/>
      <c r="BF474" s="247"/>
      <c r="BG474" s="247"/>
      <c r="BH474" s="247"/>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FE474" s="146"/>
      <c r="FF474" s="146"/>
      <c r="FG474" s="146"/>
      <c r="FH474" s="146"/>
      <c r="FI474" s="146"/>
      <c r="FJ474" s="146"/>
      <c r="FK474" s="146"/>
      <c r="FL474" s="143"/>
      <c r="FM474" s="143"/>
      <c r="FN474" s="143"/>
      <c r="FO474" s="143"/>
      <c r="FP474" s="143"/>
      <c r="FQ474" s="143"/>
      <c r="FR474" s="143"/>
    </row>
    <row r="475" spans="1:174" x14ac:dyDescent="0.2">
      <c r="A475" s="150" t="s">
        <v>496</v>
      </c>
      <c r="B475" s="151" t="s">
        <v>284</v>
      </c>
      <c r="C475" s="152" t="s">
        <v>286</v>
      </c>
      <c r="D475" s="404" t="s">
        <v>301</v>
      </c>
      <c r="E475" s="436">
        <v>0</v>
      </c>
      <c r="F475" s="286">
        <v>105</v>
      </c>
      <c r="G475" s="447">
        <v>0</v>
      </c>
      <c r="H475" s="416">
        <v>7</v>
      </c>
      <c r="I475" s="416">
        <v>143</v>
      </c>
      <c r="J475" s="416">
        <v>402</v>
      </c>
      <c r="K475" s="416">
        <v>17</v>
      </c>
      <c r="L475" s="416">
        <v>7</v>
      </c>
      <c r="M475" s="416">
        <v>12</v>
      </c>
      <c r="N475" s="416">
        <v>7</v>
      </c>
      <c r="O475" s="416">
        <v>0</v>
      </c>
      <c r="P475" s="416">
        <v>12</v>
      </c>
      <c r="Q475" s="416">
        <v>7</v>
      </c>
      <c r="R475" s="416">
        <v>127</v>
      </c>
      <c r="S475" s="416">
        <v>307</v>
      </c>
      <c r="T475" s="416">
        <v>1</v>
      </c>
      <c r="U475" s="416">
        <v>0</v>
      </c>
      <c r="V475" s="416">
        <v>41</v>
      </c>
      <c r="W475" s="416">
        <v>17</v>
      </c>
      <c r="X475" s="416">
        <v>168</v>
      </c>
      <c r="Y475" s="416">
        <v>135</v>
      </c>
      <c r="Z475" s="416">
        <v>0</v>
      </c>
      <c r="AA475" s="416">
        <v>142</v>
      </c>
      <c r="AB475" s="416">
        <v>1657</v>
      </c>
      <c r="AC475" s="561">
        <v>1</v>
      </c>
      <c r="AD475" s="561">
        <v>1</v>
      </c>
      <c r="AE475" s="416">
        <v>58</v>
      </c>
      <c r="AF475" s="416">
        <v>65</v>
      </c>
      <c r="AG475" s="416">
        <v>26</v>
      </c>
      <c r="AH475" s="416">
        <v>14</v>
      </c>
      <c r="AI475" s="416">
        <v>4</v>
      </c>
      <c r="AJ475" s="416">
        <v>5</v>
      </c>
      <c r="AK475" s="416">
        <v>6</v>
      </c>
      <c r="AL475" s="416">
        <v>1</v>
      </c>
      <c r="AM475" s="416">
        <v>179</v>
      </c>
      <c r="AN475" s="416">
        <v>42</v>
      </c>
      <c r="AO475" s="416">
        <v>46</v>
      </c>
      <c r="AP475" s="416">
        <v>20</v>
      </c>
      <c r="AQ475" s="416">
        <v>11</v>
      </c>
      <c r="AR475" s="416">
        <v>5</v>
      </c>
      <c r="AS475" s="416">
        <v>4</v>
      </c>
      <c r="AT475" s="416">
        <v>5</v>
      </c>
      <c r="AU475" s="416">
        <v>1</v>
      </c>
      <c r="AV475" s="416">
        <v>134</v>
      </c>
      <c r="AW475" s="448"/>
      <c r="AX475" s="416"/>
      <c r="AY475" s="437" t="str">
        <f t="shared" si="19"/>
        <v>Yes</v>
      </c>
      <c r="AZ475" s="437" t="str">
        <f t="shared" si="20"/>
        <v>Yes</v>
      </c>
      <c r="BA475" s="437"/>
      <c r="BB475" s="544"/>
      <c r="BC475" s="545"/>
      <c r="BD475" s="247"/>
      <c r="BE475" s="247"/>
      <c r="BF475" s="247"/>
      <c r="BG475" s="247"/>
      <c r="BH475" s="247"/>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FE475" s="146"/>
      <c r="FF475" s="146"/>
      <c r="FG475" s="146"/>
      <c r="FH475" s="146"/>
      <c r="FI475" s="146"/>
      <c r="FJ475" s="146"/>
      <c r="FK475" s="146"/>
      <c r="FL475" s="143"/>
      <c r="FM475" s="143"/>
      <c r="FN475" s="143"/>
      <c r="FO475" s="143"/>
      <c r="FP475" s="143"/>
      <c r="FQ475" s="143"/>
      <c r="FR475" s="143"/>
    </row>
    <row r="476" spans="1:174" x14ac:dyDescent="0.2">
      <c r="A476" s="150" t="s">
        <v>500</v>
      </c>
      <c r="B476" s="151" t="s">
        <v>276</v>
      </c>
      <c r="C476" s="152" t="s">
        <v>69</v>
      </c>
      <c r="D476" s="404" t="s">
        <v>497</v>
      </c>
      <c r="E476" s="436">
        <v>0</v>
      </c>
      <c r="F476" s="286">
        <v>66</v>
      </c>
      <c r="G476" s="447">
        <v>0</v>
      </c>
      <c r="H476" s="416">
        <v>5</v>
      </c>
      <c r="I476" s="416">
        <v>58</v>
      </c>
      <c r="J476" s="416">
        <v>181</v>
      </c>
      <c r="K476" s="416">
        <v>0</v>
      </c>
      <c r="L476" s="416">
        <v>2</v>
      </c>
      <c r="M476" s="416">
        <v>3</v>
      </c>
      <c r="N476" s="416">
        <v>3</v>
      </c>
      <c r="O476" s="416">
        <v>1</v>
      </c>
      <c r="P476" s="416">
        <v>1</v>
      </c>
      <c r="Q476" s="416">
        <v>6</v>
      </c>
      <c r="R476" s="416">
        <v>123</v>
      </c>
      <c r="S476" s="416">
        <v>222</v>
      </c>
      <c r="T476" s="416">
        <v>2</v>
      </c>
      <c r="U476" s="416">
        <v>3</v>
      </c>
      <c r="V476" s="416">
        <v>10</v>
      </c>
      <c r="W476" s="416">
        <v>1</v>
      </c>
      <c r="X476" s="416">
        <v>11</v>
      </c>
      <c r="Y476" s="416">
        <v>49</v>
      </c>
      <c r="Z476" s="416">
        <v>4</v>
      </c>
      <c r="AA476" s="416">
        <v>2</v>
      </c>
      <c r="AB476" s="416">
        <v>753</v>
      </c>
      <c r="AC476" s="561">
        <v>1</v>
      </c>
      <c r="AD476" s="561">
        <v>1</v>
      </c>
      <c r="AE476" s="416">
        <v>8</v>
      </c>
      <c r="AF476" s="416">
        <v>14</v>
      </c>
      <c r="AG476" s="416">
        <v>35</v>
      </c>
      <c r="AH476" s="416">
        <v>78</v>
      </c>
      <c r="AI476" s="416">
        <v>43</v>
      </c>
      <c r="AJ476" s="416">
        <v>15</v>
      </c>
      <c r="AK476" s="416">
        <v>1</v>
      </c>
      <c r="AL476" s="416">
        <v>0</v>
      </c>
      <c r="AM476" s="416">
        <v>194</v>
      </c>
      <c r="AN476" s="416">
        <v>7</v>
      </c>
      <c r="AO476" s="416">
        <v>7</v>
      </c>
      <c r="AP476" s="416">
        <v>22</v>
      </c>
      <c r="AQ476" s="416">
        <v>51</v>
      </c>
      <c r="AR476" s="416">
        <v>29</v>
      </c>
      <c r="AS476" s="416">
        <v>11</v>
      </c>
      <c r="AT476" s="416">
        <v>2</v>
      </c>
      <c r="AU476" s="416">
        <v>0</v>
      </c>
      <c r="AV476" s="416">
        <v>129</v>
      </c>
      <c r="AW476" s="448"/>
      <c r="AX476" s="416"/>
      <c r="AY476" s="437" t="str">
        <f t="shared" si="19"/>
        <v>Yes</v>
      </c>
      <c r="AZ476" s="437" t="str">
        <f t="shared" si="20"/>
        <v>Yes</v>
      </c>
      <c r="BA476" s="437"/>
      <c r="BB476" s="544"/>
      <c r="BC476" s="545"/>
      <c r="BD476" s="247"/>
      <c r="BE476" s="247"/>
      <c r="BF476" s="247"/>
      <c r="BG476" s="247"/>
      <c r="BH476" s="247"/>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FE476" s="146"/>
      <c r="FF476" s="146"/>
      <c r="FG476" s="146"/>
      <c r="FH476" s="146"/>
      <c r="FI476" s="146"/>
      <c r="FJ476" s="146"/>
      <c r="FK476" s="146"/>
      <c r="FL476" s="143"/>
      <c r="FM476" s="143"/>
      <c r="FN476" s="143"/>
      <c r="FO476" s="143"/>
      <c r="FP476" s="143"/>
      <c r="FQ476" s="143"/>
      <c r="FR476" s="143"/>
    </row>
    <row r="477" spans="1:174" x14ac:dyDescent="0.2">
      <c r="A477" s="150" t="s">
        <v>502</v>
      </c>
      <c r="B477" s="151" t="s">
        <v>276</v>
      </c>
      <c r="C477" s="152" t="s">
        <v>279</v>
      </c>
      <c r="D477" s="404" t="s">
        <v>501</v>
      </c>
      <c r="E477" s="436">
        <v>0</v>
      </c>
      <c r="F477" s="286">
        <v>14</v>
      </c>
      <c r="G477" s="447">
        <v>0</v>
      </c>
      <c r="H477" s="416">
        <v>5</v>
      </c>
      <c r="I477" s="416">
        <v>87</v>
      </c>
      <c r="J477" s="416">
        <v>139</v>
      </c>
      <c r="K477" s="416">
        <v>3</v>
      </c>
      <c r="L477" s="416">
        <v>2</v>
      </c>
      <c r="M477" s="416">
        <v>15</v>
      </c>
      <c r="N477" s="416">
        <v>2</v>
      </c>
      <c r="O477" s="416">
        <v>0</v>
      </c>
      <c r="P477" s="416">
        <v>6</v>
      </c>
      <c r="Q477" s="416">
        <v>47</v>
      </c>
      <c r="R477" s="416">
        <v>124</v>
      </c>
      <c r="S477" s="416">
        <v>0</v>
      </c>
      <c r="T477" s="416">
        <v>1</v>
      </c>
      <c r="U477" s="416">
        <v>1</v>
      </c>
      <c r="V477" s="416">
        <v>6</v>
      </c>
      <c r="W477" s="416">
        <v>12</v>
      </c>
      <c r="X477" s="416">
        <v>23</v>
      </c>
      <c r="Y477" s="416">
        <v>101</v>
      </c>
      <c r="Z477" s="416">
        <v>0</v>
      </c>
      <c r="AA477" s="416">
        <v>8</v>
      </c>
      <c r="AB477" s="416">
        <v>596</v>
      </c>
      <c r="AC477" s="561">
        <v>2</v>
      </c>
      <c r="AD477" s="561">
        <v>3</v>
      </c>
      <c r="AE477" s="416">
        <v>99</v>
      </c>
      <c r="AF477" s="416">
        <v>64</v>
      </c>
      <c r="AG477" s="416">
        <v>36</v>
      </c>
      <c r="AH477" s="416">
        <v>4</v>
      </c>
      <c r="AI477" s="416">
        <v>1</v>
      </c>
      <c r="AJ477" s="416">
        <v>0</v>
      </c>
      <c r="AK477" s="416">
        <v>1</v>
      </c>
      <c r="AL477" s="416">
        <v>1</v>
      </c>
      <c r="AM477" s="416">
        <v>206</v>
      </c>
      <c r="AN477" s="416">
        <v>90</v>
      </c>
      <c r="AO477" s="416">
        <v>46</v>
      </c>
      <c r="AP477" s="416">
        <v>27</v>
      </c>
      <c r="AQ477" s="416">
        <v>4</v>
      </c>
      <c r="AR477" s="416">
        <v>1</v>
      </c>
      <c r="AS477" s="416">
        <v>0</v>
      </c>
      <c r="AT477" s="416">
        <v>2</v>
      </c>
      <c r="AU477" s="416">
        <v>1</v>
      </c>
      <c r="AV477" s="416">
        <v>171</v>
      </c>
      <c r="AW477" s="448"/>
      <c r="AX477" s="416"/>
      <c r="AY477" s="437" t="str">
        <f t="shared" ref="AY477:AY540" si="21">+IF(AC477=1,"Yes","No")</f>
        <v>No</v>
      </c>
      <c r="AZ477" s="437" t="str">
        <f t="shared" ref="AZ477:AZ540" si="22">+IF(AD477=1,"Yes",IF(AD477=2,"No","Open"))</f>
        <v>Open</v>
      </c>
      <c r="BA477" s="437"/>
      <c r="BB477" s="544"/>
      <c r="BC477" s="545"/>
      <c r="BD477" s="247"/>
      <c r="BE477" s="247"/>
      <c r="BF477" s="247"/>
      <c r="BG477" s="247"/>
      <c r="BH477" s="247"/>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FE477" s="146"/>
      <c r="FF477" s="146"/>
      <c r="FG477" s="146"/>
      <c r="FH477" s="146"/>
      <c r="FI477" s="146"/>
      <c r="FJ477" s="146"/>
      <c r="FK477" s="146"/>
      <c r="FL477" s="143"/>
      <c r="FM477" s="143"/>
      <c r="FN477" s="143"/>
      <c r="FO477" s="143"/>
      <c r="FP477" s="143"/>
      <c r="FQ477" s="143"/>
      <c r="FR477" s="143"/>
    </row>
    <row r="478" spans="1:174" x14ac:dyDescent="0.2">
      <c r="A478" s="150" t="s">
        <v>504</v>
      </c>
      <c r="B478" s="151" t="s">
        <v>280</v>
      </c>
      <c r="C478" s="152" t="s">
        <v>128</v>
      </c>
      <c r="D478" s="404" t="s">
        <v>503</v>
      </c>
      <c r="E478" s="436">
        <v>0</v>
      </c>
      <c r="F478" s="286">
        <v>16</v>
      </c>
      <c r="G478" s="447">
        <v>0</v>
      </c>
      <c r="H478" s="416">
        <v>10</v>
      </c>
      <c r="I478" s="416">
        <v>108</v>
      </c>
      <c r="J478" s="416">
        <v>331</v>
      </c>
      <c r="K478" s="416">
        <v>4</v>
      </c>
      <c r="L478" s="416">
        <v>5</v>
      </c>
      <c r="M478" s="416">
        <v>4</v>
      </c>
      <c r="N478" s="416">
        <v>3</v>
      </c>
      <c r="O478" s="416">
        <v>1</v>
      </c>
      <c r="P478" s="416">
        <v>3</v>
      </c>
      <c r="Q478" s="416">
        <v>600</v>
      </c>
      <c r="R478" s="416">
        <v>324</v>
      </c>
      <c r="S478" s="416">
        <v>690</v>
      </c>
      <c r="T478" s="416">
        <v>109</v>
      </c>
      <c r="U478" s="416">
        <v>0</v>
      </c>
      <c r="V478" s="416">
        <v>11</v>
      </c>
      <c r="W478" s="416">
        <v>17</v>
      </c>
      <c r="X478" s="416">
        <v>3</v>
      </c>
      <c r="Y478" s="416">
        <v>185</v>
      </c>
      <c r="Z478" s="416">
        <v>9</v>
      </c>
      <c r="AA478" s="416">
        <v>3</v>
      </c>
      <c r="AB478" s="416">
        <v>2436</v>
      </c>
      <c r="AC478" s="561">
        <v>2</v>
      </c>
      <c r="AD478" s="561">
        <v>3</v>
      </c>
      <c r="AE478" s="416">
        <v>21</v>
      </c>
      <c r="AF478" s="416">
        <v>203</v>
      </c>
      <c r="AG478" s="416">
        <v>334</v>
      </c>
      <c r="AH478" s="416">
        <v>433</v>
      </c>
      <c r="AI478" s="416">
        <v>279</v>
      </c>
      <c r="AJ478" s="416">
        <v>35</v>
      </c>
      <c r="AK478" s="416">
        <v>307</v>
      </c>
      <c r="AL478" s="416">
        <v>1</v>
      </c>
      <c r="AM478" s="416">
        <v>1613</v>
      </c>
      <c r="AN478" s="416">
        <v>7</v>
      </c>
      <c r="AO478" s="416">
        <v>152</v>
      </c>
      <c r="AP478" s="416">
        <v>133</v>
      </c>
      <c r="AQ478" s="416">
        <v>160</v>
      </c>
      <c r="AR478" s="416">
        <v>148</v>
      </c>
      <c r="AS478" s="416">
        <v>22</v>
      </c>
      <c r="AT478" s="416">
        <v>301</v>
      </c>
      <c r="AU478" s="416">
        <v>1</v>
      </c>
      <c r="AV478" s="416">
        <v>924</v>
      </c>
      <c r="AW478" s="448"/>
      <c r="AX478" s="416"/>
      <c r="AY478" s="437" t="str">
        <f t="shared" si="21"/>
        <v>No</v>
      </c>
      <c r="AZ478" s="437" t="str">
        <f t="shared" si="22"/>
        <v>Open</v>
      </c>
      <c r="BA478" s="437"/>
      <c r="BB478" s="544"/>
      <c r="BC478" s="545"/>
      <c r="BD478" s="247"/>
      <c r="BE478" s="247"/>
      <c r="BF478" s="247"/>
      <c r="BG478" s="247"/>
      <c r="BH478" s="247"/>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FE478" s="146"/>
      <c r="FF478" s="146"/>
      <c r="FG478" s="146"/>
      <c r="FH478" s="146"/>
      <c r="FI478" s="146"/>
      <c r="FJ478" s="146"/>
      <c r="FK478" s="146"/>
      <c r="FL478" s="143"/>
      <c r="FM478" s="143"/>
      <c r="FN478" s="143"/>
      <c r="FO478" s="143"/>
      <c r="FP478" s="143"/>
      <c r="FQ478" s="143"/>
      <c r="FR478" s="143"/>
    </row>
    <row r="479" spans="1:174" x14ac:dyDescent="0.2">
      <c r="A479" s="150" t="s">
        <v>505</v>
      </c>
      <c r="B479" s="151" t="s">
        <v>276</v>
      </c>
      <c r="C479" s="152" t="s">
        <v>279</v>
      </c>
      <c r="D479" s="404" t="s">
        <v>302</v>
      </c>
      <c r="E479" s="436">
        <v>0</v>
      </c>
      <c r="F479" s="286">
        <v>17</v>
      </c>
      <c r="G479" s="447">
        <v>0</v>
      </c>
      <c r="H479" s="416">
        <v>1</v>
      </c>
      <c r="I479" s="416">
        <v>84</v>
      </c>
      <c r="J479" s="416">
        <v>188</v>
      </c>
      <c r="K479" s="416">
        <v>12</v>
      </c>
      <c r="L479" s="416">
        <v>1</v>
      </c>
      <c r="M479" s="416">
        <v>1</v>
      </c>
      <c r="N479" s="416">
        <v>1</v>
      </c>
      <c r="O479" s="416">
        <v>0</v>
      </c>
      <c r="P479" s="416">
        <v>6</v>
      </c>
      <c r="Q479" s="416">
        <v>2</v>
      </c>
      <c r="R479" s="416">
        <v>79</v>
      </c>
      <c r="S479" s="416">
        <v>0</v>
      </c>
      <c r="T479" s="416">
        <v>0</v>
      </c>
      <c r="U479" s="416">
        <v>3</v>
      </c>
      <c r="V479" s="416">
        <v>21</v>
      </c>
      <c r="W479" s="416">
        <v>16</v>
      </c>
      <c r="X479" s="416">
        <v>13</v>
      </c>
      <c r="Y479" s="416">
        <v>115</v>
      </c>
      <c r="Z479" s="416">
        <v>0</v>
      </c>
      <c r="AA479" s="416">
        <v>12</v>
      </c>
      <c r="AB479" s="416">
        <v>572</v>
      </c>
      <c r="AC479" s="561">
        <v>2</v>
      </c>
      <c r="AD479" s="561">
        <v>3</v>
      </c>
      <c r="AE479" s="416">
        <v>33</v>
      </c>
      <c r="AF479" s="416">
        <v>35</v>
      </c>
      <c r="AG479" s="416">
        <v>10</v>
      </c>
      <c r="AH479" s="416">
        <v>2</v>
      </c>
      <c r="AI479" s="416">
        <v>1</v>
      </c>
      <c r="AJ479" s="416">
        <v>0</v>
      </c>
      <c r="AK479" s="416">
        <v>0</v>
      </c>
      <c r="AL479" s="416">
        <v>0</v>
      </c>
      <c r="AM479" s="416">
        <v>81</v>
      </c>
      <c r="AN479" s="416">
        <v>26</v>
      </c>
      <c r="AO479" s="416">
        <v>39</v>
      </c>
      <c r="AP479" s="416">
        <v>11</v>
      </c>
      <c r="AQ479" s="416">
        <v>4</v>
      </c>
      <c r="AR479" s="416">
        <v>0</v>
      </c>
      <c r="AS479" s="416">
        <v>0</v>
      </c>
      <c r="AT479" s="416">
        <v>0</v>
      </c>
      <c r="AU479" s="416">
        <v>1</v>
      </c>
      <c r="AV479" s="416">
        <v>81</v>
      </c>
      <c r="AW479" s="448"/>
      <c r="AX479" s="416"/>
      <c r="AY479" s="437" t="str">
        <f t="shared" si="21"/>
        <v>No</v>
      </c>
      <c r="AZ479" s="437" t="str">
        <f t="shared" si="22"/>
        <v>Open</v>
      </c>
      <c r="BA479" s="437"/>
      <c r="BB479" s="544"/>
      <c r="BC479" s="545"/>
      <c r="BD479" s="247"/>
      <c r="BE479" s="247"/>
      <c r="BF479" s="247"/>
      <c r="BG479" s="247"/>
      <c r="BH479" s="247"/>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FE479" s="146"/>
      <c r="FF479" s="146"/>
      <c r="FG479" s="146"/>
      <c r="FH479" s="146"/>
      <c r="FI479" s="146"/>
      <c r="FJ479" s="146"/>
      <c r="FK479" s="146"/>
      <c r="FL479" s="143"/>
      <c r="FM479" s="143"/>
      <c r="FN479" s="143"/>
      <c r="FO479" s="143"/>
      <c r="FP479" s="143"/>
      <c r="FQ479" s="143"/>
      <c r="FR479" s="143"/>
    </row>
    <row r="480" spans="1:174" x14ac:dyDescent="0.2">
      <c r="A480" s="150" t="s">
        <v>507</v>
      </c>
      <c r="B480" s="151" t="s">
        <v>276</v>
      </c>
      <c r="C480" s="152" t="s">
        <v>277</v>
      </c>
      <c r="D480" s="404" t="s">
        <v>506</v>
      </c>
      <c r="E480" s="436">
        <v>0</v>
      </c>
      <c r="F480" s="286">
        <v>65</v>
      </c>
      <c r="G480" s="447">
        <v>0</v>
      </c>
      <c r="H480" s="416">
        <v>1</v>
      </c>
      <c r="I480" s="416">
        <v>90</v>
      </c>
      <c r="J480" s="416">
        <v>202</v>
      </c>
      <c r="K480" s="416">
        <v>15</v>
      </c>
      <c r="L480" s="416">
        <v>1</v>
      </c>
      <c r="M480" s="416">
        <v>4</v>
      </c>
      <c r="N480" s="416">
        <v>2</v>
      </c>
      <c r="O480" s="416">
        <v>1</v>
      </c>
      <c r="P480" s="416">
        <v>2</v>
      </c>
      <c r="Q480" s="416">
        <v>4</v>
      </c>
      <c r="R480" s="416">
        <v>23</v>
      </c>
      <c r="S480" s="416">
        <v>0</v>
      </c>
      <c r="T480" s="416">
        <v>0</v>
      </c>
      <c r="U480" s="416">
        <v>0</v>
      </c>
      <c r="V480" s="416">
        <v>9</v>
      </c>
      <c r="W480" s="416">
        <v>10</v>
      </c>
      <c r="X480" s="416">
        <v>79</v>
      </c>
      <c r="Y480" s="416">
        <v>76</v>
      </c>
      <c r="Z480" s="416">
        <v>0</v>
      </c>
      <c r="AA480" s="416">
        <v>60</v>
      </c>
      <c r="AB480" s="416">
        <v>644</v>
      </c>
      <c r="AC480" s="561">
        <v>1</v>
      </c>
      <c r="AD480" s="561">
        <v>1</v>
      </c>
      <c r="AE480" s="416">
        <v>2</v>
      </c>
      <c r="AF480" s="416">
        <v>9</v>
      </c>
      <c r="AG480" s="416">
        <v>15</v>
      </c>
      <c r="AH480" s="416">
        <v>6</v>
      </c>
      <c r="AI480" s="416">
        <v>3</v>
      </c>
      <c r="AJ480" s="416">
        <v>0</v>
      </c>
      <c r="AK480" s="416">
        <v>0</v>
      </c>
      <c r="AL480" s="416">
        <v>4</v>
      </c>
      <c r="AM480" s="416">
        <v>39</v>
      </c>
      <c r="AN480" s="416">
        <v>0</v>
      </c>
      <c r="AO480" s="416">
        <v>7</v>
      </c>
      <c r="AP480" s="416">
        <v>10</v>
      </c>
      <c r="AQ480" s="416">
        <v>3</v>
      </c>
      <c r="AR480" s="416">
        <v>3</v>
      </c>
      <c r="AS480" s="416">
        <v>0</v>
      </c>
      <c r="AT480" s="416">
        <v>0</v>
      </c>
      <c r="AU480" s="416">
        <v>4</v>
      </c>
      <c r="AV480" s="416">
        <v>27</v>
      </c>
      <c r="AW480" s="448"/>
      <c r="AX480" s="416"/>
      <c r="AY480" s="437" t="str">
        <f t="shared" si="21"/>
        <v>Yes</v>
      </c>
      <c r="AZ480" s="437" t="str">
        <f t="shared" si="22"/>
        <v>Yes</v>
      </c>
      <c r="BA480" s="437"/>
      <c r="BB480" s="544"/>
      <c r="BC480" s="545"/>
      <c r="BD480" s="247"/>
      <c r="BE480" s="247"/>
      <c r="BF480" s="247"/>
      <c r="BG480" s="247"/>
      <c r="BH480" s="247"/>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FE480" s="146"/>
      <c r="FF480" s="146"/>
      <c r="FG480" s="146"/>
      <c r="FH480" s="146"/>
      <c r="FI480" s="146"/>
      <c r="FJ480" s="146"/>
      <c r="FK480" s="146"/>
      <c r="FL480" s="143"/>
      <c r="FM480" s="143"/>
      <c r="FN480" s="143"/>
      <c r="FO480" s="143"/>
      <c r="FP480" s="143"/>
      <c r="FQ480" s="143"/>
      <c r="FR480" s="143"/>
    </row>
    <row r="481" spans="1:174" x14ac:dyDescent="0.2">
      <c r="A481" s="150" t="s">
        <v>509</v>
      </c>
      <c r="B481" s="151" t="s">
        <v>280</v>
      </c>
      <c r="C481" s="152" t="s">
        <v>128</v>
      </c>
      <c r="D481" s="404" t="s">
        <v>508</v>
      </c>
      <c r="E481" s="436">
        <v>0</v>
      </c>
      <c r="F481" s="286">
        <v>27</v>
      </c>
      <c r="G481" s="447">
        <v>0</v>
      </c>
      <c r="H481" s="416">
        <v>5</v>
      </c>
      <c r="I481" s="416">
        <v>66</v>
      </c>
      <c r="J481" s="416">
        <v>213</v>
      </c>
      <c r="K481" s="416">
        <v>31</v>
      </c>
      <c r="L481" s="416">
        <v>13</v>
      </c>
      <c r="M481" s="416">
        <v>4</v>
      </c>
      <c r="N481" s="416">
        <v>5</v>
      </c>
      <c r="O481" s="416">
        <v>5</v>
      </c>
      <c r="P481" s="416">
        <v>3</v>
      </c>
      <c r="Q481" s="416">
        <v>135</v>
      </c>
      <c r="R481" s="416">
        <v>362</v>
      </c>
      <c r="S481" s="416">
        <v>143</v>
      </c>
      <c r="T481" s="416">
        <v>8</v>
      </c>
      <c r="U481" s="416">
        <v>1</v>
      </c>
      <c r="V481" s="416">
        <v>2</v>
      </c>
      <c r="W481" s="416">
        <v>10</v>
      </c>
      <c r="X481" s="416">
        <v>2</v>
      </c>
      <c r="Y481" s="416">
        <v>159</v>
      </c>
      <c r="Z481" s="416">
        <v>102</v>
      </c>
      <c r="AA481" s="416">
        <v>2</v>
      </c>
      <c r="AB481" s="416">
        <v>1298</v>
      </c>
      <c r="AC481" s="561">
        <v>2</v>
      </c>
      <c r="AD481" s="561">
        <v>3</v>
      </c>
      <c r="AE481" s="416">
        <v>22</v>
      </c>
      <c r="AF481" s="416">
        <v>106</v>
      </c>
      <c r="AG481" s="416">
        <v>178</v>
      </c>
      <c r="AH481" s="416">
        <v>147</v>
      </c>
      <c r="AI481" s="416">
        <v>74</v>
      </c>
      <c r="AJ481" s="416">
        <v>127</v>
      </c>
      <c r="AK481" s="416">
        <v>9</v>
      </c>
      <c r="AL481" s="416">
        <v>2</v>
      </c>
      <c r="AM481" s="416">
        <v>665</v>
      </c>
      <c r="AN481" s="416">
        <v>10</v>
      </c>
      <c r="AO481" s="416">
        <v>87</v>
      </c>
      <c r="AP481" s="416">
        <v>122</v>
      </c>
      <c r="AQ481" s="416">
        <v>105</v>
      </c>
      <c r="AR481" s="416">
        <v>51</v>
      </c>
      <c r="AS481" s="416">
        <v>117</v>
      </c>
      <c r="AT481" s="416">
        <v>4</v>
      </c>
      <c r="AU481" s="416">
        <v>1</v>
      </c>
      <c r="AV481" s="416">
        <v>497</v>
      </c>
      <c r="AW481" s="448"/>
      <c r="AX481" s="416"/>
      <c r="AY481" s="437" t="str">
        <f t="shared" si="21"/>
        <v>No</v>
      </c>
      <c r="AZ481" s="437" t="str">
        <f t="shared" si="22"/>
        <v>Open</v>
      </c>
      <c r="BA481" s="437"/>
      <c r="BB481" s="544"/>
      <c r="BC481" s="545"/>
      <c r="BD481" s="247"/>
      <c r="BE481" s="247"/>
      <c r="BF481" s="247"/>
      <c r="BG481" s="247"/>
      <c r="BH481" s="247"/>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FE481" s="146"/>
      <c r="FF481" s="146"/>
      <c r="FG481" s="146"/>
      <c r="FH481" s="146"/>
      <c r="FI481" s="146"/>
      <c r="FJ481" s="146"/>
      <c r="FK481" s="146"/>
      <c r="FL481" s="143"/>
      <c r="FM481" s="143"/>
      <c r="FN481" s="143"/>
      <c r="FO481" s="143"/>
      <c r="FP481" s="143"/>
      <c r="FQ481" s="143"/>
      <c r="FR481" s="143"/>
    </row>
    <row r="482" spans="1:174" x14ac:dyDescent="0.2">
      <c r="A482" s="150" t="s">
        <v>510</v>
      </c>
      <c r="B482" s="151" t="s">
        <v>276</v>
      </c>
      <c r="C482" s="152" t="s">
        <v>69</v>
      </c>
      <c r="D482" s="597" t="s">
        <v>946</v>
      </c>
      <c r="E482" s="436">
        <v>0</v>
      </c>
      <c r="F482" s="286">
        <v>66</v>
      </c>
      <c r="G482" s="447">
        <v>0</v>
      </c>
      <c r="H482" s="416">
        <v>4</v>
      </c>
      <c r="I482" s="416">
        <v>90</v>
      </c>
      <c r="J482" s="416">
        <v>187</v>
      </c>
      <c r="K482" s="416">
        <v>2</v>
      </c>
      <c r="L482" s="416">
        <v>1</v>
      </c>
      <c r="M482" s="416">
        <v>5</v>
      </c>
      <c r="N482" s="416">
        <v>3</v>
      </c>
      <c r="O482" s="416">
        <v>0</v>
      </c>
      <c r="P482" s="416">
        <v>9</v>
      </c>
      <c r="Q482" s="416">
        <v>0</v>
      </c>
      <c r="R482" s="416">
        <v>100</v>
      </c>
      <c r="S482" s="416">
        <v>479</v>
      </c>
      <c r="T482" s="416">
        <v>908</v>
      </c>
      <c r="U482" s="416">
        <v>24</v>
      </c>
      <c r="V482" s="416">
        <v>16</v>
      </c>
      <c r="W482" s="416">
        <v>3</v>
      </c>
      <c r="X482" s="416">
        <v>18</v>
      </c>
      <c r="Y482" s="416">
        <v>102</v>
      </c>
      <c r="Z482" s="416">
        <v>0</v>
      </c>
      <c r="AA482" s="416">
        <v>53</v>
      </c>
      <c r="AB482" s="416">
        <v>2070</v>
      </c>
      <c r="AC482" s="561">
        <v>2</v>
      </c>
      <c r="AD482" s="561">
        <v>3</v>
      </c>
      <c r="AE482" s="416">
        <v>55</v>
      </c>
      <c r="AF482" s="416">
        <v>40</v>
      </c>
      <c r="AG482" s="416">
        <v>24</v>
      </c>
      <c r="AH482" s="416">
        <v>5</v>
      </c>
      <c r="AI482" s="416">
        <v>3</v>
      </c>
      <c r="AJ482" s="416">
        <v>0</v>
      </c>
      <c r="AK482" s="416">
        <v>1</v>
      </c>
      <c r="AL482" s="416">
        <v>0</v>
      </c>
      <c r="AM482" s="416">
        <v>128</v>
      </c>
      <c r="AN482" s="416">
        <v>43</v>
      </c>
      <c r="AO482" s="416">
        <v>27</v>
      </c>
      <c r="AP482" s="416">
        <v>20</v>
      </c>
      <c r="AQ482" s="416">
        <v>6</v>
      </c>
      <c r="AR482" s="416">
        <v>2</v>
      </c>
      <c r="AS482" s="416">
        <v>0</v>
      </c>
      <c r="AT482" s="416">
        <v>2</v>
      </c>
      <c r="AU482" s="416">
        <v>0</v>
      </c>
      <c r="AV482" s="416">
        <v>100</v>
      </c>
      <c r="AW482" s="448"/>
      <c r="AX482" s="416"/>
      <c r="AY482" s="437" t="str">
        <f t="shared" si="21"/>
        <v>No</v>
      </c>
      <c r="AZ482" s="437" t="str">
        <f t="shared" si="22"/>
        <v>Open</v>
      </c>
      <c r="BA482" s="437"/>
      <c r="BB482" s="544"/>
      <c r="BC482" s="545"/>
      <c r="BD482" s="247"/>
      <c r="BE482" s="247"/>
      <c r="BF482" s="247"/>
      <c r="BG482" s="247"/>
      <c r="BH482" s="247"/>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FE482" s="146"/>
      <c r="FF482" s="146"/>
      <c r="FG482" s="146"/>
      <c r="FH482" s="146"/>
      <c r="FI482" s="146"/>
      <c r="FJ482" s="146"/>
      <c r="FK482" s="146"/>
      <c r="FL482" s="143"/>
      <c r="FM482" s="143"/>
      <c r="FN482" s="143"/>
      <c r="FO482" s="143"/>
      <c r="FP482" s="143"/>
      <c r="FQ482" s="143"/>
      <c r="FR482" s="143"/>
    </row>
    <row r="483" spans="1:174" x14ac:dyDescent="0.2">
      <c r="A483" s="150" t="s">
        <v>512</v>
      </c>
      <c r="B483" s="151" t="s">
        <v>276</v>
      </c>
      <c r="C483" s="152" t="s">
        <v>278</v>
      </c>
      <c r="D483" s="404" t="s">
        <v>511</v>
      </c>
      <c r="E483" s="436">
        <v>0</v>
      </c>
      <c r="F483" s="286">
        <v>73</v>
      </c>
      <c r="G483" s="447">
        <v>0</v>
      </c>
      <c r="H483" s="416">
        <v>5</v>
      </c>
      <c r="I483" s="416">
        <v>66</v>
      </c>
      <c r="J483" s="416">
        <v>192</v>
      </c>
      <c r="K483" s="416">
        <v>161</v>
      </c>
      <c r="L483" s="416">
        <v>0</v>
      </c>
      <c r="M483" s="416">
        <v>7</v>
      </c>
      <c r="N483" s="416">
        <v>0</v>
      </c>
      <c r="O483" s="416">
        <v>0</v>
      </c>
      <c r="P483" s="416">
        <v>20</v>
      </c>
      <c r="Q483" s="416">
        <v>0</v>
      </c>
      <c r="R483" s="416">
        <v>121</v>
      </c>
      <c r="S483" s="416">
        <v>0</v>
      </c>
      <c r="T483" s="416">
        <v>0</v>
      </c>
      <c r="U483" s="416">
        <v>4</v>
      </c>
      <c r="V483" s="416">
        <v>12</v>
      </c>
      <c r="W483" s="416">
        <v>15</v>
      </c>
      <c r="X483" s="416">
        <v>3</v>
      </c>
      <c r="Y483" s="416">
        <v>129</v>
      </c>
      <c r="Z483" s="416">
        <v>0</v>
      </c>
      <c r="AA483" s="416">
        <v>1</v>
      </c>
      <c r="AB483" s="416">
        <v>809</v>
      </c>
      <c r="AC483" s="561">
        <v>2</v>
      </c>
      <c r="AD483" s="561">
        <v>3</v>
      </c>
      <c r="AE483" s="416">
        <v>136</v>
      </c>
      <c r="AF483" s="416">
        <v>28</v>
      </c>
      <c r="AG483" s="416">
        <v>8</v>
      </c>
      <c r="AH483" s="416">
        <v>2</v>
      </c>
      <c r="AI483" s="416">
        <v>1</v>
      </c>
      <c r="AJ483" s="416">
        <v>0</v>
      </c>
      <c r="AK483" s="416">
        <v>0</v>
      </c>
      <c r="AL483" s="416">
        <v>0</v>
      </c>
      <c r="AM483" s="416">
        <v>175</v>
      </c>
      <c r="AN483" s="416">
        <v>72</v>
      </c>
      <c r="AO483" s="416">
        <v>15</v>
      </c>
      <c r="AP483" s="416">
        <v>5</v>
      </c>
      <c r="AQ483" s="416">
        <v>1</v>
      </c>
      <c r="AR483" s="416">
        <v>0</v>
      </c>
      <c r="AS483" s="416">
        <v>0</v>
      </c>
      <c r="AT483" s="416">
        <v>0</v>
      </c>
      <c r="AU483" s="416">
        <v>0</v>
      </c>
      <c r="AV483" s="416">
        <v>93</v>
      </c>
      <c r="AW483" s="448"/>
      <c r="AX483" s="416"/>
      <c r="AY483" s="437" t="str">
        <f t="shared" si="21"/>
        <v>No</v>
      </c>
      <c r="AZ483" s="437" t="str">
        <f t="shared" si="22"/>
        <v>Open</v>
      </c>
      <c r="BA483" s="437"/>
      <c r="BB483" s="544"/>
      <c r="BC483" s="545"/>
      <c r="BD483" s="247"/>
      <c r="BE483" s="247"/>
      <c r="BF483" s="247"/>
      <c r="BG483" s="247"/>
      <c r="BH483" s="247"/>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FE483" s="146"/>
      <c r="FF483" s="146"/>
      <c r="FG483" s="146"/>
      <c r="FH483" s="146"/>
      <c r="FI483" s="146"/>
      <c r="FJ483" s="146"/>
      <c r="FK483" s="146"/>
      <c r="FL483" s="143"/>
      <c r="FM483" s="143"/>
      <c r="FN483" s="143"/>
      <c r="FO483" s="143"/>
      <c r="FP483" s="143"/>
      <c r="FQ483" s="143"/>
      <c r="FR483" s="143"/>
    </row>
    <row r="484" spans="1:174" x14ac:dyDescent="0.2">
      <c r="A484" s="150" t="s">
        <v>514</v>
      </c>
      <c r="B484" s="151" t="s">
        <v>276</v>
      </c>
      <c r="C484" s="152" t="s">
        <v>69</v>
      </c>
      <c r="D484" s="404" t="s">
        <v>513</v>
      </c>
      <c r="E484" s="436">
        <v>0</v>
      </c>
      <c r="F484" s="286">
        <v>45</v>
      </c>
      <c r="G484" s="447">
        <v>0</v>
      </c>
      <c r="H484" s="416">
        <v>4</v>
      </c>
      <c r="I484" s="416">
        <v>56</v>
      </c>
      <c r="J484" s="416">
        <v>165</v>
      </c>
      <c r="K484" s="416">
        <v>0</v>
      </c>
      <c r="L484" s="416">
        <v>1</v>
      </c>
      <c r="M484" s="416">
        <v>7</v>
      </c>
      <c r="N484" s="416">
        <v>7</v>
      </c>
      <c r="O484" s="416">
        <v>0</v>
      </c>
      <c r="P484" s="416">
        <v>2</v>
      </c>
      <c r="Q484" s="416">
        <v>154</v>
      </c>
      <c r="R484" s="416">
        <v>171</v>
      </c>
      <c r="S484" s="416">
        <v>0</v>
      </c>
      <c r="T484" s="416">
        <v>5</v>
      </c>
      <c r="U484" s="416">
        <v>0</v>
      </c>
      <c r="V484" s="416">
        <v>5</v>
      </c>
      <c r="W484" s="416">
        <v>20</v>
      </c>
      <c r="X484" s="416">
        <v>3</v>
      </c>
      <c r="Y484" s="416">
        <v>213</v>
      </c>
      <c r="Z484" s="416">
        <v>0</v>
      </c>
      <c r="AA484" s="416">
        <v>11</v>
      </c>
      <c r="AB484" s="416">
        <v>869</v>
      </c>
      <c r="AC484" s="561">
        <v>2</v>
      </c>
      <c r="AD484" s="561">
        <v>3</v>
      </c>
      <c r="AE484" s="416">
        <v>0</v>
      </c>
      <c r="AF484" s="416">
        <v>0</v>
      </c>
      <c r="AG484" s="416">
        <v>0</v>
      </c>
      <c r="AH484" s="416">
        <v>0</v>
      </c>
      <c r="AI484" s="416">
        <v>0</v>
      </c>
      <c r="AJ484" s="416">
        <v>0</v>
      </c>
      <c r="AK484" s="416">
        <v>0</v>
      </c>
      <c r="AL484" s="416">
        <v>0</v>
      </c>
      <c r="AM484" s="416">
        <v>452</v>
      </c>
      <c r="AN484" s="416">
        <v>0</v>
      </c>
      <c r="AO484" s="416">
        <v>0</v>
      </c>
      <c r="AP484" s="416">
        <v>0</v>
      </c>
      <c r="AQ484" s="416">
        <v>0</v>
      </c>
      <c r="AR484" s="416">
        <v>0</v>
      </c>
      <c r="AS484" s="416">
        <v>0</v>
      </c>
      <c r="AT484" s="416">
        <v>0</v>
      </c>
      <c r="AU484" s="416">
        <v>0</v>
      </c>
      <c r="AV484" s="416">
        <v>325</v>
      </c>
      <c r="AW484" s="448"/>
      <c r="AX484" s="416"/>
      <c r="AY484" s="437" t="str">
        <f t="shared" si="21"/>
        <v>No</v>
      </c>
      <c r="AZ484" s="437" t="str">
        <f t="shared" si="22"/>
        <v>Open</v>
      </c>
      <c r="BA484" s="437"/>
      <c r="BB484" s="544"/>
      <c r="BC484" s="545"/>
      <c r="BD484" s="247"/>
      <c r="BE484" s="247"/>
      <c r="BF484" s="247"/>
      <c r="BG484" s="247"/>
      <c r="BH484" s="247"/>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FE484" s="146"/>
      <c r="FF484" s="146"/>
      <c r="FG484" s="146"/>
      <c r="FH484" s="146"/>
      <c r="FI484" s="146"/>
      <c r="FJ484" s="146"/>
      <c r="FK484" s="146"/>
      <c r="FL484" s="143"/>
      <c r="FM484" s="143"/>
      <c r="FN484" s="143"/>
      <c r="FO484" s="143"/>
      <c r="FP484" s="143"/>
      <c r="FQ484" s="143"/>
      <c r="FR484" s="143"/>
    </row>
    <row r="485" spans="1:174" x14ac:dyDescent="0.2">
      <c r="A485" s="150" t="s">
        <v>515</v>
      </c>
      <c r="B485" s="151" t="s">
        <v>284</v>
      </c>
      <c r="C485" s="152" t="s">
        <v>277</v>
      </c>
      <c r="D485" s="404" t="s">
        <v>304</v>
      </c>
      <c r="E485" s="436">
        <v>0</v>
      </c>
      <c r="F485" s="286">
        <v>73</v>
      </c>
      <c r="G485" s="447">
        <v>0</v>
      </c>
      <c r="H485" s="416">
        <v>3</v>
      </c>
      <c r="I485" s="416">
        <v>178</v>
      </c>
      <c r="J485" s="416">
        <v>278</v>
      </c>
      <c r="K485" s="416">
        <v>13</v>
      </c>
      <c r="L485" s="416">
        <v>7</v>
      </c>
      <c r="M485" s="416">
        <v>11</v>
      </c>
      <c r="N485" s="416">
        <v>3</v>
      </c>
      <c r="O485" s="416">
        <v>3</v>
      </c>
      <c r="P485" s="416">
        <v>14</v>
      </c>
      <c r="Q485" s="416">
        <v>0</v>
      </c>
      <c r="R485" s="416">
        <v>60</v>
      </c>
      <c r="S485" s="416">
        <v>0</v>
      </c>
      <c r="T485" s="416">
        <v>0</v>
      </c>
      <c r="U485" s="416">
        <v>13</v>
      </c>
      <c r="V485" s="416">
        <v>2</v>
      </c>
      <c r="W485" s="416">
        <v>7</v>
      </c>
      <c r="X485" s="416">
        <v>46</v>
      </c>
      <c r="Y485" s="416">
        <v>121</v>
      </c>
      <c r="Z485" s="416">
        <v>0</v>
      </c>
      <c r="AA485" s="416">
        <v>61</v>
      </c>
      <c r="AB485" s="416">
        <v>893</v>
      </c>
      <c r="AC485" s="561">
        <v>1</v>
      </c>
      <c r="AD485" s="561">
        <v>3</v>
      </c>
      <c r="AE485" s="416">
        <v>29</v>
      </c>
      <c r="AF485" s="416">
        <v>21</v>
      </c>
      <c r="AG485" s="416">
        <v>12</v>
      </c>
      <c r="AH485" s="416">
        <v>4</v>
      </c>
      <c r="AI485" s="416">
        <v>6</v>
      </c>
      <c r="AJ485" s="416">
        <v>3</v>
      </c>
      <c r="AK485" s="416">
        <v>1</v>
      </c>
      <c r="AL485" s="416">
        <v>0</v>
      </c>
      <c r="AM485" s="416">
        <v>76</v>
      </c>
      <c r="AN485" s="416">
        <v>21</v>
      </c>
      <c r="AO485" s="416">
        <v>15</v>
      </c>
      <c r="AP485" s="416">
        <v>11</v>
      </c>
      <c r="AQ485" s="416">
        <v>2</v>
      </c>
      <c r="AR485" s="416">
        <v>7</v>
      </c>
      <c r="AS485" s="416">
        <v>3</v>
      </c>
      <c r="AT485" s="416">
        <v>1</v>
      </c>
      <c r="AU485" s="416">
        <v>0</v>
      </c>
      <c r="AV485" s="416">
        <v>60</v>
      </c>
      <c r="AW485" s="448"/>
      <c r="AX485" s="416"/>
      <c r="AY485" s="437" t="str">
        <f t="shared" si="21"/>
        <v>Yes</v>
      </c>
      <c r="AZ485" s="437" t="str">
        <f t="shared" si="22"/>
        <v>Open</v>
      </c>
      <c r="BA485" s="437"/>
      <c r="BB485" s="544"/>
      <c r="BC485" s="545"/>
      <c r="BD485" s="247"/>
      <c r="BE485" s="247"/>
      <c r="BF485" s="247"/>
      <c r="BG485" s="247"/>
      <c r="BH485" s="247"/>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FE485" s="146"/>
      <c r="FF485" s="146"/>
      <c r="FG485" s="146"/>
      <c r="FH485" s="146"/>
      <c r="FI485" s="146"/>
      <c r="FJ485" s="146"/>
      <c r="FK485" s="146"/>
      <c r="FL485" s="143"/>
      <c r="FM485" s="143"/>
      <c r="FN485" s="143"/>
      <c r="FO485" s="143"/>
      <c r="FP485" s="143"/>
      <c r="FQ485" s="143"/>
      <c r="FR485" s="143"/>
    </row>
    <row r="486" spans="1:174" x14ac:dyDescent="0.2">
      <c r="A486" s="150" t="s">
        <v>517</v>
      </c>
      <c r="B486" s="151" t="s">
        <v>284</v>
      </c>
      <c r="C486" s="152" t="s">
        <v>285</v>
      </c>
      <c r="D486" s="404" t="s">
        <v>516</v>
      </c>
      <c r="E486" s="436">
        <v>0</v>
      </c>
      <c r="F486" s="286">
        <v>0</v>
      </c>
      <c r="G486" s="447">
        <v>0</v>
      </c>
      <c r="H486" s="416">
        <v>0</v>
      </c>
      <c r="I486" s="416">
        <v>2</v>
      </c>
      <c r="J486" s="416">
        <v>3</v>
      </c>
      <c r="K486" s="416">
        <v>0</v>
      </c>
      <c r="L486" s="416">
        <v>0</v>
      </c>
      <c r="M486" s="416">
        <v>0</v>
      </c>
      <c r="N486" s="416">
        <v>0</v>
      </c>
      <c r="O486" s="416">
        <v>0</v>
      </c>
      <c r="P486" s="416">
        <v>0</v>
      </c>
      <c r="Q486" s="416">
        <v>0</v>
      </c>
      <c r="R486" s="416">
        <v>0</v>
      </c>
      <c r="S486" s="416">
        <v>0</v>
      </c>
      <c r="T486" s="416">
        <v>0</v>
      </c>
      <c r="U486" s="416">
        <v>0</v>
      </c>
      <c r="V486" s="416">
        <v>0</v>
      </c>
      <c r="W486" s="416">
        <v>1</v>
      </c>
      <c r="X486" s="416">
        <v>1</v>
      </c>
      <c r="Y486" s="416">
        <v>1</v>
      </c>
      <c r="Z486" s="416">
        <v>0</v>
      </c>
      <c r="AA486" s="416">
        <v>0</v>
      </c>
      <c r="AB486" s="416">
        <v>8</v>
      </c>
      <c r="AC486" s="561">
        <v>1</v>
      </c>
      <c r="AD486" s="561">
        <v>1</v>
      </c>
      <c r="AE486" s="416">
        <v>0</v>
      </c>
      <c r="AF486" s="416">
        <v>0</v>
      </c>
      <c r="AG486" s="416">
        <v>0</v>
      </c>
      <c r="AH486" s="416">
        <v>0</v>
      </c>
      <c r="AI486" s="416">
        <v>0</v>
      </c>
      <c r="AJ486" s="416">
        <v>0</v>
      </c>
      <c r="AK486" s="416">
        <v>0</v>
      </c>
      <c r="AL486" s="416">
        <v>0</v>
      </c>
      <c r="AM486" s="416">
        <v>0</v>
      </c>
      <c r="AN486" s="416">
        <v>0</v>
      </c>
      <c r="AO486" s="416">
        <v>0</v>
      </c>
      <c r="AP486" s="416">
        <v>0</v>
      </c>
      <c r="AQ486" s="416">
        <v>0</v>
      </c>
      <c r="AR486" s="416">
        <v>0</v>
      </c>
      <c r="AS486" s="416">
        <v>0</v>
      </c>
      <c r="AT486" s="416">
        <v>0</v>
      </c>
      <c r="AU486" s="416">
        <v>0</v>
      </c>
      <c r="AV486" s="416">
        <v>0</v>
      </c>
      <c r="AW486" s="448"/>
      <c r="AX486" s="416"/>
      <c r="AY486" s="437" t="str">
        <f t="shared" si="21"/>
        <v>Yes</v>
      </c>
      <c r="AZ486" s="437" t="str">
        <f t="shared" si="22"/>
        <v>Yes</v>
      </c>
      <c r="BA486" s="437"/>
      <c r="BB486" s="544"/>
      <c r="BC486" s="545"/>
      <c r="BD486" s="247"/>
      <c r="BE486" s="247"/>
      <c r="BF486" s="247"/>
      <c r="BG486" s="247"/>
      <c r="BH486" s="247"/>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FE486" s="146"/>
      <c r="FF486" s="146"/>
      <c r="FG486" s="146"/>
      <c r="FH486" s="146"/>
      <c r="FI486" s="146"/>
      <c r="FJ486" s="146"/>
      <c r="FK486" s="146"/>
      <c r="FL486" s="143"/>
      <c r="FM486" s="143"/>
      <c r="FN486" s="143"/>
      <c r="FO486" s="143"/>
      <c r="FP486" s="143"/>
      <c r="FQ486" s="143"/>
      <c r="FR486" s="143"/>
    </row>
    <row r="487" spans="1:174" x14ac:dyDescent="0.2">
      <c r="A487" s="150" t="s">
        <v>519</v>
      </c>
      <c r="B487" s="151" t="s">
        <v>292</v>
      </c>
      <c r="C487" s="152" t="s">
        <v>128</v>
      </c>
      <c r="D487" s="404" t="s">
        <v>518</v>
      </c>
      <c r="E487" s="436">
        <v>0</v>
      </c>
      <c r="F487" s="286">
        <v>117</v>
      </c>
      <c r="G487" s="447">
        <v>0</v>
      </c>
      <c r="H487" s="416">
        <v>18</v>
      </c>
      <c r="I487" s="416">
        <v>24</v>
      </c>
      <c r="J487" s="416">
        <v>170</v>
      </c>
      <c r="K487" s="416">
        <v>15</v>
      </c>
      <c r="L487" s="416">
        <v>2</v>
      </c>
      <c r="M487" s="416">
        <v>1</v>
      </c>
      <c r="N487" s="416">
        <v>1</v>
      </c>
      <c r="O487" s="416">
        <v>0</v>
      </c>
      <c r="P487" s="416">
        <v>3</v>
      </c>
      <c r="Q487" s="416">
        <v>3854</v>
      </c>
      <c r="R487" s="416">
        <v>1017</v>
      </c>
      <c r="S487" s="416">
        <v>0</v>
      </c>
      <c r="T487" s="416">
        <v>5</v>
      </c>
      <c r="U487" s="416">
        <v>1</v>
      </c>
      <c r="V487" s="416">
        <v>1</v>
      </c>
      <c r="W487" s="416">
        <v>4</v>
      </c>
      <c r="X487" s="416">
        <v>0</v>
      </c>
      <c r="Y487" s="416">
        <v>356</v>
      </c>
      <c r="Z487" s="416">
        <v>21</v>
      </c>
      <c r="AA487" s="416">
        <v>0</v>
      </c>
      <c r="AB487" s="416">
        <v>5610</v>
      </c>
      <c r="AC487" s="561">
        <v>2</v>
      </c>
      <c r="AD487" s="561">
        <v>3</v>
      </c>
      <c r="AE487" s="416">
        <v>2928</v>
      </c>
      <c r="AF487" s="416">
        <v>196</v>
      </c>
      <c r="AG487" s="416">
        <v>1071</v>
      </c>
      <c r="AH487" s="416">
        <v>1182</v>
      </c>
      <c r="AI487" s="416">
        <v>688</v>
      </c>
      <c r="AJ487" s="416">
        <v>243</v>
      </c>
      <c r="AK487" s="416">
        <v>65</v>
      </c>
      <c r="AL487" s="416">
        <v>0</v>
      </c>
      <c r="AM487" s="416">
        <v>6373</v>
      </c>
      <c r="AN487" s="416">
        <v>2799</v>
      </c>
      <c r="AO487" s="416">
        <v>173</v>
      </c>
      <c r="AP487" s="416">
        <v>327</v>
      </c>
      <c r="AQ487" s="416">
        <v>691</v>
      </c>
      <c r="AR487" s="416">
        <v>543</v>
      </c>
      <c r="AS487" s="416">
        <v>296</v>
      </c>
      <c r="AT487" s="416">
        <v>25</v>
      </c>
      <c r="AU487" s="416">
        <v>17</v>
      </c>
      <c r="AV487" s="416">
        <v>4871</v>
      </c>
      <c r="AW487" s="448"/>
      <c r="AX487" s="416"/>
      <c r="AY487" s="437" t="str">
        <f t="shared" si="21"/>
        <v>No</v>
      </c>
      <c r="AZ487" s="437" t="str">
        <f t="shared" si="22"/>
        <v>Open</v>
      </c>
      <c r="BA487" s="437"/>
      <c r="BB487" s="544"/>
      <c r="BC487" s="545"/>
      <c r="BD487" s="247"/>
      <c r="BE487" s="247"/>
      <c r="BF487" s="247"/>
      <c r="BG487" s="247"/>
      <c r="BH487" s="247"/>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FE487" s="146"/>
      <c r="FF487" s="146"/>
      <c r="FG487" s="146"/>
      <c r="FH487" s="146"/>
      <c r="FI487" s="146"/>
      <c r="FJ487" s="146"/>
      <c r="FK487" s="146"/>
      <c r="FL487" s="143"/>
      <c r="FM487" s="143"/>
      <c r="FN487" s="143"/>
      <c r="FO487" s="143"/>
      <c r="FP487" s="143"/>
      <c r="FQ487" s="143"/>
      <c r="FR487" s="143"/>
    </row>
    <row r="488" spans="1:174" x14ac:dyDescent="0.2">
      <c r="A488" s="150" t="s">
        <v>520</v>
      </c>
      <c r="B488" s="151" t="s">
        <v>292</v>
      </c>
      <c r="C488" s="152" t="s">
        <v>128</v>
      </c>
      <c r="D488" s="404" t="s">
        <v>305</v>
      </c>
      <c r="E488" s="436">
        <v>0</v>
      </c>
      <c r="F488" s="286">
        <v>21</v>
      </c>
      <c r="G488" s="447">
        <v>0</v>
      </c>
      <c r="H488" s="416">
        <v>9</v>
      </c>
      <c r="I488" s="416">
        <v>29</v>
      </c>
      <c r="J488" s="416">
        <v>175</v>
      </c>
      <c r="K488" s="416">
        <v>3</v>
      </c>
      <c r="L488" s="416">
        <v>1</v>
      </c>
      <c r="M488" s="416">
        <v>1</v>
      </c>
      <c r="N488" s="416">
        <v>3</v>
      </c>
      <c r="O488" s="416">
        <v>3</v>
      </c>
      <c r="P488" s="416">
        <v>2</v>
      </c>
      <c r="Q488" s="416">
        <v>638</v>
      </c>
      <c r="R488" s="416">
        <v>1324</v>
      </c>
      <c r="S488" s="416">
        <v>31</v>
      </c>
      <c r="T488" s="416">
        <v>6</v>
      </c>
      <c r="U488" s="416">
        <v>2</v>
      </c>
      <c r="V488" s="416">
        <v>1</v>
      </c>
      <c r="W488" s="416">
        <v>5</v>
      </c>
      <c r="X488" s="416">
        <v>1</v>
      </c>
      <c r="Y488" s="416">
        <v>138</v>
      </c>
      <c r="Z488" s="416">
        <v>658</v>
      </c>
      <c r="AA488" s="416">
        <v>4</v>
      </c>
      <c r="AB488" s="416">
        <v>3055</v>
      </c>
      <c r="AC488" s="561">
        <v>2</v>
      </c>
      <c r="AD488" s="561">
        <v>2</v>
      </c>
      <c r="AE488" s="416">
        <v>513</v>
      </c>
      <c r="AF488" s="416">
        <v>103</v>
      </c>
      <c r="AG488" s="416">
        <v>246</v>
      </c>
      <c r="AH488" s="416">
        <v>627</v>
      </c>
      <c r="AI488" s="416">
        <v>579</v>
      </c>
      <c r="AJ488" s="416">
        <v>506</v>
      </c>
      <c r="AK488" s="416">
        <v>591</v>
      </c>
      <c r="AL488" s="416">
        <v>137</v>
      </c>
      <c r="AM488" s="416">
        <v>3302</v>
      </c>
      <c r="AN488" s="416">
        <v>449</v>
      </c>
      <c r="AO488" s="416">
        <v>49</v>
      </c>
      <c r="AP488" s="416">
        <v>117</v>
      </c>
      <c r="AQ488" s="416">
        <v>389</v>
      </c>
      <c r="AR488" s="416">
        <v>273</v>
      </c>
      <c r="AS488" s="416">
        <v>240</v>
      </c>
      <c r="AT488" s="416">
        <v>353</v>
      </c>
      <c r="AU488" s="416">
        <v>92</v>
      </c>
      <c r="AV488" s="416">
        <v>1962</v>
      </c>
      <c r="AW488" s="448"/>
      <c r="AX488" s="416"/>
      <c r="AY488" s="437" t="str">
        <f t="shared" si="21"/>
        <v>No</v>
      </c>
      <c r="AZ488" s="437" t="str">
        <f t="shared" si="22"/>
        <v>No</v>
      </c>
      <c r="BA488" s="437"/>
      <c r="BB488" s="544"/>
      <c r="BC488" s="545"/>
      <c r="BD488" s="247"/>
      <c r="BE488" s="247"/>
      <c r="BF488" s="247"/>
      <c r="BG488" s="247"/>
      <c r="BH488" s="247"/>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FE488" s="146"/>
      <c r="FF488" s="146"/>
      <c r="FG488" s="146"/>
      <c r="FH488" s="146"/>
      <c r="FI488" s="146"/>
      <c r="FJ488" s="146"/>
      <c r="FK488" s="146"/>
      <c r="FL488" s="143"/>
      <c r="FM488" s="143"/>
      <c r="FN488" s="143"/>
      <c r="FO488" s="143"/>
      <c r="FP488" s="143"/>
      <c r="FQ488" s="143"/>
      <c r="FR488" s="143"/>
    </row>
    <row r="489" spans="1:174" x14ac:dyDescent="0.2">
      <c r="A489" s="150" t="s">
        <v>522</v>
      </c>
      <c r="B489" s="151" t="s">
        <v>276</v>
      </c>
      <c r="C489" s="152" t="s">
        <v>279</v>
      </c>
      <c r="D489" s="404" t="s">
        <v>521</v>
      </c>
      <c r="E489" s="436">
        <v>0</v>
      </c>
      <c r="F489" s="286">
        <v>34</v>
      </c>
      <c r="G489" s="447">
        <v>0</v>
      </c>
      <c r="H489" s="416">
        <v>4</v>
      </c>
      <c r="I489" s="416">
        <v>65</v>
      </c>
      <c r="J489" s="416">
        <v>94</v>
      </c>
      <c r="K489" s="416">
        <v>2</v>
      </c>
      <c r="L489" s="416">
        <v>3</v>
      </c>
      <c r="M489" s="416">
        <v>3</v>
      </c>
      <c r="N489" s="416">
        <v>1</v>
      </c>
      <c r="O489" s="416">
        <v>0</v>
      </c>
      <c r="P489" s="416">
        <v>6</v>
      </c>
      <c r="Q489" s="416">
        <v>0</v>
      </c>
      <c r="R489" s="416">
        <v>47</v>
      </c>
      <c r="S489" s="416">
        <v>0</v>
      </c>
      <c r="T489" s="416">
        <v>34</v>
      </c>
      <c r="U489" s="416">
        <v>5</v>
      </c>
      <c r="V489" s="416">
        <v>14</v>
      </c>
      <c r="W489" s="416">
        <v>8</v>
      </c>
      <c r="X489" s="416">
        <v>9</v>
      </c>
      <c r="Y489" s="416">
        <v>140</v>
      </c>
      <c r="Z489" s="416">
        <v>0</v>
      </c>
      <c r="AA489" s="416">
        <v>12</v>
      </c>
      <c r="AB489" s="416">
        <v>481</v>
      </c>
      <c r="AC489" s="561">
        <v>2</v>
      </c>
      <c r="AD489" s="561">
        <v>2</v>
      </c>
      <c r="AE489" s="416">
        <v>42</v>
      </c>
      <c r="AF489" s="416">
        <v>23</v>
      </c>
      <c r="AG489" s="416">
        <v>10</v>
      </c>
      <c r="AH489" s="416">
        <v>3</v>
      </c>
      <c r="AI489" s="416">
        <v>2</v>
      </c>
      <c r="AJ489" s="416">
        <v>0</v>
      </c>
      <c r="AK489" s="416">
        <v>1</v>
      </c>
      <c r="AL489" s="416">
        <v>0</v>
      </c>
      <c r="AM489" s="416">
        <v>81</v>
      </c>
      <c r="AN489" s="416">
        <v>28</v>
      </c>
      <c r="AO489" s="416">
        <v>10</v>
      </c>
      <c r="AP489" s="416">
        <v>7</v>
      </c>
      <c r="AQ489" s="416">
        <v>2</v>
      </c>
      <c r="AR489" s="416">
        <v>0</v>
      </c>
      <c r="AS489" s="416">
        <v>0</v>
      </c>
      <c r="AT489" s="416">
        <v>0</v>
      </c>
      <c r="AU489" s="416">
        <v>0</v>
      </c>
      <c r="AV489" s="416">
        <v>47</v>
      </c>
      <c r="AW489" s="448"/>
      <c r="AX489" s="416"/>
      <c r="AY489" s="437" t="str">
        <f t="shared" si="21"/>
        <v>No</v>
      </c>
      <c r="AZ489" s="437" t="str">
        <f t="shared" si="22"/>
        <v>No</v>
      </c>
      <c r="BA489" s="437"/>
      <c r="BB489" s="544"/>
      <c r="BC489" s="545"/>
      <c r="BD489" s="247"/>
      <c r="BE489" s="247"/>
      <c r="BF489" s="247"/>
      <c r="BG489" s="247"/>
      <c r="BH489" s="247"/>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FE489" s="146"/>
      <c r="FF489" s="146"/>
      <c r="FG489" s="146"/>
      <c r="FH489" s="146"/>
      <c r="FI489" s="146"/>
      <c r="FJ489" s="146"/>
      <c r="FK489" s="146"/>
      <c r="FL489" s="143"/>
      <c r="FM489" s="143"/>
      <c r="FN489" s="143"/>
      <c r="FO489" s="143"/>
      <c r="FP489" s="143"/>
      <c r="FQ489" s="143"/>
      <c r="FR489" s="143"/>
    </row>
    <row r="490" spans="1:174" x14ac:dyDescent="0.2">
      <c r="A490" s="150" t="s">
        <v>523</v>
      </c>
      <c r="B490" s="151" t="s">
        <v>276</v>
      </c>
      <c r="C490" s="152" t="s">
        <v>69</v>
      </c>
      <c r="D490" s="404" t="s">
        <v>306</v>
      </c>
      <c r="E490" s="436">
        <v>0</v>
      </c>
      <c r="F490" s="286">
        <v>73</v>
      </c>
      <c r="G490" s="447">
        <v>0</v>
      </c>
      <c r="H490" s="416">
        <v>5</v>
      </c>
      <c r="I490" s="416">
        <v>151</v>
      </c>
      <c r="J490" s="416">
        <v>315</v>
      </c>
      <c r="K490" s="416">
        <v>82</v>
      </c>
      <c r="L490" s="416">
        <v>5</v>
      </c>
      <c r="M490" s="416">
        <v>7</v>
      </c>
      <c r="N490" s="416">
        <v>2</v>
      </c>
      <c r="O490" s="416">
        <v>0</v>
      </c>
      <c r="P490" s="416">
        <v>9</v>
      </c>
      <c r="Q490" s="416">
        <v>1</v>
      </c>
      <c r="R490" s="416">
        <v>76</v>
      </c>
      <c r="S490" s="416">
        <v>643</v>
      </c>
      <c r="T490" s="416">
        <v>551</v>
      </c>
      <c r="U490" s="416">
        <v>2</v>
      </c>
      <c r="V490" s="416">
        <v>63</v>
      </c>
      <c r="W490" s="416">
        <v>19</v>
      </c>
      <c r="X490" s="416">
        <v>84</v>
      </c>
      <c r="Y490" s="416">
        <v>172</v>
      </c>
      <c r="Z490" s="416">
        <v>0</v>
      </c>
      <c r="AA490" s="416">
        <v>89</v>
      </c>
      <c r="AB490" s="416">
        <v>2349</v>
      </c>
      <c r="AC490" s="561">
        <v>1</v>
      </c>
      <c r="AD490" s="561">
        <v>1</v>
      </c>
      <c r="AE490" s="416">
        <v>63</v>
      </c>
      <c r="AF490" s="416">
        <v>19</v>
      </c>
      <c r="AG490" s="416">
        <v>9</v>
      </c>
      <c r="AH490" s="416">
        <v>5</v>
      </c>
      <c r="AI490" s="416">
        <v>0</v>
      </c>
      <c r="AJ490" s="416">
        <v>0</v>
      </c>
      <c r="AK490" s="416">
        <v>2</v>
      </c>
      <c r="AL490" s="416">
        <v>1</v>
      </c>
      <c r="AM490" s="416">
        <v>99</v>
      </c>
      <c r="AN490" s="416">
        <v>44</v>
      </c>
      <c r="AO490" s="416">
        <v>17</v>
      </c>
      <c r="AP490" s="416">
        <v>7</v>
      </c>
      <c r="AQ490" s="416">
        <v>5</v>
      </c>
      <c r="AR490" s="416">
        <v>1</v>
      </c>
      <c r="AS490" s="416">
        <v>0</v>
      </c>
      <c r="AT490" s="416">
        <v>2</v>
      </c>
      <c r="AU490" s="416">
        <v>1</v>
      </c>
      <c r="AV490" s="416">
        <v>77</v>
      </c>
      <c r="AW490" s="448"/>
      <c r="AX490" s="416"/>
      <c r="AY490" s="437" t="str">
        <f t="shared" si="21"/>
        <v>Yes</v>
      </c>
      <c r="AZ490" s="437" t="str">
        <f t="shared" si="22"/>
        <v>Yes</v>
      </c>
      <c r="BA490" s="437"/>
      <c r="BB490" s="544"/>
      <c r="BC490" s="545"/>
      <c r="BD490" s="247"/>
      <c r="BE490" s="247"/>
      <c r="BF490" s="247"/>
      <c r="BG490" s="247"/>
      <c r="BH490" s="247"/>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FE490" s="146"/>
      <c r="FF490" s="146"/>
      <c r="FG490" s="146"/>
      <c r="FH490" s="146"/>
      <c r="FI490" s="146"/>
      <c r="FJ490" s="146"/>
      <c r="FK490" s="146"/>
      <c r="FL490" s="143"/>
      <c r="FM490" s="143"/>
      <c r="FN490" s="143"/>
      <c r="FO490" s="143"/>
      <c r="FP490" s="143"/>
      <c r="FQ490" s="143"/>
      <c r="FR490" s="143"/>
    </row>
    <row r="491" spans="1:174" x14ac:dyDescent="0.2">
      <c r="A491" s="150" t="s">
        <v>524</v>
      </c>
      <c r="B491" s="151" t="s">
        <v>284</v>
      </c>
      <c r="C491" s="152" t="s">
        <v>283</v>
      </c>
      <c r="D491" s="404" t="s">
        <v>307</v>
      </c>
      <c r="E491" s="436">
        <v>0</v>
      </c>
      <c r="F491" s="286">
        <v>176</v>
      </c>
      <c r="G491" s="447">
        <v>0</v>
      </c>
      <c r="H491" s="416">
        <v>37</v>
      </c>
      <c r="I491" s="416">
        <v>140</v>
      </c>
      <c r="J491" s="416">
        <v>295</v>
      </c>
      <c r="K491" s="416">
        <v>609</v>
      </c>
      <c r="L491" s="416">
        <v>3</v>
      </c>
      <c r="M491" s="416">
        <v>13</v>
      </c>
      <c r="N491" s="416">
        <v>1</v>
      </c>
      <c r="O491" s="416">
        <v>1</v>
      </c>
      <c r="P491" s="416">
        <v>20</v>
      </c>
      <c r="Q491" s="416">
        <v>68</v>
      </c>
      <c r="R491" s="416">
        <v>1978</v>
      </c>
      <c r="S491" s="416">
        <v>0</v>
      </c>
      <c r="T491" s="416">
        <v>0</v>
      </c>
      <c r="U491" s="416">
        <v>25</v>
      </c>
      <c r="V491" s="416">
        <v>0</v>
      </c>
      <c r="W491" s="416">
        <v>52</v>
      </c>
      <c r="X491" s="416">
        <v>1</v>
      </c>
      <c r="Y491" s="416">
        <v>164</v>
      </c>
      <c r="Z491" s="416">
        <v>0</v>
      </c>
      <c r="AA491" s="416">
        <v>2</v>
      </c>
      <c r="AB491" s="416">
        <v>3585</v>
      </c>
      <c r="AC491" s="561">
        <v>2</v>
      </c>
      <c r="AD491" s="561">
        <v>3</v>
      </c>
      <c r="AE491" s="416">
        <v>1430</v>
      </c>
      <c r="AF491" s="416">
        <v>458</v>
      </c>
      <c r="AG491" s="416">
        <v>283</v>
      </c>
      <c r="AH491" s="416">
        <v>90</v>
      </c>
      <c r="AI491" s="416">
        <v>22</v>
      </c>
      <c r="AJ491" s="416">
        <v>26</v>
      </c>
      <c r="AK491" s="416">
        <v>5</v>
      </c>
      <c r="AL491" s="416">
        <v>2</v>
      </c>
      <c r="AM491" s="416">
        <v>2316</v>
      </c>
      <c r="AN491" s="416">
        <v>1251</v>
      </c>
      <c r="AO491" s="416">
        <v>414</v>
      </c>
      <c r="AP491" s="416">
        <v>252</v>
      </c>
      <c r="AQ491" s="416">
        <v>79</v>
      </c>
      <c r="AR491" s="416">
        <v>17</v>
      </c>
      <c r="AS491" s="416">
        <v>27</v>
      </c>
      <c r="AT491" s="416">
        <v>4</v>
      </c>
      <c r="AU491" s="416">
        <v>2</v>
      </c>
      <c r="AV491" s="416">
        <v>2046</v>
      </c>
      <c r="AW491" s="448"/>
      <c r="AX491" s="416"/>
      <c r="AY491" s="437" t="str">
        <f t="shared" si="21"/>
        <v>No</v>
      </c>
      <c r="AZ491" s="437" t="str">
        <f t="shared" si="22"/>
        <v>Open</v>
      </c>
      <c r="BA491" s="437"/>
      <c r="BB491" s="544"/>
      <c r="BC491" s="545"/>
      <c r="BD491" s="247"/>
      <c r="BE491" s="247"/>
      <c r="BF491" s="247"/>
      <c r="BG491" s="247"/>
      <c r="BH491" s="247"/>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FE491" s="146"/>
      <c r="FF491" s="146"/>
      <c r="FG491" s="146"/>
      <c r="FH491" s="146"/>
      <c r="FI491" s="146"/>
      <c r="FJ491" s="146"/>
      <c r="FK491" s="146"/>
      <c r="FL491" s="143"/>
      <c r="FM491" s="143"/>
      <c r="FN491" s="143"/>
      <c r="FO491" s="143"/>
      <c r="FP491" s="143"/>
      <c r="FQ491" s="143"/>
      <c r="FR491" s="143"/>
    </row>
    <row r="492" spans="1:174" x14ac:dyDescent="0.2">
      <c r="A492" s="150" t="s">
        <v>526</v>
      </c>
      <c r="B492" s="151" t="s">
        <v>280</v>
      </c>
      <c r="C492" s="152" t="s">
        <v>128</v>
      </c>
      <c r="D492" s="404" t="s">
        <v>525</v>
      </c>
      <c r="E492" s="436">
        <v>0</v>
      </c>
      <c r="F492" s="286">
        <v>11</v>
      </c>
      <c r="G492" s="447">
        <v>0</v>
      </c>
      <c r="H492" s="416">
        <v>1</v>
      </c>
      <c r="I492" s="416">
        <v>98</v>
      </c>
      <c r="J492" s="416">
        <v>187</v>
      </c>
      <c r="K492" s="416">
        <v>0</v>
      </c>
      <c r="L492" s="416">
        <v>2</v>
      </c>
      <c r="M492" s="416">
        <v>6</v>
      </c>
      <c r="N492" s="416">
        <v>0</v>
      </c>
      <c r="O492" s="416">
        <v>1</v>
      </c>
      <c r="P492" s="416">
        <v>2</v>
      </c>
      <c r="Q492" s="416">
        <v>300</v>
      </c>
      <c r="R492" s="416">
        <v>900</v>
      </c>
      <c r="S492" s="416">
        <v>198</v>
      </c>
      <c r="T492" s="416">
        <v>5</v>
      </c>
      <c r="U492" s="416">
        <v>1</v>
      </c>
      <c r="V492" s="416">
        <v>3</v>
      </c>
      <c r="W492" s="416">
        <v>2</v>
      </c>
      <c r="X492" s="416">
        <v>7</v>
      </c>
      <c r="Y492" s="416">
        <v>95</v>
      </c>
      <c r="Z492" s="416">
        <v>56</v>
      </c>
      <c r="AA492" s="416">
        <v>10</v>
      </c>
      <c r="AB492" s="416">
        <v>1885</v>
      </c>
      <c r="AC492" s="561">
        <v>2</v>
      </c>
      <c r="AD492" s="561">
        <v>3</v>
      </c>
      <c r="AE492" s="416">
        <v>275</v>
      </c>
      <c r="AF492" s="416">
        <v>215</v>
      </c>
      <c r="AG492" s="416">
        <v>541</v>
      </c>
      <c r="AH492" s="416">
        <v>697</v>
      </c>
      <c r="AI492" s="416">
        <v>262</v>
      </c>
      <c r="AJ492" s="416">
        <v>117</v>
      </c>
      <c r="AK492" s="416">
        <v>40</v>
      </c>
      <c r="AL492" s="416">
        <v>5</v>
      </c>
      <c r="AM492" s="416">
        <v>2152</v>
      </c>
      <c r="AN492" s="416">
        <v>121</v>
      </c>
      <c r="AO492" s="416">
        <v>79</v>
      </c>
      <c r="AP492" s="416">
        <v>306</v>
      </c>
      <c r="AQ492" s="416">
        <v>440</v>
      </c>
      <c r="AR492" s="416">
        <v>147</v>
      </c>
      <c r="AS492" s="416">
        <v>73</v>
      </c>
      <c r="AT492" s="416">
        <v>28</v>
      </c>
      <c r="AU492" s="416">
        <v>6</v>
      </c>
      <c r="AV492" s="416">
        <v>1200</v>
      </c>
      <c r="AW492" s="448"/>
      <c r="AX492" s="416"/>
      <c r="AY492" s="437" t="str">
        <f t="shared" si="21"/>
        <v>No</v>
      </c>
      <c r="AZ492" s="437" t="str">
        <f t="shared" si="22"/>
        <v>Open</v>
      </c>
      <c r="BA492" s="437"/>
      <c r="BB492" s="544"/>
      <c r="BC492" s="545"/>
      <c r="BD492" s="247"/>
      <c r="BE492" s="247"/>
      <c r="BF492" s="247"/>
      <c r="BG492" s="247"/>
      <c r="BH492" s="247"/>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FE492" s="146"/>
      <c r="FF492" s="146"/>
      <c r="FG492" s="146"/>
      <c r="FH492" s="146"/>
      <c r="FI492" s="146"/>
      <c r="FJ492" s="146"/>
      <c r="FK492" s="146"/>
      <c r="FL492" s="143"/>
      <c r="FM492" s="143"/>
      <c r="FN492" s="143"/>
      <c r="FO492" s="143"/>
      <c r="FP492" s="143"/>
      <c r="FQ492" s="143"/>
      <c r="FR492" s="143"/>
    </row>
    <row r="493" spans="1:174" x14ac:dyDescent="0.2">
      <c r="A493" s="150" t="s">
        <v>528</v>
      </c>
      <c r="B493" s="151" t="s">
        <v>282</v>
      </c>
      <c r="C493" s="152" t="s">
        <v>283</v>
      </c>
      <c r="D493" s="404" t="s">
        <v>527</v>
      </c>
      <c r="E493" s="436">
        <v>0</v>
      </c>
      <c r="F493" s="286">
        <v>21</v>
      </c>
      <c r="G493" s="447">
        <v>0</v>
      </c>
      <c r="H493" s="416">
        <v>20</v>
      </c>
      <c r="I493" s="416">
        <v>288</v>
      </c>
      <c r="J493" s="416">
        <v>523</v>
      </c>
      <c r="K493" s="416">
        <v>19</v>
      </c>
      <c r="L493" s="416">
        <v>5</v>
      </c>
      <c r="M493" s="416">
        <v>20</v>
      </c>
      <c r="N493" s="416">
        <v>8</v>
      </c>
      <c r="O493" s="416">
        <v>3</v>
      </c>
      <c r="P493" s="416">
        <v>122</v>
      </c>
      <c r="Q493" s="416">
        <v>80</v>
      </c>
      <c r="R493" s="416">
        <v>2585</v>
      </c>
      <c r="S493" s="416">
        <v>0</v>
      </c>
      <c r="T493" s="416">
        <v>0</v>
      </c>
      <c r="U493" s="416">
        <v>9</v>
      </c>
      <c r="V493" s="416">
        <v>4</v>
      </c>
      <c r="W493" s="416">
        <v>69</v>
      </c>
      <c r="X493" s="416">
        <v>27</v>
      </c>
      <c r="Y493" s="416">
        <v>381</v>
      </c>
      <c r="Z493" s="416">
        <v>3</v>
      </c>
      <c r="AA493" s="416">
        <v>48</v>
      </c>
      <c r="AB493" s="416">
        <v>4235</v>
      </c>
      <c r="AC493" s="561">
        <v>2</v>
      </c>
      <c r="AD493" s="561">
        <v>2</v>
      </c>
      <c r="AE493" s="416">
        <v>1827</v>
      </c>
      <c r="AF493" s="416">
        <v>521</v>
      </c>
      <c r="AG493" s="416">
        <v>432</v>
      </c>
      <c r="AH493" s="416">
        <v>213</v>
      </c>
      <c r="AI493" s="416">
        <v>33</v>
      </c>
      <c r="AJ493" s="416">
        <v>8</v>
      </c>
      <c r="AK493" s="416">
        <v>4</v>
      </c>
      <c r="AL493" s="416">
        <v>1</v>
      </c>
      <c r="AM493" s="416">
        <v>3039</v>
      </c>
      <c r="AN493" s="416">
        <v>1550</v>
      </c>
      <c r="AO493" s="416">
        <v>458</v>
      </c>
      <c r="AP493" s="416">
        <v>413</v>
      </c>
      <c r="AQ493" s="416">
        <v>203</v>
      </c>
      <c r="AR493" s="416">
        <v>30</v>
      </c>
      <c r="AS493" s="416">
        <v>7</v>
      </c>
      <c r="AT493" s="416">
        <v>3</v>
      </c>
      <c r="AU493" s="416">
        <v>1</v>
      </c>
      <c r="AV493" s="416">
        <v>2665</v>
      </c>
      <c r="AW493" s="448"/>
      <c r="AX493" s="416"/>
      <c r="AY493" s="437" t="str">
        <f t="shared" si="21"/>
        <v>No</v>
      </c>
      <c r="AZ493" s="437" t="str">
        <f t="shared" si="22"/>
        <v>No</v>
      </c>
      <c r="BA493" s="437"/>
      <c r="BB493" s="544"/>
      <c r="BC493" s="545"/>
      <c r="BD493" s="247"/>
      <c r="BE493" s="247"/>
      <c r="BF493" s="247"/>
      <c r="BG493" s="247"/>
      <c r="BH493" s="247"/>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FE493" s="146"/>
      <c r="FF493" s="146"/>
      <c r="FG493" s="146"/>
      <c r="FH493" s="146"/>
      <c r="FI493" s="146"/>
      <c r="FJ493" s="146"/>
      <c r="FK493" s="146"/>
      <c r="FL493" s="143"/>
      <c r="FM493" s="143"/>
      <c r="FN493" s="143"/>
      <c r="FO493" s="143"/>
      <c r="FP493" s="143"/>
      <c r="FQ493" s="143"/>
      <c r="FR493" s="143"/>
    </row>
    <row r="494" spans="1:174" x14ac:dyDescent="0.2">
      <c r="A494" s="150" t="s">
        <v>530</v>
      </c>
      <c r="B494" s="151" t="s">
        <v>282</v>
      </c>
      <c r="C494" s="152" t="s">
        <v>278</v>
      </c>
      <c r="D494" s="404" t="s">
        <v>529</v>
      </c>
      <c r="E494" s="436">
        <v>0</v>
      </c>
      <c r="F494" s="286">
        <v>273</v>
      </c>
      <c r="G494" s="447">
        <v>0</v>
      </c>
      <c r="H494" s="416">
        <v>11</v>
      </c>
      <c r="I494" s="416">
        <v>120</v>
      </c>
      <c r="J494" s="416">
        <v>320</v>
      </c>
      <c r="K494" s="416">
        <v>0</v>
      </c>
      <c r="L494" s="416">
        <v>1</v>
      </c>
      <c r="M494" s="416">
        <v>16</v>
      </c>
      <c r="N494" s="416">
        <v>0</v>
      </c>
      <c r="O494" s="416">
        <v>2</v>
      </c>
      <c r="P494" s="416">
        <v>20</v>
      </c>
      <c r="Q494" s="416">
        <v>0</v>
      </c>
      <c r="R494" s="416">
        <v>130</v>
      </c>
      <c r="S494" s="416">
        <v>0</v>
      </c>
      <c r="T494" s="416">
        <v>0</v>
      </c>
      <c r="U494" s="416">
        <v>5</v>
      </c>
      <c r="V494" s="416">
        <v>22</v>
      </c>
      <c r="W494" s="416">
        <v>29</v>
      </c>
      <c r="X494" s="416">
        <v>0</v>
      </c>
      <c r="Y494" s="416">
        <v>355</v>
      </c>
      <c r="Z494" s="416">
        <v>0</v>
      </c>
      <c r="AA494" s="416">
        <v>0</v>
      </c>
      <c r="AB494" s="416">
        <v>1304</v>
      </c>
      <c r="AC494" s="561">
        <v>1</v>
      </c>
      <c r="AD494" s="561">
        <v>1</v>
      </c>
      <c r="AE494" s="416">
        <v>121</v>
      </c>
      <c r="AF494" s="416">
        <v>39</v>
      </c>
      <c r="AG494" s="416">
        <v>14</v>
      </c>
      <c r="AH494" s="416">
        <v>3</v>
      </c>
      <c r="AI494" s="416">
        <v>4</v>
      </c>
      <c r="AJ494" s="416">
        <v>0</v>
      </c>
      <c r="AK494" s="416">
        <v>0</v>
      </c>
      <c r="AL494" s="416">
        <v>0</v>
      </c>
      <c r="AM494" s="416">
        <v>181</v>
      </c>
      <c r="AN494" s="416">
        <v>85</v>
      </c>
      <c r="AO494" s="416">
        <v>29</v>
      </c>
      <c r="AP494" s="416">
        <v>11</v>
      </c>
      <c r="AQ494" s="416">
        <v>3</v>
      </c>
      <c r="AR494" s="416">
        <v>2</v>
      </c>
      <c r="AS494" s="416">
        <v>0</v>
      </c>
      <c r="AT494" s="416">
        <v>0</v>
      </c>
      <c r="AU494" s="416">
        <v>0</v>
      </c>
      <c r="AV494" s="416">
        <v>130</v>
      </c>
      <c r="AW494" s="448"/>
      <c r="AX494" s="416"/>
      <c r="AY494" s="437" t="str">
        <f t="shared" si="21"/>
        <v>Yes</v>
      </c>
      <c r="AZ494" s="437" t="str">
        <f t="shared" si="22"/>
        <v>Yes</v>
      </c>
      <c r="BA494" s="437"/>
      <c r="BB494" s="544"/>
      <c r="BC494" s="545"/>
      <c r="BD494" s="247"/>
      <c r="BE494" s="247"/>
      <c r="BF494" s="247"/>
      <c r="BG494" s="247"/>
      <c r="BH494" s="247"/>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FE494" s="146"/>
      <c r="FF494" s="146"/>
      <c r="FG494" s="146"/>
      <c r="FH494" s="146"/>
      <c r="FI494" s="146"/>
      <c r="FJ494" s="146"/>
      <c r="FK494" s="146"/>
      <c r="FL494" s="143"/>
      <c r="FM494" s="143"/>
      <c r="FN494" s="143"/>
      <c r="FO494" s="143"/>
      <c r="FP494" s="143"/>
      <c r="FQ494" s="143"/>
      <c r="FR494" s="143"/>
    </row>
    <row r="495" spans="1:174" x14ac:dyDescent="0.2">
      <c r="A495" s="150" t="s">
        <v>532</v>
      </c>
      <c r="B495" s="151" t="s">
        <v>292</v>
      </c>
      <c r="C495" s="152" t="s">
        <v>128</v>
      </c>
      <c r="D495" s="404" t="s">
        <v>531</v>
      </c>
      <c r="E495" s="436">
        <v>0</v>
      </c>
      <c r="F495" s="286">
        <v>48</v>
      </c>
      <c r="G495" s="447">
        <v>0</v>
      </c>
      <c r="H495" s="416">
        <v>19</v>
      </c>
      <c r="I495" s="416">
        <v>35</v>
      </c>
      <c r="J495" s="416">
        <v>278</v>
      </c>
      <c r="K495" s="416">
        <v>3</v>
      </c>
      <c r="L495" s="416">
        <v>2</v>
      </c>
      <c r="M495" s="416">
        <v>3</v>
      </c>
      <c r="N495" s="416">
        <v>3</v>
      </c>
      <c r="O495" s="416">
        <v>0</v>
      </c>
      <c r="P495" s="416">
        <v>17</v>
      </c>
      <c r="Q495" s="416">
        <v>557</v>
      </c>
      <c r="R495" s="416">
        <v>1024</v>
      </c>
      <c r="S495" s="416">
        <v>0</v>
      </c>
      <c r="T495" s="416">
        <v>26</v>
      </c>
      <c r="U495" s="416">
        <v>3</v>
      </c>
      <c r="V495" s="416">
        <v>0</v>
      </c>
      <c r="W495" s="416">
        <v>12</v>
      </c>
      <c r="X495" s="416">
        <v>1</v>
      </c>
      <c r="Y495" s="416">
        <v>410</v>
      </c>
      <c r="Z495" s="416">
        <v>77</v>
      </c>
      <c r="AA495" s="416">
        <v>1</v>
      </c>
      <c r="AB495" s="416">
        <v>2519</v>
      </c>
      <c r="AC495" s="561">
        <v>2</v>
      </c>
      <c r="AD495" s="561">
        <v>3</v>
      </c>
      <c r="AE495" s="416">
        <v>137</v>
      </c>
      <c r="AF495" s="416">
        <v>984</v>
      </c>
      <c r="AG495" s="416">
        <v>538</v>
      </c>
      <c r="AH495" s="416">
        <v>335</v>
      </c>
      <c r="AI495" s="416">
        <v>222</v>
      </c>
      <c r="AJ495" s="416">
        <v>170</v>
      </c>
      <c r="AK495" s="416">
        <v>126</v>
      </c>
      <c r="AL495" s="416">
        <v>19</v>
      </c>
      <c r="AM495" s="416">
        <v>2531</v>
      </c>
      <c r="AN495" s="416">
        <v>95</v>
      </c>
      <c r="AO495" s="416">
        <v>724</v>
      </c>
      <c r="AP495" s="416">
        <v>293</v>
      </c>
      <c r="AQ495" s="416">
        <v>177</v>
      </c>
      <c r="AR495" s="416">
        <v>143</v>
      </c>
      <c r="AS495" s="416">
        <v>85</v>
      </c>
      <c r="AT495" s="416">
        <v>50</v>
      </c>
      <c r="AU495" s="416">
        <v>14</v>
      </c>
      <c r="AV495" s="416">
        <v>1581</v>
      </c>
      <c r="AW495" s="448"/>
      <c r="AX495" s="416"/>
      <c r="AY495" s="437" t="str">
        <f t="shared" si="21"/>
        <v>No</v>
      </c>
      <c r="AZ495" s="437" t="str">
        <f t="shared" si="22"/>
        <v>Open</v>
      </c>
      <c r="BA495" s="437"/>
      <c r="BB495" s="544"/>
      <c r="BC495" s="545"/>
      <c r="BD495" s="247"/>
      <c r="BE495" s="247"/>
      <c r="BF495" s="247"/>
      <c r="BG495" s="247"/>
      <c r="BH495" s="247"/>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FE495" s="146"/>
      <c r="FF495" s="146"/>
      <c r="FG495" s="146"/>
      <c r="FH495" s="146"/>
      <c r="FI495" s="146"/>
      <c r="FJ495" s="146"/>
      <c r="FK495" s="146"/>
      <c r="FL495" s="143"/>
      <c r="FM495" s="143"/>
      <c r="FN495" s="143"/>
      <c r="FO495" s="143"/>
      <c r="FP495" s="143"/>
      <c r="FQ495" s="143"/>
      <c r="FR495" s="143"/>
    </row>
    <row r="496" spans="1:174" x14ac:dyDescent="0.2">
      <c r="A496" s="150" t="s">
        <v>534</v>
      </c>
      <c r="B496" s="151" t="s">
        <v>276</v>
      </c>
      <c r="C496" s="152" t="s">
        <v>278</v>
      </c>
      <c r="D496" s="404" t="s">
        <v>533</v>
      </c>
      <c r="E496" s="436">
        <v>0</v>
      </c>
      <c r="F496" s="286">
        <v>58</v>
      </c>
      <c r="G496" s="447">
        <v>0</v>
      </c>
      <c r="H496" s="416">
        <v>8</v>
      </c>
      <c r="I496" s="416">
        <v>157</v>
      </c>
      <c r="J496" s="416">
        <v>232</v>
      </c>
      <c r="K496" s="416">
        <v>23</v>
      </c>
      <c r="L496" s="416">
        <v>2</v>
      </c>
      <c r="M496" s="416">
        <v>13</v>
      </c>
      <c r="N496" s="416">
        <v>3</v>
      </c>
      <c r="O496" s="416">
        <v>0</v>
      </c>
      <c r="P496" s="416">
        <v>9</v>
      </c>
      <c r="Q496" s="416">
        <v>489</v>
      </c>
      <c r="R496" s="416">
        <v>1494</v>
      </c>
      <c r="S496" s="416">
        <v>0</v>
      </c>
      <c r="T496" s="416">
        <v>0</v>
      </c>
      <c r="U496" s="416">
        <v>7</v>
      </c>
      <c r="V496" s="416">
        <v>14</v>
      </c>
      <c r="W496" s="416">
        <v>28</v>
      </c>
      <c r="X496" s="416">
        <v>13</v>
      </c>
      <c r="Y496" s="416">
        <v>172</v>
      </c>
      <c r="Z496" s="416">
        <v>0</v>
      </c>
      <c r="AA496" s="416">
        <v>7</v>
      </c>
      <c r="AB496" s="416">
        <v>2729</v>
      </c>
      <c r="AC496" s="561">
        <v>2</v>
      </c>
      <c r="AD496" s="561">
        <v>3</v>
      </c>
      <c r="AE496" s="416">
        <v>913</v>
      </c>
      <c r="AF496" s="416">
        <v>604</v>
      </c>
      <c r="AG496" s="416">
        <v>420</v>
      </c>
      <c r="AH496" s="416">
        <v>65</v>
      </c>
      <c r="AI496" s="416">
        <v>42</v>
      </c>
      <c r="AJ496" s="416">
        <v>11</v>
      </c>
      <c r="AK496" s="416">
        <v>1</v>
      </c>
      <c r="AL496" s="416">
        <v>13</v>
      </c>
      <c r="AM496" s="416">
        <v>2069</v>
      </c>
      <c r="AN496" s="416">
        <v>875</v>
      </c>
      <c r="AO496" s="416">
        <v>581</v>
      </c>
      <c r="AP496" s="416">
        <v>396</v>
      </c>
      <c r="AQ496" s="416">
        <v>68</v>
      </c>
      <c r="AR496" s="416">
        <v>41</v>
      </c>
      <c r="AS496" s="416">
        <v>8</v>
      </c>
      <c r="AT496" s="416">
        <v>1</v>
      </c>
      <c r="AU496" s="416">
        <v>13</v>
      </c>
      <c r="AV496" s="416">
        <v>1983</v>
      </c>
      <c r="AW496" s="448"/>
      <c r="AX496" s="416"/>
      <c r="AY496" s="437" t="str">
        <f t="shared" si="21"/>
        <v>No</v>
      </c>
      <c r="AZ496" s="437" t="str">
        <f t="shared" si="22"/>
        <v>Open</v>
      </c>
      <c r="BA496" s="437"/>
      <c r="BB496" s="544"/>
      <c r="BC496" s="545"/>
      <c r="BD496" s="247"/>
      <c r="BE496" s="247"/>
      <c r="BF496" s="247"/>
      <c r="BG496" s="247"/>
      <c r="BH496" s="247"/>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FE496" s="146"/>
      <c r="FF496" s="146"/>
      <c r="FG496" s="146"/>
      <c r="FH496" s="146"/>
      <c r="FI496" s="146"/>
      <c r="FJ496" s="146"/>
      <c r="FK496" s="146"/>
      <c r="FL496" s="143"/>
      <c r="FM496" s="143"/>
      <c r="FN496" s="143"/>
      <c r="FO496" s="143"/>
      <c r="FP496" s="143"/>
      <c r="FQ496" s="143"/>
      <c r="FR496" s="143"/>
    </row>
    <row r="497" spans="1:174" x14ac:dyDescent="0.2">
      <c r="A497" s="150" t="s">
        <v>536</v>
      </c>
      <c r="B497" s="151" t="s">
        <v>282</v>
      </c>
      <c r="C497" s="152" t="s">
        <v>283</v>
      </c>
      <c r="D497" s="404" t="s">
        <v>535</v>
      </c>
      <c r="E497" s="436">
        <v>0</v>
      </c>
      <c r="F497" s="286">
        <v>38</v>
      </c>
      <c r="G497" s="447">
        <v>0</v>
      </c>
      <c r="H497" s="416">
        <v>28</v>
      </c>
      <c r="I497" s="416">
        <v>327</v>
      </c>
      <c r="J497" s="416">
        <v>892</v>
      </c>
      <c r="K497" s="416">
        <v>130</v>
      </c>
      <c r="L497" s="416">
        <v>12</v>
      </c>
      <c r="M497" s="416">
        <v>32</v>
      </c>
      <c r="N497" s="416">
        <v>12</v>
      </c>
      <c r="O497" s="416">
        <v>3</v>
      </c>
      <c r="P497" s="416">
        <v>56</v>
      </c>
      <c r="Q497" s="416">
        <v>3782</v>
      </c>
      <c r="R497" s="416">
        <v>7286</v>
      </c>
      <c r="S497" s="416">
        <v>1</v>
      </c>
      <c r="T497" s="416">
        <v>10</v>
      </c>
      <c r="U497" s="416">
        <v>27</v>
      </c>
      <c r="V497" s="416">
        <v>4</v>
      </c>
      <c r="W497" s="416">
        <v>169</v>
      </c>
      <c r="X497" s="416">
        <v>22</v>
      </c>
      <c r="Y497" s="416">
        <v>662</v>
      </c>
      <c r="Z497" s="416">
        <v>0</v>
      </c>
      <c r="AA497" s="416">
        <v>46</v>
      </c>
      <c r="AB497" s="416">
        <v>13539</v>
      </c>
      <c r="AC497" s="561">
        <v>1</v>
      </c>
      <c r="AD497" s="561">
        <v>1</v>
      </c>
      <c r="AE497" s="416">
        <v>4492</v>
      </c>
      <c r="AF497" s="416">
        <v>4377</v>
      </c>
      <c r="AG497" s="416">
        <v>1612</v>
      </c>
      <c r="AH497" s="416">
        <v>866</v>
      </c>
      <c r="AI497" s="416">
        <v>259</v>
      </c>
      <c r="AJ497" s="416">
        <v>36</v>
      </c>
      <c r="AK497" s="416">
        <v>18</v>
      </c>
      <c r="AL497" s="416">
        <v>10</v>
      </c>
      <c r="AM497" s="416">
        <v>11670</v>
      </c>
      <c r="AN497" s="416">
        <v>4260</v>
      </c>
      <c r="AO497" s="416">
        <v>4281</v>
      </c>
      <c r="AP497" s="416">
        <v>1476</v>
      </c>
      <c r="AQ497" s="416">
        <v>751</v>
      </c>
      <c r="AR497" s="416">
        <v>229</v>
      </c>
      <c r="AS497" s="416">
        <v>38</v>
      </c>
      <c r="AT497" s="416">
        <v>24</v>
      </c>
      <c r="AU497" s="416">
        <v>9</v>
      </c>
      <c r="AV497" s="416">
        <v>11068</v>
      </c>
      <c r="AW497" s="448"/>
      <c r="AX497" s="416"/>
      <c r="AY497" s="437" t="str">
        <f t="shared" si="21"/>
        <v>Yes</v>
      </c>
      <c r="AZ497" s="437" t="str">
        <f t="shared" si="22"/>
        <v>Yes</v>
      </c>
      <c r="BA497" s="437"/>
      <c r="BB497" s="544"/>
      <c r="BC497" s="545"/>
      <c r="BD497" s="247"/>
      <c r="BE497" s="247"/>
      <c r="BF497" s="247"/>
      <c r="BG497" s="247"/>
      <c r="BH497" s="247"/>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FE497" s="146"/>
      <c r="FF497" s="146"/>
      <c r="FG497" s="146"/>
      <c r="FH497" s="146"/>
      <c r="FI497" s="146"/>
      <c r="FJ497" s="146"/>
      <c r="FK497" s="146"/>
      <c r="FL497" s="143"/>
      <c r="FM497" s="143"/>
      <c r="FN497" s="143"/>
      <c r="FO497" s="143"/>
      <c r="FP497" s="143"/>
      <c r="FQ497" s="143"/>
      <c r="FR497" s="143"/>
    </row>
    <row r="498" spans="1:174" x14ac:dyDescent="0.2">
      <c r="A498" s="150" t="s">
        <v>537</v>
      </c>
      <c r="B498" s="151" t="s">
        <v>284</v>
      </c>
      <c r="C498" s="152" t="s">
        <v>279</v>
      </c>
      <c r="D498" s="404" t="s">
        <v>308</v>
      </c>
      <c r="E498" s="436">
        <v>0</v>
      </c>
      <c r="F498" s="286">
        <v>85</v>
      </c>
      <c r="G498" s="447">
        <v>0</v>
      </c>
      <c r="H498" s="416">
        <v>14</v>
      </c>
      <c r="I498" s="416">
        <v>126</v>
      </c>
      <c r="J498" s="416">
        <v>360</v>
      </c>
      <c r="K498" s="416">
        <v>30</v>
      </c>
      <c r="L498" s="416">
        <v>3</v>
      </c>
      <c r="M498" s="416">
        <v>15</v>
      </c>
      <c r="N498" s="416">
        <v>4</v>
      </c>
      <c r="O498" s="416">
        <v>1</v>
      </c>
      <c r="P498" s="416">
        <v>12</v>
      </c>
      <c r="Q498" s="416">
        <v>1674</v>
      </c>
      <c r="R498" s="416">
        <v>5631</v>
      </c>
      <c r="S498" s="416">
        <v>0</v>
      </c>
      <c r="T498" s="416">
        <v>0</v>
      </c>
      <c r="U498" s="416">
        <v>4</v>
      </c>
      <c r="V498" s="416">
        <v>0</v>
      </c>
      <c r="W498" s="416">
        <v>26</v>
      </c>
      <c r="X498" s="416">
        <v>4</v>
      </c>
      <c r="Y498" s="416">
        <v>411</v>
      </c>
      <c r="Z498" s="416">
        <v>0</v>
      </c>
      <c r="AA498" s="416">
        <v>5</v>
      </c>
      <c r="AB498" s="416">
        <v>8405</v>
      </c>
      <c r="AC498" s="561">
        <v>2</v>
      </c>
      <c r="AD498" s="561">
        <v>1</v>
      </c>
      <c r="AE498" s="416">
        <v>4362</v>
      </c>
      <c r="AF498" s="416">
        <v>1556</v>
      </c>
      <c r="AG498" s="416">
        <v>1199</v>
      </c>
      <c r="AH498" s="416">
        <v>727</v>
      </c>
      <c r="AI498" s="416">
        <v>164</v>
      </c>
      <c r="AJ498" s="416">
        <v>13</v>
      </c>
      <c r="AK498" s="416">
        <v>11</v>
      </c>
      <c r="AL498" s="416">
        <v>1</v>
      </c>
      <c r="AM498" s="416">
        <v>8033</v>
      </c>
      <c r="AN498" s="416">
        <v>3950</v>
      </c>
      <c r="AO498" s="416">
        <v>1359</v>
      </c>
      <c r="AP498" s="416">
        <v>1133</v>
      </c>
      <c r="AQ498" s="416">
        <v>695</v>
      </c>
      <c r="AR498" s="416">
        <v>145</v>
      </c>
      <c r="AS498" s="416">
        <v>12</v>
      </c>
      <c r="AT498" s="416">
        <v>10</v>
      </c>
      <c r="AU498" s="416">
        <v>1</v>
      </c>
      <c r="AV498" s="416">
        <v>7305</v>
      </c>
      <c r="AW498" s="448"/>
      <c r="AX498" s="416"/>
      <c r="AY498" s="437" t="str">
        <f t="shared" si="21"/>
        <v>No</v>
      </c>
      <c r="AZ498" s="437" t="str">
        <f t="shared" si="22"/>
        <v>Yes</v>
      </c>
      <c r="BA498" s="437"/>
      <c r="BB498" s="544"/>
      <c r="BC498" s="545"/>
      <c r="BD498" s="247"/>
      <c r="BE498" s="247"/>
      <c r="BF498" s="247"/>
      <c r="BG498" s="247"/>
      <c r="BH498" s="247"/>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FE498" s="146"/>
      <c r="FF498" s="146"/>
      <c r="FG498" s="146"/>
      <c r="FH498" s="146"/>
      <c r="FI498" s="146"/>
      <c r="FJ498" s="146"/>
      <c r="FK498" s="146"/>
      <c r="FL498" s="143"/>
      <c r="FM498" s="143"/>
      <c r="FN498" s="143"/>
      <c r="FO498" s="143"/>
      <c r="FP498" s="143"/>
      <c r="FQ498" s="143"/>
      <c r="FR498" s="143"/>
    </row>
    <row r="499" spans="1:174" x14ac:dyDescent="0.2">
      <c r="A499" s="150" t="s">
        <v>539</v>
      </c>
      <c r="B499" s="151" t="s">
        <v>276</v>
      </c>
      <c r="C499" s="152" t="s">
        <v>277</v>
      </c>
      <c r="D499" s="404" t="s">
        <v>538</v>
      </c>
      <c r="E499" s="436">
        <v>0</v>
      </c>
      <c r="F499" s="286">
        <v>7</v>
      </c>
      <c r="G499" s="447">
        <v>0</v>
      </c>
      <c r="H499" s="416">
        <v>2</v>
      </c>
      <c r="I499" s="416">
        <v>113</v>
      </c>
      <c r="J499" s="416">
        <v>219</v>
      </c>
      <c r="K499" s="416">
        <v>0</v>
      </c>
      <c r="L499" s="416">
        <v>3</v>
      </c>
      <c r="M499" s="416">
        <v>2</v>
      </c>
      <c r="N499" s="416">
        <v>0</v>
      </c>
      <c r="O499" s="416">
        <v>0</v>
      </c>
      <c r="P499" s="416">
        <v>3</v>
      </c>
      <c r="Q499" s="416">
        <v>12</v>
      </c>
      <c r="R499" s="416">
        <v>72</v>
      </c>
      <c r="S499" s="416">
        <v>0</v>
      </c>
      <c r="T499" s="416">
        <v>0</v>
      </c>
      <c r="U499" s="416">
        <v>1</v>
      </c>
      <c r="V499" s="416">
        <v>2</v>
      </c>
      <c r="W499" s="416">
        <v>5</v>
      </c>
      <c r="X499" s="416">
        <v>8</v>
      </c>
      <c r="Y499" s="416">
        <v>84</v>
      </c>
      <c r="Z499" s="416">
        <v>3</v>
      </c>
      <c r="AA499" s="416">
        <v>26</v>
      </c>
      <c r="AB499" s="416">
        <v>562</v>
      </c>
      <c r="AC499" s="561">
        <v>2</v>
      </c>
      <c r="AD499" s="561">
        <v>2</v>
      </c>
      <c r="AE499" s="416">
        <v>16</v>
      </c>
      <c r="AF499" s="416">
        <v>26</v>
      </c>
      <c r="AG499" s="416">
        <v>34</v>
      </c>
      <c r="AH499" s="416">
        <v>18</v>
      </c>
      <c r="AI499" s="416">
        <v>11</v>
      </c>
      <c r="AJ499" s="416">
        <v>6</v>
      </c>
      <c r="AK499" s="416">
        <v>1</v>
      </c>
      <c r="AL499" s="416">
        <v>1</v>
      </c>
      <c r="AM499" s="416">
        <v>113</v>
      </c>
      <c r="AN499" s="416">
        <v>10</v>
      </c>
      <c r="AO499" s="416">
        <v>18</v>
      </c>
      <c r="AP499" s="416">
        <v>19</v>
      </c>
      <c r="AQ499" s="416">
        <v>12</v>
      </c>
      <c r="AR499" s="416">
        <v>9</v>
      </c>
      <c r="AS499" s="416">
        <v>5</v>
      </c>
      <c r="AT499" s="416">
        <v>2</v>
      </c>
      <c r="AU499" s="416">
        <v>1</v>
      </c>
      <c r="AV499" s="416">
        <v>76</v>
      </c>
      <c r="AW499" s="448"/>
      <c r="AX499" s="416"/>
      <c r="AY499" s="437" t="str">
        <f t="shared" si="21"/>
        <v>No</v>
      </c>
      <c r="AZ499" s="437" t="str">
        <f t="shared" si="22"/>
        <v>No</v>
      </c>
      <c r="BA499" s="437"/>
      <c r="BB499" s="544"/>
      <c r="BC499" s="545"/>
      <c r="BD499" s="247"/>
      <c r="BE499" s="247"/>
      <c r="BF499" s="247"/>
      <c r="BG499" s="247"/>
      <c r="BH499" s="247"/>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FE499" s="146"/>
      <c r="FF499" s="146"/>
      <c r="FG499" s="146"/>
      <c r="FH499" s="146"/>
      <c r="FI499" s="146"/>
      <c r="FJ499" s="146"/>
      <c r="FK499" s="146"/>
      <c r="FL499" s="143"/>
      <c r="FM499" s="143"/>
      <c r="FN499" s="143"/>
      <c r="FO499" s="143"/>
      <c r="FP499" s="143"/>
      <c r="FQ499" s="143"/>
      <c r="FR499" s="143"/>
    </row>
    <row r="500" spans="1:174" x14ac:dyDescent="0.2">
      <c r="A500" s="150" t="s">
        <v>541</v>
      </c>
      <c r="B500" s="151" t="s">
        <v>292</v>
      </c>
      <c r="C500" s="152" t="s">
        <v>128</v>
      </c>
      <c r="D500" s="404" t="s">
        <v>540</v>
      </c>
      <c r="E500" s="436">
        <v>0</v>
      </c>
      <c r="F500" s="286">
        <v>123</v>
      </c>
      <c r="G500" s="447">
        <v>0</v>
      </c>
      <c r="H500" s="416">
        <v>23</v>
      </c>
      <c r="I500" s="416">
        <v>49</v>
      </c>
      <c r="J500" s="416">
        <v>296</v>
      </c>
      <c r="K500" s="416">
        <v>21</v>
      </c>
      <c r="L500" s="416">
        <v>0</v>
      </c>
      <c r="M500" s="416">
        <v>4</v>
      </c>
      <c r="N500" s="416">
        <v>3</v>
      </c>
      <c r="O500" s="416">
        <v>0</v>
      </c>
      <c r="P500" s="416">
        <v>8</v>
      </c>
      <c r="Q500" s="416">
        <v>89</v>
      </c>
      <c r="R500" s="416">
        <v>1141</v>
      </c>
      <c r="S500" s="416">
        <v>0</v>
      </c>
      <c r="T500" s="416">
        <v>0</v>
      </c>
      <c r="U500" s="416">
        <v>3</v>
      </c>
      <c r="V500" s="416">
        <v>0</v>
      </c>
      <c r="W500" s="416">
        <v>35</v>
      </c>
      <c r="X500" s="416">
        <v>4</v>
      </c>
      <c r="Y500" s="416">
        <v>622</v>
      </c>
      <c r="Z500" s="416">
        <v>19</v>
      </c>
      <c r="AA500" s="416">
        <v>4</v>
      </c>
      <c r="AB500" s="416">
        <v>2444</v>
      </c>
      <c r="AC500" s="561">
        <v>2</v>
      </c>
      <c r="AD500" s="561">
        <v>3</v>
      </c>
      <c r="AE500" s="416">
        <v>145</v>
      </c>
      <c r="AF500" s="416">
        <v>698</v>
      </c>
      <c r="AG500" s="416">
        <v>674</v>
      </c>
      <c r="AH500" s="416">
        <v>251</v>
      </c>
      <c r="AI500" s="416">
        <v>66</v>
      </c>
      <c r="AJ500" s="416">
        <v>13</v>
      </c>
      <c r="AK500" s="416">
        <v>9</v>
      </c>
      <c r="AL500" s="416">
        <v>1</v>
      </c>
      <c r="AM500" s="416">
        <v>1857</v>
      </c>
      <c r="AN500" s="416">
        <v>111</v>
      </c>
      <c r="AO500" s="416">
        <v>470</v>
      </c>
      <c r="AP500" s="416">
        <v>435</v>
      </c>
      <c r="AQ500" s="416">
        <v>143</v>
      </c>
      <c r="AR500" s="416">
        <v>51</v>
      </c>
      <c r="AS500" s="416">
        <v>10</v>
      </c>
      <c r="AT500" s="416">
        <v>9</v>
      </c>
      <c r="AU500" s="416">
        <v>1</v>
      </c>
      <c r="AV500" s="416">
        <v>1230</v>
      </c>
      <c r="AW500" s="448"/>
      <c r="AX500" s="416"/>
      <c r="AY500" s="437" t="str">
        <f t="shared" si="21"/>
        <v>No</v>
      </c>
      <c r="AZ500" s="437" t="str">
        <f t="shared" si="22"/>
        <v>Open</v>
      </c>
      <c r="BA500" s="437"/>
      <c r="BB500" s="544"/>
      <c r="BC500" s="545"/>
      <c r="BD500" s="247"/>
      <c r="BE500" s="247"/>
      <c r="BF500" s="247"/>
      <c r="BG500" s="247"/>
      <c r="BH500" s="247"/>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FE500" s="146"/>
      <c r="FF500" s="146"/>
      <c r="FG500" s="146"/>
      <c r="FH500" s="146"/>
      <c r="FI500" s="146"/>
      <c r="FJ500" s="146"/>
      <c r="FK500" s="146"/>
      <c r="FL500" s="143"/>
      <c r="FM500" s="143"/>
      <c r="FN500" s="143"/>
      <c r="FO500" s="143"/>
      <c r="FP500" s="143"/>
      <c r="FQ500" s="143"/>
      <c r="FR500" s="143"/>
    </row>
    <row r="501" spans="1:174" x14ac:dyDescent="0.2">
      <c r="A501" s="150" t="s">
        <v>543</v>
      </c>
      <c r="B501" s="151" t="s">
        <v>276</v>
      </c>
      <c r="C501" s="152" t="s">
        <v>286</v>
      </c>
      <c r="D501" s="404" t="s">
        <v>542</v>
      </c>
      <c r="E501" s="436">
        <v>0</v>
      </c>
      <c r="F501" s="286">
        <v>49</v>
      </c>
      <c r="G501" s="447">
        <v>0</v>
      </c>
      <c r="H501" s="416">
        <v>1</v>
      </c>
      <c r="I501" s="416">
        <v>82</v>
      </c>
      <c r="J501" s="416">
        <v>156</v>
      </c>
      <c r="K501" s="416">
        <v>7</v>
      </c>
      <c r="L501" s="416">
        <v>5</v>
      </c>
      <c r="M501" s="416">
        <v>7</v>
      </c>
      <c r="N501" s="416">
        <v>1</v>
      </c>
      <c r="O501" s="416">
        <v>0</v>
      </c>
      <c r="P501" s="416">
        <v>5</v>
      </c>
      <c r="Q501" s="416">
        <v>0</v>
      </c>
      <c r="R501" s="416">
        <v>30</v>
      </c>
      <c r="S501" s="416">
        <v>156</v>
      </c>
      <c r="T501" s="416">
        <v>0</v>
      </c>
      <c r="U501" s="416">
        <v>3</v>
      </c>
      <c r="V501" s="416">
        <v>20</v>
      </c>
      <c r="W501" s="416">
        <v>5</v>
      </c>
      <c r="X501" s="416">
        <v>15</v>
      </c>
      <c r="Y501" s="416">
        <v>31</v>
      </c>
      <c r="Z501" s="416">
        <v>1</v>
      </c>
      <c r="AA501" s="416">
        <v>11</v>
      </c>
      <c r="AB501" s="416">
        <v>585</v>
      </c>
      <c r="AC501" s="561">
        <v>2</v>
      </c>
      <c r="AD501" s="561">
        <v>1</v>
      </c>
      <c r="AE501" s="416">
        <v>20</v>
      </c>
      <c r="AF501" s="416">
        <v>16</v>
      </c>
      <c r="AG501" s="416">
        <v>9</v>
      </c>
      <c r="AH501" s="416">
        <v>3</v>
      </c>
      <c r="AI501" s="416">
        <v>3</v>
      </c>
      <c r="AJ501" s="416">
        <v>0</v>
      </c>
      <c r="AK501" s="416">
        <v>1</v>
      </c>
      <c r="AL501" s="416">
        <v>0</v>
      </c>
      <c r="AM501" s="416">
        <v>52</v>
      </c>
      <c r="AN501" s="416">
        <v>13</v>
      </c>
      <c r="AO501" s="416">
        <v>9</v>
      </c>
      <c r="AP501" s="416">
        <v>5</v>
      </c>
      <c r="AQ501" s="416">
        <v>0</v>
      </c>
      <c r="AR501" s="416">
        <v>2</v>
      </c>
      <c r="AS501" s="416">
        <v>0</v>
      </c>
      <c r="AT501" s="416">
        <v>1</v>
      </c>
      <c r="AU501" s="416">
        <v>0</v>
      </c>
      <c r="AV501" s="416">
        <v>30</v>
      </c>
      <c r="AW501" s="448"/>
      <c r="AX501" s="416"/>
      <c r="AY501" s="437" t="str">
        <f t="shared" si="21"/>
        <v>No</v>
      </c>
      <c r="AZ501" s="437" t="str">
        <f t="shared" si="22"/>
        <v>Yes</v>
      </c>
      <c r="BA501" s="437"/>
      <c r="BB501" s="544"/>
      <c r="BC501" s="545"/>
      <c r="BD501" s="247"/>
      <c r="BE501" s="247"/>
      <c r="BF501" s="247"/>
      <c r="BG501" s="247"/>
      <c r="BH501" s="247"/>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FE501" s="146"/>
      <c r="FF501" s="146"/>
      <c r="FG501" s="146"/>
      <c r="FH501" s="146"/>
      <c r="FI501" s="146"/>
      <c r="FJ501" s="146"/>
      <c r="FK501" s="146"/>
      <c r="FL501" s="143"/>
      <c r="FM501" s="143"/>
      <c r="FN501" s="143"/>
      <c r="FO501" s="143"/>
      <c r="FP501" s="143"/>
      <c r="FQ501" s="143"/>
      <c r="FR501" s="143"/>
    </row>
    <row r="502" spans="1:174" x14ac:dyDescent="0.2">
      <c r="A502" s="150" t="s">
        <v>545</v>
      </c>
      <c r="B502" s="151" t="s">
        <v>276</v>
      </c>
      <c r="C502" s="152" t="s">
        <v>279</v>
      </c>
      <c r="D502" s="404" t="s">
        <v>544</v>
      </c>
      <c r="E502" s="436">
        <v>0</v>
      </c>
      <c r="F502" s="286">
        <v>40</v>
      </c>
      <c r="G502" s="447">
        <v>0</v>
      </c>
      <c r="H502" s="416">
        <v>4</v>
      </c>
      <c r="I502" s="416">
        <v>76</v>
      </c>
      <c r="J502" s="416">
        <v>123</v>
      </c>
      <c r="K502" s="416">
        <v>1</v>
      </c>
      <c r="L502" s="416">
        <v>2</v>
      </c>
      <c r="M502" s="416">
        <v>5</v>
      </c>
      <c r="N502" s="416">
        <v>0</v>
      </c>
      <c r="O502" s="416">
        <v>2</v>
      </c>
      <c r="P502" s="416">
        <v>9</v>
      </c>
      <c r="Q502" s="416">
        <v>961</v>
      </c>
      <c r="R502" s="416">
        <v>1385</v>
      </c>
      <c r="S502" s="416">
        <v>69</v>
      </c>
      <c r="T502" s="416">
        <v>25</v>
      </c>
      <c r="U502" s="416">
        <v>0</v>
      </c>
      <c r="V502" s="416">
        <v>16</v>
      </c>
      <c r="W502" s="416">
        <v>12</v>
      </c>
      <c r="X502" s="416">
        <v>4</v>
      </c>
      <c r="Y502" s="416">
        <v>108</v>
      </c>
      <c r="Z502" s="416">
        <v>0</v>
      </c>
      <c r="AA502" s="416">
        <v>5</v>
      </c>
      <c r="AB502" s="416">
        <v>2847</v>
      </c>
      <c r="AC502" s="561">
        <v>2</v>
      </c>
      <c r="AD502" s="561">
        <v>3</v>
      </c>
      <c r="AE502" s="416">
        <v>1528</v>
      </c>
      <c r="AF502" s="416">
        <v>531</v>
      </c>
      <c r="AG502" s="416">
        <v>148</v>
      </c>
      <c r="AH502" s="416">
        <v>42</v>
      </c>
      <c r="AI502" s="416">
        <v>214</v>
      </c>
      <c r="AJ502" s="416">
        <v>5</v>
      </c>
      <c r="AK502" s="416">
        <v>5</v>
      </c>
      <c r="AL502" s="416">
        <v>24</v>
      </c>
      <c r="AM502" s="416">
        <v>2497</v>
      </c>
      <c r="AN502" s="416">
        <v>1442</v>
      </c>
      <c r="AO502" s="416">
        <v>499</v>
      </c>
      <c r="AP502" s="416">
        <v>132</v>
      </c>
      <c r="AQ502" s="416">
        <v>30</v>
      </c>
      <c r="AR502" s="416">
        <v>211</v>
      </c>
      <c r="AS502" s="416">
        <v>3</v>
      </c>
      <c r="AT502" s="416">
        <v>5</v>
      </c>
      <c r="AU502" s="416">
        <v>24</v>
      </c>
      <c r="AV502" s="416">
        <v>2346</v>
      </c>
      <c r="AW502" s="448"/>
      <c r="AX502" s="416"/>
      <c r="AY502" s="437" t="str">
        <f t="shared" si="21"/>
        <v>No</v>
      </c>
      <c r="AZ502" s="437" t="str">
        <f t="shared" si="22"/>
        <v>Open</v>
      </c>
      <c r="BA502" s="437"/>
      <c r="BB502" s="544"/>
      <c r="BC502" s="545"/>
      <c r="BD502" s="247"/>
      <c r="BE502" s="247"/>
      <c r="BF502" s="247"/>
      <c r="BG502" s="247"/>
      <c r="BH502" s="247"/>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FE502" s="146"/>
      <c r="FF502" s="146"/>
      <c r="FG502" s="146"/>
      <c r="FH502" s="146"/>
      <c r="FI502" s="146"/>
      <c r="FJ502" s="146"/>
      <c r="FK502" s="146"/>
      <c r="FL502" s="143"/>
      <c r="FM502" s="143"/>
      <c r="FN502" s="143"/>
      <c r="FO502" s="143"/>
      <c r="FP502" s="143"/>
      <c r="FQ502" s="143"/>
      <c r="FR502" s="143"/>
    </row>
    <row r="503" spans="1:174" x14ac:dyDescent="0.2">
      <c r="A503" s="150" t="s">
        <v>547</v>
      </c>
      <c r="B503" s="151" t="s">
        <v>282</v>
      </c>
      <c r="C503" s="152" t="s">
        <v>278</v>
      </c>
      <c r="D503" s="404" t="s">
        <v>546</v>
      </c>
      <c r="E503" s="436">
        <v>0</v>
      </c>
      <c r="F503" s="286">
        <v>791</v>
      </c>
      <c r="G503" s="447">
        <v>0</v>
      </c>
      <c r="H503" s="416">
        <v>27</v>
      </c>
      <c r="I503" s="416">
        <v>290</v>
      </c>
      <c r="J503" s="416">
        <v>746</v>
      </c>
      <c r="K503" s="416">
        <v>962</v>
      </c>
      <c r="L503" s="416">
        <v>14</v>
      </c>
      <c r="M503" s="416">
        <v>29</v>
      </c>
      <c r="N503" s="416">
        <v>3</v>
      </c>
      <c r="O503" s="416">
        <v>1</v>
      </c>
      <c r="P503" s="416">
        <v>148</v>
      </c>
      <c r="Q503" s="416">
        <v>198</v>
      </c>
      <c r="R503" s="416">
        <v>8499</v>
      </c>
      <c r="S503" s="416">
        <v>0</v>
      </c>
      <c r="T503" s="416">
        <v>1</v>
      </c>
      <c r="U503" s="416">
        <v>0</v>
      </c>
      <c r="V503" s="416">
        <v>0</v>
      </c>
      <c r="W503" s="416">
        <v>45</v>
      </c>
      <c r="X503" s="416">
        <v>4</v>
      </c>
      <c r="Y503" s="416">
        <v>1500</v>
      </c>
      <c r="Z503" s="416">
        <v>1</v>
      </c>
      <c r="AA503" s="416">
        <v>1</v>
      </c>
      <c r="AB503" s="416">
        <v>13260</v>
      </c>
      <c r="AC503" s="561">
        <v>2</v>
      </c>
      <c r="AD503" s="561">
        <v>3</v>
      </c>
      <c r="AE503" s="416">
        <v>4496</v>
      </c>
      <c r="AF503" s="416">
        <v>3176</v>
      </c>
      <c r="AG503" s="416">
        <v>1077</v>
      </c>
      <c r="AH503" s="416">
        <v>347</v>
      </c>
      <c r="AI503" s="416">
        <v>41</v>
      </c>
      <c r="AJ503" s="416">
        <v>9</v>
      </c>
      <c r="AK503" s="416">
        <v>6</v>
      </c>
      <c r="AL503" s="416">
        <v>10</v>
      </c>
      <c r="AM503" s="416">
        <v>9162</v>
      </c>
      <c r="AN503" s="416">
        <v>4327</v>
      </c>
      <c r="AO503" s="416">
        <v>3052</v>
      </c>
      <c r="AP503" s="416">
        <v>945</v>
      </c>
      <c r="AQ503" s="416">
        <v>314</v>
      </c>
      <c r="AR503" s="416">
        <v>33</v>
      </c>
      <c r="AS503" s="416">
        <v>10</v>
      </c>
      <c r="AT503" s="416">
        <v>6</v>
      </c>
      <c r="AU503" s="416">
        <v>10</v>
      </c>
      <c r="AV503" s="416">
        <v>8697</v>
      </c>
      <c r="AW503" s="448"/>
      <c r="AX503" s="416"/>
      <c r="AY503" s="437" t="str">
        <f t="shared" si="21"/>
        <v>No</v>
      </c>
      <c r="AZ503" s="437" t="str">
        <f t="shared" si="22"/>
        <v>Open</v>
      </c>
      <c r="BA503" s="437"/>
      <c r="BB503" s="544"/>
      <c r="BC503" s="545"/>
      <c r="BD503" s="247"/>
      <c r="BE503" s="247"/>
      <c r="BF503" s="247"/>
      <c r="BG503" s="247"/>
      <c r="BH503" s="247"/>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FE503" s="146"/>
      <c r="FF503" s="146"/>
      <c r="FG503" s="146"/>
      <c r="FH503" s="146"/>
      <c r="FI503" s="146"/>
      <c r="FJ503" s="146"/>
      <c r="FK503" s="146"/>
      <c r="FL503" s="143"/>
      <c r="FM503" s="143"/>
      <c r="FN503" s="143"/>
      <c r="FO503" s="143"/>
      <c r="FP503" s="143"/>
      <c r="FQ503" s="143"/>
      <c r="FR503" s="143"/>
    </row>
    <row r="504" spans="1:174" x14ac:dyDescent="0.2">
      <c r="A504" s="150" t="s">
        <v>548</v>
      </c>
      <c r="B504" s="151" t="s">
        <v>284</v>
      </c>
      <c r="C504" s="152" t="s">
        <v>69</v>
      </c>
      <c r="D504" s="404" t="s">
        <v>309</v>
      </c>
      <c r="E504" s="436">
        <v>0</v>
      </c>
      <c r="F504" s="286">
        <v>21</v>
      </c>
      <c r="G504" s="447">
        <v>0</v>
      </c>
      <c r="H504" s="416">
        <v>9</v>
      </c>
      <c r="I504" s="416">
        <v>71</v>
      </c>
      <c r="J504" s="416">
        <v>290</v>
      </c>
      <c r="K504" s="416">
        <v>2</v>
      </c>
      <c r="L504" s="416">
        <v>3</v>
      </c>
      <c r="M504" s="416">
        <v>14</v>
      </c>
      <c r="N504" s="416">
        <v>3</v>
      </c>
      <c r="O504" s="416">
        <v>0</v>
      </c>
      <c r="P504" s="416">
        <v>39</v>
      </c>
      <c r="Q504" s="416">
        <v>399</v>
      </c>
      <c r="R504" s="416">
        <v>1072</v>
      </c>
      <c r="S504" s="416">
        <v>0</v>
      </c>
      <c r="T504" s="416">
        <v>0</v>
      </c>
      <c r="U504" s="416">
        <v>1</v>
      </c>
      <c r="V504" s="416">
        <v>2</v>
      </c>
      <c r="W504" s="416">
        <v>13</v>
      </c>
      <c r="X504" s="416">
        <v>3</v>
      </c>
      <c r="Y504" s="416">
        <v>139</v>
      </c>
      <c r="Z504" s="416">
        <v>2</v>
      </c>
      <c r="AA504" s="416">
        <v>6</v>
      </c>
      <c r="AB504" s="416">
        <v>2089</v>
      </c>
      <c r="AC504" s="561">
        <v>2</v>
      </c>
      <c r="AD504" s="561">
        <v>2</v>
      </c>
      <c r="AE504" s="416">
        <v>0</v>
      </c>
      <c r="AF504" s="416">
        <v>903</v>
      </c>
      <c r="AG504" s="416">
        <v>528</v>
      </c>
      <c r="AH504" s="416">
        <v>524</v>
      </c>
      <c r="AI504" s="416">
        <v>33</v>
      </c>
      <c r="AJ504" s="416">
        <v>13</v>
      </c>
      <c r="AK504" s="416">
        <v>2</v>
      </c>
      <c r="AL504" s="416">
        <v>2</v>
      </c>
      <c r="AM504" s="416">
        <v>2005</v>
      </c>
      <c r="AN504" s="416">
        <v>624</v>
      </c>
      <c r="AO504" s="416">
        <v>341</v>
      </c>
      <c r="AP504" s="416">
        <v>464</v>
      </c>
      <c r="AQ504" s="416">
        <v>27</v>
      </c>
      <c r="AR504" s="416">
        <v>13</v>
      </c>
      <c r="AS504" s="416">
        <v>1</v>
      </c>
      <c r="AT504" s="416">
        <v>1</v>
      </c>
      <c r="AU504" s="416">
        <v>0</v>
      </c>
      <c r="AV504" s="416">
        <v>1471</v>
      </c>
      <c r="AW504" s="448"/>
      <c r="AX504" s="416"/>
      <c r="AY504" s="437" t="str">
        <f t="shared" si="21"/>
        <v>No</v>
      </c>
      <c r="AZ504" s="437" t="str">
        <f t="shared" si="22"/>
        <v>No</v>
      </c>
      <c r="BA504" s="437"/>
      <c r="BB504" s="544"/>
      <c r="BC504" s="545"/>
      <c r="BD504" s="247"/>
      <c r="BE504" s="247"/>
      <c r="BF504" s="247"/>
      <c r="BG504" s="247"/>
      <c r="BH504" s="247"/>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FE504" s="146"/>
      <c r="FF504" s="146"/>
      <c r="FG504" s="146"/>
      <c r="FH504" s="146"/>
      <c r="FI504" s="146"/>
      <c r="FJ504" s="146"/>
      <c r="FK504" s="146"/>
      <c r="FL504" s="143"/>
      <c r="FM504" s="143"/>
      <c r="FN504" s="143"/>
      <c r="FO504" s="143"/>
      <c r="FP504" s="143"/>
      <c r="FQ504" s="143"/>
      <c r="FR504" s="143"/>
    </row>
    <row r="505" spans="1:174" x14ac:dyDescent="0.2">
      <c r="A505" s="150" t="s">
        <v>550</v>
      </c>
      <c r="B505" s="151" t="s">
        <v>276</v>
      </c>
      <c r="C505" s="152" t="s">
        <v>277</v>
      </c>
      <c r="D505" s="404" t="s">
        <v>549</v>
      </c>
      <c r="E505" s="436">
        <v>0</v>
      </c>
      <c r="F505" s="286">
        <v>36</v>
      </c>
      <c r="G505" s="447">
        <v>0</v>
      </c>
      <c r="H505" s="416">
        <v>2</v>
      </c>
      <c r="I505" s="416">
        <v>74</v>
      </c>
      <c r="J505" s="416">
        <v>218</v>
      </c>
      <c r="K505" s="416">
        <v>2</v>
      </c>
      <c r="L505" s="416">
        <v>3</v>
      </c>
      <c r="M505" s="416">
        <v>6</v>
      </c>
      <c r="N505" s="416">
        <v>1</v>
      </c>
      <c r="O505" s="416">
        <v>0</v>
      </c>
      <c r="P505" s="416">
        <v>3</v>
      </c>
      <c r="Q505" s="416">
        <v>5</v>
      </c>
      <c r="R505" s="416">
        <v>146</v>
      </c>
      <c r="S505" s="416">
        <v>244</v>
      </c>
      <c r="T505" s="416">
        <v>0</v>
      </c>
      <c r="U505" s="416">
        <v>2</v>
      </c>
      <c r="V505" s="416">
        <v>50</v>
      </c>
      <c r="W505" s="416">
        <v>12</v>
      </c>
      <c r="X505" s="416">
        <v>44</v>
      </c>
      <c r="Y505" s="416">
        <v>151</v>
      </c>
      <c r="Z505" s="416">
        <v>0</v>
      </c>
      <c r="AA505" s="416">
        <v>67</v>
      </c>
      <c r="AB505" s="416">
        <v>1066</v>
      </c>
      <c r="AC505" s="561">
        <v>2</v>
      </c>
      <c r="AD505" s="561">
        <v>3</v>
      </c>
      <c r="AE505" s="416">
        <v>13</v>
      </c>
      <c r="AF505" s="416">
        <v>36</v>
      </c>
      <c r="AG505" s="416">
        <v>68</v>
      </c>
      <c r="AH505" s="416">
        <v>35</v>
      </c>
      <c r="AI505" s="416">
        <v>11</v>
      </c>
      <c r="AJ505" s="416">
        <v>2</v>
      </c>
      <c r="AK505" s="416">
        <v>3</v>
      </c>
      <c r="AL505" s="416">
        <v>0</v>
      </c>
      <c r="AM505" s="416">
        <v>168</v>
      </c>
      <c r="AN505" s="416">
        <v>15</v>
      </c>
      <c r="AO505" s="416">
        <v>29</v>
      </c>
      <c r="AP505" s="416">
        <v>61</v>
      </c>
      <c r="AQ505" s="416">
        <v>34</v>
      </c>
      <c r="AR505" s="416">
        <v>7</v>
      </c>
      <c r="AS505" s="416">
        <v>2</v>
      </c>
      <c r="AT505" s="416">
        <v>3</v>
      </c>
      <c r="AU505" s="416">
        <v>0</v>
      </c>
      <c r="AV505" s="416">
        <v>151</v>
      </c>
      <c r="AW505" s="448"/>
      <c r="AX505" s="416"/>
      <c r="AY505" s="437" t="str">
        <f t="shared" si="21"/>
        <v>No</v>
      </c>
      <c r="AZ505" s="437" t="str">
        <f t="shared" si="22"/>
        <v>Open</v>
      </c>
      <c r="BA505" s="437"/>
      <c r="BB505" s="544"/>
      <c r="BC505" s="545"/>
      <c r="BD505" s="247"/>
      <c r="BE505" s="247"/>
      <c r="BF505" s="247"/>
      <c r="BG505" s="247"/>
      <c r="BH505" s="247"/>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FE505" s="146"/>
      <c r="FF505" s="146"/>
      <c r="FG505" s="146"/>
      <c r="FH505" s="146"/>
      <c r="FI505" s="146"/>
      <c r="FJ505" s="146"/>
      <c r="FK505" s="146"/>
      <c r="FL505" s="143"/>
      <c r="FM505" s="143"/>
      <c r="FN505" s="143"/>
      <c r="FO505" s="143"/>
      <c r="FP505" s="143"/>
      <c r="FQ505" s="143"/>
      <c r="FR505" s="143"/>
    </row>
    <row r="506" spans="1:174" x14ac:dyDescent="0.2">
      <c r="A506" s="150" t="s">
        <v>552</v>
      </c>
      <c r="B506" s="151" t="s">
        <v>276</v>
      </c>
      <c r="C506" s="152" t="s">
        <v>69</v>
      </c>
      <c r="D506" s="404" t="s">
        <v>551</v>
      </c>
      <c r="E506" s="436">
        <v>0</v>
      </c>
      <c r="F506" s="286">
        <v>34</v>
      </c>
      <c r="G506" s="447">
        <v>0</v>
      </c>
      <c r="H506" s="416">
        <v>1</v>
      </c>
      <c r="I506" s="416">
        <v>43</v>
      </c>
      <c r="J506" s="416">
        <v>91</v>
      </c>
      <c r="K506" s="416">
        <v>4</v>
      </c>
      <c r="L506" s="416">
        <v>3</v>
      </c>
      <c r="M506" s="416">
        <v>1</v>
      </c>
      <c r="N506" s="416">
        <v>0</v>
      </c>
      <c r="O506" s="416">
        <v>0</v>
      </c>
      <c r="P506" s="416">
        <v>6</v>
      </c>
      <c r="Q506" s="416">
        <v>0</v>
      </c>
      <c r="R506" s="416">
        <v>12</v>
      </c>
      <c r="S506" s="416">
        <v>0</v>
      </c>
      <c r="T506" s="416">
        <v>0</v>
      </c>
      <c r="U506" s="416">
        <v>0</v>
      </c>
      <c r="V506" s="416">
        <v>11</v>
      </c>
      <c r="W506" s="416">
        <v>0</v>
      </c>
      <c r="X506" s="416">
        <v>15</v>
      </c>
      <c r="Y506" s="416">
        <v>73</v>
      </c>
      <c r="Z506" s="416">
        <v>0</v>
      </c>
      <c r="AA506" s="416">
        <v>35</v>
      </c>
      <c r="AB506" s="416">
        <v>329</v>
      </c>
      <c r="AC506" s="561">
        <v>2</v>
      </c>
      <c r="AD506" s="561">
        <v>2</v>
      </c>
      <c r="AE506" s="416">
        <v>3</v>
      </c>
      <c r="AF506" s="416">
        <v>4</v>
      </c>
      <c r="AG506" s="416">
        <v>7</v>
      </c>
      <c r="AH506" s="416">
        <v>2</v>
      </c>
      <c r="AI506" s="416">
        <v>1</v>
      </c>
      <c r="AJ506" s="416">
        <v>1</v>
      </c>
      <c r="AK506" s="416">
        <v>0</v>
      </c>
      <c r="AL506" s="416">
        <v>0</v>
      </c>
      <c r="AM506" s="416">
        <v>18</v>
      </c>
      <c r="AN506" s="416">
        <v>0</v>
      </c>
      <c r="AO506" s="416">
        <v>2</v>
      </c>
      <c r="AP506" s="416">
        <v>5</v>
      </c>
      <c r="AQ506" s="416">
        <v>2</v>
      </c>
      <c r="AR506" s="416">
        <v>1</v>
      </c>
      <c r="AS506" s="416">
        <v>1</v>
      </c>
      <c r="AT506" s="416">
        <v>1</v>
      </c>
      <c r="AU506" s="416">
        <v>0</v>
      </c>
      <c r="AV506" s="416">
        <v>12</v>
      </c>
      <c r="AW506" s="448"/>
      <c r="AX506" s="416"/>
      <c r="AY506" s="437" t="str">
        <f t="shared" si="21"/>
        <v>No</v>
      </c>
      <c r="AZ506" s="437" t="str">
        <f t="shared" si="22"/>
        <v>No</v>
      </c>
      <c r="BA506" s="437"/>
      <c r="BB506" s="544"/>
      <c r="BC506" s="545"/>
      <c r="BD506" s="247"/>
      <c r="BE506" s="247"/>
      <c r="BF506" s="247"/>
      <c r="BG506" s="247"/>
      <c r="BH506" s="247"/>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FE506" s="146"/>
      <c r="FF506" s="146"/>
      <c r="FG506" s="146"/>
      <c r="FH506" s="146"/>
      <c r="FI506" s="146"/>
      <c r="FJ506" s="146"/>
      <c r="FK506" s="146"/>
      <c r="FL506" s="143"/>
      <c r="FM506" s="143"/>
      <c r="FN506" s="143"/>
      <c r="FO506" s="143"/>
      <c r="FP506" s="143"/>
      <c r="FQ506" s="143"/>
      <c r="FR506" s="143"/>
    </row>
    <row r="507" spans="1:174" x14ac:dyDescent="0.2">
      <c r="A507" s="150" t="s">
        <v>553</v>
      </c>
      <c r="B507" s="151" t="s">
        <v>276</v>
      </c>
      <c r="C507" s="152" t="s">
        <v>286</v>
      </c>
      <c r="D507" s="597" t="s">
        <v>947</v>
      </c>
      <c r="E507" s="436">
        <v>0</v>
      </c>
      <c r="F507" s="286">
        <v>65</v>
      </c>
      <c r="G507" s="447">
        <v>0</v>
      </c>
      <c r="H507" s="416">
        <v>4</v>
      </c>
      <c r="I507" s="416">
        <v>54</v>
      </c>
      <c r="J507" s="416">
        <v>150</v>
      </c>
      <c r="K507" s="416">
        <v>5</v>
      </c>
      <c r="L507" s="416">
        <v>4</v>
      </c>
      <c r="M507" s="416">
        <v>4</v>
      </c>
      <c r="N507" s="416">
        <v>2</v>
      </c>
      <c r="O507" s="416">
        <v>0</v>
      </c>
      <c r="P507" s="416">
        <v>2</v>
      </c>
      <c r="Q507" s="416">
        <v>42</v>
      </c>
      <c r="R507" s="416">
        <v>36</v>
      </c>
      <c r="S507" s="416">
        <v>0</v>
      </c>
      <c r="T507" s="416">
        <v>0</v>
      </c>
      <c r="U507" s="416">
        <v>0</v>
      </c>
      <c r="V507" s="416">
        <v>34</v>
      </c>
      <c r="W507" s="416">
        <v>8</v>
      </c>
      <c r="X507" s="416">
        <v>48</v>
      </c>
      <c r="Y507" s="416">
        <v>98</v>
      </c>
      <c r="Z507" s="416">
        <v>0</v>
      </c>
      <c r="AA507" s="416">
        <v>57</v>
      </c>
      <c r="AB507" s="416">
        <v>613</v>
      </c>
      <c r="AC507" s="561">
        <v>1</v>
      </c>
      <c r="AD507" s="561">
        <v>1</v>
      </c>
      <c r="AE507" s="416">
        <v>27</v>
      </c>
      <c r="AF507" s="416">
        <v>21</v>
      </c>
      <c r="AG507" s="416">
        <v>16</v>
      </c>
      <c r="AH507" s="416">
        <v>9</v>
      </c>
      <c r="AI507" s="416">
        <v>1</v>
      </c>
      <c r="AJ507" s="416">
        <v>3</v>
      </c>
      <c r="AK507" s="416">
        <v>17</v>
      </c>
      <c r="AL507" s="416">
        <v>4</v>
      </c>
      <c r="AM507" s="416">
        <v>98</v>
      </c>
      <c r="AN507" s="416">
        <v>24</v>
      </c>
      <c r="AO507" s="416">
        <v>14</v>
      </c>
      <c r="AP507" s="416">
        <v>11</v>
      </c>
      <c r="AQ507" s="416">
        <v>3</v>
      </c>
      <c r="AR507" s="416">
        <v>2</v>
      </c>
      <c r="AS507" s="416">
        <v>3</v>
      </c>
      <c r="AT507" s="416">
        <v>17</v>
      </c>
      <c r="AU507" s="416">
        <v>4</v>
      </c>
      <c r="AV507" s="416">
        <v>78</v>
      </c>
      <c r="AW507" s="448"/>
      <c r="AX507" s="416"/>
      <c r="AY507" s="437" t="str">
        <f t="shared" si="21"/>
        <v>Yes</v>
      </c>
      <c r="AZ507" s="437" t="str">
        <f t="shared" si="22"/>
        <v>Yes</v>
      </c>
      <c r="BA507" s="437"/>
      <c r="BB507" s="544"/>
      <c r="BC507" s="545"/>
      <c r="BD507" s="247"/>
      <c r="BE507" s="247"/>
      <c r="BF507" s="247"/>
      <c r="BG507" s="247"/>
      <c r="BH507" s="247"/>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FE507" s="146"/>
      <c r="FF507" s="146"/>
      <c r="FG507" s="146"/>
      <c r="FH507" s="146"/>
      <c r="FI507" s="146"/>
      <c r="FJ507" s="146"/>
      <c r="FK507" s="146"/>
      <c r="FL507" s="143"/>
      <c r="FM507" s="143"/>
      <c r="FN507" s="143"/>
      <c r="FO507" s="143"/>
      <c r="FP507" s="143"/>
      <c r="FQ507" s="143"/>
      <c r="FR507" s="143"/>
    </row>
    <row r="508" spans="1:174" x14ac:dyDescent="0.2">
      <c r="A508" s="150" t="s">
        <v>555</v>
      </c>
      <c r="B508" s="151" t="s">
        <v>282</v>
      </c>
      <c r="C508" s="152" t="s">
        <v>278</v>
      </c>
      <c r="D508" s="404" t="s">
        <v>554</v>
      </c>
      <c r="E508" s="436">
        <v>0</v>
      </c>
      <c r="F508" s="286">
        <v>396</v>
      </c>
      <c r="G508" s="447">
        <v>0</v>
      </c>
      <c r="H508" s="416">
        <v>35</v>
      </c>
      <c r="I508" s="416">
        <v>171</v>
      </c>
      <c r="J508" s="416">
        <v>594</v>
      </c>
      <c r="K508" s="416">
        <v>35</v>
      </c>
      <c r="L508" s="416">
        <v>12</v>
      </c>
      <c r="M508" s="416">
        <v>28</v>
      </c>
      <c r="N508" s="416">
        <v>6</v>
      </c>
      <c r="O508" s="416">
        <v>1</v>
      </c>
      <c r="P508" s="416">
        <v>48</v>
      </c>
      <c r="Q508" s="416">
        <v>4575</v>
      </c>
      <c r="R508" s="416">
        <v>4203</v>
      </c>
      <c r="S508" s="416">
        <v>1</v>
      </c>
      <c r="T508" s="416">
        <v>0</v>
      </c>
      <c r="U508" s="416">
        <v>24</v>
      </c>
      <c r="V508" s="416">
        <v>19</v>
      </c>
      <c r="W508" s="416">
        <v>72</v>
      </c>
      <c r="X508" s="416">
        <v>4</v>
      </c>
      <c r="Y508" s="416">
        <v>1597</v>
      </c>
      <c r="Z508" s="416">
        <v>30</v>
      </c>
      <c r="AA508" s="416">
        <v>5</v>
      </c>
      <c r="AB508" s="416">
        <v>11856</v>
      </c>
      <c r="AC508" s="561">
        <v>2</v>
      </c>
      <c r="AD508" s="561">
        <v>2</v>
      </c>
      <c r="AE508" s="416">
        <v>4932</v>
      </c>
      <c r="AF508" s="416">
        <v>3789</v>
      </c>
      <c r="AG508" s="416">
        <v>2396</v>
      </c>
      <c r="AH508" s="416">
        <v>1744</v>
      </c>
      <c r="AI508" s="416">
        <v>583</v>
      </c>
      <c r="AJ508" s="416">
        <v>111</v>
      </c>
      <c r="AK508" s="416">
        <v>31</v>
      </c>
      <c r="AL508" s="416">
        <v>23</v>
      </c>
      <c r="AM508" s="416">
        <v>13609</v>
      </c>
      <c r="AN508" s="416">
        <v>3721</v>
      </c>
      <c r="AO508" s="416">
        <v>2327</v>
      </c>
      <c r="AP508" s="416">
        <v>1243</v>
      </c>
      <c r="AQ508" s="416">
        <v>1017</v>
      </c>
      <c r="AR508" s="416">
        <v>391</v>
      </c>
      <c r="AS508" s="416">
        <v>41</v>
      </c>
      <c r="AT508" s="416">
        <v>16</v>
      </c>
      <c r="AU508" s="416">
        <v>22</v>
      </c>
      <c r="AV508" s="416">
        <v>8778</v>
      </c>
      <c r="AW508" s="448"/>
      <c r="AX508" s="416"/>
      <c r="AY508" s="437" t="str">
        <f t="shared" si="21"/>
        <v>No</v>
      </c>
      <c r="AZ508" s="437" t="str">
        <f t="shared" si="22"/>
        <v>No</v>
      </c>
      <c r="BA508" s="437"/>
      <c r="BB508" s="544"/>
      <c r="BC508" s="545"/>
      <c r="BD508" s="247"/>
      <c r="BE508" s="247"/>
      <c r="BF508" s="247"/>
      <c r="BG508" s="247"/>
      <c r="BH508" s="247"/>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FE508" s="146"/>
      <c r="FF508" s="146"/>
      <c r="FG508" s="146"/>
      <c r="FH508" s="146"/>
      <c r="FI508" s="146"/>
      <c r="FJ508" s="146"/>
      <c r="FK508" s="146"/>
      <c r="FL508" s="143"/>
      <c r="FM508" s="143"/>
      <c r="FN508" s="143"/>
      <c r="FO508" s="143"/>
      <c r="FP508" s="143"/>
      <c r="FQ508" s="143"/>
      <c r="FR508" s="143"/>
    </row>
    <row r="509" spans="1:174" x14ac:dyDescent="0.2">
      <c r="A509" s="150" t="s">
        <v>557</v>
      </c>
      <c r="B509" s="151" t="s">
        <v>276</v>
      </c>
      <c r="C509" s="152" t="s">
        <v>279</v>
      </c>
      <c r="D509" s="404" t="s">
        <v>556</v>
      </c>
      <c r="E509" s="436">
        <v>0</v>
      </c>
      <c r="F509" s="286">
        <v>57</v>
      </c>
      <c r="G509" s="447">
        <v>0</v>
      </c>
      <c r="H509" s="416">
        <v>10</v>
      </c>
      <c r="I509" s="416">
        <v>73</v>
      </c>
      <c r="J509" s="416">
        <v>132</v>
      </c>
      <c r="K509" s="416">
        <v>2</v>
      </c>
      <c r="L509" s="416">
        <v>0</v>
      </c>
      <c r="M509" s="416">
        <v>8</v>
      </c>
      <c r="N509" s="416">
        <v>2</v>
      </c>
      <c r="O509" s="416">
        <v>10</v>
      </c>
      <c r="P509" s="416">
        <v>6</v>
      </c>
      <c r="Q509" s="416">
        <v>1</v>
      </c>
      <c r="R509" s="416">
        <v>57</v>
      </c>
      <c r="S509" s="416">
        <v>0</v>
      </c>
      <c r="T509" s="416">
        <v>0</v>
      </c>
      <c r="U509" s="416">
        <v>34</v>
      </c>
      <c r="V509" s="416">
        <v>2</v>
      </c>
      <c r="W509" s="416">
        <v>11</v>
      </c>
      <c r="X509" s="416">
        <v>2</v>
      </c>
      <c r="Y509" s="416">
        <v>145</v>
      </c>
      <c r="Z509" s="416">
        <v>0</v>
      </c>
      <c r="AA509" s="416">
        <v>5</v>
      </c>
      <c r="AB509" s="416">
        <v>557</v>
      </c>
      <c r="AC509" s="561">
        <v>2</v>
      </c>
      <c r="AD509" s="561">
        <v>2</v>
      </c>
      <c r="AE509" s="416">
        <v>55</v>
      </c>
      <c r="AF509" s="416">
        <v>18</v>
      </c>
      <c r="AG509" s="416">
        <v>2</v>
      </c>
      <c r="AH509" s="416">
        <v>2</v>
      </c>
      <c r="AI509" s="416">
        <v>0</v>
      </c>
      <c r="AJ509" s="416">
        <v>0</v>
      </c>
      <c r="AK509" s="416">
        <v>0</v>
      </c>
      <c r="AL509" s="416">
        <v>0</v>
      </c>
      <c r="AM509" s="416">
        <v>77</v>
      </c>
      <c r="AN509" s="416">
        <v>42</v>
      </c>
      <c r="AO509" s="416">
        <v>13</v>
      </c>
      <c r="AP509" s="416">
        <v>3</v>
      </c>
      <c r="AQ509" s="416">
        <v>0</v>
      </c>
      <c r="AR509" s="416">
        <v>0</v>
      </c>
      <c r="AS509" s="416">
        <v>0</v>
      </c>
      <c r="AT509" s="416">
        <v>0</v>
      </c>
      <c r="AU509" s="416">
        <v>0</v>
      </c>
      <c r="AV509" s="416">
        <v>58</v>
      </c>
      <c r="AW509" s="448"/>
      <c r="AX509" s="416"/>
      <c r="AY509" s="437" t="str">
        <f t="shared" si="21"/>
        <v>No</v>
      </c>
      <c r="AZ509" s="437" t="str">
        <f t="shared" si="22"/>
        <v>No</v>
      </c>
      <c r="BA509" s="437"/>
      <c r="BB509" s="544"/>
      <c r="BC509" s="545"/>
      <c r="BD509" s="247"/>
      <c r="BE509" s="247"/>
      <c r="BF509" s="247"/>
      <c r="BG509" s="247"/>
      <c r="BH509" s="247"/>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FE509" s="146"/>
      <c r="FF509" s="146"/>
      <c r="FG509" s="146"/>
      <c r="FH509" s="146"/>
      <c r="FI509" s="146"/>
      <c r="FJ509" s="146"/>
      <c r="FK509" s="146"/>
      <c r="FL509" s="143"/>
      <c r="FM509" s="143"/>
      <c r="FN509" s="143"/>
      <c r="FO509" s="143"/>
      <c r="FP509" s="143"/>
      <c r="FQ509" s="143"/>
      <c r="FR509" s="143"/>
    </row>
    <row r="510" spans="1:174" x14ac:dyDescent="0.2">
      <c r="A510" s="150" t="s">
        <v>558</v>
      </c>
      <c r="B510" s="151" t="s">
        <v>284</v>
      </c>
      <c r="C510" s="152" t="s">
        <v>277</v>
      </c>
      <c r="D510" s="404" t="s">
        <v>311</v>
      </c>
      <c r="E510" s="436">
        <v>0</v>
      </c>
      <c r="F510" s="286">
        <v>15</v>
      </c>
      <c r="G510" s="447">
        <v>0</v>
      </c>
      <c r="H510" s="416">
        <v>11</v>
      </c>
      <c r="I510" s="416">
        <v>93</v>
      </c>
      <c r="J510" s="416">
        <v>372</v>
      </c>
      <c r="K510" s="416">
        <v>3</v>
      </c>
      <c r="L510" s="416">
        <v>3</v>
      </c>
      <c r="M510" s="416">
        <v>10</v>
      </c>
      <c r="N510" s="416">
        <v>4</v>
      </c>
      <c r="O510" s="416">
        <v>0</v>
      </c>
      <c r="P510" s="416">
        <v>12</v>
      </c>
      <c r="Q510" s="416">
        <v>321</v>
      </c>
      <c r="R510" s="416">
        <v>430</v>
      </c>
      <c r="S510" s="416">
        <v>441</v>
      </c>
      <c r="T510" s="416">
        <v>0</v>
      </c>
      <c r="U510" s="416">
        <v>1</v>
      </c>
      <c r="V510" s="416">
        <v>40</v>
      </c>
      <c r="W510" s="416">
        <v>25</v>
      </c>
      <c r="X510" s="416">
        <v>15</v>
      </c>
      <c r="Y510" s="416">
        <v>251</v>
      </c>
      <c r="Z510" s="416">
        <v>3</v>
      </c>
      <c r="AA510" s="416">
        <v>38</v>
      </c>
      <c r="AB510" s="416">
        <v>2088</v>
      </c>
      <c r="AC510" s="561">
        <v>2</v>
      </c>
      <c r="AD510" s="561">
        <v>3</v>
      </c>
      <c r="AE510" s="416">
        <v>199</v>
      </c>
      <c r="AF510" s="416">
        <v>359</v>
      </c>
      <c r="AG510" s="416">
        <v>178</v>
      </c>
      <c r="AH510" s="416">
        <v>150</v>
      </c>
      <c r="AI510" s="416">
        <v>121</v>
      </c>
      <c r="AJ510" s="416">
        <v>9</v>
      </c>
      <c r="AK510" s="416">
        <v>1</v>
      </c>
      <c r="AL510" s="416">
        <v>1</v>
      </c>
      <c r="AM510" s="416">
        <v>1018</v>
      </c>
      <c r="AN510" s="416">
        <v>179</v>
      </c>
      <c r="AO510" s="416">
        <v>208</v>
      </c>
      <c r="AP510" s="416">
        <v>126</v>
      </c>
      <c r="AQ510" s="416">
        <v>125</v>
      </c>
      <c r="AR510" s="416">
        <v>105</v>
      </c>
      <c r="AS510" s="416">
        <v>4</v>
      </c>
      <c r="AT510" s="416">
        <v>1</v>
      </c>
      <c r="AU510" s="416">
        <v>3</v>
      </c>
      <c r="AV510" s="416">
        <v>751</v>
      </c>
      <c r="AW510" s="448"/>
      <c r="AX510" s="416"/>
      <c r="AY510" s="437" t="str">
        <f t="shared" si="21"/>
        <v>No</v>
      </c>
      <c r="AZ510" s="437" t="str">
        <f t="shared" si="22"/>
        <v>Open</v>
      </c>
      <c r="BA510" s="437"/>
      <c r="BB510" s="544"/>
      <c r="BC510" s="545"/>
      <c r="BD510" s="247"/>
      <c r="BE510" s="247"/>
      <c r="BF510" s="247"/>
      <c r="BG510" s="247"/>
      <c r="BH510" s="247"/>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FE510" s="146"/>
      <c r="FF510" s="146"/>
      <c r="FG510" s="146"/>
      <c r="FH510" s="146"/>
      <c r="FI510" s="146"/>
      <c r="FJ510" s="146"/>
      <c r="FK510" s="146"/>
      <c r="FL510" s="143"/>
      <c r="FM510" s="143"/>
      <c r="FN510" s="143"/>
      <c r="FO510" s="143"/>
      <c r="FP510" s="143"/>
      <c r="FQ510" s="143"/>
      <c r="FR510" s="143"/>
    </row>
    <row r="511" spans="1:174" x14ac:dyDescent="0.2">
      <c r="A511" s="150" t="s">
        <v>560</v>
      </c>
      <c r="B511" s="151" t="s">
        <v>276</v>
      </c>
      <c r="C511" s="152" t="s">
        <v>279</v>
      </c>
      <c r="D511" s="404" t="s">
        <v>559</v>
      </c>
      <c r="E511" s="436">
        <v>0</v>
      </c>
      <c r="F511" s="286">
        <v>8</v>
      </c>
      <c r="G511" s="447">
        <v>0</v>
      </c>
      <c r="H511" s="416">
        <v>1</v>
      </c>
      <c r="I511" s="416">
        <v>40</v>
      </c>
      <c r="J511" s="416">
        <v>90</v>
      </c>
      <c r="K511" s="416">
        <v>1</v>
      </c>
      <c r="L511" s="416">
        <v>4</v>
      </c>
      <c r="M511" s="416">
        <v>2</v>
      </c>
      <c r="N511" s="416">
        <v>0</v>
      </c>
      <c r="O511" s="416">
        <v>0</v>
      </c>
      <c r="P511" s="416">
        <v>5</v>
      </c>
      <c r="Q511" s="416">
        <v>13</v>
      </c>
      <c r="R511" s="416">
        <v>16</v>
      </c>
      <c r="S511" s="416">
        <v>63</v>
      </c>
      <c r="T511" s="416">
        <v>1</v>
      </c>
      <c r="U511" s="416">
        <v>1</v>
      </c>
      <c r="V511" s="416">
        <v>2</v>
      </c>
      <c r="W511" s="416">
        <v>3</v>
      </c>
      <c r="X511" s="416">
        <v>5</v>
      </c>
      <c r="Y511" s="416">
        <v>57</v>
      </c>
      <c r="Z511" s="416">
        <v>0</v>
      </c>
      <c r="AA511" s="416">
        <v>13</v>
      </c>
      <c r="AB511" s="416">
        <v>325</v>
      </c>
      <c r="AC511" s="561">
        <v>1</v>
      </c>
      <c r="AD511" s="561">
        <v>3</v>
      </c>
      <c r="AE511" s="416">
        <v>15</v>
      </c>
      <c r="AF511" s="416">
        <v>14</v>
      </c>
      <c r="AG511" s="416">
        <v>3</v>
      </c>
      <c r="AH511" s="416">
        <v>2</v>
      </c>
      <c r="AI511" s="416">
        <v>3</v>
      </c>
      <c r="AJ511" s="416">
        <v>1</v>
      </c>
      <c r="AK511" s="416">
        <v>3</v>
      </c>
      <c r="AL511" s="416">
        <v>1</v>
      </c>
      <c r="AM511" s="416">
        <v>42</v>
      </c>
      <c r="AN511" s="416">
        <v>9</v>
      </c>
      <c r="AO511" s="416">
        <v>10</v>
      </c>
      <c r="AP511" s="416">
        <v>1</v>
      </c>
      <c r="AQ511" s="416">
        <v>1</v>
      </c>
      <c r="AR511" s="416">
        <v>3</v>
      </c>
      <c r="AS511" s="416">
        <v>1</v>
      </c>
      <c r="AT511" s="416">
        <v>3</v>
      </c>
      <c r="AU511" s="416">
        <v>1</v>
      </c>
      <c r="AV511" s="416">
        <v>29</v>
      </c>
      <c r="AW511" s="448"/>
      <c r="AX511" s="416"/>
      <c r="AY511" s="437" t="str">
        <f t="shared" si="21"/>
        <v>Yes</v>
      </c>
      <c r="AZ511" s="437" t="str">
        <f t="shared" si="22"/>
        <v>Open</v>
      </c>
      <c r="BA511" s="437"/>
      <c r="BB511" s="544"/>
      <c r="BC511" s="545"/>
      <c r="BD511" s="247"/>
      <c r="BE511" s="247"/>
      <c r="BF511" s="247"/>
      <c r="BG511" s="247"/>
      <c r="BH511" s="247"/>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FE511" s="146"/>
      <c r="FF511" s="146"/>
      <c r="FG511" s="146"/>
      <c r="FH511" s="146"/>
      <c r="FI511" s="146"/>
      <c r="FJ511" s="146"/>
      <c r="FK511" s="146"/>
      <c r="FL511" s="143"/>
      <c r="FM511" s="143"/>
      <c r="FN511" s="143"/>
      <c r="FO511" s="143"/>
      <c r="FP511" s="143"/>
      <c r="FQ511" s="143"/>
      <c r="FR511" s="143"/>
    </row>
    <row r="512" spans="1:174" x14ac:dyDescent="0.2">
      <c r="A512" s="150" t="s">
        <v>562</v>
      </c>
      <c r="B512" s="151" t="s">
        <v>276</v>
      </c>
      <c r="C512" s="152" t="s">
        <v>285</v>
      </c>
      <c r="D512" s="404" t="s">
        <v>561</v>
      </c>
      <c r="E512" s="436">
        <v>0</v>
      </c>
      <c r="F512" s="286">
        <v>0</v>
      </c>
      <c r="G512" s="447">
        <v>0</v>
      </c>
      <c r="H512" s="416">
        <v>3</v>
      </c>
      <c r="I512" s="416">
        <v>84</v>
      </c>
      <c r="J512" s="416">
        <v>188</v>
      </c>
      <c r="K512" s="416">
        <v>7</v>
      </c>
      <c r="L512" s="416">
        <v>4</v>
      </c>
      <c r="M512" s="416">
        <v>3</v>
      </c>
      <c r="N512" s="416">
        <v>1</v>
      </c>
      <c r="O512" s="416">
        <v>1</v>
      </c>
      <c r="P512" s="416">
        <v>11</v>
      </c>
      <c r="Q512" s="416">
        <v>0</v>
      </c>
      <c r="R512" s="416">
        <v>38</v>
      </c>
      <c r="S512" s="416">
        <v>0</v>
      </c>
      <c r="T512" s="416">
        <v>4</v>
      </c>
      <c r="U512" s="416">
        <v>2</v>
      </c>
      <c r="V512" s="416">
        <v>2</v>
      </c>
      <c r="W512" s="416">
        <v>22</v>
      </c>
      <c r="X512" s="416">
        <v>19</v>
      </c>
      <c r="Y512" s="416">
        <v>113</v>
      </c>
      <c r="Z512" s="416">
        <v>0</v>
      </c>
      <c r="AA512" s="416">
        <v>34</v>
      </c>
      <c r="AB512" s="416">
        <v>536</v>
      </c>
      <c r="AC512" s="561">
        <v>2</v>
      </c>
      <c r="AD512" s="561">
        <v>3</v>
      </c>
      <c r="AE512" s="416">
        <v>24</v>
      </c>
      <c r="AF512" s="416">
        <v>18</v>
      </c>
      <c r="AG512" s="416">
        <v>17</v>
      </c>
      <c r="AH512" s="416">
        <v>6</v>
      </c>
      <c r="AI512" s="416">
        <v>1</v>
      </c>
      <c r="AJ512" s="416">
        <v>2</v>
      </c>
      <c r="AK512" s="416">
        <v>1</v>
      </c>
      <c r="AL512" s="416">
        <v>2</v>
      </c>
      <c r="AM512" s="416">
        <v>71</v>
      </c>
      <c r="AN512" s="416">
        <v>17</v>
      </c>
      <c r="AO512" s="416">
        <v>4</v>
      </c>
      <c r="AP512" s="416">
        <v>10</v>
      </c>
      <c r="AQ512" s="416">
        <v>2</v>
      </c>
      <c r="AR512" s="416">
        <v>1</v>
      </c>
      <c r="AS512" s="416">
        <v>2</v>
      </c>
      <c r="AT512" s="416">
        <v>0</v>
      </c>
      <c r="AU512" s="416">
        <v>2</v>
      </c>
      <c r="AV512" s="416">
        <v>38</v>
      </c>
      <c r="AW512" s="448"/>
      <c r="AX512" s="416"/>
      <c r="AY512" s="437" t="str">
        <f t="shared" si="21"/>
        <v>No</v>
      </c>
      <c r="AZ512" s="437" t="str">
        <f t="shared" si="22"/>
        <v>Open</v>
      </c>
      <c r="BA512" s="437"/>
      <c r="BB512" s="544"/>
      <c r="BC512" s="545"/>
      <c r="BD512" s="247"/>
      <c r="BE512" s="247"/>
      <c r="BF512" s="247"/>
      <c r="BG512" s="247"/>
      <c r="BH512" s="247"/>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FE512" s="146"/>
      <c r="FF512" s="146"/>
      <c r="FG512" s="146"/>
      <c r="FH512" s="146"/>
      <c r="FI512" s="146"/>
      <c r="FJ512" s="146"/>
      <c r="FK512" s="146"/>
      <c r="FL512" s="143"/>
      <c r="FM512" s="143"/>
      <c r="FN512" s="143"/>
      <c r="FO512" s="143"/>
      <c r="FP512" s="143"/>
      <c r="FQ512" s="143"/>
      <c r="FR512" s="143"/>
    </row>
    <row r="513" spans="1:174" x14ac:dyDescent="0.2">
      <c r="A513" s="150" t="s">
        <v>564</v>
      </c>
      <c r="B513" s="151" t="s">
        <v>280</v>
      </c>
      <c r="C513" s="152" t="s">
        <v>128</v>
      </c>
      <c r="D513" s="404" t="s">
        <v>563</v>
      </c>
      <c r="E513" s="436">
        <v>0</v>
      </c>
      <c r="F513" s="286">
        <v>20</v>
      </c>
      <c r="G513" s="447">
        <v>0</v>
      </c>
      <c r="H513" s="416">
        <v>2</v>
      </c>
      <c r="I513" s="416">
        <v>72</v>
      </c>
      <c r="J513" s="416">
        <v>224</v>
      </c>
      <c r="K513" s="416">
        <v>1</v>
      </c>
      <c r="L513" s="416">
        <v>0</v>
      </c>
      <c r="M513" s="416">
        <v>6</v>
      </c>
      <c r="N513" s="416">
        <v>4</v>
      </c>
      <c r="O513" s="416">
        <v>0</v>
      </c>
      <c r="P513" s="416">
        <v>2</v>
      </c>
      <c r="Q513" s="416">
        <v>11</v>
      </c>
      <c r="R513" s="416">
        <v>227</v>
      </c>
      <c r="S513" s="416">
        <v>6</v>
      </c>
      <c r="T513" s="416">
        <v>3</v>
      </c>
      <c r="U513" s="416">
        <v>1</v>
      </c>
      <c r="V513" s="416">
        <v>0</v>
      </c>
      <c r="W513" s="416">
        <v>2</v>
      </c>
      <c r="X513" s="416">
        <v>3</v>
      </c>
      <c r="Y513" s="416">
        <v>119</v>
      </c>
      <c r="Z513" s="416">
        <v>67</v>
      </c>
      <c r="AA513" s="416">
        <v>1</v>
      </c>
      <c r="AB513" s="416">
        <v>771</v>
      </c>
      <c r="AC513" s="561">
        <v>2</v>
      </c>
      <c r="AD513" s="561">
        <v>2</v>
      </c>
      <c r="AE513" s="416">
        <v>17</v>
      </c>
      <c r="AF513" s="416">
        <v>81</v>
      </c>
      <c r="AG513" s="416">
        <v>172</v>
      </c>
      <c r="AH513" s="416">
        <v>119</v>
      </c>
      <c r="AI513" s="416">
        <v>62</v>
      </c>
      <c r="AJ513" s="416">
        <v>21</v>
      </c>
      <c r="AK513" s="416">
        <v>2</v>
      </c>
      <c r="AL513" s="416">
        <v>0</v>
      </c>
      <c r="AM513" s="416">
        <v>474</v>
      </c>
      <c r="AN513" s="416">
        <v>14</v>
      </c>
      <c r="AO513" s="416">
        <v>38</v>
      </c>
      <c r="AP513" s="416">
        <v>86</v>
      </c>
      <c r="AQ513" s="416">
        <v>64</v>
      </c>
      <c r="AR513" s="416">
        <v>23</v>
      </c>
      <c r="AS513" s="416">
        <v>11</v>
      </c>
      <c r="AT513" s="416">
        <v>2</v>
      </c>
      <c r="AU513" s="416">
        <v>0</v>
      </c>
      <c r="AV513" s="416">
        <v>238</v>
      </c>
      <c r="AW513" s="448"/>
      <c r="AX513" s="416"/>
      <c r="AY513" s="437" t="str">
        <f t="shared" si="21"/>
        <v>No</v>
      </c>
      <c r="AZ513" s="437" t="str">
        <f t="shared" si="22"/>
        <v>No</v>
      </c>
      <c r="BA513" s="437"/>
      <c r="BB513" s="544"/>
      <c r="BC513" s="545"/>
      <c r="BD513" s="247"/>
      <c r="BE513" s="247"/>
      <c r="BF513" s="247"/>
      <c r="BG513" s="247"/>
      <c r="BH513" s="247"/>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FE513" s="146"/>
      <c r="FF513" s="146"/>
      <c r="FG513" s="146"/>
      <c r="FH513" s="146"/>
      <c r="FI513" s="146"/>
      <c r="FJ513" s="146"/>
      <c r="FK513" s="146"/>
      <c r="FL513" s="143"/>
      <c r="FM513" s="143"/>
      <c r="FN513" s="143"/>
      <c r="FO513" s="143"/>
      <c r="FP513" s="143"/>
      <c r="FQ513" s="143"/>
      <c r="FR513" s="143"/>
    </row>
    <row r="514" spans="1:174" x14ac:dyDescent="0.2">
      <c r="A514" s="150" t="s">
        <v>566</v>
      </c>
      <c r="B514" s="151" t="s">
        <v>276</v>
      </c>
      <c r="C514" s="152" t="s">
        <v>285</v>
      </c>
      <c r="D514" s="404" t="s">
        <v>565</v>
      </c>
      <c r="E514" s="436">
        <v>0</v>
      </c>
      <c r="F514" s="286">
        <v>1</v>
      </c>
      <c r="G514" s="447">
        <v>0</v>
      </c>
      <c r="H514" s="416">
        <v>3</v>
      </c>
      <c r="I514" s="416">
        <v>48</v>
      </c>
      <c r="J514" s="416">
        <v>123</v>
      </c>
      <c r="K514" s="416">
        <v>10</v>
      </c>
      <c r="L514" s="416">
        <v>3</v>
      </c>
      <c r="M514" s="416">
        <v>6</v>
      </c>
      <c r="N514" s="416">
        <v>4</v>
      </c>
      <c r="O514" s="416">
        <v>0</v>
      </c>
      <c r="P514" s="416">
        <v>2</v>
      </c>
      <c r="Q514" s="416">
        <v>0</v>
      </c>
      <c r="R514" s="416">
        <v>36</v>
      </c>
      <c r="S514" s="416">
        <v>0</v>
      </c>
      <c r="T514" s="416">
        <v>0</v>
      </c>
      <c r="U514" s="416">
        <v>0</v>
      </c>
      <c r="V514" s="416">
        <v>9</v>
      </c>
      <c r="W514" s="416">
        <v>10</v>
      </c>
      <c r="X514" s="416">
        <v>47</v>
      </c>
      <c r="Y514" s="416">
        <v>88</v>
      </c>
      <c r="Z514" s="416">
        <v>0</v>
      </c>
      <c r="AA514" s="416">
        <v>43</v>
      </c>
      <c r="AB514" s="416">
        <v>433</v>
      </c>
      <c r="AC514" s="561">
        <v>2</v>
      </c>
      <c r="AD514" s="561">
        <v>3</v>
      </c>
      <c r="AE514" s="416">
        <v>9</v>
      </c>
      <c r="AF514" s="416">
        <v>24</v>
      </c>
      <c r="AG514" s="416">
        <v>6</v>
      </c>
      <c r="AH514" s="416">
        <v>2</v>
      </c>
      <c r="AI514" s="416">
        <v>1</v>
      </c>
      <c r="AJ514" s="416">
        <v>1</v>
      </c>
      <c r="AK514" s="416">
        <v>5</v>
      </c>
      <c r="AL514" s="416">
        <v>0</v>
      </c>
      <c r="AM514" s="416">
        <v>48</v>
      </c>
      <c r="AN514" s="416">
        <v>7</v>
      </c>
      <c r="AO514" s="416">
        <v>15</v>
      </c>
      <c r="AP514" s="416">
        <v>4</v>
      </c>
      <c r="AQ514" s="416">
        <v>2</v>
      </c>
      <c r="AR514" s="416">
        <v>2</v>
      </c>
      <c r="AS514" s="416">
        <v>1</v>
      </c>
      <c r="AT514" s="416">
        <v>5</v>
      </c>
      <c r="AU514" s="416">
        <v>0</v>
      </c>
      <c r="AV514" s="416">
        <v>36</v>
      </c>
      <c r="AW514" s="448"/>
      <c r="AX514" s="416"/>
      <c r="AY514" s="437" t="str">
        <f t="shared" si="21"/>
        <v>No</v>
      </c>
      <c r="AZ514" s="437" t="str">
        <f t="shared" si="22"/>
        <v>Open</v>
      </c>
      <c r="BA514" s="437"/>
      <c r="BB514" s="544"/>
      <c r="BC514" s="545"/>
      <c r="BD514" s="247"/>
      <c r="BE514" s="247"/>
      <c r="BF514" s="247"/>
      <c r="BG514" s="247"/>
      <c r="BH514" s="247"/>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FE514" s="146"/>
      <c r="FF514" s="146"/>
      <c r="FG514" s="146"/>
      <c r="FH514" s="146"/>
      <c r="FI514" s="146"/>
      <c r="FJ514" s="146"/>
      <c r="FK514" s="146"/>
      <c r="FL514" s="143"/>
      <c r="FM514" s="143"/>
      <c r="FN514" s="143"/>
      <c r="FO514" s="143"/>
      <c r="FP514" s="143"/>
      <c r="FQ514" s="143"/>
      <c r="FR514" s="143"/>
    </row>
    <row r="515" spans="1:174" x14ac:dyDescent="0.2">
      <c r="A515" s="150" t="s">
        <v>568</v>
      </c>
      <c r="B515" s="151" t="s">
        <v>276</v>
      </c>
      <c r="C515" s="152" t="s">
        <v>69</v>
      </c>
      <c r="D515" s="404" t="s">
        <v>567</v>
      </c>
      <c r="E515" s="436">
        <v>0</v>
      </c>
      <c r="F515" s="286">
        <v>25</v>
      </c>
      <c r="G515" s="447">
        <v>0</v>
      </c>
      <c r="H515" s="416">
        <v>2</v>
      </c>
      <c r="I515" s="416">
        <v>62</v>
      </c>
      <c r="J515" s="416">
        <v>120</v>
      </c>
      <c r="K515" s="416">
        <v>57</v>
      </c>
      <c r="L515" s="416">
        <v>2</v>
      </c>
      <c r="M515" s="416">
        <v>3</v>
      </c>
      <c r="N515" s="416">
        <v>2</v>
      </c>
      <c r="O515" s="416">
        <v>0</v>
      </c>
      <c r="P515" s="416">
        <v>4</v>
      </c>
      <c r="Q515" s="416">
        <v>0</v>
      </c>
      <c r="R515" s="416">
        <v>28</v>
      </c>
      <c r="S515" s="416">
        <v>289</v>
      </c>
      <c r="T515" s="416">
        <v>25</v>
      </c>
      <c r="U515" s="416">
        <v>1</v>
      </c>
      <c r="V515" s="416">
        <v>16</v>
      </c>
      <c r="W515" s="416">
        <v>4</v>
      </c>
      <c r="X515" s="416">
        <v>36</v>
      </c>
      <c r="Y515" s="416">
        <v>102</v>
      </c>
      <c r="Z515" s="416">
        <v>0</v>
      </c>
      <c r="AA515" s="416">
        <v>52</v>
      </c>
      <c r="AB515" s="416">
        <v>830</v>
      </c>
      <c r="AC515" s="561">
        <v>2</v>
      </c>
      <c r="AD515" s="561">
        <v>3</v>
      </c>
      <c r="AE515" s="416">
        <v>0</v>
      </c>
      <c r="AF515" s="416">
        <v>0</v>
      </c>
      <c r="AG515" s="416">
        <v>0</v>
      </c>
      <c r="AH515" s="416">
        <v>0</v>
      </c>
      <c r="AI515" s="416">
        <v>0</v>
      </c>
      <c r="AJ515" s="416">
        <v>0</v>
      </c>
      <c r="AK515" s="416">
        <v>0</v>
      </c>
      <c r="AL515" s="416">
        <v>0</v>
      </c>
      <c r="AM515" s="416">
        <v>47</v>
      </c>
      <c r="AN515" s="416">
        <v>0</v>
      </c>
      <c r="AO515" s="416">
        <v>0</v>
      </c>
      <c r="AP515" s="416">
        <v>0</v>
      </c>
      <c r="AQ515" s="416">
        <v>0</v>
      </c>
      <c r="AR515" s="416">
        <v>0</v>
      </c>
      <c r="AS515" s="416">
        <v>0</v>
      </c>
      <c r="AT515" s="416">
        <v>0</v>
      </c>
      <c r="AU515" s="416">
        <v>0</v>
      </c>
      <c r="AV515" s="416">
        <v>28</v>
      </c>
      <c r="AW515" s="448"/>
      <c r="AX515" s="416"/>
      <c r="AY515" s="437" t="str">
        <f t="shared" si="21"/>
        <v>No</v>
      </c>
      <c r="AZ515" s="437" t="str">
        <f t="shared" si="22"/>
        <v>Open</v>
      </c>
      <c r="BA515" s="437"/>
      <c r="BB515" s="544"/>
      <c r="BC515" s="545"/>
      <c r="BD515" s="247"/>
      <c r="BE515" s="247"/>
      <c r="BF515" s="247"/>
      <c r="BG515" s="247"/>
      <c r="BH515" s="247"/>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FE515" s="146"/>
      <c r="FF515" s="146"/>
      <c r="FG515" s="146"/>
      <c r="FH515" s="146"/>
      <c r="FI515" s="146"/>
      <c r="FJ515" s="146"/>
      <c r="FK515" s="146"/>
      <c r="FL515" s="143"/>
      <c r="FM515" s="143"/>
      <c r="FN515" s="143"/>
      <c r="FO515" s="143"/>
      <c r="FP515" s="143"/>
      <c r="FQ515" s="143"/>
      <c r="FR515" s="143"/>
    </row>
    <row r="516" spans="1:174" x14ac:dyDescent="0.2">
      <c r="A516" s="150" t="s">
        <v>570</v>
      </c>
      <c r="B516" s="151" t="s">
        <v>276</v>
      </c>
      <c r="C516" s="152" t="s">
        <v>277</v>
      </c>
      <c r="D516" s="404" t="s">
        <v>569</v>
      </c>
      <c r="E516" s="436">
        <v>0</v>
      </c>
      <c r="F516" s="286">
        <v>66</v>
      </c>
      <c r="G516" s="447">
        <v>0</v>
      </c>
      <c r="H516" s="416">
        <v>2</v>
      </c>
      <c r="I516" s="416">
        <v>93</v>
      </c>
      <c r="J516" s="416">
        <v>197</v>
      </c>
      <c r="K516" s="416">
        <v>4</v>
      </c>
      <c r="L516" s="416">
        <v>4</v>
      </c>
      <c r="M516" s="416">
        <v>3</v>
      </c>
      <c r="N516" s="416">
        <v>1</v>
      </c>
      <c r="O516" s="416">
        <v>1</v>
      </c>
      <c r="P516" s="416">
        <v>2</v>
      </c>
      <c r="Q516" s="416">
        <v>2</v>
      </c>
      <c r="R516" s="416">
        <v>32</v>
      </c>
      <c r="S516" s="416">
        <v>0</v>
      </c>
      <c r="T516" s="416">
        <v>0</v>
      </c>
      <c r="U516" s="416">
        <v>1</v>
      </c>
      <c r="V516" s="416">
        <v>2</v>
      </c>
      <c r="W516" s="416">
        <v>5</v>
      </c>
      <c r="X516" s="416">
        <v>45</v>
      </c>
      <c r="Y516" s="416">
        <v>134</v>
      </c>
      <c r="Z516" s="416">
        <v>0</v>
      </c>
      <c r="AA516" s="416">
        <v>33</v>
      </c>
      <c r="AB516" s="416">
        <v>627</v>
      </c>
      <c r="AC516" s="561">
        <v>2</v>
      </c>
      <c r="AD516" s="561">
        <v>2</v>
      </c>
      <c r="AE516" s="416">
        <v>3</v>
      </c>
      <c r="AF516" s="416">
        <v>5</v>
      </c>
      <c r="AG516" s="416">
        <v>28</v>
      </c>
      <c r="AH516" s="416">
        <v>10</v>
      </c>
      <c r="AI516" s="416">
        <v>2</v>
      </c>
      <c r="AJ516" s="416">
        <v>1</v>
      </c>
      <c r="AK516" s="416">
        <v>1</v>
      </c>
      <c r="AL516" s="416">
        <v>0</v>
      </c>
      <c r="AM516" s="416">
        <v>50</v>
      </c>
      <c r="AN516" s="416">
        <v>2</v>
      </c>
      <c r="AO516" s="416">
        <v>6</v>
      </c>
      <c r="AP516" s="416">
        <v>15</v>
      </c>
      <c r="AQ516" s="416">
        <v>8</v>
      </c>
      <c r="AR516" s="416">
        <v>2</v>
      </c>
      <c r="AS516" s="416">
        <v>1</v>
      </c>
      <c r="AT516" s="416">
        <v>0</v>
      </c>
      <c r="AU516" s="416">
        <v>0</v>
      </c>
      <c r="AV516" s="416">
        <v>34</v>
      </c>
      <c r="AW516" s="448"/>
      <c r="AX516" s="416"/>
      <c r="AY516" s="437" t="str">
        <f t="shared" si="21"/>
        <v>No</v>
      </c>
      <c r="AZ516" s="437" t="str">
        <f t="shared" si="22"/>
        <v>No</v>
      </c>
      <c r="BA516" s="437"/>
      <c r="BB516" s="544"/>
      <c r="BC516" s="545"/>
      <c r="BD516" s="247"/>
      <c r="BE516" s="247"/>
      <c r="BF516" s="247"/>
      <c r="BG516" s="247"/>
      <c r="BH516" s="247"/>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FE516" s="146"/>
      <c r="FF516" s="146"/>
      <c r="FG516" s="146"/>
      <c r="FH516" s="146"/>
      <c r="FI516" s="146"/>
      <c r="FJ516" s="146"/>
      <c r="FK516" s="146"/>
      <c r="FL516" s="143"/>
      <c r="FM516" s="143"/>
      <c r="FN516" s="143"/>
      <c r="FO516" s="143"/>
      <c r="FP516" s="143"/>
      <c r="FQ516" s="143"/>
      <c r="FR516" s="143"/>
    </row>
    <row r="517" spans="1:174" x14ac:dyDescent="0.2">
      <c r="A517" s="150" t="s">
        <v>571</v>
      </c>
      <c r="B517" s="151" t="s">
        <v>284</v>
      </c>
      <c r="C517" s="152" t="s">
        <v>293</v>
      </c>
      <c r="D517" s="404" t="s">
        <v>312</v>
      </c>
      <c r="E517" s="436">
        <v>0</v>
      </c>
      <c r="F517" s="286">
        <v>320</v>
      </c>
      <c r="G517" s="447">
        <v>0</v>
      </c>
      <c r="H517" s="416">
        <v>7</v>
      </c>
      <c r="I517" s="416">
        <v>90</v>
      </c>
      <c r="J517" s="416">
        <v>270</v>
      </c>
      <c r="K517" s="416">
        <v>295</v>
      </c>
      <c r="L517" s="416">
        <v>3</v>
      </c>
      <c r="M517" s="416">
        <v>14</v>
      </c>
      <c r="N517" s="416">
        <v>3</v>
      </c>
      <c r="O517" s="416">
        <v>0</v>
      </c>
      <c r="P517" s="416">
        <v>15</v>
      </c>
      <c r="Q517" s="416">
        <v>17</v>
      </c>
      <c r="R517" s="416">
        <v>1339</v>
      </c>
      <c r="S517" s="416">
        <v>0</v>
      </c>
      <c r="T517" s="416">
        <v>0</v>
      </c>
      <c r="U517" s="416">
        <v>15</v>
      </c>
      <c r="V517" s="416">
        <v>2</v>
      </c>
      <c r="W517" s="416">
        <v>31</v>
      </c>
      <c r="X517" s="416">
        <v>3</v>
      </c>
      <c r="Y517" s="416">
        <v>150</v>
      </c>
      <c r="Z517" s="416">
        <v>0</v>
      </c>
      <c r="AA517" s="416">
        <v>0</v>
      </c>
      <c r="AB517" s="416">
        <v>2574</v>
      </c>
      <c r="AC517" s="561">
        <v>1</v>
      </c>
      <c r="AD517" s="561">
        <v>1</v>
      </c>
      <c r="AE517" s="416">
        <v>1038</v>
      </c>
      <c r="AF517" s="416">
        <v>209</v>
      </c>
      <c r="AG517" s="416">
        <v>72</v>
      </c>
      <c r="AH517" s="416">
        <v>14</v>
      </c>
      <c r="AI517" s="416">
        <v>3</v>
      </c>
      <c r="AJ517" s="416">
        <v>4</v>
      </c>
      <c r="AK517" s="416">
        <v>4</v>
      </c>
      <c r="AL517" s="416">
        <v>4</v>
      </c>
      <c r="AM517" s="416">
        <v>1348</v>
      </c>
      <c r="AN517" s="416">
        <v>1045</v>
      </c>
      <c r="AO517" s="416">
        <v>210</v>
      </c>
      <c r="AP517" s="416">
        <v>72</v>
      </c>
      <c r="AQ517" s="416">
        <v>14</v>
      </c>
      <c r="AR517" s="416">
        <v>3</v>
      </c>
      <c r="AS517" s="416">
        <v>4</v>
      </c>
      <c r="AT517" s="416">
        <v>4</v>
      </c>
      <c r="AU517" s="416">
        <v>4</v>
      </c>
      <c r="AV517" s="416">
        <v>1356</v>
      </c>
      <c r="AW517" s="448"/>
      <c r="AX517" s="416"/>
      <c r="AY517" s="437" t="str">
        <f t="shared" si="21"/>
        <v>Yes</v>
      </c>
      <c r="AZ517" s="437" t="str">
        <f t="shared" si="22"/>
        <v>Yes</v>
      </c>
      <c r="BA517" s="437"/>
      <c r="BB517" s="544"/>
      <c r="BC517" s="545"/>
      <c r="BD517" s="247"/>
      <c r="BE517" s="247"/>
      <c r="BF517" s="247"/>
      <c r="BG517" s="247"/>
      <c r="BH517" s="247"/>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FE517" s="146"/>
      <c r="FF517" s="146"/>
      <c r="FG517" s="146"/>
      <c r="FH517" s="146"/>
      <c r="FI517" s="146"/>
      <c r="FJ517" s="146"/>
      <c r="FK517" s="146"/>
      <c r="FL517" s="143"/>
      <c r="FM517" s="143"/>
      <c r="FN517" s="143"/>
      <c r="FO517" s="143"/>
      <c r="FP517" s="143"/>
      <c r="FQ517" s="143"/>
      <c r="FR517" s="143"/>
    </row>
    <row r="518" spans="1:174" x14ac:dyDescent="0.2">
      <c r="A518" s="150" t="s">
        <v>572</v>
      </c>
      <c r="B518" s="151" t="s">
        <v>284</v>
      </c>
      <c r="C518" s="152" t="s">
        <v>277</v>
      </c>
      <c r="D518" s="404" t="s">
        <v>313</v>
      </c>
      <c r="E518" s="436">
        <v>0</v>
      </c>
      <c r="F518" s="286">
        <v>63</v>
      </c>
      <c r="G518" s="447">
        <v>0</v>
      </c>
      <c r="H518" s="416">
        <v>14</v>
      </c>
      <c r="I518" s="416">
        <v>67</v>
      </c>
      <c r="J518" s="416">
        <v>239</v>
      </c>
      <c r="K518" s="416">
        <v>0</v>
      </c>
      <c r="L518" s="416">
        <v>3</v>
      </c>
      <c r="M518" s="416">
        <v>8</v>
      </c>
      <c r="N518" s="416">
        <v>0</v>
      </c>
      <c r="O518" s="416">
        <v>1</v>
      </c>
      <c r="P518" s="416">
        <v>17</v>
      </c>
      <c r="Q518" s="416">
        <v>0</v>
      </c>
      <c r="R518" s="416">
        <v>323</v>
      </c>
      <c r="S518" s="416">
        <v>0</v>
      </c>
      <c r="T518" s="416">
        <v>8</v>
      </c>
      <c r="U518" s="416">
        <v>1</v>
      </c>
      <c r="V518" s="416">
        <v>0</v>
      </c>
      <c r="W518" s="416">
        <v>6</v>
      </c>
      <c r="X518" s="416">
        <v>35</v>
      </c>
      <c r="Y518" s="416">
        <v>262</v>
      </c>
      <c r="Z518" s="416">
        <v>3</v>
      </c>
      <c r="AA518" s="416">
        <v>29</v>
      </c>
      <c r="AB518" s="416">
        <v>1079</v>
      </c>
      <c r="AC518" s="561">
        <v>1</v>
      </c>
      <c r="AD518" s="561">
        <v>1</v>
      </c>
      <c r="AE518" s="416">
        <v>150</v>
      </c>
      <c r="AF518" s="416">
        <v>203</v>
      </c>
      <c r="AG518" s="416">
        <v>106</v>
      </c>
      <c r="AH518" s="416">
        <v>30</v>
      </c>
      <c r="AI518" s="416">
        <v>22</v>
      </c>
      <c r="AJ518" s="416">
        <v>7</v>
      </c>
      <c r="AK518" s="416">
        <v>2</v>
      </c>
      <c r="AL518" s="416">
        <v>1</v>
      </c>
      <c r="AM518" s="416">
        <v>521</v>
      </c>
      <c r="AN518" s="416">
        <v>92</v>
      </c>
      <c r="AO518" s="416">
        <v>123</v>
      </c>
      <c r="AP518" s="416">
        <v>65</v>
      </c>
      <c r="AQ518" s="416">
        <v>17</v>
      </c>
      <c r="AR518" s="416">
        <v>17</v>
      </c>
      <c r="AS518" s="416">
        <v>8</v>
      </c>
      <c r="AT518" s="416">
        <v>1</v>
      </c>
      <c r="AU518" s="416">
        <v>0</v>
      </c>
      <c r="AV518" s="416">
        <v>323</v>
      </c>
      <c r="AW518" s="448"/>
      <c r="AX518" s="416"/>
      <c r="AY518" s="437" t="str">
        <f t="shared" si="21"/>
        <v>Yes</v>
      </c>
      <c r="AZ518" s="437" t="str">
        <f t="shared" si="22"/>
        <v>Yes</v>
      </c>
      <c r="BA518" s="437"/>
      <c r="BB518" s="544"/>
      <c r="BC518" s="545"/>
      <c r="BD518" s="247"/>
      <c r="BE518" s="247"/>
      <c r="BF518" s="247"/>
      <c r="BG518" s="247"/>
      <c r="BH518" s="247"/>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FE518" s="146"/>
      <c r="FF518" s="146"/>
      <c r="FG518" s="146"/>
      <c r="FH518" s="146"/>
      <c r="FI518" s="146"/>
      <c r="FJ518" s="146"/>
      <c r="FK518" s="146"/>
      <c r="FL518" s="143"/>
      <c r="FM518" s="143"/>
      <c r="FN518" s="143"/>
      <c r="FO518" s="143"/>
      <c r="FP518" s="143"/>
      <c r="FQ518" s="143"/>
      <c r="FR518" s="143"/>
    </row>
    <row r="519" spans="1:174" x14ac:dyDescent="0.2">
      <c r="A519" s="150" t="s">
        <v>574</v>
      </c>
      <c r="B519" s="151" t="s">
        <v>276</v>
      </c>
      <c r="C519" s="152" t="s">
        <v>277</v>
      </c>
      <c r="D519" s="404" t="s">
        <v>573</v>
      </c>
      <c r="E519" s="436">
        <v>0</v>
      </c>
      <c r="F519" s="286">
        <v>52</v>
      </c>
      <c r="G519" s="447">
        <v>0</v>
      </c>
      <c r="H519" s="416">
        <v>3</v>
      </c>
      <c r="I519" s="416">
        <v>60</v>
      </c>
      <c r="J519" s="416">
        <v>158</v>
      </c>
      <c r="K519" s="416">
        <v>2</v>
      </c>
      <c r="L519" s="416">
        <v>0</v>
      </c>
      <c r="M519" s="416">
        <v>0</v>
      </c>
      <c r="N519" s="416">
        <v>1</v>
      </c>
      <c r="O519" s="416">
        <v>0</v>
      </c>
      <c r="P519" s="416">
        <v>3</v>
      </c>
      <c r="Q519" s="416">
        <v>6</v>
      </c>
      <c r="R519" s="416">
        <v>26</v>
      </c>
      <c r="S519" s="416">
        <v>64</v>
      </c>
      <c r="T519" s="416">
        <v>0</v>
      </c>
      <c r="U519" s="416">
        <v>0</v>
      </c>
      <c r="V519" s="416">
        <v>0</v>
      </c>
      <c r="W519" s="416">
        <v>0</v>
      </c>
      <c r="X519" s="416">
        <v>86</v>
      </c>
      <c r="Y519" s="416">
        <v>71</v>
      </c>
      <c r="Z519" s="416">
        <v>0</v>
      </c>
      <c r="AA519" s="416">
        <v>19</v>
      </c>
      <c r="AB519" s="416">
        <v>551</v>
      </c>
      <c r="AC519" s="561">
        <v>1</v>
      </c>
      <c r="AD519" s="561">
        <v>3</v>
      </c>
      <c r="AE519" s="416">
        <v>1</v>
      </c>
      <c r="AF519" s="416">
        <v>5</v>
      </c>
      <c r="AG519" s="416">
        <v>10</v>
      </c>
      <c r="AH519" s="416">
        <v>5</v>
      </c>
      <c r="AI519" s="416">
        <v>4</v>
      </c>
      <c r="AJ519" s="416">
        <v>2</v>
      </c>
      <c r="AK519" s="416">
        <v>6</v>
      </c>
      <c r="AL519" s="416">
        <v>3</v>
      </c>
      <c r="AM519" s="416">
        <v>36</v>
      </c>
      <c r="AN519" s="416">
        <v>1</v>
      </c>
      <c r="AO519" s="416">
        <v>5</v>
      </c>
      <c r="AP519" s="416">
        <v>9</v>
      </c>
      <c r="AQ519" s="416">
        <v>7</v>
      </c>
      <c r="AR519" s="416">
        <v>1</v>
      </c>
      <c r="AS519" s="416">
        <v>2</v>
      </c>
      <c r="AT519" s="416">
        <v>4</v>
      </c>
      <c r="AU519" s="416">
        <v>3</v>
      </c>
      <c r="AV519" s="416">
        <v>32</v>
      </c>
      <c r="AW519" s="448"/>
      <c r="AX519" s="416"/>
      <c r="AY519" s="437" t="str">
        <f t="shared" si="21"/>
        <v>Yes</v>
      </c>
      <c r="AZ519" s="437" t="str">
        <f t="shared" si="22"/>
        <v>Open</v>
      </c>
      <c r="BA519" s="437"/>
      <c r="BB519" s="544"/>
      <c r="BC519" s="545"/>
      <c r="BD519" s="247"/>
      <c r="BE519" s="247"/>
      <c r="BF519" s="247"/>
      <c r="BG519" s="247"/>
      <c r="BH519" s="247"/>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FE519" s="146"/>
      <c r="FF519" s="146"/>
      <c r="FG519" s="146"/>
      <c r="FH519" s="146"/>
      <c r="FI519" s="146"/>
      <c r="FJ519" s="146"/>
      <c r="FK519" s="146"/>
      <c r="FL519" s="143"/>
      <c r="FM519" s="143"/>
      <c r="FN519" s="143"/>
      <c r="FO519" s="143"/>
      <c r="FP519" s="143"/>
      <c r="FQ519" s="143"/>
      <c r="FR519" s="143"/>
    </row>
    <row r="520" spans="1:174" x14ac:dyDescent="0.2">
      <c r="A520" s="150" t="s">
        <v>576</v>
      </c>
      <c r="B520" s="151" t="s">
        <v>276</v>
      </c>
      <c r="C520" s="152" t="s">
        <v>277</v>
      </c>
      <c r="D520" s="404" t="s">
        <v>575</v>
      </c>
      <c r="E520" s="436">
        <v>0</v>
      </c>
      <c r="F520" s="286">
        <v>10</v>
      </c>
      <c r="G520" s="447">
        <v>0</v>
      </c>
      <c r="H520" s="416">
        <v>3</v>
      </c>
      <c r="I520" s="416">
        <v>188</v>
      </c>
      <c r="J520" s="416">
        <v>308</v>
      </c>
      <c r="K520" s="416">
        <v>12</v>
      </c>
      <c r="L520" s="416">
        <v>2</v>
      </c>
      <c r="M520" s="416">
        <v>15</v>
      </c>
      <c r="N520" s="416">
        <v>4</v>
      </c>
      <c r="O520" s="416">
        <v>0</v>
      </c>
      <c r="P520" s="416">
        <v>5</v>
      </c>
      <c r="Q520" s="416">
        <v>9</v>
      </c>
      <c r="R520" s="416">
        <v>48</v>
      </c>
      <c r="S520" s="416">
        <v>261</v>
      </c>
      <c r="T520" s="416">
        <v>0</v>
      </c>
      <c r="U520" s="416">
        <v>0</v>
      </c>
      <c r="V520" s="416">
        <v>36</v>
      </c>
      <c r="W520" s="416">
        <v>15</v>
      </c>
      <c r="X520" s="416">
        <v>44</v>
      </c>
      <c r="Y520" s="416">
        <v>183</v>
      </c>
      <c r="Z520" s="416">
        <v>0</v>
      </c>
      <c r="AA520" s="416">
        <v>56</v>
      </c>
      <c r="AB520" s="416">
        <v>1199</v>
      </c>
      <c r="AC520" s="561">
        <v>1</v>
      </c>
      <c r="AD520" s="561">
        <v>1</v>
      </c>
      <c r="AE520" s="416">
        <v>14</v>
      </c>
      <c r="AF520" s="416">
        <v>19</v>
      </c>
      <c r="AG520" s="416">
        <v>23</v>
      </c>
      <c r="AH520" s="416">
        <v>14</v>
      </c>
      <c r="AI520" s="416">
        <v>4</v>
      </c>
      <c r="AJ520" s="416">
        <v>1</v>
      </c>
      <c r="AK520" s="416">
        <v>0</v>
      </c>
      <c r="AL520" s="416">
        <v>1</v>
      </c>
      <c r="AM520" s="416">
        <v>76</v>
      </c>
      <c r="AN520" s="416">
        <v>12</v>
      </c>
      <c r="AO520" s="416">
        <v>16</v>
      </c>
      <c r="AP520" s="416">
        <v>13</v>
      </c>
      <c r="AQ520" s="416">
        <v>10</v>
      </c>
      <c r="AR520" s="416">
        <v>4</v>
      </c>
      <c r="AS520" s="416">
        <v>1</v>
      </c>
      <c r="AT520" s="416">
        <v>0</v>
      </c>
      <c r="AU520" s="416">
        <v>1</v>
      </c>
      <c r="AV520" s="416">
        <v>57</v>
      </c>
      <c r="AW520" s="448"/>
      <c r="AX520" s="416"/>
      <c r="AY520" s="437" t="str">
        <f t="shared" si="21"/>
        <v>Yes</v>
      </c>
      <c r="AZ520" s="437" t="str">
        <f t="shared" si="22"/>
        <v>Yes</v>
      </c>
      <c r="BA520" s="437"/>
      <c r="BB520" s="544"/>
      <c r="BC520" s="545"/>
      <c r="BD520" s="247"/>
      <c r="BE520" s="247"/>
      <c r="BF520" s="247"/>
      <c r="BG520" s="247"/>
      <c r="BH520" s="247"/>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FE520" s="146"/>
      <c r="FF520" s="146"/>
      <c r="FG520" s="146"/>
      <c r="FH520" s="146"/>
      <c r="FI520" s="146"/>
      <c r="FJ520" s="146"/>
      <c r="FK520" s="146"/>
      <c r="FL520" s="143"/>
      <c r="FM520" s="143"/>
      <c r="FN520" s="143"/>
      <c r="FO520" s="143"/>
      <c r="FP520" s="143"/>
      <c r="FQ520" s="143"/>
      <c r="FR520" s="143"/>
    </row>
    <row r="521" spans="1:174" x14ac:dyDescent="0.2">
      <c r="A521" s="150" t="s">
        <v>577</v>
      </c>
      <c r="B521" s="151" t="s">
        <v>276</v>
      </c>
      <c r="C521" s="152" t="s">
        <v>279</v>
      </c>
      <c r="D521" s="404" t="s">
        <v>314</v>
      </c>
      <c r="E521" s="436">
        <v>0</v>
      </c>
      <c r="F521" s="286">
        <v>14</v>
      </c>
      <c r="G521" s="447">
        <v>0</v>
      </c>
      <c r="H521" s="416">
        <v>7</v>
      </c>
      <c r="I521" s="416">
        <v>57</v>
      </c>
      <c r="J521" s="416">
        <v>146</v>
      </c>
      <c r="K521" s="416">
        <v>4</v>
      </c>
      <c r="L521" s="416">
        <v>4</v>
      </c>
      <c r="M521" s="416">
        <v>6</v>
      </c>
      <c r="N521" s="416">
        <v>0</v>
      </c>
      <c r="O521" s="416">
        <v>0</v>
      </c>
      <c r="P521" s="416">
        <v>7</v>
      </c>
      <c r="Q521" s="416">
        <v>53</v>
      </c>
      <c r="R521" s="416">
        <v>78</v>
      </c>
      <c r="S521" s="416">
        <v>0</v>
      </c>
      <c r="T521" s="416">
        <v>1</v>
      </c>
      <c r="U521" s="416">
        <v>8</v>
      </c>
      <c r="V521" s="416">
        <v>39</v>
      </c>
      <c r="W521" s="416">
        <v>15</v>
      </c>
      <c r="X521" s="416">
        <v>39</v>
      </c>
      <c r="Y521" s="416">
        <v>212</v>
      </c>
      <c r="Z521" s="416">
        <v>0</v>
      </c>
      <c r="AA521" s="416">
        <v>41</v>
      </c>
      <c r="AB521" s="416">
        <v>731</v>
      </c>
      <c r="AC521" s="561">
        <v>2</v>
      </c>
      <c r="AD521" s="561">
        <v>3</v>
      </c>
      <c r="AE521" s="416">
        <v>89</v>
      </c>
      <c r="AF521" s="416">
        <v>83</v>
      </c>
      <c r="AG521" s="416">
        <v>23</v>
      </c>
      <c r="AH521" s="416">
        <v>6</v>
      </c>
      <c r="AI521" s="416">
        <v>6</v>
      </c>
      <c r="AJ521" s="416">
        <v>2</v>
      </c>
      <c r="AK521" s="416">
        <v>1</v>
      </c>
      <c r="AL521" s="416">
        <v>0</v>
      </c>
      <c r="AM521" s="416">
        <v>210</v>
      </c>
      <c r="AN521" s="416">
        <v>44</v>
      </c>
      <c r="AO521" s="416">
        <v>69</v>
      </c>
      <c r="AP521" s="416">
        <v>9</v>
      </c>
      <c r="AQ521" s="416">
        <v>4</v>
      </c>
      <c r="AR521" s="416">
        <v>2</v>
      </c>
      <c r="AS521" s="416">
        <v>2</v>
      </c>
      <c r="AT521" s="416">
        <v>1</v>
      </c>
      <c r="AU521" s="416">
        <v>0</v>
      </c>
      <c r="AV521" s="416">
        <v>131</v>
      </c>
      <c r="AW521" s="448"/>
      <c r="AX521" s="416"/>
      <c r="AY521" s="437" t="str">
        <f t="shared" si="21"/>
        <v>No</v>
      </c>
      <c r="AZ521" s="437" t="str">
        <f t="shared" si="22"/>
        <v>Open</v>
      </c>
      <c r="BA521" s="437"/>
      <c r="BB521" s="544"/>
      <c r="BC521" s="545"/>
      <c r="BD521" s="247"/>
      <c r="BE521" s="247"/>
      <c r="BF521" s="247"/>
      <c r="BG521" s="247"/>
      <c r="BH521" s="247"/>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FE521" s="146"/>
      <c r="FF521" s="146"/>
      <c r="FG521" s="146"/>
      <c r="FH521" s="146"/>
      <c r="FI521" s="146"/>
      <c r="FJ521" s="146"/>
      <c r="FK521" s="146"/>
      <c r="FL521" s="143"/>
      <c r="FM521" s="143"/>
      <c r="FN521" s="143"/>
      <c r="FO521" s="143"/>
      <c r="FP521" s="143"/>
      <c r="FQ521" s="143"/>
      <c r="FR521" s="143"/>
    </row>
    <row r="522" spans="1:174" x14ac:dyDescent="0.2">
      <c r="A522" s="150" t="s">
        <v>579</v>
      </c>
      <c r="B522" s="151" t="s">
        <v>282</v>
      </c>
      <c r="C522" s="152" t="s">
        <v>293</v>
      </c>
      <c r="D522" s="404" t="s">
        <v>578</v>
      </c>
      <c r="E522" s="436">
        <v>0</v>
      </c>
      <c r="F522" s="286">
        <v>148</v>
      </c>
      <c r="G522" s="447">
        <v>0</v>
      </c>
      <c r="H522" s="416">
        <v>9</v>
      </c>
      <c r="I522" s="416">
        <v>149</v>
      </c>
      <c r="J522" s="416">
        <v>315</v>
      </c>
      <c r="K522" s="416">
        <v>25</v>
      </c>
      <c r="L522" s="416">
        <v>11</v>
      </c>
      <c r="M522" s="416">
        <v>13</v>
      </c>
      <c r="N522" s="416">
        <v>7</v>
      </c>
      <c r="O522" s="416">
        <v>2</v>
      </c>
      <c r="P522" s="416">
        <v>41</v>
      </c>
      <c r="Q522" s="416">
        <v>2336</v>
      </c>
      <c r="R522" s="416">
        <v>5242</v>
      </c>
      <c r="S522" s="416">
        <v>51</v>
      </c>
      <c r="T522" s="416">
        <v>0</v>
      </c>
      <c r="U522" s="416">
        <v>7</v>
      </c>
      <c r="V522" s="416">
        <v>1</v>
      </c>
      <c r="W522" s="416">
        <v>22</v>
      </c>
      <c r="X522" s="416">
        <v>5</v>
      </c>
      <c r="Y522" s="416">
        <v>501</v>
      </c>
      <c r="Z522" s="416">
        <v>0</v>
      </c>
      <c r="AA522" s="416">
        <v>2</v>
      </c>
      <c r="AB522" s="416">
        <v>8887</v>
      </c>
      <c r="AC522" s="561">
        <v>2</v>
      </c>
      <c r="AD522" s="561">
        <v>2</v>
      </c>
      <c r="AE522" s="416">
        <v>4282</v>
      </c>
      <c r="AF522" s="416">
        <v>3269</v>
      </c>
      <c r="AG522" s="416">
        <v>1291</v>
      </c>
      <c r="AH522" s="416">
        <v>609</v>
      </c>
      <c r="AI522" s="416">
        <v>263</v>
      </c>
      <c r="AJ522" s="416">
        <v>34</v>
      </c>
      <c r="AK522" s="416">
        <v>13</v>
      </c>
      <c r="AL522" s="416">
        <v>14</v>
      </c>
      <c r="AM522" s="416">
        <v>9775</v>
      </c>
      <c r="AN522" s="416">
        <v>3320</v>
      </c>
      <c r="AO522" s="416">
        <v>2534</v>
      </c>
      <c r="AP522" s="416">
        <v>1001</v>
      </c>
      <c r="AQ522" s="416">
        <v>472</v>
      </c>
      <c r="AR522" s="416">
        <v>204</v>
      </c>
      <c r="AS522" s="416">
        <v>26</v>
      </c>
      <c r="AT522" s="416">
        <v>10</v>
      </c>
      <c r="AU522" s="416">
        <v>11</v>
      </c>
      <c r="AV522" s="416">
        <v>7578</v>
      </c>
      <c r="AW522" s="448"/>
      <c r="AX522" s="416"/>
      <c r="AY522" s="437" t="str">
        <f t="shared" si="21"/>
        <v>No</v>
      </c>
      <c r="AZ522" s="437" t="str">
        <f t="shared" si="22"/>
        <v>No</v>
      </c>
      <c r="BA522" s="437"/>
      <c r="BB522" s="544"/>
      <c r="BC522" s="545"/>
      <c r="BD522" s="247"/>
      <c r="BE522" s="247"/>
      <c r="BF522" s="247"/>
      <c r="BG522" s="247"/>
      <c r="BH522" s="247"/>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FE522" s="146"/>
      <c r="FF522" s="146"/>
      <c r="FG522" s="146"/>
      <c r="FH522" s="146"/>
      <c r="FI522" s="146"/>
      <c r="FJ522" s="146"/>
      <c r="FK522" s="146"/>
      <c r="FL522" s="143"/>
      <c r="FM522" s="143"/>
      <c r="FN522" s="143"/>
      <c r="FO522" s="143"/>
      <c r="FP522" s="143"/>
      <c r="FQ522" s="143"/>
      <c r="FR522" s="143"/>
    </row>
    <row r="523" spans="1:174" x14ac:dyDescent="0.2">
      <c r="A523" s="150" t="s">
        <v>581</v>
      </c>
      <c r="B523" s="151" t="s">
        <v>276</v>
      </c>
      <c r="C523" s="152" t="s">
        <v>286</v>
      </c>
      <c r="D523" s="404" t="s">
        <v>580</v>
      </c>
      <c r="E523" s="436">
        <v>0</v>
      </c>
      <c r="F523" s="286">
        <v>82</v>
      </c>
      <c r="G523" s="447">
        <v>0</v>
      </c>
      <c r="H523" s="416">
        <v>2</v>
      </c>
      <c r="I523" s="416">
        <v>123</v>
      </c>
      <c r="J523" s="416">
        <v>172</v>
      </c>
      <c r="K523" s="416">
        <v>5</v>
      </c>
      <c r="L523" s="416">
        <v>1</v>
      </c>
      <c r="M523" s="416">
        <v>8</v>
      </c>
      <c r="N523" s="416">
        <v>2</v>
      </c>
      <c r="O523" s="416">
        <v>0</v>
      </c>
      <c r="P523" s="416">
        <v>10</v>
      </c>
      <c r="Q523" s="416">
        <v>221</v>
      </c>
      <c r="R523" s="416">
        <v>458</v>
      </c>
      <c r="S523" s="416">
        <v>0</v>
      </c>
      <c r="T523" s="416">
        <v>0</v>
      </c>
      <c r="U523" s="416">
        <v>6</v>
      </c>
      <c r="V523" s="416">
        <v>22</v>
      </c>
      <c r="W523" s="416">
        <v>26</v>
      </c>
      <c r="X523" s="416">
        <v>13</v>
      </c>
      <c r="Y523" s="416">
        <v>162</v>
      </c>
      <c r="Z523" s="416">
        <v>0</v>
      </c>
      <c r="AA523" s="416">
        <v>22</v>
      </c>
      <c r="AB523" s="416">
        <v>1335</v>
      </c>
      <c r="AC523" s="561">
        <v>2</v>
      </c>
      <c r="AD523" s="561">
        <v>3</v>
      </c>
      <c r="AE523" s="416">
        <v>673</v>
      </c>
      <c r="AF523" s="416">
        <v>137</v>
      </c>
      <c r="AG523" s="416">
        <v>141</v>
      </c>
      <c r="AH523" s="416">
        <v>111</v>
      </c>
      <c r="AI523" s="416">
        <v>38</v>
      </c>
      <c r="AJ523" s="416">
        <v>24</v>
      </c>
      <c r="AK523" s="416">
        <v>20</v>
      </c>
      <c r="AL523" s="416">
        <v>10</v>
      </c>
      <c r="AM523" s="416">
        <v>1154</v>
      </c>
      <c r="AN523" s="416">
        <v>362</v>
      </c>
      <c r="AO523" s="416">
        <v>91</v>
      </c>
      <c r="AP523" s="416">
        <v>77</v>
      </c>
      <c r="AQ523" s="416">
        <v>63</v>
      </c>
      <c r="AR523" s="416">
        <v>33</v>
      </c>
      <c r="AS523" s="416">
        <v>24</v>
      </c>
      <c r="AT523" s="416">
        <v>19</v>
      </c>
      <c r="AU523" s="416">
        <v>10</v>
      </c>
      <c r="AV523" s="416">
        <v>679</v>
      </c>
      <c r="AW523" s="448"/>
      <c r="AX523" s="416"/>
      <c r="AY523" s="437" t="str">
        <f t="shared" si="21"/>
        <v>No</v>
      </c>
      <c r="AZ523" s="437" t="str">
        <f t="shared" si="22"/>
        <v>Open</v>
      </c>
      <c r="BA523" s="437"/>
      <c r="BB523" s="544"/>
      <c r="BC523" s="545"/>
      <c r="BD523" s="247"/>
      <c r="BE523" s="247"/>
      <c r="BF523" s="247"/>
      <c r="BG523" s="247"/>
      <c r="BH523" s="247"/>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FE523" s="146"/>
      <c r="FF523" s="146"/>
      <c r="FG523" s="146"/>
      <c r="FH523" s="146"/>
      <c r="FI523" s="146"/>
      <c r="FJ523" s="146"/>
      <c r="FK523" s="146"/>
      <c r="FL523" s="143"/>
      <c r="FM523" s="143"/>
      <c r="FN523" s="143"/>
      <c r="FO523" s="143"/>
      <c r="FP523" s="143"/>
      <c r="FQ523" s="143"/>
      <c r="FR523" s="143"/>
    </row>
    <row r="524" spans="1:174" x14ac:dyDescent="0.2">
      <c r="A524" s="150" t="s">
        <v>583</v>
      </c>
      <c r="B524" s="151" t="s">
        <v>280</v>
      </c>
      <c r="C524" s="152" t="s">
        <v>128</v>
      </c>
      <c r="D524" s="404" t="s">
        <v>582</v>
      </c>
      <c r="E524" s="436">
        <v>0</v>
      </c>
      <c r="F524" s="286">
        <v>38</v>
      </c>
      <c r="G524" s="447">
        <v>0</v>
      </c>
      <c r="H524" s="416">
        <v>10</v>
      </c>
      <c r="I524" s="416">
        <v>20</v>
      </c>
      <c r="J524" s="416">
        <v>187</v>
      </c>
      <c r="K524" s="416">
        <v>12</v>
      </c>
      <c r="L524" s="416">
        <v>7</v>
      </c>
      <c r="M524" s="416">
        <v>9</v>
      </c>
      <c r="N524" s="416">
        <v>1</v>
      </c>
      <c r="O524" s="416">
        <v>0</v>
      </c>
      <c r="P524" s="416">
        <v>26</v>
      </c>
      <c r="Q524" s="416">
        <v>339</v>
      </c>
      <c r="R524" s="416">
        <v>1023</v>
      </c>
      <c r="S524" s="416">
        <v>0</v>
      </c>
      <c r="T524" s="416">
        <v>0</v>
      </c>
      <c r="U524" s="416">
        <v>15</v>
      </c>
      <c r="V524" s="416">
        <v>2</v>
      </c>
      <c r="W524" s="416">
        <v>11</v>
      </c>
      <c r="X524" s="416">
        <v>1</v>
      </c>
      <c r="Y524" s="416">
        <v>362</v>
      </c>
      <c r="Z524" s="416">
        <v>29</v>
      </c>
      <c r="AA524" s="416">
        <v>0</v>
      </c>
      <c r="AB524" s="416">
        <v>2092</v>
      </c>
      <c r="AC524" s="561">
        <v>2</v>
      </c>
      <c r="AD524" s="561">
        <v>2</v>
      </c>
      <c r="AE524" s="416">
        <v>260</v>
      </c>
      <c r="AF524" s="416">
        <v>498</v>
      </c>
      <c r="AG524" s="416">
        <v>592</v>
      </c>
      <c r="AH524" s="416">
        <v>430</v>
      </c>
      <c r="AI524" s="416">
        <v>124</v>
      </c>
      <c r="AJ524" s="416">
        <v>13</v>
      </c>
      <c r="AK524" s="416">
        <v>7</v>
      </c>
      <c r="AL524" s="416">
        <v>0</v>
      </c>
      <c r="AM524" s="416">
        <v>1924</v>
      </c>
      <c r="AN524" s="416">
        <v>209</v>
      </c>
      <c r="AO524" s="416">
        <v>312</v>
      </c>
      <c r="AP524" s="416">
        <v>392</v>
      </c>
      <c r="AQ524" s="416">
        <v>324</v>
      </c>
      <c r="AR524" s="416">
        <v>113</v>
      </c>
      <c r="AS524" s="416">
        <v>9</v>
      </c>
      <c r="AT524" s="416">
        <v>3</v>
      </c>
      <c r="AU524" s="416">
        <v>0</v>
      </c>
      <c r="AV524" s="416">
        <v>1362</v>
      </c>
      <c r="AW524" s="448"/>
      <c r="AX524" s="416"/>
      <c r="AY524" s="437" t="str">
        <f t="shared" si="21"/>
        <v>No</v>
      </c>
      <c r="AZ524" s="437" t="str">
        <f t="shared" si="22"/>
        <v>No</v>
      </c>
      <c r="BA524" s="437"/>
      <c r="BB524" s="544"/>
      <c r="BC524" s="545"/>
      <c r="BD524" s="247"/>
      <c r="BE524" s="247"/>
      <c r="BF524" s="247"/>
      <c r="BG524" s="247"/>
      <c r="BH524" s="247"/>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FE524" s="146"/>
      <c r="FF524" s="146"/>
      <c r="FG524" s="146"/>
      <c r="FH524" s="146"/>
      <c r="FI524" s="146"/>
      <c r="FJ524" s="146"/>
      <c r="FK524" s="146"/>
      <c r="FL524" s="143"/>
      <c r="FM524" s="143"/>
      <c r="FN524" s="143"/>
      <c r="FO524" s="143"/>
      <c r="FP524" s="143"/>
      <c r="FQ524" s="143"/>
      <c r="FR524" s="143"/>
    </row>
    <row r="525" spans="1:174" x14ac:dyDescent="0.2">
      <c r="A525" s="150" t="s">
        <v>585</v>
      </c>
      <c r="B525" s="151" t="s">
        <v>276</v>
      </c>
      <c r="C525" s="152" t="s">
        <v>285</v>
      </c>
      <c r="D525" s="404" t="s">
        <v>584</v>
      </c>
      <c r="E525" s="436">
        <v>0</v>
      </c>
      <c r="F525" s="286">
        <v>3</v>
      </c>
      <c r="G525" s="447">
        <v>0</v>
      </c>
      <c r="H525" s="416">
        <v>5</v>
      </c>
      <c r="I525" s="416">
        <v>100</v>
      </c>
      <c r="J525" s="416">
        <v>199</v>
      </c>
      <c r="K525" s="416">
        <v>17</v>
      </c>
      <c r="L525" s="416">
        <v>3</v>
      </c>
      <c r="M525" s="416">
        <v>7</v>
      </c>
      <c r="N525" s="416">
        <v>1</v>
      </c>
      <c r="O525" s="416">
        <v>5</v>
      </c>
      <c r="P525" s="416">
        <v>6</v>
      </c>
      <c r="Q525" s="416">
        <v>2</v>
      </c>
      <c r="R525" s="416">
        <v>30</v>
      </c>
      <c r="S525" s="416">
        <v>299</v>
      </c>
      <c r="T525" s="416">
        <v>0</v>
      </c>
      <c r="U525" s="416">
        <v>0</v>
      </c>
      <c r="V525" s="416">
        <v>9</v>
      </c>
      <c r="W525" s="416">
        <v>11</v>
      </c>
      <c r="X525" s="416">
        <v>44</v>
      </c>
      <c r="Y525" s="416">
        <v>81</v>
      </c>
      <c r="Z525" s="416">
        <v>0</v>
      </c>
      <c r="AA525" s="416">
        <v>98</v>
      </c>
      <c r="AB525" s="416">
        <v>920</v>
      </c>
      <c r="AC525" s="561">
        <v>2</v>
      </c>
      <c r="AD525" s="561">
        <v>2</v>
      </c>
      <c r="AE525" s="416">
        <v>24</v>
      </c>
      <c r="AF525" s="416">
        <v>22</v>
      </c>
      <c r="AG525" s="416">
        <v>8</v>
      </c>
      <c r="AH525" s="416">
        <v>4</v>
      </c>
      <c r="AI525" s="416">
        <v>0</v>
      </c>
      <c r="AJ525" s="416">
        <v>1</v>
      </c>
      <c r="AK525" s="416">
        <v>1</v>
      </c>
      <c r="AL525" s="416">
        <v>0</v>
      </c>
      <c r="AM525" s="416">
        <v>60</v>
      </c>
      <c r="AN525" s="416">
        <v>10</v>
      </c>
      <c r="AO525" s="416">
        <v>14</v>
      </c>
      <c r="AP525" s="416">
        <v>5</v>
      </c>
      <c r="AQ525" s="416">
        <v>1</v>
      </c>
      <c r="AR525" s="416">
        <v>0</v>
      </c>
      <c r="AS525" s="416">
        <v>1</v>
      </c>
      <c r="AT525" s="416">
        <v>1</v>
      </c>
      <c r="AU525" s="416">
        <v>0</v>
      </c>
      <c r="AV525" s="416">
        <v>32</v>
      </c>
      <c r="AW525" s="448"/>
      <c r="AX525" s="416"/>
      <c r="AY525" s="437" t="str">
        <f t="shared" si="21"/>
        <v>No</v>
      </c>
      <c r="AZ525" s="437" t="str">
        <f t="shared" si="22"/>
        <v>No</v>
      </c>
      <c r="BA525" s="437"/>
      <c r="BB525" s="544"/>
      <c r="BC525" s="545"/>
      <c r="BD525" s="247"/>
      <c r="BE525" s="247"/>
      <c r="BF525" s="247"/>
      <c r="BG525" s="247"/>
      <c r="BH525" s="247"/>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FE525" s="146"/>
      <c r="FF525" s="146"/>
      <c r="FG525" s="146"/>
      <c r="FH525" s="146"/>
      <c r="FI525" s="146"/>
      <c r="FJ525" s="146"/>
      <c r="FK525" s="146"/>
      <c r="FL525" s="143"/>
      <c r="FM525" s="143"/>
      <c r="FN525" s="143"/>
      <c r="FO525" s="143"/>
      <c r="FP525" s="143"/>
      <c r="FQ525" s="143"/>
      <c r="FR525" s="143"/>
    </row>
    <row r="526" spans="1:174" x14ac:dyDescent="0.2">
      <c r="A526" s="150" t="s">
        <v>587</v>
      </c>
      <c r="B526" s="151" t="s">
        <v>276</v>
      </c>
      <c r="C526" s="152" t="s">
        <v>285</v>
      </c>
      <c r="D526" s="404" t="s">
        <v>586</v>
      </c>
      <c r="E526" s="436">
        <v>0</v>
      </c>
      <c r="F526" s="286">
        <v>28</v>
      </c>
      <c r="G526" s="447">
        <v>0</v>
      </c>
      <c r="H526" s="416">
        <v>2</v>
      </c>
      <c r="I526" s="416">
        <v>41</v>
      </c>
      <c r="J526" s="416">
        <v>123</v>
      </c>
      <c r="K526" s="416">
        <v>0</v>
      </c>
      <c r="L526" s="416">
        <v>5</v>
      </c>
      <c r="M526" s="416">
        <v>9</v>
      </c>
      <c r="N526" s="416">
        <v>1</v>
      </c>
      <c r="O526" s="416">
        <v>0</v>
      </c>
      <c r="P526" s="416">
        <v>3</v>
      </c>
      <c r="Q526" s="416">
        <v>2</v>
      </c>
      <c r="R526" s="416">
        <v>25</v>
      </c>
      <c r="S526" s="416">
        <v>539</v>
      </c>
      <c r="T526" s="416">
        <v>0</v>
      </c>
      <c r="U526" s="416">
        <v>2</v>
      </c>
      <c r="V526" s="416">
        <v>0</v>
      </c>
      <c r="W526" s="416">
        <v>1</v>
      </c>
      <c r="X526" s="416">
        <v>38</v>
      </c>
      <c r="Y526" s="416">
        <v>70</v>
      </c>
      <c r="Z526" s="416">
        <v>0</v>
      </c>
      <c r="AA526" s="416">
        <v>35</v>
      </c>
      <c r="AB526" s="416">
        <v>924</v>
      </c>
      <c r="AC526" s="561">
        <v>2</v>
      </c>
      <c r="AD526" s="561">
        <v>1</v>
      </c>
      <c r="AE526" s="416">
        <v>6</v>
      </c>
      <c r="AF526" s="416">
        <v>5</v>
      </c>
      <c r="AG526" s="416">
        <v>5</v>
      </c>
      <c r="AH526" s="416">
        <v>5</v>
      </c>
      <c r="AI526" s="416">
        <v>3</v>
      </c>
      <c r="AJ526" s="416">
        <v>0</v>
      </c>
      <c r="AK526" s="416">
        <v>3</v>
      </c>
      <c r="AL526" s="416">
        <v>2</v>
      </c>
      <c r="AM526" s="416">
        <v>29</v>
      </c>
      <c r="AN526" s="416">
        <v>6</v>
      </c>
      <c r="AO526" s="416">
        <v>7</v>
      </c>
      <c r="AP526" s="416">
        <v>3</v>
      </c>
      <c r="AQ526" s="416">
        <v>4</v>
      </c>
      <c r="AR526" s="416">
        <v>2</v>
      </c>
      <c r="AS526" s="416">
        <v>0</v>
      </c>
      <c r="AT526" s="416">
        <v>3</v>
      </c>
      <c r="AU526" s="416">
        <v>2</v>
      </c>
      <c r="AV526" s="416">
        <v>27</v>
      </c>
      <c r="AW526" s="448"/>
      <c r="AX526" s="416"/>
      <c r="AY526" s="437" t="str">
        <f t="shared" si="21"/>
        <v>No</v>
      </c>
      <c r="AZ526" s="437" t="str">
        <f t="shared" si="22"/>
        <v>Yes</v>
      </c>
      <c r="BA526" s="437"/>
      <c r="BB526" s="544"/>
      <c r="BC526" s="545"/>
      <c r="BD526" s="247"/>
      <c r="BE526" s="247"/>
      <c r="BF526" s="247"/>
      <c r="BG526" s="247"/>
      <c r="BH526" s="247"/>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FE526" s="146"/>
      <c r="FF526" s="146"/>
      <c r="FG526" s="146"/>
      <c r="FH526" s="146"/>
      <c r="FI526" s="146"/>
      <c r="FJ526" s="146"/>
      <c r="FK526" s="146"/>
      <c r="FL526" s="143"/>
      <c r="FM526" s="143"/>
      <c r="FN526" s="143"/>
      <c r="FO526" s="143"/>
      <c r="FP526" s="143"/>
      <c r="FQ526" s="143"/>
      <c r="FR526" s="143"/>
    </row>
    <row r="527" spans="1:174" x14ac:dyDescent="0.2">
      <c r="A527" s="150" t="s">
        <v>589</v>
      </c>
      <c r="B527" s="151" t="s">
        <v>276</v>
      </c>
      <c r="C527" s="152" t="s">
        <v>279</v>
      </c>
      <c r="D527" s="404" t="s">
        <v>588</v>
      </c>
      <c r="E527" s="436">
        <v>0</v>
      </c>
      <c r="F527" s="286">
        <v>13</v>
      </c>
      <c r="G527" s="447">
        <v>0</v>
      </c>
      <c r="H527" s="416">
        <v>4</v>
      </c>
      <c r="I527" s="416">
        <v>74</v>
      </c>
      <c r="J527" s="416">
        <v>194</v>
      </c>
      <c r="K527" s="416">
        <v>0</v>
      </c>
      <c r="L527" s="416">
        <v>0</v>
      </c>
      <c r="M527" s="416">
        <v>5</v>
      </c>
      <c r="N527" s="416">
        <v>1</v>
      </c>
      <c r="O527" s="416">
        <v>1</v>
      </c>
      <c r="P527" s="416">
        <v>8</v>
      </c>
      <c r="Q527" s="416">
        <v>0</v>
      </c>
      <c r="R527" s="416">
        <v>33</v>
      </c>
      <c r="S527" s="416">
        <v>0</v>
      </c>
      <c r="T527" s="416">
        <v>0</v>
      </c>
      <c r="U527" s="416">
        <v>0</v>
      </c>
      <c r="V527" s="416">
        <v>8</v>
      </c>
      <c r="W527" s="416">
        <v>3</v>
      </c>
      <c r="X527" s="416">
        <v>13</v>
      </c>
      <c r="Y527" s="416">
        <v>71</v>
      </c>
      <c r="Z527" s="416">
        <v>0</v>
      </c>
      <c r="AA527" s="416">
        <v>22</v>
      </c>
      <c r="AB527" s="416">
        <v>450</v>
      </c>
      <c r="AC527" s="561">
        <v>2</v>
      </c>
      <c r="AD527" s="561">
        <v>3</v>
      </c>
      <c r="AE527" s="416">
        <v>18</v>
      </c>
      <c r="AF527" s="416">
        <v>11</v>
      </c>
      <c r="AG527" s="416">
        <v>7</v>
      </c>
      <c r="AH527" s="416">
        <v>1</v>
      </c>
      <c r="AI527" s="416">
        <v>1</v>
      </c>
      <c r="AJ527" s="416">
        <v>0</v>
      </c>
      <c r="AK527" s="416">
        <v>0</v>
      </c>
      <c r="AL527" s="416">
        <v>0</v>
      </c>
      <c r="AM527" s="416">
        <v>38</v>
      </c>
      <c r="AN527" s="416">
        <v>18</v>
      </c>
      <c r="AO527" s="416">
        <v>7</v>
      </c>
      <c r="AP527" s="416">
        <v>7</v>
      </c>
      <c r="AQ527" s="416">
        <v>0</v>
      </c>
      <c r="AR527" s="416">
        <v>1</v>
      </c>
      <c r="AS527" s="416">
        <v>0</v>
      </c>
      <c r="AT527" s="416">
        <v>0</v>
      </c>
      <c r="AU527" s="416">
        <v>0</v>
      </c>
      <c r="AV527" s="416">
        <v>33</v>
      </c>
      <c r="AW527" s="448"/>
      <c r="AX527" s="416"/>
      <c r="AY527" s="437" t="str">
        <f t="shared" si="21"/>
        <v>No</v>
      </c>
      <c r="AZ527" s="437" t="str">
        <f t="shared" si="22"/>
        <v>Open</v>
      </c>
      <c r="BA527" s="437"/>
      <c r="BB527" s="544"/>
      <c r="BC527" s="545"/>
      <c r="BD527" s="247"/>
      <c r="BE527" s="247"/>
      <c r="BF527" s="247"/>
      <c r="BG527" s="247"/>
      <c r="BH527" s="247"/>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FE527" s="146"/>
      <c r="FF527" s="146"/>
      <c r="FG527" s="146"/>
      <c r="FH527" s="146"/>
      <c r="FI527" s="146"/>
      <c r="FJ527" s="146"/>
      <c r="FK527" s="146"/>
      <c r="FL527" s="143"/>
      <c r="FM527" s="143"/>
      <c r="FN527" s="143"/>
      <c r="FO527" s="143"/>
      <c r="FP527" s="143"/>
      <c r="FQ527" s="143"/>
      <c r="FR527" s="143"/>
    </row>
    <row r="528" spans="1:174" x14ac:dyDescent="0.2">
      <c r="A528" s="150" t="s">
        <v>590</v>
      </c>
      <c r="B528" s="151" t="s">
        <v>284</v>
      </c>
      <c r="C528" s="152" t="s">
        <v>283</v>
      </c>
      <c r="D528" s="404" t="s">
        <v>315</v>
      </c>
      <c r="E528" s="436">
        <v>0</v>
      </c>
      <c r="F528" s="286">
        <v>506</v>
      </c>
      <c r="G528" s="447">
        <v>0</v>
      </c>
      <c r="H528" s="416">
        <v>2</v>
      </c>
      <c r="I528" s="416">
        <v>116</v>
      </c>
      <c r="J528" s="416">
        <v>290</v>
      </c>
      <c r="K528" s="416">
        <v>11</v>
      </c>
      <c r="L528" s="416">
        <v>7</v>
      </c>
      <c r="M528" s="416">
        <v>3</v>
      </c>
      <c r="N528" s="416">
        <v>1</v>
      </c>
      <c r="O528" s="416">
        <v>1</v>
      </c>
      <c r="P528" s="416">
        <v>32</v>
      </c>
      <c r="Q528" s="416">
        <v>19</v>
      </c>
      <c r="R528" s="416">
        <v>212</v>
      </c>
      <c r="S528" s="416">
        <v>0</v>
      </c>
      <c r="T528" s="416">
        <v>0</v>
      </c>
      <c r="U528" s="416">
        <v>2</v>
      </c>
      <c r="V528" s="416">
        <v>0</v>
      </c>
      <c r="W528" s="416">
        <v>28</v>
      </c>
      <c r="X528" s="416">
        <v>17</v>
      </c>
      <c r="Y528" s="416">
        <v>106</v>
      </c>
      <c r="Z528" s="416">
        <v>0</v>
      </c>
      <c r="AA528" s="416">
        <v>17</v>
      </c>
      <c r="AB528" s="416">
        <v>1370</v>
      </c>
      <c r="AC528" s="561">
        <v>2</v>
      </c>
      <c r="AD528" s="561">
        <v>2</v>
      </c>
      <c r="AE528" s="416">
        <v>211</v>
      </c>
      <c r="AF528" s="416">
        <v>68</v>
      </c>
      <c r="AG528" s="416">
        <v>17</v>
      </c>
      <c r="AH528" s="416">
        <v>7</v>
      </c>
      <c r="AI528" s="416">
        <v>6</v>
      </c>
      <c r="AJ528" s="416">
        <v>1</v>
      </c>
      <c r="AK528" s="416">
        <v>5</v>
      </c>
      <c r="AL528" s="416">
        <v>3</v>
      </c>
      <c r="AM528" s="416">
        <v>318</v>
      </c>
      <c r="AN528" s="416">
        <v>150</v>
      </c>
      <c r="AO528" s="416">
        <v>48</v>
      </c>
      <c r="AP528" s="416">
        <v>14</v>
      </c>
      <c r="AQ528" s="416">
        <v>4</v>
      </c>
      <c r="AR528" s="416">
        <v>5</v>
      </c>
      <c r="AS528" s="416">
        <v>1</v>
      </c>
      <c r="AT528" s="416">
        <v>6</v>
      </c>
      <c r="AU528" s="416">
        <v>3</v>
      </c>
      <c r="AV528" s="416">
        <v>231</v>
      </c>
      <c r="AW528" s="448"/>
      <c r="AX528" s="416"/>
      <c r="AY528" s="437" t="str">
        <f t="shared" si="21"/>
        <v>No</v>
      </c>
      <c r="AZ528" s="437" t="str">
        <f t="shared" si="22"/>
        <v>No</v>
      </c>
      <c r="BA528" s="437"/>
      <c r="BB528" s="544"/>
      <c r="BC528" s="545"/>
      <c r="BD528" s="247"/>
      <c r="BE528" s="247"/>
      <c r="BF528" s="247"/>
      <c r="BG528" s="247"/>
      <c r="BH528" s="247"/>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FE528" s="146"/>
      <c r="FF528" s="146"/>
      <c r="FG528" s="146"/>
      <c r="FH528" s="146"/>
      <c r="FI528" s="146"/>
      <c r="FJ528" s="146"/>
      <c r="FK528" s="146"/>
      <c r="FL528" s="143"/>
      <c r="FM528" s="143"/>
      <c r="FN528" s="143"/>
      <c r="FO528" s="143"/>
      <c r="FP528" s="143"/>
      <c r="FQ528" s="143"/>
      <c r="FR528" s="143"/>
    </row>
    <row r="529" spans="1:174" x14ac:dyDescent="0.2">
      <c r="A529" s="150" t="s">
        <v>592</v>
      </c>
      <c r="B529" s="151" t="s">
        <v>276</v>
      </c>
      <c r="C529" s="152" t="s">
        <v>69</v>
      </c>
      <c r="D529" s="404" t="s">
        <v>591</v>
      </c>
      <c r="E529" s="436">
        <v>0</v>
      </c>
      <c r="F529" s="286">
        <v>94</v>
      </c>
      <c r="G529" s="447">
        <v>0</v>
      </c>
      <c r="H529" s="416">
        <v>1</v>
      </c>
      <c r="I529" s="416">
        <v>99</v>
      </c>
      <c r="J529" s="416">
        <v>170</v>
      </c>
      <c r="K529" s="416">
        <v>3</v>
      </c>
      <c r="L529" s="416">
        <v>6</v>
      </c>
      <c r="M529" s="416">
        <v>5</v>
      </c>
      <c r="N529" s="416">
        <v>2</v>
      </c>
      <c r="O529" s="416">
        <v>0</v>
      </c>
      <c r="P529" s="416">
        <v>1</v>
      </c>
      <c r="Q529" s="416">
        <v>2</v>
      </c>
      <c r="R529" s="416">
        <v>82</v>
      </c>
      <c r="S529" s="416">
        <v>0</v>
      </c>
      <c r="T529" s="416">
        <v>3</v>
      </c>
      <c r="U529" s="416">
        <v>1</v>
      </c>
      <c r="V529" s="416">
        <v>3</v>
      </c>
      <c r="W529" s="416">
        <v>4</v>
      </c>
      <c r="X529" s="416">
        <v>38</v>
      </c>
      <c r="Y529" s="416">
        <v>78</v>
      </c>
      <c r="Z529" s="416">
        <v>0</v>
      </c>
      <c r="AA529" s="416">
        <v>16</v>
      </c>
      <c r="AB529" s="416">
        <v>608</v>
      </c>
      <c r="AC529" s="561">
        <v>1</v>
      </c>
      <c r="AD529" s="561">
        <v>1</v>
      </c>
      <c r="AE529" s="416">
        <v>13</v>
      </c>
      <c r="AF529" s="416">
        <v>42</v>
      </c>
      <c r="AG529" s="416">
        <v>48</v>
      </c>
      <c r="AH529" s="416">
        <v>14</v>
      </c>
      <c r="AI529" s="416">
        <v>1</v>
      </c>
      <c r="AJ529" s="416">
        <v>3</v>
      </c>
      <c r="AK529" s="416">
        <v>0</v>
      </c>
      <c r="AL529" s="416">
        <v>0</v>
      </c>
      <c r="AM529" s="416">
        <v>121</v>
      </c>
      <c r="AN529" s="416">
        <v>7</v>
      </c>
      <c r="AO529" s="416">
        <v>30</v>
      </c>
      <c r="AP529" s="416">
        <v>35</v>
      </c>
      <c r="AQ529" s="416">
        <v>9</v>
      </c>
      <c r="AR529" s="416">
        <v>0</v>
      </c>
      <c r="AS529" s="416">
        <v>3</v>
      </c>
      <c r="AT529" s="416">
        <v>0</v>
      </c>
      <c r="AU529" s="416">
        <v>0</v>
      </c>
      <c r="AV529" s="416">
        <v>84</v>
      </c>
      <c r="AW529" s="448"/>
      <c r="AX529" s="416"/>
      <c r="AY529" s="437" t="str">
        <f t="shared" si="21"/>
        <v>Yes</v>
      </c>
      <c r="AZ529" s="437" t="str">
        <f t="shared" si="22"/>
        <v>Yes</v>
      </c>
      <c r="BA529" s="437"/>
      <c r="BB529" s="544"/>
      <c r="BC529" s="545"/>
      <c r="BD529" s="247"/>
      <c r="BE529" s="247"/>
      <c r="BF529" s="247"/>
      <c r="BG529" s="247"/>
      <c r="BH529" s="247"/>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FE529" s="146"/>
      <c r="FF529" s="146"/>
      <c r="FG529" s="146"/>
      <c r="FH529" s="146"/>
      <c r="FI529" s="146"/>
      <c r="FJ529" s="146"/>
      <c r="FK529" s="146"/>
      <c r="FL529" s="143"/>
      <c r="FM529" s="143"/>
      <c r="FN529" s="143"/>
      <c r="FO529" s="143"/>
      <c r="FP529" s="143"/>
      <c r="FQ529" s="143"/>
      <c r="FR529" s="143"/>
    </row>
    <row r="530" spans="1:174" x14ac:dyDescent="0.2">
      <c r="A530" s="150" t="s">
        <v>594</v>
      </c>
      <c r="B530" s="151" t="s">
        <v>276</v>
      </c>
      <c r="C530" s="152" t="s">
        <v>279</v>
      </c>
      <c r="D530" s="404" t="s">
        <v>593</v>
      </c>
      <c r="E530" s="436">
        <v>0</v>
      </c>
      <c r="F530" s="286">
        <v>11</v>
      </c>
      <c r="G530" s="447">
        <v>0</v>
      </c>
      <c r="H530" s="416">
        <v>0</v>
      </c>
      <c r="I530" s="416">
        <v>94</v>
      </c>
      <c r="J530" s="416">
        <v>166</v>
      </c>
      <c r="K530" s="416">
        <v>6</v>
      </c>
      <c r="L530" s="416">
        <v>5</v>
      </c>
      <c r="M530" s="416">
        <v>7</v>
      </c>
      <c r="N530" s="416">
        <v>3</v>
      </c>
      <c r="O530" s="416">
        <v>0</v>
      </c>
      <c r="P530" s="416">
        <v>5</v>
      </c>
      <c r="Q530" s="416">
        <v>0</v>
      </c>
      <c r="R530" s="416">
        <v>62</v>
      </c>
      <c r="S530" s="416">
        <v>1133</v>
      </c>
      <c r="T530" s="416">
        <v>49</v>
      </c>
      <c r="U530" s="416">
        <v>1</v>
      </c>
      <c r="V530" s="416">
        <v>14</v>
      </c>
      <c r="W530" s="416">
        <v>10</v>
      </c>
      <c r="X530" s="416">
        <v>57</v>
      </c>
      <c r="Y530" s="416">
        <v>78</v>
      </c>
      <c r="Z530" s="416">
        <v>0</v>
      </c>
      <c r="AA530" s="416">
        <v>39</v>
      </c>
      <c r="AB530" s="416">
        <v>1740</v>
      </c>
      <c r="AC530" s="561">
        <v>2</v>
      </c>
      <c r="AD530" s="561">
        <v>3</v>
      </c>
      <c r="AE530" s="416">
        <v>38</v>
      </c>
      <c r="AF530" s="416">
        <v>29</v>
      </c>
      <c r="AG530" s="416">
        <v>12</v>
      </c>
      <c r="AH530" s="416">
        <v>6</v>
      </c>
      <c r="AI530" s="416">
        <v>6</v>
      </c>
      <c r="AJ530" s="416">
        <v>2</v>
      </c>
      <c r="AK530" s="416">
        <v>0</v>
      </c>
      <c r="AL530" s="416">
        <v>1</v>
      </c>
      <c r="AM530" s="416">
        <v>94</v>
      </c>
      <c r="AN530" s="416">
        <v>21</v>
      </c>
      <c r="AO530" s="416">
        <v>22</v>
      </c>
      <c r="AP530" s="416">
        <v>9</v>
      </c>
      <c r="AQ530" s="416">
        <v>2</v>
      </c>
      <c r="AR530" s="416">
        <v>5</v>
      </c>
      <c r="AS530" s="416">
        <v>2</v>
      </c>
      <c r="AT530" s="416">
        <v>0</v>
      </c>
      <c r="AU530" s="416">
        <v>1</v>
      </c>
      <c r="AV530" s="416">
        <v>62</v>
      </c>
      <c r="AW530" s="448"/>
      <c r="AX530" s="416"/>
      <c r="AY530" s="437" t="str">
        <f t="shared" si="21"/>
        <v>No</v>
      </c>
      <c r="AZ530" s="437" t="str">
        <f t="shared" si="22"/>
        <v>Open</v>
      </c>
      <c r="BA530" s="437"/>
      <c r="BB530" s="544"/>
      <c r="BC530" s="545"/>
      <c r="BD530" s="247"/>
      <c r="BE530" s="247"/>
      <c r="BF530" s="247"/>
      <c r="BG530" s="247"/>
      <c r="BH530" s="247"/>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FE530" s="146"/>
      <c r="FF530" s="146"/>
      <c r="FG530" s="146"/>
      <c r="FH530" s="146"/>
      <c r="FI530" s="146"/>
      <c r="FJ530" s="146"/>
      <c r="FK530" s="146"/>
      <c r="FL530" s="143"/>
      <c r="FM530" s="143"/>
      <c r="FN530" s="143"/>
      <c r="FO530" s="143"/>
      <c r="FP530" s="143"/>
      <c r="FQ530" s="143"/>
      <c r="FR530" s="143"/>
    </row>
    <row r="531" spans="1:174" x14ac:dyDescent="0.2">
      <c r="A531" s="150" t="s">
        <v>595</v>
      </c>
      <c r="B531" s="151" t="s">
        <v>284</v>
      </c>
      <c r="C531" s="152" t="s">
        <v>283</v>
      </c>
      <c r="D531" s="404" t="s">
        <v>316</v>
      </c>
      <c r="E531" s="436">
        <v>0</v>
      </c>
      <c r="F531" s="286">
        <v>193</v>
      </c>
      <c r="G531" s="447">
        <v>0</v>
      </c>
      <c r="H531" s="416">
        <v>7</v>
      </c>
      <c r="I531" s="416">
        <v>125</v>
      </c>
      <c r="J531" s="416">
        <v>199</v>
      </c>
      <c r="K531" s="416">
        <v>2</v>
      </c>
      <c r="L531" s="416">
        <v>3</v>
      </c>
      <c r="M531" s="416">
        <v>6</v>
      </c>
      <c r="N531" s="416">
        <v>3</v>
      </c>
      <c r="O531" s="416">
        <v>0</v>
      </c>
      <c r="P531" s="416">
        <v>14</v>
      </c>
      <c r="Q531" s="416">
        <v>0</v>
      </c>
      <c r="R531" s="416">
        <v>127</v>
      </c>
      <c r="S531" s="416">
        <v>16</v>
      </c>
      <c r="T531" s="416">
        <v>0</v>
      </c>
      <c r="U531" s="416">
        <v>5</v>
      </c>
      <c r="V531" s="416">
        <v>62</v>
      </c>
      <c r="W531" s="416">
        <v>15</v>
      </c>
      <c r="X531" s="416">
        <v>66</v>
      </c>
      <c r="Y531" s="416">
        <v>155</v>
      </c>
      <c r="Z531" s="416">
        <v>0</v>
      </c>
      <c r="AA531" s="416">
        <v>63</v>
      </c>
      <c r="AB531" s="416">
        <v>1061</v>
      </c>
      <c r="AC531" s="561">
        <v>2</v>
      </c>
      <c r="AD531" s="561">
        <v>3</v>
      </c>
      <c r="AE531" s="416">
        <v>122</v>
      </c>
      <c r="AF531" s="416">
        <v>45</v>
      </c>
      <c r="AG531" s="416">
        <v>19</v>
      </c>
      <c r="AH531" s="416">
        <v>14</v>
      </c>
      <c r="AI531" s="416">
        <v>2</v>
      </c>
      <c r="AJ531" s="416">
        <v>3</v>
      </c>
      <c r="AK531" s="416">
        <v>2</v>
      </c>
      <c r="AL531" s="416">
        <v>0</v>
      </c>
      <c r="AM531" s="416">
        <v>207</v>
      </c>
      <c r="AN531" s="416">
        <v>81</v>
      </c>
      <c r="AO531" s="416">
        <v>23</v>
      </c>
      <c r="AP531" s="416">
        <v>8</v>
      </c>
      <c r="AQ531" s="416">
        <v>9</v>
      </c>
      <c r="AR531" s="416">
        <v>2</v>
      </c>
      <c r="AS531" s="416">
        <v>2</v>
      </c>
      <c r="AT531" s="416">
        <v>2</v>
      </c>
      <c r="AU531" s="416">
        <v>0</v>
      </c>
      <c r="AV531" s="416">
        <v>127</v>
      </c>
      <c r="AW531" s="448"/>
      <c r="AX531" s="416"/>
      <c r="AY531" s="437" t="str">
        <f t="shared" si="21"/>
        <v>No</v>
      </c>
      <c r="AZ531" s="437" t="str">
        <f t="shared" si="22"/>
        <v>Open</v>
      </c>
      <c r="BA531" s="437"/>
      <c r="BB531" s="544"/>
      <c r="BC531" s="545"/>
      <c r="BD531" s="247"/>
      <c r="BE531" s="247"/>
      <c r="BF531" s="247"/>
      <c r="BG531" s="247"/>
      <c r="BH531" s="247"/>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FE531" s="146"/>
      <c r="FF531" s="146"/>
      <c r="FG531" s="146"/>
      <c r="FH531" s="146"/>
      <c r="FI531" s="146"/>
      <c r="FJ531" s="146"/>
      <c r="FK531" s="146"/>
      <c r="FL531" s="143"/>
      <c r="FM531" s="143"/>
      <c r="FN531" s="143"/>
      <c r="FO531" s="143"/>
      <c r="FP531" s="143"/>
      <c r="FQ531" s="143"/>
      <c r="FR531" s="143"/>
    </row>
    <row r="532" spans="1:174" x14ac:dyDescent="0.2">
      <c r="A532" s="150" t="s">
        <v>597</v>
      </c>
      <c r="B532" s="151" t="s">
        <v>276</v>
      </c>
      <c r="C532" s="152" t="s">
        <v>69</v>
      </c>
      <c r="D532" s="404" t="s">
        <v>596</v>
      </c>
      <c r="E532" s="436">
        <v>0</v>
      </c>
      <c r="F532" s="286">
        <v>14</v>
      </c>
      <c r="G532" s="447">
        <v>0</v>
      </c>
      <c r="H532" s="416">
        <v>1</v>
      </c>
      <c r="I532" s="416">
        <v>134</v>
      </c>
      <c r="J532" s="416">
        <v>229</v>
      </c>
      <c r="K532" s="416">
        <v>65</v>
      </c>
      <c r="L532" s="416">
        <v>6</v>
      </c>
      <c r="M532" s="416">
        <v>10</v>
      </c>
      <c r="N532" s="416">
        <v>1</v>
      </c>
      <c r="O532" s="416">
        <v>2</v>
      </c>
      <c r="P532" s="416">
        <v>4</v>
      </c>
      <c r="Q532" s="416">
        <v>0</v>
      </c>
      <c r="R532" s="416">
        <v>18</v>
      </c>
      <c r="S532" s="416">
        <v>0</v>
      </c>
      <c r="T532" s="416">
        <v>1</v>
      </c>
      <c r="U532" s="416">
        <v>27</v>
      </c>
      <c r="V532" s="416">
        <v>3</v>
      </c>
      <c r="W532" s="416">
        <v>9</v>
      </c>
      <c r="X532" s="416">
        <v>137</v>
      </c>
      <c r="Y532" s="416">
        <v>90</v>
      </c>
      <c r="Z532" s="416">
        <v>0</v>
      </c>
      <c r="AA532" s="416">
        <v>72</v>
      </c>
      <c r="AB532" s="416">
        <v>823</v>
      </c>
      <c r="AC532" s="561">
        <v>2</v>
      </c>
      <c r="AD532" s="561">
        <v>3</v>
      </c>
      <c r="AE532" s="416">
        <v>15</v>
      </c>
      <c r="AF532" s="416">
        <v>10</v>
      </c>
      <c r="AG532" s="416">
        <v>4</v>
      </c>
      <c r="AH532" s="416">
        <v>2</v>
      </c>
      <c r="AI532" s="416">
        <v>1</v>
      </c>
      <c r="AJ532" s="416">
        <v>0</v>
      </c>
      <c r="AK532" s="416">
        <v>0</v>
      </c>
      <c r="AL532" s="416">
        <v>0</v>
      </c>
      <c r="AM532" s="416">
        <v>32</v>
      </c>
      <c r="AN532" s="416">
        <v>7</v>
      </c>
      <c r="AO532" s="416">
        <v>8</v>
      </c>
      <c r="AP532" s="416">
        <v>1</v>
      </c>
      <c r="AQ532" s="416">
        <v>1</v>
      </c>
      <c r="AR532" s="416">
        <v>1</v>
      </c>
      <c r="AS532" s="416">
        <v>0</v>
      </c>
      <c r="AT532" s="416">
        <v>0</v>
      </c>
      <c r="AU532" s="416">
        <v>0</v>
      </c>
      <c r="AV532" s="416">
        <v>18</v>
      </c>
      <c r="AW532" s="448"/>
      <c r="AX532" s="416"/>
      <c r="AY532" s="437" t="str">
        <f t="shared" si="21"/>
        <v>No</v>
      </c>
      <c r="AZ532" s="437" t="str">
        <f t="shared" si="22"/>
        <v>Open</v>
      </c>
      <c r="BA532" s="437"/>
      <c r="BB532" s="544"/>
      <c r="BC532" s="545"/>
      <c r="BD532" s="247"/>
      <c r="BE532" s="247"/>
      <c r="BF532" s="247"/>
      <c r="BG532" s="247"/>
      <c r="BH532" s="247"/>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FE532" s="146"/>
      <c r="FF532" s="146"/>
      <c r="FG532" s="146"/>
      <c r="FH532" s="146"/>
      <c r="FI532" s="146"/>
      <c r="FJ532" s="146"/>
      <c r="FK532" s="146"/>
      <c r="FL532" s="143"/>
      <c r="FM532" s="143"/>
      <c r="FN532" s="143"/>
      <c r="FO532" s="143"/>
      <c r="FP532" s="143"/>
      <c r="FQ532" s="143"/>
      <c r="FR532" s="143"/>
    </row>
    <row r="533" spans="1:174" x14ac:dyDescent="0.2">
      <c r="A533" s="150" t="s">
        <v>598</v>
      </c>
      <c r="B533" s="151" t="s">
        <v>284</v>
      </c>
      <c r="C533" s="152" t="s">
        <v>285</v>
      </c>
      <c r="D533" s="404" t="s">
        <v>317</v>
      </c>
      <c r="E533" s="436">
        <v>0</v>
      </c>
      <c r="F533" s="286">
        <v>132</v>
      </c>
      <c r="G533" s="447">
        <v>0</v>
      </c>
      <c r="H533" s="416">
        <v>10</v>
      </c>
      <c r="I533" s="416">
        <v>186</v>
      </c>
      <c r="J533" s="416">
        <v>386</v>
      </c>
      <c r="K533" s="416">
        <v>11</v>
      </c>
      <c r="L533" s="416">
        <v>1</v>
      </c>
      <c r="M533" s="416">
        <v>9</v>
      </c>
      <c r="N533" s="416">
        <v>3</v>
      </c>
      <c r="O533" s="416">
        <v>0</v>
      </c>
      <c r="P533" s="416">
        <v>12</v>
      </c>
      <c r="Q533" s="416">
        <v>23</v>
      </c>
      <c r="R533" s="416">
        <v>173</v>
      </c>
      <c r="S533" s="416">
        <v>28</v>
      </c>
      <c r="T533" s="416">
        <v>5</v>
      </c>
      <c r="U533" s="416">
        <v>0</v>
      </c>
      <c r="V533" s="416">
        <v>1</v>
      </c>
      <c r="W533" s="416">
        <v>16</v>
      </c>
      <c r="X533" s="416">
        <v>20</v>
      </c>
      <c r="Y533" s="416">
        <v>176</v>
      </c>
      <c r="Z533" s="416">
        <v>0</v>
      </c>
      <c r="AA533" s="416">
        <v>35</v>
      </c>
      <c r="AB533" s="416">
        <v>1227</v>
      </c>
      <c r="AC533" s="561">
        <v>2</v>
      </c>
      <c r="AD533" s="561">
        <v>3</v>
      </c>
      <c r="AE533" s="416">
        <v>61</v>
      </c>
      <c r="AF533" s="416">
        <v>78</v>
      </c>
      <c r="AG533" s="416">
        <v>59</v>
      </c>
      <c r="AH533" s="416">
        <v>19</v>
      </c>
      <c r="AI533" s="416">
        <v>24</v>
      </c>
      <c r="AJ533" s="416">
        <v>12</v>
      </c>
      <c r="AK533" s="416">
        <v>3</v>
      </c>
      <c r="AL533" s="416">
        <v>1</v>
      </c>
      <c r="AM533" s="416">
        <v>257</v>
      </c>
      <c r="AN533" s="416">
        <v>43</v>
      </c>
      <c r="AO533" s="416">
        <v>57</v>
      </c>
      <c r="AP533" s="416">
        <v>43</v>
      </c>
      <c r="AQ533" s="416">
        <v>19</v>
      </c>
      <c r="AR533" s="416">
        <v>21</v>
      </c>
      <c r="AS533" s="416">
        <v>10</v>
      </c>
      <c r="AT533" s="416">
        <v>2</v>
      </c>
      <c r="AU533" s="416">
        <v>1</v>
      </c>
      <c r="AV533" s="416">
        <v>196</v>
      </c>
      <c r="AW533" s="448"/>
      <c r="AX533" s="416"/>
      <c r="AY533" s="437" t="str">
        <f t="shared" si="21"/>
        <v>No</v>
      </c>
      <c r="AZ533" s="437" t="str">
        <f t="shared" si="22"/>
        <v>Open</v>
      </c>
      <c r="BA533" s="437"/>
      <c r="BB533" s="544"/>
      <c r="BC533" s="545"/>
      <c r="BD533" s="247"/>
      <c r="BE533" s="247"/>
      <c r="BF533" s="247"/>
      <c r="BG533" s="247"/>
      <c r="BH533" s="247"/>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FE533" s="146"/>
      <c r="FF533" s="146"/>
      <c r="FG533" s="146"/>
      <c r="FH533" s="146"/>
      <c r="FI533" s="146"/>
      <c r="FJ533" s="146"/>
      <c r="FK533" s="146"/>
      <c r="FL533" s="143"/>
      <c r="FM533" s="143"/>
      <c r="FN533" s="143"/>
      <c r="FO533" s="143"/>
      <c r="FP533" s="143"/>
      <c r="FQ533" s="143"/>
      <c r="FR533" s="143"/>
    </row>
    <row r="534" spans="1:174" x14ac:dyDescent="0.2">
      <c r="A534" s="150" t="s">
        <v>600</v>
      </c>
      <c r="B534" s="151" t="s">
        <v>282</v>
      </c>
      <c r="C534" s="152" t="s">
        <v>293</v>
      </c>
      <c r="D534" s="404" t="s">
        <v>599</v>
      </c>
      <c r="E534" s="436">
        <v>0</v>
      </c>
      <c r="F534" s="286">
        <v>67</v>
      </c>
      <c r="G534" s="447">
        <v>0</v>
      </c>
      <c r="H534" s="416">
        <v>9</v>
      </c>
      <c r="I534" s="416">
        <v>147</v>
      </c>
      <c r="J534" s="416">
        <v>377</v>
      </c>
      <c r="K534" s="416">
        <v>0</v>
      </c>
      <c r="L534" s="416">
        <v>5</v>
      </c>
      <c r="M534" s="416">
        <v>9</v>
      </c>
      <c r="N534" s="416">
        <v>3</v>
      </c>
      <c r="O534" s="416">
        <v>0</v>
      </c>
      <c r="P534" s="416">
        <v>30</v>
      </c>
      <c r="Q534" s="416">
        <v>0</v>
      </c>
      <c r="R534" s="416">
        <v>175</v>
      </c>
      <c r="S534" s="416">
        <v>55</v>
      </c>
      <c r="T534" s="416">
        <v>0</v>
      </c>
      <c r="U534" s="416">
        <v>2</v>
      </c>
      <c r="V534" s="416">
        <v>0</v>
      </c>
      <c r="W534" s="416">
        <v>23</v>
      </c>
      <c r="X534" s="416">
        <v>1</v>
      </c>
      <c r="Y534" s="416">
        <v>428</v>
      </c>
      <c r="Z534" s="416">
        <v>0</v>
      </c>
      <c r="AA534" s="416">
        <v>3</v>
      </c>
      <c r="AB534" s="416">
        <v>1334</v>
      </c>
      <c r="AC534" s="561">
        <v>2</v>
      </c>
      <c r="AD534" s="561">
        <v>3</v>
      </c>
      <c r="AE534" s="416">
        <v>185</v>
      </c>
      <c r="AF534" s="416">
        <v>41</v>
      </c>
      <c r="AG534" s="416">
        <v>15</v>
      </c>
      <c r="AH534" s="416">
        <v>3</v>
      </c>
      <c r="AI534" s="416">
        <v>2</v>
      </c>
      <c r="AJ534" s="416">
        <v>0</v>
      </c>
      <c r="AK534" s="416">
        <v>0</v>
      </c>
      <c r="AL534" s="416">
        <v>0</v>
      </c>
      <c r="AM534" s="416">
        <v>246</v>
      </c>
      <c r="AN534" s="416">
        <v>126</v>
      </c>
      <c r="AO534" s="416">
        <v>30</v>
      </c>
      <c r="AP534" s="416">
        <v>13</v>
      </c>
      <c r="AQ534" s="416">
        <v>4</v>
      </c>
      <c r="AR534" s="416">
        <v>2</v>
      </c>
      <c r="AS534" s="416">
        <v>0</v>
      </c>
      <c r="AT534" s="416">
        <v>0</v>
      </c>
      <c r="AU534" s="416">
        <v>0</v>
      </c>
      <c r="AV534" s="416">
        <v>175</v>
      </c>
      <c r="AW534" s="448"/>
      <c r="AX534" s="416"/>
      <c r="AY534" s="437" t="str">
        <f t="shared" si="21"/>
        <v>No</v>
      </c>
      <c r="AZ534" s="437" t="str">
        <f t="shared" si="22"/>
        <v>Open</v>
      </c>
      <c r="BA534" s="437"/>
      <c r="BB534" s="544"/>
      <c r="BC534" s="545"/>
      <c r="BD534" s="247"/>
      <c r="BE534" s="247"/>
      <c r="BF534" s="247"/>
      <c r="BG534" s="247"/>
      <c r="BH534" s="247"/>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FE534" s="146"/>
      <c r="FF534" s="146"/>
      <c r="FG534" s="146"/>
      <c r="FH534" s="146"/>
      <c r="FI534" s="146"/>
      <c r="FJ534" s="146"/>
      <c r="FK534" s="146"/>
      <c r="FL534" s="143"/>
      <c r="FM534" s="143"/>
      <c r="FN534" s="143"/>
      <c r="FO534" s="143"/>
      <c r="FP534" s="143"/>
      <c r="FQ534" s="143"/>
      <c r="FR534" s="143"/>
    </row>
    <row r="535" spans="1:174" x14ac:dyDescent="0.2">
      <c r="A535" s="150" t="s">
        <v>602</v>
      </c>
      <c r="B535" s="151" t="s">
        <v>276</v>
      </c>
      <c r="C535" s="152" t="s">
        <v>286</v>
      </c>
      <c r="D535" s="404" t="s">
        <v>601</v>
      </c>
      <c r="E535" s="436">
        <v>0</v>
      </c>
      <c r="F535" s="286">
        <v>7</v>
      </c>
      <c r="G535" s="447">
        <v>0</v>
      </c>
      <c r="H535" s="416">
        <v>2</v>
      </c>
      <c r="I535" s="416">
        <v>40</v>
      </c>
      <c r="J535" s="416">
        <v>82</v>
      </c>
      <c r="K535" s="416">
        <v>0</v>
      </c>
      <c r="L535" s="416">
        <v>1</v>
      </c>
      <c r="M535" s="416">
        <v>4</v>
      </c>
      <c r="N535" s="416">
        <v>2</v>
      </c>
      <c r="O535" s="416">
        <v>0</v>
      </c>
      <c r="P535" s="416">
        <v>9</v>
      </c>
      <c r="Q535" s="416">
        <v>0</v>
      </c>
      <c r="R535" s="416">
        <v>30</v>
      </c>
      <c r="S535" s="416">
        <v>0</v>
      </c>
      <c r="T535" s="416">
        <v>0</v>
      </c>
      <c r="U535" s="416">
        <v>1</v>
      </c>
      <c r="V535" s="416">
        <v>15</v>
      </c>
      <c r="W535" s="416">
        <v>5</v>
      </c>
      <c r="X535" s="416">
        <v>5</v>
      </c>
      <c r="Y535" s="416">
        <v>43</v>
      </c>
      <c r="Z535" s="416">
        <v>0</v>
      </c>
      <c r="AA535" s="416">
        <v>9</v>
      </c>
      <c r="AB535" s="416">
        <v>255</v>
      </c>
      <c r="AC535" s="561">
        <v>2</v>
      </c>
      <c r="AD535" s="561">
        <v>3</v>
      </c>
      <c r="AE535" s="416">
        <v>13</v>
      </c>
      <c r="AF535" s="416">
        <v>12</v>
      </c>
      <c r="AG535" s="416">
        <v>4</v>
      </c>
      <c r="AH535" s="416">
        <v>0</v>
      </c>
      <c r="AI535" s="416">
        <v>1</v>
      </c>
      <c r="AJ535" s="416">
        <v>0</v>
      </c>
      <c r="AK535" s="416">
        <v>0</v>
      </c>
      <c r="AL535" s="416">
        <v>0</v>
      </c>
      <c r="AM535" s="416">
        <v>30</v>
      </c>
      <c r="AN535" s="416">
        <v>13</v>
      </c>
      <c r="AO535" s="416">
        <v>12</v>
      </c>
      <c r="AP535" s="416">
        <v>4</v>
      </c>
      <c r="AQ535" s="416">
        <v>0</v>
      </c>
      <c r="AR535" s="416">
        <v>1</v>
      </c>
      <c r="AS535" s="416">
        <v>0</v>
      </c>
      <c r="AT535" s="416">
        <v>0</v>
      </c>
      <c r="AU535" s="416">
        <v>0</v>
      </c>
      <c r="AV535" s="416">
        <v>30</v>
      </c>
      <c r="AW535" s="448"/>
      <c r="AX535" s="416"/>
      <c r="AY535" s="437" t="str">
        <f t="shared" si="21"/>
        <v>No</v>
      </c>
      <c r="AZ535" s="437" t="str">
        <f t="shared" si="22"/>
        <v>Open</v>
      </c>
      <c r="BA535" s="437"/>
      <c r="BB535" s="544"/>
      <c r="BC535" s="545"/>
      <c r="BD535" s="247"/>
      <c r="BE535" s="247"/>
      <c r="BF535" s="247"/>
      <c r="BG535" s="247"/>
      <c r="BH535" s="247"/>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FE535" s="146"/>
      <c r="FF535" s="146"/>
      <c r="FG535" s="146"/>
      <c r="FH535" s="146"/>
      <c r="FI535" s="146"/>
      <c r="FJ535" s="146"/>
      <c r="FK535" s="146"/>
      <c r="FL535" s="143"/>
      <c r="FM535" s="143"/>
      <c r="FN535" s="143"/>
      <c r="FO535" s="143"/>
      <c r="FP535" s="143"/>
      <c r="FQ535" s="143"/>
      <c r="FR535" s="143"/>
    </row>
    <row r="536" spans="1:174" x14ac:dyDescent="0.2">
      <c r="A536" s="150" t="s">
        <v>604</v>
      </c>
      <c r="B536" s="151" t="s">
        <v>276</v>
      </c>
      <c r="C536" s="152" t="s">
        <v>279</v>
      </c>
      <c r="D536" s="404" t="s">
        <v>603</v>
      </c>
      <c r="E536" s="436">
        <v>0</v>
      </c>
      <c r="F536" s="286">
        <v>27</v>
      </c>
      <c r="G536" s="447">
        <v>0</v>
      </c>
      <c r="H536" s="416">
        <v>5</v>
      </c>
      <c r="I536" s="416">
        <v>64</v>
      </c>
      <c r="J536" s="416">
        <v>159</v>
      </c>
      <c r="K536" s="416">
        <v>7</v>
      </c>
      <c r="L536" s="416">
        <v>2</v>
      </c>
      <c r="M536" s="416">
        <v>4</v>
      </c>
      <c r="N536" s="416">
        <v>3</v>
      </c>
      <c r="O536" s="416">
        <v>0</v>
      </c>
      <c r="P536" s="416">
        <v>10</v>
      </c>
      <c r="Q536" s="416">
        <v>1</v>
      </c>
      <c r="R536" s="416">
        <v>171</v>
      </c>
      <c r="S536" s="416">
        <v>0</v>
      </c>
      <c r="T536" s="416">
        <v>0</v>
      </c>
      <c r="U536" s="416">
        <v>0</v>
      </c>
      <c r="V536" s="416">
        <v>55</v>
      </c>
      <c r="W536" s="416">
        <v>8</v>
      </c>
      <c r="X536" s="416">
        <v>12</v>
      </c>
      <c r="Y536" s="416">
        <v>77</v>
      </c>
      <c r="Z536" s="416">
        <v>0</v>
      </c>
      <c r="AA536" s="416">
        <v>16</v>
      </c>
      <c r="AB536" s="416">
        <v>621</v>
      </c>
      <c r="AC536" s="561">
        <v>2</v>
      </c>
      <c r="AD536" s="561">
        <v>3</v>
      </c>
      <c r="AE536" s="416">
        <v>62</v>
      </c>
      <c r="AF536" s="416">
        <v>77</v>
      </c>
      <c r="AG536" s="416">
        <v>27</v>
      </c>
      <c r="AH536" s="416">
        <v>16</v>
      </c>
      <c r="AI536" s="416">
        <v>15</v>
      </c>
      <c r="AJ536" s="416">
        <v>1</v>
      </c>
      <c r="AK536" s="416">
        <v>0</v>
      </c>
      <c r="AL536" s="416">
        <v>0</v>
      </c>
      <c r="AM536" s="416">
        <v>198</v>
      </c>
      <c r="AN536" s="416">
        <v>43</v>
      </c>
      <c r="AO536" s="416">
        <v>65</v>
      </c>
      <c r="AP536" s="416">
        <v>31</v>
      </c>
      <c r="AQ536" s="416">
        <v>17</v>
      </c>
      <c r="AR536" s="416">
        <v>13</v>
      </c>
      <c r="AS536" s="416">
        <v>3</v>
      </c>
      <c r="AT536" s="416">
        <v>0</v>
      </c>
      <c r="AU536" s="416">
        <v>0</v>
      </c>
      <c r="AV536" s="416">
        <v>172</v>
      </c>
      <c r="AW536" s="448"/>
      <c r="AX536" s="416"/>
      <c r="AY536" s="437" t="str">
        <f t="shared" si="21"/>
        <v>No</v>
      </c>
      <c r="AZ536" s="437" t="str">
        <f t="shared" si="22"/>
        <v>Open</v>
      </c>
      <c r="BA536" s="437"/>
      <c r="BB536" s="544"/>
      <c r="BC536" s="545"/>
      <c r="BD536" s="247"/>
      <c r="BE536" s="247"/>
      <c r="BF536" s="247"/>
      <c r="BG536" s="247"/>
      <c r="BH536" s="247"/>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FE536" s="146"/>
      <c r="FF536" s="146"/>
      <c r="FG536" s="146"/>
      <c r="FH536" s="146"/>
      <c r="FI536" s="146"/>
      <c r="FJ536" s="146"/>
      <c r="FK536" s="146"/>
      <c r="FL536" s="143"/>
      <c r="FM536" s="143"/>
      <c r="FN536" s="143"/>
      <c r="FO536" s="143"/>
      <c r="FP536" s="143"/>
      <c r="FQ536" s="143"/>
      <c r="FR536" s="143"/>
    </row>
    <row r="537" spans="1:174" x14ac:dyDescent="0.2">
      <c r="A537" s="150" t="s">
        <v>606</v>
      </c>
      <c r="B537" s="151" t="s">
        <v>276</v>
      </c>
      <c r="C537" s="152" t="s">
        <v>279</v>
      </c>
      <c r="D537" s="404" t="s">
        <v>605</v>
      </c>
      <c r="E537" s="436">
        <v>0</v>
      </c>
      <c r="F537" s="286">
        <v>16</v>
      </c>
      <c r="G537" s="447">
        <v>0</v>
      </c>
      <c r="H537" s="416">
        <v>14</v>
      </c>
      <c r="I537" s="416">
        <v>82</v>
      </c>
      <c r="J537" s="416">
        <v>260</v>
      </c>
      <c r="K537" s="416">
        <v>2</v>
      </c>
      <c r="L537" s="416">
        <v>4</v>
      </c>
      <c r="M537" s="416">
        <v>4</v>
      </c>
      <c r="N537" s="416">
        <v>0</v>
      </c>
      <c r="O537" s="416">
        <v>1</v>
      </c>
      <c r="P537" s="416">
        <v>12</v>
      </c>
      <c r="Q537" s="416">
        <v>21</v>
      </c>
      <c r="R537" s="416">
        <v>1169</v>
      </c>
      <c r="S537" s="416">
        <v>0</v>
      </c>
      <c r="T537" s="416">
        <v>1</v>
      </c>
      <c r="U537" s="416">
        <v>12</v>
      </c>
      <c r="V537" s="416">
        <v>0</v>
      </c>
      <c r="W537" s="416">
        <v>26</v>
      </c>
      <c r="X537" s="416">
        <v>2</v>
      </c>
      <c r="Y537" s="416">
        <v>194</v>
      </c>
      <c r="Z537" s="416">
        <v>1</v>
      </c>
      <c r="AA537" s="416">
        <v>13</v>
      </c>
      <c r="AB537" s="416">
        <v>1834</v>
      </c>
      <c r="AC537" s="561">
        <v>2</v>
      </c>
      <c r="AD537" s="561">
        <v>2</v>
      </c>
      <c r="AE537" s="416">
        <v>521</v>
      </c>
      <c r="AF537" s="416">
        <v>386</v>
      </c>
      <c r="AG537" s="416">
        <v>217</v>
      </c>
      <c r="AH537" s="416">
        <v>76</v>
      </c>
      <c r="AI537" s="416">
        <v>19</v>
      </c>
      <c r="AJ537" s="416">
        <v>3</v>
      </c>
      <c r="AK537" s="416">
        <v>4</v>
      </c>
      <c r="AL537" s="416">
        <v>19</v>
      </c>
      <c r="AM537" s="416">
        <v>1245</v>
      </c>
      <c r="AN537" s="416">
        <v>509</v>
      </c>
      <c r="AO537" s="416">
        <v>368</v>
      </c>
      <c r="AP537" s="416">
        <v>205</v>
      </c>
      <c r="AQ537" s="416">
        <v>65</v>
      </c>
      <c r="AR537" s="416">
        <v>17</v>
      </c>
      <c r="AS537" s="416">
        <v>3</v>
      </c>
      <c r="AT537" s="416">
        <v>4</v>
      </c>
      <c r="AU537" s="416">
        <v>19</v>
      </c>
      <c r="AV537" s="416">
        <v>1190</v>
      </c>
      <c r="AW537" s="448"/>
      <c r="AX537" s="416"/>
      <c r="AY537" s="437" t="str">
        <f t="shared" si="21"/>
        <v>No</v>
      </c>
      <c r="AZ537" s="437" t="str">
        <f t="shared" si="22"/>
        <v>No</v>
      </c>
      <c r="BA537" s="437"/>
      <c r="BB537" s="544"/>
      <c r="BC537" s="545"/>
      <c r="BD537" s="247"/>
      <c r="BE537" s="247"/>
      <c r="BF537" s="247"/>
      <c r="BG537" s="247"/>
      <c r="BH537" s="247"/>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FE537" s="146"/>
      <c r="FF537" s="146"/>
      <c r="FG537" s="146"/>
      <c r="FH537" s="146"/>
      <c r="FI537" s="146"/>
      <c r="FJ537" s="146"/>
      <c r="FK537" s="146"/>
      <c r="FL537" s="143"/>
      <c r="FM537" s="143"/>
      <c r="FN537" s="143"/>
      <c r="FO537" s="143"/>
      <c r="FP537" s="143"/>
      <c r="FQ537" s="143"/>
      <c r="FR537" s="143"/>
    </row>
    <row r="538" spans="1:174" x14ac:dyDescent="0.2">
      <c r="A538" s="150" t="s">
        <v>108</v>
      </c>
      <c r="B538" s="151" t="s">
        <v>284</v>
      </c>
      <c r="C538" s="152" t="s">
        <v>293</v>
      </c>
      <c r="D538" s="404" t="s">
        <v>107</v>
      </c>
      <c r="E538" s="436">
        <v>0</v>
      </c>
      <c r="F538" s="286">
        <v>301</v>
      </c>
      <c r="G538" s="447">
        <v>0</v>
      </c>
      <c r="H538" s="416">
        <v>4</v>
      </c>
      <c r="I538" s="416">
        <v>262</v>
      </c>
      <c r="J538" s="416">
        <v>458</v>
      </c>
      <c r="K538" s="416">
        <v>15</v>
      </c>
      <c r="L538" s="416">
        <v>7</v>
      </c>
      <c r="M538" s="416">
        <v>26</v>
      </c>
      <c r="N538" s="416">
        <v>7</v>
      </c>
      <c r="O538" s="416">
        <v>0</v>
      </c>
      <c r="P538" s="416">
        <v>42</v>
      </c>
      <c r="Q538" s="416">
        <v>13</v>
      </c>
      <c r="R538" s="416">
        <v>117</v>
      </c>
      <c r="S538" s="416">
        <v>269</v>
      </c>
      <c r="T538" s="416">
        <v>0</v>
      </c>
      <c r="U538" s="416">
        <v>5</v>
      </c>
      <c r="V538" s="416">
        <v>15</v>
      </c>
      <c r="W538" s="416">
        <v>26</v>
      </c>
      <c r="X538" s="416">
        <v>23</v>
      </c>
      <c r="Y538" s="416">
        <v>512</v>
      </c>
      <c r="Z538" s="416">
        <v>0</v>
      </c>
      <c r="AA538" s="416">
        <v>50</v>
      </c>
      <c r="AB538" s="416">
        <v>2152</v>
      </c>
      <c r="AC538" s="561">
        <v>1</v>
      </c>
      <c r="AD538" s="561">
        <v>1</v>
      </c>
      <c r="AE538" s="416">
        <v>101</v>
      </c>
      <c r="AF538" s="416">
        <v>34</v>
      </c>
      <c r="AG538" s="416">
        <v>14</v>
      </c>
      <c r="AH538" s="416">
        <v>14</v>
      </c>
      <c r="AI538" s="416">
        <v>5</v>
      </c>
      <c r="AJ538" s="416">
        <v>3</v>
      </c>
      <c r="AK538" s="416">
        <v>5</v>
      </c>
      <c r="AL538" s="416">
        <v>5</v>
      </c>
      <c r="AM538" s="416">
        <v>181</v>
      </c>
      <c r="AN538" s="416">
        <v>71</v>
      </c>
      <c r="AO538" s="416">
        <v>22</v>
      </c>
      <c r="AP538" s="416">
        <v>11</v>
      </c>
      <c r="AQ538" s="416">
        <v>9</v>
      </c>
      <c r="AR538" s="416">
        <v>4</v>
      </c>
      <c r="AS538" s="416">
        <v>3</v>
      </c>
      <c r="AT538" s="416">
        <v>5</v>
      </c>
      <c r="AU538" s="416">
        <v>5</v>
      </c>
      <c r="AV538" s="416">
        <v>130</v>
      </c>
      <c r="AW538" s="448"/>
      <c r="AX538" s="416"/>
      <c r="AY538" s="437" t="str">
        <f t="shared" si="21"/>
        <v>Yes</v>
      </c>
      <c r="AZ538" s="437" t="str">
        <f t="shared" si="22"/>
        <v>Yes</v>
      </c>
      <c r="BA538" s="437"/>
      <c r="BB538" s="544"/>
      <c r="BC538" s="545"/>
      <c r="BD538" s="247"/>
      <c r="BE538" s="247"/>
      <c r="BF538" s="247"/>
      <c r="BG538" s="247"/>
      <c r="BH538" s="247"/>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FE538" s="146"/>
      <c r="FF538" s="146"/>
      <c r="FG538" s="146"/>
      <c r="FH538" s="146"/>
      <c r="FI538" s="146"/>
      <c r="FJ538" s="146"/>
      <c r="FK538" s="146"/>
      <c r="FL538" s="143"/>
      <c r="FM538" s="143"/>
      <c r="FN538" s="143"/>
      <c r="FO538" s="143"/>
      <c r="FP538" s="143"/>
      <c r="FQ538" s="143"/>
      <c r="FR538" s="143"/>
    </row>
    <row r="539" spans="1:174" x14ac:dyDescent="0.2">
      <c r="A539" s="150" t="s">
        <v>608</v>
      </c>
      <c r="B539" s="151" t="s">
        <v>276</v>
      </c>
      <c r="C539" s="152" t="s">
        <v>69</v>
      </c>
      <c r="D539" s="404" t="s">
        <v>607</v>
      </c>
      <c r="E539" s="436">
        <v>0</v>
      </c>
      <c r="F539" s="286">
        <v>46</v>
      </c>
      <c r="G539" s="447">
        <v>0</v>
      </c>
      <c r="H539" s="416">
        <v>12</v>
      </c>
      <c r="I539" s="416">
        <v>70</v>
      </c>
      <c r="J539" s="416">
        <v>207</v>
      </c>
      <c r="K539" s="416">
        <v>11</v>
      </c>
      <c r="L539" s="416">
        <v>4</v>
      </c>
      <c r="M539" s="416">
        <v>6</v>
      </c>
      <c r="N539" s="416">
        <v>2</v>
      </c>
      <c r="O539" s="416">
        <v>2</v>
      </c>
      <c r="P539" s="416">
        <v>2</v>
      </c>
      <c r="Q539" s="416">
        <v>70</v>
      </c>
      <c r="R539" s="416">
        <v>1658</v>
      </c>
      <c r="S539" s="416">
        <v>0</v>
      </c>
      <c r="T539" s="416">
        <v>4</v>
      </c>
      <c r="U539" s="416">
        <v>0</v>
      </c>
      <c r="V539" s="416">
        <v>37</v>
      </c>
      <c r="W539" s="416">
        <v>14</v>
      </c>
      <c r="X539" s="416">
        <v>8</v>
      </c>
      <c r="Y539" s="416">
        <v>108</v>
      </c>
      <c r="Z539" s="416">
        <v>1</v>
      </c>
      <c r="AA539" s="416">
        <v>6</v>
      </c>
      <c r="AB539" s="416">
        <v>2268</v>
      </c>
      <c r="AC539" s="561">
        <v>2</v>
      </c>
      <c r="AD539" s="561">
        <v>2</v>
      </c>
      <c r="AE539" s="416">
        <v>653</v>
      </c>
      <c r="AF539" s="416">
        <v>1127</v>
      </c>
      <c r="AG539" s="416">
        <v>423</v>
      </c>
      <c r="AH539" s="416">
        <v>166</v>
      </c>
      <c r="AI539" s="416">
        <v>78</v>
      </c>
      <c r="AJ539" s="416">
        <v>13</v>
      </c>
      <c r="AK539" s="416">
        <v>1</v>
      </c>
      <c r="AL539" s="416">
        <v>8</v>
      </c>
      <c r="AM539" s="416">
        <v>2469</v>
      </c>
      <c r="AN539" s="416">
        <v>483</v>
      </c>
      <c r="AO539" s="416">
        <v>758</v>
      </c>
      <c r="AP539" s="416">
        <v>294</v>
      </c>
      <c r="AQ539" s="416">
        <v>117</v>
      </c>
      <c r="AR539" s="416">
        <v>58</v>
      </c>
      <c r="AS539" s="416">
        <v>9</v>
      </c>
      <c r="AT539" s="416">
        <v>1</v>
      </c>
      <c r="AU539" s="416">
        <v>8</v>
      </c>
      <c r="AV539" s="416">
        <v>1728</v>
      </c>
      <c r="AW539" s="448"/>
      <c r="AX539" s="416"/>
      <c r="AY539" s="437" t="str">
        <f t="shared" si="21"/>
        <v>No</v>
      </c>
      <c r="AZ539" s="437" t="str">
        <f t="shared" si="22"/>
        <v>No</v>
      </c>
      <c r="BA539" s="437"/>
      <c r="BB539" s="544"/>
      <c r="BC539" s="545"/>
      <c r="BD539" s="247"/>
      <c r="BE539" s="247"/>
      <c r="BF539" s="247"/>
      <c r="BG539" s="247"/>
      <c r="BH539" s="247"/>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FE539" s="146"/>
      <c r="FF539" s="146"/>
      <c r="FG539" s="146"/>
      <c r="FH539" s="146"/>
      <c r="FI539" s="146"/>
      <c r="FJ539" s="146"/>
      <c r="FK539" s="146"/>
      <c r="FL539" s="143"/>
      <c r="FM539" s="143"/>
      <c r="FN539" s="143"/>
      <c r="FO539" s="143"/>
      <c r="FP539" s="143"/>
      <c r="FQ539" s="143"/>
      <c r="FR539" s="143"/>
    </row>
    <row r="540" spans="1:174" x14ac:dyDescent="0.2">
      <c r="A540" s="150" t="s">
        <v>609</v>
      </c>
      <c r="B540" s="151" t="s">
        <v>284</v>
      </c>
      <c r="C540" s="152" t="s">
        <v>279</v>
      </c>
      <c r="D540" s="404" t="s">
        <v>318</v>
      </c>
      <c r="E540" s="436">
        <v>0</v>
      </c>
      <c r="F540" s="286">
        <v>143</v>
      </c>
      <c r="G540" s="447">
        <v>0</v>
      </c>
      <c r="H540" s="416">
        <v>22</v>
      </c>
      <c r="I540" s="416">
        <v>157</v>
      </c>
      <c r="J540" s="416">
        <v>311</v>
      </c>
      <c r="K540" s="416">
        <v>6</v>
      </c>
      <c r="L540" s="416">
        <v>9</v>
      </c>
      <c r="M540" s="416">
        <v>11</v>
      </c>
      <c r="N540" s="416">
        <v>0</v>
      </c>
      <c r="O540" s="416">
        <v>5</v>
      </c>
      <c r="P540" s="416">
        <v>25</v>
      </c>
      <c r="Q540" s="416">
        <v>4013</v>
      </c>
      <c r="R540" s="416">
        <v>6117</v>
      </c>
      <c r="S540" s="416">
        <v>0</v>
      </c>
      <c r="T540" s="416">
        <v>1</v>
      </c>
      <c r="U540" s="416">
        <v>20</v>
      </c>
      <c r="V540" s="416">
        <v>3</v>
      </c>
      <c r="W540" s="416">
        <v>79</v>
      </c>
      <c r="X540" s="416">
        <v>4</v>
      </c>
      <c r="Y540" s="416">
        <v>555</v>
      </c>
      <c r="Z540" s="416">
        <v>1</v>
      </c>
      <c r="AA540" s="416">
        <v>11</v>
      </c>
      <c r="AB540" s="416">
        <v>11493</v>
      </c>
      <c r="AC540" s="561">
        <v>1</v>
      </c>
      <c r="AD540" s="561">
        <v>2</v>
      </c>
      <c r="AE540" s="416">
        <v>4403</v>
      </c>
      <c r="AF540" s="416">
        <v>3348</v>
      </c>
      <c r="AG540" s="416">
        <v>2498</v>
      </c>
      <c r="AH540" s="416">
        <v>896</v>
      </c>
      <c r="AI540" s="416">
        <v>157</v>
      </c>
      <c r="AJ540" s="416">
        <v>43</v>
      </c>
      <c r="AK540" s="416">
        <v>14</v>
      </c>
      <c r="AL540" s="416">
        <v>16</v>
      </c>
      <c r="AM540" s="416">
        <v>11375</v>
      </c>
      <c r="AN540" s="416">
        <v>3893</v>
      </c>
      <c r="AO540" s="416">
        <v>3076</v>
      </c>
      <c r="AP540" s="416">
        <v>2272</v>
      </c>
      <c r="AQ540" s="416">
        <v>692</v>
      </c>
      <c r="AR540" s="416">
        <v>137</v>
      </c>
      <c r="AS540" s="416">
        <v>33</v>
      </c>
      <c r="AT540" s="416">
        <v>11</v>
      </c>
      <c r="AU540" s="416">
        <v>16</v>
      </c>
      <c r="AV540" s="416">
        <v>10130</v>
      </c>
      <c r="AW540" s="448"/>
      <c r="AX540" s="416"/>
      <c r="AY540" s="437" t="str">
        <f t="shared" si="21"/>
        <v>Yes</v>
      </c>
      <c r="AZ540" s="437" t="str">
        <f t="shared" si="22"/>
        <v>No</v>
      </c>
      <c r="BA540" s="437"/>
      <c r="BB540" s="544"/>
      <c r="BC540" s="545"/>
      <c r="BD540" s="247"/>
      <c r="BE540" s="247"/>
      <c r="BF540" s="247"/>
      <c r="BG540" s="247"/>
      <c r="BH540" s="247"/>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FE540" s="146"/>
      <c r="FF540" s="146"/>
      <c r="FG540" s="146"/>
      <c r="FH540" s="146"/>
      <c r="FI540" s="146"/>
      <c r="FJ540" s="146"/>
      <c r="FK540" s="146"/>
      <c r="FL540" s="143"/>
      <c r="FM540" s="143"/>
      <c r="FN540" s="143"/>
      <c r="FO540" s="143"/>
      <c r="FP540" s="143"/>
      <c r="FQ540" s="143"/>
      <c r="FR540" s="143"/>
    </row>
    <row r="541" spans="1:174" x14ac:dyDescent="0.2">
      <c r="A541" s="150" t="s">
        <v>610</v>
      </c>
      <c r="B541" s="151" t="s">
        <v>276</v>
      </c>
      <c r="C541" s="152" t="s">
        <v>286</v>
      </c>
      <c r="D541" s="404" t="s">
        <v>319</v>
      </c>
      <c r="E541" s="436">
        <v>0</v>
      </c>
      <c r="F541" s="286">
        <v>31</v>
      </c>
      <c r="G541" s="447">
        <v>0</v>
      </c>
      <c r="H541" s="416">
        <v>1</v>
      </c>
      <c r="I541" s="416">
        <v>62</v>
      </c>
      <c r="J541" s="416">
        <v>173</v>
      </c>
      <c r="K541" s="416">
        <v>10</v>
      </c>
      <c r="L541" s="416">
        <v>1</v>
      </c>
      <c r="M541" s="416">
        <v>7</v>
      </c>
      <c r="N541" s="416">
        <v>2</v>
      </c>
      <c r="O541" s="416">
        <v>0</v>
      </c>
      <c r="P541" s="416">
        <v>7</v>
      </c>
      <c r="Q541" s="416">
        <v>5</v>
      </c>
      <c r="R541" s="416">
        <v>54</v>
      </c>
      <c r="S541" s="416">
        <v>46</v>
      </c>
      <c r="T541" s="416">
        <v>1</v>
      </c>
      <c r="U541" s="416">
        <v>0</v>
      </c>
      <c r="V541" s="416">
        <v>7</v>
      </c>
      <c r="W541" s="416">
        <v>4</v>
      </c>
      <c r="X541" s="416">
        <v>5</v>
      </c>
      <c r="Y541" s="416">
        <v>190</v>
      </c>
      <c r="Z541" s="416">
        <v>0</v>
      </c>
      <c r="AA541" s="416">
        <v>8</v>
      </c>
      <c r="AB541" s="416">
        <v>614</v>
      </c>
      <c r="AC541" s="561">
        <v>2</v>
      </c>
      <c r="AD541" s="561">
        <v>2</v>
      </c>
      <c r="AE541" s="416">
        <v>42</v>
      </c>
      <c r="AF541" s="416">
        <v>25</v>
      </c>
      <c r="AG541" s="416">
        <v>10</v>
      </c>
      <c r="AH541" s="416">
        <v>6</v>
      </c>
      <c r="AI541" s="416">
        <v>2</v>
      </c>
      <c r="AJ541" s="416">
        <v>7</v>
      </c>
      <c r="AK541" s="416">
        <v>0</v>
      </c>
      <c r="AL541" s="416">
        <v>0</v>
      </c>
      <c r="AM541" s="416">
        <v>92</v>
      </c>
      <c r="AN541" s="416">
        <v>29</v>
      </c>
      <c r="AO541" s="416">
        <v>16</v>
      </c>
      <c r="AP541" s="416">
        <v>9</v>
      </c>
      <c r="AQ541" s="416">
        <v>2</v>
      </c>
      <c r="AR541" s="416">
        <v>1</v>
      </c>
      <c r="AS541" s="416">
        <v>6</v>
      </c>
      <c r="AT541" s="416">
        <v>0</v>
      </c>
      <c r="AU541" s="416">
        <v>0</v>
      </c>
      <c r="AV541" s="416">
        <v>63</v>
      </c>
      <c r="AW541" s="448"/>
      <c r="AX541" s="416"/>
      <c r="AY541" s="437" t="str">
        <f t="shared" ref="AY541:AY604" si="23">+IF(AC541=1,"Yes","No")</f>
        <v>No</v>
      </c>
      <c r="AZ541" s="437" t="str">
        <f t="shared" ref="AZ541:AZ604" si="24">+IF(AD541=1,"Yes",IF(AD541=2,"No","Open"))</f>
        <v>No</v>
      </c>
      <c r="BA541" s="437"/>
      <c r="BB541" s="544"/>
      <c r="BC541" s="545"/>
      <c r="BD541" s="247"/>
      <c r="BE541" s="247"/>
      <c r="BF541" s="247"/>
      <c r="BG541" s="247"/>
      <c r="BH541" s="247"/>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FE541" s="146"/>
      <c r="FF541" s="146"/>
      <c r="FG541" s="146"/>
      <c r="FH541" s="146"/>
      <c r="FI541" s="146"/>
      <c r="FJ541" s="146"/>
      <c r="FK541" s="146"/>
      <c r="FL541" s="143"/>
      <c r="FM541" s="143"/>
      <c r="FN541" s="143"/>
      <c r="FO541" s="143"/>
      <c r="FP541" s="143"/>
      <c r="FQ541" s="143"/>
      <c r="FR541" s="143"/>
    </row>
    <row r="542" spans="1:174" x14ac:dyDescent="0.2">
      <c r="A542" s="150" t="s">
        <v>611</v>
      </c>
      <c r="B542" s="151" t="s">
        <v>276</v>
      </c>
      <c r="C542" s="152" t="s">
        <v>279</v>
      </c>
      <c r="D542" s="404" t="s">
        <v>320</v>
      </c>
      <c r="E542" s="436">
        <v>0</v>
      </c>
      <c r="F542" s="286">
        <v>6</v>
      </c>
      <c r="G542" s="447">
        <v>0</v>
      </c>
      <c r="H542" s="416">
        <v>3</v>
      </c>
      <c r="I542" s="416">
        <v>56</v>
      </c>
      <c r="J542" s="416">
        <v>128</v>
      </c>
      <c r="K542" s="416">
        <v>3</v>
      </c>
      <c r="L542" s="416">
        <v>1</v>
      </c>
      <c r="M542" s="416">
        <v>2</v>
      </c>
      <c r="N542" s="416">
        <v>2</v>
      </c>
      <c r="O542" s="416">
        <v>0</v>
      </c>
      <c r="P542" s="416">
        <v>2</v>
      </c>
      <c r="Q542" s="416">
        <v>91</v>
      </c>
      <c r="R542" s="416">
        <v>46</v>
      </c>
      <c r="S542" s="416">
        <v>5</v>
      </c>
      <c r="T542" s="416">
        <v>0</v>
      </c>
      <c r="U542" s="416">
        <v>0</v>
      </c>
      <c r="V542" s="416">
        <v>0</v>
      </c>
      <c r="W542" s="416">
        <v>4</v>
      </c>
      <c r="X542" s="416">
        <v>6</v>
      </c>
      <c r="Y542" s="416">
        <v>73</v>
      </c>
      <c r="Z542" s="416">
        <v>0</v>
      </c>
      <c r="AA542" s="416">
        <v>3</v>
      </c>
      <c r="AB542" s="416">
        <v>431</v>
      </c>
      <c r="AC542" s="561">
        <v>2</v>
      </c>
      <c r="AD542" s="561">
        <v>3</v>
      </c>
      <c r="AE542" s="416">
        <v>36</v>
      </c>
      <c r="AF542" s="416">
        <v>8</v>
      </c>
      <c r="AG542" s="416">
        <v>20</v>
      </c>
      <c r="AH542" s="416">
        <v>6</v>
      </c>
      <c r="AI542" s="416">
        <v>6</v>
      </c>
      <c r="AJ542" s="416">
        <v>65</v>
      </c>
      <c r="AK542" s="416">
        <v>3</v>
      </c>
      <c r="AL542" s="416">
        <v>6</v>
      </c>
      <c r="AM542" s="416">
        <v>150</v>
      </c>
      <c r="AN542" s="416">
        <v>23</v>
      </c>
      <c r="AO542" s="416">
        <v>10</v>
      </c>
      <c r="AP542" s="416">
        <v>18</v>
      </c>
      <c r="AQ542" s="416">
        <v>5</v>
      </c>
      <c r="AR542" s="416">
        <v>8</v>
      </c>
      <c r="AS542" s="416">
        <v>64</v>
      </c>
      <c r="AT542" s="416">
        <v>3</v>
      </c>
      <c r="AU542" s="416">
        <v>6</v>
      </c>
      <c r="AV542" s="416">
        <v>137</v>
      </c>
      <c r="AW542" s="448"/>
      <c r="AX542" s="416"/>
      <c r="AY542" s="437" t="str">
        <f t="shared" si="23"/>
        <v>No</v>
      </c>
      <c r="AZ542" s="437" t="str">
        <f t="shared" si="24"/>
        <v>Open</v>
      </c>
      <c r="BA542" s="437"/>
      <c r="BB542" s="544"/>
      <c r="BC542" s="545"/>
      <c r="BD542" s="247"/>
      <c r="BE542" s="247"/>
      <c r="BF542" s="247"/>
      <c r="BG542" s="247"/>
      <c r="BH542" s="247"/>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FE542" s="146"/>
      <c r="FF542" s="146"/>
      <c r="FG542" s="146"/>
      <c r="FH542" s="146"/>
      <c r="FI542" s="146"/>
      <c r="FJ542" s="146"/>
      <c r="FK542" s="146"/>
      <c r="FL542" s="143"/>
      <c r="FM542" s="143"/>
      <c r="FN542" s="143"/>
      <c r="FO542" s="143"/>
      <c r="FP542" s="143"/>
      <c r="FQ542" s="143"/>
      <c r="FR542" s="143"/>
    </row>
    <row r="543" spans="1:174" x14ac:dyDescent="0.2">
      <c r="A543" s="150" t="s">
        <v>613</v>
      </c>
      <c r="B543" s="151" t="s">
        <v>282</v>
      </c>
      <c r="C543" s="152" t="s">
        <v>278</v>
      </c>
      <c r="D543" s="404" t="s">
        <v>612</v>
      </c>
      <c r="E543" s="436">
        <v>0</v>
      </c>
      <c r="F543" s="286">
        <v>271</v>
      </c>
      <c r="G543" s="447">
        <v>0</v>
      </c>
      <c r="H543" s="416">
        <v>10</v>
      </c>
      <c r="I543" s="416">
        <v>142</v>
      </c>
      <c r="J543" s="416">
        <v>324</v>
      </c>
      <c r="K543" s="416">
        <v>24</v>
      </c>
      <c r="L543" s="416">
        <v>5</v>
      </c>
      <c r="M543" s="416">
        <v>14</v>
      </c>
      <c r="N543" s="416">
        <v>8</v>
      </c>
      <c r="O543" s="416">
        <v>0</v>
      </c>
      <c r="P543" s="416">
        <v>35</v>
      </c>
      <c r="Q543" s="416">
        <v>0</v>
      </c>
      <c r="R543" s="416">
        <v>200</v>
      </c>
      <c r="S543" s="416">
        <v>0</v>
      </c>
      <c r="T543" s="416">
        <v>0</v>
      </c>
      <c r="U543" s="416">
        <v>7</v>
      </c>
      <c r="V543" s="416">
        <v>4</v>
      </c>
      <c r="W543" s="416">
        <v>27</v>
      </c>
      <c r="X543" s="416">
        <v>15</v>
      </c>
      <c r="Y543" s="416">
        <v>560</v>
      </c>
      <c r="Z543" s="416">
        <v>0</v>
      </c>
      <c r="AA543" s="416">
        <v>13</v>
      </c>
      <c r="AB543" s="416">
        <v>1659</v>
      </c>
      <c r="AC543" s="561">
        <v>1</v>
      </c>
      <c r="AD543" s="561">
        <v>3</v>
      </c>
      <c r="AE543" s="416">
        <v>228</v>
      </c>
      <c r="AF543" s="416">
        <v>29</v>
      </c>
      <c r="AG543" s="416">
        <v>27</v>
      </c>
      <c r="AH543" s="416">
        <v>7</v>
      </c>
      <c r="AI543" s="416">
        <v>2</v>
      </c>
      <c r="AJ543" s="416">
        <v>2</v>
      </c>
      <c r="AK543" s="416">
        <v>0</v>
      </c>
      <c r="AL543" s="416">
        <v>0</v>
      </c>
      <c r="AM543" s="416">
        <v>295</v>
      </c>
      <c r="AN543" s="416">
        <v>151</v>
      </c>
      <c r="AO543" s="416">
        <v>23</v>
      </c>
      <c r="AP543" s="416">
        <v>16</v>
      </c>
      <c r="AQ543" s="416">
        <v>6</v>
      </c>
      <c r="AR543" s="416">
        <v>2</v>
      </c>
      <c r="AS543" s="416">
        <v>2</v>
      </c>
      <c r="AT543" s="416">
        <v>0</v>
      </c>
      <c r="AU543" s="416">
        <v>0</v>
      </c>
      <c r="AV543" s="416">
        <v>200</v>
      </c>
      <c r="AW543" s="448"/>
      <c r="AX543" s="416"/>
      <c r="AY543" s="437" t="str">
        <f t="shared" si="23"/>
        <v>Yes</v>
      </c>
      <c r="AZ543" s="437" t="str">
        <f t="shared" si="24"/>
        <v>Open</v>
      </c>
      <c r="BA543" s="437"/>
      <c r="BB543" s="544"/>
      <c r="BC543" s="545"/>
      <c r="BD543" s="247"/>
      <c r="BE543" s="247"/>
      <c r="BF543" s="247"/>
      <c r="BG543" s="247"/>
      <c r="BH543" s="247"/>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FE543" s="146"/>
      <c r="FF543" s="146"/>
      <c r="FG543" s="146"/>
      <c r="FH543" s="146"/>
      <c r="FI543" s="146"/>
      <c r="FJ543" s="146"/>
      <c r="FK543" s="146"/>
      <c r="FL543" s="143"/>
      <c r="FM543" s="143"/>
      <c r="FN543" s="143"/>
      <c r="FO543" s="143"/>
      <c r="FP543" s="143"/>
      <c r="FQ543" s="143"/>
      <c r="FR543" s="143"/>
    </row>
    <row r="544" spans="1:174" x14ac:dyDescent="0.2">
      <c r="A544" s="150" t="s">
        <v>615</v>
      </c>
      <c r="B544" s="151" t="s">
        <v>276</v>
      </c>
      <c r="C544" s="152" t="s">
        <v>277</v>
      </c>
      <c r="D544" s="404" t="s">
        <v>614</v>
      </c>
      <c r="E544" s="436">
        <v>0</v>
      </c>
      <c r="F544" s="286">
        <v>22</v>
      </c>
      <c r="G544" s="447">
        <v>0</v>
      </c>
      <c r="H544" s="416">
        <v>0</v>
      </c>
      <c r="I544" s="416">
        <v>44</v>
      </c>
      <c r="J544" s="416">
        <v>155</v>
      </c>
      <c r="K544" s="416">
        <v>5</v>
      </c>
      <c r="L544" s="416">
        <v>3</v>
      </c>
      <c r="M544" s="416">
        <v>3</v>
      </c>
      <c r="N544" s="416">
        <v>3</v>
      </c>
      <c r="O544" s="416">
        <v>1</v>
      </c>
      <c r="P544" s="416">
        <v>4</v>
      </c>
      <c r="Q544" s="416">
        <v>2765</v>
      </c>
      <c r="R544" s="416">
        <v>1351</v>
      </c>
      <c r="S544" s="416">
        <v>0</v>
      </c>
      <c r="T544" s="416">
        <v>13</v>
      </c>
      <c r="U544" s="416">
        <v>0</v>
      </c>
      <c r="V544" s="416">
        <v>2</v>
      </c>
      <c r="W544" s="416">
        <v>16</v>
      </c>
      <c r="X544" s="416">
        <v>10</v>
      </c>
      <c r="Y544" s="416">
        <v>99</v>
      </c>
      <c r="Z544" s="416">
        <v>25</v>
      </c>
      <c r="AA544" s="416">
        <v>12</v>
      </c>
      <c r="AB544" s="416">
        <v>4533</v>
      </c>
      <c r="AC544" s="561">
        <v>2</v>
      </c>
      <c r="AD544" s="561">
        <v>3</v>
      </c>
      <c r="AE544" s="416">
        <v>435</v>
      </c>
      <c r="AF544" s="416">
        <v>697</v>
      </c>
      <c r="AG544" s="416">
        <v>999</v>
      </c>
      <c r="AH544" s="416">
        <v>1585</v>
      </c>
      <c r="AI544" s="416">
        <v>924</v>
      </c>
      <c r="AJ544" s="416">
        <v>190</v>
      </c>
      <c r="AK544" s="416">
        <v>223</v>
      </c>
      <c r="AL544" s="416">
        <v>202</v>
      </c>
      <c r="AM544" s="416">
        <v>5255</v>
      </c>
      <c r="AN544" s="416">
        <v>412</v>
      </c>
      <c r="AO544" s="416">
        <v>597</v>
      </c>
      <c r="AP544" s="416">
        <v>754</v>
      </c>
      <c r="AQ544" s="416">
        <v>1118</v>
      </c>
      <c r="AR544" s="416">
        <v>689</v>
      </c>
      <c r="AS544" s="416">
        <v>140</v>
      </c>
      <c r="AT544" s="416">
        <v>204</v>
      </c>
      <c r="AU544" s="416">
        <v>202</v>
      </c>
      <c r="AV544" s="416">
        <v>4116</v>
      </c>
      <c r="AW544" s="448"/>
      <c r="AX544" s="416"/>
      <c r="AY544" s="437" t="str">
        <f t="shared" si="23"/>
        <v>No</v>
      </c>
      <c r="AZ544" s="437" t="str">
        <f t="shared" si="24"/>
        <v>Open</v>
      </c>
      <c r="BA544" s="437"/>
      <c r="BB544" s="544"/>
      <c r="BC544" s="545"/>
      <c r="BD544" s="247"/>
      <c r="BE544" s="247"/>
      <c r="BF544" s="247"/>
      <c r="BG544" s="247"/>
      <c r="BH544" s="247"/>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FE544" s="146"/>
      <c r="FF544" s="146"/>
      <c r="FG544" s="146"/>
      <c r="FH544" s="146"/>
      <c r="FI544" s="146"/>
      <c r="FJ544" s="146"/>
      <c r="FK544" s="146"/>
      <c r="FL544" s="143"/>
      <c r="FM544" s="143"/>
      <c r="FN544" s="143"/>
      <c r="FO544" s="143"/>
      <c r="FP544" s="143"/>
      <c r="FQ544" s="143"/>
      <c r="FR544" s="143"/>
    </row>
    <row r="545" spans="1:174" x14ac:dyDescent="0.2">
      <c r="A545" s="150" t="s">
        <v>617</v>
      </c>
      <c r="B545" s="151" t="s">
        <v>276</v>
      </c>
      <c r="C545" s="152" t="s">
        <v>278</v>
      </c>
      <c r="D545" s="404" t="s">
        <v>616</v>
      </c>
      <c r="E545" s="436">
        <v>0</v>
      </c>
      <c r="F545" s="286">
        <v>42</v>
      </c>
      <c r="G545" s="447">
        <v>0</v>
      </c>
      <c r="H545" s="416">
        <v>3</v>
      </c>
      <c r="I545" s="416">
        <v>98</v>
      </c>
      <c r="J545" s="416">
        <v>144</v>
      </c>
      <c r="K545" s="416">
        <v>20</v>
      </c>
      <c r="L545" s="416">
        <v>4</v>
      </c>
      <c r="M545" s="416">
        <v>4</v>
      </c>
      <c r="N545" s="416">
        <v>0</v>
      </c>
      <c r="O545" s="416">
        <v>0</v>
      </c>
      <c r="P545" s="416">
        <v>15</v>
      </c>
      <c r="Q545" s="416">
        <v>0</v>
      </c>
      <c r="R545" s="416">
        <v>51</v>
      </c>
      <c r="S545" s="416">
        <v>0</v>
      </c>
      <c r="T545" s="416">
        <v>0</v>
      </c>
      <c r="U545" s="416">
        <v>2</v>
      </c>
      <c r="V545" s="416">
        <v>0</v>
      </c>
      <c r="W545" s="416">
        <v>16</v>
      </c>
      <c r="X545" s="416">
        <v>9</v>
      </c>
      <c r="Y545" s="416">
        <v>185</v>
      </c>
      <c r="Z545" s="416">
        <v>0</v>
      </c>
      <c r="AA545" s="416">
        <v>12</v>
      </c>
      <c r="AB545" s="416">
        <v>605</v>
      </c>
      <c r="AC545" s="561">
        <v>2</v>
      </c>
      <c r="AD545" s="561">
        <v>3</v>
      </c>
      <c r="AE545" s="416">
        <v>84</v>
      </c>
      <c r="AF545" s="416">
        <v>9</v>
      </c>
      <c r="AG545" s="416">
        <v>3</v>
      </c>
      <c r="AH545" s="416">
        <v>2</v>
      </c>
      <c r="AI545" s="416">
        <v>2</v>
      </c>
      <c r="AJ545" s="416">
        <v>0</v>
      </c>
      <c r="AK545" s="416">
        <v>1</v>
      </c>
      <c r="AL545" s="416">
        <v>0</v>
      </c>
      <c r="AM545" s="416">
        <v>101</v>
      </c>
      <c r="AN545" s="416">
        <v>42</v>
      </c>
      <c r="AO545" s="416">
        <v>2</v>
      </c>
      <c r="AP545" s="416">
        <v>3</v>
      </c>
      <c r="AQ545" s="416">
        <v>2</v>
      </c>
      <c r="AR545" s="416">
        <v>2</v>
      </c>
      <c r="AS545" s="416">
        <v>0</v>
      </c>
      <c r="AT545" s="416">
        <v>0</v>
      </c>
      <c r="AU545" s="416">
        <v>0</v>
      </c>
      <c r="AV545" s="416">
        <v>51</v>
      </c>
      <c r="AW545" s="448"/>
      <c r="AX545" s="416"/>
      <c r="AY545" s="437" t="str">
        <f t="shared" si="23"/>
        <v>No</v>
      </c>
      <c r="AZ545" s="437" t="str">
        <f t="shared" si="24"/>
        <v>Open</v>
      </c>
      <c r="BA545" s="437"/>
      <c r="BB545" s="544"/>
      <c r="BC545" s="545"/>
      <c r="BD545" s="247"/>
      <c r="BE545" s="247"/>
      <c r="BF545" s="247"/>
      <c r="BG545" s="247"/>
      <c r="BH545" s="247"/>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FE545" s="146"/>
      <c r="FF545" s="146"/>
      <c r="FG545" s="146"/>
      <c r="FH545" s="146"/>
      <c r="FI545" s="146"/>
      <c r="FJ545" s="146"/>
      <c r="FK545" s="146"/>
      <c r="FL545" s="143"/>
      <c r="FM545" s="143"/>
      <c r="FN545" s="143"/>
      <c r="FO545" s="143"/>
      <c r="FP545" s="143"/>
      <c r="FQ545" s="143"/>
      <c r="FR545" s="143"/>
    </row>
    <row r="546" spans="1:174" x14ac:dyDescent="0.2">
      <c r="A546" s="150" t="s">
        <v>618</v>
      </c>
      <c r="B546" s="151" t="s">
        <v>284</v>
      </c>
      <c r="C546" s="152" t="s">
        <v>69</v>
      </c>
      <c r="D546" s="404" t="s">
        <v>321</v>
      </c>
      <c r="E546" s="436">
        <v>0</v>
      </c>
      <c r="F546" s="286">
        <v>141</v>
      </c>
      <c r="G546" s="447">
        <v>0</v>
      </c>
      <c r="H546" s="416">
        <v>8</v>
      </c>
      <c r="I546" s="416">
        <v>61</v>
      </c>
      <c r="J546" s="416">
        <v>215</v>
      </c>
      <c r="K546" s="416">
        <v>4</v>
      </c>
      <c r="L546" s="416">
        <v>4</v>
      </c>
      <c r="M546" s="416">
        <v>5</v>
      </c>
      <c r="N546" s="416">
        <v>1</v>
      </c>
      <c r="O546" s="416">
        <v>0</v>
      </c>
      <c r="P546" s="416">
        <v>18</v>
      </c>
      <c r="Q546" s="416">
        <v>0</v>
      </c>
      <c r="R546" s="416">
        <v>104</v>
      </c>
      <c r="S546" s="416">
        <v>481</v>
      </c>
      <c r="T546" s="416">
        <v>102</v>
      </c>
      <c r="U546" s="416">
        <v>1</v>
      </c>
      <c r="V546" s="416">
        <v>23</v>
      </c>
      <c r="W546" s="416">
        <v>38</v>
      </c>
      <c r="X546" s="416">
        <v>8</v>
      </c>
      <c r="Y546" s="416">
        <v>236</v>
      </c>
      <c r="Z546" s="416">
        <v>0</v>
      </c>
      <c r="AA546" s="416">
        <v>7</v>
      </c>
      <c r="AB546" s="416">
        <v>1457</v>
      </c>
      <c r="AC546" s="561">
        <v>2</v>
      </c>
      <c r="AD546" s="561">
        <v>3</v>
      </c>
      <c r="AE546" s="416">
        <v>141</v>
      </c>
      <c r="AF546" s="416">
        <v>54</v>
      </c>
      <c r="AG546" s="416">
        <v>17</v>
      </c>
      <c r="AH546" s="416">
        <v>23</v>
      </c>
      <c r="AI546" s="416">
        <v>3</v>
      </c>
      <c r="AJ546" s="416">
        <v>0</v>
      </c>
      <c r="AK546" s="416">
        <v>1</v>
      </c>
      <c r="AL546" s="416">
        <v>0</v>
      </c>
      <c r="AM546" s="416">
        <v>239</v>
      </c>
      <c r="AN546" s="416">
        <v>49</v>
      </c>
      <c r="AO546" s="416">
        <v>25</v>
      </c>
      <c r="AP546" s="416">
        <v>11</v>
      </c>
      <c r="AQ546" s="416">
        <v>18</v>
      </c>
      <c r="AR546" s="416">
        <v>1</v>
      </c>
      <c r="AS546" s="416">
        <v>0</v>
      </c>
      <c r="AT546" s="416">
        <v>0</v>
      </c>
      <c r="AU546" s="416">
        <v>0</v>
      </c>
      <c r="AV546" s="416">
        <v>104</v>
      </c>
      <c r="AW546" s="448"/>
      <c r="AX546" s="416"/>
      <c r="AY546" s="437" t="str">
        <f t="shared" si="23"/>
        <v>No</v>
      </c>
      <c r="AZ546" s="437" t="str">
        <f t="shared" si="24"/>
        <v>Open</v>
      </c>
      <c r="BA546" s="437"/>
      <c r="BB546" s="544"/>
      <c r="BC546" s="545"/>
      <c r="BD546" s="247"/>
      <c r="BE546" s="247"/>
      <c r="BF546" s="247"/>
      <c r="BG546" s="247"/>
      <c r="BH546" s="247"/>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FE546" s="146"/>
      <c r="FF546" s="146"/>
      <c r="FG546" s="146"/>
      <c r="FH546" s="146"/>
      <c r="FI546" s="146"/>
      <c r="FJ546" s="146"/>
      <c r="FK546" s="146"/>
      <c r="FL546" s="143"/>
      <c r="FM546" s="143"/>
      <c r="FN546" s="143"/>
      <c r="FO546" s="143"/>
      <c r="FP546" s="143"/>
      <c r="FQ546" s="143"/>
      <c r="FR546" s="143"/>
    </row>
    <row r="547" spans="1:174" x14ac:dyDescent="0.2">
      <c r="A547" s="150" t="s">
        <v>619</v>
      </c>
      <c r="B547" s="151" t="s">
        <v>284</v>
      </c>
      <c r="C547" s="152" t="s">
        <v>285</v>
      </c>
      <c r="D547" s="404" t="s">
        <v>322</v>
      </c>
      <c r="E547" s="436">
        <v>0</v>
      </c>
      <c r="F547" s="286">
        <v>276</v>
      </c>
      <c r="G547" s="447">
        <v>0</v>
      </c>
      <c r="H547" s="416">
        <v>9</v>
      </c>
      <c r="I547" s="416">
        <v>145</v>
      </c>
      <c r="J547" s="416">
        <v>355</v>
      </c>
      <c r="K547" s="416">
        <v>10</v>
      </c>
      <c r="L547" s="416">
        <v>7</v>
      </c>
      <c r="M547" s="416">
        <v>12</v>
      </c>
      <c r="N547" s="416">
        <v>11</v>
      </c>
      <c r="O547" s="416">
        <v>0</v>
      </c>
      <c r="P547" s="416">
        <v>14</v>
      </c>
      <c r="Q547" s="416">
        <v>535</v>
      </c>
      <c r="R547" s="416">
        <v>3578</v>
      </c>
      <c r="S547" s="416">
        <v>1111</v>
      </c>
      <c r="T547" s="416">
        <v>17</v>
      </c>
      <c r="U547" s="416">
        <v>5</v>
      </c>
      <c r="V547" s="416">
        <v>15</v>
      </c>
      <c r="W547" s="416">
        <v>25</v>
      </c>
      <c r="X547" s="416">
        <v>21</v>
      </c>
      <c r="Y547" s="416">
        <v>487</v>
      </c>
      <c r="Z547" s="416">
        <v>0</v>
      </c>
      <c r="AA547" s="416">
        <v>49</v>
      </c>
      <c r="AB547" s="416">
        <v>6682</v>
      </c>
      <c r="AC547" s="561">
        <v>2</v>
      </c>
      <c r="AD547" s="561">
        <v>3</v>
      </c>
      <c r="AE547" s="416">
        <v>1983</v>
      </c>
      <c r="AF547" s="416">
        <v>1053</v>
      </c>
      <c r="AG547" s="416">
        <v>541</v>
      </c>
      <c r="AH547" s="416">
        <v>525</v>
      </c>
      <c r="AI547" s="416">
        <v>125</v>
      </c>
      <c r="AJ547" s="416">
        <v>20</v>
      </c>
      <c r="AK547" s="416">
        <v>27</v>
      </c>
      <c r="AL547" s="416">
        <v>15</v>
      </c>
      <c r="AM547" s="416">
        <v>4289</v>
      </c>
      <c r="AN547" s="416">
        <v>1874</v>
      </c>
      <c r="AO547" s="416">
        <v>994</v>
      </c>
      <c r="AP547" s="416">
        <v>527</v>
      </c>
      <c r="AQ547" s="416">
        <v>532</v>
      </c>
      <c r="AR547" s="416">
        <v>127</v>
      </c>
      <c r="AS547" s="416">
        <v>18</v>
      </c>
      <c r="AT547" s="416">
        <v>26</v>
      </c>
      <c r="AU547" s="416">
        <v>15</v>
      </c>
      <c r="AV547" s="416">
        <v>4113</v>
      </c>
      <c r="AW547" s="448"/>
      <c r="AX547" s="416"/>
      <c r="AY547" s="437" t="str">
        <f t="shared" si="23"/>
        <v>No</v>
      </c>
      <c r="AZ547" s="437" t="str">
        <f t="shared" si="24"/>
        <v>Open</v>
      </c>
      <c r="BA547" s="437"/>
      <c r="BB547" s="544"/>
      <c r="BC547" s="545"/>
      <c r="BD547" s="247"/>
      <c r="BE547" s="247"/>
      <c r="BF547" s="247"/>
      <c r="BG547" s="247"/>
      <c r="BH547" s="247"/>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FE547" s="146"/>
      <c r="FF547" s="146"/>
      <c r="FG547" s="146"/>
      <c r="FH547" s="146"/>
      <c r="FI547" s="146"/>
      <c r="FJ547" s="146"/>
      <c r="FK547" s="146"/>
      <c r="FL547" s="143"/>
      <c r="FM547" s="143"/>
      <c r="FN547" s="143"/>
      <c r="FO547" s="143"/>
      <c r="FP547" s="143"/>
      <c r="FQ547" s="143"/>
      <c r="FR547" s="143"/>
    </row>
    <row r="548" spans="1:174" x14ac:dyDescent="0.2">
      <c r="A548" s="150" t="s">
        <v>620</v>
      </c>
      <c r="B548" s="151" t="s">
        <v>284</v>
      </c>
      <c r="C548" s="152" t="s">
        <v>285</v>
      </c>
      <c r="D548" s="404" t="s">
        <v>323</v>
      </c>
      <c r="E548" s="436">
        <v>0</v>
      </c>
      <c r="F548" s="286">
        <v>24</v>
      </c>
      <c r="G548" s="447">
        <v>0</v>
      </c>
      <c r="H548" s="416">
        <v>5</v>
      </c>
      <c r="I548" s="416">
        <v>115</v>
      </c>
      <c r="J548" s="416">
        <v>329</v>
      </c>
      <c r="K548" s="416">
        <v>2</v>
      </c>
      <c r="L548" s="416">
        <v>3</v>
      </c>
      <c r="M548" s="416">
        <v>10</v>
      </c>
      <c r="N548" s="416">
        <v>0</v>
      </c>
      <c r="O548" s="416">
        <v>1</v>
      </c>
      <c r="P548" s="416">
        <v>7</v>
      </c>
      <c r="Q548" s="416">
        <v>154</v>
      </c>
      <c r="R548" s="416">
        <v>86</v>
      </c>
      <c r="S548" s="416">
        <v>178</v>
      </c>
      <c r="T548" s="416">
        <v>2</v>
      </c>
      <c r="U548" s="416">
        <v>6</v>
      </c>
      <c r="V548" s="416">
        <v>0</v>
      </c>
      <c r="W548" s="416">
        <v>2</v>
      </c>
      <c r="X548" s="416">
        <v>2</v>
      </c>
      <c r="Y548" s="416">
        <v>159</v>
      </c>
      <c r="Z548" s="416">
        <v>0</v>
      </c>
      <c r="AA548" s="416">
        <v>22</v>
      </c>
      <c r="AB548" s="416">
        <v>1107</v>
      </c>
      <c r="AC548" s="561">
        <v>1</v>
      </c>
      <c r="AD548" s="561">
        <v>1</v>
      </c>
      <c r="AE548" s="416">
        <v>36</v>
      </c>
      <c r="AF548" s="416">
        <v>48</v>
      </c>
      <c r="AG548" s="416">
        <v>66</v>
      </c>
      <c r="AH548" s="416">
        <v>90</v>
      </c>
      <c r="AI548" s="416">
        <v>36</v>
      </c>
      <c r="AJ548" s="416">
        <v>10</v>
      </c>
      <c r="AK548" s="416">
        <v>2</v>
      </c>
      <c r="AL548" s="416">
        <v>7</v>
      </c>
      <c r="AM548" s="416">
        <v>295</v>
      </c>
      <c r="AN548" s="416">
        <v>31</v>
      </c>
      <c r="AO548" s="416">
        <v>40</v>
      </c>
      <c r="AP548" s="416">
        <v>46</v>
      </c>
      <c r="AQ548" s="416">
        <v>81</v>
      </c>
      <c r="AR548" s="416">
        <v>27</v>
      </c>
      <c r="AS548" s="416">
        <v>6</v>
      </c>
      <c r="AT548" s="416">
        <v>2</v>
      </c>
      <c r="AU548" s="416">
        <v>7</v>
      </c>
      <c r="AV548" s="416">
        <v>240</v>
      </c>
      <c r="AW548" s="448"/>
      <c r="AX548" s="416"/>
      <c r="AY548" s="437" t="str">
        <f t="shared" si="23"/>
        <v>Yes</v>
      </c>
      <c r="AZ548" s="437" t="str">
        <f t="shared" si="24"/>
        <v>Yes</v>
      </c>
      <c r="BA548" s="437"/>
      <c r="BB548" s="544"/>
      <c r="BC548" s="545"/>
      <c r="BD548" s="247"/>
      <c r="BE548" s="247"/>
      <c r="BF548" s="247"/>
      <c r="BG548" s="247"/>
      <c r="BH548" s="247"/>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FE548" s="146"/>
      <c r="FF548" s="146"/>
      <c r="FG548" s="146"/>
      <c r="FH548" s="146"/>
      <c r="FI548" s="146"/>
      <c r="FJ548" s="146"/>
      <c r="FK548" s="146"/>
      <c r="FL548" s="143"/>
      <c r="FM548" s="143"/>
      <c r="FN548" s="143"/>
      <c r="FO548" s="143"/>
      <c r="FP548" s="143"/>
      <c r="FQ548" s="143"/>
      <c r="FR548" s="143"/>
    </row>
    <row r="549" spans="1:174" x14ac:dyDescent="0.2">
      <c r="A549" s="150" t="s">
        <v>621</v>
      </c>
      <c r="B549" s="151" t="s">
        <v>284</v>
      </c>
      <c r="C549" s="152" t="s">
        <v>277</v>
      </c>
      <c r="D549" s="404" t="s">
        <v>324</v>
      </c>
      <c r="E549" s="436">
        <v>0</v>
      </c>
      <c r="F549" s="286">
        <v>140</v>
      </c>
      <c r="G549" s="447">
        <v>0</v>
      </c>
      <c r="H549" s="416">
        <v>12</v>
      </c>
      <c r="I549" s="416">
        <v>102</v>
      </c>
      <c r="J549" s="416">
        <v>338</v>
      </c>
      <c r="K549" s="416">
        <v>11</v>
      </c>
      <c r="L549" s="416">
        <v>3</v>
      </c>
      <c r="M549" s="416">
        <v>10</v>
      </c>
      <c r="N549" s="416">
        <v>0</v>
      </c>
      <c r="O549" s="416">
        <v>0</v>
      </c>
      <c r="P549" s="416">
        <v>11</v>
      </c>
      <c r="Q549" s="416">
        <v>387</v>
      </c>
      <c r="R549" s="416">
        <v>3348</v>
      </c>
      <c r="S549" s="416">
        <v>763</v>
      </c>
      <c r="T549" s="416">
        <v>22</v>
      </c>
      <c r="U549" s="416">
        <v>0</v>
      </c>
      <c r="V549" s="416">
        <v>1</v>
      </c>
      <c r="W549" s="416">
        <v>10</v>
      </c>
      <c r="X549" s="416">
        <v>6</v>
      </c>
      <c r="Y549" s="416">
        <v>145</v>
      </c>
      <c r="Z549" s="416">
        <v>0</v>
      </c>
      <c r="AA549" s="416">
        <v>7</v>
      </c>
      <c r="AB549" s="416">
        <v>5316</v>
      </c>
      <c r="AC549" s="561">
        <v>2</v>
      </c>
      <c r="AD549" s="561">
        <v>2</v>
      </c>
      <c r="AE549" s="416">
        <v>1017</v>
      </c>
      <c r="AF549" s="416">
        <v>1906</v>
      </c>
      <c r="AG549" s="416">
        <v>713</v>
      </c>
      <c r="AH549" s="416">
        <v>264</v>
      </c>
      <c r="AI549" s="416">
        <v>147</v>
      </c>
      <c r="AJ549" s="416">
        <v>20</v>
      </c>
      <c r="AK549" s="416">
        <v>7</v>
      </c>
      <c r="AL549" s="416">
        <v>4</v>
      </c>
      <c r="AM549" s="416">
        <v>4078</v>
      </c>
      <c r="AN549" s="416">
        <v>937</v>
      </c>
      <c r="AO549" s="416">
        <v>1758</v>
      </c>
      <c r="AP549" s="416">
        <v>669</v>
      </c>
      <c r="AQ549" s="416">
        <v>217</v>
      </c>
      <c r="AR549" s="416">
        <v>125</v>
      </c>
      <c r="AS549" s="416">
        <v>18</v>
      </c>
      <c r="AT549" s="416">
        <v>7</v>
      </c>
      <c r="AU549" s="416">
        <v>4</v>
      </c>
      <c r="AV549" s="416">
        <v>3735</v>
      </c>
      <c r="AW549" s="448"/>
      <c r="AX549" s="416"/>
      <c r="AY549" s="437" t="str">
        <f t="shared" si="23"/>
        <v>No</v>
      </c>
      <c r="AZ549" s="437" t="str">
        <f t="shared" si="24"/>
        <v>No</v>
      </c>
      <c r="BA549" s="437"/>
      <c r="BB549" s="544"/>
      <c r="BC549" s="545"/>
      <c r="BD549" s="247"/>
      <c r="BE549" s="247"/>
      <c r="BF549" s="247"/>
      <c r="BG549" s="247"/>
      <c r="BH549" s="247"/>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FE549" s="146"/>
      <c r="FF549" s="146"/>
      <c r="FG549" s="146"/>
      <c r="FH549" s="146"/>
      <c r="FI549" s="146"/>
      <c r="FJ549" s="146"/>
      <c r="FK549" s="146"/>
      <c r="FL549" s="143"/>
      <c r="FM549" s="143"/>
      <c r="FN549" s="143"/>
      <c r="FO549" s="143"/>
      <c r="FP549" s="143"/>
      <c r="FQ549" s="143"/>
      <c r="FR549" s="143"/>
    </row>
    <row r="550" spans="1:174" x14ac:dyDescent="0.2">
      <c r="A550" s="150" t="s">
        <v>623</v>
      </c>
      <c r="B550" s="151" t="s">
        <v>276</v>
      </c>
      <c r="C550" s="152" t="s">
        <v>278</v>
      </c>
      <c r="D550" s="404" t="s">
        <v>622</v>
      </c>
      <c r="E550" s="436">
        <v>0</v>
      </c>
      <c r="F550" s="286">
        <v>141</v>
      </c>
      <c r="G550" s="447">
        <v>0</v>
      </c>
      <c r="H550" s="416">
        <v>5</v>
      </c>
      <c r="I550" s="416">
        <v>114</v>
      </c>
      <c r="J550" s="416">
        <v>182</v>
      </c>
      <c r="K550" s="416">
        <v>7</v>
      </c>
      <c r="L550" s="416">
        <v>2</v>
      </c>
      <c r="M550" s="416">
        <v>12</v>
      </c>
      <c r="N550" s="416">
        <v>5</v>
      </c>
      <c r="O550" s="416">
        <v>1</v>
      </c>
      <c r="P550" s="416">
        <v>12</v>
      </c>
      <c r="Q550" s="416">
        <v>1019</v>
      </c>
      <c r="R550" s="416">
        <v>1485</v>
      </c>
      <c r="S550" s="416">
        <v>57</v>
      </c>
      <c r="T550" s="416">
        <v>9</v>
      </c>
      <c r="U550" s="416">
        <v>0</v>
      </c>
      <c r="V550" s="416">
        <v>0</v>
      </c>
      <c r="W550" s="416">
        <v>25</v>
      </c>
      <c r="X550" s="416">
        <v>6</v>
      </c>
      <c r="Y550" s="416">
        <v>226</v>
      </c>
      <c r="Z550" s="416">
        <v>0</v>
      </c>
      <c r="AA550" s="416">
        <v>19</v>
      </c>
      <c r="AB550" s="416">
        <v>3327</v>
      </c>
      <c r="AC550" s="561">
        <v>2</v>
      </c>
      <c r="AD550" s="561">
        <v>3</v>
      </c>
      <c r="AE550" s="416">
        <v>1490</v>
      </c>
      <c r="AF550" s="416">
        <v>611</v>
      </c>
      <c r="AG550" s="416">
        <v>375</v>
      </c>
      <c r="AH550" s="416">
        <v>116</v>
      </c>
      <c r="AI550" s="416">
        <v>26</v>
      </c>
      <c r="AJ550" s="416">
        <v>6</v>
      </c>
      <c r="AK550" s="416">
        <v>2</v>
      </c>
      <c r="AL550" s="416">
        <v>0</v>
      </c>
      <c r="AM550" s="416">
        <v>2626</v>
      </c>
      <c r="AN550" s="416">
        <v>1408</v>
      </c>
      <c r="AO550" s="416">
        <v>596</v>
      </c>
      <c r="AP550" s="416">
        <v>365</v>
      </c>
      <c r="AQ550" s="416">
        <v>104</v>
      </c>
      <c r="AR550" s="416">
        <v>24</v>
      </c>
      <c r="AS550" s="416">
        <v>5</v>
      </c>
      <c r="AT550" s="416">
        <v>2</v>
      </c>
      <c r="AU550" s="416">
        <v>0</v>
      </c>
      <c r="AV550" s="416">
        <v>2504</v>
      </c>
      <c r="AW550" s="448"/>
      <c r="AX550" s="416"/>
      <c r="AY550" s="437" t="str">
        <f t="shared" si="23"/>
        <v>No</v>
      </c>
      <c r="AZ550" s="437" t="str">
        <f t="shared" si="24"/>
        <v>Open</v>
      </c>
      <c r="BA550" s="437"/>
      <c r="BB550" s="544"/>
      <c r="BC550" s="545"/>
      <c r="BD550" s="247"/>
      <c r="BE550" s="247"/>
      <c r="BF550" s="247"/>
      <c r="BG550" s="247"/>
      <c r="BH550" s="247"/>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FE550" s="146"/>
      <c r="FF550" s="146"/>
      <c r="FG550" s="146"/>
      <c r="FH550" s="146"/>
      <c r="FI550" s="146"/>
      <c r="FJ550" s="146"/>
      <c r="FK550" s="146"/>
      <c r="FL550" s="143"/>
      <c r="FM550" s="143"/>
      <c r="FN550" s="143"/>
      <c r="FO550" s="143"/>
      <c r="FP550" s="143"/>
      <c r="FQ550" s="143"/>
      <c r="FR550" s="143"/>
    </row>
    <row r="551" spans="1:174" x14ac:dyDescent="0.2">
      <c r="A551" s="150" t="s">
        <v>625</v>
      </c>
      <c r="B551" s="151" t="s">
        <v>276</v>
      </c>
      <c r="C551" s="152" t="s">
        <v>285</v>
      </c>
      <c r="D551" s="404" t="s">
        <v>624</v>
      </c>
      <c r="E551" s="436">
        <v>0</v>
      </c>
      <c r="F551" s="286">
        <v>21</v>
      </c>
      <c r="G551" s="447">
        <v>0</v>
      </c>
      <c r="H551" s="416">
        <v>0</v>
      </c>
      <c r="I551" s="416">
        <v>46</v>
      </c>
      <c r="J551" s="416">
        <v>123</v>
      </c>
      <c r="K551" s="416">
        <v>1</v>
      </c>
      <c r="L551" s="416">
        <v>1</v>
      </c>
      <c r="M551" s="416">
        <v>9</v>
      </c>
      <c r="N551" s="416">
        <v>1</v>
      </c>
      <c r="O551" s="416">
        <v>0</v>
      </c>
      <c r="P551" s="416">
        <v>2</v>
      </c>
      <c r="Q551" s="416">
        <v>0</v>
      </c>
      <c r="R551" s="416">
        <v>16</v>
      </c>
      <c r="S551" s="416">
        <v>357</v>
      </c>
      <c r="T551" s="416">
        <v>0</v>
      </c>
      <c r="U551" s="416">
        <v>0</v>
      </c>
      <c r="V551" s="416">
        <v>11</v>
      </c>
      <c r="W551" s="416">
        <v>0</v>
      </c>
      <c r="X551" s="416">
        <v>7</v>
      </c>
      <c r="Y551" s="416">
        <v>58</v>
      </c>
      <c r="Z551" s="416">
        <v>0</v>
      </c>
      <c r="AA551" s="416">
        <v>11</v>
      </c>
      <c r="AB551" s="416">
        <v>664</v>
      </c>
      <c r="AC551" s="561">
        <v>1</v>
      </c>
      <c r="AD551" s="561">
        <v>3</v>
      </c>
      <c r="AE551" s="416">
        <v>2</v>
      </c>
      <c r="AF551" s="416">
        <v>2</v>
      </c>
      <c r="AG551" s="416">
        <v>8</v>
      </c>
      <c r="AH551" s="416">
        <v>1</v>
      </c>
      <c r="AI551" s="416">
        <v>1</v>
      </c>
      <c r="AJ551" s="416">
        <v>1</v>
      </c>
      <c r="AK551" s="416">
        <v>2</v>
      </c>
      <c r="AL551" s="416">
        <v>2</v>
      </c>
      <c r="AM551" s="416">
        <v>19</v>
      </c>
      <c r="AN551" s="416">
        <v>2</v>
      </c>
      <c r="AO551" s="416">
        <v>2</v>
      </c>
      <c r="AP551" s="416">
        <v>5</v>
      </c>
      <c r="AQ551" s="416">
        <v>2</v>
      </c>
      <c r="AR551" s="416">
        <v>0</v>
      </c>
      <c r="AS551" s="416">
        <v>1</v>
      </c>
      <c r="AT551" s="416">
        <v>2</v>
      </c>
      <c r="AU551" s="416">
        <v>2</v>
      </c>
      <c r="AV551" s="416">
        <v>16</v>
      </c>
      <c r="AW551" s="448"/>
      <c r="AX551" s="416"/>
      <c r="AY551" s="437" t="str">
        <f t="shared" si="23"/>
        <v>Yes</v>
      </c>
      <c r="AZ551" s="437" t="str">
        <f t="shared" si="24"/>
        <v>Open</v>
      </c>
      <c r="BA551" s="437"/>
      <c r="BB551" s="544"/>
      <c r="BC551" s="545"/>
      <c r="BD551" s="247"/>
      <c r="BE551" s="247"/>
      <c r="BF551" s="247"/>
      <c r="BG551" s="247"/>
      <c r="BH551" s="247"/>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FE551" s="146"/>
      <c r="FF551" s="146"/>
      <c r="FG551" s="146"/>
      <c r="FH551" s="146"/>
      <c r="FI551" s="146"/>
      <c r="FJ551" s="146"/>
      <c r="FK551" s="146"/>
      <c r="FL551" s="143"/>
      <c r="FM551" s="143"/>
      <c r="FN551" s="143"/>
      <c r="FO551" s="143"/>
      <c r="FP551" s="143"/>
      <c r="FQ551" s="143"/>
      <c r="FR551" s="143"/>
    </row>
    <row r="552" spans="1:174" x14ac:dyDescent="0.2">
      <c r="A552" s="150" t="s">
        <v>626</v>
      </c>
      <c r="B552" s="151" t="s">
        <v>284</v>
      </c>
      <c r="C552" s="152" t="s">
        <v>277</v>
      </c>
      <c r="D552" s="404" t="s">
        <v>325</v>
      </c>
      <c r="E552" s="436">
        <v>0</v>
      </c>
      <c r="F552" s="286">
        <v>29</v>
      </c>
      <c r="G552" s="447">
        <v>0</v>
      </c>
      <c r="H552" s="416">
        <v>2</v>
      </c>
      <c r="I552" s="416">
        <v>51</v>
      </c>
      <c r="J552" s="416">
        <v>215</v>
      </c>
      <c r="K552" s="416">
        <v>4</v>
      </c>
      <c r="L552" s="416">
        <v>4</v>
      </c>
      <c r="M552" s="416">
        <v>5</v>
      </c>
      <c r="N552" s="416">
        <v>1</v>
      </c>
      <c r="O552" s="416">
        <v>0</v>
      </c>
      <c r="P552" s="416">
        <v>3</v>
      </c>
      <c r="Q552" s="416">
        <v>529</v>
      </c>
      <c r="R552" s="416">
        <v>1121</v>
      </c>
      <c r="S552" s="416">
        <v>0</v>
      </c>
      <c r="T552" s="416">
        <v>1</v>
      </c>
      <c r="U552" s="416">
        <v>0</v>
      </c>
      <c r="V552" s="416">
        <v>2</v>
      </c>
      <c r="W552" s="416">
        <v>7</v>
      </c>
      <c r="X552" s="416">
        <v>9</v>
      </c>
      <c r="Y552" s="416">
        <v>122</v>
      </c>
      <c r="Z552" s="416">
        <v>5</v>
      </c>
      <c r="AA552" s="416">
        <v>10</v>
      </c>
      <c r="AB552" s="416">
        <v>2120</v>
      </c>
      <c r="AC552" s="561">
        <v>2</v>
      </c>
      <c r="AD552" s="561">
        <v>3</v>
      </c>
      <c r="AE552" s="416">
        <v>337</v>
      </c>
      <c r="AF552" s="416">
        <v>228</v>
      </c>
      <c r="AG552" s="416">
        <v>817</v>
      </c>
      <c r="AH552" s="416">
        <v>483</v>
      </c>
      <c r="AI552" s="416">
        <v>54</v>
      </c>
      <c r="AJ552" s="416">
        <v>43</v>
      </c>
      <c r="AK552" s="416">
        <v>9</v>
      </c>
      <c r="AL552" s="416">
        <v>5</v>
      </c>
      <c r="AM552" s="416">
        <v>1976</v>
      </c>
      <c r="AN552" s="416">
        <v>305</v>
      </c>
      <c r="AO552" s="416">
        <v>160</v>
      </c>
      <c r="AP552" s="416">
        <v>654</v>
      </c>
      <c r="AQ552" s="416">
        <v>433</v>
      </c>
      <c r="AR552" s="416">
        <v>46</v>
      </c>
      <c r="AS552" s="416">
        <v>38</v>
      </c>
      <c r="AT552" s="416">
        <v>9</v>
      </c>
      <c r="AU552" s="416">
        <v>5</v>
      </c>
      <c r="AV552" s="416">
        <v>1650</v>
      </c>
      <c r="AW552" s="448"/>
      <c r="AX552" s="416"/>
      <c r="AY552" s="437" t="str">
        <f t="shared" si="23"/>
        <v>No</v>
      </c>
      <c r="AZ552" s="437" t="str">
        <f t="shared" si="24"/>
        <v>Open</v>
      </c>
      <c r="BA552" s="437"/>
      <c r="BB552" s="544"/>
      <c r="BC552" s="545"/>
      <c r="BD552" s="247"/>
      <c r="BE552" s="247"/>
      <c r="BF552" s="247"/>
      <c r="BG552" s="247"/>
      <c r="BH552" s="247"/>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FE552" s="146"/>
      <c r="FF552" s="146"/>
      <c r="FG552" s="146"/>
      <c r="FH552" s="146"/>
      <c r="FI552" s="146"/>
      <c r="FJ552" s="146"/>
      <c r="FK552" s="146"/>
      <c r="FL552" s="143"/>
      <c r="FM552" s="143"/>
      <c r="FN552" s="143"/>
      <c r="FO552" s="143"/>
      <c r="FP552" s="143"/>
      <c r="FQ552" s="143"/>
      <c r="FR552" s="143"/>
    </row>
    <row r="553" spans="1:174" x14ac:dyDescent="0.2">
      <c r="A553" s="150" t="s">
        <v>628</v>
      </c>
      <c r="B553" s="151" t="s">
        <v>280</v>
      </c>
      <c r="C553" s="152" t="s">
        <v>128</v>
      </c>
      <c r="D553" s="404" t="s">
        <v>627</v>
      </c>
      <c r="E553" s="436">
        <v>0</v>
      </c>
      <c r="F553" s="286">
        <v>47</v>
      </c>
      <c r="G553" s="447">
        <v>0</v>
      </c>
      <c r="H553" s="416">
        <v>1</v>
      </c>
      <c r="I553" s="416">
        <v>99</v>
      </c>
      <c r="J553" s="416">
        <v>319</v>
      </c>
      <c r="K553" s="416">
        <v>49</v>
      </c>
      <c r="L553" s="416">
        <v>2</v>
      </c>
      <c r="M553" s="416">
        <v>5</v>
      </c>
      <c r="N553" s="416">
        <v>1</v>
      </c>
      <c r="O553" s="416">
        <v>3</v>
      </c>
      <c r="P553" s="416">
        <v>146</v>
      </c>
      <c r="Q553" s="416">
        <v>0</v>
      </c>
      <c r="R553" s="416">
        <v>168</v>
      </c>
      <c r="S553" s="416">
        <v>0</v>
      </c>
      <c r="T553" s="416">
        <v>1</v>
      </c>
      <c r="U553" s="416">
        <v>1</v>
      </c>
      <c r="V553" s="416">
        <v>0</v>
      </c>
      <c r="W553" s="416">
        <v>13</v>
      </c>
      <c r="X553" s="416">
        <v>3</v>
      </c>
      <c r="Y553" s="416">
        <v>361</v>
      </c>
      <c r="Z553" s="416">
        <v>10</v>
      </c>
      <c r="AA553" s="416">
        <v>3</v>
      </c>
      <c r="AB553" s="416">
        <v>1232</v>
      </c>
      <c r="AC553" s="561">
        <v>2</v>
      </c>
      <c r="AD553" s="561">
        <v>3</v>
      </c>
      <c r="AE553" s="416">
        <v>16</v>
      </c>
      <c r="AF553" s="416">
        <v>128</v>
      </c>
      <c r="AG553" s="416">
        <v>167</v>
      </c>
      <c r="AH553" s="416">
        <v>74</v>
      </c>
      <c r="AI553" s="416">
        <v>19</v>
      </c>
      <c r="AJ553" s="416">
        <v>10</v>
      </c>
      <c r="AK553" s="416">
        <v>5</v>
      </c>
      <c r="AL553" s="416">
        <v>0</v>
      </c>
      <c r="AM553" s="416">
        <v>419</v>
      </c>
      <c r="AN553" s="416">
        <v>7</v>
      </c>
      <c r="AO553" s="416">
        <v>54</v>
      </c>
      <c r="AP553" s="416">
        <v>68</v>
      </c>
      <c r="AQ553" s="416">
        <v>26</v>
      </c>
      <c r="AR553" s="416">
        <v>10</v>
      </c>
      <c r="AS553" s="416">
        <v>1</v>
      </c>
      <c r="AT553" s="416">
        <v>2</v>
      </c>
      <c r="AU553" s="416">
        <v>0</v>
      </c>
      <c r="AV553" s="416">
        <v>168</v>
      </c>
      <c r="AW553" s="448"/>
      <c r="AX553" s="416"/>
      <c r="AY553" s="437" t="str">
        <f t="shared" si="23"/>
        <v>No</v>
      </c>
      <c r="AZ553" s="437" t="str">
        <f t="shared" si="24"/>
        <v>Open</v>
      </c>
      <c r="BA553" s="437"/>
      <c r="BB553" s="544"/>
      <c r="BC553" s="545"/>
      <c r="BD553" s="247"/>
      <c r="BE553" s="247"/>
      <c r="BF553" s="247"/>
      <c r="BG553" s="247"/>
      <c r="BH553" s="247"/>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FE553" s="146"/>
      <c r="FF553" s="146"/>
      <c r="FG553" s="146"/>
      <c r="FH553" s="146"/>
      <c r="FI553" s="146"/>
      <c r="FJ553" s="146"/>
      <c r="FK553" s="146"/>
      <c r="FL553" s="143"/>
      <c r="FM553" s="143"/>
      <c r="FN553" s="143"/>
      <c r="FO553" s="143"/>
      <c r="FP553" s="143"/>
      <c r="FQ553" s="143"/>
      <c r="FR553" s="143"/>
    </row>
    <row r="554" spans="1:174" x14ac:dyDescent="0.2">
      <c r="A554" s="150" t="s">
        <v>629</v>
      </c>
      <c r="B554" s="151" t="s">
        <v>284</v>
      </c>
      <c r="C554" s="152" t="s">
        <v>293</v>
      </c>
      <c r="D554" s="404" t="s">
        <v>326</v>
      </c>
      <c r="E554" s="436">
        <v>0</v>
      </c>
      <c r="F554" s="286">
        <v>293</v>
      </c>
      <c r="G554" s="447">
        <v>0</v>
      </c>
      <c r="H554" s="416">
        <v>1</v>
      </c>
      <c r="I554" s="416">
        <v>117</v>
      </c>
      <c r="J554" s="416">
        <v>197</v>
      </c>
      <c r="K554" s="416">
        <v>2</v>
      </c>
      <c r="L554" s="416">
        <v>5</v>
      </c>
      <c r="M554" s="416">
        <v>13</v>
      </c>
      <c r="N554" s="416">
        <v>2</v>
      </c>
      <c r="O554" s="416">
        <v>0</v>
      </c>
      <c r="P554" s="416">
        <v>10</v>
      </c>
      <c r="Q554" s="416">
        <v>0</v>
      </c>
      <c r="R554" s="416">
        <v>99</v>
      </c>
      <c r="S554" s="416">
        <v>0</v>
      </c>
      <c r="T554" s="416">
        <v>0</v>
      </c>
      <c r="U554" s="416">
        <v>3</v>
      </c>
      <c r="V554" s="416">
        <v>3</v>
      </c>
      <c r="W554" s="416">
        <v>20</v>
      </c>
      <c r="X554" s="416">
        <v>4</v>
      </c>
      <c r="Y554" s="416">
        <v>213</v>
      </c>
      <c r="Z554" s="416">
        <v>0</v>
      </c>
      <c r="AA554" s="416">
        <v>5</v>
      </c>
      <c r="AB554" s="416">
        <v>987</v>
      </c>
      <c r="AC554" s="561">
        <v>2</v>
      </c>
      <c r="AD554" s="561">
        <v>2</v>
      </c>
      <c r="AE554" s="416">
        <v>82</v>
      </c>
      <c r="AF554" s="416">
        <v>35</v>
      </c>
      <c r="AG554" s="416">
        <v>19</v>
      </c>
      <c r="AH554" s="416">
        <v>7</v>
      </c>
      <c r="AI554" s="416">
        <v>0</v>
      </c>
      <c r="AJ554" s="416">
        <v>2</v>
      </c>
      <c r="AK554" s="416">
        <v>1</v>
      </c>
      <c r="AL554" s="416">
        <v>0</v>
      </c>
      <c r="AM554" s="416">
        <v>146</v>
      </c>
      <c r="AN554" s="416">
        <v>54</v>
      </c>
      <c r="AO554" s="416">
        <v>30</v>
      </c>
      <c r="AP554" s="416">
        <v>10</v>
      </c>
      <c r="AQ554" s="416">
        <v>3</v>
      </c>
      <c r="AR554" s="416">
        <v>0</v>
      </c>
      <c r="AS554" s="416">
        <v>2</v>
      </c>
      <c r="AT554" s="416">
        <v>0</v>
      </c>
      <c r="AU554" s="416">
        <v>0</v>
      </c>
      <c r="AV554" s="416">
        <v>99</v>
      </c>
      <c r="AW554" s="448"/>
      <c r="AX554" s="416"/>
      <c r="AY554" s="437" t="str">
        <f t="shared" si="23"/>
        <v>No</v>
      </c>
      <c r="AZ554" s="437" t="str">
        <f t="shared" si="24"/>
        <v>No</v>
      </c>
      <c r="BA554" s="437"/>
      <c r="BB554" s="544"/>
      <c r="BC554" s="545"/>
      <c r="BD554" s="247"/>
      <c r="BE554" s="247"/>
      <c r="BF554" s="247"/>
      <c r="BG554" s="247"/>
      <c r="BH554" s="247"/>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FE554" s="146"/>
      <c r="FF554" s="146"/>
      <c r="FG554" s="146"/>
      <c r="FH554" s="146"/>
      <c r="FI554" s="146"/>
      <c r="FJ554" s="146"/>
      <c r="FK554" s="146"/>
      <c r="FL554" s="143"/>
      <c r="FM554" s="143"/>
      <c r="FN554" s="143"/>
      <c r="FO554" s="143"/>
      <c r="FP554" s="143"/>
      <c r="FQ554" s="143"/>
      <c r="FR554" s="143"/>
    </row>
    <row r="555" spans="1:174" x14ac:dyDescent="0.2">
      <c r="A555" s="150" t="s">
        <v>631</v>
      </c>
      <c r="B555" s="151" t="s">
        <v>276</v>
      </c>
      <c r="C555" s="152" t="s">
        <v>286</v>
      </c>
      <c r="D555" s="404" t="s">
        <v>630</v>
      </c>
      <c r="E555" s="436">
        <v>0</v>
      </c>
      <c r="F555" s="286">
        <v>20</v>
      </c>
      <c r="G555" s="447">
        <v>0</v>
      </c>
      <c r="H555" s="416">
        <v>2</v>
      </c>
      <c r="I555" s="416">
        <v>30</v>
      </c>
      <c r="J555" s="416">
        <v>76</v>
      </c>
      <c r="K555" s="416">
        <v>1</v>
      </c>
      <c r="L555" s="416">
        <v>1</v>
      </c>
      <c r="M555" s="416">
        <v>2</v>
      </c>
      <c r="N555" s="416">
        <v>0</v>
      </c>
      <c r="O555" s="416">
        <v>0</v>
      </c>
      <c r="P555" s="416">
        <v>4</v>
      </c>
      <c r="Q555" s="416">
        <v>0</v>
      </c>
      <c r="R555" s="416">
        <v>46</v>
      </c>
      <c r="S555" s="416">
        <v>0</v>
      </c>
      <c r="T555" s="416">
        <v>0</v>
      </c>
      <c r="U555" s="416">
        <v>0</v>
      </c>
      <c r="V555" s="416">
        <v>9</v>
      </c>
      <c r="W555" s="416">
        <v>6</v>
      </c>
      <c r="X555" s="416">
        <v>3</v>
      </c>
      <c r="Y555" s="416">
        <v>88</v>
      </c>
      <c r="Z555" s="416">
        <v>0</v>
      </c>
      <c r="AA555" s="416">
        <v>4</v>
      </c>
      <c r="AB555" s="416">
        <v>292</v>
      </c>
      <c r="AC555" s="561">
        <v>2</v>
      </c>
      <c r="AD555" s="561">
        <v>2</v>
      </c>
      <c r="AE555" s="416">
        <v>28</v>
      </c>
      <c r="AF555" s="416">
        <v>23</v>
      </c>
      <c r="AG555" s="416">
        <v>8</v>
      </c>
      <c r="AH555" s="416">
        <v>0</v>
      </c>
      <c r="AI555" s="416">
        <v>1</v>
      </c>
      <c r="AJ555" s="416">
        <v>0</v>
      </c>
      <c r="AK555" s="416">
        <v>0</v>
      </c>
      <c r="AL555" s="416">
        <v>0</v>
      </c>
      <c r="AM555" s="416">
        <v>60</v>
      </c>
      <c r="AN555" s="416">
        <v>20</v>
      </c>
      <c r="AO555" s="416">
        <v>14</v>
      </c>
      <c r="AP555" s="416">
        <v>11</v>
      </c>
      <c r="AQ555" s="416">
        <v>0</v>
      </c>
      <c r="AR555" s="416">
        <v>1</v>
      </c>
      <c r="AS555" s="416">
        <v>0</v>
      </c>
      <c r="AT555" s="416">
        <v>0</v>
      </c>
      <c r="AU555" s="416">
        <v>0</v>
      </c>
      <c r="AV555" s="416">
        <v>46</v>
      </c>
      <c r="AW555" s="448"/>
      <c r="AX555" s="416"/>
      <c r="AY555" s="437" t="str">
        <f t="shared" si="23"/>
        <v>No</v>
      </c>
      <c r="AZ555" s="437" t="str">
        <f t="shared" si="24"/>
        <v>No</v>
      </c>
      <c r="BA555" s="437"/>
      <c r="BB555" s="544"/>
      <c r="BC555" s="545"/>
      <c r="BD555" s="247"/>
      <c r="BE555" s="247"/>
      <c r="BF555" s="247"/>
      <c r="BG555" s="247"/>
      <c r="BH555" s="247"/>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FE555" s="146"/>
      <c r="FF555" s="146"/>
      <c r="FG555" s="146"/>
      <c r="FH555" s="146"/>
      <c r="FI555" s="146"/>
      <c r="FJ555" s="146"/>
      <c r="FK555" s="146"/>
      <c r="FL555" s="143"/>
      <c r="FM555" s="143"/>
      <c r="FN555" s="143"/>
      <c r="FO555" s="143"/>
      <c r="FP555" s="143"/>
      <c r="FQ555" s="143"/>
      <c r="FR555" s="143"/>
    </row>
    <row r="556" spans="1:174" x14ac:dyDescent="0.2">
      <c r="A556" s="150" t="s">
        <v>632</v>
      </c>
      <c r="B556" s="151" t="s">
        <v>276</v>
      </c>
      <c r="C556" s="152" t="s">
        <v>277</v>
      </c>
      <c r="D556" s="404" t="s">
        <v>327</v>
      </c>
      <c r="E556" s="436">
        <v>0</v>
      </c>
      <c r="F556" s="286">
        <v>10</v>
      </c>
      <c r="G556" s="447">
        <v>0</v>
      </c>
      <c r="H556" s="416">
        <v>3</v>
      </c>
      <c r="I556" s="416">
        <v>92</v>
      </c>
      <c r="J556" s="416">
        <v>188</v>
      </c>
      <c r="K556" s="416">
        <v>1</v>
      </c>
      <c r="L556" s="416">
        <v>4</v>
      </c>
      <c r="M556" s="416">
        <v>8</v>
      </c>
      <c r="N556" s="416">
        <v>3</v>
      </c>
      <c r="O556" s="416">
        <v>0</v>
      </c>
      <c r="P556" s="416">
        <v>7</v>
      </c>
      <c r="Q556" s="416">
        <v>0</v>
      </c>
      <c r="R556" s="416">
        <v>48</v>
      </c>
      <c r="S556" s="416">
        <v>0</v>
      </c>
      <c r="T556" s="416">
        <v>0</v>
      </c>
      <c r="U556" s="416">
        <v>0</v>
      </c>
      <c r="V556" s="416">
        <v>9</v>
      </c>
      <c r="W556" s="416">
        <v>12</v>
      </c>
      <c r="X556" s="416">
        <v>52</v>
      </c>
      <c r="Y556" s="416">
        <v>164</v>
      </c>
      <c r="Z556" s="416">
        <v>2</v>
      </c>
      <c r="AA556" s="416">
        <v>33</v>
      </c>
      <c r="AB556" s="416">
        <v>636</v>
      </c>
      <c r="AC556" s="561">
        <v>1</v>
      </c>
      <c r="AD556" s="561">
        <v>1</v>
      </c>
      <c r="AE556" s="416">
        <v>3</v>
      </c>
      <c r="AF556" s="416">
        <v>16</v>
      </c>
      <c r="AG556" s="416">
        <v>28</v>
      </c>
      <c r="AH556" s="416">
        <v>20</v>
      </c>
      <c r="AI556" s="416">
        <v>9</v>
      </c>
      <c r="AJ556" s="416">
        <v>3</v>
      </c>
      <c r="AK556" s="416">
        <v>4</v>
      </c>
      <c r="AL556" s="416">
        <v>0</v>
      </c>
      <c r="AM556" s="416">
        <v>83</v>
      </c>
      <c r="AN556" s="416">
        <v>2</v>
      </c>
      <c r="AO556" s="416">
        <v>14</v>
      </c>
      <c r="AP556" s="416">
        <v>15</v>
      </c>
      <c r="AQ556" s="416">
        <v>10</v>
      </c>
      <c r="AR556" s="416">
        <v>4</v>
      </c>
      <c r="AS556" s="416">
        <v>1</v>
      </c>
      <c r="AT556" s="416">
        <v>2</v>
      </c>
      <c r="AU556" s="416">
        <v>0</v>
      </c>
      <c r="AV556" s="416">
        <v>48</v>
      </c>
      <c r="AW556" s="448"/>
      <c r="AX556" s="416"/>
      <c r="AY556" s="437" t="str">
        <f t="shared" si="23"/>
        <v>Yes</v>
      </c>
      <c r="AZ556" s="437" t="str">
        <f t="shared" si="24"/>
        <v>Yes</v>
      </c>
      <c r="BA556" s="437"/>
      <c r="BB556" s="544"/>
      <c r="BC556" s="545"/>
      <c r="BD556" s="247"/>
      <c r="BE556" s="247"/>
      <c r="BF556" s="247"/>
      <c r="BG556" s="247"/>
      <c r="BH556" s="247"/>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FE556" s="146"/>
      <c r="FF556" s="146"/>
      <c r="FG556" s="146"/>
      <c r="FH556" s="146"/>
      <c r="FI556" s="146"/>
      <c r="FJ556" s="146"/>
      <c r="FK556" s="146"/>
      <c r="FL556" s="143"/>
      <c r="FM556" s="143"/>
      <c r="FN556" s="143"/>
      <c r="FO556" s="143"/>
      <c r="FP556" s="143"/>
      <c r="FQ556" s="143"/>
      <c r="FR556" s="143"/>
    </row>
    <row r="557" spans="1:174" x14ac:dyDescent="0.2">
      <c r="A557" s="150" t="s">
        <v>634</v>
      </c>
      <c r="B557" s="151" t="s">
        <v>276</v>
      </c>
      <c r="C557" s="152" t="s">
        <v>278</v>
      </c>
      <c r="D557" s="404" t="s">
        <v>633</v>
      </c>
      <c r="E557" s="436">
        <v>0</v>
      </c>
      <c r="F557" s="286">
        <v>0</v>
      </c>
      <c r="G557" s="447">
        <v>0</v>
      </c>
      <c r="H557" s="416">
        <v>4</v>
      </c>
      <c r="I557" s="416">
        <v>71</v>
      </c>
      <c r="J557" s="416">
        <v>82</v>
      </c>
      <c r="K557" s="416">
        <v>0</v>
      </c>
      <c r="L557" s="416">
        <v>3</v>
      </c>
      <c r="M557" s="416">
        <v>6</v>
      </c>
      <c r="N557" s="416">
        <v>0</v>
      </c>
      <c r="O557" s="416">
        <v>0</v>
      </c>
      <c r="P557" s="416">
        <v>4</v>
      </c>
      <c r="Q557" s="416">
        <v>0</v>
      </c>
      <c r="R557" s="416">
        <v>29</v>
      </c>
      <c r="S557" s="416">
        <v>0</v>
      </c>
      <c r="T557" s="416">
        <v>0</v>
      </c>
      <c r="U557" s="416">
        <v>1</v>
      </c>
      <c r="V557" s="416">
        <v>1</v>
      </c>
      <c r="W557" s="416">
        <v>5</v>
      </c>
      <c r="X557" s="416">
        <v>23</v>
      </c>
      <c r="Y557" s="416">
        <v>60</v>
      </c>
      <c r="Z557" s="416">
        <v>0</v>
      </c>
      <c r="AA557" s="416">
        <v>16</v>
      </c>
      <c r="AB557" s="416">
        <v>305</v>
      </c>
      <c r="AC557" s="561">
        <v>2</v>
      </c>
      <c r="AD557" s="561">
        <v>3</v>
      </c>
      <c r="AE557" s="416">
        <v>19</v>
      </c>
      <c r="AF557" s="416">
        <v>19</v>
      </c>
      <c r="AG557" s="416">
        <v>11</v>
      </c>
      <c r="AH557" s="416">
        <v>4</v>
      </c>
      <c r="AI557" s="416">
        <v>3</v>
      </c>
      <c r="AJ557" s="416">
        <v>1</v>
      </c>
      <c r="AK557" s="416">
        <v>2</v>
      </c>
      <c r="AL557" s="416">
        <v>0</v>
      </c>
      <c r="AM557" s="416">
        <v>59</v>
      </c>
      <c r="AN557" s="416">
        <v>8</v>
      </c>
      <c r="AO557" s="416">
        <v>9</v>
      </c>
      <c r="AP557" s="416">
        <v>5</v>
      </c>
      <c r="AQ557" s="416">
        <v>2</v>
      </c>
      <c r="AR557" s="416">
        <v>2</v>
      </c>
      <c r="AS557" s="416">
        <v>2</v>
      </c>
      <c r="AT557" s="416">
        <v>1</v>
      </c>
      <c r="AU557" s="416">
        <v>0</v>
      </c>
      <c r="AV557" s="416">
        <v>29</v>
      </c>
      <c r="AW557" s="448"/>
      <c r="AX557" s="416"/>
      <c r="AY557" s="437" t="str">
        <f t="shared" si="23"/>
        <v>No</v>
      </c>
      <c r="AZ557" s="437" t="str">
        <f t="shared" si="24"/>
        <v>Open</v>
      </c>
      <c r="BA557" s="437"/>
      <c r="BB557" s="544"/>
      <c r="BC557" s="545"/>
      <c r="BD557" s="247"/>
      <c r="BE557" s="247"/>
      <c r="BF557" s="247"/>
      <c r="BG557" s="247"/>
      <c r="BH557" s="247"/>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FE557" s="146"/>
      <c r="FF557" s="146"/>
      <c r="FG557" s="146"/>
      <c r="FH557" s="146"/>
      <c r="FI557" s="146"/>
      <c r="FJ557" s="146"/>
      <c r="FK557" s="146"/>
      <c r="FL557" s="143"/>
      <c r="FM557" s="143"/>
      <c r="FN557" s="143"/>
      <c r="FO557" s="143"/>
      <c r="FP557" s="143"/>
      <c r="FQ557" s="143"/>
      <c r="FR557" s="143"/>
    </row>
    <row r="558" spans="1:174" x14ac:dyDescent="0.2">
      <c r="A558" s="150" t="s">
        <v>636</v>
      </c>
      <c r="B558" s="151" t="s">
        <v>280</v>
      </c>
      <c r="C558" s="152" t="s">
        <v>128</v>
      </c>
      <c r="D558" s="404" t="s">
        <v>635</v>
      </c>
      <c r="E558" s="436">
        <v>0</v>
      </c>
      <c r="F558" s="286">
        <v>50</v>
      </c>
      <c r="G558" s="447">
        <v>0</v>
      </c>
      <c r="H558" s="416">
        <v>2</v>
      </c>
      <c r="I558" s="416">
        <v>83</v>
      </c>
      <c r="J558" s="416">
        <v>240</v>
      </c>
      <c r="K558" s="416">
        <v>0</v>
      </c>
      <c r="L558" s="416">
        <v>1</v>
      </c>
      <c r="M558" s="416">
        <v>3</v>
      </c>
      <c r="N558" s="416">
        <v>1</v>
      </c>
      <c r="O558" s="416">
        <v>0</v>
      </c>
      <c r="P558" s="416">
        <v>6</v>
      </c>
      <c r="Q558" s="416">
        <v>35</v>
      </c>
      <c r="R558" s="416">
        <v>221</v>
      </c>
      <c r="S558" s="416">
        <v>43</v>
      </c>
      <c r="T558" s="416">
        <v>12</v>
      </c>
      <c r="U558" s="416">
        <v>0</v>
      </c>
      <c r="V558" s="416">
        <v>2</v>
      </c>
      <c r="W558" s="416">
        <v>2</v>
      </c>
      <c r="X558" s="416">
        <v>4</v>
      </c>
      <c r="Y558" s="416">
        <v>179</v>
      </c>
      <c r="Z558" s="416">
        <v>38</v>
      </c>
      <c r="AA558" s="416">
        <v>3</v>
      </c>
      <c r="AB558" s="416">
        <v>925</v>
      </c>
      <c r="AC558" s="561">
        <v>2</v>
      </c>
      <c r="AD558" s="561">
        <v>3</v>
      </c>
      <c r="AE558" s="416">
        <v>10</v>
      </c>
      <c r="AF558" s="416">
        <v>26</v>
      </c>
      <c r="AG558" s="416">
        <v>114</v>
      </c>
      <c r="AH558" s="416">
        <v>125</v>
      </c>
      <c r="AI558" s="416">
        <v>96</v>
      </c>
      <c r="AJ558" s="416">
        <v>15</v>
      </c>
      <c r="AK558" s="416">
        <v>5</v>
      </c>
      <c r="AL558" s="416">
        <v>13</v>
      </c>
      <c r="AM558" s="416">
        <v>404</v>
      </c>
      <c r="AN558" s="416">
        <v>6</v>
      </c>
      <c r="AO558" s="416">
        <v>18</v>
      </c>
      <c r="AP558" s="416">
        <v>65</v>
      </c>
      <c r="AQ558" s="416">
        <v>72</v>
      </c>
      <c r="AR558" s="416">
        <v>67</v>
      </c>
      <c r="AS558" s="416">
        <v>12</v>
      </c>
      <c r="AT558" s="416">
        <v>4</v>
      </c>
      <c r="AU558" s="416">
        <v>12</v>
      </c>
      <c r="AV558" s="416">
        <v>256</v>
      </c>
      <c r="AW558" s="448"/>
      <c r="AX558" s="416"/>
      <c r="AY558" s="437" t="str">
        <f t="shared" si="23"/>
        <v>No</v>
      </c>
      <c r="AZ558" s="437" t="str">
        <f t="shared" si="24"/>
        <v>Open</v>
      </c>
      <c r="BA558" s="437"/>
      <c r="BB558" s="544"/>
      <c r="BC558" s="545"/>
      <c r="BD558" s="247"/>
      <c r="BE558" s="247"/>
      <c r="BF558" s="247"/>
      <c r="BG558" s="247"/>
      <c r="BH558" s="247"/>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FE558" s="146"/>
      <c r="FF558" s="146"/>
      <c r="FG558" s="146"/>
      <c r="FH558" s="146"/>
      <c r="FI558" s="146"/>
      <c r="FJ558" s="146"/>
      <c r="FK558" s="146"/>
      <c r="FL558" s="143"/>
      <c r="FM558" s="143"/>
      <c r="FN558" s="143"/>
      <c r="FO558" s="143"/>
      <c r="FP558" s="143"/>
      <c r="FQ558" s="143"/>
      <c r="FR558" s="143"/>
    </row>
    <row r="559" spans="1:174" x14ac:dyDescent="0.2">
      <c r="A559" s="150" t="s">
        <v>638</v>
      </c>
      <c r="B559" s="151" t="s">
        <v>276</v>
      </c>
      <c r="C559" s="152" t="s">
        <v>283</v>
      </c>
      <c r="D559" s="404" t="s">
        <v>637</v>
      </c>
      <c r="E559" s="436">
        <v>0</v>
      </c>
      <c r="F559" s="286">
        <v>25</v>
      </c>
      <c r="G559" s="447">
        <v>0</v>
      </c>
      <c r="H559" s="416">
        <v>1</v>
      </c>
      <c r="I559" s="416">
        <v>38</v>
      </c>
      <c r="J559" s="416">
        <v>47</v>
      </c>
      <c r="K559" s="416">
        <v>0</v>
      </c>
      <c r="L559" s="416">
        <v>0</v>
      </c>
      <c r="M559" s="416">
        <v>4</v>
      </c>
      <c r="N559" s="416">
        <v>2</v>
      </c>
      <c r="O559" s="416">
        <v>0</v>
      </c>
      <c r="P559" s="416">
        <v>4</v>
      </c>
      <c r="Q559" s="416">
        <v>0</v>
      </c>
      <c r="R559" s="416">
        <v>19</v>
      </c>
      <c r="S559" s="416">
        <v>2015</v>
      </c>
      <c r="T559" s="416">
        <v>1</v>
      </c>
      <c r="U559" s="416">
        <v>1</v>
      </c>
      <c r="V559" s="416">
        <v>14</v>
      </c>
      <c r="W559" s="416">
        <v>5</v>
      </c>
      <c r="X559" s="416">
        <v>30</v>
      </c>
      <c r="Y559" s="416">
        <v>32</v>
      </c>
      <c r="Z559" s="416">
        <v>0</v>
      </c>
      <c r="AA559" s="416">
        <v>20</v>
      </c>
      <c r="AB559" s="416">
        <v>2258</v>
      </c>
      <c r="AC559" s="561">
        <v>2</v>
      </c>
      <c r="AD559" s="561">
        <v>1</v>
      </c>
      <c r="AE559" s="416">
        <v>6</v>
      </c>
      <c r="AF559" s="416">
        <v>10</v>
      </c>
      <c r="AG559" s="416">
        <v>2</v>
      </c>
      <c r="AH559" s="416">
        <v>0</v>
      </c>
      <c r="AI559" s="416">
        <v>1</v>
      </c>
      <c r="AJ559" s="416">
        <v>0</v>
      </c>
      <c r="AK559" s="416">
        <v>0</v>
      </c>
      <c r="AL559" s="416">
        <v>0</v>
      </c>
      <c r="AM559" s="416">
        <v>19</v>
      </c>
      <c r="AN559" s="416">
        <v>6</v>
      </c>
      <c r="AO559" s="416">
        <v>10</v>
      </c>
      <c r="AP559" s="416">
        <v>2</v>
      </c>
      <c r="AQ559" s="416">
        <v>0</v>
      </c>
      <c r="AR559" s="416">
        <v>1</v>
      </c>
      <c r="AS559" s="416">
        <v>0</v>
      </c>
      <c r="AT559" s="416">
        <v>0</v>
      </c>
      <c r="AU559" s="416">
        <v>0</v>
      </c>
      <c r="AV559" s="416">
        <v>19</v>
      </c>
      <c r="AW559" s="448"/>
      <c r="AX559" s="416"/>
      <c r="AY559" s="437" t="str">
        <f t="shared" si="23"/>
        <v>No</v>
      </c>
      <c r="AZ559" s="437" t="str">
        <f t="shared" si="24"/>
        <v>Yes</v>
      </c>
      <c r="BA559" s="437"/>
      <c r="BB559" s="544"/>
      <c r="BC559" s="545"/>
      <c r="BD559" s="247"/>
      <c r="BE559" s="247"/>
      <c r="BF559" s="247"/>
      <c r="BG559" s="247"/>
      <c r="BH559" s="247"/>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FE559" s="146"/>
      <c r="FF559" s="146"/>
      <c r="FG559" s="146"/>
      <c r="FH559" s="146"/>
      <c r="FI559" s="146"/>
      <c r="FJ559" s="146"/>
      <c r="FK559" s="146"/>
      <c r="FL559" s="143"/>
      <c r="FM559" s="143"/>
      <c r="FN559" s="143"/>
      <c r="FO559" s="143"/>
      <c r="FP559" s="143"/>
      <c r="FQ559" s="143"/>
      <c r="FR559" s="143"/>
    </row>
    <row r="560" spans="1:174" x14ac:dyDescent="0.2">
      <c r="A560" s="150" t="s">
        <v>640</v>
      </c>
      <c r="B560" s="151" t="s">
        <v>282</v>
      </c>
      <c r="C560" s="152" t="s">
        <v>278</v>
      </c>
      <c r="D560" s="404" t="s">
        <v>639</v>
      </c>
      <c r="E560" s="436">
        <v>0</v>
      </c>
      <c r="F560" s="286">
        <v>369</v>
      </c>
      <c r="G560" s="447">
        <v>0</v>
      </c>
      <c r="H560" s="416">
        <v>10</v>
      </c>
      <c r="I560" s="416">
        <v>133</v>
      </c>
      <c r="J560" s="416">
        <v>333</v>
      </c>
      <c r="K560" s="416">
        <v>5</v>
      </c>
      <c r="L560" s="416">
        <v>8</v>
      </c>
      <c r="M560" s="416">
        <v>9</v>
      </c>
      <c r="N560" s="416">
        <v>3</v>
      </c>
      <c r="O560" s="416">
        <v>1</v>
      </c>
      <c r="P560" s="416">
        <v>23</v>
      </c>
      <c r="Q560" s="416">
        <v>0</v>
      </c>
      <c r="R560" s="416">
        <v>148</v>
      </c>
      <c r="S560" s="416">
        <v>0</v>
      </c>
      <c r="T560" s="416">
        <v>0</v>
      </c>
      <c r="U560" s="416">
        <v>2</v>
      </c>
      <c r="V560" s="416">
        <v>2</v>
      </c>
      <c r="W560" s="416">
        <v>64</v>
      </c>
      <c r="X560" s="416">
        <v>1</v>
      </c>
      <c r="Y560" s="416">
        <v>366</v>
      </c>
      <c r="Z560" s="416">
        <v>0</v>
      </c>
      <c r="AA560" s="416">
        <v>5</v>
      </c>
      <c r="AB560" s="416">
        <v>1482</v>
      </c>
      <c r="AC560" s="561">
        <v>2</v>
      </c>
      <c r="AD560" s="561">
        <v>2</v>
      </c>
      <c r="AE560" s="416">
        <v>217</v>
      </c>
      <c r="AF560" s="416">
        <v>43</v>
      </c>
      <c r="AG560" s="416">
        <v>22</v>
      </c>
      <c r="AH560" s="416">
        <v>7</v>
      </c>
      <c r="AI560" s="416">
        <v>2</v>
      </c>
      <c r="AJ560" s="416">
        <v>1</v>
      </c>
      <c r="AK560" s="416">
        <v>0</v>
      </c>
      <c r="AL560" s="416">
        <v>0</v>
      </c>
      <c r="AM560" s="416">
        <v>292</v>
      </c>
      <c r="AN560" s="416">
        <v>101</v>
      </c>
      <c r="AO560" s="416">
        <v>29</v>
      </c>
      <c r="AP560" s="416">
        <v>14</v>
      </c>
      <c r="AQ560" s="416">
        <v>3</v>
      </c>
      <c r="AR560" s="416">
        <v>1</v>
      </c>
      <c r="AS560" s="416">
        <v>0</v>
      </c>
      <c r="AT560" s="416">
        <v>0</v>
      </c>
      <c r="AU560" s="416">
        <v>0</v>
      </c>
      <c r="AV560" s="416">
        <v>148</v>
      </c>
      <c r="AW560" s="448"/>
      <c r="AX560" s="416"/>
      <c r="AY560" s="437" t="str">
        <f t="shared" si="23"/>
        <v>No</v>
      </c>
      <c r="AZ560" s="437" t="str">
        <f t="shared" si="24"/>
        <v>No</v>
      </c>
      <c r="BA560" s="437"/>
      <c r="BB560" s="544"/>
      <c r="BC560" s="545"/>
      <c r="BD560" s="247"/>
      <c r="BE560" s="247"/>
      <c r="BF560" s="247"/>
      <c r="BG560" s="247"/>
      <c r="BH560" s="247"/>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FE560" s="146"/>
      <c r="FF560" s="146"/>
      <c r="FG560" s="146"/>
      <c r="FH560" s="146"/>
      <c r="FI560" s="146"/>
      <c r="FJ560" s="146"/>
      <c r="FK560" s="146"/>
      <c r="FL560" s="143"/>
      <c r="FM560" s="143"/>
      <c r="FN560" s="143"/>
      <c r="FO560" s="143"/>
      <c r="FP560" s="143"/>
      <c r="FQ560" s="143"/>
      <c r="FR560" s="143"/>
    </row>
    <row r="561" spans="1:174" x14ac:dyDescent="0.2">
      <c r="A561" s="150" t="s">
        <v>642</v>
      </c>
      <c r="B561" s="151" t="s">
        <v>276</v>
      </c>
      <c r="C561" s="152" t="s">
        <v>69</v>
      </c>
      <c r="D561" s="404" t="s">
        <v>641</v>
      </c>
      <c r="E561" s="436">
        <v>0</v>
      </c>
      <c r="F561" s="286">
        <v>26</v>
      </c>
      <c r="G561" s="447">
        <v>0</v>
      </c>
      <c r="H561" s="416">
        <v>2</v>
      </c>
      <c r="I561" s="416">
        <v>75</v>
      </c>
      <c r="J561" s="416">
        <v>142</v>
      </c>
      <c r="K561" s="416">
        <v>2</v>
      </c>
      <c r="L561" s="416">
        <v>1</v>
      </c>
      <c r="M561" s="416">
        <v>5</v>
      </c>
      <c r="N561" s="416">
        <v>1</v>
      </c>
      <c r="O561" s="416">
        <v>1</v>
      </c>
      <c r="P561" s="416">
        <v>3</v>
      </c>
      <c r="Q561" s="416">
        <v>0</v>
      </c>
      <c r="R561" s="416">
        <v>21</v>
      </c>
      <c r="S561" s="416">
        <v>0</v>
      </c>
      <c r="T561" s="416">
        <v>0</v>
      </c>
      <c r="U561" s="416">
        <v>0</v>
      </c>
      <c r="V561" s="416">
        <v>13</v>
      </c>
      <c r="W561" s="416">
        <v>0</v>
      </c>
      <c r="X561" s="416">
        <v>8</v>
      </c>
      <c r="Y561" s="416">
        <v>49</v>
      </c>
      <c r="Z561" s="416">
        <v>0</v>
      </c>
      <c r="AA561" s="416">
        <v>19</v>
      </c>
      <c r="AB561" s="416">
        <v>368</v>
      </c>
      <c r="AC561" s="561">
        <v>2</v>
      </c>
      <c r="AD561" s="561">
        <v>3</v>
      </c>
      <c r="AE561" s="416">
        <v>0</v>
      </c>
      <c r="AF561" s="416">
        <v>6</v>
      </c>
      <c r="AG561" s="416">
        <v>13</v>
      </c>
      <c r="AH561" s="416">
        <v>1</v>
      </c>
      <c r="AI561" s="416">
        <v>0</v>
      </c>
      <c r="AJ561" s="416">
        <v>1</v>
      </c>
      <c r="AK561" s="416">
        <v>2</v>
      </c>
      <c r="AL561" s="416">
        <v>0</v>
      </c>
      <c r="AM561" s="416">
        <v>23</v>
      </c>
      <c r="AN561" s="416">
        <v>0</v>
      </c>
      <c r="AO561" s="416">
        <v>8</v>
      </c>
      <c r="AP561" s="416">
        <v>8</v>
      </c>
      <c r="AQ561" s="416">
        <v>3</v>
      </c>
      <c r="AR561" s="416">
        <v>0</v>
      </c>
      <c r="AS561" s="416">
        <v>1</v>
      </c>
      <c r="AT561" s="416">
        <v>1</v>
      </c>
      <c r="AU561" s="416">
        <v>0</v>
      </c>
      <c r="AV561" s="416">
        <v>21</v>
      </c>
      <c r="AW561" s="448"/>
      <c r="AX561" s="416"/>
      <c r="AY561" s="437" t="str">
        <f t="shared" si="23"/>
        <v>No</v>
      </c>
      <c r="AZ561" s="437" t="str">
        <f t="shared" si="24"/>
        <v>Open</v>
      </c>
      <c r="BA561" s="437"/>
      <c r="BB561" s="544"/>
      <c r="BC561" s="545"/>
      <c r="BD561" s="247"/>
      <c r="BE561" s="247"/>
      <c r="BF561" s="247"/>
      <c r="BG561" s="247"/>
      <c r="BH561" s="247"/>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FE561" s="146"/>
      <c r="FF561" s="146"/>
      <c r="FG561" s="146"/>
      <c r="FH561" s="146"/>
      <c r="FI561" s="146"/>
      <c r="FJ561" s="146"/>
      <c r="FK561" s="146"/>
      <c r="FL561" s="143"/>
      <c r="FM561" s="143"/>
      <c r="FN561" s="143"/>
      <c r="FO561" s="143"/>
      <c r="FP561" s="143"/>
      <c r="FQ561" s="143"/>
      <c r="FR561" s="143"/>
    </row>
    <row r="562" spans="1:174" x14ac:dyDescent="0.2">
      <c r="A562" s="150" t="s">
        <v>644</v>
      </c>
      <c r="B562" s="151" t="s">
        <v>276</v>
      </c>
      <c r="C562" s="152" t="s">
        <v>278</v>
      </c>
      <c r="D562" s="404" t="s">
        <v>643</v>
      </c>
      <c r="E562" s="436">
        <v>0</v>
      </c>
      <c r="F562" s="286">
        <v>39</v>
      </c>
      <c r="G562" s="447">
        <v>0</v>
      </c>
      <c r="H562" s="416">
        <v>2</v>
      </c>
      <c r="I562" s="416">
        <v>47</v>
      </c>
      <c r="J562" s="416">
        <v>104</v>
      </c>
      <c r="K562" s="416">
        <v>4</v>
      </c>
      <c r="L562" s="416">
        <v>2</v>
      </c>
      <c r="M562" s="416">
        <v>6</v>
      </c>
      <c r="N562" s="416">
        <v>0</v>
      </c>
      <c r="O562" s="416">
        <v>0</v>
      </c>
      <c r="P562" s="416">
        <v>16</v>
      </c>
      <c r="Q562" s="416">
        <v>0</v>
      </c>
      <c r="R562" s="416">
        <v>56</v>
      </c>
      <c r="S562" s="416">
        <v>0</v>
      </c>
      <c r="T562" s="416">
        <v>0</v>
      </c>
      <c r="U562" s="416">
        <v>6</v>
      </c>
      <c r="V562" s="416">
        <v>6</v>
      </c>
      <c r="W562" s="416">
        <v>27</v>
      </c>
      <c r="X562" s="416">
        <v>3</v>
      </c>
      <c r="Y562" s="416">
        <v>83</v>
      </c>
      <c r="Z562" s="416">
        <v>0</v>
      </c>
      <c r="AA562" s="416">
        <v>3</v>
      </c>
      <c r="AB562" s="416">
        <v>404</v>
      </c>
      <c r="AC562" s="561">
        <v>2</v>
      </c>
      <c r="AD562" s="561">
        <v>3</v>
      </c>
      <c r="AE562" s="416">
        <v>65</v>
      </c>
      <c r="AF562" s="416">
        <v>7</v>
      </c>
      <c r="AG562" s="416">
        <v>5</v>
      </c>
      <c r="AH562" s="416">
        <v>4</v>
      </c>
      <c r="AI562" s="416">
        <v>1</v>
      </c>
      <c r="AJ562" s="416">
        <v>1</v>
      </c>
      <c r="AK562" s="416">
        <v>1</v>
      </c>
      <c r="AL562" s="416">
        <v>0</v>
      </c>
      <c r="AM562" s="416">
        <v>84</v>
      </c>
      <c r="AN562" s="416">
        <v>37</v>
      </c>
      <c r="AO562" s="416">
        <v>8</v>
      </c>
      <c r="AP562" s="416">
        <v>6</v>
      </c>
      <c r="AQ562" s="416">
        <v>3</v>
      </c>
      <c r="AR562" s="416">
        <v>0</v>
      </c>
      <c r="AS562" s="416">
        <v>1</v>
      </c>
      <c r="AT562" s="416">
        <v>1</v>
      </c>
      <c r="AU562" s="416">
        <v>0</v>
      </c>
      <c r="AV562" s="416">
        <v>56</v>
      </c>
      <c r="AW562" s="448"/>
      <c r="AX562" s="416"/>
      <c r="AY562" s="437" t="str">
        <f t="shared" si="23"/>
        <v>No</v>
      </c>
      <c r="AZ562" s="437" t="str">
        <f t="shared" si="24"/>
        <v>Open</v>
      </c>
      <c r="BA562" s="437"/>
      <c r="BB562" s="544"/>
      <c r="BC562" s="545"/>
      <c r="BD562" s="247"/>
      <c r="BE562" s="247"/>
      <c r="BF562" s="247"/>
      <c r="BG562" s="247"/>
      <c r="BH562" s="247"/>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FE562" s="146"/>
      <c r="FF562" s="146"/>
      <c r="FG562" s="146"/>
      <c r="FH562" s="146"/>
      <c r="FI562" s="146"/>
      <c r="FJ562" s="146"/>
      <c r="FK562" s="146"/>
      <c r="FL562" s="143"/>
      <c r="FM562" s="143"/>
      <c r="FN562" s="143"/>
      <c r="FO562" s="143"/>
      <c r="FP562" s="143"/>
      <c r="FQ562" s="143"/>
      <c r="FR562" s="143"/>
    </row>
    <row r="563" spans="1:174" x14ac:dyDescent="0.2">
      <c r="A563" s="150" t="s">
        <v>646</v>
      </c>
      <c r="B563" s="151" t="s">
        <v>276</v>
      </c>
      <c r="C563" s="152" t="s">
        <v>277</v>
      </c>
      <c r="D563" s="404" t="s">
        <v>645</v>
      </c>
      <c r="E563" s="436">
        <v>0</v>
      </c>
      <c r="F563" s="286">
        <v>25</v>
      </c>
      <c r="G563" s="447">
        <v>0</v>
      </c>
      <c r="H563" s="416">
        <v>0</v>
      </c>
      <c r="I563" s="416">
        <v>124</v>
      </c>
      <c r="J563" s="416">
        <v>282</v>
      </c>
      <c r="K563" s="416">
        <v>10</v>
      </c>
      <c r="L563" s="416">
        <v>3</v>
      </c>
      <c r="M563" s="416">
        <v>6</v>
      </c>
      <c r="N563" s="416">
        <v>3</v>
      </c>
      <c r="O563" s="416">
        <v>0</v>
      </c>
      <c r="P563" s="416">
        <v>4</v>
      </c>
      <c r="Q563" s="416">
        <v>2</v>
      </c>
      <c r="R563" s="416">
        <v>35</v>
      </c>
      <c r="S563" s="416">
        <v>0</v>
      </c>
      <c r="T563" s="416">
        <v>0</v>
      </c>
      <c r="U563" s="416">
        <v>0</v>
      </c>
      <c r="V563" s="416">
        <v>0</v>
      </c>
      <c r="W563" s="416">
        <v>1</v>
      </c>
      <c r="X563" s="416">
        <v>59</v>
      </c>
      <c r="Y563" s="416">
        <v>87</v>
      </c>
      <c r="Z563" s="416">
        <v>1</v>
      </c>
      <c r="AA563" s="416">
        <v>50</v>
      </c>
      <c r="AB563" s="416">
        <v>692</v>
      </c>
      <c r="AC563" s="561">
        <v>2</v>
      </c>
      <c r="AD563" s="561">
        <v>3</v>
      </c>
      <c r="AE563" s="416">
        <v>14</v>
      </c>
      <c r="AF563" s="416">
        <v>6</v>
      </c>
      <c r="AG563" s="416">
        <v>12</v>
      </c>
      <c r="AH563" s="416">
        <v>3</v>
      </c>
      <c r="AI563" s="416">
        <v>6</v>
      </c>
      <c r="AJ563" s="416">
        <v>3</v>
      </c>
      <c r="AK563" s="416">
        <v>3</v>
      </c>
      <c r="AL563" s="416">
        <v>4</v>
      </c>
      <c r="AM563" s="416">
        <v>51</v>
      </c>
      <c r="AN563" s="416">
        <v>10</v>
      </c>
      <c r="AO563" s="416">
        <v>5</v>
      </c>
      <c r="AP563" s="416">
        <v>11</v>
      </c>
      <c r="AQ563" s="416">
        <v>0</v>
      </c>
      <c r="AR563" s="416">
        <v>4</v>
      </c>
      <c r="AS563" s="416">
        <v>2</v>
      </c>
      <c r="AT563" s="416">
        <v>2</v>
      </c>
      <c r="AU563" s="416">
        <v>3</v>
      </c>
      <c r="AV563" s="416">
        <v>37</v>
      </c>
      <c r="AW563" s="448"/>
      <c r="AX563" s="416"/>
      <c r="AY563" s="437" t="str">
        <f t="shared" si="23"/>
        <v>No</v>
      </c>
      <c r="AZ563" s="437" t="str">
        <f t="shared" si="24"/>
        <v>Open</v>
      </c>
      <c r="BA563" s="437"/>
      <c r="BB563" s="544"/>
      <c r="BC563" s="545"/>
      <c r="BD563" s="247"/>
      <c r="BE563" s="247"/>
      <c r="BF563" s="247"/>
      <c r="BG563" s="247"/>
      <c r="BH563" s="247"/>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FE563" s="146"/>
      <c r="FF563" s="146"/>
      <c r="FG563" s="146"/>
      <c r="FH563" s="146"/>
      <c r="FI563" s="146"/>
      <c r="FJ563" s="146"/>
      <c r="FK563" s="146"/>
      <c r="FL563" s="143"/>
      <c r="FM563" s="143"/>
      <c r="FN563" s="143"/>
      <c r="FO563" s="143"/>
      <c r="FP563" s="143"/>
      <c r="FQ563" s="143"/>
      <c r="FR563" s="143"/>
    </row>
    <row r="564" spans="1:174" x14ac:dyDescent="0.2">
      <c r="A564" s="150" t="s">
        <v>648</v>
      </c>
      <c r="B564" s="151" t="s">
        <v>282</v>
      </c>
      <c r="C564" s="152" t="s">
        <v>283</v>
      </c>
      <c r="D564" s="404" t="s">
        <v>647</v>
      </c>
      <c r="E564" s="436">
        <v>0</v>
      </c>
      <c r="F564" s="286">
        <v>27</v>
      </c>
      <c r="G564" s="447">
        <v>0</v>
      </c>
      <c r="H564" s="416">
        <v>9</v>
      </c>
      <c r="I564" s="416">
        <v>125</v>
      </c>
      <c r="J564" s="416">
        <v>283</v>
      </c>
      <c r="K564" s="416">
        <v>16</v>
      </c>
      <c r="L564" s="416">
        <v>8</v>
      </c>
      <c r="M564" s="416">
        <v>7</v>
      </c>
      <c r="N564" s="416">
        <v>1</v>
      </c>
      <c r="O564" s="416">
        <v>0</v>
      </c>
      <c r="P564" s="416">
        <v>19</v>
      </c>
      <c r="Q564" s="416">
        <v>0</v>
      </c>
      <c r="R564" s="416">
        <v>106</v>
      </c>
      <c r="S564" s="416">
        <v>0</v>
      </c>
      <c r="T564" s="416">
        <v>0</v>
      </c>
      <c r="U564" s="416">
        <v>2</v>
      </c>
      <c r="V564" s="416">
        <v>0</v>
      </c>
      <c r="W564" s="416">
        <v>29</v>
      </c>
      <c r="X564" s="416">
        <v>49</v>
      </c>
      <c r="Y564" s="416">
        <v>384</v>
      </c>
      <c r="Z564" s="416">
        <v>0</v>
      </c>
      <c r="AA564" s="416">
        <v>40</v>
      </c>
      <c r="AB564" s="416">
        <v>1105</v>
      </c>
      <c r="AC564" s="561">
        <v>2</v>
      </c>
      <c r="AD564" s="561">
        <v>2</v>
      </c>
      <c r="AE564" s="416">
        <v>120</v>
      </c>
      <c r="AF564" s="416">
        <v>31</v>
      </c>
      <c r="AG564" s="416">
        <v>9</v>
      </c>
      <c r="AH564" s="416">
        <v>2</v>
      </c>
      <c r="AI564" s="416">
        <v>3</v>
      </c>
      <c r="AJ564" s="416">
        <v>0</v>
      </c>
      <c r="AK564" s="416">
        <v>1</v>
      </c>
      <c r="AL564" s="416">
        <v>0</v>
      </c>
      <c r="AM564" s="416">
        <v>166</v>
      </c>
      <c r="AN564" s="416">
        <v>77</v>
      </c>
      <c r="AO564" s="416">
        <v>18</v>
      </c>
      <c r="AP564" s="416">
        <v>7</v>
      </c>
      <c r="AQ564" s="416">
        <v>0</v>
      </c>
      <c r="AR564" s="416">
        <v>3</v>
      </c>
      <c r="AS564" s="416">
        <v>0</v>
      </c>
      <c r="AT564" s="416">
        <v>1</v>
      </c>
      <c r="AU564" s="416">
        <v>0</v>
      </c>
      <c r="AV564" s="416">
        <v>106</v>
      </c>
      <c r="AW564" s="448"/>
      <c r="AX564" s="416"/>
      <c r="AY564" s="437" t="str">
        <f t="shared" si="23"/>
        <v>No</v>
      </c>
      <c r="AZ564" s="437" t="str">
        <f t="shared" si="24"/>
        <v>No</v>
      </c>
      <c r="BA564" s="437"/>
      <c r="BB564" s="544"/>
      <c r="BC564" s="545"/>
      <c r="BD564" s="247"/>
      <c r="BE564" s="247"/>
      <c r="BF564" s="247"/>
      <c r="BG564" s="247"/>
      <c r="BH564" s="247"/>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FE564" s="146"/>
      <c r="FF564" s="146"/>
      <c r="FG564" s="146"/>
      <c r="FH564" s="146"/>
      <c r="FI564" s="146"/>
      <c r="FJ564" s="146"/>
      <c r="FK564" s="146"/>
      <c r="FL564" s="143"/>
      <c r="FM564" s="143"/>
      <c r="FN564" s="143"/>
      <c r="FO564" s="143"/>
      <c r="FP564" s="143"/>
      <c r="FQ564" s="143"/>
      <c r="FR564" s="143"/>
    </row>
    <row r="565" spans="1:174" x14ac:dyDescent="0.2">
      <c r="A565" s="150" t="s">
        <v>650</v>
      </c>
      <c r="B565" s="151" t="s">
        <v>276</v>
      </c>
      <c r="C565" s="152" t="s">
        <v>286</v>
      </c>
      <c r="D565" s="404" t="s">
        <v>649</v>
      </c>
      <c r="E565" s="436">
        <v>0</v>
      </c>
      <c r="F565" s="286">
        <v>34</v>
      </c>
      <c r="G565" s="447">
        <v>0</v>
      </c>
      <c r="H565" s="416">
        <v>4</v>
      </c>
      <c r="I565" s="416">
        <v>66</v>
      </c>
      <c r="J565" s="416">
        <v>126</v>
      </c>
      <c r="K565" s="416">
        <v>2</v>
      </c>
      <c r="L565" s="416">
        <v>2</v>
      </c>
      <c r="M565" s="416">
        <v>4</v>
      </c>
      <c r="N565" s="416">
        <v>0</v>
      </c>
      <c r="O565" s="416">
        <v>0</v>
      </c>
      <c r="P565" s="416">
        <v>6</v>
      </c>
      <c r="Q565" s="416">
        <v>13</v>
      </c>
      <c r="R565" s="416">
        <v>44</v>
      </c>
      <c r="S565" s="416">
        <v>188</v>
      </c>
      <c r="T565" s="416">
        <v>1</v>
      </c>
      <c r="U565" s="416">
        <v>0</v>
      </c>
      <c r="V565" s="416">
        <v>29</v>
      </c>
      <c r="W565" s="416">
        <v>3</v>
      </c>
      <c r="X565" s="416">
        <v>12</v>
      </c>
      <c r="Y565" s="416">
        <v>74</v>
      </c>
      <c r="Z565" s="416">
        <v>0</v>
      </c>
      <c r="AA565" s="416">
        <v>13</v>
      </c>
      <c r="AB565" s="416">
        <v>621</v>
      </c>
      <c r="AC565" s="561">
        <v>2</v>
      </c>
      <c r="AD565" s="561">
        <v>2</v>
      </c>
      <c r="AE565" s="416">
        <v>34</v>
      </c>
      <c r="AF565" s="416">
        <v>32</v>
      </c>
      <c r="AG565" s="416">
        <v>9</v>
      </c>
      <c r="AH565" s="416">
        <v>3</v>
      </c>
      <c r="AI565" s="416">
        <v>4</v>
      </c>
      <c r="AJ565" s="416">
        <v>3</v>
      </c>
      <c r="AK565" s="416">
        <v>1</v>
      </c>
      <c r="AL565" s="416">
        <v>12</v>
      </c>
      <c r="AM565" s="416">
        <v>98</v>
      </c>
      <c r="AN565" s="416">
        <v>15</v>
      </c>
      <c r="AO565" s="416">
        <v>17</v>
      </c>
      <c r="AP565" s="416">
        <v>8</v>
      </c>
      <c r="AQ565" s="416">
        <v>1</v>
      </c>
      <c r="AR565" s="416">
        <v>3</v>
      </c>
      <c r="AS565" s="416">
        <v>1</v>
      </c>
      <c r="AT565" s="416">
        <v>0</v>
      </c>
      <c r="AU565" s="416">
        <v>12</v>
      </c>
      <c r="AV565" s="416">
        <v>57</v>
      </c>
      <c r="AW565" s="448"/>
      <c r="AX565" s="416"/>
      <c r="AY565" s="437" t="str">
        <f t="shared" si="23"/>
        <v>No</v>
      </c>
      <c r="AZ565" s="437" t="str">
        <f t="shared" si="24"/>
        <v>No</v>
      </c>
      <c r="BA565" s="437"/>
      <c r="BB565" s="544"/>
      <c r="BC565" s="545"/>
      <c r="BD565" s="247"/>
      <c r="BE565" s="247"/>
      <c r="BF565" s="247"/>
      <c r="BG565" s="247"/>
      <c r="BH565" s="247"/>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FE565" s="146"/>
      <c r="FF565" s="146"/>
      <c r="FG565" s="146"/>
      <c r="FH565" s="146"/>
      <c r="FI565" s="146"/>
      <c r="FJ565" s="146"/>
      <c r="FK565" s="146"/>
      <c r="FL565" s="143"/>
      <c r="FM565" s="143"/>
      <c r="FN565" s="143"/>
      <c r="FO565" s="143"/>
      <c r="FP565" s="143"/>
      <c r="FQ565" s="143"/>
      <c r="FR565" s="143"/>
    </row>
    <row r="566" spans="1:174" x14ac:dyDescent="0.2">
      <c r="A566" s="150" t="s">
        <v>652</v>
      </c>
      <c r="B566" s="151" t="s">
        <v>276</v>
      </c>
      <c r="C566" s="152" t="s">
        <v>277</v>
      </c>
      <c r="D566" s="404" t="s">
        <v>651</v>
      </c>
      <c r="E566" s="436">
        <v>0</v>
      </c>
      <c r="F566" s="286">
        <v>8</v>
      </c>
      <c r="G566" s="447">
        <v>0</v>
      </c>
      <c r="H566" s="416">
        <v>1</v>
      </c>
      <c r="I566" s="416">
        <v>35</v>
      </c>
      <c r="J566" s="416">
        <v>115</v>
      </c>
      <c r="K566" s="416">
        <v>2</v>
      </c>
      <c r="L566" s="416">
        <v>1</v>
      </c>
      <c r="M566" s="416">
        <v>5</v>
      </c>
      <c r="N566" s="416">
        <v>0</v>
      </c>
      <c r="O566" s="416">
        <v>0</v>
      </c>
      <c r="P566" s="416">
        <v>2</v>
      </c>
      <c r="Q566" s="416">
        <v>132</v>
      </c>
      <c r="R566" s="416">
        <v>803</v>
      </c>
      <c r="S566" s="416">
        <v>50</v>
      </c>
      <c r="T566" s="416">
        <v>1</v>
      </c>
      <c r="U566" s="416">
        <v>0</v>
      </c>
      <c r="V566" s="416">
        <v>7</v>
      </c>
      <c r="W566" s="416">
        <v>2</v>
      </c>
      <c r="X566" s="416">
        <v>39</v>
      </c>
      <c r="Y566" s="416">
        <v>49</v>
      </c>
      <c r="Z566" s="416">
        <v>4</v>
      </c>
      <c r="AA566" s="416">
        <v>11</v>
      </c>
      <c r="AB566" s="416">
        <v>1267</v>
      </c>
      <c r="AC566" s="561">
        <v>1</v>
      </c>
      <c r="AD566" s="561">
        <v>1</v>
      </c>
      <c r="AE566" s="416">
        <v>33</v>
      </c>
      <c r="AF566" s="416">
        <v>53</v>
      </c>
      <c r="AG566" s="416">
        <v>284</v>
      </c>
      <c r="AH566" s="416">
        <v>592</v>
      </c>
      <c r="AI566" s="416">
        <v>222</v>
      </c>
      <c r="AJ566" s="416">
        <v>73</v>
      </c>
      <c r="AK566" s="416">
        <v>8</v>
      </c>
      <c r="AL566" s="416">
        <v>23</v>
      </c>
      <c r="AM566" s="416">
        <v>1288</v>
      </c>
      <c r="AN566" s="416">
        <v>25</v>
      </c>
      <c r="AO566" s="416">
        <v>34</v>
      </c>
      <c r="AP566" s="416">
        <v>175</v>
      </c>
      <c r="AQ566" s="416">
        <v>442</v>
      </c>
      <c r="AR566" s="416">
        <v>169</v>
      </c>
      <c r="AS566" s="416">
        <v>58</v>
      </c>
      <c r="AT566" s="416">
        <v>9</v>
      </c>
      <c r="AU566" s="416">
        <v>23</v>
      </c>
      <c r="AV566" s="416">
        <v>935</v>
      </c>
      <c r="AW566" s="448"/>
      <c r="AX566" s="416"/>
      <c r="AY566" s="437" t="str">
        <f t="shared" si="23"/>
        <v>Yes</v>
      </c>
      <c r="AZ566" s="437" t="str">
        <f t="shared" si="24"/>
        <v>Yes</v>
      </c>
      <c r="BA566" s="437"/>
      <c r="BB566" s="544"/>
      <c r="BC566" s="545"/>
      <c r="BD566" s="247"/>
      <c r="BE566" s="247"/>
      <c r="BF566" s="247"/>
      <c r="BG566" s="247"/>
      <c r="BH566" s="247"/>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FE566" s="146"/>
      <c r="FF566" s="146"/>
      <c r="FG566" s="146"/>
      <c r="FH566" s="146"/>
      <c r="FI566" s="146"/>
      <c r="FJ566" s="146"/>
      <c r="FK566" s="146"/>
      <c r="FL566" s="143"/>
      <c r="FM566" s="143"/>
      <c r="FN566" s="143"/>
      <c r="FO566" s="143"/>
      <c r="FP566" s="143"/>
      <c r="FQ566" s="143"/>
      <c r="FR566" s="143"/>
    </row>
    <row r="567" spans="1:174" x14ac:dyDescent="0.2">
      <c r="A567" s="150" t="s">
        <v>654</v>
      </c>
      <c r="B567" s="151" t="s">
        <v>276</v>
      </c>
      <c r="C567" s="152" t="s">
        <v>279</v>
      </c>
      <c r="D567" s="404" t="s">
        <v>653</v>
      </c>
      <c r="E567" s="436">
        <v>0</v>
      </c>
      <c r="F567" s="286">
        <v>46</v>
      </c>
      <c r="G567" s="447">
        <v>0</v>
      </c>
      <c r="H567" s="416">
        <v>1</v>
      </c>
      <c r="I567" s="416">
        <v>80</v>
      </c>
      <c r="J567" s="416">
        <v>180</v>
      </c>
      <c r="K567" s="416">
        <v>1</v>
      </c>
      <c r="L567" s="416">
        <v>1</v>
      </c>
      <c r="M567" s="416">
        <v>15</v>
      </c>
      <c r="N567" s="416">
        <v>3</v>
      </c>
      <c r="O567" s="416">
        <v>0</v>
      </c>
      <c r="P567" s="416">
        <v>3</v>
      </c>
      <c r="Q567" s="416">
        <v>140</v>
      </c>
      <c r="R567" s="416">
        <v>241</v>
      </c>
      <c r="S567" s="416">
        <v>0</v>
      </c>
      <c r="T567" s="416">
        <v>0</v>
      </c>
      <c r="U567" s="416">
        <v>0</v>
      </c>
      <c r="V567" s="416">
        <v>21</v>
      </c>
      <c r="W567" s="416">
        <v>4</v>
      </c>
      <c r="X567" s="416">
        <v>32</v>
      </c>
      <c r="Y567" s="416">
        <v>118</v>
      </c>
      <c r="Z567" s="416">
        <v>0</v>
      </c>
      <c r="AA567" s="416">
        <v>29</v>
      </c>
      <c r="AB567" s="416">
        <v>915</v>
      </c>
      <c r="AC567" s="561">
        <v>1</v>
      </c>
      <c r="AD567" s="561">
        <v>3</v>
      </c>
      <c r="AE567" s="416">
        <v>105</v>
      </c>
      <c r="AF567" s="416">
        <v>227</v>
      </c>
      <c r="AG567" s="416">
        <v>91</v>
      </c>
      <c r="AH567" s="416">
        <v>62</v>
      </c>
      <c r="AI567" s="416">
        <v>10</v>
      </c>
      <c r="AJ567" s="416">
        <v>2</v>
      </c>
      <c r="AK567" s="416">
        <v>5</v>
      </c>
      <c r="AL567" s="416">
        <v>7</v>
      </c>
      <c r="AM567" s="416">
        <v>509</v>
      </c>
      <c r="AN567" s="416">
        <v>72</v>
      </c>
      <c r="AO567" s="416">
        <v>170</v>
      </c>
      <c r="AP567" s="416">
        <v>69</v>
      </c>
      <c r="AQ567" s="416">
        <v>50</v>
      </c>
      <c r="AR567" s="416">
        <v>7</v>
      </c>
      <c r="AS567" s="416">
        <v>2</v>
      </c>
      <c r="AT567" s="416">
        <v>4</v>
      </c>
      <c r="AU567" s="416">
        <v>7</v>
      </c>
      <c r="AV567" s="416">
        <v>381</v>
      </c>
      <c r="AW567" s="448"/>
      <c r="AX567" s="416"/>
      <c r="AY567" s="437" t="str">
        <f t="shared" si="23"/>
        <v>Yes</v>
      </c>
      <c r="AZ567" s="437" t="str">
        <f t="shared" si="24"/>
        <v>Open</v>
      </c>
      <c r="BA567" s="437"/>
      <c r="BB567" s="544"/>
      <c r="BC567" s="545"/>
      <c r="BD567" s="247"/>
      <c r="BE567" s="247"/>
      <c r="BF567" s="247"/>
      <c r="BG567" s="247"/>
      <c r="BH567" s="247"/>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FE567" s="146"/>
      <c r="FF567" s="146"/>
      <c r="FG567" s="146"/>
      <c r="FH567" s="146"/>
      <c r="FI567" s="146"/>
      <c r="FJ567" s="146"/>
      <c r="FK567" s="146"/>
      <c r="FL567" s="143"/>
      <c r="FM567" s="143"/>
      <c r="FN567" s="143"/>
      <c r="FO567" s="143"/>
      <c r="FP567" s="143"/>
      <c r="FQ567" s="143"/>
      <c r="FR567" s="143"/>
    </row>
    <row r="568" spans="1:174" x14ac:dyDescent="0.2">
      <c r="A568" s="150" t="s">
        <v>656</v>
      </c>
      <c r="B568" s="151" t="s">
        <v>276</v>
      </c>
      <c r="C568" s="152" t="s">
        <v>277</v>
      </c>
      <c r="D568" s="404" t="s">
        <v>655</v>
      </c>
      <c r="E568" s="436">
        <v>0</v>
      </c>
      <c r="F568" s="286">
        <v>31</v>
      </c>
      <c r="G568" s="447">
        <v>0</v>
      </c>
      <c r="H568" s="416">
        <v>3</v>
      </c>
      <c r="I568" s="416">
        <v>45</v>
      </c>
      <c r="J568" s="416">
        <v>105</v>
      </c>
      <c r="K568" s="416">
        <v>7</v>
      </c>
      <c r="L568" s="416">
        <v>0</v>
      </c>
      <c r="M568" s="416">
        <v>4</v>
      </c>
      <c r="N568" s="416">
        <v>2</v>
      </c>
      <c r="O568" s="416">
        <v>0</v>
      </c>
      <c r="P568" s="416">
        <v>1</v>
      </c>
      <c r="Q568" s="416">
        <v>0</v>
      </c>
      <c r="R568" s="416">
        <v>45</v>
      </c>
      <c r="S568" s="416">
        <v>2001</v>
      </c>
      <c r="T568" s="416">
        <v>1</v>
      </c>
      <c r="U568" s="416">
        <v>0</v>
      </c>
      <c r="V568" s="416">
        <v>13</v>
      </c>
      <c r="W568" s="416">
        <v>2</v>
      </c>
      <c r="X568" s="416">
        <v>2</v>
      </c>
      <c r="Y568" s="416">
        <v>83</v>
      </c>
      <c r="Z568" s="416">
        <v>0</v>
      </c>
      <c r="AA568" s="416">
        <v>7</v>
      </c>
      <c r="AB568" s="416">
        <v>2352</v>
      </c>
      <c r="AC568" s="561">
        <v>2</v>
      </c>
      <c r="AD568" s="561">
        <v>2</v>
      </c>
      <c r="AE568" s="416">
        <v>2</v>
      </c>
      <c r="AF568" s="416">
        <v>17</v>
      </c>
      <c r="AG568" s="416">
        <v>24</v>
      </c>
      <c r="AH568" s="416">
        <v>9</v>
      </c>
      <c r="AI568" s="416">
        <v>3</v>
      </c>
      <c r="AJ568" s="416">
        <v>0</v>
      </c>
      <c r="AK568" s="416">
        <v>0</v>
      </c>
      <c r="AL568" s="416">
        <v>0</v>
      </c>
      <c r="AM568" s="416">
        <v>55</v>
      </c>
      <c r="AN568" s="416">
        <v>1</v>
      </c>
      <c r="AO568" s="416">
        <v>15</v>
      </c>
      <c r="AP568" s="416">
        <v>20</v>
      </c>
      <c r="AQ568" s="416">
        <v>8</v>
      </c>
      <c r="AR568" s="416">
        <v>1</v>
      </c>
      <c r="AS568" s="416">
        <v>0</v>
      </c>
      <c r="AT568" s="416">
        <v>0</v>
      </c>
      <c r="AU568" s="416">
        <v>0</v>
      </c>
      <c r="AV568" s="416">
        <v>45</v>
      </c>
      <c r="AW568" s="448"/>
      <c r="AX568" s="416"/>
      <c r="AY568" s="437" t="str">
        <f t="shared" si="23"/>
        <v>No</v>
      </c>
      <c r="AZ568" s="437" t="str">
        <f t="shared" si="24"/>
        <v>No</v>
      </c>
      <c r="BA568" s="437"/>
      <c r="BB568" s="544"/>
      <c r="BC568" s="545"/>
      <c r="BD568" s="247"/>
      <c r="BE568" s="247"/>
      <c r="BF568" s="247"/>
      <c r="BG568" s="247"/>
      <c r="BH568" s="247"/>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FE568" s="146"/>
      <c r="FF568" s="146"/>
      <c r="FG568" s="146"/>
      <c r="FH568" s="146"/>
      <c r="FI568" s="146"/>
      <c r="FJ568" s="146"/>
      <c r="FK568" s="146"/>
      <c r="FL568" s="143"/>
      <c r="FM568" s="143"/>
      <c r="FN568" s="143"/>
      <c r="FO568" s="143"/>
      <c r="FP568" s="143"/>
      <c r="FQ568" s="143"/>
      <c r="FR568" s="143"/>
    </row>
    <row r="569" spans="1:174" x14ac:dyDescent="0.2">
      <c r="A569" s="150" t="s">
        <v>657</v>
      </c>
      <c r="B569" s="151" t="s">
        <v>284</v>
      </c>
      <c r="C569" s="152" t="s">
        <v>279</v>
      </c>
      <c r="D569" s="404" t="s">
        <v>328</v>
      </c>
      <c r="E569" s="436">
        <v>0</v>
      </c>
      <c r="F569" s="286">
        <v>27</v>
      </c>
      <c r="G569" s="447">
        <v>0</v>
      </c>
      <c r="H569" s="416">
        <v>0</v>
      </c>
      <c r="I569" s="416">
        <v>31</v>
      </c>
      <c r="J569" s="416">
        <v>67</v>
      </c>
      <c r="K569" s="416">
        <v>4</v>
      </c>
      <c r="L569" s="416">
        <v>1</v>
      </c>
      <c r="M569" s="416">
        <v>4</v>
      </c>
      <c r="N569" s="416">
        <v>0</v>
      </c>
      <c r="O569" s="416">
        <v>0</v>
      </c>
      <c r="P569" s="416">
        <v>1</v>
      </c>
      <c r="Q569" s="416">
        <v>0</v>
      </c>
      <c r="R569" s="416">
        <v>29</v>
      </c>
      <c r="S569" s="416">
        <v>660</v>
      </c>
      <c r="T569" s="416">
        <v>0</v>
      </c>
      <c r="U569" s="416">
        <v>0</v>
      </c>
      <c r="V569" s="416">
        <v>8</v>
      </c>
      <c r="W569" s="416">
        <v>1</v>
      </c>
      <c r="X569" s="416">
        <v>4</v>
      </c>
      <c r="Y569" s="416">
        <v>29</v>
      </c>
      <c r="Z569" s="416">
        <v>0</v>
      </c>
      <c r="AA569" s="416">
        <v>11</v>
      </c>
      <c r="AB569" s="416">
        <v>877</v>
      </c>
      <c r="AC569" s="561">
        <v>1</v>
      </c>
      <c r="AD569" s="561">
        <v>1</v>
      </c>
      <c r="AE569" s="416">
        <v>15</v>
      </c>
      <c r="AF569" s="416">
        <v>10</v>
      </c>
      <c r="AG569" s="416">
        <v>2</v>
      </c>
      <c r="AH569" s="416">
        <v>1</v>
      </c>
      <c r="AI569" s="416">
        <v>0</v>
      </c>
      <c r="AJ569" s="416">
        <v>1</v>
      </c>
      <c r="AK569" s="416">
        <v>1</v>
      </c>
      <c r="AL569" s="416">
        <v>3</v>
      </c>
      <c r="AM569" s="416">
        <v>33</v>
      </c>
      <c r="AN569" s="416">
        <v>12</v>
      </c>
      <c r="AO569" s="416">
        <v>9</v>
      </c>
      <c r="AP569" s="416">
        <v>1</v>
      </c>
      <c r="AQ569" s="416">
        <v>1</v>
      </c>
      <c r="AR569" s="416">
        <v>0</v>
      </c>
      <c r="AS569" s="416">
        <v>2</v>
      </c>
      <c r="AT569" s="416">
        <v>1</v>
      </c>
      <c r="AU569" s="416">
        <v>3</v>
      </c>
      <c r="AV569" s="416">
        <v>29</v>
      </c>
      <c r="AW569" s="448"/>
      <c r="AX569" s="416"/>
      <c r="AY569" s="437" t="str">
        <f t="shared" si="23"/>
        <v>Yes</v>
      </c>
      <c r="AZ569" s="437" t="str">
        <f t="shared" si="24"/>
        <v>Yes</v>
      </c>
      <c r="BA569" s="437"/>
      <c r="BB569" s="544"/>
      <c r="BC569" s="545"/>
      <c r="BD569" s="247"/>
      <c r="BE569" s="247"/>
      <c r="BF569" s="247"/>
      <c r="BG569" s="247"/>
      <c r="BH569" s="247"/>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FE569" s="146"/>
      <c r="FF569" s="146"/>
      <c r="FG569" s="146"/>
      <c r="FH569" s="146"/>
      <c r="FI569" s="146"/>
      <c r="FJ569" s="146"/>
      <c r="FK569" s="146"/>
      <c r="FL569" s="143"/>
      <c r="FM569" s="143"/>
      <c r="FN569" s="143"/>
      <c r="FO569" s="143"/>
      <c r="FP569" s="143"/>
      <c r="FQ569" s="143"/>
      <c r="FR569" s="143"/>
    </row>
    <row r="570" spans="1:174" x14ac:dyDescent="0.2">
      <c r="A570" s="150" t="s">
        <v>659</v>
      </c>
      <c r="B570" s="151" t="s">
        <v>276</v>
      </c>
      <c r="C570" s="152" t="s">
        <v>283</v>
      </c>
      <c r="D570" s="404" t="s">
        <v>658</v>
      </c>
      <c r="E570" s="436">
        <v>0</v>
      </c>
      <c r="F570" s="286">
        <v>27</v>
      </c>
      <c r="G570" s="447">
        <v>0</v>
      </c>
      <c r="H570" s="416">
        <v>1</v>
      </c>
      <c r="I570" s="416">
        <v>49</v>
      </c>
      <c r="J570" s="416">
        <v>85</v>
      </c>
      <c r="K570" s="416">
        <v>1</v>
      </c>
      <c r="L570" s="416">
        <v>3</v>
      </c>
      <c r="M570" s="416">
        <v>3</v>
      </c>
      <c r="N570" s="416">
        <v>1</v>
      </c>
      <c r="O570" s="416">
        <v>0</v>
      </c>
      <c r="P570" s="416">
        <v>1</v>
      </c>
      <c r="Q570" s="416">
        <v>1</v>
      </c>
      <c r="R570" s="416">
        <v>13</v>
      </c>
      <c r="S570" s="416">
        <v>1</v>
      </c>
      <c r="T570" s="416">
        <v>1</v>
      </c>
      <c r="U570" s="416">
        <v>1</v>
      </c>
      <c r="V570" s="416">
        <v>2</v>
      </c>
      <c r="W570" s="416">
        <v>3</v>
      </c>
      <c r="X570" s="416">
        <v>28</v>
      </c>
      <c r="Y570" s="416">
        <v>36</v>
      </c>
      <c r="Z570" s="416">
        <v>0</v>
      </c>
      <c r="AA570" s="416">
        <v>22</v>
      </c>
      <c r="AB570" s="416">
        <v>279</v>
      </c>
      <c r="AC570" s="561">
        <v>2</v>
      </c>
      <c r="AD570" s="561">
        <v>1</v>
      </c>
      <c r="AE570" s="416">
        <v>6</v>
      </c>
      <c r="AF570" s="416">
        <v>7</v>
      </c>
      <c r="AG570" s="416">
        <v>8</v>
      </c>
      <c r="AH570" s="416">
        <v>0</v>
      </c>
      <c r="AI570" s="416">
        <v>1</v>
      </c>
      <c r="AJ570" s="416">
        <v>0</v>
      </c>
      <c r="AK570" s="416">
        <v>1</v>
      </c>
      <c r="AL570" s="416">
        <v>1</v>
      </c>
      <c r="AM570" s="416">
        <v>24</v>
      </c>
      <c r="AN570" s="416">
        <v>3</v>
      </c>
      <c r="AO570" s="416">
        <v>4</v>
      </c>
      <c r="AP570" s="416">
        <v>6</v>
      </c>
      <c r="AQ570" s="416">
        <v>0</v>
      </c>
      <c r="AR570" s="416">
        <v>0</v>
      </c>
      <c r="AS570" s="416">
        <v>0</v>
      </c>
      <c r="AT570" s="416">
        <v>0</v>
      </c>
      <c r="AU570" s="416">
        <v>1</v>
      </c>
      <c r="AV570" s="416">
        <v>14</v>
      </c>
      <c r="AW570" s="448"/>
      <c r="AX570" s="416"/>
      <c r="AY570" s="437" t="str">
        <f t="shared" si="23"/>
        <v>No</v>
      </c>
      <c r="AZ570" s="437" t="str">
        <f t="shared" si="24"/>
        <v>Yes</v>
      </c>
      <c r="BA570" s="437"/>
      <c r="BB570" s="544"/>
      <c r="BC570" s="545"/>
      <c r="BD570" s="247"/>
      <c r="BE570" s="247"/>
      <c r="BF570" s="247"/>
      <c r="BG570" s="247"/>
      <c r="BH570" s="247"/>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FE570" s="146"/>
      <c r="FF570" s="146"/>
      <c r="FG570" s="146"/>
      <c r="FH570" s="146"/>
      <c r="FI570" s="146"/>
      <c r="FJ570" s="146"/>
      <c r="FK570" s="146"/>
      <c r="FL570" s="143"/>
      <c r="FM570" s="143"/>
      <c r="FN570" s="143"/>
      <c r="FO570" s="143"/>
      <c r="FP570" s="143"/>
      <c r="FQ570" s="143"/>
      <c r="FR570" s="143"/>
    </row>
    <row r="571" spans="1:174" x14ac:dyDescent="0.2">
      <c r="A571" s="150" t="s">
        <v>661</v>
      </c>
      <c r="B571" s="151" t="s">
        <v>282</v>
      </c>
      <c r="C571" s="152" t="s">
        <v>278</v>
      </c>
      <c r="D571" s="404" t="s">
        <v>660</v>
      </c>
      <c r="E571" s="436">
        <v>0</v>
      </c>
      <c r="F571" s="286">
        <v>182</v>
      </c>
      <c r="G571" s="447">
        <v>0</v>
      </c>
      <c r="H571" s="416">
        <v>27</v>
      </c>
      <c r="I571" s="416">
        <v>133</v>
      </c>
      <c r="J571" s="416">
        <v>355</v>
      </c>
      <c r="K571" s="416">
        <v>499</v>
      </c>
      <c r="L571" s="416">
        <v>6</v>
      </c>
      <c r="M571" s="416">
        <v>11</v>
      </c>
      <c r="N571" s="416">
        <v>1</v>
      </c>
      <c r="O571" s="416">
        <v>0</v>
      </c>
      <c r="P571" s="416">
        <v>30</v>
      </c>
      <c r="Q571" s="416">
        <v>376</v>
      </c>
      <c r="R571" s="416">
        <v>927</v>
      </c>
      <c r="S571" s="416">
        <v>0</v>
      </c>
      <c r="T571" s="416">
        <v>1</v>
      </c>
      <c r="U571" s="416">
        <v>5</v>
      </c>
      <c r="V571" s="416">
        <v>28</v>
      </c>
      <c r="W571" s="416">
        <v>26</v>
      </c>
      <c r="X571" s="416">
        <v>2</v>
      </c>
      <c r="Y571" s="416">
        <v>430</v>
      </c>
      <c r="Z571" s="416">
        <v>11</v>
      </c>
      <c r="AA571" s="416">
        <v>4</v>
      </c>
      <c r="AB571" s="416">
        <v>3054</v>
      </c>
      <c r="AC571" s="561">
        <v>2</v>
      </c>
      <c r="AD571" s="561">
        <v>3</v>
      </c>
      <c r="AE571" s="416">
        <v>1042</v>
      </c>
      <c r="AF571" s="416">
        <v>417</v>
      </c>
      <c r="AG571" s="416">
        <v>215</v>
      </c>
      <c r="AH571" s="416">
        <v>175</v>
      </c>
      <c r="AI571" s="416">
        <v>29</v>
      </c>
      <c r="AJ571" s="416">
        <v>4</v>
      </c>
      <c r="AK571" s="416">
        <v>2</v>
      </c>
      <c r="AL571" s="416">
        <v>9</v>
      </c>
      <c r="AM571" s="416">
        <v>1893</v>
      </c>
      <c r="AN571" s="416">
        <v>753</v>
      </c>
      <c r="AO571" s="416">
        <v>266</v>
      </c>
      <c r="AP571" s="416">
        <v>135</v>
      </c>
      <c r="AQ571" s="416">
        <v>115</v>
      </c>
      <c r="AR571" s="416">
        <v>18</v>
      </c>
      <c r="AS571" s="416">
        <v>4</v>
      </c>
      <c r="AT571" s="416">
        <v>3</v>
      </c>
      <c r="AU571" s="416">
        <v>9</v>
      </c>
      <c r="AV571" s="416">
        <v>1303</v>
      </c>
      <c r="AW571" s="448"/>
      <c r="AX571" s="416"/>
      <c r="AY571" s="437" t="str">
        <f t="shared" si="23"/>
        <v>No</v>
      </c>
      <c r="AZ571" s="437" t="str">
        <f t="shared" si="24"/>
        <v>Open</v>
      </c>
      <c r="BA571" s="437"/>
      <c r="BB571" s="544"/>
      <c r="BC571" s="545"/>
      <c r="BD571" s="247"/>
      <c r="BE571" s="247"/>
      <c r="BF571" s="247"/>
      <c r="BG571" s="247"/>
      <c r="BH571" s="247"/>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FE571" s="146"/>
      <c r="FF571" s="146"/>
      <c r="FG571" s="146"/>
      <c r="FH571" s="146"/>
      <c r="FI571" s="146"/>
      <c r="FJ571" s="146"/>
      <c r="FK571" s="146"/>
      <c r="FL571" s="143"/>
      <c r="FM571" s="143"/>
      <c r="FN571" s="143"/>
      <c r="FO571" s="143"/>
      <c r="FP571" s="143"/>
      <c r="FQ571" s="143"/>
      <c r="FR571" s="143"/>
    </row>
    <row r="572" spans="1:174" x14ac:dyDescent="0.2">
      <c r="A572" s="150" t="s">
        <v>663</v>
      </c>
      <c r="B572" s="151" t="s">
        <v>282</v>
      </c>
      <c r="C572" s="152" t="s">
        <v>286</v>
      </c>
      <c r="D572" s="404" t="s">
        <v>662</v>
      </c>
      <c r="E572" s="436">
        <v>0</v>
      </c>
      <c r="F572" s="286">
        <v>35</v>
      </c>
      <c r="G572" s="447">
        <v>0</v>
      </c>
      <c r="H572" s="416">
        <v>10</v>
      </c>
      <c r="I572" s="416">
        <v>157</v>
      </c>
      <c r="J572" s="416">
        <v>446</v>
      </c>
      <c r="K572" s="416">
        <v>20</v>
      </c>
      <c r="L572" s="416">
        <v>9</v>
      </c>
      <c r="M572" s="416">
        <v>28</v>
      </c>
      <c r="N572" s="416">
        <v>4</v>
      </c>
      <c r="O572" s="416">
        <v>0</v>
      </c>
      <c r="P572" s="416">
        <v>22</v>
      </c>
      <c r="Q572" s="416">
        <v>0</v>
      </c>
      <c r="R572" s="416">
        <v>310</v>
      </c>
      <c r="S572" s="416">
        <v>0</v>
      </c>
      <c r="T572" s="416">
        <v>0</v>
      </c>
      <c r="U572" s="416">
        <v>0</v>
      </c>
      <c r="V572" s="416">
        <v>31</v>
      </c>
      <c r="W572" s="416">
        <v>27</v>
      </c>
      <c r="X572" s="416">
        <v>1</v>
      </c>
      <c r="Y572" s="416">
        <v>298</v>
      </c>
      <c r="Z572" s="416">
        <v>0</v>
      </c>
      <c r="AA572" s="416">
        <v>3</v>
      </c>
      <c r="AB572" s="416">
        <v>1401</v>
      </c>
      <c r="AC572" s="561">
        <v>2</v>
      </c>
      <c r="AD572" s="561">
        <v>1</v>
      </c>
      <c r="AE572" s="416">
        <v>242</v>
      </c>
      <c r="AF572" s="416">
        <v>143</v>
      </c>
      <c r="AG572" s="416">
        <v>30</v>
      </c>
      <c r="AH572" s="416">
        <v>9</v>
      </c>
      <c r="AI572" s="416">
        <v>6</v>
      </c>
      <c r="AJ572" s="416">
        <v>1</v>
      </c>
      <c r="AK572" s="416">
        <v>0</v>
      </c>
      <c r="AL572" s="416">
        <v>0</v>
      </c>
      <c r="AM572" s="416">
        <v>431</v>
      </c>
      <c r="AN572" s="416">
        <v>180</v>
      </c>
      <c r="AO572" s="416">
        <v>95</v>
      </c>
      <c r="AP572" s="416">
        <v>28</v>
      </c>
      <c r="AQ572" s="416">
        <v>3</v>
      </c>
      <c r="AR572" s="416">
        <v>4</v>
      </c>
      <c r="AS572" s="416">
        <v>0</v>
      </c>
      <c r="AT572" s="416">
        <v>0</v>
      </c>
      <c r="AU572" s="416">
        <v>0</v>
      </c>
      <c r="AV572" s="416">
        <v>310</v>
      </c>
      <c r="AW572" s="448"/>
      <c r="AX572" s="416"/>
      <c r="AY572" s="437" t="str">
        <f t="shared" si="23"/>
        <v>No</v>
      </c>
      <c r="AZ572" s="437" t="str">
        <f t="shared" si="24"/>
        <v>Yes</v>
      </c>
      <c r="BA572" s="437"/>
      <c r="BB572" s="544"/>
      <c r="BC572" s="545"/>
      <c r="BD572" s="247"/>
      <c r="BE572" s="247"/>
      <c r="BF572" s="247"/>
      <c r="BG572" s="247"/>
      <c r="BH572" s="247"/>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FE572" s="146"/>
      <c r="FF572" s="146"/>
      <c r="FG572" s="146"/>
      <c r="FH572" s="146"/>
      <c r="FI572" s="146"/>
      <c r="FJ572" s="146"/>
      <c r="FK572" s="146"/>
      <c r="FL572" s="143"/>
      <c r="FM572" s="143"/>
      <c r="FN572" s="143"/>
      <c r="FO572" s="143"/>
      <c r="FP572" s="143"/>
      <c r="FQ572" s="143"/>
      <c r="FR572" s="143"/>
    </row>
    <row r="573" spans="1:174" x14ac:dyDescent="0.2">
      <c r="A573" s="150" t="s">
        <v>665</v>
      </c>
      <c r="B573" s="151" t="s">
        <v>276</v>
      </c>
      <c r="C573" s="152" t="s">
        <v>283</v>
      </c>
      <c r="D573" s="404" t="s">
        <v>664</v>
      </c>
      <c r="E573" s="436">
        <v>0</v>
      </c>
      <c r="F573" s="286">
        <v>138</v>
      </c>
      <c r="G573" s="447">
        <v>0</v>
      </c>
      <c r="H573" s="416">
        <v>11</v>
      </c>
      <c r="I573" s="416">
        <v>158</v>
      </c>
      <c r="J573" s="416">
        <v>224</v>
      </c>
      <c r="K573" s="416">
        <v>25</v>
      </c>
      <c r="L573" s="416">
        <v>3</v>
      </c>
      <c r="M573" s="416">
        <v>19</v>
      </c>
      <c r="N573" s="416">
        <v>3</v>
      </c>
      <c r="O573" s="416">
        <v>1</v>
      </c>
      <c r="P573" s="416">
        <v>11</v>
      </c>
      <c r="Q573" s="416">
        <v>3</v>
      </c>
      <c r="R573" s="416">
        <v>176</v>
      </c>
      <c r="S573" s="416">
        <v>27</v>
      </c>
      <c r="T573" s="416">
        <v>3</v>
      </c>
      <c r="U573" s="416">
        <v>2</v>
      </c>
      <c r="V573" s="416">
        <v>0</v>
      </c>
      <c r="W573" s="416">
        <v>10</v>
      </c>
      <c r="X573" s="416">
        <v>14</v>
      </c>
      <c r="Y573" s="416">
        <v>101</v>
      </c>
      <c r="Z573" s="416">
        <v>0</v>
      </c>
      <c r="AA573" s="416">
        <v>19</v>
      </c>
      <c r="AB573" s="416">
        <v>948</v>
      </c>
      <c r="AC573" s="561">
        <v>2</v>
      </c>
      <c r="AD573" s="561">
        <v>1</v>
      </c>
      <c r="AE573" s="416">
        <v>150</v>
      </c>
      <c r="AF573" s="416">
        <v>58</v>
      </c>
      <c r="AG573" s="416">
        <v>33</v>
      </c>
      <c r="AH573" s="416">
        <v>18</v>
      </c>
      <c r="AI573" s="416">
        <v>4</v>
      </c>
      <c r="AJ573" s="416">
        <v>3</v>
      </c>
      <c r="AK573" s="416">
        <v>4</v>
      </c>
      <c r="AL573" s="416">
        <v>3</v>
      </c>
      <c r="AM573" s="416">
        <v>273</v>
      </c>
      <c r="AN573" s="416">
        <v>85</v>
      </c>
      <c r="AO573" s="416">
        <v>37</v>
      </c>
      <c r="AP573" s="416">
        <v>27</v>
      </c>
      <c r="AQ573" s="416">
        <v>16</v>
      </c>
      <c r="AR573" s="416">
        <v>4</v>
      </c>
      <c r="AS573" s="416">
        <v>3</v>
      </c>
      <c r="AT573" s="416">
        <v>4</v>
      </c>
      <c r="AU573" s="416">
        <v>3</v>
      </c>
      <c r="AV573" s="416">
        <v>179</v>
      </c>
      <c r="AW573" s="448"/>
      <c r="AX573" s="416"/>
      <c r="AY573" s="437" t="str">
        <f t="shared" si="23"/>
        <v>No</v>
      </c>
      <c r="AZ573" s="437" t="str">
        <f t="shared" si="24"/>
        <v>Yes</v>
      </c>
      <c r="BA573" s="437"/>
      <c r="BB573" s="544"/>
      <c r="BC573" s="545"/>
      <c r="BD573" s="247"/>
      <c r="BE573" s="247"/>
      <c r="BF573" s="247"/>
      <c r="BG573" s="247"/>
      <c r="BH573" s="247"/>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FE573" s="146"/>
      <c r="FF573" s="146"/>
      <c r="FG573" s="146"/>
      <c r="FH573" s="146"/>
      <c r="FI573" s="146"/>
      <c r="FJ573" s="146"/>
      <c r="FK573" s="146"/>
      <c r="FL573" s="143"/>
      <c r="FM573" s="143"/>
      <c r="FN573" s="143"/>
      <c r="FO573" s="143"/>
      <c r="FP573" s="143"/>
      <c r="FQ573" s="143"/>
      <c r="FR573" s="143"/>
    </row>
    <row r="574" spans="1:174" x14ac:dyDescent="0.2">
      <c r="A574" s="150" t="s">
        <v>667</v>
      </c>
      <c r="B574" s="151" t="s">
        <v>276</v>
      </c>
      <c r="C574" s="152" t="s">
        <v>285</v>
      </c>
      <c r="D574" s="404" t="s">
        <v>666</v>
      </c>
      <c r="E574" s="436">
        <v>0</v>
      </c>
      <c r="F574" s="286">
        <v>5</v>
      </c>
      <c r="G574" s="447">
        <v>0</v>
      </c>
      <c r="H574" s="416">
        <v>3</v>
      </c>
      <c r="I574" s="416">
        <v>97</v>
      </c>
      <c r="J574" s="416">
        <v>197</v>
      </c>
      <c r="K574" s="416">
        <v>2</v>
      </c>
      <c r="L574" s="416">
        <v>2</v>
      </c>
      <c r="M574" s="416">
        <v>8</v>
      </c>
      <c r="N574" s="416">
        <v>1</v>
      </c>
      <c r="O574" s="416">
        <v>0</v>
      </c>
      <c r="P574" s="416">
        <v>8</v>
      </c>
      <c r="Q574" s="416">
        <v>12</v>
      </c>
      <c r="R574" s="416">
        <v>40</v>
      </c>
      <c r="S574" s="416">
        <v>0</v>
      </c>
      <c r="T574" s="416">
        <v>0</v>
      </c>
      <c r="U574" s="416">
        <v>0</v>
      </c>
      <c r="V574" s="416">
        <v>3</v>
      </c>
      <c r="W574" s="416">
        <v>12</v>
      </c>
      <c r="X574" s="416">
        <v>34</v>
      </c>
      <c r="Y574" s="416">
        <v>99</v>
      </c>
      <c r="Z574" s="416">
        <v>0</v>
      </c>
      <c r="AA574" s="416">
        <v>61</v>
      </c>
      <c r="AB574" s="416">
        <v>584</v>
      </c>
      <c r="AC574" s="561">
        <v>1</v>
      </c>
      <c r="AD574" s="561">
        <v>1</v>
      </c>
      <c r="AE574" s="416">
        <v>34</v>
      </c>
      <c r="AF574" s="416">
        <v>21</v>
      </c>
      <c r="AG574" s="416">
        <v>8</v>
      </c>
      <c r="AH574" s="416">
        <v>10</v>
      </c>
      <c r="AI574" s="416">
        <v>4</v>
      </c>
      <c r="AJ574" s="416">
        <v>2</v>
      </c>
      <c r="AK574" s="416">
        <v>2</v>
      </c>
      <c r="AL574" s="416">
        <v>2</v>
      </c>
      <c r="AM574" s="416">
        <v>83</v>
      </c>
      <c r="AN574" s="416">
        <v>18</v>
      </c>
      <c r="AO574" s="416">
        <v>10</v>
      </c>
      <c r="AP574" s="416">
        <v>7</v>
      </c>
      <c r="AQ574" s="416">
        <v>8</v>
      </c>
      <c r="AR574" s="416">
        <v>4</v>
      </c>
      <c r="AS574" s="416">
        <v>1</v>
      </c>
      <c r="AT574" s="416">
        <v>2</v>
      </c>
      <c r="AU574" s="416">
        <v>2</v>
      </c>
      <c r="AV574" s="416">
        <v>52</v>
      </c>
      <c r="AW574" s="448"/>
      <c r="AX574" s="416"/>
      <c r="AY574" s="437" t="str">
        <f t="shared" si="23"/>
        <v>Yes</v>
      </c>
      <c r="AZ574" s="437" t="str">
        <f t="shared" si="24"/>
        <v>Yes</v>
      </c>
      <c r="BA574" s="437"/>
      <c r="BB574" s="544"/>
      <c r="BC574" s="545"/>
      <c r="BD574" s="247"/>
      <c r="BE574" s="247"/>
      <c r="BF574" s="247"/>
      <c r="BG574" s="247"/>
      <c r="BH574" s="247"/>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FE574" s="146"/>
      <c r="FF574" s="146"/>
      <c r="FG574" s="146"/>
      <c r="FH574" s="146"/>
      <c r="FI574" s="146"/>
      <c r="FJ574" s="146"/>
      <c r="FK574" s="146"/>
      <c r="FL574" s="143"/>
      <c r="FM574" s="143"/>
      <c r="FN574" s="143"/>
      <c r="FO574" s="143"/>
      <c r="FP574" s="143"/>
      <c r="FQ574" s="143"/>
      <c r="FR574" s="143"/>
    </row>
    <row r="575" spans="1:174" x14ac:dyDescent="0.2">
      <c r="A575" s="150" t="s">
        <v>669</v>
      </c>
      <c r="B575" s="151" t="s">
        <v>282</v>
      </c>
      <c r="C575" s="152" t="s">
        <v>278</v>
      </c>
      <c r="D575" s="404" t="s">
        <v>668</v>
      </c>
      <c r="E575" s="436">
        <v>0</v>
      </c>
      <c r="F575" s="286">
        <v>62</v>
      </c>
      <c r="G575" s="447">
        <v>0</v>
      </c>
      <c r="H575" s="416">
        <v>14</v>
      </c>
      <c r="I575" s="416">
        <v>339</v>
      </c>
      <c r="J575" s="416">
        <v>590</v>
      </c>
      <c r="K575" s="416">
        <v>284</v>
      </c>
      <c r="L575" s="416">
        <v>2</v>
      </c>
      <c r="M575" s="416">
        <v>30</v>
      </c>
      <c r="N575" s="416">
        <v>3</v>
      </c>
      <c r="O575" s="416">
        <v>0</v>
      </c>
      <c r="P575" s="416">
        <v>36</v>
      </c>
      <c r="Q575" s="416">
        <v>9</v>
      </c>
      <c r="R575" s="416">
        <v>204</v>
      </c>
      <c r="S575" s="416">
        <v>5</v>
      </c>
      <c r="T575" s="416">
        <v>0</v>
      </c>
      <c r="U575" s="416">
        <v>26</v>
      </c>
      <c r="V575" s="416">
        <v>0</v>
      </c>
      <c r="W575" s="416">
        <v>33</v>
      </c>
      <c r="X575" s="416">
        <v>22</v>
      </c>
      <c r="Y575" s="416">
        <v>576</v>
      </c>
      <c r="Z575" s="416">
        <v>0</v>
      </c>
      <c r="AA575" s="416">
        <v>16</v>
      </c>
      <c r="AB575" s="416">
        <v>2251</v>
      </c>
      <c r="AC575" s="561">
        <v>2</v>
      </c>
      <c r="AD575" s="561">
        <v>3</v>
      </c>
      <c r="AE575" s="416">
        <v>164</v>
      </c>
      <c r="AF575" s="416">
        <v>96</v>
      </c>
      <c r="AG575" s="416">
        <v>58</v>
      </c>
      <c r="AH575" s="416">
        <v>15</v>
      </c>
      <c r="AI575" s="416">
        <v>4</v>
      </c>
      <c r="AJ575" s="416">
        <v>3</v>
      </c>
      <c r="AK575" s="416">
        <v>4</v>
      </c>
      <c r="AL575" s="416">
        <v>0</v>
      </c>
      <c r="AM575" s="416">
        <v>344</v>
      </c>
      <c r="AN575" s="416">
        <v>95</v>
      </c>
      <c r="AO575" s="416">
        <v>59</v>
      </c>
      <c r="AP575" s="416">
        <v>41</v>
      </c>
      <c r="AQ575" s="416">
        <v>11</v>
      </c>
      <c r="AR575" s="416">
        <v>2</v>
      </c>
      <c r="AS575" s="416">
        <v>3</v>
      </c>
      <c r="AT575" s="416">
        <v>2</v>
      </c>
      <c r="AU575" s="416">
        <v>0</v>
      </c>
      <c r="AV575" s="416">
        <v>213</v>
      </c>
      <c r="AW575" s="448"/>
      <c r="AX575" s="416"/>
      <c r="AY575" s="437" t="str">
        <f t="shared" si="23"/>
        <v>No</v>
      </c>
      <c r="AZ575" s="437" t="str">
        <f t="shared" si="24"/>
        <v>Open</v>
      </c>
      <c r="BA575" s="437"/>
      <c r="BB575" s="544"/>
      <c r="BC575" s="545"/>
      <c r="BD575" s="247"/>
      <c r="BE575" s="247"/>
      <c r="BF575" s="247"/>
      <c r="BG575" s="247"/>
      <c r="BH575" s="247"/>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FE575" s="146"/>
      <c r="FF575" s="146"/>
      <c r="FG575" s="146"/>
      <c r="FH575" s="146"/>
      <c r="FI575" s="146"/>
      <c r="FJ575" s="146"/>
      <c r="FK575" s="146"/>
      <c r="FL575" s="143"/>
      <c r="FM575" s="143"/>
      <c r="FN575" s="143"/>
      <c r="FO575" s="143"/>
      <c r="FP575" s="143"/>
      <c r="FQ575" s="143"/>
      <c r="FR575" s="143"/>
    </row>
    <row r="576" spans="1:174" x14ac:dyDescent="0.2">
      <c r="A576" s="150" t="s">
        <v>671</v>
      </c>
      <c r="B576" s="151" t="s">
        <v>276</v>
      </c>
      <c r="C576" s="152" t="s">
        <v>283</v>
      </c>
      <c r="D576" s="404" t="s">
        <v>670</v>
      </c>
      <c r="E576" s="436">
        <v>0</v>
      </c>
      <c r="F576" s="286">
        <v>28</v>
      </c>
      <c r="G576" s="447">
        <v>0</v>
      </c>
      <c r="H576" s="416">
        <v>5</v>
      </c>
      <c r="I576" s="416">
        <v>48</v>
      </c>
      <c r="J576" s="416">
        <v>102</v>
      </c>
      <c r="K576" s="416">
        <v>8</v>
      </c>
      <c r="L576" s="416">
        <v>0</v>
      </c>
      <c r="M576" s="416">
        <v>1</v>
      </c>
      <c r="N576" s="416">
        <v>2</v>
      </c>
      <c r="O576" s="416">
        <v>2</v>
      </c>
      <c r="P576" s="416">
        <v>6</v>
      </c>
      <c r="Q576" s="416">
        <v>1</v>
      </c>
      <c r="R576" s="416">
        <v>26</v>
      </c>
      <c r="S576" s="416">
        <v>0</v>
      </c>
      <c r="T576" s="416">
        <v>0</v>
      </c>
      <c r="U576" s="416">
        <v>1</v>
      </c>
      <c r="V576" s="416">
        <v>25</v>
      </c>
      <c r="W576" s="416">
        <v>9</v>
      </c>
      <c r="X576" s="416">
        <v>54</v>
      </c>
      <c r="Y576" s="416">
        <v>47</v>
      </c>
      <c r="Z576" s="416">
        <v>0</v>
      </c>
      <c r="AA576" s="416">
        <v>52</v>
      </c>
      <c r="AB576" s="416">
        <v>417</v>
      </c>
      <c r="AC576" s="561">
        <v>2</v>
      </c>
      <c r="AD576" s="561">
        <v>3</v>
      </c>
      <c r="AE576" s="416">
        <v>14</v>
      </c>
      <c r="AF576" s="416">
        <v>7</v>
      </c>
      <c r="AG576" s="416">
        <v>6</v>
      </c>
      <c r="AH576" s="416">
        <v>3</v>
      </c>
      <c r="AI576" s="416">
        <v>1</v>
      </c>
      <c r="AJ576" s="416">
        <v>2</v>
      </c>
      <c r="AK576" s="416">
        <v>0</v>
      </c>
      <c r="AL576" s="416">
        <v>0</v>
      </c>
      <c r="AM576" s="416">
        <v>33</v>
      </c>
      <c r="AN576" s="416">
        <v>11</v>
      </c>
      <c r="AO576" s="416">
        <v>6</v>
      </c>
      <c r="AP576" s="416">
        <v>4</v>
      </c>
      <c r="AQ576" s="416">
        <v>3</v>
      </c>
      <c r="AR576" s="416">
        <v>2</v>
      </c>
      <c r="AS576" s="416">
        <v>1</v>
      </c>
      <c r="AT576" s="416">
        <v>0</v>
      </c>
      <c r="AU576" s="416">
        <v>0</v>
      </c>
      <c r="AV576" s="416">
        <v>27</v>
      </c>
      <c r="AW576" s="448"/>
      <c r="AX576" s="416"/>
      <c r="AY576" s="437" t="str">
        <f t="shared" si="23"/>
        <v>No</v>
      </c>
      <c r="AZ576" s="437" t="str">
        <f t="shared" si="24"/>
        <v>Open</v>
      </c>
      <c r="BA576" s="437"/>
      <c r="BB576" s="544"/>
      <c r="BC576" s="545"/>
      <c r="BD576" s="247"/>
      <c r="BE576" s="247"/>
      <c r="BF576" s="247"/>
      <c r="BG576" s="247"/>
      <c r="BH576" s="247"/>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FE576" s="146"/>
      <c r="FF576" s="146"/>
      <c r="FG576" s="146"/>
      <c r="FH576" s="146"/>
      <c r="FI576" s="146"/>
      <c r="FJ576" s="146"/>
      <c r="FK576" s="146"/>
      <c r="FL576" s="143"/>
      <c r="FM576" s="143"/>
      <c r="FN576" s="143"/>
      <c r="FO576" s="143"/>
      <c r="FP576" s="143"/>
      <c r="FQ576" s="143"/>
      <c r="FR576" s="143"/>
    </row>
    <row r="577" spans="1:174" x14ac:dyDescent="0.2">
      <c r="A577" s="150" t="s">
        <v>673</v>
      </c>
      <c r="B577" s="151" t="s">
        <v>276</v>
      </c>
      <c r="C577" s="152" t="s">
        <v>277</v>
      </c>
      <c r="D577" s="404" t="s">
        <v>672</v>
      </c>
      <c r="E577" s="436">
        <v>0</v>
      </c>
      <c r="F577" s="286">
        <v>2</v>
      </c>
      <c r="G577" s="447">
        <v>0</v>
      </c>
      <c r="H577" s="416">
        <v>4</v>
      </c>
      <c r="I577" s="416">
        <v>52</v>
      </c>
      <c r="J577" s="416">
        <v>219</v>
      </c>
      <c r="K577" s="416">
        <v>6</v>
      </c>
      <c r="L577" s="416">
        <v>1</v>
      </c>
      <c r="M577" s="416">
        <v>4</v>
      </c>
      <c r="N577" s="416">
        <v>0</v>
      </c>
      <c r="O577" s="416">
        <v>0</v>
      </c>
      <c r="P577" s="416">
        <v>2</v>
      </c>
      <c r="Q577" s="416">
        <v>5</v>
      </c>
      <c r="R577" s="416">
        <v>14</v>
      </c>
      <c r="S577" s="416">
        <v>11</v>
      </c>
      <c r="T577" s="416">
        <v>0</v>
      </c>
      <c r="U577" s="416">
        <v>0</v>
      </c>
      <c r="V577" s="416">
        <v>18</v>
      </c>
      <c r="W577" s="416">
        <v>2</v>
      </c>
      <c r="X577" s="416">
        <v>19</v>
      </c>
      <c r="Y577" s="416">
        <v>98</v>
      </c>
      <c r="Z577" s="416">
        <v>0</v>
      </c>
      <c r="AA577" s="416">
        <v>41</v>
      </c>
      <c r="AB577" s="416">
        <v>498</v>
      </c>
      <c r="AC577" s="561">
        <v>2</v>
      </c>
      <c r="AD577" s="561">
        <v>2</v>
      </c>
      <c r="AE577" s="416">
        <v>0</v>
      </c>
      <c r="AF577" s="416">
        <v>7</v>
      </c>
      <c r="AG577" s="416">
        <v>11</v>
      </c>
      <c r="AH577" s="416">
        <v>6</v>
      </c>
      <c r="AI577" s="416">
        <v>2</v>
      </c>
      <c r="AJ577" s="416">
        <v>4</v>
      </c>
      <c r="AK577" s="416">
        <v>2</v>
      </c>
      <c r="AL577" s="416">
        <v>2</v>
      </c>
      <c r="AM577" s="416">
        <v>34</v>
      </c>
      <c r="AN577" s="416">
        <v>0</v>
      </c>
      <c r="AO577" s="416">
        <v>2</v>
      </c>
      <c r="AP577" s="416">
        <v>8</v>
      </c>
      <c r="AQ577" s="416">
        <v>3</v>
      </c>
      <c r="AR577" s="416">
        <v>1</v>
      </c>
      <c r="AS577" s="416">
        <v>1</v>
      </c>
      <c r="AT577" s="416">
        <v>1</v>
      </c>
      <c r="AU577" s="416">
        <v>3</v>
      </c>
      <c r="AV577" s="416">
        <v>19</v>
      </c>
      <c r="AW577" s="448"/>
      <c r="AX577" s="416"/>
      <c r="AY577" s="437" t="str">
        <f t="shared" si="23"/>
        <v>No</v>
      </c>
      <c r="AZ577" s="437" t="str">
        <f t="shared" si="24"/>
        <v>No</v>
      </c>
      <c r="BA577" s="437"/>
      <c r="BB577" s="544"/>
      <c r="BC577" s="545"/>
      <c r="BD577" s="247"/>
      <c r="BE577" s="247"/>
      <c r="BF577" s="247"/>
      <c r="BG577" s="247"/>
      <c r="BH577" s="247"/>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FE577" s="146"/>
      <c r="FF577" s="146"/>
      <c r="FG577" s="146"/>
      <c r="FH577" s="146"/>
      <c r="FI577" s="146"/>
      <c r="FJ577" s="146"/>
      <c r="FK577" s="146"/>
      <c r="FL577" s="143"/>
      <c r="FM577" s="143"/>
      <c r="FN577" s="143"/>
      <c r="FO577" s="143"/>
      <c r="FP577" s="143"/>
      <c r="FQ577" s="143"/>
      <c r="FR577" s="143"/>
    </row>
    <row r="578" spans="1:174" x14ac:dyDescent="0.2">
      <c r="A578" s="150" t="s">
        <v>675</v>
      </c>
      <c r="B578" s="151" t="s">
        <v>282</v>
      </c>
      <c r="C578" s="152" t="s">
        <v>283</v>
      </c>
      <c r="D578" s="404" t="s">
        <v>674</v>
      </c>
      <c r="E578" s="436">
        <v>0</v>
      </c>
      <c r="F578" s="286">
        <v>312</v>
      </c>
      <c r="G578" s="447">
        <v>0</v>
      </c>
      <c r="H578" s="416">
        <v>20</v>
      </c>
      <c r="I578" s="416">
        <v>280</v>
      </c>
      <c r="J578" s="416">
        <v>683</v>
      </c>
      <c r="K578" s="416">
        <v>2</v>
      </c>
      <c r="L578" s="416">
        <v>13</v>
      </c>
      <c r="M578" s="416">
        <v>12</v>
      </c>
      <c r="N578" s="416">
        <v>3</v>
      </c>
      <c r="O578" s="416">
        <v>0</v>
      </c>
      <c r="P578" s="416">
        <v>37</v>
      </c>
      <c r="Q578" s="416">
        <v>623</v>
      </c>
      <c r="R578" s="416">
        <v>9085</v>
      </c>
      <c r="S578" s="416">
        <v>5</v>
      </c>
      <c r="T578" s="416">
        <v>0</v>
      </c>
      <c r="U578" s="416">
        <v>9</v>
      </c>
      <c r="V578" s="416">
        <v>0</v>
      </c>
      <c r="W578" s="416">
        <v>59</v>
      </c>
      <c r="X578" s="416">
        <v>13</v>
      </c>
      <c r="Y578" s="416">
        <v>964</v>
      </c>
      <c r="Z578" s="416">
        <v>0</v>
      </c>
      <c r="AA578" s="416">
        <v>32</v>
      </c>
      <c r="AB578" s="416">
        <v>12152</v>
      </c>
      <c r="AC578" s="561">
        <v>1</v>
      </c>
      <c r="AD578" s="561">
        <v>1</v>
      </c>
      <c r="AE578" s="416">
        <v>5125</v>
      </c>
      <c r="AF578" s="416">
        <v>2165</v>
      </c>
      <c r="AG578" s="416">
        <v>2466</v>
      </c>
      <c r="AH578" s="416">
        <v>648</v>
      </c>
      <c r="AI578" s="416">
        <v>207</v>
      </c>
      <c r="AJ578" s="416">
        <v>24</v>
      </c>
      <c r="AK578" s="416">
        <v>9</v>
      </c>
      <c r="AL578" s="416">
        <v>7</v>
      </c>
      <c r="AM578" s="416">
        <v>10651</v>
      </c>
      <c r="AN578" s="416">
        <v>4859</v>
      </c>
      <c r="AO578" s="416">
        <v>1837</v>
      </c>
      <c r="AP578" s="416">
        <v>2221</v>
      </c>
      <c r="AQ578" s="416">
        <v>559</v>
      </c>
      <c r="AR578" s="416">
        <v>195</v>
      </c>
      <c r="AS578" s="416">
        <v>24</v>
      </c>
      <c r="AT578" s="416">
        <v>7</v>
      </c>
      <c r="AU578" s="416">
        <v>6</v>
      </c>
      <c r="AV578" s="416">
        <v>9708</v>
      </c>
      <c r="AW578" s="448"/>
      <c r="AX578" s="416"/>
      <c r="AY578" s="437" t="str">
        <f t="shared" si="23"/>
        <v>Yes</v>
      </c>
      <c r="AZ578" s="437" t="str">
        <f t="shared" si="24"/>
        <v>Yes</v>
      </c>
      <c r="BA578" s="437"/>
      <c r="BB578" s="544"/>
      <c r="BC578" s="545"/>
      <c r="BD578" s="247"/>
      <c r="BE578" s="247"/>
      <c r="BF578" s="247"/>
      <c r="BG578" s="247"/>
      <c r="BH578" s="247"/>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FE578" s="146"/>
      <c r="FF578" s="146"/>
      <c r="FG578" s="146"/>
      <c r="FH578" s="146"/>
      <c r="FI578" s="146"/>
      <c r="FJ578" s="146"/>
      <c r="FK578" s="146"/>
      <c r="FL578" s="143"/>
      <c r="FM578" s="143"/>
      <c r="FN578" s="143"/>
      <c r="FO578" s="143"/>
      <c r="FP578" s="143"/>
      <c r="FQ578" s="143"/>
      <c r="FR578" s="143"/>
    </row>
    <row r="579" spans="1:174" x14ac:dyDescent="0.2">
      <c r="A579" s="150" t="s">
        <v>677</v>
      </c>
      <c r="B579" s="151" t="s">
        <v>276</v>
      </c>
      <c r="C579" s="152" t="s">
        <v>277</v>
      </c>
      <c r="D579" s="404" t="s">
        <v>676</v>
      </c>
      <c r="E579" s="436">
        <v>0</v>
      </c>
      <c r="F579" s="286">
        <v>3</v>
      </c>
      <c r="G579" s="447">
        <v>0</v>
      </c>
      <c r="H579" s="416">
        <v>4</v>
      </c>
      <c r="I579" s="416">
        <v>97</v>
      </c>
      <c r="J579" s="416">
        <v>222</v>
      </c>
      <c r="K579" s="416">
        <v>4</v>
      </c>
      <c r="L579" s="416">
        <v>2</v>
      </c>
      <c r="M579" s="416">
        <v>8</v>
      </c>
      <c r="N579" s="416">
        <v>2</v>
      </c>
      <c r="O579" s="416">
        <v>0</v>
      </c>
      <c r="P579" s="416">
        <v>15</v>
      </c>
      <c r="Q579" s="416">
        <v>2</v>
      </c>
      <c r="R579" s="416">
        <v>60</v>
      </c>
      <c r="S579" s="416">
        <v>399</v>
      </c>
      <c r="T579" s="416">
        <v>0</v>
      </c>
      <c r="U579" s="416">
        <v>2</v>
      </c>
      <c r="V579" s="416">
        <v>5</v>
      </c>
      <c r="W579" s="416">
        <v>13</v>
      </c>
      <c r="X579" s="416">
        <v>26</v>
      </c>
      <c r="Y579" s="416">
        <v>152</v>
      </c>
      <c r="Z579" s="416">
        <v>2</v>
      </c>
      <c r="AA579" s="416">
        <v>34</v>
      </c>
      <c r="AB579" s="416">
        <v>1052</v>
      </c>
      <c r="AC579" s="561">
        <v>2</v>
      </c>
      <c r="AD579" s="561">
        <v>1</v>
      </c>
      <c r="AE579" s="416">
        <v>26</v>
      </c>
      <c r="AF579" s="416">
        <v>20</v>
      </c>
      <c r="AG579" s="416">
        <v>31</v>
      </c>
      <c r="AH579" s="416">
        <v>6</v>
      </c>
      <c r="AI579" s="416">
        <v>1</v>
      </c>
      <c r="AJ579" s="416">
        <v>3</v>
      </c>
      <c r="AK579" s="416">
        <v>0</v>
      </c>
      <c r="AL579" s="416">
        <v>1</v>
      </c>
      <c r="AM579" s="416">
        <v>88</v>
      </c>
      <c r="AN579" s="416">
        <v>15</v>
      </c>
      <c r="AO579" s="416">
        <v>17</v>
      </c>
      <c r="AP579" s="416">
        <v>20</v>
      </c>
      <c r="AQ579" s="416">
        <v>5</v>
      </c>
      <c r="AR579" s="416">
        <v>2</v>
      </c>
      <c r="AS579" s="416">
        <v>2</v>
      </c>
      <c r="AT579" s="416">
        <v>0</v>
      </c>
      <c r="AU579" s="416">
        <v>1</v>
      </c>
      <c r="AV579" s="416">
        <v>62</v>
      </c>
      <c r="AW579" s="448"/>
      <c r="AX579" s="416"/>
      <c r="AY579" s="437" t="str">
        <f t="shared" si="23"/>
        <v>No</v>
      </c>
      <c r="AZ579" s="437" t="str">
        <f t="shared" si="24"/>
        <v>Yes</v>
      </c>
      <c r="BA579" s="437"/>
      <c r="BB579" s="544"/>
      <c r="BC579" s="545"/>
      <c r="BD579" s="247"/>
      <c r="BE579" s="247"/>
      <c r="BF579" s="247"/>
      <c r="BG579" s="247"/>
      <c r="BH579" s="247"/>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FE579" s="146"/>
      <c r="FF579" s="146"/>
      <c r="FG579" s="146"/>
      <c r="FH579" s="146"/>
      <c r="FI579" s="146"/>
      <c r="FJ579" s="146"/>
      <c r="FK579" s="146"/>
      <c r="FL579" s="143"/>
      <c r="FM579" s="143"/>
      <c r="FN579" s="143"/>
      <c r="FO579" s="143"/>
      <c r="FP579" s="143"/>
      <c r="FQ579" s="143"/>
      <c r="FR579" s="143"/>
    </row>
    <row r="580" spans="1:174" x14ac:dyDescent="0.2">
      <c r="A580" s="150" t="s">
        <v>110</v>
      </c>
      <c r="B580" s="151" t="s">
        <v>284</v>
      </c>
      <c r="C580" s="152" t="s">
        <v>286</v>
      </c>
      <c r="D580" s="404" t="s">
        <v>109</v>
      </c>
      <c r="E580" s="436">
        <v>0</v>
      </c>
      <c r="F580" s="286">
        <v>123</v>
      </c>
      <c r="G580" s="447">
        <v>0</v>
      </c>
      <c r="H580" s="416">
        <v>9</v>
      </c>
      <c r="I580" s="416">
        <v>294</v>
      </c>
      <c r="J580" s="416">
        <v>549</v>
      </c>
      <c r="K580" s="416">
        <v>22</v>
      </c>
      <c r="L580" s="416">
        <v>12</v>
      </c>
      <c r="M580" s="416">
        <v>32</v>
      </c>
      <c r="N580" s="416">
        <v>9</v>
      </c>
      <c r="O580" s="416">
        <v>2</v>
      </c>
      <c r="P580" s="416">
        <v>24</v>
      </c>
      <c r="Q580" s="416">
        <v>23</v>
      </c>
      <c r="R580" s="416">
        <v>134</v>
      </c>
      <c r="S580" s="416">
        <v>788</v>
      </c>
      <c r="T580" s="416">
        <v>0</v>
      </c>
      <c r="U580" s="416">
        <v>3</v>
      </c>
      <c r="V580" s="416">
        <v>48</v>
      </c>
      <c r="W580" s="416">
        <v>88</v>
      </c>
      <c r="X580" s="416">
        <v>87</v>
      </c>
      <c r="Y580" s="416">
        <v>325</v>
      </c>
      <c r="Z580" s="416">
        <v>0</v>
      </c>
      <c r="AA580" s="416">
        <v>113</v>
      </c>
      <c r="AB580" s="416">
        <v>2685</v>
      </c>
      <c r="AC580" s="561">
        <v>1</v>
      </c>
      <c r="AD580" s="561">
        <v>3</v>
      </c>
      <c r="AE580" s="416">
        <v>77</v>
      </c>
      <c r="AF580" s="416">
        <v>59</v>
      </c>
      <c r="AG580" s="416">
        <v>42</v>
      </c>
      <c r="AH580" s="416">
        <v>12</v>
      </c>
      <c r="AI580" s="416">
        <v>11</v>
      </c>
      <c r="AJ580" s="416">
        <v>5</v>
      </c>
      <c r="AK580" s="416">
        <v>5</v>
      </c>
      <c r="AL580" s="416">
        <v>7</v>
      </c>
      <c r="AM580" s="416">
        <v>218</v>
      </c>
      <c r="AN580" s="416">
        <v>55</v>
      </c>
      <c r="AO580" s="416">
        <v>45</v>
      </c>
      <c r="AP580" s="416">
        <v>29</v>
      </c>
      <c r="AQ580" s="416">
        <v>8</v>
      </c>
      <c r="AR580" s="416">
        <v>4</v>
      </c>
      <c r="AS580" s="416">
        <v>5</v>
      </c>
      <c r="AT580" s="416">
        <v>4</v>
      </c>
      <c r="AU580" s="416">
        <v>7</v>
      </c>
      <c r="AV580" s="416">
        <v>157</v>
      </c>
      <c r="AW580" s="448"/>
      <c r="AX580" s="416"/>
      <c r="AY580" s="437" t="str">
        <f t="shared" si="23"/>
        <v>Yes</v>
      </c>
      <c r="AZ580" s="437" t="str">
        <f t="shared" si="24"/>
        <v>Open</v>
      </c>
      <c r="BA580" s="437"/>
      <c r="BB580" s="544"/>
      <c r="BC580" s="545"/>
      <c r="BD580" s="247"/>
      <c r="BE580" s="247"/>
      <c r="BF580" s="247"/>
      <c r="BG580" s="247"/>
      <c r="BH580" s="247"/>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FE580" s="146"/>
      <c r="FF580" s="146"/>
      <c r="FG580" s="146"/>
      <c r="FH580" s="146"/>
      <c r="FI580" s="146"/>
      <c r="FJ580" s="146"/>
      <c r="FK580" s="146"/>
      <c r="FL580" s="143"/>
      <c r="FM580" s="143"/>
      <c r="FN580" s="143"/>
      <c r="FO580" s="143"/>
      <c r="FP580" s="143"/>
      <c r="FQ580" s="143"/>
      <c r="FR580" s="143"/>
    </row>
    <row r="581" spans="1:174" x14ac:dyDescent="0.2">
      <c r="A581" s="150" t="s">
        <v>678</v>
      </c>
      <c r="B581" s="151" t="s">
        <v>284</v>
      </c>
      <c r="C581" s="152" t="s">
        <v>277</v>
      </c>
      <c r="D581" s="404" t="s">
        <v>329</v>
      </c>
      <c r="E581" s="436">
        <v>0</v>
      </c>
      <c r="F581" s="286">
        <v>24</v>
      </c>
      <c r="G581" s="447">
        <v>0</v>
      </c>
      <c r="H581" s="416">
        <v>3</v>
      </c>
      <c r="I581" s="416">
        <v>32</v>
      </c>
      <c r="J581" s="416">
        <v>141</v>
      </c>
      <c r="K581" s="416">
        <v>13</v>
      </c>
      <c r="L581" s="416">
        <v>2</v>
      </c>
      <c r="M581" s="416">
        <v>5</v>
      </c>
      <c r="N581" s="416">
        <v>2</v>
      </c>
      <c r="O581" s="416">
        <v>0</v>
      </c>
      <c r="P581" s="416">
        <v>8</v>
      </c>
      <c r="Q581" s="416">
        <v>0</v>
      </c>
      <c r="R581" s="416">
        <v>117</v>
      </c>
      <c r="S581" s="416">
        <v>0</v>
      </c>
      <c r="T581" s="416">
        <v>0</v>
      </c>
      <c r="U581" s="416">
        <v>0</v>
      </c>
      <c r="V581" s="416">
        <v>3</v>
      </c>
      <c r="W581" s="416">
        <v>3</v>
      </c>
      <c r="X581" s="416">
        <v>6</v>
      </c>
      <c r="Y581" s="416">
        <v>140</v>
      </c>
      <c r="Z581" s="416">
        <v>2</v>
      </c>
      <c r="AA581" s="416">
        <v>4</v>
      </c>
      <c r="AB581" s="416">
        <v>505</v>
      </c>
      <c r="AC581" s="561">
        <v>2</v>
      </c>
      <c r="AD581" s="561">
        <v>3</v>
      </c>
      <c r="AE581" s="416">
        <v>5</v>
      </c>
      <c r="AF581" s="416">
        <v>50</v>
      </c>
      <c r="AG581" s="416">
        <v>79</v>
      </c>
      <c r="AH581" s="416">
        <v>35</v>
      </c>
      <c r="AI581" s="416">
        <v>7</v>
      </c>
      <c r="AJ581" s="416">
        <v>3</v>
      </c>
      <c r="AK581" s="416">
        <v>0</v>
      </c>
      <c r="AL581" s="416">
        <v>0</v>
      </c>
      <c r="AM581" s="416">
        <v>179</v>
      </c>
      <c r="AN581" s="416">
        <v>3</v>
      </c>
      <c r="AO581" s="416">
        <v>31</v>
      </c>
      <c r="AP581" s="416">
        <v>56</v>
      </c>
      <c r="AQ581" s="416">
        <v>19</v>
      </c>
      <c r="AR581" s="416">
        <v>7</v>
      </c>
      <c r="AS581" s="416">
        <v>1</v>
      </c>
      <c r="AT581" s="416">
        <v>0</v>
      </c>
      <c r="AU581" s="416">
        <v>0</v>
      </c>
      <c r="AV581" s="416">
        <v>117</v>
      </c>
      <c r="AW581" s="448"/>
      <c r="AX581" s="416"/>
      <c r="AY581" s="437" t="str">
        <f t="shared" si="23"/>
        <v>No</v>
      </c>
      <c r="AZ581" s="437" t="str">
        <f t="shared" si="24"/>
        <v>Open</v>
      </c>
      <c r="BA581" s="437"/>
      <c r="BB581" s="544"/>
      <c r="BC581" s="545"/>
      <c r="BD581" s="247"/>
      <c r="BE581" s="247"/>
      <c r="BF581" s="247"/>
      <c r="BG581" s="247"/>
      <c r="BH581" s="247"/>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FE581" s="146"/>
      <c r="FF581" s="146"/>
      <c r="FG581" s="146"/>
      <c r="FH581" s="146"/>
      <c r="FI581" s="146"/>
      <c r="FJ581" s="146"/>
      <c r="FK581" s="146"/>
      <c r="FL581" s="143"/>
      <c r="FM581" s="143"/>
      <c r="FN581" s="143"/>
      <c r="FO581" s="143"/>
      <c r="FP581" s="143"/>
      <c r="FQ581" s="143"/>
      <c r="FR581" s="143"/>
    </row>
    <row r="582" spans="1:174" x14ac:dyDescent="0.2">
      <c r="A582" s="150" t="s">
        <v>680</v>
      </c>
      <c r="B582" s="151" t="s">
        <v>282</v>
      </c>
      <c r="C582" s="152" t="s">
        <v>286</v>
      </c>
      <c r="D582" s="404" t="s">
        <v>679</v>
      </c>
      <c r="E582" s="436">
        <v>0</v>
      </c>
      <c r="F582" s="286">
        <v>32</v>
      </c>
      <c r="G582" s="447">
        <v>0</v>
      </c>
      <c r="H582" s="416">
        <v>6</v>
      </c>
      <c r="I582" s="416">
        <v>127</v>
      </c>
      <c r="J582" s="416">
        <v>322</v>
      </c>
      <c r="K582" s="416">
        <v>0</v>
      </c>
      <c r="L582" s="416">
        <v>1</v>
      </c>
      <c r="M582" s="416">
        <v>16</v>
      </c>
      <c r="N582" s="416">
        <v>4</v>
      </c>
      <c r="O582" s="416">
        <v>3</v>
      </c>
      <c r="P582" s="416">
        <v>6</v>
      </c>
      <c r="Q582" s="416">
        <v>19</v>
      </c>
      <c r="R582" s="416">
        <v>96</v>
      </c>
      <c r="S582" s="416">
        <v>0</v>
      </c>
      <c r="T582" s="416">
        <v>0</v>
      </c>
      <c r="U582" s="416">
        <v>0</v>
      </c>
      <c r="V582" s="416">
        <v>7</v>
      </c>
      <c r="W582" s="416">
        <v>6</v>
      </c>
      <c r="X582" s="416">
        <v>19</v>
      </c>
      <c r="Y582" s="416">
        <v>202</v>
      </c>
      <c r="Z582" s="416">
        <v>3</v>
      </c>
      <c r="AA582" s="416">
        <v>17</v>
      </c>
      <c r="AB582" s="416">
        <v>886</v>
      </c>
      <c r="AC582" s="561">
        <v>2</v>
      </c>
      <c r="AD582" s="561">
        <v>3</v>
      </c>
      <c r="AE582" s="416">
        <v>44</v>
      </c>
      <c r="AF582" s="416">
        <v>32</v>
      </c>
      <c r="AG582" s="416">
        <v>53</v>
      </c>
      <c r="AH582" s="416">
        <v>18</v>
      </c>
      <c r="AI582" s="416">
        <v>21</v>
      </c>
      <c r="AJ582" s="416">
        <v>2</v>
      </c>
      <c r="AK582" s="416">
        <v>0</v>
      </c>
      <c r="AL582" s="416">
        <v>0</v>
      </c>
      <c r="AM582" s="416">
        <v>170</v>
      </c>
      <c r="AN582" s="416">
        <v>24</v>
      </c>
      <c r="AO582" s="416">
        <v>22</v>
      </c>
      <c r="AP582" s="416">
        <v>36</v>
      </c>
      <c r="AQ582" s="416">
        <v>8</v>
      </c>
      <c r="AR582" s="416">
        <v>23</v>
      </c>
      <c r="AS582" s="416">
        <v>2</v>
      </c>
      <c r="AT582" s="416">
        <v>0</v>
      </c>
      <c r="AU582" s="416">
        <v>0</v>
      </c>
      <c r="AV582" s="416">
        <v>115</v>
      </c>
      <c r="AW582" s="448"/>
      <c r="AX582" s="416"/>
      <c r="AY582" s="437" t="str">
        <f t="shared" si="23"/>
        <v>No</v>
      </c>
      <c r="AZ582" s="437" t="str">
        <f t="shared" si="24"/>
        <v>Open</v>
      </c>
      <c r="BA582" s="437"/>
      <c r="BB582" s="544"/>
      <c r="BC582" s="545"/>
      <c r="BD582" s="247"/>
      <c r="BE582" s="247"/>
      <c r="BF582" s="247"/>
      <c r="BG582" s="247"/>
      <c r="BH582" s="247"/>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FE582" s="146"/>
      <c r="FF582" s="146"/>
      <c r="FG582" s="146"/>
      <c r="FH582" s="146"/>
      <c r="FI582" s="146"/>
      <c r="FJ582" s="146"/>
      <c r="FK582" s="146"/>
      <c r="FL582" s="143"/>
      <c r="FM582" s="143"/>
      <c r="FN582" s="143"/>
      <c r="FO582" s="143"/>
      <c r="FP582" s="143"/>
      <c r="FQ582" s="143"/>
      <c r="FR582" s="143"/>
    </row>
    <row r="583" spans="1:174" x14ac:dyDescent="0.2">
      <c r="A583" s="150" t="s">
        <v>682</v>
      </c>
      <c r="B583" s="151" t="s">
        <v>276</v>
      </c>
      <c r="C583" s="152" t="s">
        <v>277</v>
      </c>
      <c r="D583" s="404" t="s">
        <v>681</v>
      </c>
      <c r="E583" s="436">
        <v>0</v>
      </c>
      <c r="F583" s="286">
        <v>16</v>
      </c>
      <c r="G583" s="447">
        <v>0</v>
      </c>
      <c r="H583" s="416">
        <v>1</v>
      </c>
      <c r="I583" s="416">
        <v>32</v>
      </c>
      <c r="J583" s="416">
        <v>127</v>
      </c>
      <c r="K583" s="416">
        <v>9</v>
      </c>
      <c r="L583" s="416">
        <v>3</v>
      </c>
      <c r="M583" s="416">
        <v>2</v>
      </c>
      <c r="N583" s="416">
        <v>1</v>
      </c>
      <c r="O583" s="416">
        <v>1</v>
      </c>
      <c r="P583" s="416">
        <v>2</v>
      </c>
      <c r="Q583" s="416">
        <v>0</v>
      </c>
      <c r="R583" s="416">
        <v>70</v>
      </c>
      <c r="S583" s="416">
        <v>76</v>
      </c>
      <c r="T583" s="416">
        <v>12</v>
      </c>
      <c r="U583" s="416">
        <v>0</v>
      </c>
      <c r="V583" s="416">
        <v>13</v>
      </c>
      <c r="W583" s="416">
        <v>0</v>
      </c>
      <c r="X583" s="416">
        <v>18</v>
      </c>
      <c r="Y583" s="416">
        <v>44</v>
      </c>
      <c r="Z583" s="416">
        <v>5</v>
      </c>
      <c r="AA583" s="416">
        <v>23</v>
      </c>
      <c r="AB583" s="416">
        <v>455</v>
      </c>
      <c r="AC583" s="561">
        <v>2</v>
      </c>
      <c r="AD583" s="561">
        <v>3</v>
      </c>
      <c r="AE583" s="416">
        <v>0</v>
      </c>
      <c r="AF583" s="416">
        <v>1</v>
      </c>
      <c r="AG583" s="416">
        <v>27</v>
      </c>
      <c r="AH583" s="416">
        <v>38</v>
      </c>
      <c r="AI583" s="416">
        <v>16</v>
      </c>
      <c r="AJ583" s="416">
        <v>5</v>
      </c>
      <c r="AK583" s="416">
        <v>5</v>
      </c>
      <c r="AL583" s="416">
        <v>0</v>
      </c>
      <c r="AM583" s="416">
        <v>92</v>
      </c>
      <c r="AN583" s="416">
        <v>0</v>
      </c>
      <c r="AO583" s="416">
        <v>1</v>
      </c>
      <c r="AP583" s="416">
        <v>19</v>
      </c>
      <c r="AQ583" s="416">
        <v>29</v>
      </c>
      <c r="AR583" s="416">
        <v>13</v>
      </c>
      <c r="AS583" s="416">
        <v>4</v>
      </c>
      <c r="AT583" s="416">
        <v>4</v>
      </c>
      <c r="AU583" s="416">
        <v>0</v>
      </c>
      <c r="AV583" s="416">
        <v>70</v>
      </c>
      <c r="AW583" s="448"/>
      <c r="AX583" s="416"/>
      <c r="AY583" s="437" t="str">
        <f t="shared" si="23"/>
        <v>No</v>
      </c>
      <c r="AZ583" s="437" t="str">
        <f t="shared" si="24"/>
        <v>Open</v>
      </c>
      <c r="BA583" s="437"/>
      <c r="BB583" s="544"/>
      <c r="BC583" s="545"/>
      <c r="BD583" s="247"/>
      <c r="BE583" s="247"/>
      <c r="BF583" s="247"/>
      <c r="BG583" s="247"/>
      <c r="BH583" s="247"/>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FE583" s="146"/>
      <c r="FF583" s="146"/>
      <c r="FG583" s="146"/>
      <c r="FH583" s="146"/>
      <c r="FI583" s="146"/>
      <c r="FJ583" s="146"/>
      <c r="FK583" s="146"/>
      <c r="FL583" s="143"/>
      <c r="FM583" s="143"/>
      <c r="FN583" s="143"/>
      <c r="FO583" s="143"/>
      <c r="FP583" s="143"/>
      <c r="FQ583" s="143"/>
      <c r="FR583" s="143"/>
    </row>
    <row r="584" spans="1:174" x14ac:dyDescent="0.2">
      <c r="A584" s="150" t="s">
        <v>684</v>
      </c>
      <c r="B584" s="151" t="s">
        <v>276</v>
      </c>
      <c r="C584" s="152" t="s">
        <v>69</v>
      </c>
      <c r="D584" s="404" t="s">
        <v>683</v>
      </c>
      <c r="E584" s="436">
        <v>0</v>
      </c>
      <c r="F584" s="286">
        <v>34</v>
      </c>
      <c r="G584" s="447">
        <v>0</v>
      </c>
      <c r="H584" s="416">
        <v>2</v>
      </c>
      <c r="I584" s="416">
        <v>70</v>
      </c>
      <c r="J584" s="416">
        <v>196</v>
      </c>
      <c r="K584" s="416">
        <v>7</v>
      </c>
      <c r="L584" s="416">
        <v>1</v>
      </c>
      <c r="M584" s="416">
        <v>9</v>
      </c>
      <c r="N584" s="416">
        <v>1</v>
      </c>
      <c r="O584" s="416">
        <v>0</v>
      </c>
      <c r="P584" s="416">
        <v>3</v>
      </c>
      <c r="Q584" s="416">
        <v>2</v>
      </c>
      <c r="R584" s="416">
        <v>124</v>
      </c>
      <c r="S584" s="416">
        <v>164</v>
      </c>
      <c r="T584" s="416">
        <v>93</v>
      </c>
      <c r="U584" s="416">
        <v>1</v>
      </c>
      <c r="V584" s="416">
        <v>150</v>
      </c>
      <c r="W584" s="416">
        <v>2</v>
      </c>
      <c r="X584" s="416">
        <v>30</v>
      </c>
      <c r="Y584" s="416">
        <v>97</v>
      </c>
      <c r="Z584" s="416">
        <v>1</v>
      </c>
      <c r="AA584" s="416">
        <v>55</v>
      </c>
      <c r="AB584" s="416">
        <v>1042</v>
      </c>
      <c r="AC584" s="561">
        <v>2</v>
      </c>
      <c r="AD584" s="561">
        <v>3</v>
      </c>
      <c r="AE584" s="416">
        <v>20</v>
      </c>
      <c r="AF584" s="416">
        <v>40</v>
      </c>
      <c r="AG584" s="416">
        <v>63</v>
      </c>
      <c r="AH584" s="416">
        <v>25</v>
      </c>
      <c r="AI584" s="416">
        <v>13</v>
      </c>
      <c r="AJ584" s="416">
        <v>4</v>
      </c>
      <c r="AK584" s="416">
        <v>2</v>
      </c>
      <c r="AL584" s="416">
        <v>0</v>
      </c>
      <c r="AM584" s="416">
        <v>167</v>
      </c>
      <c r="AN584" s="416">
        <v>13</v>
      </c>
      <c r="AO584" s="416">
        <v>26</v>
      </c>
      <c r="AP584" s="416">
        <v>52</v>
      </c>
      <c r="AQ584" s="416">
        <v>15</v>
      </c>
      <c r="AR584" s="416">
        <v>13</v>
      </c>
      <c r="AS584" s="416">
        <v>5</v>
      </c>
      <c r="AT584" s="416">
        <v>2</v>
      </c>
      <c r="AU584" s="416">
        <v>0</v>
      </c>
      <c r="AV584" s="416">
        <v>126</v>
      </c>
      <c r="AW584" s="448"/>
      <c r="AX584" s="416"/>
      <c r="AY584" s="437" t="str">
        <f t="shared" si="23"/>
        <v>No</v>
      </c>
      <c r="AZ584" s="437" t="str">
        <f t="shared" si="24"/>
        <v>Open</v>
      </c>
      <c r="BA584" s="437"/>
      <c r="BB584" s="544"/>
      <c r="BC584" s="545"/>
      <c r="BD584" s="247"/>
      <c r="BE584" s="247"/>
      <c r="BF584" s="247"/>
      <c r="BG584" s="247"/>
      <c r="BH584" s="247"/>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FE584" s="146"/>
      <c r="FF584" s="146"/>
      <c r="FG584" s="146"/>
      <c r="FH584" s="146"/>
      <c r="FI584" s="146"/>
      <c r="FJ584" s="146"/>
      <c r="FK584" s="146"/>
      <c r="FL584" s="143"/>
      <c r="FM584" s="143"/>
      <c r="FN584" s="143"/>
      <c r="FO584" s="143"/>
      <c r="FP584" s="143"/>
      <c r="FQ584" s="143"/>
      <c r="FR584" s="143"/>
    </row>
    <row r="585" spans="1:174" x14ac:dyDescent="0.2">
      <c r="A585" s="150" t="s">
        <v>686</v>
      </c>
      <c r="B585" s="151" t="s">
        <v>276</v>
      </c>
      <c r="C585" s="152" t="s">
        <v>279</v>
      </c>
      <c r="D585" s="404" t="s">
        <v>685</v>
      </c>
      <c r="E585" s="436">
        <v>0</v>
      </c>
      <c r="F585" s="286">
        <v>3</v>
      </c>
      <c r="G585" s="447">
        <v>0</v>
      </c>
      <c r="H585" s="416">
        <v>3</v>
      </c>
      <c r="I585" s="416">
        <v>77</v>
      </c>
      <c r="J585" s="416">
        <v>133</v>
      </c>
      <c r="K585" s="416">
        <v>15</v>
      </c>
      <c r="L585" s="416">
        <v>2</v>
      </c>
      <c r="M585" s="416">
        <v>3</v>
      </c>
      <c r="N585" s="416">
        <v>0</v>
      </c>
      <c r="O585" s="416">
        <v>0</v>
      </c>
      <c r="P585" s="416">
        <v>3</v>
      </c>
      <c r="Q585" s="416">
        <v>0</v>
      </c>
      <c r="R585" s="416">
        <v>36</v>
      </c>
      <c r="S585" s="416">
        <v>0</v>
      </c>
      <c r="T585" s="416">
        <v>0</v>
      </c>
      <c r="U585" s="416">
        <v>3</v>
      </c>
      <c r="V585" s="416">
        <v>16</v>
      </c>
      <c r="W585" s="416">
        <v>7</v>
      </c>
      <c r="X585" s="416">
        <v>16</v>
      </c>
      <c r="Y585" s="416">
        <v>31</v>
      </c>
      <c r="Z585" s="416">
        <v>0</v>
      </c>
      <c r="AA585" s="416">
        <v>25</v>
      </c>
      <c r="AB585" s="416">
        <v>373</v>
      </c>
      <c r="AC585" s="561">
        <v>1</v>
      </c>
      <c r="AD585" s="561">
        <v>1</v>
      </c>
      <c r="AE585" s="416">
        <v>26</v>
      </c>
      <c r="AF585" s="416">
        <v>17</v>
      </c>
      <c r="AG585" s="416">
        <v>4</v>
      </c>
      <c r="AH585" s="416">
        <v>2</v>
      </c>
      <c r="AI585" s="416">
        <v>2</v>
      </c>
      <c r="AJ585" s="416">
        <v>0</v>
      </c>
      <c r="AK585" s="416">
        <v>0</v>
      </c>
      <c r="AL585" s="416">
        <v>9</v>
      </c>
      <c r="AM585" s="416">
        <v>60</v>
      </c>
      <c r="AN585" s="416">
        <v>13</v>
      </c>
      <c r="AO585" s="416">
        <v>12</v>
      </c>
      <c r="AP585" s="416">
        <v>2</v>
      </c>
      <c r="AQ585" s="416">
        <v>1</v>
      </c>
      <c r="AR585" s="416">
        <v>0</v>
      </c>
      <c r="AS585" s="416">
        <v>0</v>
      </c>
      <c r="AT585" s="416">
        <v>0</v>
      </c>
      <c r="AU585" s="416">
        <v>8</v>
      </c>
      <c r="AV585" s="416">
        <v>36</v>
      </c>
      <c r="AW585" s="448"/>
      <c r="AX585" s="416"/>
      <c r="AY585" s="437" t="str">
        <f t="shared" si="23"/>
        <v>Yes</v>
      </c>
      <c r="AZ585" s="437" t="str">
        <f t="shared" si="24"/>
        <v>Yes</v>
      </c>
      <c r="BA585" s="437"/>
      <c r="BB585" s="544"/>
      <c r="BC585" s="545"/>
      <c r="BD585" s="247"/>
      <c r="BE585" s="247"/>
      <c r="BF585" s="247"/>
      <c r="BG585" s="247"/>
      <c r="BH585" s="247"/>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FE585" s="146"/>
      <c r="FF585" s="146"/>
      <c r="FG585" s="146"/>
      <c r="FH585" s="146"/>
      <c r="FI585" s="146"/>
      <c r="FJ585" s="146"/>
      <c r="FK585" s="146"/>
      <c r="FL585" s="143"/>
      <c r="FM585" s="143"/>
      <c r="FN585" s="143"/>
      <c r="FO585" s="143"/>
      <c r="FP585" s="143"/>
      <c r="FQ585" s="143"/>
      <c r="FR585" s="143"/>
    </row>
    <row r="586" spans="1:174" x14ac:dyDescent="0.2">
      <c r="A586" s="150" t="s">
        <v>687</v>
      </c>
      <c r="B586" s="151" t="s">
        <v>284</v>
      </c>
      <c r="C586" s="152" t="s">
        <v>285</v>
      </c>
      <c r="D586" s="404" t="s">
        <v>330</v>
      </c>
      <c r="E586" s="436">
        <v>0</v>
      </c>
      <c r="F586" s="286">
        <v>104</v>
      </c>
      <c r="G586" s="447">
        <v>0</v>
      </c>
      <c r="H586" s="416">
        <v>1</v>
      </c>
      <c r="I586" s="416">
        <v>101</v>
      </c>
      <c r="J586" s="416">
        <v>394</v>
      </c>
      <c r="K586" s="416">
        <v>0</v>
      </c>
      <c r="L586" s="416">
        <v>2</v>
      </c>
      <c r="M586" s="416">
        <v>5</v>
      </c>
      <c r="N586" s="416">
        <v>4</v>
      </c>
      <c r="O586" s="416">
        <v>0</v>
      </c>
      <c r="P586" s="416">
        <v>11</v>
      </c>
      <c r="Q586" s="416">
        <v>406</v>
      </c>
      <c r="R586" s="416">
        <v>341</v>
      </c>
      <c r="S586" s="416">
        <v>206</v>
      </c>
      <c r="T586" s="416">
        <v>6</v>
      </c>
      <c r="U586" s="416">
        <v>0</v>
      </c>
      <c r="V586" s="416">
        <v>24</v>
      </c>
      <c r="W586" s="416">
        <v>8</v>
      </c>
      <c r="X586" s="416">
        <v>10</v>
      </c>
      <c r="Y586" s="416">
        <v>280</v>
      </c>
      <c r="Z586" s="416">
        <v>0</v>
      </c>
      <c r="AA586" s="416">
        <v>50</v>
      </c>
      <c r="AB586" s="416">
        <v>1953</v>
      </c>
      <c r="AC586" s="561">
        <v>2</v>
      </c>
      <c r="AD586" s="561">
        <v>2</v>
      </c>
      <c r="AE586" s="416">
        <v>81</v>
      </c>
      <c r="AF586" s="416">
        <v>202</v>
      </c>
      <c r="AG586" s="416">
        <v>82</v>
      </c>
      <c r="AH586" s="416">
        <v>427</v>
      </c>
      <c r="AI586" s="416">
        <v>47</v>
      </c>
      <c r="AJ586" s="416">
        <v>16</v>
      </c>
      <c r="AK586" s="416">
        <v>26</v>
      </c>
      <c r="AL586" s="416">
        <v>0</v>
      </c>
      <c r="AM586" s="416">
        <v>881</v>
      </c>
      <c r="AN586" s="416">
        <v>53</v>
      </c>
      <c r="AO586" s="416">
        <v>150</v>
      </c>
      <c r="AP586" s="416">
        <v>66</v>
      </c>
      <c r="AQ586" s="416">
        <v>402</v>
      </c>
      <c r="AR586" s="416">
        <v>35</v>
      </c>
      <c r="AS586" s="416">
        <v>14</v>
      </c>
      <c r="AT586" s="416">
        <v>27</v>
      </c>
      <c r="AU586" s="416">
        <v>0</v>
      </c>
      <c r="AV586" s="416">
        <v>747</v>
      </c>
      <c r="AW586" s="448"/>
      <c r="AX586" s="416"/>
      <c r="AY586" s="437" t="str">
        <f t="shared" si="23"/>
        <v>No</v>
      </c>
      <c r="AZ586" s="437" t="str">
        <f t="shared" si="24"/>
        <v>No</v>
      </c>
      <c r="BA586" s="437"/>
      <c r="BB586" s="544"/>
      <c r="BC586" s="545"/>
      <c r="BD586" s="247"/>
      <c r="BE586" s="247"/>
      <c r="BF586" s="247"/>
      <c r="BG586" s="247"/>
      <c r="BH586" s="247"/>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FE586" s="146"/>
      <c r="FF586" s="146"/>
      <c r="FG586" s="146"/>
      <c r="FH586" s="146"/>
      <c r="FI586" s="146"/>
      <c r="FJ586" s="146"/>
      <c r="FK586" s="146"/>
      <c r="FL586" s="143"/>
      <c r="FM586" s="143"/>
      <c r="FN586" s="143"/>
      <c r="FO586" s="143"/>
      <c r="FP586" s="143"/>
      <c r="FQ586" s="143"/>
      <c r="FR586" s="143"/>
    </row>
    <row r="587" spans="1:174" x14ac:dyDescent="0.2">
      <c r="A587" s="150" t="s">
        <v>689</v>
      </c>
      <c r="B587" s="151" t="s">
        <v>276</v>
      </c>
      <c r="C587" s="152" t="s">
        <v>285</v>
      </c>
      <c r="D587" s="404" t="s">
        <v>688</v>
      </c>
      <c r="E587" s="436">
        <v>0</v>
      </c>
      <c r="F587" s="286">
        <v>43</v>
      </c>
      <c r="G587" s="447">
        <v>0</v>
      </c>
      <c r="H587" s="416">
        <v>1</v>
      </c>
      <c r="I587" s="416">
        <v>84</v>
      </c>
      <c r="J587" s="416">
        <v>199</v>
      </c>
      <c r="K587" s="416">
        <v>17</v>
      </c>
      <c r="L587" s="416">
        <v>5</v>
      </c>
      <c r="M587" s="416">
        <v>11</v>
      </c>
      <c r="N587" s="416">
        <v>6</v>
      </c>
      <c r="O587" s="416">
        <v>0</v>
      </c>
      <c r="P587" s="416">
        <v>9</v>
      </c>
      <c r="Q587" s="416">
        <v>7</v>
      </c>
      <c r="R587" s="416">
        <v>42</v>
      </c>
      <c r="S587" s="416">
        <v>63</v>
      </c>
      <c r="T587" s="416">
        <v>5</v>
      </c>
      <c r="U587" s="416">
        <v>0</v>
      </c>
      <c r="V587" s="416">
        <v>2</v>
      </c>
      <c r="W587" s="416">
        <v>5</v>
      </c>
      <c r="X587" s="416">
        <v>16</v>
      </c>
      <c r="Y587" s="416">
        <v>123</v>
      </c>
      <c r="Z587" s="416">
        <v>0</v>
      </c>
      <c r="AA587" s="416">
        <v>39</v>
      </c>
      <c r="AB587" s="416">
        <v>677</v>
      </c>
      <c r="AC587" s="561">
        <v>1</v>
      </c>
      <c r="AD587" s="561">
        <v>3</v>
      </c>
      <c r="AE587" s="416">
        <v>8</v>
      </c>
      <c r="AF587" s="416">
        <v>14</v>
      </c>
      <c r="AG587" s="416">
        <v>8</v>
      </c>
      <c r="AH587" s="416">
        <v>12</v>
      </c>
      <c r="AI587" s="416">
        <v>3</v>
      </c>
      <c r="AJ587" s="416">
        <v>1</v>
      </c>
      <c r="AK587" s="416">
        <v>0</v>
      </c>
      <c r="AL587" s="416">
        <v>0</v>
      </c>
      <c r="AM587" s="416">
        <v>46</v>
      </c>
      <c r="AN587" s="416">
        <v>7</v>
      </c>
      <c r="AO587" s="416">
        <v>15</v>
      </c>
      <c r="AP587" s="416">
        <v>9</v>
      </c>
      <c r="AQ587" s="416">
        <v>13</v>
      </c>
      <c r="AR587" s="416">
        <v>3</v>
      </c>
      <c r="AS587" s="416">
        <v>2</v>
      </c>
      <c r="AT587" s="416">
        <v>0</v>
      </c>
      <c r="AU587" s="416">
        <v>0</v>
      </c>
      <c r="AV587" s="416">
        <v>49</v>
      </c>
      <c r="AW587" s="448"/>
      <c r="AX587" s="416"/>
      <c r="AY587" s="437" t="str">
        <f t="shared" si="23"/>
        <v>Yes</v>
      </c>
      <c r="AZ587" s="437" t="str">
        <f t="shared" si="24"/>
        <v>Open</v>
      </c>
      <c r="BA587" s="437"/>
      <c r="BB587" s="544"/>
      <c r="BC587" s="545"/>
      <c r="BD587" s="247"/>
      <c r="BE587" s="247"/>
      <c r="BF587" s="247"/>
      <c r="BG587" s="247"/>
      <c r="BH587" s="247"/>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FE587" s="146"/>
      <c r="FF587" s="146"/>
      <c r="FG587" s="146"/>
      <c r="FH587" s="146"/>
      <c r="FI587" s="146"/>
      <c r="FJ587" s="146"/>
      <c r="FK587" s="146"/>
      <c r="FL587" s="143"/>
      <c r="FM587" s="143"/>
      <c r="FN587" s="143"/>
      <c r="FO587" s="143"/>
      <c r="FP587" s="143"/>
      <c r="FQ587" s="143"/>
      <c r="FR587" s="143"/>
    </row>
    <row r="588" spans="1:174" x14ac:dyDescent="0.2">
      <c r="A588" s="150" t="s">
        <v>691</v>
      </c>
      <c r="B588" s="151" t="s">
        <v>276</v>
      </c>
      <c r="C588" s="152" t="s">
        <v>279</v>
      </c>
      <c r="D588" s="404" t="s">
        <v>690</v>
      </c>
      <c r="E588" s="436">
        <v>0</v>
      </c>
      <c r="F588" s="286">
        <v>5</v>
      </c>
      <c r="G588" s="447">
        <v>0</v>
      </c>
      <c r="H588" s="416">
        <v>1</v>
      </c>
      <c r="I588" s="416">
        <v>65</v>
      </c>
      <c r="J588" s="416">
        <v>154</v>
      </c>
      <c r="K588" s="416">
        <v>3</v>
      </c>
      <c r="L588" s="416">
        <v>0</v>
      </c>
      <c r="M588" s="416">
        <v>4</v>
      </c>
      <c r="N588" s="416">
        <v>2</v>
      </c>
      <c r="O588" s="416">
        <v>0</v>
      </c>
      <c r="P588" s="416">
        <v>9</v>
      </c>
      <c r="Q588" s="416">
        <v>0</v>
      </c>
      <c r="R588" s="416">
        <v>20</v>
      </c>
      <c r="S588" s="416">
        <v>0</v>
      </c>
      <c r="T588" s="416">
        <v>2</v>
      </c>
      <c r="U588" s="416">
        <v>0</v>
      </c>
      <c r="V588" s="416">
        <v>8</v>
      </c>
      <c r="W588" s="416">
        <v>13</v>
      </c>
      <c r="X588" s="416">
        <v>33</v>
      </c>
      <c r="Y588" s="416">
        <v>35</v>
      </c>
      <c r="Z588" s="416">
        <v>0</v>
      </c>
      <c r="AA588" s="416">
        <v>28</v>
      </c>
      <c r="AB588" s="416">
        <v>382</v>
      </c>
      <c r="AC588" s="561">
        <v>2</v>
      </c>
      <c r="AD588" s="561">
        <v>2</v>
      </c>
      <c r="AE588" s="416">
        <v>14</v>
      </c>
      <c r="AF588" s="416">
        <v>6</v>
      </c>
      <c r="AG588" s="416">
        <v>3</v>
      </c>
      <c r="AH588" s="416">
        <v>2</v>
      </c>
      <c r="AI588" s="416">
        <v>0</v>
      </c>
      <c r="AJ588" s="416">
        <v>0</v>
      </c>
      <c r="AK588" s="416">
        <v>0</v>
      </c>
      <c r="AL588" s="416">
        <v>0</v>
      </c>
      <c r="AM588" s="416">
        <v>25</v>
      </c>
      <c r="AN588" s="416">
        <v>11</v>
      </c>
      <c r="AO588" s="416">
        <v>6</v>
      </c>
      <c r="AP588" s="416">
        <v>2</v>
      </c>
      <c r="AQ588" s="416">
        <v>1</v>
      </c>
      <c r="AR588" s="416">
        <v>0</v>
      </c>
      <c r="AS588" s="416">
        <v>0</v>
      </c>
      <c r="AT588" s="416">
        <v>0</v>
      </c>
      <c r="AU588" s="416">
        <v>0</v>
      </c>
      <c r="AV588" s="416">
        <v>20</v>
      </c>
      <c r="AW588" s="448"/>
      <c r="AX588" s="416"/>
      <c r="AY588" s="437" t="str">
        <f t="shared" si="23"/>
        <v>No</v>
      </c>
      <c r="AZ588" s="437" t="str">
        <f t="shared" si="24"/>
        <v>No</v>
      </c>
      <c r="BA588" s="437"/>
      <c r="BB588" s="544"/>
      <c r="BC588" s="545"/>
      <c r="BD588" s="247"/>
      <c r="BE588" s="247"/>
      <c r="BF588" s="247"/>
      <c r="BG588" s="247"/>
      <c r="BH588" s="247"/>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FE588" s="146"/>
      <c r="FF588" s="146"/>
      <c r="FG588" s="146"/>
      <c r="FH588" s="146"/>
      <c r="FI588" s="146"/>
      <c r="FJ588" s="146"/>
      <c r="FK588" s="146"/>
      <c r="FL588" s="143"/>
      <c r="FM588" s="143"/>
      <c r="FN588" s="143"/>
      <c r="FO588" s="143"/>
      <c r="FP588" s="143"/>
      <c r="FQ588" s="143"/>
      <c r="FR588" s="143"/>
    </row>
    <row r="589" spans="1:174" x14ac:dyDescent="0.2">
      <c r="A589" s="150" t="s">
        <v>693</v>
      </c>
      <c r="B589" s="151" t="s">
        <v>276</v>
      </c>
      <c r="C589" s="152" t="s">
        <v>279</v>
      </c>
      <c r="D589" s="404" t="s">
        <v>692</v>
      </c>
      <c r="E589" s="436">
        <v>0</v>
      </c>
      <c r="F589" s="286">
        <v>7</v>
      </c>
      <c r="G589" s="447">
        <v>0</v>
      </c>
      <c r="H589" s="416">
        <v>5</v>
      </c>
      <c r="I589" s="416">
        <v>95</v>
      </c>
      <c r="J589" s="416">
        <v>172</v>
      </c>
      <c r="K589" s="416">
        <v>1</v>
      </c>
      <c r="L589" s="416">
        <v>2</v>
      </c>
      <c r="M589" s="416">
        <v>6</v>
      </c>
      <c r="N589" s="416">
        <v>1</v>
      </c>
      <c r="O589" s="416">
        <v>2</v>
      </c>
      <c r="P589" s="416">
        <v>4</v>
      </c>
      <c r="Q589" s="416">
        <v>9</v>
      </c>
      <c r="R589" s="416">
        <v>69</v>
      </c>
      <c r="S589" s="416">
        <v>73</v>
      </c>
      <c r="T589" s="416">
        <v>10</v>
      </c>
      <c r="U589" s="416">
        <v>3</v>
      </c>
      <c r="V589" s="416">
        <v>17</v>
      </c>
      <c r="W589" s="416">
        <v>10</v>
      </c>
      <c r="X589" s="416">
        <v>18</v>
      </c>
      <c r="Y589" s="416">
        <v>136</v>
      </c>
      <c r="Z589" s="416">
        <v>0</v>
      </c>
      <c r="AA589" s="416">
        <v>35</v>
      </c>
      <c r="AB589" s="416">
        <v>675</v>
      </c>
      <c r="AC589" s="561">
        <v>2</v>
      </c>
      <c r="AD589" s="561">
        <v>3</v>
      </c>
      <c r="AE589" s="416">
        <v>58</v>
      </c>
      <c r="AF589" s="416">
        <v>21</v>
      </c>
      <c r="AG589" s="416">
        <v>12</v>
      </c>
      <c r="AH589" s="416">
        <v>5</v>
      </c>
      <c r="AI589" s="416">
        <v>3</v>
      </c>
      <c r="AJ589" s="416">
        <v>4</v>
      </c>
      <c r="AK589" s="416">
        <v>1</v>
      </c>
      <c r="AL589" s="416">
        <v>5</v>
      </c>
      <c r="AM589" s="416">
        <v>109</v>
      </c>
      <c r="AN589" s="416">
        <v>34</v>
      </c>
      <c r="AO589" s="416">
        <v>22</v>
      </c>
      <c r="AP589" s="416">
        <v>7</v>
      </c>
      <c r="AQ589" s="416">
        <v>6</v>
      </c>
      <c r="AR589" s="416">
        <v>2</v>
      </c>
      <c r="AS589" s="416">
        <v>3</v>
      </c>
      <c r="AT589" s="416">
        <v>0</v>
      </c>
      <c r="AU589" s="416">
        <v>4</v>
      </c>
      <c r="AV589" s="416">
        <v>78</v>
      </c>
      <c r="AW589" s="448"/>
      <c r="AX589" s="416"/>
      <c r="AY589" s="437" t="str">
        <f t="shared" si="23"/>
        <v>No</v>
      </c>
      <c r="AZ589" s="437" t="str">
        <f t="shared" si="24"/>
        <v>Open</v>
      </c>
      <c r="BA589" s="437"/>
      <c r="BB589" s="544"/>
      <c r="BC589" s="545"/>
      <c r="BD589" s="247"/>
      <c r="BE589" s="247"/>
      <c r="BF589" s="247"/>
      <c r="BG589" s="247"/>
      <c r="BH589" s="247"/>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FE589" s="146"/>
      <c r="FF589" s="146"/>
      <c r="FG589" s="146"/>
      <c r="FH589" s="146"/>
      <c r="FI589" s="146"/>
      <c r="FJ589" s="146"/>
      <c r="FK589" s="146"/>
      <c r="FL589" s="143"/>
      <c r="FM589" s="143"/>
      <c r="FN589" s="143"/>
      <c r="FO589" s="143"/>
      <c r="FP589" s="143"/>
      <c r="FQ589" s="143"/>
      <c r="FR589" s="143"/>
    </row>
    <row r="590" spans="1:174" x14ac:dyDescent="0.2">
      <c r="A590" s="150" t="s">
        <v>695</v>
      </c>
      <c r="B590" s="151" t="s">
        <v>276</v>
      </c>
      <c r="C590" s="152" t="s">
        <v>278</v>
      </c>
      <c r="D590" s="404" t="s">
        <v>694</v>
      </c>
      <c r="E590" s="436">
        <v>0</v>
      </c>
      <c r="F590" s="286">
        <v>4</v>
      </c>
      <c r="G590" s="447">
        <v>0</v>
      </c>
      <c r="H590" s="416">
        <v>6</v>
      </c>
      <c r="I590" s="416">
        <v>140</v>
      </c>
      <c r="J590" s="416">
        <v>180</v>
      </c>
      <c r="K590" s="416">
        <v>4</v>
      </c>
      <c r="L590" s="416">
        <v>4</v>
      </c>
      <c r="M590" s="416">
        <v>17</v>
      </c>
      <c r="N590" s="416">
        <v>6</v>
      </c>
      <c r="O590" s="416">
        <v>0</v>
      </c>
      <c r="P590" s="416">
        <v>6</v>
      </c>
      <c r="Q590" s="416">
        <v>39</v>
      </c>
      <c r="R590" s="416">
        <v>50</v>
      </c>
      <c r="S590" s="416">
        <v>0</v>
      </c>
      <c r="T590" s="416">
        <v>10</v>
      </c>
      <c r="U590" s="416">
        <v>2</v>
      </c>
      <c r="V590" s="416">
        <v>3</v>
      </c>
      <c r="W590" s="416">
        <v>25</v>
      </c>
      <c r="X590" s="416">
        <v>17</v>
      </c>
      <c r="Y590" s="416">
        <v>155</v>
      </c>
      <c r="Z590" s="416">
        <v>0</v>
      </c>
      <c r="AA590" s="416">
        <v>36</v>
      </c>
      <c r="AB590" s="416">
        <v>704</v>
      </c>
      <c r="AC590" s="561">
        <v>1</v>
      </c>
      <c r="AD590" s="561">
        <v>1</v>
      </c>
      <c r="AE590" s="416">
        <v>23</v>
      </c>
      <c r="AF590" s="416">
        <v>36</v>
      </c>
      <c r="AG590" s="416">
        <v>29</v>
      </c>
      <c r="AH590" s="416">
        <v>26</v>
      </c>
      <c r="AI590" s="416">
        <v>3</v>
      </c>
      <c r="AJ590" s="416">
        <v>8</v>
      </c>
      <c r="AK590" s="416">
        <v>6</v>
      </c>
      <c r="AL590" s="416">
        <v>3</v>
      </c>
      <c r="AM590" s="416">
        <v>134</v>
      </c>
      <c r="AN590" s="416">
        <v>16</v>
      </c>
      <c r="AO590" s="416">
        <v>28</v>
      </c>
      <c r="AP590" s="416">
        <v>14</v>
      </c>
      <c r="AQ590" s="416">
        <v>13</v>
      </c>
      <c r="AR590" s="416">
        <v>2</v>
      </c>
      <c r="AS590" s="416">
        <v>7</v>
      </c>
      <c r="AT590" s="416">
        <v>5</v>
      </c>
      <c r="AU590" s="416">
        <v>4</v>
      </c>
      <c r="AV590" s="416">
        <v>89</v>
      </c>
      <c r="AW590" s="448"/>
      <c r="AX590" s="416"/>
      <c r="AY590" s="437" t="str">
        <f t="shared" si="23"/>
        <v>Yes</v>
      </c>
      <c r="AZ590" s="437" t="str">
        <f t="shared" si="24"/>
        <v>Yes</v>
      </c>
      <c r="BA590" s="437"/>
      <c r="BB590" s="544"/>
      <c r="BC590" s="545"/>
      <c r="BD590" s="247"/>
      <c r="BE590" s="247"/>
      <c r="BF590" s="247"/>
      <c r="BG590" s="247"/>
      <c r="BH590" s="247"/>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FE590" s="146"/>
      <c r="FF590" s="146"/>
      <c r="FG590" s="146"/>
      <c r="FH590" s="146"/>
      <c r="FI590" s="146"/>
      <c r="FJ590" s="146"/>
      <c r="FK590" s="146"/>
      <c r="FL590" s="143"/>
      <c r="FM590" s="143"/>
      <c r="FN590" s="143"/>
      <c r="FO590" s="143"/>
      <c r="FP590" s="143"/>
      <c r="FQ590" s="143"/>
      <c r="FR590" s="143"/>
    </row>
    <row r="591" spans="1:174" x14ac:dyDescent="0.2">
      <c r="A591" s="150" t="s">
        <v>697</v>
      </c>
      <c r="B591" s="151" t="s">
        <v>276</v>
      </c>
      <c r="C591" s="152" t="s">
        <v>69</v>
      </c>
      <c r="D591" s="404" t="s">
        <v>696</v>
      </c>
      <c r="E591" s="436">
        <v>0</v>
      </c>
      <c r="F591" s="286">
        <v>63</v>
      </c>
      <c r="G591" s="447">
        <v>0</v>
      </c>
      <c r="H591" s="416">
        <v>4</v>
      </c>
      <c r="I591" s="416">
        <v>95</v>
      </c>
      <c r="J591" s="416">
        <v>201</v>
      </c>
      <c r="K591" s="416">
        <v>7</v>
      </c>
      <c r="L591" s="416">
        <v>2</v>
      </c>
      <c r="M591" s="416">
        <v>14</v>
      </c>
      <c r="N591" s="416">
        <v>1</v>
      </c>
      <c r="O591" s="416">
        <v>1</v>
      </c>
      <c r="P591" s="416">
        <v>4</v>
      </c>
      <c r="Q591" s="416">
        <v>3</v>
      </c>
      <c r="R591" s="416">
        <v>70</v>
      </c>
      <c r="S591" s="416">
        <v>0</v>
      </c>
      <c r="T591" s="416">
        <v>4</v>
      </c>
      <c r="U591" s="416">
        <v>0</v>
      </c>
      <c r="V591" s="416">
        <v>11</v>
      </c>
      <c r="W591" s="416">
        <v>4</v>
      </c>
      <c r="X591" s="416">
        <v>147</v>
      </c>
      <c r="Y591" s="416">
        <v>121</v>
      </c>
      <c r="Z591" s="416">
        <v>0</v>
      </c>
      <c r="AA591" s="416">
        <v>106</v>
      </c>
      <c r="AB591" s="416">
        <v>858</v>
      </c>
      <c r="AC591" s="561">
        <v>2</v>
      </c>
      <c r="AD591" s="561">
        <v>3</v>
      </c>
      <c r="AE591" s="416">
        <v>23</v>
      </c>
      <c r="AF591" s="416">
        <v>43</v>
      </c>
      <c r="AG591" s="416">
        <v>22</v>
      </c>
      <c r="AH591" s="416">
        <v>8</v>
      </c>
      <c r="AI591" s="416">
        <v>4</v>
      </c>
      <c r="AJ591" s="416">
        <v>2</v>
      </c>
      <c r="AK591" s="416">
        <v>3</v>
      </c>
      <c r="AL591" s="416">
        <v>0</v>
      </c>
      <c r="AM591" s="416">
        <v>105</v>
      </c>
      <c r="AN591" s="416">
        <v>16</v>
      </c>
      <c r="AO591" s="416">
        <v>28</v>
      </c>
      <c r="AP591" s="416">
        <v>17</v>
      </c>
      <c r="AQ591" s="416">
        <v>5</v>
      </c>
      <c r="AR591" s="416">
        <v>3</v>
      </c>
      <c r="AS591" s="416">
        <v>1</v>
      </c>
      <c r="AT591" s="416">
        <v>3</v>
      </c>
      <c r="AU591" s="416">
        <v>0</v>
      </c>
      <c r="AV591" s="416">
        <v>73</v>
      </c>
      <c r="AW591" s="448"/>
      <c r="AX591" s="416"/>
      <c r="AY591" s="437" t="str">
        <f t="shared" si="23"/>
        <v>No</v>
      </c>
      <c r="AZ591" s="437" t="str">
        <f t="shared" si="24"/>
        <v>Open</v>
      </c>
      <c r="BA591" s="437"/>
      <c r="BB591" s="544"/>
      <c r="BC591" s="545"/>
      <c r="BD591" s="247"/>
      <c r="BE591" s="247"/>
      <c r="BF591" s="247"/>
      <c r="BG591" s="247"/>
      <c r="BH591" s="247"/>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FE591" s="146"/>
      <c r="FF591" s="146"/>
      <c r="FG591" s="146"/>
      <c r="FH591" s="146"/>
      <c r="FI591" s="146"/>
      <c r="FJ591" s="146"/>
      <c r="FK591" s="146"/>
      <c r="FL591" s="143"/>
      <c r="FM591" s="143"/>
      <c r="FN591" s="143"/>
      <c r="FO591" s="143"/>
      <c r="FP591" s="143"/>
      <c r="FQ591" s="143"/>
      <c r="FR591" s="143"/>
    </row>
    <row r="592" spans="1:174" x14ac:dyDescent="0.2">
      <c r="A592" s="150" t="s">
        <v>699</v>
      </c>
      <c r="B592" s="151" t="s">
        <v>276</v>
      </c>
      <c r="C592" s="152" t="s">
        <v>279</v>
      </c>
      <c r="D592" s="404" t="s">
        <v>698</v>
      </c>
      <c r="E592" s="436">
        <v>0</v>
      </c>
      <c r="F592" s="286">
        <v>24</v>
      </c>
      <c r="G592" s="447">
        <v>0</v>
      </c>
      <c r="H592" s="416">
        <v>1</v>
      </c>
      <c r="I592" s="416">
        <v>32</v>
      </c>
      <c r="J592" s="416">
        <v>117</v>
      </c>
      <c r="K592" s="416">
        <v>3</v>
      </c>
      <c r="L592" s="416">
        <v>0</v>
      </c>
      <c r="M592" s="416">
        <v>1</v>
      </c>
      <c r="N592" s="416">
        <v>1</v>
      </c>
      <c r="O592" s="416">
        <v>1</v>
      </c>
      <c r="P592" s="416">
        <v>5</v>
      </c>
      <c r="Q592" s="416">
        <v>0</v>
      </c>
      <c r="R592" s="416">
        <v>35</v>
      </c>
      <c r="S592" s="416">
        <v>0</v>
      </c>
      <c r="T592" s="416">
        <v>140</v>
      </c>
      <c r="U592" s="416">
        <v>0</v>
      </c>
      <c r="V592" s="416">
        <v>7</v>
      </c>
      <c r="W592" s="416">
        <v>8</v>
      </c>
      <c r="X592" s="416">
        <v>36</v>
      </c>
      <c r="Y592" s="416">
        <v>60</v>
      </c>
      <c r="Z592" s="416">
        <v>35</v>
      </c>
      <c r="AA592" s="416">
        <v>40</v>
      </c>
      <c r="AB592" s="416">
        <v>546</v>
      </c>
      <c r="AC592" s="561">
        <v>2</v>
      </c>
      <c r="AD592" s="561">
        <v>3</v>
      </c>
      <c r="AE592" s="416">
        <v>3</v>
      </c>
      <c r="AF592" s="416">
        <v>9</v>
      </c>
      <c r="AG592" s="416">
        <v>9</v>
      </c>
      <c r="AH592" s="416">
        <v>2</v>
      </c>
      <c r="AI592" s="416">
        <v>1</v>
      </c>
      <c r="AJ592" s="416">
        <v>3</v>
      </c>
      <c r="AK592" s="416">
        <v>1</v>
      </c>
      <c r="AL592" s="416">
        <v>0</v>
      </c>
      <c r="AM592" s="416">
        <v>28</v>
      </c>
      <c r="AN592" s="416">
        <v>3</v>
      </c>
      <c r="AO592" s="416">
        <v>12</v>
      </c>
      <c r="AP592" s="416">
        <v>12</v>
      </c>
      <c r="AQ592" s="416">
        <v>2</v>
      </c>
      <c r="AR592" s="416">
        <v>1</v>
      </c>
      <c r="AS592" s="416">
        <v>4</v>
      </c>
      <c r="AT592" s="416">
        <v>1</v>
      </c>
      <c r="AU592" s="416">
        <v>0</v>
      </c>
      <c r="AV592" s="416">
        <v>35</v>
      </c>
      <c r="AW592" s="448"/>
      <c r="AX592" s="416"/>
      <c r="AY592" s="437" t="str">
        <f t="shared" si="23"/>
        <v>No</v>
      </c>
      <c r="AZ592" s="437" t="str">
        <f t="shared" si="24"/>
        <v>Open</v>
      </c>
      <c r="BA592" s="437"/>
      <c r="BB592" s="544"/>
      <c r="BC592" s="545"/>
      <c r="BD592" s="247"/>
      <c r="BE592" s="247"/>
      <c r="BF592" s="247"/>
      <c r="BG592" s="247"/>
      <c r="BH592" s="247"/>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FE592" s="146"/>
      <c r="FF592" s="146"/>
      <c r="FG592" s="146"/>
      <c r="FH592" s="146"/>
      <c r="FI592" s="146"/>
      <c r="FJ592" s="146"/>
      <c r="FK592" s="146"/>
      <c r="FL592" s="143"/>
      <c r="FM592" s="143"/>
      <c r="FN592" s="143"/>
      <c r="FO592" s="143"/>
      <c r="FP592" s="143"/>
      <c r="FQ592" s="143"/>
      <c r="FR592" s="143"/>
    </row>
    <row r="593" spans="1:174" x14ac:dyDescent="0.2">
      <c r="A593" s="150" t="s">
        <v>701</v>
      </c>
      <c r="B593" s="151" t="s">
        <v>276</v>
      </c>
      <c r="C593" s="152" t="s">
        <v>277</v>
      </c>
      <c r="D593" s="404" t="s">
        <v>700</v>
      </c>
      <c r="E593" s="436">
        <v>0</v>
      </c>
      <c r="F593" s="286">
        <v>1</v>
      </c>
      <c r="G593" s="447">
        <v>0</v>
      </c>
      <c r="H593" s="416">
        <v>2</v>
      </c>
      <c r="I593" s="416">
        <v>85</v>
      </c>
      <c r="J593" s="416">
        <v>196</v>
      </c>
      <c r="K593" s="416">
        <v>1</v>
      </c>
      <c r="L593" s="416">
        <v>2</v>
      </c>
      <c r="M593" s="416">
        <v>4</v>
      </c>
      <c r="N593" s="416">
        <v>2</v>
      </c>
      <c r="O593" s="416">
        <v>1</v>
      </c>
      <c r="P593" s="416">
        <v>3</v>
      </c>
      <c r="Q593" s="416">
        <v>32</v>
      </c>
      <c r="R593" s="416">
        <v>54</v>
      </c>
      <c r="S593" s="416">
        <v>763</v>
      </c>
      <c r="T593" s="416">
        <v>7</v>
      </c>
      <c r="U593" s="416">
        <v>0</v>
      </c>
      <c r="V593" s="416">
        <v>20</v>
      </c>
      <c r="W593" s="416">
        <v>0</v>
      </c>
      <c r="X593" s="416">
        <v>23</v>
      </c>
      <c r="Y593" s="416">
        <v>94</v>
      </c>
      <c r="Z593" s="416">
        <v>2</v>
      </c>
      <c r="AA593" s="416">
        <v>18</v>
      </c>
      <c r="AB593" s="416">
        <v>1310</v>
      </c>
      <c r="AC593" s="561">
        <v>1</v>
      </c>
      <c r="AD593" s="561">
        <v>2</v>
      </c>
      <c r="AE593" s="416">
        <v>14</v>
      </c>
      <c r="AF593" s="416">
        <v>22</v>
      </c>
      <c r="AG593" s="416">
        <v>34</v>
      </c>
      <c r="AH593" s="416">
        <v>15</v>
      </c>
      <c r="AI593" s="416">
        <v>6</v>
      </c>
      <c r="AJ593" s="416">
        <v>3</v>
      </c>
      <c r="AK593" s="416">
        <v>3</v>
      </c>
      <c r="AL593" s="416">
        <v>0</v>
      </c>
      <c r="AM593" s="416">
        <v>97</v>
      </c>
      <c r="AN593" s="416">
        <v>12</v>
      </c>
      <c r="AO593" s="416">
        <v>23</v>
      </c>
      <c r="AP593" s="416">
        <v>26</v>
      </c>
      <c r="AQ593" s="416">
        <v>15</v>
      </c>
      <c r="AR593" s="416">
        <v>6</v>
      </c>
      <c r="AS593" s="416">
        <v>1</v>
      </c>
      <c r="AT593" s="416">
        <v>3</v>
      </c>
      <c r="AU593" s="416">
        <v>0</v>
      </c>
      <c r="AV593" s="416">
        <v>86</v>
      </c>
      <c r="AW593" s="448"/>
      <c r="AX593" s="416"/>
      <c r="AY593" s="437" t="str">
        <f t="shared" si="23"/>
        <v>Yes</v>
      </c>
      <c r="AZ593" s="437" t="str">
        <f t="shared" si="24"/>
        <v>No</v>
      </c>
      <c r="BA593" s="437"/>
      <c r="BB593" s="544"/>
      <c r="BC593" s="545"/>
      <c r="BD593" s="247"/>
      <c r="BE593" s="247"/>
      <c r="BF593" s="247"/>
      <c r="BG593" s="247"/>
      <c r="BH593" s="247"/>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FE593" s="146"/>
      <c r="FF593" s="146"/>
      <c r="FG593" s="146"/>
      <c r="FH593" s="146"/>
      <c r="FI593" s="146"/>
      <c r="FJ593" s="146"/>
      <c r="FK593" s="146"/>
      <c r="FL593" s="143"/>
      <c r="FM593" s="143"/>
      <c r="FN593" s="143"/>
      <c r="FO593" s="143"/>
      <c r="FP593" s="143"/>
      <c r="FQ593" s="143"/>
      <c r="FR593" s="143"/>
    </row>
    <row r="594" spans="1:174" x14ac:dyDescent="0.2">
      <c r="A594" s="150" t="s">
        <v>703</v>
      </c>
      <c r="B594" s="151" t="s">
        <v>276</v>
      </c>
      <c r="C594" s="152" t="s">
        <v>278</v>
      </c>
      <c r="D594" s="404" t="s">
        <v>702</v>
      </c>
      <c r="E594" s="436">
        <v>0</v>
      </c>
      <c r="F594" s="286">
        <v>67</v>
      </c>
      <c r="G594" s="447">
        <v>0</v>
      </c>
      <c r="H594" s="416">
        <v>1</v>
      </c>
      <c r="I594" s="416">
        <v>100</v>
      </c>
      <c r="J594" s="416">
        <v>211</v>
      </c>
      <c r="K594" s="416">
        <v>2</v>
      </c>
      <c r="L594" s="416">
        <v>0</v>
      </c>
      <c r="M594" s="416">
        <v>7</v>
      </c>
      <c r="N594" s="416">
        <v>0</v>
      </c>
      <c r="O594" s="416">
        <v>0</v>
      </c>
      <c r="P594" s="416">
        <v>7</v>
      </c>
      <c r="Q594" s="416">
        <v>0</v>
      </c>
      <c r="R594" s="416">
        <v>88</v>
      </c>
      <c r="S594" s="416">
        <v>0</v>
      </c>
      <c r="T594" s="416">
        <v>7</v>
      </c>
      <c r="U594" s="416">
        <v>0</v>
      </c>
      <c r="V594" s="416">
        <v>12</v>
      </c>
      <c r="W594" s="416">
        <v>11</v>
      </c>
      <c r="X594" s="416">
        <v>3</v>
      </c>
      <c r="Y594" s="416">
        <v>213</v>
      </c>
      <c r="Z594" s="416">
        <v>0</v>
      </c>
      <c r="AA594" s="416">
        <v>8</v>
      </c>
      <c r="AB594" s="416">
        <v>737</v>
      </c>
      <c r="AC594" s="561">
        <v>2</v>
      </c>
      <c r="AD594" s="561">
        <v>2</v>
      </c>
      <c r="AE594" s="416">
        <v>37</v>
      </c>
      <c r="AF594" s="416">
        <v>43</v>
      </c>
      <c r="AG594" s="416">
        <v>20</v>
      </c>
      <c r="AH594" s="416">
        <v>9</v>
      </c>
      <c r="AI594" s="416">
        <v>2</v>
      </c>
      <c r="AJ594" s="416">
        <v>0</v>
      </c>
      <c r="AK594" s="416">
        <v>0</v>
      </c>
      <c r="AL594" s="416">
        <v>0</v>
      </c>
      <c r="AM594" s="416">
        <v>111</v>
      </c>
      <c r="AN594" s="416">
        <v>31</v>
      </c>
      <c r="AO594" s="416">
        <v>30</v>
      </c>
      <c r="AP594" s="416">
        <v>19</v>
      </c>
      <c r="AQ594" s="416">
        <v>6</v>
      </c>
      <c r="AR594" s="416">
        <v>2</v>
      </c>
      <c r="AS594" s="416">
        <v>0</v>
      </c>
      <c r="AT594" s="416">
        <v>0</v>
      </c>
      <c r="AU594" s="416">
        <v>0</v>
      </c>
      <c r="AV594" s="416">
        <v>88</v>
      </c>
      <c r="AW594" s="448"/>
      <c r="AX594" s="416"/>
      <c r="AY594" s="437" t="str">
        <f t="shared" si="23"/>
        <v>No</v>
      </c>
      <c r="AZ594" s="437" t="str">
        <f t="shared" si="24"/>
        <v>No</v>
      </c>
      <c r="BA594" s="437"/>
      <c r="BB594" s="544"/>
      <c r="BC594" s="545"/>
      <c r="BD594" s="247"/>
      <c r="BE594" s="247"/>
      <c r="BF594" s="247"/>
      <c r="BG594" s="247"/>
      <c r="BH594" s="247"/>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FE594" s="146"/>
      <c r="FF594" s="146"/>
      <c r="FG594" s="146"/>
      <c r="FH594" s="146"/>
      <c r="FI594" s="146"/>
      <c r="FJ594" s="146"/>
      <c r="FK594" s="146"/>
      <c r="FL594" s="143"/>
      <c r="FM594" s="143"/>
      <c r="FN594" s="143"/>
      <c r="FO594" s="143"/>
      <c r="FP594" s="143"/>
      <c r="FQ594" s="143"/>
      <c r="FR594" s="143"/>
    </row>
    <row r="595" spans="1:174" x14ac:dyDescent="0.2">
      <c r="A595" s="150" t="s">
        <v>705</v>
      </c>
      <c r="B595" s="151" t="s">
        <v>276</v>
      </c>
      <c r="C595" s="152" t="s">
        <v>285</v>
      </c>
      <c r="D595" s="404" t="s">
        <v>704</v>
      </c>
      <c r="E595" s="436">
        <v>0</v>
      </c>
      <c r="F595" s="286">
        <v>88</v>
      </c>
      <c r="G595" s="447">
        <v>0</v>
      </c>
      <c r="H595" s="416">
        <v>6</v>
      </c>
      <c r="I595" s="416">
        <v>146</v>
      </c>
      <c r="J595" s="416">
        <v>284</v>
      </c>
      <c r="K595" s="416">
        <v>8</v>
      </c>
      <c r="L595" s="416">
        <v>2</v>
      </c>
      <c r="M595" s="416">
        <v>12</v>
      </c>
      <c r="N595" s="416">
        <v>1</v>
      </c>
      <c r="O595" s="416">
        <v>8</v>
      </c>
      <c r="P595" s="416">
        <v>6</v>
      </c>
      <c r="Q595" s="416">
        <v>16</v>
      </c>
      <c r="R595" s="416">
        <v>41</v>
      </c>
      <c r="S595" s="416">
        <v>536</v>
      </c>
      <c r="T595" s="416">
        <v>13</v>
      </c>
      <c r="U595" s="416">
        <v>0</v>
      </c>
      <c r="V595" s="416">
        <v>24</v>
      </c>
      <c r="W595" s="416">
        <v>17</v>
      </c>
      <c r="X595" s="416">
        <v>34</v>
      </c>
      <c r="Y595" s="416">
        <v>204</v>
      </c>
      <c r="Z595" s="416">
        <v>0</v>
      </c>
      <c r="AA595" s="416">
        <v>75</v>
      </c>
      <c r="AB595" s="416">
        <v>1521</v>
      </c>
      <c r="AC595" s="561">
        <v>1</v>
      </c>
      <c r="AD595" s="561">
        <v>1</v>
      </c>
      <c r="AE595" s="416">
        <v>32</v>
      </c>
      <c r="AF595" s="416">
        <v>22</v>
      </c>
      <c r="AG595" s="416">
        <v>17</v>
      </c>
      <c r="AH595" s="416">
        <v>6</v>
      </c>
      <c r="AI595" s="416">
        <v>5</v>
      </c>
      <c r="AJ595" s="416">
        <v>4</v>
      </c>
      <c r="AK595" s="416">
        <v>4</v>
      </c>
      <c r="AL595" s="416">
        <v>3</v>
      </c>
      <c r="AM595" s="416">
        <v>93</v>
      </c>
      <c r="AN595" s="416">
        <v>20</v>
      </c>
      <c r="AO595" s="416">
        <v>11</v>
      </c>
      <c r="AP595" s="416">
        <v>8</v>
      </c>
      <c r="AQ595" s="416">
        <v>3</v>
      </c>
      <c r="AR595" s="416">
        <v>4</v>
      </c>
      <c r="AS595" s="416">
        <v>4</v>
      </c>
      <c r="AT595" s="416">
        <v>4</v>
      </c>
      <c r="AU595" s="416">
        <v>3</v>
      </c>
      <c r="AV595" s="416">
        <v>57</v>
      </c>
      <c r="AW595" s="448"/>
      <c r="AX595" s="416"/>
      <c r="AY595" s="437" t="str">
        <f t="shared" si="23"/>
        <v>Yes</v>
      </c>
      <c r="AZ595" s="437" t="str">
        <f t="shared" si="24"/>
        <v>Yes</v>
      </c>
      <c r="BA595" s="437"/>
      <c r="BB595" s="544"/>
      <c r="BC595" s="545"/>
      <c r="BD595" s="247"/>
      <c r="BE595" s="247"/>
      <c r="BF595" s="247"/>
      <c r="BG595" s="247"/>
      <c r="BH595" s="247"/>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FE595" s="146"/>
      <c r="FF595" s="146"/>
      <c r="FG595" s="146"/>
      <c r="FH595" s="146"/>
      <c r="FI595" s="146"/>
      <c r="FJ595" s="146"/>
      <c r="FK595" s="146"/>
      <c r="FL595" s="143"/>
      <c r="FM595" s="143"/>
      <c r="FN595" s="143"/>
      <c r="FO595" s="143"/>
      <c r="FP595" s="143"/>
      <c r="FQ595" s="143"/>
      <c r="FR595" s="143"/>
    </row>
    <row r="596" spans="1:174" x14ac:dyDescent="0.2">
      <c r="A596" s="150" t="s">
        <v>707</v>
      </c>
      <c r="B596" s="151" t="s">
        <v>276</v>
      </c>
      <c r="C596" s="152" t="s">
        <v>286</v>
      </c>
      <c r="D596" s="404" t="s">
        <v>706</v>
      </c>
      <c r="E596" s="436">
        <v>0</v>
      </c>
      <c r="F596" s="286">
        <v>17</v>
      </c>
      <c r="G596" s="447">
        <v>0</v>
      </c>
      <c r="H596" s="416">
        <v>2</v>
      </c>
      <c r="I596" s="416">
        <v>89</v>
      </c>
      <c r="J596" s="416">
        <v>160</v>
      </c>
      <c r="K596" s="416">
        <v>6</v>
      </c>
      <c r="L596" s="416">
        <v>1</v>
      </c>
      <c r="M596" s="416">
        <v>5</v>
      </c>
      <c r="N596" s="416">
        <v>2</v>
      </c>
      <c r="O596" s="416">
        <v>0</v>
      </c>
      <c r="P596" s="416">
        <v>12</v>
      </c>
      <c r="Q596" s="416">
        <v>0</v>
      </c>
      <c r="R596" s="416">
        <v>38</v>
      </c>
      <c r="S596" s="416">
        <v>0</v>
      </c>
      <c r="T596" s="416">
        <v>0</v>
      </c>
      <c r="U596" s="416">
        <v>1</v>
      </c>
      <c r="V596" s="416">
        <v>104</v>
      </c>
      <c r="W596" s="416">
        <v>18</v>
      </c>
      <c r="X596" s="416">
        <v>13</v>
      </c>
      <c r="Y596" s="416">
        <v>79</v>
      </c>
      <c r="Z596" s="416">
        <v>0</v>
      </c>
      <c r="AA596" s="416">
        <v>14</v>
      </c>
      <c r="AB596" s="416">
        <v>561</v>
      </c>
      <c r="AC596" s="561">
        <v>1</v>
      </c>
      <c r="AD596" s="561">
        <v>1</v>
      </c>
      <c r="AE596" s="416">
        <v>19</v>
      </c>
      <c r="AF596" s="416">
        <v>20</v>
      </c>
      <c r="AG596" s="416">
        <v>5</v>
      </c>
      <c r="AH596" s="416">
        <v>3</v>
      </c>
      <c r="AI596" s="416">
        <v>1</v>
      </c>
      <c r="AJ596" s="416">
        <v>0</v>
      </c>
      <c r="AK596" s="416">
        <v>0</v>
      </c>
      <c r="AL596" s="416">
        <v>0</v>
      </c>
      <c r="AM596" s="416">
        <v>48</v>
      </c>
      <c r="AN596" s="416">
        <v>15</v>
      </c>
      <c r="AO596" s="416">
        <v>16</v>
      </c>
      <c r="AP596" s="416">
        <v>4</v>
      </c>
      <c r="AQ596" s="416">
        <v>2</v>
      </c>
      <c r="AR596" s="416">
        <v>1</v>
      </c>
      <c r="AS596" s="416">
        <v>0</v>
      </c>
      <c r="AT596" s="416">
        <v>0</v>
      </c>
      <c r="AU596" s="416">
        <v>0</v>
      </c>
      <c r="AV596" s="416">
        <v>38</v>
      </c>
      <c r="AW596" s="448"/>
      <c r="AX596" s="416"/>
      <c r="AY596" s="437" t="str">
        <f t="shared" si="23"/>
        <v>Yes</v>
      </c>
      <c r="AZ596" s="437" t="str">
        <f t="shared" si="24"/>
        <v>Yes</v>
      </c>
      <c r="BA596" s="437"/>
      <c r="BB596" s="544"/>
      <c r="BC596" s="545"/>
      <c r="BD596" s="247"/>
      <c r="BE596" s="247"/>
      <c r="BF596" s="247"/>
      <c r="BG596" s="247"/>
      <c r="BH596" s="247"/>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FE596" s="146"/>
      <c r="FF596" s="146"/>
      <c r="FG596" s="146"/>
      <c r="FH596" s="146"/>
      <c r="FI596" s="146"/>
      <c r="FJ596" s="146"/>
      <c r="FK596" s="146"/>
      <c r="FL596" s="143"/>
      <c r="FM596" s="143"/>
      <c r="FN596" s="143"/>
      <c r="FO596" s="143"/>
      <c r="FP596" s="143"/>
      <c r="FQ596" s="143"/>
      <c r="FR596" s="143"/>
    </row>
    <row r="597" spans="1:174" x14ac:dyDescent="0.2">
      <c r="A597" s="150" t="s">
        <v>709</v>
      </c>
      <c r="B597" s="151" t="s">
        <v>282</v>
      </c>
      <c r="C597" s="152" t="s">
        <v>293</v>
      </c>
      <c r="D597" s="404" t="s">
        <v>708</v>
      </c>
      <c r="E597" s="436">
        <v>0</v>
      </c>
      <c r="F597" s="286">
        <v>70</v>
      </c>
      <c r="G597" s="447">
        <v>0</v>
      </c>
      <c r="H597" s="416">
        <v>13</v>
      </c>
      <c r="I597" s="416">
        <v>114</v>
      </c>
      <c r="J597" s="416">
        <v>285</v>
      </c>
      <c r="K597" s="416">
        <v>4</v>
      </c>
      <c r="L597" s="416">
        <v>6</v>
      </c>
      <c r="M597" s="416">
        <v>7</v>
      </c>
      <c r="N597" s="416">
        <v>1</v>
      </c>
      <c r="O597" s="416">
        <v>0</v>
      </c>
      <c r="P597" s="416">
        <v>25</v>
      </c>
      <c r="Q597" s="416">
        <v>1</v>
      </c>
      <c r="R597" s="416">
        <v>267</v>
      </c>
      <c r="S597" s="416">
        <v>0</v>
      </c>
      <c r="T597" s="416">
        <v>0</v>
      </c>
      <c r="U597" s="416">
        <v>5</v>
      </c>
      <c r="V597" s="416">
        <v>1</v>
      </c>
      <c r="W597" s="416">
        <v>8</v>
      </c>
      <c r="X597" s="416">
        <v>2</v>
      </c>
      <c r="Y597" s="416">
        <v>119</v>
      </c>
      <c r="Z597" s="416">
        <v>0</v>
      </c>
      <c r="AA597" s="416">
        <v>0</v>
      </c>
      <c r="AB597" s="416">
        <v>928</v>
      </c>
      <c r="AC597" s="561">
        <v>2</v>
      </c>
      <c r="AD597" s="561">
        <v>2</v>
      </c>
      <c r="AE597" s="416">
        <v>341</v>
      </c>
      <c r="AF597" s="416">
        <v>36</v>
      </c>
      <c r="AG597" s="416">
        <v>22</v>
      </c>
      <c r="AH597" s="416">
        <v>4</v>
      </c>
      <c r="AI597" s="416">
        <v>1</v>
      </c>
      <c r="AJ597" s="416">
        <v>0</v>
      </c>
      <c r="AK597" s="416">
        <v>1</v>
      </c>
      <c r="AL597" s="416">
        <v>1</v>
      </c>
      <c r="AM597" s="416">
        <v>406</v>
      </c>
      <c r="AN597" s="416">
        <v>226</v>
      </c>
      <c r="AO597" s="416">
        <v>22</v>
      </c>
      <c r="AP597" s="416">
        <v>14</v>
      </c>
      <c r="AQ597" s="416">
        <v>3</v>
      </c>
      <c r="AR597" s="416">
        <v>1</v>
      </c>
      <c r="AS597" s="416">
        <v>0</v>
      </c>
      <c r="AT597" s="416">
        <v>1</v>
      </c>
      <c r="AU597" s="416">
        <v>1</v>
      </c>
      <c r="AV597" s="416">
        <v>268</v>
      </c>
      <c r="AW597" s="448"/>
      <c r="AX597" s="416"/>
      <c r="AY597" s="437" t="str">
        <f t="shared" si="23"/>
        <v>No</v>
      </c>
      <c r="AZ597" s="437" t="str">
        <f t="shared" si="24"/>
        <v>No</v>
      </c>
      <c r="BA597" s="437"/>
      <c r="BB597" s="544"/>
      <c r="BC597" s="545"/>
      <c r="BD597" s="247"/>
      <c r="BE597" s="247"/>
      <c r="BF597" s="247"/>
      <c r="BG597" s="247"/>
      <c r="BH597" s="247"/>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FE597" s="146"/>
      <c r="FF597" s="146"/>
      <c r="FG597" s="146"/>
      <c r="FH597" s="146"/>
      <c r="FI597" s="146"/>
      <c r="FJ597" s="146"/>
      <c r="FK597" s="146"/>
      <c r="FL597" s="143"/>
      <c r="FM597" s="143"/>
      <c r="FN597" s="143"/>
      <c r="FO597" s="143"/>
      <c r="FP597" s="143"/>
      <c r="FQ597" s="143"/>
      <c r="FR597" s="143"/>
    </row>
    <row r="598" spans="1:174" x14ac:dyDescent="0.2">
      <c r="A598" s="150" t="s">
        <v>710</v>
      </c>
      <c r="B598" s="151" t="s">
        <v>284</v>
      </c>
      <c r="C598" s="152" t="s">
        <v>277</v>
      </c>
      <c r="D598" s="404" t="s">
        <v>331</v>
      </c>
      <c r="E598" s="436">
        <v>0</v>
      </c>
      <c r="F598" s="286">
        <v>77</v>
      </c>
      <c r="G598" s="447">
        <v>0</v>
      </c>
      <c r="H598" s="416">
        <v>10</v>
      </c>
      <c r="I598" s="416">
        <v>134</v>
      </c>
      <c r="J598" s="416">
        <v>340</v>
      </c>
      <c r="K598" s="416">
        <v>158</v>
      </c>
      <c r="L598" s="416">
        <v>0</v>
      </c>
      <c r="M598" s="416">
        <v>9</v>
      </c>
      <c r="N598" s="416">
        <v>5</v>
      </c>
      <c r="O598" s="416">
        <v>1</v>
      </c>
      <c r="P598" s="416">
        <v>13</v>
      </c>
      <c r="Q598" s="416">
        <v>34</v>
      </c>
      <c r="R598" s="416">
        <v>4406</v>
      </c>
      <c r="S598" s="416">
        <v>0</v>
      </c>
      <c r="T598" s="416">
        <v>1</v>
      </c>
      <c r="U598" s="416">
        <v>0</v>
      </c>
      <c r="V598" s="416">
        <v>1</v>
      </c>
      <c r="W598" s="416">
        <v>20</v>
      </c>
      <c r="X598" s="416">
        <v>2</v>
      </c>
      <c r="Y598" s="416">
        <v>386</v>
      </c>
      <c r="Z598" s="416">
        <v>1</v>
      </c>
      <c r="AA598" s="416">
        <v>13</v>
      </c>
      <c r="AB598" s="416">
        <v>5611</v>
      </c>
      <c r="AC598" s="561">
        <v>2</v>
      </c>
      <c r="AD598" s="561">
        <v>2</v>
      </c>
      <c r="AE598" s="416">
        <v>1458</v>
      </c>
      <c r="AF598" s="416">
        <v>1404</v>
      </c>
      <c r="AG598" s="416">
        <v>1301</v>
      </c>
      <c r="AH598" s="416">
        <v>548</v>
      </c>
      <c r="AI598" s="416">
        <v>154</v>
      </c>
      <c r="AJ598" s="416">
        <v>33</v>
      </c>
      <c r="AK598" s="416">
        <v>17</v>
      </c>
      <c r="AL598" s="416">
        <v>23</v>
      </c>
      <c r="AM598" s="416">
        <v>4938</v>
      </c>
      <c r="AN598" s="416">
        <v>1250</v>
      </c>
      <c r="AO598" s="416">
        <v>1267</v>
      </c>
      <c r="AP598" s="416">
        <v>1183</v>
      </c>
      <c r="AQ598" s="416">
        <v>523</v>
      </c>
      <c r="AR598" s="416">
        <v>145</v>
      </c>
      <c r="AS598" s="416">
        <v>33</v>
      </c>
      <c r="AT598" s="416">
        <v>16</v>
      </c>
      <c r="AU598" s="416">
        <v>23</v>
      </c>
      <c r="AV598" s="416">
        <v>4440</v>
      </c>
      <c r="AW598" s="448"/>
      <c r="AX598" s="416"/>
      <c r="AY598" s="437" t="str">
        <f t="shared" si="23"/>
        <v>No</v>
      </c>
      <c r="AZ598" s="437" t="str">
        <f t="shared" si="24"/>
        <v>No</v>
      </c>
      <c r="BA598" s="437"/>
      <c r="BB598" s="544"/>
      <c r="BC598" s="545"/>
      <c r="BD598" s="247"/>
      <c r="BE598" s="247"/>
      <c r="BF598" s="247"/>
      <c r="BG598" s="247"/>
      <c r="BH598" s="247"/>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FE598" s="146"/>
      <c r="FF598" s="146"/>
      <c r="FG598" s="146"/>
      <c r="FH598" s="146"/>
      <c r="FI598" s="146"/>
      <c r="FJ598" s="146"/>
      <c r="FK598" s="146"/>
      <c r="FL598" s="143"/>
      <c r="FM598" s="143"/>
      <c r="FN598" s="143"/>
      <c r="FO598" s="143"/>
      <c r="FP598" s="143"/>
      <c r="FQ598" s="143"/>
      <c r="FR598" s="143"/>
    </row>
    <row r="599" spans="1:174" x14ac:dyDescent="0.2">
      <c r="A599" s="150" t="s">
        <v>711</v>
      </c>
      <c r="B599" s="151" t="s">
        <v>284</v>
      </c>
      <c r="C599" s="152" t="s">
        <v>69</v>
      </c>
      <c r="D599" s="404" t="s">
        <v>332</v>
      </c>
      <c r="E599" s="436">
        <v>0</v>
      </c>
      <c r="F599" s="286">
        <v>25</v>
      </c>
      <c r="G599" s="447">
        <v>0</v>
      </c>
      <c r="H599" s="416">
        <v>8</v>
      </c>
      <c r="I599" s="416">
        <v>146</v>
      </c>
      <c r="J599" s="416">
        <v>330</v>
      </c>
      <c r="K599" s="416">
        <v>46</v>
      </c>
      <c r="L599" s="416">
        <v>3</v>
      </c>
      <c r="M599" s="416">
        <v>5</v>
      </c>
      <c r="N599" s="416">
        <v>1</v>
      </c>
      <c r="O599" s="416">
        <v>1</v>
      </c>
      <c r="P599" s="416">
        <v>6</v>
      </c>
      <c r="Q599" s="416">
        <v>61</v>
      </c>
      <c r="R599" s="416">
        <v>181</v>
      </c>
      <c r="S599" s="416">
        <v>0</v>
      </c>
      <c r="T599" s="416">
        <v>0</v>
      </c>
      <c r="U599" s="416">
        <v>2</v>
      </c>
      <c r="V599" s="416">
        <v>5</v>
      </c>
      <c r="W599" s="416">
        <v>9</v>
      </c>
      <c r="X599" s="416">
        <v>6</v>
      </c>
      <c r="Y599" s="416">
        <v>276</v>
      </c>
      <c r="Z599" s="416">
        <v>0</v>
      </c>
      <c r="AA599" s="416">
        <v>4</v>
      </c>
      <c r="AB599" s="416">
        <v>1115</v>
      </c>
      <c r="AC599" s="561">
        <v>1</v>
      </c>
      <c r="AD599" s="561">
        <v>1</v>
      </c>
      <c r="AE599" s="416">
        <v>156</v>
      </c>
      <c r="AF599" s="416">
        <v>61</v>
      </c>
      <c r="AG599" s="416">
        <v>62</v>
      </c>
      <c r="AH599" s="416">
        <v>68</v>
      </c>
      <c r="AI599" s="416">
        <v>3</v>
      </c>
      <c r="AJ599" s="416">
        <v>2</v>
      </c>
      <c r="AK599" s="416">
        <v>2</v>
      </c>
      <c r="AL599" s="416">
        <v>0</v>
      </c>
      <c r="AM599" s="416">
        <v>354</v>
      </c>
      <c r="AN599" s="416">
        <v>108</v>
      </c>
      <c r="AO599" s="416">
        <v>34</v>
      </c>
      <c r="AP599" s="416">
        <v>34</v>
      </c>
      <c r="AQ599" s="416">
        <v>62</v>
      </c>
      <c r="AR599" s="416">
        <v>2</v>
      </c>
      <c r="AS599" s="416">
        <v>1</v>
      </c>
      <c r="AT599" s="416">
        <v>1</v>
      </c>
      <c r="AU599" s="416">
        <v>0</v>
      </c>
      <c r="AV599" s="416">
        <v>242</v>
      </c>
      <c r="AW599" s="448"/>
      <c r="AX599" s="416"/>
      <c r="AY599" s="437" t="str">
        <f t="shared" si="23"/>
        <v>Yes</v>
      </c>
      <c r="AZ599" s="437" t="str">
        <f t="shared" si="24"/>
        <v>Yes</v>
      </c>
      <c r="BA599" s="437"/>
      <c r="BB599" s="544"/>
      <c r="BC599" s="545"/>
      <c r="BD599" s="247"/>
      <c r="BE599" s="247"/>
      <c r="BF599" s="247"/>
      <c r="BG599" s="247"/>
      <c r="BH599" s="247"/>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FE599" s="146"/>
      <c r="FF599" s="146"/>
      <c r="FG599" s="146"/>
      <c r="FH599" s="146"/>
      <c r="FI599" s="146"/>
      <c r="FJ599" s="146"/>
      <c r="FK599" s="146"/>
      <c r="FL599" s="143"/>
      <c r="FM599" s="143"/>
      <c r="FN599" s="143"/>
      <c r="FO599" s="143"/>
      <c r="FP599" s="143"/>
      <c r="FQ599" s="143"/>
      <c r="FR599" s="143"/>
    </row>
    <row r="600" spans="1:174" x14ac:dyDescent="0.2">
      <c r="A600" s="150" t="s">
        <v>713</v>
      </c>
      <c r="B600" s="151" t="s">
        <v>292</v>
      </c>
      <c r="C600" s="152" t="s">
        <v>128</v>
      </c>
      <c r="D600" s="404" t="s">
        <v>712</v>
      </c>
      <c r="E600" s="436">
        <v>0</v>
      </c>
      <c r="F600" s="286">
        <v>52</v>
      </c>
      <c r="G600" s="447">
        <v>0</v>
      </c>
      <c r="H600" s="416">
        <v>21</v>
      </c>
      <c r="I600" s="416">
        <v>27</v>
      </c>
      <c r="J600" s="416">
        <v>241</v>
      </c>
      <c r="K600" s="416">
        <v>112</v>
      </c>
      <c r="L600" s="416">
        <v>4</v>
      </c>
      <c r="M600" s="416">
        <v>8</v>
      </c>
      <c r="N600" s="416">
        <v>3</v>
      </c>
      <c r="O600" s="416">
        <v>0</v>
      </c>
      <c r="P600" s="416">
        <v>7</v>
      </c>
      <c r="Q600" s="416">
        <v>991</v>
      </c>
      <c r="R600" s="416">
        <v>2553</v>
      </c>
      <c r="S600" s="416">
        <v>0</v>
      </c>
      <c r="T600" s="416">
        <v>1</v>
      </c>
      <c r="U600" s="416">
        <v>0</v>
      </c>
      <c r="V600" s="416">
        <v>0</v>
      </c>
      <c r="W600" s="416">
        <v>6</v>
      </c>
      <c r="X600" s="416">
        <v>1</v>
      </c>
      <c r="Y600" s="416">
        <v>365</v>
      </c>
      <c r="Z600" s="416">
        <v>35</v>
      </c>
      <c r="AA600" s="416">
        <v>1</v>
      </c>
      <c r="AB600" s="416">
        <v>4428</v>
      </c>
      <c r="AC600" s="561">
        <v>2</v>
      </c>
      <c r="AD600" s="561">
        <v>3</v>
      </c>
      <c r="AE600" s="416">
        <v>418</v>
      </c>
      <c r="AF600" s="416">
        <v>1620</v>
      </c>
      <c r="AG600" s="416">
        <v>1116</v>
      </c>
      <c r="AH600" s="416">
        <v>771</v>
      </c>
      <c r="AI600" s="416">
        <v>696</v>
      </c>
      <c r="AJ600" s="416">
        <v>283</v>
      </c>
      <c r="AK600" s="416">
        <v>38</v>
      </c>
      <c r="AL600" s="416">
        <v>8</v>
      </c>
      <c r="AM600" s="416">
        <v>4950</v>
      </c>
      <c r="AN600" s="416">
        <v>320</v>
      </c>
      <c r="AO600" s="416">
        <v>1177</v>
      </c>
      <c r="AP600" s="416">
        <v>735</v>
      </c>
      <c r="AQ600" s="416">
        <v>563</v>
      </c>
      <c r="AR600" s="416">
        <v>496</v>
      </c>
      <c r="AS600" s="416">
        <v>222</v>
      </c>
      <c r="AT600" s="416">
        <v>24</v>
      </c>
      <c r="AU600" s="416">
        <v>7</v>
      </c>
      <c r="AV600" s="416">
        <v>3544</v>
      </c>
      <c r="AW600" s="448"/>
      <c r="AX600" s="416"/>
      <c r="AY600" s="437" t="str">
        <f t="shared" si="23"/>
        <v>No</v>
      </c>
      <c r="AZ600" s="437" t="str">
        <f t="shared" si="24"/>
        <v>Open</v>
      </c>
      <c r="BA600" s="437"/>
      <c r="BB600" s="544"/>
      <c r="BC600" s="545"/>
      <c r="BD600" s="247"/>
      <c r="BE600" s="247"/>
      <c r="BF600" s="247"/>
      <c r="BG600" s="247"/>
      <c r="BH600" s="247"/>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FE600" s="146"/>
      <c r="FF600" s="146"/>
      <c r="FG600" s="146"/>
      <c r="FH600" s="146"/>
      <c r="FI600" s="146"/>
      <c r="FJ600" s="146"/>
      <c r="FK600" s="146"/>
      <c r="FL600" s="143"/>
      <c r="FM600" s="143"/>
      <c r="FN600" s="143"/>
      <c r="FO600" s="143"/>
      <c r="FP600" s="143"/>
      <c r="FQ600" s="143"/>
      <c r="FR600" s="143"/>
    </row>
    <row r="601" spans="1:174" x14ac:dyDescent="0.2">
      <c r="A601" s="150" t="s">
        <v>715</v>
      </c>
      <c r="B601" s="151" t="s">
        <v>276</v>
      </c>
      <c r="C601" s="152" t="s">
        <v>277</v>
      </c>
      <c r="D601" s="404" t="s">
        <v>714</v>
      </c>
      <c r="E601" s="436">
        <v>0</v>
      </c>
      <c r="F601" s="286">
        <v>77</v>
      </c>
      <c r="G601" s="447">
        <v>0</v>
      </c>
      <c r="H601" s="416">
        <v>1</v>
      </c>
      <c r="I601" s="416">
        <v>51</v>
      </c>
      <c r="J601" s="416">
        <v>158</v>
      </c>
      <c r="K601" s="416">
        <v>4</v>
      </c>
      <c r="L601" s="416">
        <v>0</v>
      </c>
      <c r="M601" s="416">
        <v>12</v>
      </c>
      <c r="N601" s="416">
        <v>1</v>
      </c>
      <c r="O601" s="416">
        <v>0</v>
      </c>
      <c r="P601" s="416">
        <v>2</v>
      </c>
      <c r="Q601" s="416">
        <v>0</v>
      </c>
      <c r="R601" s="416">
        <v>63</v>
      </c>
      <c r="S601" s="416">
        <v>40</v>
      </c>
      <c r="T601" s="416">
        <v>1</v>
      </c>
      <c r="U601" s="416">
        <v>0</v>
      </c>
      <c r="V601" s="416">
        <v>1</v>
      </c>
      <c r="W601" s="416">
        <v>0</v>
      </c>
      <c r="X601" s="416">
        <v>4</v>
      </c>
      <c r="Y601" s="416">
        <v>92</v>
      </c>
      <c r="Z601" s="416">
        <v>2</v>
      </c>
      <c r="AA601" s="416">
        <v>3</v>
      </c>
      <c r="AB601" s="416">
        <v>512</v>
      </c>
      <c r="AC601" s="561">
        <v>2</v>
      </c>
      <c r="AD601" s="561">
        <v>3</v>
      </c>
      <c r="AE601" s="416">
        <v>2</v>
      </c>
      <c r="AF601" s="416">
        <v>9</v>
      </c>
      <c r="AG601" s="416">
        <v>27</v>
      </c>
      <c r="AH601" s="416">
        <v>26</v>
      </c>
      <c r="AI601" s="416">
        <v>6</v>
      </c>
      <c r="AJ601" s="416">
        <v>2</v>
      </c>
      <c r="AK601" s="416">
        <v>1</v>
      </c>
      <c r="AL601" s="416">
        <v>0</v>
      </c>
      <c r="AM601" s="416">
        <v>73</v>
      </c>
      <c r="AN601" s="416">
        <v>2</v>
      </c>
      <c r="AO601" s="416">
        <v>8</v>
      </c>
      <c r="AP601" s="416">
        <v>23</v>
      </c>
      <c r="AQ601" s="416">
        <v>21</v>
      </c>
      <c r="AR601" s="416">
        <v>7</v>
      </c>
      <c r="AS601" s="416">
        <v>1</v>
      </c>
      <c r="AT601" s="416">
        <v>1</v>
      </c>
      <c r="AU601" s="416">
        <v>0</v>
      </c>
      <c r="AV601" s="416">
        <v>63</v>
      </c>
      <c r="AW601" s="448"/>
      <c r="AX601" s="416"/>
      <c r="AY601" s="437" t="str">
        <f t="shared" si="23"/>
        <v>No</v>
      </c>
      <c r="AZ601" s="437" t="str">
        <f t="shared" si="24"/>
        <v>Open</v>
      </c>
      <c r="BA601" s="437"/>
      <c r="BB601" s="544"/>
      <c r="BC601" s="545"/>
      <c r="BD601" s="247"/>
      <c r="BE601" s="247"/>
      <c r="BF601" s="247"/>
      <c r="BG601" s="247"/>
      <c r="BH601" s="247"/>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FE601" s="146"/>
      <c r="FF601" s="146"/>
      <c r="FG601" s="146"/>
      <c r="FH601" s="146"/>
      <c r="FI601" s="146"/>
      <c r="FJ601" s="146"/>
      <c r="FK601" s="146"/>
      <c r="FL601" s="143"/>
      <c r="FM601" s="143"/>
      <c r="FN601" s="143"/>
      <c r="FO601" s="143"/>
      <c r="FP601" s="143"/>
      <c r="FQ601" s="143"/>
      <c r="FR601" s="143"/>
    </row>
    <row r="602" spans="1:174" x14ac:dyDescent="0.2">
      <c r="A602" s="150" t="s">
        <v>717</v>
      </c>
      <c r="B602" s="151" t="s">
        <v>276</v>
      </c>
      <c r="C602" s="152" t="s">
        <v>69</v>
      </c>
      <c r="D602" s="404" t="s">
        <v>716</v>
      </c>
      <c r="E602" s="436">
        <v>0</v>
      </c>
      <c r="F602" s="286">
        <v>34</v>
      </c>
      <c r="G602" s="447">
        <v>0</v>
      </c>
      <c r="H602" s="416">
        <v>4</v>
      </c>
      <c r="I602" s="416">
        <v>68</v>
      </c>
      <c r="J602" s="416">
        <v>244</v>
      </c>
      <c r="K602" s="416">
        <v>2</v>
      </c>
      <c r="L602" s="416">
        <v>2</v>
      </c>
      <c r="M602" s="416">
        <v>2</v>
      </c>
      <c r="N602" s="416">
        <v>0</v>
      </c>
      <c r="O602" s="416">
        <v>0</v>
      </c>
      <c r="P602" s="416">
        <v>1</v>
      </c>
      <c r="Q602" s="416">
        <v>14</v>
      </c>
      <c r="R602" s="416">
        <v>61</v>
      </c>
      <c r="S602" s="416">
        <v>0</v>
      </c>
      <c r="T602" s="416">
        <v>4</v>
      </c>
      <c r="U602" s="416">
        <v>1</v>
      </c>
      <c r="V602" s="416">
        <v>2</v>
      </c>
      <c r="W602" s="416">
        <v>7</v>
      </c>
      <c r="X602" s="416">
        <v>13</v>
      </c>
      <c r="Y602" s="416">
        <v>51</v>
      </c>
      <c r="Z602" s="416">
        <v>0</v>
      </c>
      <c r="AA602" s="416">
        <v>9</v>
      </c>
      <c r="AB602" s="416">
        <v>519</v>
      </c>
      <c r="AC602" s="561">
        <v>2</v>
      </c>
      <c r="AD602" s="561">
        <v>3</v>
      </c>
      <c r="AE602" s="416">
        <v>10</v>
      </c>
      <c r="AF602" s="416">
        <v>15</v>
      </c>
      <c r="AG602" s="416">
        <v>19</v>
      </c>
      <c r="AH602" s="416">
        <v>15</v>
      </c>
      <c r="AI602" s="416">
        <v>14</v>
      </c>
      <c r="AJ602" s="416">
        <v>3</v>
      </c>
      <c r="AK602" s="416">
        <v>15</v>
      </c>
      <c r="AL602" s="416">
        <v>0</v>
      </c>
      <c r="AM602" s="416">
        <v>91</v>
      </c>
      <c r="AN602" s="416">
        <v>8</v>
      </c>
      <c r="AO602" s="416">
        <v>6</v>
      </c>
      <c r="AP602" s="416">
        <v>15</v>
      </c>
      <c r="AQ602" s="416">
        <v>15</v>
      </c>
      <c r="AR602" s="416">
        <v>13</v>
      </c>
      <c r="AS602" s="416">
        <v>3</v>
      </c>
      <c r="AT602" s="416">
        <v>15</v>
      </c>
      <c r="AU602" s="416">
        <v>0</v>
      </c>
      <c r="AV602" s="416">
        <v>75</v>
      </c>
      <c r="AW602" s="448"/>
      <c r="AX602" s="416"/>
      <c r="AY602" s="437" t="str">
        <f t="shared" si="23"/>
        <v>No</v>
      </c>
      <c r="AZ602" s="437" t="str">
        <f t="shared" si="24"/>
        <v>Open</v>
      </c>
      <c r="BA602" s="437"/>
      <c r="BB602" s="544"/>
      <c r="BC602" s="545"/>
      <c r="BD602" s="247"/>
      <c r="BE602" s="247"/>
      <c r="BF602" s="247"/>
      <c r="BG602" s="247"/>
      <c r="BH602" s="247"/>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FE602" s="146"/>
      <c r="FF602" s="146"/>
      <c r="FG602" s="146"/>
      <c r="FH602" s="146"/>
      <c r="FI602" s="146"/>
      <c r="FJ602" s="146"/>
      <c r="FK602" s="146"/>
      <c r="FL602" s="143"/>
      <c r="FM602" s="143"/>
      <c r="FN602" s="143"/>
      <c r="FO602" s="143"/>
      <c r="FP602" s="143"/>
      <c r="FQ602" s="143"/>
      <c r="FR602" s="143"/>
    </row>
    <row r="603" spans="1:174" x14ac:dyDescent="0.2">
      <c r="A603" s="150" t="s">
        <v>719</v>
      </c>
      <c r="B603" s="151" t="s">
        <v>276</v>
      </c>
      <c r="C603" s="152" t="s">
        <v>69</v>
      </c>
      <c r="D603" s="404" t="s">
        <v>718</v>
      </c>
      <c r="E603" s="436">
        <v>0</v>
      </c>
      <c r="F603" s="286">
        <v>107</v>
      </c>
      <c r="G603" s="447">
        <v>0</v>
      </c>
      <c r="H603" s="416">
        <v>4</v>
      </c>
      <c r="I603" s="416">
        <v>59</v>
      </c>
      <c r="J603" s="416">
        <v>122</v>
      </c>
      <c r="K603" s="416">
        <v>6</v>
      </c>
      <c r="L603" s="416">
        <v>1</v>
      </c>
      <c r="M603" s="416">
        <v>8</v>
      </c>
      <c r="N603" s="416">
        <v>1</v>
      </c>
      <c r="O603" s="416">
        <v>1</v>
      </c>
      <c r="P603" s="416">
        <v>2</v>
      </c>
      <c r="Q603" s="416">
        <v>1</v>
      </c>
      <c r="R603" s="416">
        <v>68</v>
      </c>
      <c r="S603" s="416">
        <v>406</v>
      </c>
      <c r="T603" s="416">
        <v>651</v>
      </c>
      <c r="U603" s="416">
        <v>0</v>
      </c>
      <c r="V603" s="416">
        <v>4</v>
      </c>
      <c r="W603" s="416">
        <v>8</v>
      </c>
      <c r="X603" s="416">
        <v>36</v>
      </c>
      <c r="Y603" s="416">
        <v>121</v>
      </c>
      <c r="Z603" s="416">
        <v>0</v>
      </c>
      <c r="AA603" s="416">
        <v>36</v>
      </c>
      <c r="AB603" s="416">
        <v>1642</v>
      </c>
      <c r="AC603" s="561">
        <v>2</v>
      </c>
      <c r="AD603" s="561">
        <v>3</v>
      </c>
      <c r="AE603" s="416">
        <v>45</v>
      </c>
      <c r="AF603" s="416">
        <v>46</v>
      </c>
      <c r="AG603" s="416">
        <v>8</v>
      </c>
      <c r="AH603" s="416">
        <v>2</v>
      </c>
      <c r="AI603" s="416">
        <v>2</v>
      </c>
      <c r="AJ603" s="416">
        <v>2</v>
      </c>
      <c r="AK603" s="416">
        <v>0</v>
      </c>
      <c r="AL603" s="416">
        <v>0</v>
      </c>
      <c r="AM603" s="416">
        <v>105</v>
      </c>
      <c r="AN603" s="416">
        <v>31</v>
      </c>
      <c r="AO603" s="416">
        <v>28</v>
      </c>
      <c r="AP603" s="416">
        <v>5</v>
      </c>
      <c r="AQ603" s="416">
        <v>3</v>
      </c>
      <c r="AR603" s="416">
        <v>1</v>
      </c>
      <c r="AS603" s="416">
        <v>0</v>
      </c>
      <c r="AT603" s="416">
        <v>1</v>
      </c>
      <c r="AU603" s="416">
        <v>0</v>
      </c>
      <c r="AV603" s="416">
        <v>69</v>
      </c>
      <c r="AW603" s="448"/>
      <c r="AX603" s="416"/>
      <c r="AY603" s="437" t="str">
        <f t="shared" si="23"/>
        <v>No</v>
      </c>
      <c r="AZ603" s="437" t="str">
        <f t="shared" si="24"/>
        <v>Open</v>
      </c>
      <c r="BA603" s="437"/>
      <c r="BB603" s="544"/>
      <c r="BC603" s="545"/>
      <c r="BD603" s="247"/>
      <c r="BE603" s="247"/>
      <c r="BF603" s="247"/>
      <c r="BG603" s="247"/>
      <c r="BH603" s="247"/>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FE603" s="146"/>
      <c r="FF603" s="146"/>
      <c r="FG603" s="146"/>
      <c r="FH603" s="146"/>
      <c r="FI603" s="146"/>
      <c r="FJ603" s="146"/>
      <c r="FK603" s="146"/>
      <c r="FL603" s="143"/>
      <c r="FM603" s="143"/>
      <c r="FN603" s="143"/>
      <c r="FO603" s="143"/>
      <c r="FP603" s="143"/>
      <c r="FQ603" s="143"/>
      <c r="FR603" s="143"/>
    </row>
    <row r="604" spans="1:174" x14ac:dyDescent="0.2">
      <c r="A604" s="150" t="s">
        <v>721</v>
      </c>
      <c r="B604" s="151" t="s">
        <v>282</v>
      </c>
      <c r="C604" s="152" t="s">
        <v>278</v>
      </c>
      <c r="D604" s="404" t="s">
        <v>720</v>
      </c>
      <c r="E604" s="436">
        <v>0</v>
      </c>
      <c r="F604" s="286">
        <v>281</v>
      </c>
      <c r="G604" s="447">
        <v>0</v>
      </c>
      <c r="H604" s="416">
        <v>9</v>
      </c>
      <c r="I604" s="416">
        <v>124</v>
      </c>
      <c r="J604" s="416">
        <v>310</v>
      </c>
      <c r="K604" s="416">
        <v>5</v>
      </c>
      <c r="L604" s="416">
        <v>4</v>
      </c>
      <c r="M604" s="416">
        <v>10</v>
      </c>
      <c r="N604" s="416">
        <v>4</v>
      </c>
      <c r="O604" s="416">
        <v>1</v>
      </c>
      <c r="P604" s="416">
        <v>21</v>
      </c>
      <c r="Q604" s="416">
        <v>6</v>
      </c>
      <c r="R604" s="416">
        <v>84</v>
      </c>
      <c r="S604" s="416">
        <v>0</v>
      </c>
      <c r="T604" s="416">
        <v>0</v>
      </c>
      <c r="U604" s="416">
        <v>1</v>
      </c>
      <c r="V604" s="416">
        <v>39</v>
      </c>
      <c r="W604" s="416">
        <v>54</v>
      </c>
      <c r="X604" s="416">
        <v>3</v>
      </c>
      <c r="Y604" s="416">
        <v>472</v>
      </c>
      <c r="Z604" s="416">
        <v>0</v>
      </c>
      <c r="AA604" s="416">
        <v>2</v>
      </c>
      <c r="AB604" s="416">
        <v>1430</v>
      </c>
      <c r="AC604" s="561">
        <v>2</v>
      </c>
      <c r="AD604" s="561">
        <v>3</v>
      </c>
      <c r="AE604" s="416">
        <v>94</v>
      </c>
      <c r="AF604" s="416">
        <v>42</v>
      </c>
      <c r="AG604" s="416">
        <v>11</v>
      </c>
      <c r="AH604" s="416">
        <v>4</v>
      </c>
      <c r="AI604" s="416">
        <v>2</v>
      </c>
      <c r="AJ604" s="416">
        <v>0</v>
      </c>
      <c r="AK604" s="416">
        <v>0</v>
      </c>
      <c r="AL604" s="416">
        <v>0</v>
      </c>
      <c r="AM604" s="416">
        <v>153</v>
      </c>
      <c r="AN604" s="416">
        <v>55</v>
      </c>
      <c r="AO604" s="416">
        <v>22</v>
      </c>
      <c r="AP604" s="416">
        <v>8</v>
      </c>
      <c r="AQ604" s="416">
        <v>4</v>
      </c>
      <c r="AR604" s="416">
        <v>0</v>
      </c>
      <c r="AS604" s="416">
        <v>0</v>
      </c>
      <c r="AT604" s="416">
        <v>1</v>
      </c>
      <c r="AU604" s="416">
        <v>0</v>
      </c>
      <c r="AV604" s="416">
        <v>90</v>
      </c>
      <c r="AW604" s="448"/>
      <c r="AX604" s="416"/>
      <c r="AY604" s="437" t="str">
        <f t="shared" si="23"/>
        <v>No</v>
      </c>
      <c r="AZ604" s="437" t="str">
        <f t="shared" si="24"/>
        <v>Open</v>
      </c>
      <c r="BA604" s="437"/>
      <c r="BB604" s="544"/>
      <c r="BC604" s="545"/>
      <c r="BD604" s="247"/>
      <c r="BE604" s="247"/>
      <c r="BF604" s="247"/>
      <c r="BG604" s="247"/>
      <c r="BH604" s="247"/>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FE604" s="146"/>
      <c r="FF604" s="146"/>
      <c r="FG604" s="146"/>
      <c r="FH604" s="146"/>
      <c r="FI604" s="146"/>
      <c r="FJ604" s="146"/>
      <c r="FK604" s="146"/>
      <c r="FL604" s="143"/>
      <c r="FM604" s="143"/>
      <c r="FN604" s="143"/>
      <c r="FO604" s="143"/>
      <c r="FP604" s="143"/>
      <c r="FQ604" s="143"/>
      <c r="FR604" s="143"/>
    </row>
    <row r="605" spans="1:174" x14ac:dyDescent="0.2">
      <c r="A605" s="150" t="s">
        <v>723</v>
      </c>
      <c r="B605" s="151" t="s">
        <v>276</v>
      </c>
      <c r="C605" s="152" t="s">
        <v>286</v>
      </c>
      <c r="D605" s="404" t="s">
        <v>722</v>
      </c>
      <c r="E605" s="436">
        <v>0</v>
      </c>
      <c r="F605" s="286">
        <v>0</v>
      </c>
      <c r="G605" s="447">
        <v>0</v>
      </c>
      <c r="H605" s="416">
        <v>3</v>
      </c>
      <c r="I605" s="416">
        <v>129</v>
      </c>
      <c r="J605" s="416">
        <v>198</v>
      </c>
      <c r="K605" s="416">
        <v>3</v>
      </c>
      <c r="L605" s="416">
        <v>3</v>
      </c>
      <c r="M605" s="416">
        <v>20</v>
      </c>
      <c r="N605" s="416">
        <v>3</v>
      </c>
      <c r="O605" s="416">
        <v>0</v>
      </c>
      <c r="P605" s="416">
        <v>4</v>
      </c>
      <c r="Q605" s="416">
        <v>14</v>
      </c>
      <c r="R605" s="416">
        <v>320</v>
      </c>
      <c r="S605" s="416">
        <v>490</v>
      </c>
      <c r="T605" s="416">
        <v>0</v>
      </c>
      <c r="U605" s="416">
        <v>0</v>
      </c>
      <c r="V605" s="416">
        <v>13</v>
      </c>
      <c r="W605" s="416">
        <v>33</v>
      </c>
      <c r="X605" s="416">
        <v>19</v>
      </c>
      <c r="Y605" s="416">
        <v>145</v>
      </c>
      <c r="Z605" s="416">
        <v>0</v>
      </c>
      <c r="AA605" s="416">
        <v>30</v>
      </c>
      <c r="AB605" s="416">
        <v>1427</v>
      </c>
      <c r="AC605" s="561">
        <v>2</v>
      </c>
      <c r="AD605" s="561">
        <v>3</v>
      </c>
      <c r="AE605" s="416">
        <v>146</v>
      </c>
      <c r="AF605" s="416">
        <v>156</v>
      </c>
      <c r="AG605" s="416">
        <v>39</v>
      </c>
      <c r="AH605" s="416">
        <v>26</v>
      </c>
      <c r="AI605" s="416">
        <v>5</v>
      </c>
      <c r="AJ605" s="416">
        <v>3</v>
      </c>
      <c r="AK605" s="416">
        <v>6</v>
      </c>
      <c r="AL605" s="416">
        <v>7</v>
      </c>
      <c r="AM605" s="416">
        <v>388</v>
      </c>
      <c r="AN605" s="416">
        <v>124</v>
      </c>
      <c r="AO605" s="416">
        <v>134</v>
      </c>
      <c r="AP605" s="416">
        <v>36</v>
      </c>
      <c r="AQ605" s="416">
        <v>19</v>
      </c>
      <c r="AR605" s="416">
        <v>5</v>
      </c>
      <c r="AS605" s="416">
        <v>3</v>
      </c>
      <c r="AT605" s="416">
        <v>6</v>
      </c>
      <c r="AU605" s="416">
        <v>7</v>
      </c>
      <c r="AV605" s="416">
        <v>334</v>
      </c>
      <c r="AW605" s="448"/>
      <c r="AX605" s="416"/>
      <c r="AY605" s="437" t="str">
        <f t="shared" ref="AY605:AY668" si="25">+IF(AC605=1,"Yes","No")</f>
        <v>No</v>
      </c>
      <c r="AZ605" s="437" t="str">
        <f t="shared" ref="AZ605:AZ668" si="26">+IF(AD605=1,"Yes",IF(AD605=2,"No","Open"))</f>
        <v>Open</v>
      </c>
      <c r="BA605" s="437"/>
      <c r="BB605" s="544"/>
      <c r="BC605" s="545"/>
      <c r="BD605" s="247"/>
      <c r="BE605" s="247"/>
      <c r="BF605" s="247"/>
      <c r="BG605" s="247"/>
      <c r="BH605" s="247"/>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FE605" s="146"/>
      <c r="FF605" s="146"/>
      <c r="FG605" s="146"/>
      <c r="FH605" s="146"/>
      <c r="FI605" s="146"/>
      <c r="FJ605" s="146"/>
      <c r="FK605" s="146"/>
      <c r="FL605" s="143"/>
      <c r="FM605" s="143"/>
      <c r="FN605" s="143"/>
      <c r="FO605" s="143"/>
      <c r="FP605" s="143"/>
      <c r="FQ605" s="143"/>
      <c r="FR605" s="143"/>
    </row>
    <row r="606" spans="1:174" x14ac:dyDescent="0.2">
      <c r="A606" s="150" t="s">
        <v>725</v>
      </c>
      <c r="B606" s="151" t="s">
        <v>276</v>
      </c>
      <c r="C606" s="152" t="s">
        <v>286</v>
      </c>
      <c r="D606" s="404" t="s">
        <v>724</v>
      </c>
      <c r="E606" s="436">
        <v>0</v>
      </c>
      <c r="F606" s="286">
        <v>50</v>
      </c>
      <c r="G606" s="447">
        <v>0</v>
      </c>
      <c r="H606" s="416">
        <v>3</v>
      </c>
      <c r="I606" s="416">
        <v>102</v>
      </c>
      <c r="J606" s="416">
        <v>184</v>
      </c>
      <c r="K606" s="416">
        <v>9</v>
      </c>
      <c r="L606" s="416">
        <v>5</v>
      </c>
      <c r="M606" s="416">
        <v>11</v>
      </c>
      <c r="N606" s="416">
        <v>3</v>
      </c>
      <c r="O606" s="416">
        <v>0</v>
      </c>
      <c r="P606" s="416">
        <v>6</v>
      </c>
      <c r="Q606" s="416">
        <v>0</v>
      </c>
      <c r="R606" s="416">
        <v>37</v>
      </c>
      <c r="S606" s="416">
        <v>2</v>
      </c>
      <c r="T606" s="416">
        <v>0</v>
      </c>
      <c r="U606" s="416">
        <v>2</v>
      </c>
      <c r="V606" s="416">
        <v>4</v>
      </c>
      <c r="W606" s="416">
        <v>31</v>
      </c>
      <c r="X606" s="416">
        <v>29</v>
      </c>
      <c r="Y606" s="416">
        <v>125</v>
      </c>
      <c r="Z606" s="416">
        <v>0</v>
      </c>
      <c r="AA606" s="416">
        <v>18</v>
      </c>
      <c r="AB606" s="416">
        <v>621</v>
      </c>
      <c r="AC606" s="561">
        <v>2</v>
      </c>
      <c r="AD606" s="561">
        <v>3</v>
      </c>
      <c r="AE606" s="416">
        <v>31</v>
      </c>
      <c r="AF606" s="416">
        <v>9</v>
      </c>
      <c r="AG606" s="416">
        <v>6</v>
      </c>
      <c r="AH606" s="416">
        <v>2</v>
      </c>
      <c r="AI606" s="416">
        <v>1</v>
      </c>
      <c r="AJ606" s="416">
        <v>1</v>
      </c>
      <c r="AK606" s="416">
        <v>1</v>
      </c>
      <c r="AL606" s="416">
        <v>0</v>
      </c>
      <c r="AM606" s="416">
        <v>51</v>
      </c>
      <c r="AN606" s="416">
        <v>20</v>
      </c>
      <c r="AO606" s="416">
        <v>10</v>
      </c>
      <c r="AP606" s="416">
        <v>3</v>
      </c>
      <c r="AQ606" s="416">
        <v>3</v>
      </c>
      <c r="AR606" s="416">
        <v>0</v>
      </c>
      <c r="AS606" s="416">
        <v>1</v>
      </c>
      <c r="AT606" s="416">
        <v>0</v>
      </c>
      <c r="AU606" s="416">
        <v>0</v>
      </c>
      <c r="AV606" s="416">
        <v>37</v>
      </c>
      <c r="AW606" s="448"/>
      <c r="AX606" s="416"/>
      <c r="AY606" s="437" t="str">
        <f t="shared" si="25"/>
        <v>No</v>
      </c>
      <c r="AZ606" s="437" t="str">
        <f t="shared" si="26"/>
        <v>Open</v>
      </c>
      <c r="BA606" s="437"/>
      <c r="BB606" s="544"/>
      <c r="BC606" s="545"/>
      <c r="BD606" s="247"/>
      <c r="BE606" s="247"/>
      <c r="BF606" s="247"/>
      <c r="BG606" s="247"/>
      <c r="BH606" s="247"/>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FE606" s="146"/>
      <c r="FF606" s="146"/>
      <c r="FG606" s="146"/>
      <c r="FH606" s="146"/>
      <c r="FI606" s="146"/>
      <c r="FJ606" s="146"/>
      <c r="FK606" s="146"/>
      <c r="FL606" s="143"/>
      <c r="FM606" s="143"/>
      <c r="FN606" s="143"/>
      <c r="FO606" s="143"/>
      <c r="FP606" s="143"/>
      <c r="FQ606" s="143"/>
      <c r="FR606" s="143"/>
    </row>
    <row r="607" spans="1:174" x14ac:dyDescent="0.2">
      <c r="A607" s="150" t="s">
        <v>727</v>
      </c>
      <c r="B607" s="151" t="s">
        <v>276</v>
      </c>
      <c r="C607" s="152" t="s">
        <v>69</v>
      </c>
      <c r="D607" s="404" t="s">
        <v>726</v>
      </c>
      <c r="E607" s="436">
        <v>0</v>
      </c>
      <c r="F607" s="286">
        <v>8</v>
      </c>
      <c r="G607" s="447">
        <v>0</v>
      </c>
      <c r="H607" s="416">
        <v>2</v>
      </c>
      <c r="I607" s="416">
        <v>19</v>
      </c>
      <c r="J607" s="416">
        <v>98</v>
      </c>
      <c r="K607" s="416">
        <v>0</v>
      </c>
      <c r="L607" s="416">
        <v>1</v>
      </c>
      <c r="M607" s="416">
        <v>1</v>
      </c>
      <c r="N607" s="416">
        <v>0</v>
      </c>
      <c r="O607" s="416">
        <v>0</v>
      </c>
      <c r="P607" s="416">
        <v>2</v>
      </c>
      <c r="Q607" s="416">
        <v>0</v>
      </c>
      <c r="R607" s="416">
        <v>63</v>
      </c>
      <c r="S607" s="416">
        <v>0</v>
      </c>
      <c r="T607" s="416">
        <v>0</v>
      </c>
      <c r="U607" s="416">
        <v>0</v>
      </c>
      <c r="V607" s="416">
        <v>0</v>
      </c>
      <c r="W607" s="416">
        <v>7</v>
      </c>
      <c r="X607" s="416">
        <v>1</v>
      </c>
      <c r="Y607" s="416">
        <v>97</v>
      </c>
      <c r="Z607" s="416">
        <v>0</v>
      </c>
      <c r="AA607" s="416">
        <v>5</v>
      </c>
      <c r="AB607" s="416">
        <v>304</v>
      </c>
      <c r="AC607" s="561">
        <v>2</v>
      </c>
      <c r="AD607" s="561">
        <v>3</v>
      </c>
      <c r="AE607" s="416">
        <v>8</v>
      </c>
      <c r="AF607" s="416">
        <v>24</v>
      </c>
      <c r="AG607" s="416">
        <v>55</v>
      </c>
      <c r="AH607" s="416">
        <v>7</v>
      </c>
      <c r="AI607" s="416">
        <v>5</v>
      </c>
      <c r="AJ607" s="416">
        <v>2</v>
      </c>
      <c r="AK607" s="416">
        <v>0</v>
      </c>
      <c r="AL607" s="416">
        <v>0</v>
      </c>
      <c r="AM607" s="416">
        <v>101</v>
      </c>
      <c r="AN607" s="416">
        <v>6</v>
      </c>
      <c r="AO607" s="416">
        <v>21</v>
      </c>
      <c r="AP607" s="416">
        <v>30</v>
      </c>
      <c r="AQ607" s="416">
        <v>3</v>
      </c>
      <c r="AR607" s="416">
        <v>3</v>
      </c>
      <c r="AS607" s="416">
        <v>0</v>
      </c>
      <c r="AT607" s="416">
        <v>0</v>
      </c>
      <c r="AU607" s="416">
        <v>0</v>
      </c>
      <c r="AV607" s="416">
        <v>63</v>
      </c>
      <c r="AW607" s="448"/>
      <c r="AX607" s="416"/>
      <c r="AY607" s="437" t="str">
        <f t="shared" si="25"/>
        <v>No</v>
      </c>
      <c r="AZ607" s="437" t="str">
        <f t="shared" si="26"/>
        <v>Open</v>
      </c>
      <c r="BA607" s="437"/>
      <c r="BB607" s="544"/>
      <c r="BC607" s="545"/>
      <c r="BD607" s="247"/>
      <c r="BE607" s="247"/>
      <c r="BF607" s="247"/>
      <c r="BG607" s="247"/>
      <c r="BH607" s="247"/>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FE607" s="146"/>
      <c r="FF607" s="146"/>
      <c r="FG607" s="146"/>
      <c r="FH607" s="146"/>
      <c r="FI607" s="146"/>
      <c r="FJ607" s="146"/>
      <c r="FK607" s="146"/>
      <c r="FL607" s="143"/>
      <c r="FM607" s="143"/>
      <c r="FN607" s="143"/>
      <c r="FO607" s="143"/>
      <c r="FP607" s="143"/>
      <c r="FQ607" s="143"/>
      <c r="FR607" s="143"/>
    </row>
    <row r="608" spans="1:174" x14ac:dyDescent="0.2">
      <c r="A608" s="150" t="s">
        <v>729</v>
      </c>
      <c r="B608" s="151" t="s">
        <v>282</v>
      </c>
      <c r="C608" s="152" t="s">
        <v>278</v>
      </c>
      <c r="D608" s="404" t="s">
        <v>728</v>
      </c>
      <c r="E608" s="436">
        <v>0</v>
      </c>
      <c r="F608" s="286">
        <v>58</v>
      </c>
      <c r="G608" s="447">
        <v>0</v>
      </c>
      <c r="H608" s="416">
        <v>10</v>
      </c>
      <c r="I608" s="416">
        <v>217</v>
      </c>
      <c r="J608" s="416">
        <v>514</v>
      </c>
      <c r="K608" s="416">
        <v>3</v>
      </c>
      <c r="L608" s="416">
        <v>3</v>
      </c>
      <c r="M608" s="416">
        <v>19</v>
      </c>
      <c r="N608" s="416">
        <v>7</v>
      </c>
      <c r="O608" s="416">
        <v>0</v>
      </c>
      <c r="P608" s="416">
        <v>17</v>
      </c>
      <c r="Q608" s="416">
        <v>0</v>
      </c>
      <c r="R608" s="416">
        <v>209</v>
      </c>
      <c r="S608" s="416">
        <v>0</v>
      </c>
      <c r="T608" s="416">
        <v>0</v>
      </c>
      <c r="U608" s="416">
        <v>1</v>
      </c>
      <c r="V608" s="416">
        <v>1</v>
      </c>
      <c r="W608" s="416">
        <v>38</v>
      </c>
      <c r="X608" s="416">
        <v>15</v>
      </c>
      <c r="Y608" s="416">
        <v>655</v>
      </c>
      <c r="Z608" s="416">
        <v>11</v>
      </c>
      <c r="AA608" s="416">
        <v>17</v>
      </c>
      <c r="AB608" s="416">
        <v>1795</v>
      </c>
      <c r="AC608" s="561">
        <v>1</v>
      </c>
      <c r="AD608" s="561">
        <v>1</v>
      </c>
      <c r="AE608" s="416">
        <v>135</v>
      </c>
      <c r="AF608" s="416">
        <v>66</v>
      </c>
      <c r="AG608" s="416">
        <v>44</v>
      </c>
      <c r="AH608" s="416">
        <v>14</v>
      </c>
      <c r="AI608" s="416">
        <v>9</v>
      </c>
      <c r="AJ608" s="416">
        <v>1</v>
      </c>
      <c r="AK608" s="416">
        <v>2</v>
      </c>
      <c r="AL608" s="416">
        <v>1</v>
      </c>
      <c r="AM608" s="416">
        <v>272</v>
      </c>
      <c r="AN608" s="416">
        <v>105</v>
      </c>
      <c r="AO608" s="416">
        <v>49</v>
      </c>
      <c r="AP608" s="416">
        <v>37</v>
      </c>
      <c r="AQ608" s="416">
        <v>12</v>
      </c>
      <c r="AR608" s="416">
        <v>6</v>
      </c>
      <c r="AS608" s="416">
        <v>0</v>
      </c>
      <c r="AT608" s="416">
        <v>0</v>
      </c>
      <c r="AU608" s="416">
        <v>0</v>
      </c>
      <c r="AV608" s="416">
        <v>209</v>
      </c>
      <c r="AW608" s="448"/>
      <c r="AX608" s="416"/>
      <c r="AY608" s="437" t="str">
        <f t="shared" si="25"/>
        <v>Yes</v>
      </c>
      <c r="AZ608" s="437" t="str">
        <f t="shared" si="26"/>
        <v>Yes</v>
      </c>
      <c r="BA608" s="437"/>
      <c r="BB608" s="544"/>
      <c r="BC608" s="545"/>
      <c r="BD608" s="247"/>
      <c r="BE608" s="247"/>
      <c r="BF608" s="247"/>
      <c r="BG608" s="247"/>
      <c r="BH608" s="247"/>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FE608" s="146"/>
      <c r="FF608" s="146"/>
      <c r="FG608" s="146"/>
      <c r="FH608" s="146"/>
      <c r="FI608" s="146"/>
      <c r="FJ608" s="146"/>
      <c r="FK608" s="146"/>
      <c r="FL608" s="143"/>
      <c r="FM608" s="143"/>
      <c r="FN608" s="143"/>
      <c r="FO608" s="143"/>
      <c r="FP608" s="143"/>
      <c r="FQ608" s="143"/>
      <c r="FR608" s="143"/>
    </row>
    <row r="609" spans="1:174" x14ac:dyDescent="0.2">
      <c r="A609" s="150" t="s">
        <v>730</v>
      </c>
      <c r="B609" s="151" t="s">
        <v>284</v>
      </c>
      <c r="C609" s="152" t="s">
        <v>293</v>
      </c>
      <c r="D609" s="404" t="s">
        <v>333</v>
      </c>
      <c r="E609" s="436">
        <v>0</v>
      </c>
      <c r="F609" s="286">
        <v>331</v>
      </c>
      <c r="G609" s="447">
        <v>0</v>
      </c>
      <c r="H609" s="416">
        <v>3</v>
      </c>
      <c r="I609" s="416">
        <v>132</v>
      </c>
      <c r="J609" s="416">
        <v>138</v>
      </c>
      <c r="K609" s="416">
        <v>58</v>
      </c>
      <c r="L609" s="416">
        <v>4</v>
      </c>
      <c r="M609" s="416">
        <v>11</v>
      </c>
      <c r="N609" s="416">
        <v>5</v>
      </c>
      <c r="O609" s="416">
        <v>0</v>
      </c>
      <c r="P609" s="416">
        <v>26</v>
      </c>
      <c r="Q609" s="416">
        <v>158</v>
      </c>
      <c r="R609" s="416">
        <v>383</v>
      </c>
      <c r="S609" s="416">
        <v>0</v>
      </c>
      <c r="T609" s="416">
        <v>1</v>
      </c>
      <c r="U609" s="416">
        <v>8</v>
      </c>
      <c r="V609" s="416">
        <v>5</v>
      </c>
      <c r="W609" s="416">
        <v>17</v>
      </c>
      <c r="X609" s="416">
        <v>5</v>
      </c>
      <c r="Y609" s="416">
        <v>176</v>
      </c>
      <c r="Z609" s="416">
        <v>0</v>
      </c>
      <c r="AA609" s="416">
        <v>4</v>
      </c>
      <c r="AB609" s="416">
        <v>1465</v>
      </c>
      <c r="AC609" s="561">
        <v>1</v>
      </c>
      <c r="AD609" s="561">
        <v>1</v>
      </c>
      <c r="AE609" s="416">
        <v>292</v>
      </c>
      <c r="AF609" s="416">
        <v>150</v>
      </c>
      <c r="AG609" s="416">
        <v>109</v>
      </c>
      <c r="AH609" s="416">
        <v>140</v>
      </c>
      <c r="AI609" s="416">
        <v>13</v>
      </c>
      <c r="AJ609" s="416">
        <v>3</v>
      </c>
      <c r="AK609" s="416">
        <v>0</v>
      </c>
      <c r="AL609" s="416">
        <v>0</v>
      </c>
      <c r="AM609" s="416">
        <v>707</v>
      </c>
      <c r="AN609" s="416">
        <v>203</v>
      </c>
      <c r="AO609" s="416">
        <v>107</v>
      </c>
      <c r="AP609" s="416">
        <v>87</v>
      </c>
      <c r="AQ609" s="416">
        <v>130</v>
      </c>
      <c r="AR609" s="416">
        <v>13</v>
      </c>
      <c r="AS609" s="416">
        <v>1</v>
      </c>
      <c r="AT609" s="416">
        <v>0</v>
      </c>
      <c r="AU609" s="416">
        <v>0</v>
      </c>
      <c r="AV609" s="416">
        <v>541</v>
      </c>
      <c r="AW609" s="448"/>
      <c r="AX609" s="416"/>
      <c r="AY609" s="437" t="str">
        <f t="shared" si="25"/>
        <v>Yes</v>
      </c>
      <c r="AZ609" s="437" t="str">
        <f t="shared" si="26"/>
        <v>Yes</v>
      </c>
      <c r="BA609" s="437"/>
      <c r="BB609" s="544"/>
      <c r="BC609" s="545"/>
      <c r="BD609" s="247"/>
      <c r="BE609" s="247"/>
      <c r="BF609" s="247"/>
      <c r="BG609" s="247"/>
      <c r="BH609" s="247"/>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FE609" s="146"/>
      <c r="FF609" s="146"/>
      <c r="FG609" s="146"/>
      <c r="FH609" s="146"/>
      <c r="FI609" s="146"/>
      <c r="FJ609" s="146"/>
      <c r="FK609" s="146"/>
      <c r="FL609" s="143"/>
      <c r="FM609" s="143"/>
      <c r="FN609" s="143"/>
      <c r="FO609" s="143"/>
      <c r="FP609" s="143"/>
      <c r="FQ609" s="143"/>
      <c r="FR609" s="143"/>
    </row>
    <row r="610" spans="1:174" x14ac:dyDescent="0.2">
      <c r="A610" s="150" t="s">
        <v>731</v>
      </c>
      <c r="B610" s="151" t="s">
        <v>284</v>
      </c>
      <c r="C610" s="152" t="s">
        <v>286</v>
      </c>
      <c r="D610" s="404" t="s">
        <v>334</v>
      </c>
      <c r="E610" s="436">
        <v>0</v>
      </c>
      <c r="F610" s="286">
        <v>103</v>
      </c>
      <c r="G610" s="447">
        <v>0</v>
      </c>
      <c r="H610" s="416">
        <v>8</v>
      </c>
      <c r="I610" s="416">
        <v>180</v>
      </c>
      <c r="J610" s="416">
        <v>354</v>
      </c>
      <c r="K610" s="416">
        <v>139</v>
      </c>
      <c r="L610" s="416">
        <v>8</v>
      </c>
      <c r="M610" s="416">
        <v>23</v>
      </c>
      <c r="N610" s="416">
        <v>2</v>
      </c>
      <c r="O610" s="416">
        <v>1</v>
      </c>
      <c r="P610" s="416">
        <v>24</v>
      </c>
      <c r="Q610" s="416">
        <v>184</v>
      </c>
      <c r="R610" s="416">
        <v>703</v>
      </c>
      <c r="S610" s="416">
        <v>0</v>
      </c>
      <c r="T610" s="416">
        <v>0</v>
      </c>
      <c r="U610" s="416">
        <v>6</v>
      </c>
      <c r="V610" s="416">
        <v>4</v>
      </c>
      <c r="W610" s="416">
        <v>72</v>
      </c>
      <c r="X610" s="416">
        <v>1</v>
      </c>
      <c r="Y610" s="416">
        <v>242</v>
      </c>
      <c r="Z610" s="416">
        <v>0</v>
      </c>
      <c r="AA610" s="416">
        <v>4</v>
      </c>
      <c r="AB610" s="416">
        <v>2058</v>
      </c>
      <c r="AC610" s="561">
        <v>2</v>
      </c>
      <c r="AD610" s="561">
        <v>3</v>
      </c>
      <c r="AE610" s="416">
        <v>1152</v>
      </c>
      <c r="AF610" s="416">
        <v>129</v>
      </c>
      <c r="AG610" s="416">
        <v>107</v>
      </c>
      <c r="AH610" s="416">
        <v>5</v>
      </c>
      <c r="AI610" s="416">
        <v>0</v>
      </c>
      <c r="AJ610" s="416">
        <v>0</v>
      </c>
      <c r="AK610" s="416">
        <v>2</v>
      </c>
      <c r="AL610" s="416">
        <v>6</v>
      </c>
      <c r="AM610" s="416">
        <v>1401</v>
      </c>
      <c r="AN610" s="416">
        <v>694</v>
      </c>
      <c r="AO610" s="416">
        <v>93</v>
      </c>
      <c r="AP610" s="416">
        <v>90</v>
      </c>
      <c r="AQ610" s="416">
        <v>2</v>
      </c>
      <c r="AR610" s="416">
        <v>1</v>
      </c>
      <c r="AS610" s="416">
        <v>0</v>
      </c>
      <c r="AT610" s="416">
        <v>1</v>
      </c>
      <c r="AU610" s="416">
        <v>6</v>
      </c>
      <c r="AV610" s="416">
        <v>887</v>
      </c>
      <c r="AW610" s="448"/>
      <c r="AX610" s="416"/>
      <c r="AY610" s="437" t="str">
        <f t="shared" si="25"/>
        <v>No</v>
      </c>
      <c r="AZ610" s="437" t="str">
        <f t="shared" si="26"/>
        <v>Open</v>
      </c>
      <c r="BA610" s="437"/>
      <c r="BB610" s="544"/>
      <c r="BC610" s="545"/>
      <c r="BD610" s="247"/>
      <c r="BE610" s="247"/>
      <c r="BF610" s="247"/>
      <c r="BG610" s="247"/>
      <c r="BH610" s="247"/>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FE610" s="146"/>
      <c r="FF610" s="146"/>
      <c r="FG610" s="146"/>
      <c r="FH610" s="146"/>
      <c r="FI610" s="146"/>
      <c r="FJ610" s="146"/>
      <c r="FK610" s="146"/>
      <c r="FL610" s="143"/>
      <c r="FM610" s="143"/>
      <c r="FN610" s="143"/>
      <c r="FO610" s="143"/>
      <c r="FP610" s="143"/>
      <c r="FQ610" s="143"/>
      <c r="FR610" s="143"/>
    </row>
    <row r="611" spans="1:174" x14ac:dyDescent="0.2">
      <c r="A611" s="150" t="s">
        <v>733</v>
      </c>
      <c r="B611" s="151" t="s">
        <v>276</v>
      </c>
      <c r="C611" s="152" t="s">
        <v>286</v>
      </c>
      <c r="D611" s="404" t="s">
        <v>732</v>
      </c>
      <c r="E611" s="436">
        <v>0</v>
      </c>
      <c r="F611" s="286">
        <v>91</v>
      </c>
      <c r="G611" s="447">
        <v>0</v>
      </c>
      <c r="H611" s="416">
        <v>8</v>
      </c>
      <c r="I611" s="416">
        <v>105</v>
      </c>
      <c r="J611" s="416">
        <v>236</v>
      </c>
      <c r="K611" s="416">
        <v>3</v>
      </c>
      <c r="L611" s="416">
        <v>2</v>
      </c>
      <c r="M611" s="416">
        <v>4</v>
      </c>
      <c r="N611" s="416">
        <v>0</v>
      </c>
      <c r="O611" s="416">
        <v>0</v>
      </c>
      <c r="P611" s="416">
        <v>5</v>
      </c>
      <c r="Q611" s="416">
        <v>2</v>
      </c>
      <c r="R611" s="416">
        <v>91</v>
      </c>
      <c r="S611" s="416">
        <v>120</v>
      </c>
      <c r="T611" s="416">
        <v>3</v>
      </c>
      <c r="U611" s="416">
        <v>1</v>
      </c>
      <c r="V611" s="416">
        <v>28</v>
      </c>
      <c r="W611" s="416">
        <v>4</v>
      </c>
      <c r="X611" s="416">
        <v>31</v>
      </c>
      <c r="Y611" s="416">
        <v>114</v>
      </c>
      <c r="Z611" s="416">
        <v>0</v>
      </c>
      <c r="AA611" s="416">
        <v>16</v>
      </c>
      <c r="AB611" s="416">
        <v>864</v>
      </c>
      <c r="AC611" s="561">
        <v>1</v>
      </c>
      <c r="AD611" s="561">
        <v>3</v>
      </c>
      <c r="AE611" s="416">
        <v>4</v>
      </c>
      <c r="AF611" s="416">
        <v>11</v>
      </c>
      <c r="AG611" s="416">
        <v>64</v>
      </c>
      <c r="AH611" s="416">
        <v>27</v>
      </c>
      <c r="AI611" s="416">
        <v>6</v>
      </c>
      <c r="AJ611" s="416">
        <v>1</v>
      </c>
      <c r="AK611" s="416">
        <v>1</v>
      </c>
      <c r="AL611" s="416">
        <v>2</v>
      </c>
      <c r="AM611" s="416">
        <v>116</v>
      </c>
      <c r="AN611" s="416">
        <v>4</v>
      </c>
      <c r="AO611" s="416">
        <v>7</v>
      </c>
      <c r="AP611" s="416">
        <v>51</v>
      </c>
      <c r="AQ611" s="416">
        <v>23</v>
      </c>
      <c r="AR611" s="416">
        <v>3</v>
      </c>
      <c r="AS611" s="416">
        <v>1</v>
      </c>
      <c r="AT611" s="416">
        <v>2</v>
      </c>
      <c r="AU611" s="416">
        <v>2</v>
      </c>
      <c r="AV611" s="416">
        <v>93</v>
      </c>
      <c r="AW611" s="448"/>
      <c r="AX611" s="416"/>
      <c r="AY611" s="437" t="str">
        <f t="shared" si="25"/>
        <v>Yes</v>
      </c>
      <c r="AZ611" s="437" t="str">
        <f t="shared" si="26"/>
        <v>Open</v>
      </c>
      <c r="BA611" s="437"/>
      <c r="BB611" s="544"/>
      <c r="BC611" s="545"/>
      <c r="BD611" s="247"/>
      <c r="BE611" s="247"/>
      <c r="BF611" s="247"/>
      <c r="BG611" s="247"/>
      <c r="BH611" s="247"/>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FE611" s="146"/>
      <c r="FF611" s="146"/>
      <c r="FG611" s="146"/>
      <c r="FH611" s="146"/>
      <c r="FI611" s="146"/>
      <c r="FJ611" s="146"/>
      <c r="FK611" s="146"/>
      <c r="FL611" s="143"/>
      <c r="FM611" s="143"/>
      <c r="FN611" s="143"/>
      <c r="FO611" s="143"/>
      <c r="FP611" s="143"/>
      <c r="FQ611" s="143"/>
      <c r="FR611" s="143"/>
    </row>
    <row r="612" spans="1:174" x14ac:dyDescent="0.2">
      <c r="A612" s="150" t="s">
        <v>735</v>
      </c>
      <c r="B612" s="151" t="s">
        <v>276</v>
      </c>
      <c r="C612" s="152" t="s">
        <v>285</v>
      </c>
      <c r="D612" s="404" t="s">
        <v>734</v>
      </c>
      <c r="E612" s="436">
        <v>0</v>
      </c>
      <c r="F612" s="286">
        <v>2</v>
      </c>
      <c r="G612" s="447">
        <v>0</v>
      </c>
      <c r="H612" s="416">
        <v>2</v>
      </c>
      <c r="I612" s="416">
        <v>63</v>
      </c>
      <c r="J612" s="416">
        <v>192</v>
      </c>
      <c r="K612" s="416">
        <v>2</v>
      </c>
      <c r="L612" s="416">
        <v>3</v>
      </c>
      <c r="M612" s="416">
        <v>8</v>
      </c>
      <c r="N612" s="416">
        <v>3</v>
      </c>
      <c r="O612" s="416">
        <v>0</v>
      </c>
      <c r="P612" s="416">
        <v>8</v>
      </c>
      <c r="Q612" s="416">
        <v>4</v>
      </c>
      <c r="R612" s="416">
        <v>39</v>
      </c>
      <c r="S612" s="416">
        <v>0</v>
      </c>
      <c r="T612" s="416">
        <v>0</v>
      </c>
      <c r="U612" s="416">
        <v>0</v>
      </c>
      <c r="V612" s="416">
        <v>0</v>
      </c>
      <c r="W612" s="416">
        <v>3</v>
      </c>
      <c r="X612" s="416">
        <v>10</v>
      </c>
      <c r="Y612" s="416">
        <v>96</v>
      </c>
      <c r="Z612" s="416">
        <v>0</v>
      </c>
      <c r="AA612" s="416">
        <v>35</v>
      </c>
      <c r="AB612" s="416">
        <v>470</v>
      </c>
      <c r="AC612" s="561">
        <v>2</v>
      </c>
      <c r="AD612" s="561">
        <v>2</v>
      </c>
      <c r="AE612" s="416">
        <v>25</v>
      </c>
      <c r="AF612" s="416">
        <v>16</v>
      </c>
      <c r="AG612" s="416">
        <v>11</v>
      </c>
      <c r="AH612" s="416">
        <v>1</v>
      </c>
      <c r="AI612" s="416">
        <v>2</v>
      </c>
      <c r="AJ612" s="416">
        <v>2</v>
      </c>
      <c r="AK612" s="416">
        <v>4</v>
      </c>
      <c r="AL612" s="416">
        <v>2</v>
      </c>
      <c r="AM612" s="416">
        <v>63</v>
      </c>
      <c r="AN612" s="416">
        <v>19</v>
      </c>
      <c r="AO612" s="416">
        <v>8</v>
      </c>
      <c r="AP612" s="416">
        <v>8</v>
      </c>
      <c r="AQ612" s="416">
        <v>0</v>
      </c>
      <c r="AR612" s="416">
        <v>0</v>
      </c>
      <c r="AS612" s="416">
        <v>2</v>
      </c>
      <c r="AT612" s="416">
        <v>4</v>
      </c>
      <c r="AU612" s="416">
        <v>2</v>
      </c>
      <c r="AV612" s="416">
        <v>43</v>
      </c>
      <c r="AW612" s="448"/>
      <c r="AX612" s="416"/>
      <c r="AY612" s="437" t="str">
        <f t="shared" si="25"/>
        <v>No</v>
      </c>
      <c r="AZ612" s="437" t="str">
        <f t="shared" si="26"/>
        <v>No</v>
      </c>
      <c r="BA612" s="437"/>
      <c r="BB612" s="544"/>
      <c r="BC612" s="545"/>
      <c r="BD612" s="247"/>
      <c r="BE612" s="247"/>
      <c r="BF612" s="247"/>
      <c r="BG612" s="247"/>
      <c r="BH612" s="247"/>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FE612" s="146"/>
      <c r="FF612" s="146"/>
      <c r="FG612" s="146"/>
      <c r="FH612" s="146"/>
      <c r="FI612" s="146"/>
      <c r="FJ612" s="146"/>
      <c r="FK612" s="146"/>
      <c r="FL612" s="143"/>
      <c r="FM612" s="143"/>
      <c r="FN612" s="143"/>
      <c r="FO612" s="143"/>
      <c r="FP612" s="143"/>
      <c r="FQ612" s="143"/>
      <c r="FR612" s="143"/>
    </row>
    <row r="613" spans="1:174" x14ac:dyDescent="0.2">
      <c r="A613" s="150" t="s">
        <v>737</v>
      </c>
      <c r="B613" s="151" t="s">
        <v>276</v>
      </c>
      <c r="C613" s="152" t="s">
        <v>69</v>
      </c>
      <c r="D613" s="404" t="s">
        <v>736</v>
      </c>
      <c r="E613" s="436">
        <v>0</v>
      </c>
      <c r="F613" s="286">
        <v>65</v>
      </c>
      <c r="G613" s="447">
        <v>0</v>
      </c>
      <c r="H613" s="416">
        <v>4</v>
      </c>
      <c r="I613" s="416">
        <v>113</v>
      </c>
      <c r="J613" s="416">
        <v>243</v>
      </c>
      <c r="K613" s="416">
        <v>8</v>
      </c>
      <c r="L613" s="416">
        <v>3</v>
      </c>
      <c r="M613" s="416">
        <v>9</v>
      </c>
      <c r="N613" s="416">
        <v>5</v>
      </c>
      <c r="O613" s="416">
        <v>0</v>
      </c>
      <c r="P613" s="416">
        <v>3</v>
      </c>
      <c r="Q613" s="416">
        <v>12</v>
      </c>
      <c r="R613" s="416">
        <v>34</v>
      </c>
      <c r="S613" s="416">
        <v>242</v>
      </c>
      <c r="T613" s="416">
        <v>4</v>
      </c>
      <c r="U613" s="416">
        <v>0</v>
      </c>
      <c r="V613" s="416">
        <v>7</v>
      </c>
      <c r="W613" s="416">
        <v>2</v>
      </c>
      <c r="X613" s="416">
        <v>82</v>
      </c>
      <c r="Y613" s="416">
        <v>195</v>
      </c>
      <c r="Z613" s="416">
        <v>3</v>
      </c>
      <c r="AA613" s="416">
        <v>50</v>
      </c>
      <c r="AB613" s="416">
        <v>1084</v>
      </c>
      <c r="AC613" s="561">
        <v>2</v>
      </c>
      <c r="AD613" s="561">
        <v>3</v>
      </c>
      <c r="AE613" s="416">
        <v>24</v>
      </c>
      <c r="AF613" s="416">
        <v>26</v>
      </c>
      <c r="AG613" s="416">
        <v>15</v>
      </c>
      <c r="AH613" s="416">
        <v>9</v>
      </c>
      <c r="AI613" s="416">
        <v>2</v>
      </c>
      <c r="AJ613" s="416">
        <v>3</v>
      </c>
      <c r="AK613" s="416">
        <v>8</v>
      </c>
      <c r="AL613" s="416">
        <v>1</v>
      </c>
      <c r="AM613" s="416">
        <v>88</v>
      </c>
      <c r="AN613" s="416">
        <v>12</v>
      </c>
      <c r="AO613" s="416">
        <v>11</v>
      </c>
      <c r="AP613" s="416">
        <v>9</v>
      </c>
      <c r="AQ613" s="416">
        <v>3</v>
      </c>
      <c r="AR613" s="416">
        <v>0</v>
      </c>
      <c r="AS613" s="416">
        <v>2</v>
      </c>
      <c r="AT613" s="416">
        <v>8</v>
      </c>
      <c r="AU613" s="416">
        <v>1</v>
      </c>
      <c r="AV613" s="416">
        <v>46</v>
      </c>
      <c r="AW613" s="448"/>
      <c r="AX613" s="416"/>
      <c r="AY613" s="437" t="str">
        <f t="shared" si="25"/>
        <v>No</v>
      </c>
      <c r="AZ613" s="437" t="str">
        <f t="shared" si="26"/>
        <v>Open</v>
      </c>
      <c r="BA613" s="437"/>
      <c r="BB613" s="544"/>
      <c r="BC613" s="545"/>
      <c r="BD613" s="247"/>
      <c r="BE613" s="247"/>
      <c r="BF613" s="247"/>
      <c r="BG613" s="247"/>
      <c r="BH613" s="247"/>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FE613" s="146"/>
      <c r="FF613" s="146"/>
      <c r="FG613" s="146"/>
      <c r="FH613" s="146"/>
      <c r="FI613" s="146"/>
      <c r="FJ613" s="146"/>
      <c r="FK613" s="146"/>
      <c r="FL613" s="143"/>
      <c r="FM613" s="143"/>
      <c r="FN613" s="143"/>
      <c r="FO613" s="143"/>
      <c r="FP613" s="143"/>
      <c r="FQ613" s="143"/>
      <c r="FR613" s="143"/>
    </row>
    <row r="614" spans="1:174" x14ac:dyDescent="0.2">
      <c r="A614" s="150" t="s">
        <v>739</v>
      </c>
      <c r="B614" s="151" t="s">
        <v>282</v>
      </c>
      <c r="C614" s="152" t="s">
        <v>293</v>
      </c>
      <c r="D614" s="404" t="s">
        <v>738</v>
      </c>
      <c r="E614" s="436">
        <v>0</v>
      </c>
      <c r="F614" s="286">
        <v>68</v>
      </c>
      <c r="G614" s="447">
        <v>0</v>
      </c>
      <c r="H614" s="416">
        <v>9</v>
      </c>
      <c r="I614" s="416">
        <v>178</v>
      </c>
      <c r="J614" s="416">
        <v>392</v>
      </c>
      <c r="K614" s="416">
        <v>6</v>
      </c>
      <c r="L614" s="416">
        <v>2</v>
      </c>
      <c r="M614" s="416">
        <v>16</v>
      </c>
      <c r="N614" s="416">
        <v>4</v>
      </c>
      <c r="O614" s="416">
        <v>0</v>
      </c>
      <c r="P614" s="416">
        <v>42</v>
      </c>
      <c r="Q614" s="416">
        <v>373</v>
      </c>
      <c r="R614" s="416">
        <v>1482</v>
      </c>
      <c r="S614" s="416">
        <v>0</v>
      </c>
      <c r="T614" s="416">
        <v>0</v>
      </c>
      <c r="U614" s="416">
        <v>7</v>
      </c>
      <c r="V614" s="416">
        <v>43</v>
      </c>
      <c r="W614" s="416">
        <v>26</v>
      </c>
      <c r="X614" s="416">
        <v>9</v>
      </c>
      <c r="Y614" s="416">
        <v>330</v>
      </c>
      <c r="Z614" s="416">
        <v>0</v>
      </c>
      <c r="AA614" s="416">
        <v>0</v>
      </c>
      <c r="AB614" s="416">
        <v>2987</v>
      </c>
      <c r="AC614" s="561">
        <v>1</v>
      </c>
      <c r="AD614" s="561">
        <v>1</v>
      </c>
      <c r="AE614" s="416">
        <v>938</v>
      </c>
      <c r="AF614" s="416">
        <v>268</v>
      </c>
      <c r="AG614" s="416">
        <v>446</v>
      </c>
      <c r="AH614" s="416">
        <v>162</v>
      </c>
      <c r="AI614" s="416">
        <v>14</v>
      </c>
      <c r="AJ614" s="416">
        <v>11</v>
      </c>
      <c r="AK614" s="416">
        <v>5</v>
      </c>
      <c r="AL614" s="416">
        <v>1</v>
      </c>
      <c r="AM614" s="416">
        <v>1845</v>
      </c>
      <c r="AN614" s="416">
        <v>982</v>
      </c>
      <c r="AO614" s="416">
        <v>249</v>
      </c>
      <c r="AP614" s="416">
        <v>430</v>
      </c>
      <c r="AQ614" s="416">
        <v>162</v>
      </c>
      <c r="AR614" s="416">
        <v>18</v>
      </c>
      <c r="AS614" s="416">
        <v>8</v>
      </c>
      <c r="AT614" s="416">
        <v>5</v>
      </c>
      <c r="AU614" s="416">
        <v>1</v>
      </c>
      <c r="AV614" s="416">
        <v>1855</v>
      </c>
      <c r="AW614" s="448"/>
      <c r="AX614" s="416"/>
      <c r="AY614" s="437" t="str">
        <f t="shared" si="25"/>
        <v>Yes</v>
      </c>
      <c r="AZ614" s="437" t="str">
        <f t="shared" si="26"/>
        <v>Yes</v>
      </c>
      <c r="BA614" s="437"/>
      <c r="BB614" s="544"/>
      <c r="BC614" s="545"/>
      <c r="BD614" s="247"/>
      <c r="BE614" s="247"/>
      <c r="BF614" s="247"/>
      <c r="BG614" s="247"/>
      <c r="BH614" s="247"/>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FE614" s="146"/>
      <c r="FF614" s="146"/>
      <c r="FG614" s="146"/>
      <c r="FH614" s="146"/>
      <c r="FI614" s="146"/>
      <c r="FJ614" s="146"/>
      <c r="FK614" s="146"/>
      <c r="FL614" s="143"/>
      <c r="FM614" s="143"/>
      <c r="FN614" s="143"/>
      <c r="FO614" s="143"/>
      <c r="FP614" s="143"/>
      <c r="FQ614" s="143"/>
      <c r="FR614" s="143"/>
    </row>
    <row r="615" spans="1:174" x14ac:dyDescent="0.2">
      <c r="A615" s="150" t="s">
        <v>741</v>
      </c>
      <c r="B615" s="151" t="s">
        <v>276</v>
      </c>
      <c r="C615" s="152" t="s">
        <v>277</v>
      </c>
      <c r="D615" s="404" t="s">
        <v>740</v>
      </c>
      <c r="E615" s="436">
        <v>0</v>
      </c>
      <c r="F615" s="286">
        <v>29</v>
      </c>
      <c r="G615" s="447">
        <v>0</v>
      </c>
      <c r="H615" s="416">
        <v>2</v>
      </c>
      <c r="I615" s="416">
        <v>38</v>
      </c>
      <c r="J615" s="416">
        <v>95</v>
      </c>
      <c r="K615" s="416">
        <v>2</v>
      </c>
      <c r="L615" s="416">
        <v>2</v>
      </c>
      <c r="M615" s="416">
        <v>4</v>
      </c>
      <c r="N615" s="416">
        <v>1</v>
      </c>
      <c r="O615" s="416">
        <v>0</v>
      </c>
      <c r="P615" s="416">
        <v>0</v>
      </c>
      <c r="Q615" s="416">
        <v>1</v>
      </c>
      <c r="R615" s="416">
        <v>25</v>
      </c>
      <c r="S615" s="416">
        <v>481</v>
      </c>
      <c r="T615" s="416">
        <v>1</v>
      </c>
      <c r="U615" s="416">
        <v>0</v>
      </c>
      <c r="V615" s="416">
        <v>5</v>
      </c>
      <c r="W615" s="416">
        <v>0</v>
      </c>
      <c r="X615" s="416">
        <v>15</v>
      </c>
      <c r="Y615" s="416">
        <v>67</v>
      </c>
      <c r="Z615" s="416">
        <v>2</v>
      </c>
      <c r="AA615" s="416">
        <v>30</v>
      </c>
      <c r="AB615" s="416">
        <v>800</v>
      </c>
      <c r="AC615" s="561">
        <v>2</v>
      </c>
      <c r="AD615" s="561">
        <v>2</v>
      </c>
      <c r="AE615" s="416">
        <v>2</v>
      </c>
      <c r="AF615" s="416">
        <v>12</v>
      </c>
      <c r="AG615" s="416">
        <v>19</v>
      </c>
      <c r="AH615" s="416">
        <v>12</v>
      </c>
      <c r="AI615" s="416">
        <v>2</v>
      </c>
      <c r="AJ615" s="416">
        <v>0</v>
      </c>
      <c r="AK615" s="416">
        <v>0</v>
      </c>
      <c r="AL615" s="416">
        <v>0</v>
      </c>
      <c r="AM615" s="416">
        <v>47</v>
      </c>
      <c r="AN615" s="416">
        <v>2</v>
      </c>
      <c r="AO615" s="416">
        <v>7</v>
      </c>
      <c r="AP615" s="416">
        <v>14</v>
      </c>
      <c r="AQ615" s="416">
        <v>1</v>
      </c>
      <c r="AR615" s="416">
        <v>1</v>
      </c>
      <c r="AS615" s="416">
        <v>0</v>
      </c>
      <c r="AT615" s="416">
        <v>0</v>
      </c>
      <c r="AU615" s="416">
        <v>1</v>
      </c>
      <c r="AV615" s="416">
        <v>26</v>
      </c>
      <c r="AW615" s="448"/>
      <c r="AX615" s="416"/>
      <c r="AY615" s="437" t="str">
        <f t="shared" si="25"/>
        <v>No</v>
      </c>
      <c r="AZ615" s="437" t="str">
        <f t="shared" si="26"/>
        <v>No</v>
      </c>
      <c r="BA615" s="437"/>
      <c r="BB615" s="544"/>
      <c r="BC615" s="545"/>
      <c r="BD615" s="247"/>
      <c r="BE615" s="247"/>
      <c r="BF615" s="247"/>
      <c r="BG615" s="247"/>
      <c r="BH615" s="247"/>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FE615" s="146"/>
      <c r="FF615" s="146"/>
      <c r="FG615" s="146"/>
      <c r="FH615" s="146"/>
      <c r="FI615" s="146"/>
      <c r="FJ615" s="146"/>
      <c r="FK615" s="146"/>
      <c r="FL615" s="143"/>
      <c r="FM615" s="143"/>
      <c r="FN615" s="143"/>
      <c r="FO615" s="143"/>
      <c r="FP615" s="143"/>
      <c r="FQ615" s="143"/>
      <c r="FR615" s="143"/>
    </row>
    <row r="616" spans="1:174" x14ac:dyDescent="0.2">
      <c r="A616" s="150" t="s">
        <v>743</v>
      </c>
      <c r="B616" s="151" t="s">
        <v>280</v>
      </c>
      <c r="C616" s="152" t="s">
        <v>128</v>
      </c>
      <c r="D616" s="404" t="s">
        <v>742</v>
      </c>
      <c r="E616" s="436">
        <v>0</v>
      </c>
      <c r="F616" s="286">
        <v>55</v>
      </c>
      <c r="G616" s="447">
        <v>0</v>
      </c>
      <c r="H616" s="416">
        <v>4</v>
      </c>
      <c r="I616" s="416">
        <v>72</v>
      </c>
      <c r="J616" s="416">
        <v>302</v>
      </c>
      <c r="K616" s="416">
        <v>0</v>
      </c>
      <c r="L616" s="416">
        <v>0</v>
      </c>
      <c r="M616" s="416">
        <v>4</v>
      </c>
      <c r="N616" s="416">
        <v>3</v>
      </c>
      <c r="O616" s="416">
        <v>1</v>
      </c>
      <c r="P616" s="416">
        <v>1</v>
      </c>
      <c r="Q616" s="416">
        <v>0</v>
      </c>
      <c r="R616" s="416">
        <v>151</v>
      </c>
      <c r="S616" s="416">
        <v>0</v>
      </c>
      <c r="T616" s="416">
        <v>0</v>
      </c>
      <c r="U616" s="416">
        <v>1</v>
      </c>
      <c r="V616" s="416">
        <v>0</v>
      </c>
      <c r="W616" s="416">
        <v>9</v>
      </c>
      <c r="X616" s="416">
        <v>3</v>
      </c>
      <c r="Y616" s="416">
        <v>273</v>
      </c>
      <c r="Z616" s="416">
        <v>11</v>
      </c>
      <c r="AA616" s="416">
        <v>7</v>
      </c>
      <c r="AB616" s="416">
        <v>897</v>
      </c>
      <c r="AC616" s="561">
        <v>2</v>
      </c>
      <c r="AD616" s="561">
        <v>2</v>
      </c>
      <c r="AE616" s="416">
        <v>6</v>
      </c>
      <c r="AF616" s="416">
        <v>44</v>
      </c>
      <c r="AG616" s="416">
        <v>113</v>
      </c>
      <c r="AH616" s="416">
        <v>45</v>
      </c>
      <c r="AI616" s="416">
        <v>15</v>
      </c>
      <c r="AJ616" s="416">
        <v>6</v>
      </c>
      <c r="AK616" s="416">
        <v>1</v>
      </c>
      <c r="AL616" s="416">
        <v>0</v>
      </c>
      <c r="AM616" s="416">
        <v>230</v>
      </c>
      <c r="AN616" s="416">
        <v>5</v>
      </c>
      <c r="AO616" s="416">
        <v>30</v>
      </c>
      <c r="AP616" s="416">
        <v>77</v>
      </c>
      <c r="AQ616" s="416">
        <v>26</v>
      </c>
      <c r="AR616" s="416">
        <v>7</v>
      </c>
      <c r="AS616" s="416">
        <v>6</v>
      </c>
      <c r="AT616" s="416">
        <v>0</v>
      </c>
      <c r="AU616" s="416">
        <v>0</v>
      </c>
      <c r="AV616" s="416">
        <v>151</v>
      </c>
      <c r="AW616" s="448"/>
      <c r="AX616" s="416"/>
      <c r="AY616" s="437" t="str">
        <f t="shared" si="25"/>
        <v>No</v>
      </c>
      <c r="AZ616" s="437" t="str">
        <f t="shared" si="26"/>
        <v>No</v>
      </c>
      <c r="BA616" s="437"/>
      <c r="BB616" s="544"/>
      <c r="BC616" s="545"/>
      <c r="BD616" s="247"/>
      <c r="BE616" s="247"/>
      <c r="BF616" s="247"/>
      <c r="BG616" s="247"/>
      <c r="BH616" s="247"/>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FE616" s="146"/>
      <c r="FF616" s="146"/>
      <c r="FG616" s="146"/>
      <c r="FH616" s="146"/>
      <c r="FI616" s="146"/>
      <c r="FJ616" s="146"/>
      <c r="FK616" s="146"/>
      <c r="FL616" s="143"/>
      <c r="FM616" s="143"/>
      <c r="FN616" s="143"/>
      <c r="FO616" s="143"/>
      <c r="FP616" s="143"/>
      <c r="FQ616" s="143"/>
      <c r="FR616" s="143"/>
    </row>
    <row r="617" spans="1:174" x14ac:dyDescent="0.2">
      <c r="A617" s="150" t="s">
        <v>745</v>
      </c>
      <c r="B617" s="151" t="s">
        <v>276</v>
      </c>
      <c r="C617" s="152" t="s">
        <v>277</v>
      </c>
      <c r="D617" s="404" t="s">
        <v>744</v>
      </c>
      <c r="E617" s="436">
        <v>0</v>
      </c>
      <c r="F617" s="286">
        <v>52</v>
      </c>
      <c r="G617" s="447">
        <v>0</v>
      </c>
      <c r="H617" s="416">
        <v>10</v>
      </c>
      <c r="I617" s="416">
        <v>72</v>
      </c>
      <c r="J617" s="416">
        <v>174</v>
      </c>
      <c r="K617" s="416">
        <v>2</v>
      </c>
      <c r="L617" s="416">
        <v>2</v>
      </c>
      <c r="M617" s="416">
        <v>4</v>
      </c>
      <c r="N617" s="416">
        <v>1</v>
      </c>
      <c r="O617" s="416">
        <v>0</v>
      </c>
      <c r="P617" s="416">
        <v>116</v>
      </c>
      <c r="Q617" s="416">
        <v>0</v>
      </c>
      <c r="R617" s="416">
        <v>46</v>
      </c>
      <c r="S617" s="416">
        <v>0</v>
      </c>
      <c r="T617" s="416">
        <v>0</v>
      </c>
      <c r="U617" s="416">
        <v>2</v>
      </c>
      <c r="V617" s="416">
        <v>10</v>
      </c>
      <c r="W617" s="416">
        <v>15</v>
      </c>
      <c r="X617" s="416">
        <v>8</v>
      </c>
      <c r="Y617" s="416">
        <v>101</v>
      </c>
      <c r="Z617" s="416">
        <v>0</v>
      </c>
      <c r="AA617" s="416">
        <v>15</v>
      </c>
      <c r="AB617" s="416">
        <v>630</v>
      </c>
      <c r="AC617" s="561">
        <v>2</v>
      </c>
      <c r="AD617" s="561">
        <v>3</v>
      </c>
      <c r="AE617" s="416">
        <v>12</v>
      </c>
      <c r="AF617" s="416">
        <v>21</v>
      </c>
      <c r="AG617" s="416">
        <v>9</v>
      </c>
      <c r="AH617" s="416">
        <v>11</v>
      </c>
      <c r="AI617" s="416">
        <v>2</v>
      </c>
      <c r="AJ617" s="416">
        <v>3</v>
      </c>
      <c r="AK617" s="416">
        <v>0</v>
      </c>
      <c r="AL617" s="416">
        <v>0</v>
      </c>
      <c r="AM617" s="416">
        <v>58</v>
      </c>
      <c r="AN617" s="416">
        <v>12</v>
      </c>
      <c r="AO617" s="416">
        <v>17</v>
      </c>
      <c r="AP617" s="416">
        <v>7</v>
      </c>
      <c r="AQ617" s="416">
        <v>7</v>
      </c>
      <c r="AR617" s="416">
        <v>1</v>
      </c>
      <c r="AS617" s="416">
        <v>2</v>
      </c>
      <c r="AT617" s="416">
        <v>0</v>
      </c>
      <c r="AU617" s="416">
        <v>0</v>
      </c>
      <c r="AV617" s="416">
        <v>46</v>
      </c>
      <c r="AW617" s="448"/>
      <c r="AX617" s="416"/>
      <c r="AY617" s="437" t="str">
        <f t="shared" si="25"/>
        <v>No</v>
      </c>
      <c r="AZ617" s="437" t="str">
        <f t="shared" si="26"/>
        <v>Open</v>
      </c>
      <c r="BA617" s="437"/>
      <c r="BB617" s="544"/>
      <c r="BC617" s="545"/>
      <c r="BD617" s="247"/>
      <c r="BE617" s="247"/>
      <c r="BF617" s="247"/>
      <c r="BG617" s="247"/>
      <c r="BH617" s="247"/>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FE617" s="146"/>
      <c r="FF617" s="146"/>
      <c r="FG617" s="146"/>
      <c r="FH617" s="146"/>
      <c r="FI617" s="146"/>
      <c r="FJ617" s="146"/>
      <c r="FK617" s="146"/>
      <c r="FL617" s="143"/>
      <c r="FM617" s="143"/>
      <c r="FN617" s="143"/>
      <c r="FO617" s="143"/>
      <c r="FP617" s="143"/>
      <c r="FQ617" s="143"/>
      <c r="FR617" s="143"/>
    </row>
    <row r="618" spans="1:174" x14ac:dyDescent="0.2">
      <c r="A618" s="150" t="s">
        <v>746</v>
      </c>
      <c r="B618" s="151" t="s">
        <v>284</v>
      </c>
      <c r="C618" s="152" t="s">
        <v>285</v>
      </c>
      <c r="D618" s="404" t="s">
        <v>335</v>
      </c>
      <c r="E618" s="436">
        <v>0</v>
      </c>
      <c r="F618" s="286">
        <v>38</v>
      </c>
      <c r="G618" s="447">
        <v>0</v>
      </c>
      <c r="H618" s="416">
        <v>6</v>
      </c>
      <c r="I618" s="416">
        <v>80</v>
      </c>
      <c r="J618" s="416">
        <v>235</v>
      </c>
      <c r="K618" s="416">
        <v>2</v>
      </c>
      <c r="L618" s="416">
        <v>4</v>
      </c>
      <c r="M618" s="416">
        <v>9</v>
      </c>
      <c r="N618" s="416">
        <v>2</v>
      </c>
      <c r="O618" s="416">
        <v>0</v>
      </c>
      <c r="P618" s="416">
        <v>10</v>
      </c>
      <c r="Q618" s="416">
        <v>44</v>
      </c>
      <c r="R618" s="416">
        <v>128</v>
      </c>
      <c r="S618" s="416">
        <v>96</v>
      </c>
      <c r="T618" s="416">
        <v>3</v>
      </c>
      <c r="U618" s="416">
        <v>1</v>
      </c>
      <c r="V618" s="416">
        <v>17</v>
      </c>
      <c r="W618" s="416">
        <v>9</v>
      </c>
      <c r="X618" s="416">
        <v>0</v>
      </c>
      <c r="Y618" s="416">
        <v>133</v>
      </c>
      <c r="Z618" s="416">
        <v>0</v>
      </c>
      <c r="AA618" s="416">
        <v>6</v>
      </c>
      <c r="AB618" s="416">
        <v>823</v>
      </c>
      <c r="AC618" s="561">
        <v>2</v>
      </c>
      <c r="AD618" s="561">
        <v>2</v>
      </c>
      <c r="AE618" s="416">
        <v>96</v>
      </c>
      <c r="AF618" s="416">
        <v>83</v>
      </c>
      <c r="AG618" s="416">
        <v>53</v>
      </c>
      <c r="AH618" s="416">
        <v>24</v>
      </c>
      <c r="AI618" s="416">
        <v>10</v>
      </c>
      <c r="AJ618" s="416">
        <v>1</v>
      </c>
      <c r="AK618" s="416">
        <v>1</v>
      </c>
      <c r="AL618" s="416">
        <v>0</v>
      </c>
      <c r="AM618" s="416">
        <v>268</v>
      </c>
      <c r="AN618" s="416">
        <v>65</v>
      </c>
      <c r="AO618" s="416">
        <v>49</v>
      </c>
      <c r="AP618" s="416">
        <v>37</v>
      </c>
      <c r="AQ618" s="416">
        <v>14</v>
      </c>
      <c r="AR618" s="416">
        <v>6</v>
      </c>
      <c r="AS618" s="416">
        <v>0</v>
      </c>
      <c r="AT618" s="416">
        <v>1</v>
      </c>
      <c r="AU618" s="416">
        <v>0</v>
      </c>
      <c r="AV618" s="416">
        <v>172</v>
      </c>
      <c r="AW618" s="448"/>
      <c r="AX618" s="416"/>
      <c r="AY618" s="437" t="str">
        <f t="shared" si="25"/>
        <v>No</v>
      </c>
      <c r="AZ618" s="437" t="str">
        <f t="shared" si="26"/>
        <v>No</v>
      </c>
      <c r="BA618" s="437"/>
      <c r="BB618" s="544"/>
      <c r="BC618" s="545"/>
      <c r="BD618" s="247"/>
      <c r="BE618" s="247"/>
      <c r="BF618" s="247"/>
      <c r="BG618" s="247"/>
      <c r="BH618" s="247"/>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FE618" s="146"/>
      <c r="FF618" s="146"/>
      <c r="FG618" s="146"/>
      <c r="FH618" s="146"/>
      <c r="FI618" s="146"/>
      <c r="FJ618" s="146"/>
      <c r="FK618" s="146"/>
      <c r="FL618" s="143"/>
      <c r="FM618" s="143"/>
      <c r="FN618" s="143"/>
      <c r="FO618" s="143"/>
      <c r="FP618" s="143"/>
      <c r="FQ618" s="143"/>
      <c r="FR618" s="143"/>
    </row>
    <row r="619" spans="1:174" x14ac:dyDescent="0.2">
      <c r="A619" s="150" t="s">
        <v>748</v>
      </c>
      <c r="B619" s="151" t="s">
        <v>282</v>
      </c>
      <c r="C619" s="152" t="s">
        <v>278</v>
      </c>
      <c r="D619" s="404" t="s">
        <v>747</v>
      </c>
      <c r="E619" s="436">
        <v>0</v>
      </c>
      <c r="F619" s="286">
        <v>197</v>
      </c>
      <c r="G619" s="447">
        <v>0</v>
      </c>
      <c r="H619" s="416">
        <v>7</v>
      </c>
      <c r="I619" s="416">
        <v>116</v>
      </c>
      <c r="J619" s="416">
        <v>322</v>
      </c>
      <c r="K619" s="416">
        <v>5</v>
      </c>
      <c r="L619" s="416">
        <v>6</v>
      </c>
      <c r="M619" s="416">
        <v>13</v>
      </c>
      <c r="N619" s="416">
        <v>2</v>
      </c>
      <c r="O619" s="416">
        <v>1</v>
      </c>
      <c r="P619" s="416">
        <v>29</v>
      </c>
      <c r="Q619" s="416">
        <v>0</v>
      </c>
      <c r="R619" s="416">
        <v>121</v>
      </c>
      <c r="S619" s="416">
        <v>0</v>
      </c>
      <c r="T619" s="416">
        <v>0</v>
      </c>
      <c r="U619" s="416">
        <v>0</v>
      </c>
      <c r="V619" s="416">
        <v>10</v>
      </c>
      <c r="W619" s="416">
        <v>29</v>
      </c>
      <c r="X619" s="416">
        <v>7</v>
      </c>
      <c r="Y619" s="416">
        <v>513</v>
      </c>
      <c r="Z619" s="416">
        <v>0</v>
      </c>
      <c r="AA619" s="416">
        <v>13</v>
      </c>
      <c r="AB619" s="416">
        <v>1391</v>
      </c>
      <c r="AC619" s="561">
        <v>2</v>
      </c>
      <c r="AD619" s="561">
        <v>2</v>
      </c>
      <c r="AE619" s="416">
        <v>154</v>
      </c>
      <c r="AF619" s="416">
        <v>47</v>
      </c>
      <c r="AG619" s="416">
        <v>14</v>
      </c>
      <c r="AH619" s="416">
        <v>5</v>
      </c>
      <c r="AI619" s="416">
        <v>5</v>
      </c>
      <c r="AJ619" s="416">
        <v>0</v>
      </c>
      <c r="AK619" s="416">
        <v>0</v>
      </c>
      <c r="AL619" s="416">
        <v>0</v>
      </c>
      <c r="AM619" s="416">
        <v>225</v>
      </c>
      <c r="AN619" s="416">
        <v>81</v>
      </c>
      <c r="AO619" s="416">
        <v>27</v>
      </c>
      <c r="AP619" s="416">
        <v>8</v>
      </c>
      <c r="AQ619" s="416">
        <v>4</v>
      </c>
      <c r="AR619" s="416">
        <v>1</v>
      </c>
      <c r="AS619" s="416">
        <v>0</v>
      </c>
      <c r="AT619" s="416">
        <v>0</v>
      </c>
      <c r="AU619" s="416">
        <v>0</v>
      </c>
      <c r="AV619" s="416">
        <v>121</v>
      </c>
      <c r="AW619" s="448"/>
      <c r="AX619" s="416"/>
      <c r="AY619" s="437" t="str">
        <f t="shared" si="25"/>
        <v>No</v>
      </c>
      <c r="AZ619" s="437" t="str">
        <f t="shared" si="26"/>
        <v>No</v>
      </c>
      <c r="BA619" s="437"/>
      <c r="BB619" s="544"/>
      <c r="BC619" s="545"/>
      <c r="BD619" s="247"/>
      <c r="BE619" s="247"/>
      <c r="BF619" s="247"/>
      <c r="BG619" s="247"/>
      <c r="BH619" s="247"/>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FE619" s="146"/>
      <c r="FF619" s="146"/>
      <c r="FG619" s="146"/>
      <c r="FH619" s="146"/>
      <c r="FI619" s="146"/>
      <c r="FJ619" s="146"/>
      <c r="FK619" s="146"/>
      <c r="FL619" s="143"/>
      <c r="FM619" s="143"/>
      <c r="FN619" s="143"/>
      <c r="FO619" s="143"/>
      <c r="FP619" s="143"/>
      <c r="FQ619" s="143"/>
      <c r="FR619" s="143"/>
    </row>
    <row r="620" spans="1:174" x14ac:dyDescent="0.2">
      <c r="A620" s="150" t="s">
        <v>750</v>
      </c>
      <c r="B620" s="151" t="s">
        <v>276</v>
      </c>
      <c r="C620" s="152" t="s">
        <v>286</v>
      </c>
      <c r="D620" s="404" t="s">
        <v>749</v>
      </c>
      <c r="E620" s="436">
        <v>0</v>
      </c>
      <c r="F620" s="286">
        <v>3</v>
      </c>
      <c r="G620" s="447">
        <v>0</v>
      </c>
      <c r="H620" s="416">
        <v>3</v>
      </c>
      <c r="I620" s="416">
        <v>31</v>
      </c>
      <c r="J620" s="416">
        <v>72</v>
      </c>
      <c r="K620" s="416">
        <v>8</v>
      </c>
      <c r="L620" s="416">
        <v>1</v>
      </c>
      <c r="M620" s="416">
        <v>6</v>
      </c>
      <c r="N620" s="416">
        <v>0</v>
      </c>
      <c r="O620" s="416">
        <v>0</v>
      </c>
      <c r="P620" s="416">
        <v>5</v>
      </c>
      <c r="Q620" s="416">
        <v>0</v>
      </c>
      <c r="R620" s="416">
        <v>33</v>
      </c>
      <c r="S620" s="416">
        <v>0</v>
      </c>
      <c r="T620" s="416">
        <v>0</v>
      </c>
      <c r="U620" s="416">
        <v>1</v>
      </c>
      <c r="V620" s="416">
        <v>5</v>
      </c>
      <c r="W620" s="416">
        <v>5</v>
      </c>
      <c r="X620" s="416">
        <v>3</v>
      </c>
      <c r="Y620" s="416">
        <v>51</v>
      </c>
      <c r="Z620" s="416">
        <v>0</v>
      </c>
      <c r="AA620" s="416">
        <v>2</v>
      </c>
      <c r="AB620" s="416">
        <v>229</v>
      </c>
      <c r="AC620" s="561">
        <v>2</v>
      </c>
      <c r="AD620" s="561">
        <v>3</v>
      </c>
      <c r="AE620" s="416">
        <v>23</v>
      </c>
      <c r="AF620" s="416">
        <v>24</v>
      </c>
      <c r="AG620" s="416">
        <v>2</v>
      </c>
      <c r="AH620" s="416">
        <v>1</v>
      </c>
      <c r="AI620" s="416">
        <v>1</v>
      </c>
      <c r="AJ620" s="416">
        <v>0</v>
      </c>
      <c r="AK620" s="416">
        <v>0</v>
      </c>
      <c r="AL620" s="416">
        <v>0</v>
      </c>
      <c r="AM620" s="416">
        <v>51</v>
      </c>
      <c r="AN620" s="416">
        <v>13</v>
      </c>
      <c r="AO620" s="416">
        <v>17</v>
      </c>
      <c r="AP620" s="416">
        <v>1</v>
      </c>
      <c r="AQ620" s="416">
        <v>2</v>
      </c>
      <c r="AR620" s="416">
        <v>0</v>
      </c>
      <c r="AS620" s="416">
        <v>0</v>
      </c>
      <c r="AT620" s="416">
        <v>0</v>
      </c>
      <c r="AU620" s="416">
        <v>0</v>
      </c>
      <c r="AV620" s="416">
        <v>33</v>
      </c>
      <c r="AW620" s="448"/>
      <c r="AX620" s="416"/>
      <c r="AY620" s="437" t="str">
        <f t="shared" si="25"/>
        <v>No</v>
      </c>
      <c r="AZ620" s="437" t="str">
        <f t="shared" si="26"/>
        <v>Open</v>
      </c>
      <c r="BA620" s="437"/>
      <c r="BB620" s="544"/>
      <c r="BC620" s="545"/>
      <c r="BD620" s="247"/>
      <c r="BE620" s="247"/>
      <c r="BF620" s="247"/>
      <c r="BG620" s="247"/>
      <c r="BH620" s="247"/>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FE620" s="146"/>
      <c r="FF620" s="146"/>
      <c r="FG620" s="146"/>
      <c r="FH620" s="146"/>
      <c r="FI620" s="146"/>
      <c r="FJ620" s="146"/>
      <c r="FK620" s="146"/>
      <c r="FL620" s="143"/>
      <c r="FM620" s="143"/>
      <c r="FN620" s="143"/>
      <c r="FO620" s="143"/>
      <c r="FP620" s="143"/>
      <c r="FQ620" s="143"/>
      <c r="FR620" s="143"/>
    </row>
    <row r="621" spans="1:174" x14ac:dyDescent="0.2">
      <c r="A621" s="150" t="s">
        <v>752</v>
      </c>
      <c r="B621" s="151" t="s">
        <v>276</v>
      </c>
      <c r="C621" s="152" t="s">
        <v>277</v>
      </c>
      <c r="D621" s="404" t="s">
        <v>751</v>
      </c>
      <c r="E621" s="436">
        <v>0</v>
      </c>
      <c r="F621" s="286">
        <v>9</v>
      </c>
      <c r="G621" s="447">
        <v>0</v>
      </c>
      <c r="H621" s="416">
        <v>1</v>
      </c>
      <c r="I621" s="416">
        <v>45</v>
      </c>
      <c r="J621" s="416">
        <v>123</v>
      </c>
      <c r="K621" s="416">
        <v>4</v>
      </c>
      <c r="L621" s="416">
        <v>2</v>
      </c>
      <c r="M621" s="416">
        <v>4</v>
      </c>
      <c r="N621" s="416">
        <v>1</v>
      </c>
      <c r="O621" s="416">
        <v>0</v>
      </c>
      <c r="P621" s="416">
        <v>3</v>
      </c>
      <c r="Q621" s="416">
        <v>3</v>
      </c>
      <c r="R621" s="416">
        <v>19</v>
      </c>
      <c r="S621" s="416">
        <v>0</v>
      </c>
      <c r="T621" s="416">
        <v>0</v>
      </c>
      <c r="U621" s="416">
        <v>1</v>
      </c>
      <c r="V621" s="416">
        <v>11</v>
      </c>
      <c r="W621" s="416">
        <v>5</v>
      </c>
      <c r="X621" s="416">
        <v>37</v>
      </c>
      <c r="Y621" s="416">
        <v>82</v>
      </c>
      <c r="Z621" s="416">
        <v>0</v>
      </c>
      <c r="AA621" s="416">
        <v>48</v>
      </c>
      <c r="AB621" s="416">
        <v>398</v>
      </c>
      <c r="AC621" s="561">
        <v>2</v>
      </c>
      <c r="AD621" s="561">
        <v>3</v>
      </c>
      <c r="AE621" s="416">
        <v>0</v>
      </c>
      <c r="AF621" s="416">
        <v>0</v>
      </c>
      <c r="AG621" s="416">
        <v>0</v>
      </c>
      <c r="AH621" s="416">
        <v>0</v>
      </c>
      <c r="AI621" s="416">
        <v>0</v>
      </c>
      <c r="AJ621" s="416">
        <v>0</v>
      </c>
      <c r="AK621" s="416">
        <v>0</v>
      </c>
      <c r="AL621" s="416">
        <v>0</v>
      </c>
      <c r="AM621" s="416">
        <v>0</v>
      </c>
      <c r="AN621" s="416">
        <v>2</v>
      </c>
      <c r="AO621" s="416">
        <v>2</v>
      </c>
      <c r="AP621" s="416">
        <v>5</v>
      </c>
      <c r="AQ621" s="416">
        <v>8</v>
      </c>
      <c r="AR621" s="416">
        <v>4</v>
      </c>
      <c r="AS621" s="416">
        <v>1</v>
      </c>
      <c r="AT621" s="416">
        <v>0</v>
      </c>
      <c r="AU621" s="416">
        <v>0</v>
      </c>
      <c r="AV621" s="416">
        <v>22</v>
      </c>
      <c r="AW621" s="448"/>
      <c r="AX621" s="416"/>
      <c r="AY621" s="437" t="str">
        <f t="shared" si="25"/>
        <v>No</v>
      </c>
      <c r="AZ621" s="437" t="str">
        <f t="shared" si="26"/>
        <v>Open</v>
      </c>
      <c r="BA621" s="437"/>
      <c r="BB621" s="544"/>
      <c r="BC621" s="545"/>
      <c r="BD621" s="247"/>
      <c r="BE621" s="247"/>
      <c r="BF621" s="247"/>
      <c r="BG621" s="247"/>
      <c r="BH621" s="247"/>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FE621" s="146"/>
      <c r="FF621" s="146"/>
      <c r="FG621" s="146"/>
      <c r="FH621" s="146"/>
      <c r="FI621" s="146"/>
      <c r="FJ621" s="146"/>
      <c r="FK621" s="146"/>
      <c r="FL621" s="143"/>
      <c r="FM621" s="143"/>
      <c r="FN621" s="143"/>
      <c r="FO621" s="143"/>
      <c r="FP621" s="143"/>
      <c r="FQ621" s="143"/>
      <c r="FR621" s="143"/>
    </row>
    <row r="622" spans="1:174" x14ac:dyDescent="0.2">
      <c r="A622" s="150" t="s">
        <v>754</v>
      </c>
      <c r="B622" s="151" t="s">
        <v>276</v>
      </c>
      <c r="C622" s="152" t="s">
        <v>285</v>
      </c>
      <c r="D622" s="404" t="s">
        <v>753</v>
      </c>
      <c r="E622" s="436">
        <v>0</v>
      </c>
      <c r="F622" s="286">
        <v>35</v>
      </c>
      <c r="G622" s="447">
        <v>0</v>
      </c>
      <c r="H622" s="416">
        <v>1</v>
      </c>
      <c r="I622" s="416">
        <v>113</v>
      </c>
      <c r="J622" s="416">
        <v>160</v>
      </c>
      <c r="K622" s="416">
        <v>2</v>
      </c>
      <c r="L622" s="416">
        <v>0</v>
      </c>
      <c r="M622" s="416">
        <v>4</v>
      </c>
      <c r="N622" s="416">
        <v>2</v>
      </c>
      <c r="O622" s="416">
        <v>0</v>
      </c>
      <c r="P622" s="416">
        <v>8</v>
      </c>
      <c r="Q622" s="416">
        <v>40</v>
      </c>
      <c r="R622" s="416">
        <v>43</v>
      </c>
      <c r="S622" s="416">
        <v>104</v>
      </c>
      <c r="T622" s="416">
        <v>1</v>
      </c>
      <c r="U622" s="416">
        <v>0</v>
      </c>
      <c r="V622" s="416">
        <v>18</v>
      </c>
      <c r="W622" s="416">
        <v>28</v>
      </c>
      <c r="X622" s="416">
        <v>45</v>
      </c>
      <c r="Y622" s="416">
        <v>122</v>
      </c>
      <c r="Z622" s="416">
        <v>0</v>
      </c>
      <c r="AA622" s="416">
        <v>55</v>
      </c>
      <c r="AB622" s="416">
        <v>781</v>
      </c>
      <c r="AC622" s="561">
        <v>2</v>
      </c>
      <c r="AD622" s="561">
        <v>2</v>
      </c>
      <c r="AE622" s="416">
        <v>32</v>
      </c>
      <c r="AF622" s="416">
        <v>30</v>
      </c>
      <c r="AG622" s="416">
        <v>49</v>
      </c>
      <c r="AH622" s="416">
        <v>3</v>
      </c>
      <c r="AI622" s="416">
        <v>5</v>
      </c>
      <c r="AJ622" s="416">
        <v>0</v>
      </c>
      <c r="AK622" s="416">
        <v>3</v>
      </c>
      <c r="AL622" s="416">
        <v>5</v>
      </c>
      <c r="AM622" s="416">
        <v>127</v>
      </c>
      <c r="AN622" s="416">
        <v>15</v>
      </c>
      <c r="AO622" s="416">
        <v>17</v>
      </c>
      <c r="AP622" s="416">
        <v>40</v>
      </c>
      <c r="AQ622" s="416">
        <v>0</v>
      </c>
      <c r="AR622" s="416">
        <v>3</v>
      </c>
      <c r="AS622" s="416">
        <v>0</v>
      </c>
      <c r="AT622" s="416">
        <v>3</v>
      </c>
      <c r="AU622" s="416">
        <v>5</v>
      </c>
      <c r="AV622" s="416">
        <v>83</v>
      </c>
      <c r="AW622" s="448"/>
      <c r="AX622" s="416"/>
      <c r="AY622" s="437" t="str">
        <f t="shared" si="25"/>
        <v>No</v>
      </c>
      <c r="AZ622" s="437" t="str">
        <f t="shared" si="26"/>
        <v>No</v>
      </c>
      <c r="BA622" s="437"/>
      <c r="BB622" s="544"/>
      <c r="BC622" s="545"/>
      <c r="BD622" s="247"/>
      <c r="BE622" s="247"/>
      <c r="BF622" s="247"/>
      <c r="BG622" s="247"/>
      <c r="BH622" s="247"/>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FE622" s="146"/>
      <c r="FF622" s="146"/>
      <c r="FG622" s="146"/>
      <c r="FH622" s="146"/>
      <c r="FI622" s="146"/>
      <c r="FJ622" s="146"/>
      <c r="FK622" s="146"/>
      <c r="FL622" s="143"/>
      <c r="FM622" s="143"/>
      <c r="FN622" s="143"/>
      <c r="FO622" s="143"/>
      <c r="FP622" s="143"/>
      <c r="FQ622" s="143"/>
      <c r="FR622" s="143"/>
    </row>
    <row r="623" spans="1:174" x14ac:dyDescent="0.2">
      <c r="A623" s="150" t="s">
        <v>756</v>
      </c>
      <c r="B623" s="151" t="s">
        <v>276</v>
      </c>
      <c r="C623" s="152" t="s">
        <v>285</v>
      </c>
      <c r="D623" s="404" t="s">
        <v>755</v>
      </c>
      <c r="E623" s="436">
        <v>0</v>
      </c>
      <c r="F623" s="286">
        <v>45</v>
      </c>
      <c r="G623" s="447">
        <v>0</v>
      </c>
      <c r="H623" s="416">
        <v>3</v>
      </c>
      <c r="I623" s="416">
        <v>147</v>
      </c>
      <c r="J623" s="416">
        <v>229</v>
      </c>
      <c r="K623" s="416">
        <v>10</v>
      </c>
      <c r="L623" s="416">
        <v>2</v>
      </c>
      <c r="M623" s="416">
        <v>15</v>
      </c>
      <c r="N623" s="416">
        <v>5</v>
      </c>
      <c r="O623" s="416">
        <v>2</v>
      </c>
      <c r="P623" s="416">
        <v>4</v>
      </c>
      <c r="Q623" s="416">
        <v>13</v>
      </c>
      <c r="R623" s="416">
        <v>52</v>
      </c>
      <c r="S623" s="416">
        <v>2</v>
      </c>
      <c r="T623" s="416">
        <v>1</v>
      </c>
      <c r="U623" s="416">
        <v>3</v>
      </c>
      <c r="V623" s="416">
        <v>7</v>
      </c>
      <c r="W623" s="416">
        <v>27</v>
      </c>
      <c r="X623" s="416">
        <v>63</v>
      </c>
      <c r="Y623" s="416">
        <v>108</v>
      </c>
      <c r="Z623" s="416">
        <v>0</v>
      </c>
      <c r="AA623" s="416">
        <v>88</v>
      </c>
      <c r="AB623" s="416">
        <v>826</v>
      </c>
      <c r="AC623" s="561">
        <v>2</v>
      </c>
      <c r="AD623" s="561">
        <v>3</v>
      </c>
      <c r="AE623" s="416">
        <v>19</v>
      </c>
      <c r="AF623" s="416">
        <v>36</v>
      </c>
      <c r="AG623" s="416">
        <v>15</v>
      </c>
      <c r="AH623" s="416">
        <v>6</v>
      </c>
      <c r="AI623" s="416">
        <v>7</v>
      </c>
      <c r="AJ623" s="416">
        <v>1</v>
      </c>
      <c r="AK623" s="416">
        <v>1</v>
      </c>
      <c r="AL623" s="416">
        <v>1</v>
      </c>
      <c r="AM623" s="416">
        <v>86</v>
      </c>
      <c r="AN623" s="416">
        <v>12</v>
      </c>
      <c r="AO623" s="416">
        <v>27</v>
      </c>
      <c r="AP623" s="416">
        <v>11</v>
      </c>
      <c r="AQ623" s="416">
        <v>6</v>
      </c>
      <c r="AR623" s="416">
        <v>6</v>
      </c>
      <c r="AS623" s="416">
        <v>1</v>
      </c>
      <c r="AT623" s="416">
        <v>1</v>
      </c>
      <c r="AU623" s="416">
        <v>1</v>
      </c>
      <c r="AV623" s="416">
        <v>65</v>
      </c>
      <c r="AW623" s="448"/>
      <c r="AX623" s="416"/>
      <c r="AY623" s="437" t="str">
        <f t="shared" si="25"/>
        <v>No</v>
      </c>
      <c r="AZ623" s="437" t="str">
        <f t="shared" si="26"/>
        <v>Open</v>
      </c>
      <c r="BA623" s="437"/>
      <c r="BB623" s="544"/>
      <c r="BC623" s="545"/>
      <c r="BD623" s="247"/>
      <c r="BE623" s="247"/>
      <c r="BF623" s="247"/>
      <c r="BG623" s="247"/>
      <c r="BH623" s="247"/>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FE623" s="146"/>
      <c r="FF623" s="146"/>
      <c r="FG623" s="146"/>
      <c r="FH623" s="146"/>
      <c r="FI623" s="146"/>
      <c r="FJ623" s="146"/>
      <c r="FK623" s="146"/>
      <c r="FL623" s="143"/>
      <c r="FM623" s="143"/>
      <c r="FN623" s="143"/>
      <c r="FO623" s="143"/>
      <c r="FP623" s="143"/>
      <c r="FQ623" s="143"/>
      <c r="FR623" s="143"/>
    </row>
    <row r="624" spans="1:174" x14ac:dyDescent="0.2">
      <c r="A624" s="150" t="s">
        <v>757</v>
      </c>
      <c r="B624" s="151" t="s">
        <v>284</v>
      </c>
      <c r="C624" s="152" t="s">
        <v>286</v>
      </c>
      <c r="D624" s="404" t="s">
        <v>336</v>
      </c>
      <c r="E624" s="436">
        <v>0</v>
      </c>
      <c r="F624" s="286">
        <v>160</v>
      </c>
      <c r="G624" s="447">
        <v>0</v>
      </c>
      <c r="H624" s="416">
        <v>8</v>
      </c>
      <c r="I624" s="416">
        <v>78</v>
      </c>
      <c r="J624" s="416">
        <v>207</v>
      </c>
      <c r="K624" s="416">
        <v>83</v>
      </c>
      <c r="L624" s="416">
        <v>2</v>
      </c>
      <c r="M624" s="416">
        <v>4</v>
      </c>
      <c r="N624" s="416">
        <v>6</v>
      </c>
      <c r="O624" s="416">
        <v>0</v>
      </c>
      <c r="P624" s="416">
        <v>13</v>
      </c>
      <c r="Q624" s="416">
        <v>30</v>
      </c>
      <c r="R624" s="416">
        <v>372</v>
      </c>
      <c r="S624" s="416">
        <v>220</v>
      </c>
      <c r="T624" s="416">
        <v>0</v>
      </c>
      <c r="U624" s="416">
        <v>3</v>
      </c>
      <c r="V624" s="416">
        <v>2</v>
      </c>
      <c r="W624" s="416">
        <v>27</v>
      </c>
      <c r="X624" s="416">
        <v>13</v>
      </c>
      <c r="Y624" s="416">
        <v>166</v>
      </c>
      <c r="Z624" s="416">
        <v>3</v>
      </c>
      <c r="AA624" s="416">
        <v>14</v>
      </c>
      <c r="AB624" s="416">
        <v>1411</v>
      </c>
      <c r="AC624" s="561">
        <v>1</v>
      </c>
      <c r="AD624" s="561">
        <v>3</v>
      </c>
      <c r="AE624" s="416">
        <v>139</v>
      </c>
      <c r="AF624" s="416">
        <v>152</v>
      </c>
      <c r="AG624" s="416">
        <v>75</v>
      </c>
      <c r="AH624" s="416">
        <v>52</v>
      </c>
      <c r="AI624" s="416">
        <v>15</v>
      </c>
      <c r="AJ624" s="416">
        <v>5</v>
      </c>
      <c r="AK624" s="416">
        <v>3</v>
      </c>
      <c r="AL624" s="416">
        <v>2</v>
      </c>
      <c r="AM624" s="416">
        <v>443</v>
      </c>
      <c r="AN624" s="416">
        <v>121</v>
      </c>
      <c r="AO624" s="416">
        <v>134</v>
      </c>
      <c r="AP624" s="416">
        <v>73</v>
      </c>
      <c r="AQ624" s="416">
        <v>51</v>
      </c>
      <c r="AR624" s="416">
        <v>13</v>
      </c>
      <c r="AS624" s="416">
        <v>5</v>
      </c>
      <c r="AT624" s="416">
        <v>3</v>
      </c>
      <c r="AU624" s="416">
        <v>2</v>
      </c>
      <c r="AV624" s="416">
        <v>402</v>
      </c>
      <c r="AW624" s="448"/>
      <c r="AX624" s="416"/>
      <c r="AY624" s="437" t="str">
        <f t="shared" si="25"/>
        <v>Yes</v>
      </c>
      <c r="AZ624" s="437" t="str">
        <f t="shared" si="26"/>
        <v>Open</v>
      </c>
      <c r="BA624" s="437"/>
      <c r="BB624" s="544"/>
      <c r="BC624" s="545"/>
      <c r="BD624" s="247"/>
      <c r="BE624" s="247"/>
      <c r="BF624" s="247"/>
      <c r="BG624" s="247"/>
      <c r="BH624" s="247"/>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FE624" s="146"/>
      <c r="FF624" s="146"/>
      <c r="FG624" s="146"/>
      <c r="FH624" s="146"/>
      <c r="FI624" s="146"/>
      <c r="FJ624" s="146"/>
      <c r="FK624" s="146"/>
      <c r="FL624" s="143"/>
      <c r="FM624" s="143"/>
      <c r="FN624" s="143"/>
      <c r="FO624" s="143"/>
      <c r="FP624" s="143"/>
      <c r="FQ624" s="143"/>
      <c r="FR624" s="143"/>
    </row>
    <row r="625" spans="1:174" x14ac:dyDescent="0.2">
      <c r="A625" s="150" t="s">
        <v>759</v>
      </c>
      <c r="B625" s="151" t="s">
        <v>276</v>
      </c>
      <c r="C625" s="152" t="s">
        <v>69</v>
      </c>
      <c r="D625" s="404" t="s">
        <v>758</v>
      </c>
      <c r="E625" s="436">
        <v>0</v>
      </c>
      <c r="F625" s="286">
        <v>37</v>
      </c>
      <c r="G625" s="447">
        <v>0</v>
      </c>
      <c r="H625" s="416">
        <v>7</v>
      </c>
      <c r="I625" s="416">
        <v>149</v>
      </c>
      <c r="J625" s="416">
        <v>270</v>
      </c>
      <c r="K625" s="416">
        <v>10</v>
      </c>
      <c r="L625" s="416">
        <v>4</v>
      </c>
      <c r="M625" s="416">
        <v>13</v>
      </c>
      <c r="N625" s="416">
        <v>1</v>
      </c>
      <c r="O625" s="416">
        <v>0</v>
      </c>
      <c r="P625" s="416">
        <v>11</v>
      </c>
      <c r="Q625" s="416">
        <v>0</v>
      </c>
      <c r="R625" s="416">
        <v>58</v>
      </c>
      <c r="S625" s="416">
        <v>0</v>
      </c>
      <c r="T625" s="416">
        <v>0</v>
      </c>
      <c r="U625" s="416">
        <v>3</v>
      </c>
      <c r="V625" s="416">
        <v>11</v>
      </c>
      <c r="W625" s="416">
        <v>14</v>
      </c>
      <c r="X625" s="416">
        <v>27</v>
      </c>
      <c r="Y625" s="416">
        <v>190</v>
      </c>
      <c r="Z625" s="416">
        <v>0</v>
      </c>
      <c r="AA625" s="416">
        <v>41</v>
      </c>
      <c r="AB625" s="416">
        <v>846</v>
      </c>
      <c r="AC625" s="561">
        <v>1</v>
      </c>
      <c r="AD625" s="561">
        <v>1</v>
      </c>
      <c r="AE625" s="416">
        <v>29</v>
      </c>
      <c r="AF625" s="416">
        <v>26</v>
      </c>
      <c r="AG625" s="416">
        <v>17</v>
      </c>
      <c r="AH625" s="416">
        <v>12</v>
      </c>
      <c r="AI625" s="416">
        <v>3</v>
      </c>
      <c r="AJ625" s="416">
        <v>0</v>
      </c>
      <c r="AK625" s="416">
        <v>0</v>
      </c>
      <c r="AL625" s="416">
        <v>0</v>
      </c>
      <c r="AM625" s="416">
        <v>87</v>
      </c>
      <c r="AN625" s="416">
        <v>20</v>
      </c>
      <c r="AO625" s="416">
        <v>15</v>
      </c>
      <c r="AP625" s="416">
        <v>12</v>
      </c>
      <c r="AQ625" s="416">
        <v>9</v>
      </c>
      <c r="AR625" s="416">
        <v>2</v>
      </c>
      <c r="AS625" s="416">
        <v>0</v>
      </c>
      <c r="AT625" s="416">
        <v>0</v>
      </c>
      <c r="AU625" s="416">
        <v>0</v>
      </c>
      <c r="AV625" s="416">
        <v>58</v>
      </c>
      <c r="AW625" s="448"/>
      <c r="AX625" s="416"/>
      <c r="AY625" s="437" t="str">
        <f t="shared" si="25"/>
        <v>Yes</v>
      </c>
      <c r="AZ625" s="437" t="str">
        <f t="shared" si="26"/>
        <v>Yes</v>
      </c>
      <c r="BA625" s="437"/>
      <c r="BB625" s="544"/>
      <c r="BC625" s="545"/>
      <c r="BD625" s="247"/>
      <c r="BE625" s="247"/>
      <c r="BF625" s="247"/>
      <c r="BG625" s="247"/>
      <c r="BH625" s="247"/>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FE625" s="146"/>
      <c r="FF625" s="146"/>
      <c r="FG625" s="146"/>
      <c r="FH625" s="146"/>
      <c r="FI625" s="146"/>
      <c r="FJ625" s="146"/>
      <c r="FK625" s="146"/>
      <c r="FL625" s="143"/>
      <c r="FM625" s="143"/>
      <c r="FN625" s="143"/>
      <c r="FO625" s="143"/>
      <c r="FP625" s="143"/>
      <c r="FQ625" s="143"/>
      <c r="FR625" s="143"/>
    </row>
    <row r="626" spans="1:174" x14ac:dyDescent="0.2">
      <c r="A626" s="150" t="s">
        <v>761</v>
      </c>
      <c r="B626" s="151" t="s">
        <v>276</v>
      </c>
      <c r="C626" s="152" t="s">
        <v>277</v>
      </c>
      <c r="D626" s="404" t="s">
        <v>760</v>
      </c>
      <c r="E626" s="436">
        <v>0</v>
      </c>
      <c r="F626" s="286">
        <v>17</v>
      </c>
      <c r="G626" s="447">
        <v>0</v>
      </c>
      <c r="H626" s="416">
        <v>0</v>
      </c>
      <c r="I626" s="416">
        <v>68</v>
      </c>
      <c r="J626" s="416">
        <v>148</v>
      </c>
      <c r="K626" s="416">
        <v>3</v>
      </c>
      <c r="L626" s="416">
        <v>0</v>
      </c>
      <c r="M626" s="416">
        <v>4</v>
      </c>
      <c r="N626" s="416">
        <v>2</v>
      </c>
      <c r="O626" s="416">
        <v>0</v>
      </c>
      <c r="P626" s="416">
        <v>1</v>
      </c>
      <c r="Q626" s="416">
        <v>5</v>
      </c>
      <c r="R626" s="416">
        <v>34</v>
      </c>
      <c r="S626" s="416">
        <v>753</v>
      </c>
      <c r="T626" s="416">
        <v>5</v>
      </c>
      <c r="U626" s="416">
        <v>0</v>
      </c>
      <c r="V626" s="416">
        <v>25</v>
      </c>
      <c r="W626" s="416">
        <v>5</v>
      </c>
      <c r="X626" s="416">
        <v>42</v>
      </c>
      <c r="Y626" s="416">
        <v>104</v>
      </c>
      <c r="Z626" s="416">
        <v>2</v>
      </c>
      <c r="AA626" s="416">
        <v>45</v>
      </c>
      <c r="AB626" s="416">
        <v>1263</v>
      </c>
      <c r="AC626" s="561">
        <v>1</v>
      </c>
      <c r="AD626" s="561">
        <v>2</v>
      </c>
      <c r="AE626" s="416">
        <v>6</v>
      </c>
      <c r="AF626" s="416">
        <v>15</v>
      </c>
      <c r="AG626" s="416">
        <v>13</v>
      </c>
      <c r="AH626" s="416">
        <v>5</v>
      </c>
      <c r="AI626" s="416">
        <v>2</v>
      </c>
      <c r="AJ626" s="416">
        <v>4</v>
      </c>
      <c r="AK626" s="416">
        <v>1</v>
      </c>
      <c r="AL626" s="416">
        <v>0</v>
      </c>
      <c r="AM626" s="416">
        <v>46</v>
      </c>
      <c r="AN626" s="416">
        <v>5</v>
      </c>
      <c r="AO626" s="416">
        <v>11</v>
      </c>
      <c r="AP626" s="416">
        <v>9</v>
      </c>
      <c r="AQ626" s="416">
        <v>2</v>
      </c>
      <c r="AR626" s="416">
        <v>6</v>
      </c>
      <c r="AS626" s="416">
        <v>4</v>
      </c>
      <c r="AT626" s="416">
        <v>1</v>
      </c>
      <c r="AU626" s="416">
        <v>1</v>
      </c>
      <c r="AV626" s="416">
        <v>39</v>
      </c>
      <c r="AW626" s="448"/>
      <c r="AX626" s="416"/>
      <c r="AY626" s="437" t="str">
        <f t="shared" si="25"/>
        <v>Yes</v>
      </c>
      <c r="AZ626" s="437" t="str">
        <f t="shared" si="26"/>
        <v>No</v>
      </c>
      <c r="BA626" s="437"/>
      <c r="BB626" s="544"/>
      <c r="BC626" s="545"/>
      <c r="BD626" s="247"/>
      <c r="BE626" s="247"/>
      <c r="BF626" s="247"/>
      <c r="BG626" s="247"/>
      <c r="BH626" s="247"/>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FE626" s="146"/>
      <c r="FF626" s="146"/>
      <c r="FG626" s="146"/>
      <c r="FH626" s="146"/>
      <c r="FI626" s="146"/>
      <c r="FJ626" s="146"/>
      <c r="FK626" s="146"/>
      <c r="FL626" s="143"/>
      <c r="FM626" s="143"/>
      <c r="FN626" s="143"/>
      <c r="FO626" s="143"/>
      <c r="FP626" s="143"/>
      <c r="FQ626" s="143"/>
      <c r="FR626" s="143"/>
    </row>
    <row r="627" spans="1:174" x14ac:dyDescent="0.2">
      <c r="A627" s="150" t="s">
        <v>763</v>
      </c>
      <c r="B627" s="151" t="s">
        <v>276</v>
      </c>
      <c r="C627" s="152" t="s">
        <v>285</v>
      </c>
      <c r="D627" s="404" t="s">
        <v>762</v>
      </c>
      <c r="E627" s="436">
        <v>0</v>
      </c>
      <c r="F627" s="286">
        <v>9</v>
      </c>
      <c r="G627" s="447">
        <v>0</v>
      </c>
      <c r="H627" s="416">
        <v>1</v>
      </c>
      <c r="I627" s="416">
        <v>68</v>
      </c>
      <c r="J627" s="416">
        <v>149</v>
      </c>
      <c r="K627" s="416">
        <v>2</v>
      </c>
      <c r="L627" s="416">
        <v>1</v>
      </c>
      <c r="M627" s="416">
        <v>0</v>
      </c>
      <c r="N627" s="416">
        <v>2</v>
      </c>
      <c r="O627" s="416">
        <v>0</v>
      </c>
      <c r="P627" s="416">
        <v>6</v>
      </c>
      <c r="Q627" s="416">
        <v>0</v>
      </c>
      <c r="R627" s="416">
        <v>40</v>
      </c>
      <c r="S627" s="416">
        <v>465</v>
      </c>
      <c r="T627" s="416">
        <v>19</v>
      </c>
      <c r="U627" s="416">
        <v>1</v>
      </c>
      <c r="V627" s="416">
        <v>87</v>
      </c>
      <c r="W627" s="416">
        <v>6</v>
      </c>
      <c r="X627" s="416">
        <v>12</v>
      </c>
      <c r="Y627" s="416">
        <v>72</v>
      </c>
      <c r="Z627" s="416">
        <v>1</v>
      </c>
      <c r="AA627" s="416">
        <v>31</v>
      </c>
      <c r="AB627" s="416">
        <v>972</v>
      </c>
      <c r="AC627" s="561">
        <v>1</v>
      </c>
      <c r="AD627" s="561">
        <v>3</v>
      </c>
      <c r="AE627" s="416">
        <v>25</v>
      </c>
      <c r="AF627" s="416">
        <v>18</v>
      </c>
      <c r="AG627" s="416">
        <v>22</v>
      </c>
      <c r="AH627" s="416">
        <v>4</v>
      </c>
      <c r="AI627" s="416">
        <v>1</v>
      </c>
      <c r="AJ627" s="416">
        <v>0</v>
      </c>
      <c r="AK627" s="416">
        <v>0</v>
      </c>
      <c r="AL627" s="416">
        <v>0</v>
      </c>
      <c r="AM627" s="416">
        <v>70</v>
      </c>
      <c r="AN627" s="416">
        <v>14</v>
      </c>
      <c r="AO627" s="416">
        <v>11</v>
      </c>
      <c r="AP627" s="416">
        <v>13</v>
      </c>
      <c r="AQ627" s="416">
        <v>1</v>
      </c>
      <c r="AR627" s="416">
        <v>1</v>
      </c>
      <c r="AS627" s="416">
        <v>0</v>
      </c>
      <c r="AT627" s="416">
        <v>0</v>
      </c>
      <c r="AU627" s="416">
        <v>0</v>
      </c>
      <c r="AV627" s="416">
        <v>40</v>
      </c>
      <c r="AW627" s="448"/>
      <c r="AX627" s="416"/>
      <c r="AY627" s="437" t="str">
        <f t="shared" si="25"/>
        <v>Yes</v>
      </c>
      <c r="AZ627" s="437" t="str">
        <f t="shared" si="26"/>
        <v>Open</v>
      </c>
      <c r="BA627" s="437"/>
      <c r="BB627" s="544"/>
      <c r="BC627" s="545"/>
      <c r="BD627" s="247"/>
      <c r="BE627" s="247"/>
      <c r="BF627" s="247"/>
      <c r="BG627" s="247"/>
      <c r="BH627" s="247"/>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FE627" s="146"/>
      <c r="FF627" s="146"/>
      <c r="FG627" s="146"/>
      <c r="FH627" s="146"/>
      <c r="FI627" s="146"/>
      <c r="FJ627" s="146"/>
      <c r="FK627" s="146"/>
      <c r="FL627" s="143"/>
      <c r="FM627" s="143"/>
      <c r="FN627" s="143"/>
      <c r="FO627" s="143"/>
      <c r="FP627" s="143"/>
      <c r="FQ627" s="143"/>
      <c r="FR627" s="143"/>
    </row>
    <row r="628" spans="1:174" x14ac:dyDescent="0.2">
      <c r="A628" s="150" t="s">
        <v>765</v>
      </c>
      <c r="B628" s="151" t="s">
        <v>276</v>
      </c>
      <c r="C628" s="152" t="s">
        <v>277</v>
      </c>
      <c r="D628" s="404" t="s">
        <v>764</v>
      </c>
      <c r="E628" s="436">
        <v>0</v>
      </c>
      <c r="F628" s="286">
        <v>11</v>
      </c>
      <c r="G628" s="447">
        <v>0</v>
      </c>
      <c r="H628" s="416">
        <v>8</v>
      </c>
      <c r="I628" s="416">
        <v>125</v>
      </c>
      <c r="J628" s="416">
        <v>297</v>
      </c>
      <c r="K628" s="416">
        <v>15</v>
      </c>
      <c r="L628" s="416">
        <v>1</v>
      </c>
      <c r="M628" s="416">
        <v>10</v>
      </c>
      <c r="N628" s="416">
        <v>7</v>
      </c>
      <c r="O628" s="416">
        <v>0</v>
      </c>
      <c r="P628" s="416">
        <v>29</v>
      </c>
      <c r="Q628" s="416">
        <v>44</v>
      </c>
      <c r="R628" s="416">
        <v>234</v>
      </c>
      <c r="S628" s="416">
        <v>27</v>
      </c>
      <c r="T628" s="416">
        <v>0</v>
      </c>
      <c r="U628" s="416">
        <v>3</v>
      </c>
      <c r="V628" s="416">
        <v>1</v>
      </c>
      <c r="W628" s="416">
        <v>30</v>
      </c>
      <c r="X628" s="416">
        <v>6</v>
      </c>
      <c r="Y628" s="416">
        <v>155</v>
      </c>
      <c r="Z628" s="416">
        <v>0</v>
      </c>
      <c r="AA628" s="416">
        <v>22</v>
      </c>
      <c r="AB628" s="416">
        <v>1025</v>
      </c>
      <c r="AC628" s="561">
        <v>1</v>
      </c>
      <c r="AD628" s="561">
        <v>1</v>
      </c>
      <c r="AE628" s="416">
        <v>95</v>
      </c>
      <c r="AF628" s="416">
        <v>71</v>
      </c>
      <c r="AG628" s="416">
        <v>61</v>
      </c>
      <c r="AH628" s="416">
        <v>39</v>
      </c>
      <c r="AI628" s="416">
        <v>6</v>
      </c>
      <c r="AJ628" s="416">
        <v>2</v>
      </c>
      <c r="AK628" s="416">
        <v>3</v>
      </c>
      <c r="AL628" s="416">
        <v>1</v>
      </c>
      <c r="AM628" s="416">
        <v>278</v>
      </c>
      <c r="AN628" s="416">
        <v>95</v>
      </c>
      <c r="AO628" s="416">
        <v>71</v>
      </c>
      <c r="AP628" s="416">
        <v>61</v>
      </c>
      <c r="AQ628" s="416">
        <v>39</v>
      </c>
      <c r="AR628" s="416">
        <v>6</v>
      </c>
      <c r="AS628" s="416">
        <v>2</v>
      </c>
      <c r="AT628" s="416">
        <v>3</v>
      </c>
      <c r="AU628" s="416">
        <v>1</v>
      </c>
      <c r="AV628" s="416">
        <v>278</v>
      </c>
      <c r="AW628" s="448"/>
      <c r="AX628" s="416"/>
      <c r="AY628" s="437" t="str">
        <f t="shared" si="25"/>
        <v>Yes</v>
      </c>
      <c r="AZ628" s="437" t="str">
        <f t="shared" si="26"/>
        <v>Yes</v>
      </c>
      <c r="BA628" s="437"/>
      <c r="BB628" s="544"/>
      <c r="BC628" s="545"/>
      <c r="BD628" s="247"/>
      <c r="BE628" s="247"/>
      <c r="BF628" s="247"/>
      <c r="BG628" s="247"/>
      <c r="BH628" s="247"/>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FE628" s="146"/>
      <c r="FF628" s="146"/>
      <c r="FG628" s="146"/>
      <c r="FH628" s="146"/>
      <c r="FI628" s="146"/>
      <c r="FJ628" s="146"/>
      <c r="FK628" s="146"/>
      <c r="FL628" s="143"/>
      <c r="FM628" s="143"/>
      <c r="FN628" s="143"/>
      <c r="FO628" s="143"/>
      <c r="FP628" s="143"/>
      <c r="FQ628" s="143"/>
      <c r="FR628" s="143"/>
    </row>
    <row r="629" spans="1:174" x14ac:dyDescent="0.2">
      <c r="A629" s="150" t="s">
        <v>767</v>
      </c>
      <c r="B629" s="151" t="s">
        <v>276</v>
      </c>
      <c r="C629" s="152" t="s">
        <v>69</v>
      </c>
      <c r="D629" s="404" t="s">
        <v>766</v>
      </c>
      <c r="E629" s="436">
        <v>0</v>
      </c>
      <c r="F629" s="286">
        <v>42</v>
      </c>
      <c r="G629" s="447">
        <v>0</v>
      </c>
      <c r="H629" s="416">
        <v>2</v>
      </c>
      <c r="I629" s="416">
        <v>55</v>
      </c>
      <c r="J629" s="416">
        <v>142</v>
      </c>
      <c r="K629" s="416">
        <v>5</v>
      </c>
      <c r="L629" s="416">
        <v>2</v>
      </c>
      <c r="M629" s="416">
        <v>2</v>
      </c>
      <c r="N629" s="416">
        <v>2</v>
      </c>
      <c r="O629" s="416">
        <v>1</v>
      </c>
      <c r="P629" s="416">
        <v>0</v>
      </c>
      <c r="Q629" s="416">
        <v>18</v>
      </c>
      <c r="R629" s="416">
        <v>35</v>
      </c>
      <c r="S629" s="416">
        <v>152</v>
      </c>
      <c r="T629" s="416">
        <v>49</v>
      </c>
      <c r="U629" s="416">
        <v>0</v>
      </c>
      <c r="V629" s="416">
        <v>14</v>
      </c>
      <c r="W629" s="416">
        <v>2</v>
      </c>
      <c r="X629" s="416">
        <v>12</v>
      </c>
      <c r="Y629" s="416">
        <v>25</v>
      </c>
      <c r="Z629" s="416">
        <v>3</v>
      </c>
      <c r="AA629" s="416">
        <v>3</v>
      </c>
      <c r="AB629" s="416">
        <v>566</v>
      </c>
      <c r="AC629" s="561">
        <v>2</v>
      </c>
      <c r="AD629" s="561">
        <v>2</v>
      </c>
      <c r="AE629" s="416">
        <v>17</v>
      </c>
      <c r="AF629" s="416">
        <v>8</v>
      </c>
      <c r="AG629" s="416">
        <v>8</v>
      </c>
      <c r="AH629" s="416">
        <v>6</v>
      </c>
      <c r="AI629" s="416">
        <v>6</v>
      </c>
      <c r="AJ629" s="416">
        <v>2</v>
      </c>
      <c r="AK629" s="416">
        <v>3</v>
      </c>
      <c r="AL629" s="416">
        <v>3</v>
      </c>
      <c r="AM629" s="416">
        <v>53</v>
      </c>
      <c r="AN629" s="416">
        <v>17</v>
      </c>
      <c r="AO629" s="416">
        <v>8</v>
      </c>
      <c r="AP629" s="416">
        <v>8</v>
      </c>
      <c r="AQ629" s="416">
        <v>6</v>
      </c>
      <c r="AR629" s="416">
        <v>6</v>
      </c>
      <c r="AS629" s="416">
        <v>2</v>
      </c>
      <c r="AT629" s="416">
        <v>3</v>
      </c>
      <c r="AU629" s="416">
        <v>3</v>
      </c>
      <c r="AV629" s="416">
        <v>53</v>
      </c>
      <c r="AW629" s="448"/>
      <c r="AX629" s="416"/>
      <c r="AY629" s="437" t="str">
        <f t="shared" si="25"/>
        <v>No</v>
      </c>
      <c r="AZ629" s="437" t="str">
        <f t="shared" si="26"/>
        <v>No</v>
      </c>
      <c r="BA629" s="437"/>
      <c r="BB629" s="544"/>
      <c r="BC629" s="545"/>
      <c r="BD629" s="247"/>
      <c r="BE629" s="247"/>
      <c r="BF629" s="247"/>
      <c r="BG629" s="247"/>
      <c r="BH629" s="247"/>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FE629" s="146"/>
      <c r="FF629" s="146"/>
      <c r="FG629" s="146"/>
      <c r="FH629" s="146"/>
      <c r="FI629" s="146"/>
      <c r="FJ629" s="146"/>
      <c r="FK629" s="146"/>
      <c r="FL629" s="143"/>
      <c r="FM629" s="143"/>
      <c r="FN629" s="143"/>
      <c r="FO629" s="143"/>
      <c r="FP629" s="143"/>
      <c r="FQ629" s="143"/>
      <c r="FR629" s="143"/>
    </row>
    <row r="630" spans="1:174" x14ac:dyDescent="0.2">
      <c r="A630" s="150" t="s">
        <v>768</v>
      </c>
      <c r="B630" s="151" t="s">
        <v>284</v>
      </c>
      <c r="C630" s="152" t="s">
        <v>69</v>
      </c>
      <c r="D630" s="404" t="s">
        <v>337</v>
      </c>
      <c r="E630" s="436">
        <v>0</v>
      </c>
      <c r="F630" s="286">
        <v>7</v>
      </c>
      <c r="G630" s="447">
        <v>0</v>
      </c>
      <c r="H630" s="416">
        <v>3</v>
      </c>
      <c r="I630" s="416">
        <v>55</v>
      </c>
      <c r="J630" s="416">
        <v>205</v>
      </c>
      <c r="K630" s="416">
        <v>5</v>
      </c>
      <c r="L630" s="416">
        <v>3</v>
      </c>
      <c r="M630" s="416">
        <v>15</v>
      </c>
      <c r="N630" s="416">
        <v>2</v>
      </c>
      <c r="O630" s="416">
        <v>2</v>
      </c>
      <c r="P630" s="416">
        <v>15</v>
      </c>
      <c r="Q630" s="416">
        <v>0</v>
      </c>
      <c r="R630" s="416">
        <v>155</v>
      </c>
      <c r="S630" s="416">
        <v>0</v>
      </c>
      <c r="T630" s="416">
        <v>0</v>
      </c>
      <c r="U630" s="416">
        <v>1</v>
      </c>
      <c r="V630" s="416">
        <v>2</v>
      </c>
      <c r="W630" s="416">
        <v>1</v>
      </c>
      <c r="X630" s="416">
        <v>15</v>
      </c>
      <c r="Y630" s="416">
        <v>176</v>
      </c>
      <c r="Z630" s="416">
        <v>1</v>
      </c>
      <c r="AA630" s="416">
        <v>17</v>
      </c>
      <c r="AB630" s="416">
        <v>680</v>
      </c>
      <c r="AC630" s="561">
        <v>2</v>
      </c>
      <c r="AD630" s="561">
        <v>3</v>
      </c>
      <c r="AE630" s="416">
        <v>37</v>
      </c>
      <c r="AF630" s="416">
        <v>75</v>
      </c>
      <c r="AG630" s="416">
        <v>99</v>
      </c>
      <c r="AH630" s="416">
        <v>34</v>
      </c>
      <c r="AI630" s="416">
        <v>5</v>
      </c>
      <c r="AJ630" s="416">
        <v>3</v>
      </c>
      <c r="AK630" s="416">
        <v>2</v>
      </c>
      <c r="AL630" s="416">
        <v>0</v>
      </c>
      <c r="AM630" s="416">
        <v>255</v>
      </c>
      <c r="AN630" s="416">
        <v>19</v>
      </c>
      <c r="AO630" s="416">
        <v>49</v>
      </c>
      <c r="AP630" s="416">
        <v>58</v>
      </c>
      <c r="AQ630" s="416">
        <v>21</v>
      </c>
      <c r="AR630" s="416">
        <v>3</v>
      </c>
      <c r="AS630" s="416">
        <v>3</v>
      </c>
      <c r="AT630" s="416">
        <v>2</v>
      </c>
      <c r="AU630" s="416">
        <v>0</v>
      </c>
      <c r="AV630" s="416">
        <v>155</v>
      </c>
      <c r="AW630" s="448"/>
      <c r="AX630" s="416"/>
      <c r="AY630" s="437" t="str">
        <f t="shared" si="25"/>
        <v>No</v>
      </c>
      <c r="AZ630" s="437" t="str">
        <f t="shared" si="26"/>
        <v>Open</v>
      </c>
      <c r="BA630" s="437"/>
      <c r="BB630" s="544"/>
      <c r="BC630" s="545"/>
      <c r="BD630" s="247"/>
      <c r="BE630" s="247"/>
      <c r="BF630" s="247"/>
      <c r="BG630" s="247"/>
      <c r="BH630" s="247"/>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FE630" s="146"/>
      <c r="FF630" s="146"/>
      <c r="FG630" s="146"/>
      <c r="FH630" s="146"/>
      <c r="FI630" s="146"/>
      <c r="FJ630" s="146"/>
      <c r="FK630" s="146"/>
      <c r="FL630" s="143"/>
      <c r="FM630" s="143"/>
      <c r="FN630" s="143"/>
      <c r="FO630" s="143"/>
      <c r="FP630" s="143"/>
      <c r="FQ630" s="143"/>
      <c r="FR630" s="143"/>
    </row>
    <row r="631" spans="1:174" x14ac:dyDescent="0.2">
      <c r="A631" s="150" t="s">
        <v>769</v>
      </c>
      <c r="B631" s="151" t="s">
        <v>276</v>
      </c>
      <c r="C631" s="152" t="s">
        <v>277</v>
      </c>
      <c r="D631" s="404" t="s">
        <v>338</v>
      </c>
      <c r="E631" s="436">
        <v>0</v>
      </c>
      <c r="F631" s="286">
        <v>2</v>
      </c>
      <c r="G631" s="447">
        <v>0</v>
      </c>
      <c r="H631" s="416">
        <v>4</v>
      </c>
      <c r="I631" s="416">
        <v>54</v>
      </c>
      <c r="J631" s="416">
        <v>159</v>
      </c>
      <c r="K631" s="416">
        <v>1</v>
      </c>
      <c r="L631" s="416">
        <v>3</v>
      </c>
      <c r="M631" s="416">
        <v>7</v>
      </c>
      <c r="N631" s="416">
        <v>1</v>
      </c>
      <c r="O631" s="416">
        <v>0</v>
      </c>
      <c r="P631" s="416">
        <v>4</v>
      </c>
      <c r="Q631" s="416">
        <v>8</v>
      </c>
      <c r="R631" s="416">
        <v>44</v>
      </c>
      <c r="S631" s="416">
        <v>0</v>
      </c>
      <c r="T631" s="416">
        <v>0</v>
      </c>
      <c r="U631" s="416">
        <v>0</v>
      </c>
      <c r="V631" s="416">
        <v>9</v>
      </c>
      <c r="W631" s="416">
        <v>0</v>
      </c>
      <c r="X631" s="416">
        <v>53</v>
      </c>
      <c r="Y631" s="416">
        <v>104</v>
      </c>
      <c r="Z631" s="416">
        <v>1</v>
      </c>
      <c r="AA631" s="416">
        <v>36</v>
      </c>
      <c r="AB631" s="416">
        <v>490</v>
      </c>
      <c r="AC631" s="561">
        <v>2</v>
      </c>
      <c r="AD631" s="561">
        <v>2</v>
      </c>
      <c r="AE631" s="416">
        <v>6</v>
      </c>
      <c r="AF631" s="416">
        <v>15</v>
      </c>
      <c r="AG631" s="416">
        <v>28</v>
      </c>
      <c r="AH631" s="416">
        <v>13</v>
      </c>
      <c r="AI631" s="416">
        <v>2</v>
      </c>
      <c r="AJ631" s="416">
        <v>2</v>
      </c>
      <c r="AK631" s="416">
        <v>6</v>
      </c>
      <c r="AL631" s="416">
        <v>8</v>
      </c>
      <c r="AM631" s="416">
        <v>80</v>
      </c>
      <c r="AN631" s="416">
        <v>5</v>
      </c>
      <c r="AO631" s="416">
        <v>8</v>
      </c>
      <c r="AP631" s="416">
        <v>16</v>
      </c>
      <c r="AQ631" s="416">
        <v>10</v>
      </c>
      <c r="AR631" s="416">
        <v>0</v>
      </c>
      <c r="AS631" s="416">
        <v>2</v>
      </c>
      <c r="AT631" s="416">
        <v>3</v>
      </c>
      <c r="AU631" s="416">
        <v>8</v>
      </c>
      <c r="AV631" s="416">
        <v>52</v>
      </c>
      <c r="AW631" s="448"/>
      <c r="AX631" s="416"/>
      <c r="AY631" s="437" t="str">
        <f t="shared" si="25"/>
        <v>No</v>
      </c>
      <c r="AZ631" s="437" t="str">
        <f t="shared" si="26"/>
        <v>No</v>
      </c>
      <c r="BA631" s="437"/>
      <c r="BB631" s="544"/>
      <c r="BC631" s="545"/>
      <c r="BD631" s="247"/>
      <c r="BE631" s="247"/>
      <c r="BF631" s="247"/>
      <c r="BG631" s="247"/>
      <c r="BH631" s="247"/>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FE631" s="146"/>
      <c r="FF631" s="146"/>
      <c r="FG631" s="146"/>
      <c r="FH631" s="146"/>
      <c r="FI631" s="146"/>
      <c r="FJ631" s="146"/>
      <c r="FK631" s="146"/>
      <c r="FL631" s="143"/>
      <c r="FM631" s="143"/>
      <c r="FN631" s="143"/>
      <c r="FO631" s="143"/>
      <c r="FP631" s="143"/>
      <c r="FQ631" s="143"/>
      <c r="FR631" s="143"/>
    </row>
    <row r="632" spans="1:174" x14ac:dyDescent="0.2">
      <c r="A632" s="150" t="s">
        <v>770</v>
      </c>
      <c r="B632" s="151" t="s">
        <v>284</v>
      </c>
      <c r="C632" s="152" t="s">
        <v>285</v>
      </c>
      <c r="D632" s="404" t="s">
        <v>339</v>
      </c>
      <c r="E632" s="436">
        <v>0</v>
      </c>
      <c r="F632" s="286">
        <v>80</v>
      </c>
      <c r="G632" s="447">
        <v>0</v>
      </c>
      <c r="H632" s="416">
        <v>2</v>
      </c>
      <c r="I632" s="416">
        <v>186</v>
      </c>
      <c r="J632" s="416">
        <v>396</v>
      </c>
      <c r="K632" s="416">
        <v>30</v>
      </c>
      <c r="L632" s="416">
        <v>1</v>
      </c>
      <c r="M632" s="416">
        <v>18</v>
      </c>
      <c r="N632" s="416">
        <v>5</v>
      </c>
      <c r="O632" s="416">
        <v>0</v>
      </c>
      <c r="P632" s="416">
        <v>22</v>
      </c>
      <c r="Q632" s="416">
        <v>0</v>
      </c>
      <c r="R632" s="416">
        <v>109</v>
      </c>
      <c r="S632" s="416">
        <v>0</v>
      </c>
      <c r="T632" s="416">
        <v>1</v>
      </c>
      <c r="U632" s="416">
        <v>0</v>
      </c>
      <c r="V632" s="416">
        <v>0</v>
      </c>
      <c r="W632" s="416">
        <v>22</v>
      </c>
      <c r="X632" s="416">
        <v>19</v>
      </c>
      <c r="Y632" s="416">
        <v>152</v>
      </c>
      <c r="Z632" s="416">
        <v>0</v>
      </c>
      <c r="AA632" s="416">
        <v>51</v>
      </c>
      <c r="AB632" s="416">
        <v>1094</v>
      </c>
      <c r="AC632" s="561">
        <v>2</v>
      </c>
      <c r="AD632" s="561">
        <v>3</v>
      </c>
      <c r="AE632" s="416">
        <v>52</v>
      </c>
      <c r="AF632" s="416">
        <v>47</v>
      </c>
      <c r="AG632" s="416">
        <v>33</v>
      </c>
      <c r="AH632" s="416">
        <v>18</v>
      </c>
      <c r="AI632" s="416">
        <v>6</v>
      </c>
      <c r="AJ632" s="416">
        <v>2</v>
      </c>
      <c r="AK632" s="416">
        <v>0</v>
      </c>
      <c r="AL632" s="416">
        <v>0</v>
      </c>
      <c r="AM632" s="416">
        <v>158</v>
      </c>
      <c r="AN632" s="416">
        <v>32</v>
      </c>
      <c r="AO632" s="416">
        <v>38</v>
      </c>
      <c r="AP632" s="416">
        <v>21</v>
      </c>
      <c r="AQ632" s="416">
        <v>14</v>
      </c>
      <c r="AR632" s="416">
        <v>4</v>
      </c>
      <c r="AS632" s="416">
        <v>0</v>
      </c>
      <c r="AT632" s="416">
        <v>0</v>
      </c>
      <c r="AU632" s="416">
        <v>0</v>
      </c>
      <c r="AV632" s="416">
        <v>109</v>
      </c>
      <c r="AW632" s="448"/>
      <c r="AX632" s="416"/>
      <c r="AY632" s="437" t="str">
        <f t="shared" si="25"/>
        <v>No</v>
      </c>
      <c r="AZ632" s="437" t="str">
        <f t="shared" si="26"/>
        <v>Open</v>
      </c>
      <c r="BA632" s="437"/>
      <c r="BB632" s="544"/>
      <c r="BC632" s="545"/>
      <c r="BD632" s="247"/>
      <c r="BE632" s="247"/>
      <c r="BF632" s="247"/>
      <c r="BG632" s="247"/>
      <c r="BH632" s="247"/>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FE632" s="146"/>
      <c r="FF632" s="146"/>
      <c r="FG632" s="146"/>
      <c r="FH632" s="146"/>
      <c r="FI632" s="146"/>
      <c r="FJ632" s="146"/>
      <c r="FK632" s="146"/>
      <c r="FL632" s="143"/>
      <c r="FM632" s="143"/>
      <c r="FN632" s="143"/>
      <c r="FO632" s="143"/>
      <c r="FP632" s="143"/>
      <c r="FQ632" s="143"/>
      <c r="FR632" s="143"/>
    </row>
    <row r="633" spans="1:174" x14ac:dyDescent="0.2">
      <c r="A633" s="150" t="s">
        <v>772</v>
      </c>
      <c r="B633" s="151" t="s">
        <v>276</v>
      </c>
      <c r="C633" s="152" t="s">
        <v>285</v>
      </c>
      <c r="D633" s="404" t="s">
        <v>771</v>
      </c>
      <c r="E633" s="436">
        <v>0</v>
      </c>
      <c r="F633" s="286">
        <v>29</v>
      </c>
      <c r="G633" s="447">
        <v>0</v>
      </c>
      <c r="H633" s="416">
        <v>1</v>
      </c>
      <c r="I633" s="416">
        <v>50</v>
      </c>
      <c r="J633" s="416">
        <v>163</v>
      </c>
      <c r="K633" s="416">
        <v>7</v>
      </c>
      <c r="L633" s="416">
        <v>2</v>
      </c>
      <c r="M633" s="416">
        <v>11</v>
      </c>
      <c r="N633" s="416">
        <v>3</v>
      </c>
      <c r="O633" s="416">
        <v>0</v>
      </c>
      <c r="P633" s="416">
        <v>3</v>
      </c>
      <c r="Q633" s="416">
        <v>5</v>
      </c>
      <c r="R633" s="416">
        <v>33</v>
      </c>
      <c r="S633" s="416">
        <v>0</v>
      </c>
      <c r="T633" s="416">
        <v>0</v>
      </c>
      <c r="U633" s="416">
        <v>1</v>
      </c>
      <c r="V633" s="416">
        <v>0</v>
      </c>
      <c r="W633" s="416">
        <v>7</v>
      </c>
      <c r="X633" s="416">
        <v>29</v>
      </c>
      <c r="Y633" s="416">
        <v>58</v>
      </c>
      <c r="Z633" s="416">
        <v>0</v>
      </c>
      <c r="AA633" s="416">
        <v>72</v>
      </c>
      <c r="AB633" s="416">
        <v>474</v>
      </c>
      <c r="AC633" s="561">
        <v>2</v>
      </c>
      <c r="AD633" s="561">
        <v>3</v>
      </c>
      <c r="AE633" s="416">
        <v>15</v>
      </c>
      <c r="AF633" s="416">
        <v>15</v>
      </c>
      <c r="AG633" s="416">
        <v>4</v>
      </c>
      <c r="AH633" s="416">
        <v>7</v>
      </c>
      <c r="AI633" s="416">
        <v>3</v>
      </c>
      <c r="AJ633" s="416">
        <v>0</v>
      </c>
      <c r="AK633" s="416">
        <v>0</v>
      </c>
      <c r="AL633" s="416">
        <v>1</v>
      </c>
      <c r="AM633" s="416">
        <v>45</v>
      </c>
      <c r="AN633" s="416">
        <v>15</v>
      </c>
      <c r="AO633" s="416">
        <v>10</v>
      </c>
      <c r="AP633" s="416">
        <v>3</v>
      </c>
      <c r="AQ633" s="416">
        <v>6</v>
      </c>
      <c r="AR633" s="416">
        <v>3</v>
      </c>
      <c r="AS633" s="416">
        <v>0</v>
      </c>
      <c r="AT633" s="416">
        <v>0</v>
      </c>
      <c r="AU633" s="416">
        <v>1</v>
      </c>
      <c r="AV633" s="416">
        <v>38</v>
      </c>
      <c r="AW633" s="448"/>
      <c r="AX633" s="416"/>
      <c r="AY633" s="437" t="str">
        <f t="shared" si="25"/>
        <v>No</v>
      </c>
      <c r="AZ633" s="437" t="str">
        <f t="shared" si="26"/>
        <v>Open</v>
      </c>
      <c r="BA633" s="437"/>
      <c r="BB633" s="544"/>
      <c r="BC633" s="545"/>
      <c r="BD633" s="247"/>
      <c r="BE633" s="247"/>
      <c r="BF633" s="247"/>
      <c r="BG633" s="247"/>
      <c r="BH633" s="247"/>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FE633" s="146"/>
      <c r="FF633" s="146"/>
      <c r="FG633" s="146"/>
      <c r="FH633" s="146"/>
      <c r="FI633" s="146"/>
      <c r="FJ633" s="146"/>
      <c r="FK633" s="146"/>
      <c r="FL633" s="143"/>
      <c r="FM633" s="143"/>
      <c r="FN633" s="143"/>
      <c r="FO633" s="143"/>
      <c r="FP633" s="143"/>
      <c r="FQ633" s="143"/>
      <c r="FR633" s="143"/>
    </row>
    <row r="634" spans="1:174" x14ac:dyDescent="0.2">
      <c r="A634" s="150" t="s">
        <v>774</v>
      </c>
      <c r="B634" s="151" t="s">
        <v>292</v>
      </c>
      <c r="C634" s="152" t="s">
        <v>128</v>
      </c>
      <c r="D634" s="404" t="s">
        <v>773</v>
      </c>
      <c r="E634" s="436">
        <v>0</v>
      </c>
      <c r="F634" s="286">
        <v>324</v>
      </c>
      <c r="G634" s="447">
        <v>0</v>
      </c>
      <c r="H634" s="416">
        <v>13</v>
      </c>
      <c r="I634" s="416">
        <v>21</v>
      </c>
      <c r="J634" s="416">
        <v>99</v>
      </c>
      <c r="K634" s="416">
        <v>5</v>
      </c>
      <c r="L634" s="416">
        <v>1</v>
      </c>
      <c r="M634" s="416">
        <v>2</v>
      </c>
      <c r="N634" s="416">
        <v>3</v>
      </c>
      <c r="O634" s="416">
        <v>1</v>
      </c>
      <c r="P634" s="416">
        <v>9</v>
      </c>
      <c r="Q634" s="416">
        <v>1864</v>
      </c>
      <c r="R634" s="416">
        <v>2805</v>
      </c>
      <c r="S634" s="416">
        <v>0</v>
      </c>
      <c r="T634" s="416">
        <v>1</v>
      </c>
      <c r="U634" s="416">
        <v>0</v>
      </c>
      <c r="V634" s="416">
        <v>52</v>
      </c>
      <c r="W634" s="416">
        <v>5</v>
      </c>
      <c r="X634" s="416">
        <v>0</v>
      </c>
      <c r="Y634" s="416">
        <v>103</v>
      </c>
      <c r="Z634" s="416">
        <v>28</v>
      </c>
      <c r="AA634" s="416">
        <v>0</v>
      </c>
      <c r="AB634" s="416">
        <v>5336</v>
      </c>
      <c r="AC634" s="561">
        <v>2</v>
      </c>
      <c r="AD634" s="561">
        <v>2</v>
      </c>
      <c r="AE634" s="416">
        <v>1895</v>
      </c>
      <c r="AF634" s="416">
        <v>907</v>
      </c>
      <c r="AG634" s="416">
        <v>1120</v>
      </c>
      <c r="AH634" s="416">
        <v>916</v>
      </c>
      <c r="AI634" s="416">
        <v>952</v>
      </c>
      <c r="AJ634" s="416">
        <v>474</v>
      </c>
      <c r="AK634" s="416">
        <v>138</v>
      </c>
      <c r="AL634" s="416">
        <v>7</v>
      </c>
      <c r="AM634" s="416">
        <v>6409</v>
      </c>
      <c r="AN634" s="416">
        <v>1884</v>
      </c>
      <c r="AO634" s="416">
        <v>706</v>
      </c>
      <c r="AP634" s="416">
        <v>583</v>
      </c>
      <c r="AQ634" s="416">
        <v>469</v>
      </c>
      <c r="AR634" s="416">
        <v>608</v>
      </c>
      <c r="AS634" s="416">
        <v>329</v>
      </c>
      <c r="AT634" s="416">
        <v>86</v>
      </c>
      <c r="AU634" s="416">
        <v>4</v>
      </c>
      <c r="AV634" s="416">
        <v>4669</v>
      </c>
      <c r="AW634" s="448"/>
      <c r="AX634" s="416"/>
      <c r="AY634" s="437" t="str">
        <f t="shared" si="25"/>
        <v>No</v>
      </c>
      <c r="AZ634" s="437" t="str">
        <f t="shared" si="26"/>
        <v>No</v>
      </c>
      <c r="BA634" s="437"/>
      <c r="BB634" s="544"/>
      <c r="BC634" s="545"/>
      <c r="BD634" s="247"/>
      <c r="BE634" s="247"/>
      <c r="BF634" s="247"/>
      <c r="BG634" s="247"/>
      <c r="BH634" s="247"/>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FE634" s="146"/>
      <c r="FF634" s="146"/>
      <c r="FG634" s="146"/>
      <c r="FH634" s="146"/>
      <c r="FI634" s="146"/>
      <c r="FJ634" s="146"/>
      <c r="FK634" s="146"/>
      <c r="FL634" s="143"/>
      <c r="FM634" s="143"/>
      <c r="FN634" s="143"/>
      <c r="FO634" s="143"/>
      <c r="FP634" s="143"/>
      <c r="FQ634" s="143"/>
      <c r="FR634" s="143"/>
    </row>
    <row r="635" spans="1:174" x14ac:dyDescent="0.2">
      <c r="A635" s="150" t="s">
        <v>776</v>
      </c>
      <c r="B635" s="151" t="s">
        <v>282</v>
      </c>
      <c r="C635" s="152" t="s">
        <v>278</v>
      </c>
      <c r="D635" s="404" t="s">
        <v>775</v>
      </c>
      <c r="E635" s="436">
        <v>0</v>
      </c>
      <c r="F635" s="286">
        <v>146</v>
      </c>
      <c r="G635" s="447">
        <v>0</v>
      </c>
      <c r="H635" s="416">
        <v>8</v>
      </c>
      <c r="I635" s="416">
        <v>146</v>
      </c>
      <c r="J635" s="416">
        <v>346</v>
      </c>
      <c r="K635" s="416">
        <v>6</v>
      </c>
      <c r="L635" s="416">
        <v>5</v>
      </c>
      <c r="M635" s="416">
        <v>14</v>
      </c>
      <c r="N635" s="416">
        <v>3</v>
      </c>
      <c r="O635" s="416">
        <v>2</v>
      </c>
      <c r="P635" s="416">
        <v>14</v>
      </c>
      <c r="Q635" s="416">
        <v>0</v>
      </c>
      <c r="R635" s="416">
        <v>246</v>
      </c>
      <c r="S635" s="416">
        <v>0</v>
      </c>
      <c r="T635" s="416">
        <v>0</v>
      </c>
      <c r="U635" s="416">
        <v>4</v>
      </c>
      <c r="V635" s="416">
        <v>1</v>
      </c>
      <c r="W635" s="416">
        <v>8</v>
      </c>
      <c r="X635" s="416">
        <v>16</v>
      </c>
      <c r="Y635" s="416">
        <v>313</v>
      </c>
      <c r="Z635" s="416">
        <v>3</v>
      </c>
      <c r="AA635" s="416">
        <v>13</v>
      </c>
      <c r="AB635" s="416">
        <v>1294</v>
      </c>
      <c r="AC635" s="561">
        <v>1</v>
      </c>
      <c r="AD635" s="561">
        <v>1</v>
      </c>
      <c r="AE635" s="416">
        <v>135</v>
      </c>
      <c r="AF635" s="416">
        <v>109</v>
      </c>
      <c r="AG635" s="416">
        <v>57</v>
      </c>
      <c r="AH635" s="416">
        <v>18</v>
      </c>
      <c r="AI635" s="416">
        <v>7</v>
      </c>
      <c r="AJ635" s="416">
        <v>4</v>
      </c>
      <c r="AK635" s="416">
        <v>0</v>
      </c>
      <c r="AL635" s="416">
        <v>0</v>
      </c>
      <c r="AM635" s="416">
        <v>330</v>
      </c>
      <c r="AN635" s="416">
        <v>103</v>
      </c>
      <c r="AO635" s="416">
        <v>82</v>
      </c>
      <c r="AP635" s="416">
        <v>42</v>
      </c>
      <c r="AQ635" s="416">
        <v>10</v>
      </c>
      <c r="AR635" s="416">
        <v>6</v>
      </c>
      <c r="AS635" s="416">
        <v>2</v>
      </c>
      <c r="AT635" s="416">
        <v>0</v>
      </c>
      <c r="AU635" s="416">
        <v>0</v>
      </c>
      <c r="AV635" s="416">
        <v>245</v>
      </c>
      <c r="AW635" s="448"/>
      <c r="AX635" s="416"/>
      <c r="AY635" s="437" t="str">
        <f t="shared" si="25"/>
        <v>Yes</v>
      </c>
      <c r="AZ635" s="437" t="str">
        <f t="shared" si="26"/>
        <v>Yes</v>
      </c>
      <c r="BA635" s="437"/>
      <c r="BB635" s="544"/>
      <c r="BC635" s="545"/>
      <c r="BD635" s="247"/>
      <c r="BE635" s="247"/>
      <c r="BF635" s="247"/>
      <c r="BG635" s="247"/>
      <c r="BH635" s="247"/>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FE635" s="146"/>
      <c r="FF635" s="146"/>
      <c r="FG635" s="146"/>
      <c r="FH635" s="146"/>
      <c r="FI635" s="146"/>
      <c r="FJ635" s="146"/>
      <c r="FK635" s="146"/>
      <c r="FL635" s="143"/>
      <c r="FM635" s="143"/>
      <c r="FN635" s="143"/>
      <c r="FO635" s="143"/>
      <c r="FP635" s="143"/>
      <c r="FQ635" s="143"/>
      <c r="FR635" s="143"/>
    </row>
    <row r="636" spans="1:174" x14ac:dyDescent="0.2">
      <c r="A636" s="150" t="s">
        <v>778</v>
      </c>
      <c r="B636" s="151" t="s">
        <v>276</v>
      </c>
      <c r="C636" s="152" t="s">
        <v>277</v>
      </c>
      <c r="D636" s="404" t="s">
        <v>777</v>
      </c>
      <c r="E636" s="436">
        <v>0</v>
      </c>
      <c r="F636" s="286">
        <v>67</v>
      </c>
      <c r="G636" s="447">
        <v>0</v>
      </c>
      <c r="H636" s="416">
        <v>5</v>
      </c>
      <c r="I636" s="416">
        <v>53</v>
      </c>
      <c r="J636" s="416">
        <v>164</v>
      </c>
      <c r="K636" s="416">
        <v>3</v>
      </c>
      <c r="L636" s="416">
        <v>1</v>
      </c>
      <c r="M636" s="416">
        <v>1</v>
      </c>
      <c r="N636" s="416">
        <v>0</v>
      </c>
      <c r="O636" s="416">
        <v>0</v>
      </c>
      <c r="P636" s="416">
        <v>0</v>
      </c>
      <c r="Q636" s="416">
        <v>3</v>
      </c>
      <c r="R636" s="416">
        <v>61</v>
      </c>
      <c r="S636" s="416">
        <v>0</v>
      </c>
      <c r="T636" s="416">
        <v>0</v>
      </c>
      <c r="U636" s="416">
        <v>0</v>
      </c>
      <c r="V636" s="416">
        <v>9</v>
      </c>
      <c r="W636" s="416">
        <v>14</v>
      </c>
      <c r="X636" s="416">
        <v>69</v>
      </c>
      <c r="Y636" s="416">
        <v>104</v>
      </c>
      <c r="Z636" s="416">
        <v>2</v>
      </c>
      <c r="AA636" s="416">
        <v>27</v>
      </c>
      <c r="AB636" s="416">
        <v>583</v>
      </c>
      <c r="AC636" s="561">
        <v>2</v>
      </c>
      <c r="AD636" s="561">
        <v>3</v>
      </c>
      <c r="AE636" s="416">
        <v>16</v>
      </c>
      <c r="AF636" s="416">
        <v>14</v>
      </c>
      <c r="AG636" s="416">
        <v>23</v>
      </c>
      <c r="AH636" s="416">
        <v>14</v>
      </c>
      <c r="AI636" s="416">
        <v>2</v>
      </c>
      <c r="AJ636" s="416">
        <v>1</v>
      </c>
      <c r="AK636" s="416">
        <v>1</v>
      </c>
      <c r="AL636" s="416">
        <v>0</v>
      </c>
      <c r="AM636" s="416">
        <v>71</v>
      </c>
      <c r="AN636" s="416">
        <v>14</v>
      </c>
      <c r="AO636" s="416">
        <v>13</v>
      </c>
      <c r="AP636" s="416">
        <v>17</v>
      </c>
      <c r="AQ636" s="416">
        <v>13</v>
      </c>
      <c r="AR636" s="416">
        <v>2</v>
      </c>
      <c r="AS636" s="416">
        <v>0</v>
      </c>
      <c r="AT636" s="416">
        <v>3</v>
      </c>
      <c r="AU636" s="416">
        <v>2</v>
      </c>
      <c r="AV636" s="416">
        <v>64</v>
      </c>
      <c r="AW636" s="448"/>
      <c r="AX636" s="416"/>
      <c r="AY636" s="437" t="str">
        <f t="shared" si="25"/>
        <v>No</v>
      </c>
      <c r="AZ636" s="437" t="str">
        <f t="shared" si="26"/>
        <v>Open</v>
      </c>
      <c r="BA636" s="437"/>
      <c r="BB636" s="544"/>
      <c r="BC636" s="545"/>
      <c r="BD636" s="247"/>
      <c r="BE636" s="247"/>
      <c r="BF636" s="247"/>
      <c r="BG636" s="247"/>
      <c r="BH636" s="247"/>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FE636" s="146"/>
      <c r="FF636" s="146"/>
      <c r="FG636" s="146"/>
      <c r="FH636" s="146"/>
      <c r="FI636" s="146"/>
      <c r="FJ636" s="146"/>
      <c r="FK636" s="146"/>
      <c r="FL636" s="143"/>
      <c r="FM636" s="143"/>
      <c r="FN636" s="143"/>
      <c r="FO636" s="143"/>
      <c r="FP636" s="143"/>
      <c r="FQ636" s="143"/>
      <c r="FR636" s="143"/>
    </row>
    <row r="637" spans="1:174" x14ac:dyDescent="0.2">
      <c r="A637" s="150" t="s">
        <v>780</v>
      </c>
      <c r="B637" s="151" t="s">
        <v>276</v>
      </c>
      <c r="C637" s="152" t="s">
        <v>69</v>
      </c>
      <c r="D637" s="404" t="s">
        <v>779</v>
      </c>
      <c r="E637" s="436">
        <v>0</v>
      </c>
      <c r="F637" s="286">
        <v>8</v>
      </c>
      <c r="G637" s="447">
        <v>0</v>
      </c>
      <c r="H637" s="416">
        <v>3</v>
      </c>
      <c r="I637" s="416">
        <v>47</v>
      </c>
      <c r="J637" s="416">
        <v>78</v>
      </c>
      <c r="K637" s="416">
        <v>5</v>
      </c>
      <c r="L637" s="416">
        <v>0</v>
      </c>
      <c r="M637" s="416">
        <v>5</v>
      </c>
      <c r="N637" s="416">
        <v>0</v>
      </c>
      <c r="O637" s="416">
        <v>0</v>
      </c>
      <c r="P637" s="416">
        <v>6</v>
      </c>
      <c r="Q637" s="416">
        <v>0</v>
      </c>
      <c r="R637" s="416">
        <v>25</v>
      </c>
      <c r="S637" s="416">
        <v>228</v>
      </c>
      <c r="T637" s="416">
        <v>1</v>
      </c>
      <c r="U637" s="416">
        <v>0</v>
      </c>
      <c r="V637" s="416">
        <v>15</v>
      </c>
      <c r="W637" s="416">
        <v>3</v>
      </c>
      <c r="X637" s="416">
        <v>94</v>
      </c>
      <c r="Y637" s="416">
        <v>54</v>
      </c>
      <c r="Z637" s="416">
        <v>1</v>
      </c>
      <c r="AA637" s="416">
        <v>62</v>
      </c>
      <c r="AB637" s="416">
        <v>635</v>
      </c>
      <c r="AC637" s="561">
        <v>1</v>
      </c>
      <c r="AD637" s="561">
        <v>1</v>
      </c>
      <c r="AE637" s="416">
        <v>6</v>
      </c>
      <c r="AF637" s="416">
        <v>5</v>
      </c>
      <c r="AG637" s="416">
        <v>16</v>
      </c>
      <c r="AH637" s="416">
        <v>5</v>
      </c>
      <c r="AI637" s="416">
        <v>4</v>
      </c>
      <c r="AJ637" s="416">
        <v>2</v>
      </c>
      <c r="AK637" s="416">
        <v>1</v>
      </c>
      <c r="AL637" s="416">
        <v>0</v>
      </c>
      <c r="AM637" s="416">
        <v>39</v>
      </c>
      <c r="AN637" s="416">
        <v>4</v>
      </c>
      <c r="AO637" s="416">
        <v>2</v>
      </c>
      <c r="AP637" s="416">
        <v>10</v>
      </c>
      <c r="AQ637" s="416">
        <v>3</v>
      </c>
      <c r="AR637" s="416">
        <v>4</v>
      </c>
      <c r="AS637" s="416">
        <v>1</v>
      </c>
      <c r="AT637" s="416">
        <v>1</v>
      </c>
      <c r="AU637" s="416">
        <v>0</v>
      </c>
      <c r="AV637" s="416">
        <v>25</v>
      </c>
      <c r="AW637" s="448"/>
      <c r="AX637" s="416"/>
      <c r="AY637" s="437" t="str">
        <f t="shared" si="25"/>
        <v>Yes</v>
      </c>
      <c r="AZ637" s="437" t="str">
        <f t="shared" si="26"/>
        <v>Yes</v>
      </c>
      <c r="BA637" s="437"/>
      <c r="BB637" s="544"/>
      <c r="BC637" s="545"/>
      <c r="BD637" s="247"/>
      <c r="BE637" s="247"/>
      <c r="BF637" s="247"/>
      <c r="BG637" s="247"/>
      <c r="BH637" s="247"/>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FE637" s="146"/>
      <c r="FF637" s="146"/>
      <c r="FG637" s="146"/>
      <c r="FH637" s="146"/>
      <c r="FI637" s="146"/>
      <c r="FJ637" s="146"/>
      <c r="FK637" s="146"/>
      <c r="FL637" s="143"/>
      <c r="FM637" s="143"/>
      <c r="FN637" s="143"/>
      <c r="FO637" s="143"/>
      <c r="FP637" s="143"/>
      <c r="FQ637" s="143"/>
      <c r="FR637" s="143"/>
    </row>
    <row r="638" spans="1:174" x14ac:dyDescent="0.2">
      <c r="A638" s="150" t="s">
        <v>782</v>
      </c>
      <c r="B638" s="151" t="s">
        <v>276</v>
      </c>
      <c r="C638" s="152" t="s">
        <v>277</v>
      </c>
      <c r="D638" s="404" t="s">
        <v>781</v>
      </c>
      <c r="E638" s="436">
        <v>0</v>
      </c>
      <c r="F638" s="286">
        <v>0</v>
      </c>
      <c r="G638" s="447">
        <v>0</v>
      </c>
      <c r="H638" s="416">
        <v>2</v>
      </c>
      <c r="I638" s="416">
        <v>69</v>
      </c>
      <c r="J638" s="416">
        <v>198</v>
      </c>
      <c r="K638" s="416">
        <v>6</v>
      </c>
      <c r="L638" s="416">
        <v>2</v>
      </c>
      <c r="M638" s="416">
        <v>3</v>
      </c>
      <c r="N638" s="416">
        <v>2</v>
      </c>
      <c r="O638" s="416">
        <v>0</v>
      </c>
      <c r="P638" s="416">
        <v>2</v>
      </c>
      <c r="Q638" s="416">
        <v>104</v>
      </c>
      <c r="R638" s="416">
        <v>120</v>
      </c>
      <c r="S638" s="416">
        <v>1186</v>
      </c>
      <c r="T638" s="416">
        <v>25</v>
      </c>
      <c r="U638" s="416">
        <v>0</v>
      </c>
      <c r="V638" s="416">
        <v>22</v>
      </c>
      <c r="W638" s="416">
        <v>2</v>
      </c>
      <c r="X638" s="416">
        <v>22</v>
      </c>
      <c r="Y638" s="416">
        <v>86</v>
      </c>
      <c r="Z638" s="416">
        <v>2</v>
      </c>
      <c r="AA638" s="416">
        <v>28</v>
      </c>
      <c r="AB638" s="416">
        <v>1881</v>
      </c>
      <c r="AC638" s="561">
        <v>2</v>
      </c>
      <c r="AD638" s="561">
        <v>2</v>
      </c>
      <c r="AE638" s="416">
        <v>55</v>
      </c>
      <c r="AF638" s="416">
        <v>31</v>
      </c>
      <c r="AG638" s="416">
        <v>57</v>
      </c>
      <c r="AH638" s="416">
        <v>66</v>
      </c>
      <c r="AI638" s="416">
        <v>9</v>
      </c>
      <c r="AJ638" s="416">
        <v>6</v>
      </c>
      <c r="AK638" s="416">
        <v>5</v>
      </c>
      <c r="AL638" s="416">
        <v>0</v>
      </c>
      <c r="AM638" s="416">
        <v>229</v>
      </c>
      <c r="AN638" s="416">
        <v>55</v>
      </c>
      <c r="AO638" s="416">
        <v>33</v>
      </c>
      <c r="AP638" s="416">
        <v>52</v>
      </c>
      <c r="AQ638" s="416">
        <v>64</v>
      </c>
      <c r="AR638" s="416">
        <v>10</v>
      </c>
      <c r="AS638" s="416">
        <v>6</v>
      </c>
      <c r="AT638" s="416">
        <v>4</v>
      </c>
      <c r="AU638" s="416">
        <v>0</v>
      </c>
      <c r="AV638" s="416">
        <v>224</v>
      </c>
      <c r="AW638" s="448"/>
      <c r="AX638" s="416"/>
      <c r="AY638" s="437" t="str">
        <f t="shared" si="25"/>
        <v>No</v>
      </c>
      <c r="AZ638" s="437" t="str">
        <f t="shared" si="26"/>
        <v>No</v>
      </c>
      <c r="BA638" s="437"/>
      <c r="BB638" s="544"/>
      <c r="BC638" s="545"/>
      <c r="BD638" s="247"/>
      <c r="BE638" s="247"/>
      <c r="BF638" s="247"/>
      <c r="BG638" s="247"/>
      <c r="BH638" s="247"/>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FE638" s="146"/>
      <c r="FF638" s="146"/>
      <c r="FG638" s="146"/>
      <c r="FH638" s="146"/>
      <c r="FI638" s="146"/>
      <c r="FJ638" s="146"/>
      <c r="FK638" s="146"/>
      <c r="FL638" s="143"/>
      <c r="FM638" s="143"/>
      <c r="FN638" s="143"/>
      <c r="FO638" s="143"/>
      <c r="FP638" s="143"/>
      <c r="FQ638" s="143"/>
      <c r="FR638" s="143"/>
    </row>
    <row r="639" spans="1:174" x14ac:dyDescent="0.2">
      <c r="A639" s="150" t="s">
        <v>784</v>
      </c>
      <c r="B639" s="151" t="s">
        <v>282</v>
      </c>
      <c r="C639" s="152" t="s">
        <v>283</v>
      </c>
      <c r="D639" s="404" t="s">
        <v>783</v>
      </c>
      <c r="E639" s="436">
        <v>0</v>
      </c>
      <c r="F639" s="286">
        <v>470</v>
      </c>
      <c r="G639" s="447">
        <v>0</v>
      </c>
      <c r="H639" s="416">
        <v>6</v>
      </c>
      <c r="I639" s="416">
        <v>161</v>
      </c>
      <c r="J639" s="416">
        <v>343</v>
      </c>
      <c r="K639" s="416">
        <v>2</v>
      </c>
      <c r="L639" s="416">
        <v>7</v>
      </c>
      <c r="M639" s="416">
        <v>24</v>
      </c>
      <c r="N639" s="416">
        <v>4</v>
      </c>
      <c r="O639" s="416">
        <v>4</v>
      </c>
      <c r="P639" s="416">
        <v>33</v>
      </c>
      <c r="Q639" s="416">
        <v>3</v>
      </c>
      <c r="R639" s="416">
        <v>131</v>
      </c>
      <c r="S639" s="416">
        <v>1</v>
      </c>
      <c r="T639" s="416">
        <v>0</v>
      </c>
      <c r="U639" s="416">
        <v>10</v>
      </c>
      <c r="V639" s="416">
        <v>16</v>
      </c>
      <c r="W639" s="416">
        <v>23</v>
      </c>
      <c r="X639" s="416">
        <v>6</v>
      </c>
      <c r="Y639" s="416">
        <v>564</v>
      </c>
      <c r="Z639" s="416">
        <v>0</v>
      </c>
      <c r="AA639" s="416">
        <v>18</v>
      </c>
      <c r="AB639" s="416">
        <v>1826</v>
      </c>
      <c r="AC639" s="561">
        <v>1</v>
      </c>
      <c r="AD639" s="561">
        <v>1</v>
      </c>
      <c r="AE639" s="416">
        <v>142</v>
      </c>
      <c r="AF639" s="416">
        <v>41</v>
      </c>
      <c r="AG639" s="416">
        <v>15</v>
      </c>
      <c r="AH639" s="416">
        <v>2</v>
      </c>
      <c r="AI639" s="416">
        <v>2</v>
      </c>
      <c r="AJ639" s="416">
        <v>1</v>
      </c>
      <c r="AK639" s="416">
        <v>1</v>
      </c>
      <c r="AL639" s="416">
        <v>1</v>
      </c>
      <c r="AM639" s="416">
        <v>205</v>
      </c>
      <c r="AN639" s="416">
        <v>94</v>
      </c>
      <c r="AO639" s="416">
        <v>25</v>
      </c>
      <c r="AP639" s="416">
        <v>8</v>
      </c>
      <c r="AQ639" s="416">
        <v>3</v>
      </c>
      <c r="AR639" s="416">
        <v>2</v>
      </c>
      <c r="AS639" s="416">
        <v>0</v>
      </c>
      <c r="AT639" s="416">
        <v>1</v>
      </c>
      <c r="AU639" s="416">
        <v>1</v>
      </c>
      <c r="AV639" s="416">
        <v>134</v>
      </c>
      <c r="AW639" s="448"/>
      <c r="AX639" s="416"/>
      <c r="AY639" s="437" t="str">
        <f t="shared" si="25"/>
        <v>Yes</v>
      </c>
      <c r="AZ639" s="437" t="str">
        <f t="shared" si="26"/>
        <v>Yes</v>
      </c>
      <c r="BA639" s="437"/>
      <c r="BB639" s="544"/>
      <c r="BC639" s="545"/>
      <c r="BD639" s="247"/>
      <c r="BE639" s="247"/>
      <c r="BF639" s="247"/>
      <c r="BG639" s="247"/>
      <c r="BH639" s="247"/>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FE639" s="146"/>
      <c r="FF639" s="146"/>
      <c r="FG639" s="146"/>
      <c r="FH639" s="146"/>
      <c r="FI639" s="146"/>
      <c r="FJ639" s="146"/>
      <c r="FK639" s="146"/>
      <c r="FL639" s="143"/>
      <c r="FM639" s="143"/>
      <c r="FN639" s="143"/>
      <c r="FO639" s="143"/>
      <c r="FP639" s="143"/>
      <c r="FQ639" s="143"/>
      <c r="FR639" s="143"/>
    </row>
    <row r="640" spans="1:174" x14ac:dyDescent="0.2">
      <c r="A640" s="150" t="s">
        <v>786</v>
      </c>
      <c r="B640" s="151" t="s">
        <v>282</v>
      </c>
      <c r="C640" s="152" t="s">
        <v>286</v>
      </c>
      <c r="D640" s="404" t="s">
        <v>785</v>
      </c>
      <c r="E640" s="436">
        <v>0</v>
      </c>
      <c r="F640" s="286">
        <v>354</v>
      </c>
      <c r="G640" s="447">
        <v>0</v>
      </c>
      <c r="H640" s="416">
        <v>10</v>
      </c>
      <c r="I640" s="416">
        <v>137</v>
      </c>
      <c r="J640" s="416">
        <v>428</v>
      </c>
      <c r="K640" s="416">
        <v>2</v>
      </c>
      <c r="L640" s="416">
        <v>5</v>
      </c>
      <c r="M640" s="416">
        <v>22</v>
      </c>
      <c r="N640" s="416">
        <v>7</v>
      </c>
      <c r="O640" s="416">
        <v>0</v>
      </c>
      <c r="P640" s="416">
        <v>37</v>
      </c>
      <c r="Q640" s="416">
        <v>0</v>
      </c>
      <c r="R640" s="416">
        <v>266</v>
      </c>
      <c r="S640" s="416">
        <v>0</v>
      </c>
      <c r="T640" s="416">
        <v>0</v>
      </c>
      <c r="U640" s="416">
        <v>1</v>
      </c>
      <c r="V640" s="416">
        <v>41</v>
      </c>
      <c r="W640" s="416">
        <v>26</v>
      </c>
      <c r="X640" s="416">
        <v>5</v>
      </c>
      <c r="Y640" s="416">
        <v>231</v>
      </c>
      <c r="Z640" s="416">
        <v>0</v>
      </c>
      <c r="AA640" s="416">
        <v>10</v>
      </c>
      <c r="AB640" s="416">
        <v>1582</v>
      </c>
      <c r="AC640" s="561">
        <v>2</v>
      </c>
      <c r="AD640" s="561">
        <v>3</v>
      </c>
      <c r="AE640" s="416">
        <v>243</v>
      </c>
      <c r="AF640" s="416">
        <v>87</v>
      </c>
      <c r="AG640" s="416">
        <v>37</v>
      </c>
      <c r="AH640" s="416">
        <v>10</v>
      </c>
      <c r="AI640" s="416">
        <v>6</v>
      </c>
      <c r="AJ640" s="416">
        <v>2</v>
      </c>
      <c r="AK640" s="416">
        <v>1</v>
      </c>
      <c r="AL640" s="416">
        <v>0</v>
      </c>
      <c r="AM640" s="416">
        <v>386</v>
      </c>
      <c r="AN640" s="416">
        <v>167</v>
      </c>
      <c r="AO640" s="416">
        <v>64</v>
      </c>
      <c r="AP640" s="416">
        <v>24</v>
      </c>
      <c r="AQ640" s="416">
        <v>6</v>
      </c>
      <c r="AR640" s="416">
        <v>3</v>
      </c>
      <c r="AS640" s="416">
        <v>1</v>
      </c>
      <c r="AT640" s="416">
        <v>1</v>
      </c>
      <c r="AU640" s="416">
        <v>0</v>
      </c>
      <c r="AV640" s="416">
        <v>266</v>
      </c>
      <c r="AW640" s="448"/>
      <c r="AX640" s="416"/>
      <c r="AY640" s="437" t="str">
        <f t="shared" si="25"/>
        <v>No</v>
      </c>
      <c r="AZ640" s="437" t="str">
        <f t="shared" si="26"/>
        <v>Open</v>
      </c>
      <c r="BA640" s="437"/>
      <c r="BB640" s="544"/>
      <c r="BC640" s="545"/>
      <c r="BD640" s="247"/>
      <c r="BE640" s="247"/>
      <c r="BF640" s="247"/>
      <c r="BG640" s="247"/>
      <c r="BH640" s="247"/>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FE640" s="146"/>
      <c r="FF640" s="146"/>
      <c r="FG640" s="146"/>
      <c r="FH640" s="146"/>
      <c r="FI640" s="146"/>
      <c r="FJ640" s="146"/>
      <c r="FK640" s="146"/>
      <c r="FL640" s="143"/>
      <c r="FM640" s="143"/>
      <c r="FN640" s="143"/>
      <c r="FO640" s="143"/>
      <c r="FP640" s="143"/>
      <c r="FQ640" s="143"/>
      <c r="FR640" s="143"/>
    </row>
    <row r="641" spans="1:174" x14ac:dyDescent="0.2">
      <c r="A641" s="150" t="s">
        <v>788</v>
      </c>
      <c r="B641" s="151" t="s">
        <v>280</v>
      </c>
      <c r="C641" s="152" t="s">
        <v>128</v>
      </c>
      <c r="D641" s="404" t="s">
        <v>787</v>
      </c>
      <c r="E641" s="436">
        <v>0</v>
      </c>
      <c r="F641" s="286">
        <v>30</v>
      </c>
      <c r="G641" s="447">
        <v>0</v>
      </c>
      <c r="H641" s="416">
        <v>10</v>
      </c>
      <c r="I641" s="416">
        <v>61</v>
      </c>
      <c r="J641" s="416">
        <v>263</v>
      </c>
      <c r="K641" s="416">
        <v>4</v>
      </c>
      <c r="L641" s="416">
        <v>2</v>
      </c>
      <c r="M641" s="416">
        <v>2</v>
      </c>
      <c r="N641" s="416">
        <v>0</v>
      </c>
      <c r="O641" s="416">
        <v>1</v>
      </c>
      <c r="P641" s="416">
        <v>3</v>
      </c>
      <c r="Q641" s="416">
        <v>1</v>
      </c>
      <c r="R641" s="416">
        <v>364</v>
      </c>
      <c r="S641" s="416">
        <v>0</v>
      </c>
      <c r="T641" s="416">
        <v>0</v>
      </c>
      <c r="U641" s="416">
        <v>2</v>
      </c>
      <c r="V641" s="416">
        <v>0</v>
      </c>
      <c r="W641" s="416">
        <v>18</v>
      </c>
      <c r="X641" s="416">
        <v>0</v>
      </c>
      <c r="Y641" s="416">
        <v>401</v>
      </c>
      <c r="Z641" s="416">
        <v>16</v>
      </c>
      <c r="AA641" s="416">
        <v>1</v>
      </c>
      <c r="AB641" s="416">
        <v>1179</v>
      </c>
      <c r="AC641" s="561">
        <v>2</v>
      </c>
      <c r="AD641" s="561">
        <v>1</v>
      </c>
      <c r="AE641" s="416">
        <v>67</v>
      </c>
      <c r="AF641" s="416">
        <v>296</v>
      </c>
      <c r="AG641" s="416">
        <v>229</v>
      </c>
      <c r="AH641" s="416">
        <v>60</v>
      </c>
      <c r="AI641" s="416">
        <v>13</v>
      </c>
      <c r="AJ641" s="416">
        <v>2</v>
      </c>
      <c r="AK641" s="416">
        <v>1</v>
      </c>
      <c r="AL641" s="416">
        <v>0</v>
      </c>
      <c r="AM641" s="416">
        <v>668</v>
      </c>
      <c r="AN641" s="416">
        <v>40</v>
      </c>
      <c r="AO641" s="416">
        <v>164</v>
      </c>
      <c r="AP641" s="416">
        <v>123</v>
      </c>
      <c r="AQ641" s="416">
        <v>33</v>
      </c>
      <c r="AR641" s="416">
        <v>4</v>
      </c>
      <c r="AS641" s="416">
        <v>0</v>
      </c>
      <c r="AT641" s="416">
        <v>1</v>
      </c>
      <c r="AU641" s="416">
        <v>0</v>
      </c>
      <c r="AV641" s="416">
        <v>365</v>
      </c>
      <c r="AW641" s="448"/>
      <c r="AX641" s="416"/>
      <c r="AY641" s="437" t="str">
        <f t="shared" si="25"/>
        <v>No</v>
      </c>
      <c r="AZ641" s="437" t="str">
        <f t="shared" si="26"/>
        <v>Yes</v>
      </c>
      <c r="BA641" s="437"/>
      <c r="BB641" s="544"/>
      <c r="BC641" s="545"/>
      <c r="BD641" s="247"/>
      <c r="BE641" s="247"/>
      <c r="BF641" s="247"/>
      <c r="BG641" s="247"/>
      <c r="BH641" s="247"/>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FE641" s="146"/>
      <c r="FF641" s="146"/>
      <c r="FG641" s="146"/>
      <c r="FH641" s="146"/>
      <c r="FI641" s="146"/>
      <c r="FJ641" s="146"/>
      <c r="FK641" s="146"/>
      <c r="FL641" s="143"/>
      <c r="FM641" s="143"/>
      <c r="FN641" s="143"/>
      <c r="FO641" s="143"/>
      <c r="FP641" s="143"/>
      <c r="FQ641" s="143"/>
      <c r="FR641" s="143"/>
    </row>
    <row r="642" spans="1:174" x14ac:dyDescent="0.2">
      <c r="A642" s="150" t="s">
        <v>790</v>
      </c>
      <c r="B642" s="151" t="s">
        <v>292</v>
      </c>
      <c r="C642" s="152" t="s">
        <v>128</v>
      </c>
      <c r="D642" s="404" t="s">
        <v>789</v>
      </c>
      <c r="E642" s="436">
        <v>0</v>
      </c>
      <c r="F642" s="286">
        <v>112</v>
      </c>
      <c r="G642" s="447">
        <v>0</v>
      </c>
      <c r="H642" s="416">
        <v>13</v>
      </c>
      <c r="I642" s="416">
        <v>16</v>
      </c>
      <c r="J642" s="416">
        <v>255</v>
      </c>
      <c r="K642" s="416">
        <v>81</v>
      </c>
      <c r="L642" s="416">
        <v>1</v>
      </c>
      <c r="M642" s="416">
        <v>19</v>
      </c>
      <c r="N642" s="416">
        <v>3</v>
      </c>
      <c r="O642" s="416">
        <v>0</v>
      </c>
      <c r="P642" s="416">
        <v>21</v>
      </c>
      <c r="Q642" s="416">
        <v>679</v>
      </c>
      <c r="R642" s="416">
        <v>658</v>
      </c>
      <c r="S642" s="416">
        <v>125</v>
      </c>
      <c r="T642" s="416">
        <v>2</v>
      </c>
      <c r="U642" s="416">
        <v>1</v>
      </c>
      <c r="V642" s="416">
        <v>5</v>
      </c>
      <c r="W642" s="416">
        <v>4</v>
      </c>
      <c r="X642" s="416">
        <v>1</v>
      </c>
      <c r="Y642" s="416">
        <v>237</v>
      </c>
      <c r="Z642" s="416">
        <v>186</v>
      </c>
      <c r="AA642" s="416">
        <v>0</v>
      </c>
      <c r="AB642" s="416">
        <v>2419</v>
      </c>
      <c r="AC642" s="561">
        <v>2</v>
      </c>
      <c r="AD642" s="561">
        <v>3</v>
      </c>
      <c r="AE642" s="416">
        <v>645</v>
      </c>
      <c r="AF642" s="416">
        <v>121</v>
      </c>
      <c r="AG642" s="416">
        <v>525</v>
      </c>
      <c r="AH642" s="416">
        <v>343</v>
      </c>
      <c r="AI642" s="416">
        <v>252</v>
      </c>
      <c r="AJ642" s="416">
        <v>139</v>
      </c>
      <c r="AK642" s="416">
        <v>71</v>
      </c>
      <c r="AL642" s="416">
        <v>15</v>
      </c>
      <c r="AM642" s="416">
        <v>2111</v>
      </c>
      <c r="AN642" s="416">
        <v>603</v>
      </c>
      <c r="AO642" s="416">
        <v>57</v>
      </c>
      <c r="AP642" s="416">
        <v>213</v>
      </c>
      <c r="AQ642" s="416">
        <v>172</v>
      </c>
      <c r="AR642" s="416">
        <v>149</v>
      </c>
      <c r="AS642" s="416">
        <v>69</v>
      </c>
      <c r="AT642" s="416">
        <v>63</v>
      </c>
      <c r="AU642" s="416">
        <v>11</v>
      </c>
      <c r="AV642" s="416">
        <v>1337</v>
      </c>
      <c r="AW642" s="448"/>
      <c r="AX642" s="416"/>
      <c r="AY642" s="437" t="str">
        <f t="shared" si="25"/>
        <v>No</v>
      </c>
      <c r="AZ642" s="437" t="str">
        <f t="shared" si="26"/>
        <v>Open</v>
      </c>
      <c r="BA642" s="437"/>
      <c r="BB642" s="544"/>
      <c r="BC642" s="545"/>
      <c r="BD642" s="247"/>
      <c r="BE642" s="247"/>
      <c r="BF642" s="247"/>
      <c r="BG642" s="247"/>
      <c r="BH642" s="247"/>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FE642" s="146"/>
      <c r="FF642" s="146"/>
      <c r="FG642" s="146"/>
      <c r="FH642" s="146"/>
      <c r="FI642" s="146"/>
      <c r="FJ642" s="146"/>
      <c r="FK642" s="146"/>
      <c r="FL642" s="143"/>
      <c r="FM642" s="143"/>
      <c r="FN642" s="143"/>
      <c r="FO642" s="143"/>
      <c r="FP642" s="143"/>
      <c r="FQ642" s="143"/>
      <c r="FR642" s="143"/>
    </row>
    <row r="643" spans="1:174" x14ac:dyDescent="0.2">
      <c r="A643" s="150" t="s">
        <v>791</v>
      </c>
      <c r="B643" s="151" t="s">
        <v>284</v>
      </c>
      <c r="C643" s="152" t="s">
        <v>278</v>
      </c>
      <c r="D643" s="404" t="s">
        <v>340</v>
      </c>
      <c r="E643" s="436">
        <v>0</v>
      </c>
      <c r="F643" s="286">
        <v>180</v>
      </c>
      <c r="G643" s="447">
        <v>0</v>
      </c>
      <c r="H643" s="416">
        <v>6</v>
      </c>
      <c r="I643" s="416">
        <v>162</v>
      </c>
      <c r="J643" s="416">
        <v>326</v>
      </c>
      <c r="K643" s="416">
        <v>4</v>
      </c>
      <c r="L643" s="416">
        <v>5</v>
      </c>
      <c r="M643" s="416">
        <v>7</v>
      </c>
      <c r="N643" s="416">
        <v>3</v>
      </c>
      <c r="O643" s="416">
        <v>0</v>
      </c>
      <c r="P643" s="416">
        <v>15</v>
      </c>
      <c r="Q643" s="416">
        <v>21</v>
      </c>
      <c r="R643" s="416">
        <v>87</v>
      </c>
      <c r="S643" s="416">
        <v>0</v>
      </c>
      <c r="T643" s="416">
        <v>0</v>
      </c>
      <c r="U643" s="416">
        <v>12</v>
      </c>
      <c r="V643" s="416">
        <v>4</v>
      </c>
      <c r="W643" s="416">
        <v>41</v>
      </c>
      <c r="X643" s="416">
        <v>3</v>
      </c>
      <c r="Y643" s="416">
        <v>217</v>
      </c>
      <c r="Z643" s="416">
        <v>1</v>
      </c>
      <c r="AA643" s="416">
        <v>3</v>
      </c>
      <c r="AB643" s="416">
        <v>1097</v>
      </c>
      <c r="AC643" s="561">
        <v>1</v>
      </c>
      <c r="AD643" s="561">
        <v>1</v>
      </c>
      <c r="AE643" s="416">
        <v>83</v>
      </c>
      <c r="AF643" s="416">
        <v>71</v>
      </c>
      <c r="AG643" s="416">
        <v>27</v>
      </c>
      <c r="AH643" s="416">
        <v>9</v>
      </c>
      <c r="AI643" s="416">
        <v>6</v>
      </c>
      <c r="AJ643" s="416">
        <v>1</v>
      </c>
      <c r="AK643" s="416">
        <v>0</v>
      </c>
      <c r="AL643" s="416">
        <v>6</v>
      </c>
      <c r="AM643" s="416">
        <v>203</v>
      </c>
      <c r="AN643" s="416">
        <v>49</v>
      </c>
      <c r="AO643" s="416">
        <v>35</v>
      </c>
      <c r="AP643" s="416">
        <v>14</v>
      </c>
      <c r="AQ643" s="416">
        <v>3</v>
      </c>
      <c r="AR643" s="416">
        <v>1</v>
      </c>
      <c r="AS643" s="416">
        <v>0</v>
      </c>
      <c r="AT643" s="416">
        <v>0</v>
      </c>
      <c r="AU643" s="416">
        <v>6</v>
      </c>
      <c r="AV643" s="416">
        <v>108</v>
      </c>
      <c r="AW643" s="448"/>
      <c r="AX643" s="416"/>
      <c r="AY643" s="437" t="str">
        <f t="shared" si="25"/>
        <v>Yes</v>
      </c>
      <c r="AZ643" s="437" t="str">
        <f t="shared" si="26"/>
        <v>Yes</v>
      </c>
      <c r="BA643" s="437"/>
      <c r="BB643" s="544"/>
      <c r="BC643" s="545"/>
      <c r="BD643" s="247"/>
      <c r="BE643" s="247"/>
      <c r="BF643" s="247"/>
      <c r="BG643" s="247"/>
      <c r="BH643" s="247"/>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FE643" s="146"/>
      <c r="FF643" s="146"/>
      <c r="FG643" s="146"/>
      <c r="FH643" s="146"/>
      <c r="FI643" s="146"/>
      <c r="FJ643" s="146"/>
      <c r="FK643" s="146"/>
      <c r="FL643" s="143"/>
      <c r="FM643" s="143"/>
      <c r="FN643" s="143"/>
      <c r="FO643" s="143"/>
      <c r="FP643" s="143"/>
      <c r="FQ643" s="143"/>
      <c r="FR643" s="143"/>
    </row>
    <row r="644" spans="1:174" x14ac:dyDescent="0.2">
      <c r="A644" s="150" t="s">
        <v>793</v>
      </c>
      <c r="B644" s="151" t="s">
        <v>276</v>
      </c>
      <c r="C644" s="152" t="s">
        <v>286</v>
      </c>
      <c r="D644" s="404" t="s">
        <v>792</v>
      </c>
      <c r="E644" s="436">
        <v>0</v>
      </c>
      <c r="F644" s="286">
        <v>48</v>
      </c>
      <c r="G644" s="447">
        <v>0</v>
      </c>
      <c r="H644" s="416">
        <v>8</v>
      </c>
      <c r="I644" s="416">
        <v>76</v>
      </c>
      <c r="J644" s="416">
        <v>191</v>
      </c>
      <c r="K644" s="416">
        <v>1</v>
      </c>
      <c r="L644" s="416">
        <v>1</v>
      </c>
      <c r="M644" s="416">
        <v>6</v>
      </c>
      <c r="N644" s="416">
        <v>1</v>
      </c>
      <c r="O644" s="416">
        <v>0</v>
      </c>
      <c r="P644" s="416">
        <v>2</v>
      </c>
      <c r="Q644" s="416">
        <v>0</v>
      </c>
      <c r="R644" s="416">
        <v>1371</v>
      </c>
      <c r="S644" s="416">
        <v>0</v>
      </c>
      <c r="T644" s="416">
        <v>0</v>
      </c>
      <c r="U644" s="416">
        <v>0</v>
      </c>
      <c r="V644" s="416">
        <v>0</v>
      </c>
      <c r="W644" s="416">
        <v>2</v>
      </c>
      <c r="X644" s="416">
        <v>3</v>
      </c>
      <c r="Y644" s="416">
        <v>185</v>
      </c>
      <c r="Z644" s="416">
        <v>0</v>
      </c>
      <c r="AA644" s="416">
        <v>3</v>
      </c>
      <c r="AB644" s="416">
        <v>1898</v>
      </c>
      <c r="AC644" s="561">
        <v>2</v>
      </c>
      <c r="AD644" s="561">
        <v>3</v>
      </c>
      <c r="AE644" s="416">
        <v>168</v>
      </c>
      <c r="AF644" s="416">
        <v>539</v>
      </c>
      <c r="AG644" s="416">
        <v>433</v>
      </c>
      <c r="AH644" s="416">
        <v>265</v>
      </c>
      <c r="AI644" s="416">
        <v>303</v>
      </c>
      <c r="AJ644" s="416">
        <v>80</v>
      </c>
      <c r="AK644" s="416">
        <v>13</v>
      </c>
      <c r="AL644" s="416">
        <v>4</v>
      </c>
      <c r="AM644" s="416">
        <v>1805</v>
      </c>
      <c r="AN644" s="416">
        <v>130</v>
      </c>
      <c r="AO644" s="416">
        <v>382</v>
      </c>
      <c r="AP644" s="416">
        <v>310</v>
      </c>
      <c r="AQ644" s="416">
        <v>191</v>
      </c>
      <c r="AR644" s="416">
        <v>271</v>
      </c>
      <c r="AS644" s="416">
        <v>69</v>
      </c>
      <c r="AT644" s="416">
        <v>14</v>
      </c>
      <c r="AU644" s="416">
        <v>4</v>
      </c>
      <c r="AV644" s="416">
        <v>1371</v>
      </c>
      <c r="AW644" s="448"/>
      <c r="AX644" s="416"/>
      <c r="AY644" s="437" t="str">
        <f t="shared" si="25"/>
        <v>No</v>
      </c>
      <c r="AZ644" s="437" t="str">
        <f t="shared" si="26"/>
        <v>Open</v>
      </c>
      <c r="BA644" s="437"/>
      <c r="BB644" s="544"/>
      <c r="BC644" s="545"/>
      <c r="BD644" s="247"/>
      <c r="BE644" s="247"/>
      <c r="BF644" s="247"/>
      <c r="BG644" s="247"/>
      <c r="BH644" s="247"/>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FE644" s="146"/>
      <c r="FF644" s="146"/>
      <c r="FG644" s="146"/>
      <c r="FH644" s="146"/>
      <c r="FI644" s="146"/>
      <c r="FJ644" s="146"/>
      <c r="FK644" s="146"/>
      <c r="FL644" s="143"/>
      <c r="FM644" s="143"/>
      <c r="FN644" s="143"/>
      <c r="FO644" s="143"/>
      <c r="FP644" s="143"/>
      <c r="FQ644" s="143"/>
      <c r="FR644" s="143"/>
    </row>
    <row r="645" spans="1:174" x14ac:dyDescent="0.2">
      <c r="A645" s="150" t="s">
        <v>795</v>
      </c>
      <c r="B645" s="151" t="s">
        <v>276</v>
      </c>
      <c r="C645" s="152" t="s">
        <v>69</v>
      </c>
      <c r="D645" s="404" t="s">
        <v>794</v>
      </c>
      <c r="E645" s="436">
        <v>0</v>
      </c>
      <c r="F645" s="286">
        <v>52</v>
      </c>
      <c r="G645" s="447">
        <v>0</v>
      </c>
      <c r="H645" s="416">
        <v>2</v>
      </c>
      <c r="I645" s="416">
        <v>45</v>
      </c>
      <c r="J645" s="416">
        <v>117</v>
      </c>
      <c r="K645" s="416">
        <v>1</v>
      </c>
      <c r="L645" s="416">
        <v>0</v>
      </c>
      <c r="M645" s="416">
        <v>1</v>
      </c>
      <c r="N645" s="416">
        <v>1</v>
      </c>
      <c r="O645" s="416">
        <v>0</v>
      </c>
      <c r="P645" s="416">
        <v>5</v>
      </c>
      <c r="Q645" s="416">
        <v>1</v>
      </c>
      <c r="R645" s="416">
        <v>57</v>
      </c>
      <c r="S645" s="416">
        <v>0</v>
      </c>
      <c r="T645" s="416">
        <v>3</v>
      </c>
      <c r="U645" s="416">
        <v>2</v>
      </c>
      <c r="V645" s="416">
        <v>0</v>
      </c>
      <c r="W645" s="416">
        <v>1</v>
      </c>
      <c r="X645" s="416">
        <v>0</v>
      </c>
      <c r="Y645" s="416">
        <v>41</v>
      </c>
      <c r="Z645" s="416">
        <v>2</v>
      </c>
      <c r="AA645" s="416">
        <v>3</v>
      </c>
      <c r="AB645" s="416">
        <v>334</v>
      </c>
      <c r="AC645" s="561">
        <v>2</v>
      </c>
      <c r="AD645" s="561">
        <v>2</v>
      </c>
      <c r="AE645" s="416">
        <v>0</v>
      </c>
      <c r="AF645" s="416">
        <v>8</v>
      </c>
      <c r="AG645" s="416">
        <v>25</v>
      </c>
      <c r="AH645" s="416">
        <v>19</v>
      </c>
      <c r="AI645" s="416">
        <v>3</v>
      </c>
      <c r="AJ645" s="416">
        <v>1</v>
      </c>
      <c r="AK645" s="416">
        <v>1</v>
      </c>
      <c r="AL645" s="416">
        <v>1</v>
      </c>
      <c r="AM645" s="416">
        <v>58</v>
      </c>
      <c r="AN645" s="416">
        <v>0</v>
      </c>
      <c r="AO645" s="416">
        <v>8</v>
      </c>
      <c r="AP645" s="416">
        <v>25</v>
      </c>
      <c r="AQ645" s="416">
        <v>19</v>
      </c>
      <c r="AR645" s="416">
        <v>3</v>
      </c>
      <c r="AS645" s="416">
        <v>1</v>
      </c>
      <c r="AT645" s="416">
        <v>1</v>
      </c>
      <c r="AU645" s="416">
        <v>1</v>
      </c>
      <c r="AV645" s="416">
        <v>58</v>
      </c>
      <c r="AW645" s="448"/>
      <c r="AX645" s="416"/>
      <c r="AY645" s="437" t="str">
        <f t="shared" si="25"/>
        <v>No</v>
      </c>
      <c r="AZ645" s="437" t="str">
        <f t="shared" si="26"/>
        <v>No</v>
      </c>
      <c r="BA645" s="437"/>
      <c r="BB645" s="544"/>
      <c r="BC645" s="545"/>
      <c r="BD645" s="247"/>
      <c r="BE645" s="247"/>
      <c r="BF645" s="247"/>
      <c r="BG645" s="247"/>
      <c r="BH645" s="247"/>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FE645" s="146"/>
      <c r="FF645" s="146"/>
      <c r="FG645" s="146"/>
      <c r="FH645" s="146"/>
      <c r="FI645" s="146"/>
      <c r="FJ645" s="146"/>
      <c r="FK645" s="146"/>
      <c r="FL645" s="143"/>
      <c r="FM645" s="143"/>
      <c r="FN645" s="143"/>
      <c r="FO645" s="143"/>
      <c r="FP645" s="143"/>
      <c r="FQ645" s="143"/>
      <c r="FR645" s="143"/>
    </row>
    <row r="646" spans="1:174" x14ac:dyDescent="0.2">
      <c r="A646" s="150" t="s">
        <v>797</v>
      </c>
      <c r="B646" s="151" t="s">
        <v>276</v>
      </c>
      <c r="C646" s="152" t="s">
        <v>69</v>
      </c>
      <c r="D646" s="404" t="s">
        <v>796</v>
      </c>
      <c r="E646" s="436">
        <v>0</v>
      </c>
      <c r="F646" s="286">
        <v>30</v>
      </c>
      <c r="G646" s="447">
        <v>0</v>
      </c>
      <c r="H646" s="416">
        <v>6</v>
      </c>
      <c r="I646" s="416">
        <v>122</v>
      </c>
      <c r="J646" s="416">
        <v>266</v>
      </c>
      <c r="K646" s="416">
        <v>4</v>
      </c>
      <c r="L646" s="416">
        <v>2</v>
      </c>
      <c r="M646" s="416">
        <v>10</v>
      </c>
      <c r="N646" s="416">
        <v>3</v>
      </c>
      <c r="O646" s="416">
        <v>0</v>
      </c>
      <c r="P646" s="416">
        <v>5</v>
      </c>
      <c r="Q646" s="416">
        <v>45</v>
      </c>
      <c r="R646" s="416">
        <v>0</v>
      </c>
      <c r="S646" s="416">
        <v>0</v>
      </c>
      <c r="T646" s="416">
        <v>0</v>
      </c>
      <c r="U646" s="416">
        <v>0</v>
      </c>
      <c r="V646" s="416">
        <v>17</v>
      </c>
      <c r="W646" s="416">
        <v>9</v>
      </c>
      <c r="X646" s="416">
        <v>13</v>
      </c>
      <c r="Y646" s="416">
        <v>167</v>
      </c>
      <c r="Z646" s="416">
        <v>0</v>
      </c>
      <c r="AA646" s="416">
        <v>13</v>
      </c>
      <c r="AB646" s="416">
        <v>712</v>
      </c>
      <c r="AC646" s="561">
        <v>2</v>
      </c>
      <c r="AD646" s="561">
        <v>3</v>
      </c>
      <c r="AE646" s="416">
        <v>51</v>
      </c>
      <c r="AF646" s="416">
        <v>15</v>
      </c>
      <c r="AG646" s="416">
        <v>5</v>
      </c>
      <c r="AH646" s="416">
        <v>3</v>
      </c>
      <c r="AI646" s="416">
        <v>1</v>
      </c>
      <c r="AJ646" s="416">
        <v>0</v>
      </c>
      <c r="AK646" s="416">
        <v>0</v>
      </c>
      <c r="AL646" s="416">
        <v>0</v>
      </c>
      <c r="AM646" s="416">
        <v>75</v>
      </c>
      <c r="AN646" s="416">
        <v>32</v>
      </c>
      <c r="AO646" s="416">
        <v>7</v>
      </c>
      <c r="AP646" s="416">
        <v>3</v>
      </c>
      <c r="AQ646" s="416">
        <v>2</v>
      </c>
      <c r="AR646" s="416">
        <v>1</v>
      </c>
      <c r="AS646" s="416">
        <v>0</v>
      </c>
      <c r="AT646" s="416">
        <v>0</v>
      </c>
      <c r="AU646" s="416">
        <v>0</v>
      </c>
      <c r="AV646" s="416">
        <v>45</v>
      </c>
      <c r="AW646" s="448"/>
      <c r="AX646" s="416"/>
      <c r="AY646" s="437" t="str">
        <f t="shared" si="25"/>
        <v>No</v>
      </c>
      <c r="AZ646" s="437" t="str">
        <f t="shared" si="26"/>
        <v>Open</v>
      </c>
      <c r="BA646" s="437"/>
      <c r="BB646" s="544"/>
      <c r="BC646" s="545"/>
      <c r="BD646" s="247"/>
      <c r="BE646" s="247"/>
      <c r="BF646" s="247"/>
      <c r="BG646" s="247"/>
      <c r="BH646" s="247"/>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FE646" s="146"/>
      <c r="FF646" s="146"/>
      <c r="FG646" s="146"/>
      <c r="FH646" s="146"/>
      <c r="FI646" s="146"/>
      <c r="FJ646" s="146"/>
      <c r="FK646" s="146"/>
      <c r="FL646" s="143"/>
      <c r="FM646" s="143"/>
      <c r="FN646" s="143"/>
      <c r="FO646" s="143"/>
      <c r="FP646" s="143"/>
      <c r="FQ646" s="143"/>
      <c r="FR646" s="143"/>
    </row>
    <row r="647" spans="1:174" x14ac:dyDescent="0.2">
      <c r="A647" s="150" t="s">
        <v>799</v>
      </c>
      <c r="B647" s="151" t="s">
        <v>276</v>
      </c>
      <c r="C647" s="152" t="s">
        <v>277</v>
      </c>
      <c r="D647" s="404" t="s">
        <v>798</v>
      </c>
      <c r="E647" s="436">
        <v>0</v>
      </c>
      <c r="F647" s="286">
        <v>9</v>
      </c>
      <c r="G647" s="447">
        <v>0</v>
      </c>
      <c r="H647" s="416">
        <v>0</v>
      </c>
      <c r="I647" s="416">
        <v>97</v>
      </c>
      <c r="J647" s="416">
        <v>161</v>
      </c>
      <c r="K647" s="416">
        <v>1</v>
      </c>
      <c r="L647" s="416">
        <v>4</v>
      </c>
      <c r="M647" s="416">
        <v>1</v>
      </c>
      <c r="N647" s="416">
        <v>2</v>
      </c>
      <c r="O647" s="416">
        <v>0</v>
      </c>
      <c r="P647" s="416">
        <v>2</v>
      </c>
      <c r="Q647" s="416">
        <v>24</v>
      </c>
      <c r="R647" s="416">
        <v>134</v>
      </c>
      <c r="S647" s="416">
        <v>0</v>
      </c>
      <c r="T647" s="416">
        <v>0</v>
      </c>
      <c r="U647" s="416">
        <v>0</v>
      </c>
      <c r="V647" s="416">
        <v>10</v>
      </c>
      <c r="W647" s="416">
        <v>5</v>
      </c>
      <c r="X647" s="416">
        <v>40</v>
      </c>
      <c r="Y647" s="416">
        <v>114</v>
      </c>
      <c r="Z647" s="416">
        <v>2</v>
      </c>
      <c r="AA647" s="416">
        <v>18</v>
      </c>
      <c r="AB647" s="416">
        <v>624</v>
      </c>
      <c r="AC647" s="561">
        <v>1</v>
      </c>
      <c r="AD647" s="561">
        <v>2</v>
      </c>
      <c r="AE647" s="416">
        <v>11</v>
      </c>
      <c r="AF647" s="416">
        <v>23</v>
      </c>
      <c r="AG647" s="416">
        <v>107</v>
      </c>
      <c r="AH647" s="416">
        <v>72</v>
      </c>
      <c r="AI647" s="416">
        <v>17</v>
      </c>
      <c r="AJ647" s="416">
        <v>5</v>
      </c>
      <c r="AK647" s="416">
        <v>7</v>
      </c>
      <c r="AL647" s="416">
        <v>12</v>
      </c>
      <c r="AM647" s="416">
        <v>254</v>
      </c>
      <c r="AN647" s="416">
        <v>6</v>
      </c>
      <c r="AO647" s="416">
        <v>13</v>
      </c>
      <c r="AP647" s="416">
        <v>68</v>
      </c>
      <c r="AQ647" s="416">
        <v>40</v>
      </c>
      <c r="AR647" s="416">
        <v>8</v>
      </c>
      <c r="AS647" s="416">
        <v>5</v>
      </c>
      <c r="AT647" s="416">
        <v>6</v>
      </c>
      <c r="AU647" s="416">
        <v>12</v>
      </c>
      <c r="AV647" s="416">
        <v>158</v>
      </c>
      <c r="AW647" s="448"/>
      <c r="AX647" s="416"/>
      <c r="AY647" s="437" t="str">
        <f t="shared" si="25"/>
        <v>Yes</v>
      </c>
      <c r="AZ647" s="437" t="str">
        <f t="shared" si="26"/>
        <v>No</v>
      </c>
      <c r="BA647" s="437"/>
      <c r="BB647" s="544"/>
      <c r="BC647" s="545"/>
      <c r="BD647" s="247"/>
      <c r="BE647" s="247"/>
      <c r="BF647" s="247"/>
      <c r="BG647" s="247"/>
      <c r="BH647" s="247"/>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FE647" s="146"/>
      <c r="FF647" s="146"/>
      <c r="FG647" s="146"/>
      <c r="FH647" s="146"/>
      <c r="FI647" s="146"/>
      <c r="FJ647" s="146"/>
      <c r="FK647" s="146"/>
      <c r="FL647" s="143"/>
      <c r="FM647" s="143"/>
      <c r="FN647" s="143"/>
      <c r="FO647" s="143"/>
      <c r="FP647" s="143"/>
      <c r="FQ647" s="143"/>
      <c r="FR647" s="143"/>
    </row>
    <row r="648" spans="1:174" x14ac:dyDescent="0.2">
      <c r="A648" s="150" t="s">
        <v>801</v>
      </c>
      <c r="B648" s="151" t="s">
        <v>276</v>
      </c>
      <c r="C648" s="152" t="s">
        <v>277</v>
      </c>
      <c r="D648" s="404" t="s">
        <v>800</v>
      </c>
      <c r="E648" s="436">
        <v>0</v>
      </c>
      <c r="F648" s="286">
        <v>4</v>
      </c>
      <c r="G648" s="447">
        <v>0</v>
      </c>
      <c r="H648" s="416">
        <v>2</v>
      </c>
      <c r="I648" s="416">
        <v>161</v>
      </c>
      <c r="J648" s="416">
        <v>268</v>
      </c>
      <c r="K648" s="416">
        <v>19</v>
      </c>
      <c r="L648" s="416">
        <v>5</v>
      </c>
      <c r="M648" s="416">
        <v>18</v>
      </c>
      <c r="N648" s="416">
        <v>5</v>
      </c>
      <c r="O648" s="416">
        <v>0</v>
      </c>
      <c r="P648" s="416">
        <v>3</v>
      </c>
      <c r="Q648" s="416">
        <v>8</v>
      </c>
      <c r="R648" s="416">
        <v>37</v>
      </c>
      <c r="S648" s="416">
        <v>0</v>
      </c>
      <c r="T648" s="416">
        <v>0</v>
      </c>
      <c r="U648" s="416">
        <v>0</v>
      </c>
      <c r="V648" s="416">
        <v>12</v>
      </c>
      <c r="W648" s="416">
        <v>7</v>
      </c>
      <c r="X648" s="416">
        <v>131</v>
      </c>
      <c r="Y648" s="416">
        <v>104</v>
      </c>
      <c r="Z648" s="416">
        <v>1</v>
      </c>
      <c r="AA648" s="416">
        <v>82</v>
      </c>
      <c r="AB648" s="416">
        <v>867</v>
      </c>
      <c r="AC648" s="561">
        <v>2</v>
      </c>
      <c r="AD648" s="561">
        <v>3</v>
      </c>
      <c r="AE648" s="416">
        <v>5</v>
      </c>
      <c r="AF648" s="416">
        <v>21</v>
      </c>
      <c r="AG648" s="416">
        <v>15</v>
      </c>
      <c r="AH648" s="416">
        <v>14</v>
      </c>
      <c r="AI648" s="416">
        <v>3</v>
      </c>
      <c r="AJ648" s="416">
        <v>7</v>
      </c>
      <c r="AK648" s="416">
        <v>3</v>
      </c>
      <c r="AL648" s="416">
        <v>3</v>
      </c>
      <c r="AM648" s="416">
        <v>71</v>
      </c>
      <c r="AN648" s="416">
        <v>3</v>
      </c>
      <c r="AO648" s="416">
        <v>7</v>
      </c>
      <c r="AP648" s="416">
        <v>10</v>
      </c>
      <c r="AQ648" s="416">
        <v>11</v>
      </c>
      <c r="AR648" s="416">
        <v>2</v>
      </c>
      <c r="AS648" s="416">
        <v>7</v>
      </c>
      <c r="AT648" s="416">
        <v>2</v>
      </c>
      <c r="AU648" s="416">
        <v>3</v>
      </c>
      <c r="AV648" s="416">
        <v>45</v>
      </c>
      <c r="AW648" s="448"/>
      <c r="AX648" s="416"/>
      <c r="AY648" s="437" t="str">
        <f t="shared" si="25"/>
        <v>No</v>
      </c>
      <c r="AZ648" s="437" t="str">
        <f t="shared" si="26"/>
        <v>Open</v>
      </c>
      <c r="BA648" s="437"/>
      <c r="BB648" s="544"/>
      <c r="BC648" s="545"/>
      <c r="BD648" s="247"/>
      <c r="BE648" s="247"/>
      <c r="BF648" s="247"/>
      <c r="BG648" s="247"/>
      <c r="BH648" s="247"/>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FE648" s="146"/>
      <c r="FF648" s="146"/>
      <c r="FG648" s="146"/>
      <c r="FH648" s="146"/>
      <c r="FI648" s="146"/>
      <c r="FJ648" s="146"/>
      <c r="FK648" s="146"/>
      <c r="FL648" s="143"/>
      <c r="FM648" s="143"/>
      <c r="FN648" s="143"/>
      <c r="FO648" s="143"/>
      <c r="FP648" s="143"/>
      <c r="FQ648" s="143"/>
      <c r="FR648" s="143"/>
    </row>
    <row r="649" spans="1:174" x14ac:dyDescent="0.2">
      <c r="A649" s="150" t="s">
        <v>803</v>
      </c>
      <c r="B649" s="151" t="s">
        <v>276</v>
      </c>
      <c r="C649" s="152" t="s">
        <v>279</v>
      </c>
      <c r="D649" s="404" t="s">
        <v>802</v>
      </c>
      <c r="E649" s="436">
        <v>0</v>
      </c>
      <c r="F649" s="286">
        <v>56</v>
      </c>
      <c r="G649" s="447">
        <v>0</v>
      </c>
      <c r="H649" s="416">
        <v>6</v>
      </c>
      <c r="I649" s="416">
        <v>30</v>
      </c>
      <c r="J649" s="416">
        <v>101</v>
      </c>
      <c r="K649" s="416">
        <v>4</v>
      </c>
      <c r="L649" s="416">
        <v>0</v>
      </c>
      <c r="M649" s="416">
        <v>4</v>
      </c>
      <c r="N649" s="416">
        <v>1</v>
      </c>
      <c r="O649" s="416">
        <v>0</v>
      </c>
      <c r="P649" s="416">
        <v>8</v>
      </c>
      <c r="Q649" s="416">
        <v>0</v>
      </c>
      <c r="R649" s="416">
        <v>61</v>
      </c>
      <c r="S649" s="416">
        <v>0</v>
      </c>
      <c r="T649" s="416">
        <v>7</v>
      </c>
      <c r="U649" s="416">
        <v>0</v>
      </c>
      <c r="V649" s="416">
        <v>10</v>
      </c>
      <c r="W649" s="416">
        <v>0</v>
      </c>
      <c r="X649" s="416">
        <v>15</v>
      </c>
      <c r="Y649" s="416">
        <v>95</v>
      </c>
      <c r="Z649" s="416">
        <v>0</v>
      </c>
      <c r="AA649" s="416">
        <v>16</v>
      </c>
      <c r="AB649" s="416">
        <v>414</v>
      </c>
      <c r="AC649" s="561">
        <v>2</v>
      </c>
      <c r="AD649" s="561">
        <v>2</v>
      </c>
      <c r="AE649" s="416">
        <v>35</v>
      </c>
      <c r="AF649" s="416">
        <v>20</v>
      </c>
      <c r="AG649" s="416">
        <v>10</v>
      </c>
      <c r="AH649" s="416">
        <v>1</v>
      </c>
      <c r="AI649" s="416">
        <v>1</v>
      </c>
      <c r="AJ649" s="416">
        <v>0</v>
      </c>
      <c r="AK649" s="416">
        <v>0</v>
      </c>
      <c r="AL649" s="416">
        <v>0</v>
      </c>
      <c r="AM649" s="416">
        <v>67</v>
      </c>
      <c r="AN649" s="416">
        <v>34</v>
      </c>
      <c r="AO649" s="416">
        <v>18</v>
      </c>
      <c r="AP649" s="416">
        <v>7</v>
      </c>
      <c r="AQ649" s="416">
        <v>1</v>
      </c>
      <c r="AR649" s="416">
        <v>1</v>
      </c>
      <c r="AS649" s="416">
        <v>0</v>
      </c>
      <c r="AT649" s="416">
        <v>0</v>
      </c>
      <c r="AU649" s="416">
        <v>0</v>
      </c>
      <c r="AV649" s="416">
        <v>61</v>
      </c>
      <c r="AW649" s="448"/>
      <c r="AX649" s="416"/>
      <c r="AY649" s="437" t="str">
        <f t="shared" si="25"/>
        <v>No</v>
      </c>
      <c r="AZ649" s="437" t="str">
        <f t="shared" si="26"/>
        <v>No</v>
      </c>
      <c r="BA649" s="437"/>
      <c r="BB649" s="544"/>
      <c r="BC649" s="545"/>
      <c r="BD649" s="247"/>
      <c r="BE649" s="247"/>
      <c r="BF649" s="247"/>
      <c r="BG649" s="247"/>
      <c r="BH649" s="247"/>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FE649" s="146"/>
      <c r="FF649" s="146"/>
      <c r="FG649" s="146"/>
      <c r="FH649" s="146"/>
      <c r="FI649" s="146"/>
      <c r="FJ649" s="146"/>
      <c r="FK649" s="146"/>
      <c r="FL649" s="143"/>
      <c r="FM649" s="143"/>
      <c r="FN649" s="143"/>
      <c r="FO649" s="143"/>
      <c r="FP649" s="143"/>
      <c r="FQ649" s="143"/>
      <c r="FR649" s="143"/>
    </row>
    <row r="650" spans="1:174" x14ac:dyDescent="0.2">
      <c r="A650" s="150" t="s">
        <v>805</v>
      </c>
      <c r="B650" s="151" t="s">
        <v>276</v>
      </c>
      <c r="C650" s="152" t="s">
        <v>69</v>
      </c>
      <c r="D650" s="404" t="s">
        <v>804</v>
      </c>
      <c r="E650" s="436">
        <v>0</v>
      </c>
      <c r="F650" s="286">
        <v>1</v>
      </c>
      <c r="G650" s="447">
        <v>0</v>
      </c>
      <c r="H650" s="416">
        <v>1</v>
      </c>
      <c r="I650" s="416">
        <v>42</v>
      </c>
      <c r="J650" s="416">
        <v>145</v>
      </c>
      <c r="K650" s="416">
        <v>0</v>
      </c>
      <c r="L650" s="416">
        <v>2</v>
      </c>
      <c r="M650" s="416">
        <v>1</v>
      </c>
      <c r="N650" s="416">
        <v>1</v>
      </c>
      <c r="O650" s="416">
        <v>1</v>
      </c>
      <c r="P650" s="416">
        <v>1</v>
      </c>
      <c r="Q650" s="416">
        <v>419</v>
      </c>
      <c r="R650" s="416">
        <v>507</v>
      </c>
      <c r="S650" s="416">
        <v>0</v>
      </c>
      <c r="T650" s="416">
        <v>0</v>
      </c>
      <c r="U650" s="416">
        <v>0</v>
      </c>
      <c r="V650" s="416">
        <v>4</v>
      </c>
      <c r="W650" s="416">
        <v>7</v>
      </c>
      <c r="X650" s="416">
        <v>14</v>
      </c>
      <c r="Y650" s="416">
        <v>110</v>
      </c>
      <c r="Z650" s="416">
        <v>2</v>
      </c>
      <c r="AA650" s="416">
        <v>3</v>
      </c>
      <c r="AB650" s="416">
        <v>1261</v>
      </c>
      <c r="AC650" s="561">
        <v>2</v>
      </c>
      <c r="AD650" s="561">
        <v>3</v>
      </c>
      <c r="AE650" s="416">
        <v>0</v>
      </c>
      <c r="AF650" s="416">
        <v>0</v>
      </c>
      <c r="AG650" s="416">
        <v>0</v>
      </c>
      <c r="AH650" s="416">
        <v>0</v>
      </c>
      <c r="AI650" s="416">
        <v>0</v>
      </c>
      <c r="AJ650" s="416">
        <v>0</v>
      </c>
      <c r="AK650" s="416">
        <v>0</v>
      </c>
      <c r="AL650" s="416">
        <v>0</v>
      </c>
      <c r="AM650" s="416">
        <v>0</v>
      </c>
      <c r="AN650" s="416">
        <v>0</v>
      </c>
      <c r="AO650" s="416">
        <v>0</v>
      </c>
      <c r="AP650" s="416">
        <v>0</v>
      </c>
      <c r="AQ650" s="416">
        <v>0</v>
      </c>
      <c r="AR650" s="416">
        <v>0</v>
      </c>
      <c r="AS650" s="416">
        <v>0</v>
      </c>
      <c r="AT650" s="416">
        <v>0</v>
      </c>
      <c r="AU650" s="416">
        <v>0</v>
      </c>
      <c r="AV650" s="416">
        <v>0</v>
      </c>
      <c r="AW650" s="448"/>
      <c r="AX650" s="416"/>
      <c r="AY650" s="437" t="str">
        <f t="shared" si="25"/>
        <v>No</v>
      </c>
      <c r="AZ650" s="437" t="str">
        <f t="shared" si="26"/>
        <v>Open</v>
      </c>
      <c r="BA650" s="437"/>
      <c r="BB650" s="544"/>
      <c r="BC650" s="545"/>
      <c r="BD650" s="247"/>
      <c r="BE650" s="247"/>
      <c r="BF650" s="247"/>
      <c r="BG650" s="247"/>
      <c r="BH650" s="247"/>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FE650" s="146"/>
      <c r="FF650" s="146"/>
      <c r="FG650" s="146"/>
      <c r="FH650" s="146"/>
      <c r="FI650" s="146"/>
      <c r="FJ650" s="146"/>
      <c r="FK650" s="146"/>
      <c r="FL650" s="143"/>
      <c r="FM650" s="143"/>
      <c r="FN650" s="143"/>
      <c r="FO650" s="143"/>
      <c r="FP650" s="143"/>
      <c r="FQ650" s="143"/>
      <c r="FR650" s="143"/>
    </row>
    <row r="651" spans="1:174" x14ac:dyDescent="0.2">
      <c r="A651" s="150" t="s">
        <v>13</v>
      </c>
      <c r="B651" s="151" t="s">
        <v>284</v>
      </c>
      <c r="C651" s="152" t="s">
        <v>277</v>
      </c>
      <c r="D651" s="404" t="s">
        <v>341</v>
      </c>
      <c r="E651" s="436">
        <v>0</v>
      </c>
      <c r="F651" s="286">
        <v>73</v>
      </c>
      <c r="G651" s="447">
        <v>0</v>
      </c>
      <c r="H651" s="416">
        <v>1</v>
      </c>
      <c r="I651" s="416">
        <v>28</v>
      </c>
      <c r="J651" s="416">
        <v>185</v>
      </c>
      <c r="K651" s="416">
        <v>25</v>
      </c>
      <c r="L651" s="416">
        <v>1</v>
      </c>
      <c r="M651" s="416">
        <v>27</v>
      </c>
      <c r="N651" s="416">
        <v>2</v>
      </c>
      <c r="O651" s="416">
        <v>0</v>
      </c>
      <c r="P651" s="416">
        <v>2</v>
      </c>
      <c r="Q651" s="416">
        <v>12</v>
      </c>
      <c r="R651" s="416">
        <v>37</v>
      </c>
      <c r="S651" s="416">
        <v>302</v>
      </c>
      <c r="T651" s="416">
        <v>1</v>
      </c>
      <c r="U651" s="416">
        <v>0</v>
      </c>
      <c r="V651" s="416">
        <v>47</v>
      </c>
      <c r="W651" s="416">
        <v>5</v>
      </c>
      <c r="X651" s="416">
        <v>67</v>
      </c>
      <c r="Y651" s="416">
        <v>141</v>
      </c>
      <c r="Z651" s="416">
        <v>1</v>
      </c>
      <c r="AA651" s="416">
        <v>47</v>
      </c>
      <c r="AB651" s="416">
        <v>1004</v>
      </c>
      <c r="AC651" s="561">
        <v>1</v>
      </c>
      <c r="AD651" s="561">
        <v>3</v>
      </c>
      <c r="AE651" s="416">
        <v>7</v>
      </c>
      <c r="AF651" s="416">
        <v>14</v>
      </c>
      <c r="AG651" s="416">
        <v>25</v>
      </c>
      <c r="AH651" s="416">
        <v>10</v>
      </c>
      <c r="AI651" s="416">
        <v>0</v>
      </c>
      <c r="AJ651" s="416">
        <v>4</v>
      </c>
      <c r="AK651" s="416">
        <v>2</v>
      </c>
      <c r="AL651" s="416">
        <v>7</v>
      </c>
      <c r="AM651" s="416">
        <v>69</v>
      </c>
      <c r="AN651" s="416">
        <v>4</v>
      </c>
      <c r="AO651" s="416">
        <v>9</v>
      </c>
      <c r="AP651" s="416">
        <v>11</v>
      </c>
      <c r="AQ651" s="416">
        <v>11</v>
      </c>
      <c r="AR651" s="416">
        <v>0</v>
      </c>
      <c r="AS651" s="416">
        <v>4</v>
      </c>
      <c r="AT651" s="416">
        <v>2</v>
      </c>
      <c r="AU651" s="416">
        <v>7</v>
      </c>
      <c r="AV651" s="416">
        <v>48</v>
      </c>
      <c r="AW651" s="448"/>
      <c r="AX651" s="416"/>
      <c r="AY651" s="437" t="str">
        <f t="shared" si="25"/>
        <v>Yes</v>
      </c>
      <c r="AZ651" s="437" t="str">
        <f t="shared" si="26"/>
        <v>Open</v>
      </c>
      <c r="BA651" s="437"/>
      <c r="BB651" s="544"/>
      <c r="BC651" s="545"/>
      <c r="BD651" s="247"/>
      <c r="BE651" s="247"/>
      <c r="BF651" s="247"/>
      <c r="BG651" s="247"/>
      <c r="BH651" s="247"/>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FE651" s="146"/>
      <c r="FF651" s="146"/>
      <c r="FG651" s="146"/>
      <c r="FH651" s="146"/>
      <c r="FI651" s="146"/>
      <c r="FJ651" s="146"/>
      <c r="FK651" s="146"/>
      <c r="FL651" s="143"/>
      <c r="FM651" s="143"/>
      <c r="FN651" s="143"/>
      <c r="FO651" s="143"/>
      <c r="FP651" s="143"/>
      <c r="FQ651" s="143"/>
      <c r="FR651" s="143"/>
    </row>
    <row r="652" spans="1:174" x14ac:dyDescent="0.2">
      <c r="A652" s="150" t="s">
        <v>15</v>
      </c>
      <c r="B652" s="151" t="s">
        <v>276</v>
      </c>
      <c r="C652" s="152" t="s">
        <v>285</v>
      </c>
      <c r="D652" s="404" t="s">
        <v>14</v>
      </c>
      <c r="E652" s="436">
        <v>0</v>
      </c>
      <c r="F652" s="286">
        <v>14</v>
      </c>
      <c r="G652" s="447">
        <v>0</v>
      </c>
      <c r="H652" s="416">
        <v>0</v>
      </c>
      <c r="I652" s="416">
        <v>66</v>
      </c>
      <c r="J652" s="416">
        <v>88</v>
      </c>
      <c r="K652" s="416">
        <v>5</v>
      </c>
      <c r="L652" s="416">
        <v>3</v>
      </c>
      <c r="M652" s="416">
        <v>11</v>
      </c>
      <c r="N652" s="416">
        <v>2</v>
      </c>
      <c r="O652" s="416">
        <v>0</v>
      </c>
      <c r="P652" s="416">
        <v>3</v>
      </c>
      <c r="Q652" s="416">
        <v>1</v>
      </c>
      <c r="R652" s="416">
        <v>20</v>
      </c>
      <c r="S652" s="416">
        <v>29</v>
      </c>
      <c r="T652" s="416">
        <v>0</v>
      </c>
      <c r="U652" s="416">
        <v>1</v>
      </c>
      <c r="V652" s="416">
        <v>2</v>
      </c>
      <c r="W652" s="416">
        <v>4</v>
      </c>
      <c r="X652" s="416">
        <v>27</v>
      </c>
      <c r="Y652" s="416">
        <v>65</v>
      </c>
      <c r="Z652" s="416">
        <v>0</v>
      </c>
      <c r="AA652" s="416">
        <v>41</v>
      </c>
      <c r="AB652" s="416">
        <v>382</v>
      </c>
      <c r="AC652" s="561">
        <v>1</v>
      </c>
      <c r="AD652" s="561">
        <v>3</v>
      </c>
      <c r="AE652" s="416">
        <v>6</v>
      </c>
      <c r="AF652" s="416">
        <v>12</v>
      </c>
      <c r="AG652" s="416">
        <v>3</v>
      </c>
      <c r="AH652" s="416">
        <v>2</v>
      </c>
      <c r="AI652" s="416">
        <v>2</v>
      </c>
      <c r="AJ652" s="416">
        <v>0</v>
      </c>
      <c r="AK652" s="416">
        <v>0</v>
      </c>
      <c r="AL652" s="416">
        <v>0</v>
      </c>
      <c r="AM652" s="416">
        <v>25</v>
      </c>
      <c r="AN652" s="416">
        <v>6</v>
      </c>
      <c r="AO652" s="416">
        <v>10</v>
      </c>
      <c r="AP652" s="416">
        <v>3</v>
      </c>
      <c r="AQ652" s="416">
        <v>1</v>
      </c>
      <c r="AR652" s="416">
        <v>1</v>
      </c>
      <c r="AS652" s="416">
        <v>0</v>
      </c>
      <c r="AT652" s="416">
        <v>0</v>
      </c>
      <c r="AU652" s="416">
        <v>0</v>
      </c>
      <c r="AV652" s="416">
        <v>21</v>
      </c>
      <c r="AW652" s="448"/>
      <c r="AX652" s="416"/>
      <c r="AY652" s="437" t="str">
        <f t="shared" si="25"/>
        <v>Yes</v>
      </c>
      <c r="AZ652" s="437" t="str">
        <f t="shared" si="26"/>
        <v>Open</v>
      </c>
      <c r="BA652" s="437"/>
      <c r="BB652" s="544"/>
      <c r="BC652" s="545"/>
      <c r="BD652" s="247"/>
      <c r="BE652" s="247"/>
      <c r="BF652" s="247"/>
      <c r="BG652" s="247"/>
      <c r="BH652" s="247"/>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FE652" s="146"/>
      <c r="FF652" s="146"/>
      <c r="FG652" s="146"/>
      <c r="FH652" s="146"/>
      <c r="FI652" s="146"/>
      <c r="FJ652" s="146"/>
      <c r="FK652" s="146"/>
      <c r="FL652" s="143"/>
      <c r="FM652" s="143"/>
      <c r="FN652" s="143"/>
      <c r="FO652" s="143"/>
      <c r="FP652" s="143"/>
      <c r="FQ652" s="143"/>
      <c r="FR652" s="143"/>
    </row>
    <row r="653" spans="1:174" x14ac:dyDescent="0.2">
      <c r="A653" s="150" t="s">
        <v>17</v>
      </c>
      <c r="B653" s="151" t="s">
        <v>276</v>
      </c>
      <c r="C653" s="152" t="s">
        <v>285</v>
      </c>
      <c r="D653" s="404" t="s">
        <v>16</v>
      </c>
      <c r="E653" s="436">
        <v>0</v>
      </c>
      <c r="F653" s="286">
        <v>44</v>
      </c>
      <c r="G653" s="447">
        <v>0</v>
      </c>
      <c r="H653" s="416">
        <v>4</v>
      </c>
      <c r="I653" s="416">
        <v>106</v>
      </c>
      <c r="J653" s="416">
        <v>281</v>
      </c>
      <c r="K653" s="416">
        <v>20</v>
      </c>
      <c r="L653" s="416">
        <v>1</v>
      </c>
      <c r="M653" s="416">
        <v>12</v>
      </c>
      <c r="N653" s="416">
        <v>1</v>
      </c>
      <c r="O653" s="416">
        <v>0</v>
      </c>
      <c r="P653" s="416">
        <v>3</v>
      </c>
      <c r="Q653" s="416">
        <v>3</v>
      </c>
      <c r="R653" s="416">
        <v>31</v>
      </c>
      <c r="S653" s="416">
        <v>0</v>
      </c>
      <c r="T653" s="416">
        <v>5</v>
      </c>
      <c r="U653" s="416">
        <v>0</v>
      </c>
      <c r="V653" s="416">
        <v>9</v>
      </c>
      <c r="W653" s="416">
        <v>15</v>
      </c>
      <c r="X653" s="416">
        <v>47</v>
      </c>
      <c r="Y653" s="416">
        <v>83</v>
      </c>
      <c r="Z653" s="416">
        <v>0</v>
      </c>
      <c r="AA653" s="416">
        <v>56</v>
      </c>
      <c r="AB653" s="416">
        <v>721</v>
      </c>
      <c r="AC653" s="561">
        <v>2</v>
      </c>
      <c r="AD653" s="561">
        <v>3</v>
      </c>
      <c r="AE653" s="416">
        <v>10</v>
      </c>
      <c r="AF653" s="416">
        <v>10</v>
      </c>
      <c r="AG653" s="416">
        <v>15</v>
      </c>
      <c r="AH653" s="416">
        <v>4</v>
      </c>
      <c r="AI653" s="416">
        <v>4</v>
      </c>
      <c r="AJ653" s="416">
        <v>0</v>
      </c>
      <c r="AK653" s="416">
        <v>2</v>
      </c>
      <c r="AL653" s="416">
        <v>8</v>
      </c>
      <c r="AM653" s="416">
        <v>53</v>
      </c>
      <c r="AN653" s="416">
        <v>8</v>
      </c>
      <c r="AO653" s="416">
        <v>5</v>
      </c>
      <c r="AP653" s="416">
        <v>9</v>
      </c>
      <c r="AQ653" s="416">
        <v>1</v>
      </c>
      <c r="AR653" s="416">
        <v>1</v>
      </c>
      <c r="AS653" s="416">
        <v>0</v>
      </c>
      <c r="AT653" s="416">
        <v>2</v>
      </c>
      <c r="AU653" s="416">
        <v>8</v>
      </c>
      <c r="AV653" s="416">
        <v>34</v>
      </c>
      <c r="AW653" s="448"/>
      <c r="AX653" s="416"/>
      <c r="AY653" s="437" t="str">
        <f t="shared" si="25"/>
        <v>No</v>
      </c>
      <c r="AZ653" s="437" t="str">
        <f t="shared" si="26"/>
        <v>Open</v>
      </c>
      <c r="BA653" s="437"/>
      <c r="BB653" s="544"/>
      <c r="BC653" s="545"/>
      <c r="BD653" s="247"/>
      <c r="BE653" s="247"/>
      <c r="BF653" s="247"/>
      <c r="BG653" s="247"/>
      <c r="BH653" s="247"/>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FE653" s="146"/>
      <c r="FF653" s="146"/>
      <c r="FG653" s="146"/>
      <c r="FH653" s="146"/>
      <c r="FI653" s="146"/>
      <c r="FJ653" s="146"/>
      <c r="FK653" s="146"/>
      <c r="FL653" s="143"/>
      <c r="FM653" s="143"/>
      <c r="FN653" s="143"/>
      <c r="FO653" s="143"/>
      <c r="FP653" s="143"/>
      <c r="FQ653" s="143"/>
      <c r="FR653" s="143"/>
    </row>
    <row r="654" spans="1:174" x14ac:dyDescent="0.2">
      <c r="A654" s="150" t="s">
        <v>19</v>
      </c>
      <c r="B654" s="151" t="s">
        <v>276</v>
      </c>
      <c r="C654" s="152" t="s">
        <v>278</v>
      </c>
      <c r="D654" s="404" t="s">
        <v>18</v>
      </c>
      <c r="E654" s="436">
        <v>0</v>
      </c>
      <c r="F654" s="286">
        <v>12</v>
      </c>
      <c r="G654" s="447">
        <v>0</v>
      </c>
      <c r="H654" s="416">
        <v>2</v>
      </c>
      <c r="I654" s="416">
        <v>115</v>
      </c>
      <c r="J654" s="416">
        <v>161</v>
      </c>
      <c r="K654" s="416">
        <v>1</v>
      </c>
      <c r="L654" s="416">
        <v>2</v>
      </c>
      <c r="M654" s="416">
        <v>6</v>
      </c>
      <c r="N654" s="416">
        <v>2</v>
      </c>
      <c r="O654" s="416">
        <v>0</v>
      </c>
      <c r="P654" s="416">
        <v>21</v>
      </c>
      <c r="Q654" s="416">
        <v>221</v>
      </c>
      <c r="R654" s="416">
        <v>524</v>
      </c>
      <c r="S654" s="416">
        <v>0</v>
      </c>
      <c r="T654" s="416">
        <v>0</v>
      </c>
      <c r="U654" s="416">
        <v>1</v>
      </c>
      <c r="V654" s="416">
        <v>8</v>
      </c>
      <c r="W654" s="416">
        <v>11</v>
      </c>
      <c r="X654" s="416">
        <v>23</v>
      </c>
      <c r="Y654" s="416">
        <v>186</v>
      </c>
      <c r="Z654" s="416">
        <v>0</v>
      </c>
      <c r="AA654" s="416">
        <v>40</v>
      </c>
      <c r="AB654" s="416">
        <v>1336</v>
      </c>
      <c r="AC654" s="561">
        <v>2</v>
      </c>
      <c r="AD654" s="561">
        <v>3</v>
      </c>
      <c r="AE654" s="416">
        <v>152</v>
      </c>
      <c r="AF654" s="416">
        <v>261</v>
      </c>
      <c r="AG654" s="416">
        <v>343</v>
      </c>
      <c r="AH654" s="416">
        <v>48</v>
      </c>
      <c r="AI654" s="416">
        <v>16</v>
      </c>
      <c r="AJ654" s="416">
        <v>4</v>
      </c>
      <c r="AK654" s="416">
        <v>10</v>
      </c>
      <c r="AL654" s="416">
        <v>0</v>
      </c>
      <c r="AM654" s="416">
        <v>834</v>
      </c>
      <c r="AN654" s="416">
        <v>109</v>
      </c>
      <c r="AO654" s="416">
        <v>242</v>
      </c>
      <c r="AP654" s="416">
        <v>324</v>
      </c>
      <c r="AQ654" s="416">
        <v>42</v>
      </c>
      <c r="AR654" s="416">
        <v>16</v>
      </c>
      <c r="AS654" s="416">
        <v>3</v>
      </c>
      <c r="AT654" s="416">
        <v>9</v>
      </c>
      <c r="AU654" s="416">
        <v>0</v>
      </c>
      <c r="AV654" s="416">
        <v>745</v>
      </c>
      <c r="AW654" s="448"/>
      <c r="AX654" s="416"/>
      <c r="AY654" s="437" t="str">
        <f t="shared" si="25"/>
        <v>No</v>
      </c>
      <c r="AZ654" s="437" t="str">
        <f t="shared" si="26"/>
        <v>Open</v>
      </c>
      <c r="BA654" s="437"/>
      <c r="BB654" s="544"/>
      <c r="BC654" s="545"/>
      <c r="BD654" s="247"/>
      <c r="BE654" s="247"/>
      <c r="BF654" s="247"/>
      <c r="BG654" s="247"/>
      <c r="BH654" s="247"/>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FE654" s="146"/>
      <c r="FF654" s="146"/>
      <c r="FG654" s="146"/>
      <c r="FH654" s="146"/>
      <c r="FI654" s="146"/>
      <c r="FJ654" s="146"/>
      <c r="FK654" s="146"/>
      <c r="FL654" s="143"/>
      <c r="FM654" s="143"/>
      <c r="FN654" s="143"/>
      <c r="FO654" s="143"/>
      <c r="FP654" s="143"/>
      <c r="FQ654" s="143"/>
      <c r="FR654" s="143"/>
    </row>
    <row r="655" spans="1:174" x14ac:dyDescent="0.2">
      <c r="A655" s="150" t="s">
        <v>21</v>
      </c>
      <c r="B655" s="151" t="s">
        <v>276</v>
      </c>
      <c r="C655" s="152" t="s">
        <v>279</v>
      </c>
      <c r="D655" s="404" t="s">
        <v>20</v>
      </c>
      <c r="E655" s="436">
        <v>0</v>
      </c>
      <c r="F655" s="286">
        <v>52</v>
      </c>
      <c r="G655" s="447">
        <v>0</v>
      </c>
      <c r="H655" s="416">
        <v>2</v>
      </c>
      <c r="I655" s="416">
        <v>65</v>
      </c>
      <c r="J655" s="416">
        <v>108</v>
      </c>
      <c r="K655" s="416">
        <v>7</v>
      </c>
      <c r="L655" s="416">
        <v>1</v>
      </c>
      <c r="M655" s="416">
        <v>7</v>
      </c>
      <c r="N655" s="416">
        <v>5</v>
      </c>
      <c r="O655" s="416">
        <v>1</v>
      </c>
      <c r="P655" s="416">
        <v>13</v>
      </c>
      <c r="Q655" s="416">
        <v>4</v>
      </c>
      <c r="R655" s="416">
        <v>42</v>
      </c>
      <c r="S655" s="416">
        <v>178</v>
      </c>
      <c r="T655" s="416">
        <v>8</v>
      </c>
      <c r="U655" s="416">
        <v>1</v>
      </c>
      <c r="V655" s="416">
        <v>14</v>
      </c>
      <c r="W655" s="416">
        <v>8</v>
      </c>
      <c r="X655" s="416">
        <v>15</v>
      </c>
      <c r="Y655" s="416">
        <v>51</v>
      </c>
      <c r="Z655" s="416">
        <v>0</v>
      </c>
      <c r="AA655" s="416">
        <v>32</v>
      </c>
      <c r="AB655" s="416">
        <v>614</v>
      </c>
      <c r="AC655" s="561">
        <v>1</v>
      </c>
      <c r="AD655" s="561">
        <v>1</v>
      </c>
      <c r="AE655" s="416">
        <v>31</v>
      </c>
      <c r="AF655" s="416">
        <v>25</v>
      </c>
      <c r="AG655" s="416">
        <v>9</v>
      </c>
      <c r="AH655" s="416">
        <v>3</v>
      </c>
      <c r="AI655" s="416">
        <v>1</v>
      </c>
      <c r="AJ655" s="416">
        <v>0</v>
      </c>
      <c r="AK655" s="416">
        <v>0</v>
      </c>
      <c r="AL655" s="416">
        <v>4</v>
      </c>
      <c r="AM655" s="416">
        <v>73</v>
      </c>
      <c r="AN655" s="416">
        <v>20</v>
      </c>
      <c r="AO655" s="416">
        <v>16</v>
      </c>
      <c r="AP655" s="416">
        <v>3</v>
      </c>
      <c r="AQ655" s="416">
        <v>3</v>
      </c>
      <c r="AR655" s="416">
        <v>0</v>
      </c>
      <c r="AS655" s="416">
        <v>0</v>
      </c>
      <c r="AT655" s="416">
        <v>0</v>
      </c>
      <c r="AU655" s="416">
        <v>4</v>
      </c>
      <c r="AV655" s="416">
        <v>46</v>
      </c>
      <c r="AW655" s="448"/>
      <c r="AX655" s="416"/>
      <c r="AY655" s="437" t="str">
        <f t="shared" si="25"/>
        <v>Yes</v>
      </c>
      <c r="AZ655" s="437" t="str">
        <f t="shared" si="26"/>
        <v>Yes</v>
      </c>
      <c r="BA655" s="437"/>
      <c r="BB655" s="544"/>
      <c r="BC655" s="545"/>
      <c r="BD655" s="247"/>
      <c r="BE655" s="247"/>
      <c r="BF655" s="247"/>
      <c r="BG655" s="247"/>
      <c r="BH655" s="247"/>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FE655" s="146"/>
      <c r="FF655" s="146"/>
      <c r="FG655" s="146"/>
      <c r="FH655" s="146"/>
      <c r="FI655" s="146"/>
      <c r="FJ655" s="146"/>
      <c r="FK655" s="146"/>
      <c r="FL655" s="143"/>
      <c r="FM655" s="143"/>
      <c r="FN655" s="143"/>
      <c r="FO655" s="143"/>
      <c r="FP655" s="143"/>
      <c r="FQ655" s="143"/>
      <c r="FR655" s="143"/>
    </row>
    <row r="656" spans="1:174" x14ac:dyDescent="0.2">
      <c r="A656" s="150" t="s">
        <v>23</v>
      </c>
      <c r="B656" s="151" t="s">
        <v>276</v>
      </c>
      <c r="C656" s="152" t="s">
        <v>277</v>
      </c>
      <c r="D656" s="404" t="s">
        <v>22</v>
      </c>
      <c r="E656" s="436">
        <v>0</v>
      </c>
      <c r="F656" s="286">
        <v>53</v>
      </c>
      <c r="G656" s="447">
        <v>0</v>
      </c>
      <c r="H656" s="416">
        <v>0</v>
      </c>
      <c r="I656" s="416">
        <v>74</v>
      </c>
      <c r="J656" s="416">
        <v>137</v>
      </c>
      <c r="K656" s="416">
        <v>12</v>
      </c>
      <c r="L656" s="416">
        <v>3</v>
      </c>
      <c r="M656" s="416">
        <v>10</v>
      </c>
      <c r="N656" s="416">
        <v>1</v>
      </c>
      <c r="O656" s="416">
        <v>0</v>
      </c>
      <c r="P656" s="416">
        <v>2</v>
      </c>
      <c r="Q656" s="416">
        <v>3</v>
      </c>
      <c r="R656" s="416">
        <v>43</v>
      </c>
      <c r="S656" s="416">
        <v>1167</v>
      </c>
      <c r="T656" s="416">
        <v>8</v>
      </c>
      <c r="U656" s="416">
        <v>0</v>
      </c>
      <c r="V656" s="416">
        <v>15</v>
      </c>
      <c r="W656" s="416">
        <v>4</v>
      </c>
      <c r="X656" s="416">
        <v>57</v>
      </c>
      <c r="Y656" s="416">
        <v>79</v>
      </c>
      <c r="Z656" s="416">
        <v>0</v>
      </c>
      <c r="AA656" s="416">
        <v>58</v>
      </c>
      <c r="AB656" s="416">
        <v>1726</v>
      </c>
      <c r="AC656" s="561">
        <v>2</v>
      </c>
      <c r="AD656" s="561">
        <v>3</v>
      </c>
      <c r="AE656" s="416">
        <v>4</v>
      </c>
      <c r="AF656" s="416">
        <v>15</v>
      </c>
      <c r="AG656" s="416">
        <v>29</v>
      </c>
      <c r="AH656" s="416">
        <v>12</v>
      </c>
      <c r="AI656" s="416">
        <v>2</v>
      </c>
      <c r="AJ656" s="416">
        <v>1</v>
      </c>
      <c r="AK656" s="416">
        <v>2</v>
      </c>
      <c r="AL656" s="416">
        <v>1</v>
      </c>
      <c r="AM656" s="416">
        <v>66</v>
      </c>
      <c r="AN656" s="416">
        <v>4</v>
      </c>
      <c r="AO656" s="416">
        <v>10</v>
      </c>
      <c r="AP656" s="416">
        <v>22</v>
      </c>
      <c r="AQ656" s="416">
        <v>6</v>
      </c>
      <c r="AR656" s="416">
        <v>1</v>
      </c>
      <c r="AS656" s="416">
        <v>1</v>
      </c>
      <c r="AT656" s="416">
        <v>1</v>
      </c>
      <c r="AU656" s="416">
        <v>1</v>
      </c>
      <c r="AV656" s="416">
        <v>46</v>
      </c>
      <c r="AW656" s="448"/>
      <c r="AX656" s="416"/>
      <c r="AY656" s="437" t="str">
        <f t="shared" si="25"/>
        <v>No</v>
      </c>
      <c r="AZ656" s="437" t="str">
        <f t="shared" si="26"/>
        <v>Open</v>
      </c>
      <c r="BA656" s="437"/>
      <c r="BB656" s="544"/>
      <c r="BC656" s="545"/>
      <c r="BD656" s="247"/>
      <c r="BE656" s="247"/>
      <c r="BF656" s="247"/>
      <c r="BG656" s="247"/>
      <c r="BH656" s="247"/>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FE656" s="146"/>
      <c r="FF656" s="146"/>
      <c r="FG656" s="146"/>
      <c r="FH656" s="146"/>
      <c r="FI656" s="146"/>
      <c r="FJ656" s="146"/>
      <c r="FK656" s="146"/>
      <c r="FL656" s="143"/>
      <c r="FM656" s="143"/>
      <c r="FN656" s="143"/>
      <c r="FO656" s="143"/>
      <c r="FP656" s="143"/>
      <c r="FQ656" s="143"/>
      <c r="FR656" s="143"/>
    </row>
    <row r="657" spans="1:174" x14ac:dyDescent="0.2">
      <c r="A657" s="150" t="s">
        <v>25</v>
      </c>
      <c r="B657" s="151" t="s">
        <v>276</v>
      </c>
      <c r="C657" s="152" t="s">
        <v>285</v>
      </c>
      <c r="D657" s="404" t="s">
        <v>24</v>
      </c>
      <c r="E657" s="436">
        <v>0</v>
      </c>
      <c r="F657" s="286">
        <v>16</v>
      </c>
      <c r="G657" s="447">
        <v>0</v>
      </c>
      <c r="H657" s="416">
        <v>0</v>
      </c>
      <c r="I657" s="416">
        <v>52</v>
      </c>
      <c r="J657" s="416">
        <v>92</v>
      </c>
      <c r="K657" s="416">
        <v>3</v>
      </c>
      <c r="L657" s="416">
        <v>3</v>
      </c>
      <c r="M657" s="416">
        <v>6</v>
      </c>
      <c r="N657" s="416">
        <v>2</v>
      </c>
      <c r="O657" s="416">
        <v>0</v>
      </c>
      <c r="P657" s="416">
        <v>3</v>
      </c>
      <c r="Q657" s="416">
        <v>0</v>
      </c>
      <c r="R657" s="416">
        <v>9</v>
      </c>
      <c r="S657" s="416">
        <v>0</v>
      </c>
      <c r="T657" s="416">
        <v>1</v>
      </c>
      <c r="U657" s="416">
        <v>0</v>
      </c>
      <c r="V657" s="416">
        <v>1</v>
      </c>
      <c r="W657" s="416">
        <v>10</v>
      </c>
      <c r="X657" s="416">
        <v>7</v>
      </c>
      <c r="Y657" s="416">
        <v>34</v>
      </c>
      <c r="Z657" s="416">
        <v>0</v>
      </c>
      <c r="AA657" s="416">
        <v>10</v>
      </c>
      <c r="AB657" s="416">
        <v>249</v>
      </c>
      <c r="AC657" s="561">
        <v>1</v>
      </c>
      <c r="AD657" s="561">
        <v>3</v>
      </c>
      <c r="AE657" s="416">
        <v>2</v>
      </c>
      <c r="AF657" s="416">
        <v>3</v>
      </c>
      <c r="AG657" s="416">
        <v>2</v>
      </c>
      <c r="AH657" s="416">
        <v>1</v>
      </c>
      <c r="AI657" s="416">
        <v>1</v>
      </c>
      <c r="AJ657" s="416">
        <v>0</v>
      </c>
      <c r="AK657" s="416">
        <v>0</v>
      </c>
      <c r="AL657" s="416">
        <v>0</v>
      </c>
      <c r="AM657" s="416">
        <v>9</v>
      </c>
      <c r="AN657" s="416">
        <v>2</v>
      </c>
      <c r="AO657" s="416">
        <v>3</v>
      </c>
      <c r="AP657" s="416">
        <v>2</v>
      </c>
      <c r="AQ657" s="416">
        <v>1</v>
      </c>
      <c r="AR657" s="416">
        <v>1</v>
      </c>
      <c r="AS657" s="416">
        <v>0</v>
      </c>
      <c r="AT657" s="416">
        <v>0</v>
      </c>
      <c r="AU657" s="416">
        <v>0</v>
      </c>
      <c r="AV657" s="416">
        <v>9</v>
      </c>
      <c r="AW657" s="448"/>
      <c r="AX657" s="416"/>
      <c r="AY657" s="437" t="str">
        <f t="shared" si="25"/>
        <v>Yes</v>
      </c>
      <c r="AZ657" s="437" t="str">
        <f t="shared" si="26"/>
        <v>Open</v>
      </c>
      <c r="BA657" s="437"/>
      <c r="BB657" s="544"/>
      <c r="BC657" s="545"/>
      <c r="BD657" s="247"/>
      <c r="BE657" s="247"/>
      <c r="BF657" s="247"/>
      <c r="BG657" s="247"/>
      <c r="BH657" s="247"/>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FE657" s="146"/>
      <c r="FF657" s="146"/>
      <c r="FG657" s="146"/>
      <c r="FH657" s="146"/>
      <c r="FI657" s="146"/>
      <c r="FJ657" s="146"/>
      <c r="FK657" s="146"/>
      <c r="FL657" s="143"/>
      <c r="FM657" s="143"/>
      <c r="FN657" s="143"/>
      <c r="FO657" s="143"/>
      <c r="FP657" s="143"/>
      <c r="FQ657" s="143"/>
      <c r="FR657" s="143"/>
    </row>
    <row r="658" spans="1:174" x14ac:dyDescent="0.2">
      <c r="A658" s="150" t="s">
        <v>27</v>
      </c>
      <c r="B658" s="151" t="s">
        <v>292</v>
      </c>
      <c r="C658" s="152" t="s">
        <v>128</v>
      </c>
      <c r="D658" s="404" t="s">
        <v>26</v>
      </c>
      <c r="E658" s="436">
        <v>0</v>
      </c>
      <c r="F658" s="286">
        <v>11</v>
      </c>
      <c r="G658" s="447">
        <v>0</v>
      </c>
      <c r="H658" s="416">
        <v>2</v>
      </c>
      <c r="I658" s="416">
        <v>43</v>
      </c>
      <c r="J658" s="416">
        <v>312</v>
      </c>
      <c r="K658" s="416">
        <v>9</v>
      </c>
      <c r="L658" s="416">
        <v>1</v>
      </c>
      <c r="M658" s="416">
        <v>5</v>
      </c>
      <c r="N658" s="416">
        <v>2</v>
      </c>
      <c r="O658" s="416">
        <v>19</v>
      </c>
      <c r="P658" s="416">
        <v>6</v>
      </c>
      <c r="Q658" s="416">
        <v>57</v>
      </c>
      <c r="R658" s="416">
        <v>1951</v>
      </c>
      <c r="S658" s="416">
        <v>315</v>
      </c>
      <c r="T658" s="416">
        <v>40</v>
      </c>
      <c r="U658" s="416">
        <v>1</v>
      </c>
      <c r="V658" s="416">
        <v>1</v>
      </c>
      <c r="W658" s="416">
        <v>3</v>
      </c>
      <c r="X658" s="416">
        <v>2</v>
      </c>
      <c r="Y658" s="416">
        <v>387</v>
      </c>
      <c r="Z658" s="416">
        <v>995</v>
      </c>
      <c r="AA658" s="416">
        <v>1</v>
      </c>
      <c r="AB658" s="416">
        <v>4163</v>
      </c>
      <c r="AC658" s="561">
        <v>2</v>
      </c>
      <c r="AD658" s="561">
        <v>3</v>
      </c>
      <c r="AE658" s="416">
        <v>0</v>
      </c>
      <c r="AF658" s="416">
        <v>0</v>
      </c>
      <c r="AG658" s="416">
        <v>0</v>
      </c>
      <c r="AH658" s="416">
        <v>0</v>
      </c>
      <c r="AI658" s="416">
        <v>0</v>
      </c>
      <c r="AJ658" s="416">
        <v>0</v>
      </c>
      <c r="AK658" s="416">
        <v>0</v>
      </c>
      <c r="AL658" s="416">
        <v>0</v>
      </c>
      <c r="AM658" s="416">
        <v>0</v>
      </c>
      <c r="AN658" s="416">
        <v>25</v>
      </c>
      <c r="AO658" s="416">
        <v>257</v>
      </c>
      <c r="AP658" s="416">
        <v>188</v>
      </c>
      <c r="AQ658" s="416">
        <v>329</v>
      </c>
      <c r="AR658" s="416">
        <v>389</v>
      </c>
      <c r="AS658" s="416">
        <v>348</v>
      </c>
      <c r="AT658" s="416">
        <v>359</v>
      </c>
      <c r="AU658" s="416">
        <v>113</v>
      </c>
      <c r="AV658" s="416">
        <v>2008</v>
      </c>
      <c r="AW658" s="448"/>
      <c r="AX658" s="416"/>
      <c r="AY658" s="437" t="str">
        <f t="shared" si="25"/>
        <v>No</v>
      </c>
      <c r="AZ658" s="437" t="str">
        <f t="shared" si="26"/>
        <v>Open</v>
      </c>
      <c r="BA658" s="437"/>
      <c r="BB658" s="544"/>
      <c r="BC658" s="545"/>
      <c r="BD658" s="247"/>
      <c r="BE658" s="247"/>
      <c r="BF658" s="247"/>
      <c r="BG658" s="247"/>
      <c r="BH658" s="247"/>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FE658" s="146"/>
      <c r="FF658" s="146"/>
      <c r="FG658" s="146"/>
      <c r="FH658" s="146"/>
      <c r="FI658" s="146"/>
      <c r="FJ658" s="146"/>
      <c r="FK658" s="146"/>
      <c r="FL658" s="143"/>
      <c r="FM658" s="143"/>
      <c r="FN658" s="143"/>
      <c r="FO658" s="143"/>
      <c r="FP658" s="143"/>
      <c r="FQ658" s="143"/>
      <c r="FR658" s="143"/>
    </row>
    <row r="659" spans="1:174" x14ac:dyDescent="0.2">
      <c r="A659" s="150" t="s">
        <v>28</v>
      </c>
      <c r="B659" s="151" t="s">
        <v>276</v>
      </c>
      <c r="C659" s="152" t="s">
        <v>285</v>
      </c>
      <c r="D659" s="404" t="s">
        <v>342</v>
      </c>
      <c r="E659" s="436">
        <v>0</v>
      </c>
      <c r="F659" s="286">
        <v>23</v>
      </c>
      <c r="G659" s="447">
        <v>0</v>
      </c>
      <c r="H659" s="416">
        <v>0</v>
      </c>
      <c r="I659" s="416">
        <v>33</v>
      </c>
      <c r="J659" s="416">
        <v>166</v>
      </c>
      <c r="K659" s="416">
        <v>4</v>
      </c>
      <c r="L659" s="416">
        <v>0</v>
      </c>
      <c r="M659" s="416">
        <v>10</v>
      </c>
      <c r="N659" s="416">
        <v>2</v>
      </c>
      <c r="O659" s="416">
        <v>0</v>
      </c>
      <c r="P659" s="416">
        <v>6</v>
      </c>
      <c r="Q659" s="416">
        <v>0</v>
      </c>
      <c r="R659" s="416">
        <v>18</v>
      </c>
      <c r="S659" s="416">
        <v>2</v>
      </c>
      <c r="T659" s="416">
        <v>0</v>
      </c>
      <c r="U659" s="416">
        <v>0</v>
      </c>
      <c r="V659" s="416">
        <v>0</v>
      </c>
      <c r="W659" s="416">
        <v>4</v>
      </c>
      <c r="X659" s="416">
        <v>7</v>
      </c>
      <c r="Y659" s="416">
        <v>51</v>
      </c>
      <c r="Z659" s="416">
        <v>0</v>
      </c>
      <c r="AA659" s="416">
        <v>16</v>
      </c>
      <c r="AB659" s="416">
        <v>342</v>
      </c>
      <c r="AC659" s="561">
        <v>2</v>
      </c>
      <c r="AD659" s="561">
        <v>3</v>
      </c>
      <c r="AE659" s="416">
        <v>17</v>
      </c>
      <c r="AF659" s="416">
        <v>14</v>
      </c>
      <c r="AG659" s="416">
        <v>8</v>
      </c>
      <c r="AH659" s="416">
        <v>2</v>
      </c>
      <c r="AI659" s="416">
        <v>1</v>
      </c>
      <c r="AJ659" s="416">
        <v>2</v>
      </c>
      <c r="AK659" s="416">
        <v>0</v>
      </c>
      <c r="AL659" s="416">
        <v>0</v>
      </c>
      <c r="AM659" s="416">
        <v>44</v>
      </c>
      <c r="AN659" s="416">
        <v>9</v>
      </c>
      <c r="AO659" s="416">
        <v>5</v>
      </c>
      <c r="AP659" s="416">
        <v>1</v>
      </c>
      <c r="AQ659" s="416">
        <v>1</v>
      </c>
      <c r="AR659" s="416">
        <v>1</v>
      </c>
      <c r="AS659" s="416">
        <v>1</v>
      </c>
      <c r="AT659" s="416">
        <v>0</v>
      </c>
      <c r="AU659" s="416">
        <v>0</v>
      </c>
      <c r="AV659" s="416">
        <v>18</v>
      </c>
      <c r="AW659" s="448"/>
      <c r="AX659" s="416"/>
      <c r="AY659" s="437" t="str">
        <f t="shared" si="25"/>
        <v>No</v>
      </c>
      <c r="AZ659" s="437" t="str">
        <f t="shared" si="26"/>
        <v>Open</v>
      </c>
      <c r="BA659" s="437"/>
      <c r="BB659" s="544"/>
      <c r="BC659" s="545"/>
      <c r="BD659" s="247"/>
      <c r="BE659" s="247"/>
      <c r="BF659" s="247"/>
      <c r="BG659" s="247"/>
      <c r="BH659" s="247"/>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FE659" s="146"/>
      <c r="FF659" s="146"/>
      <c r="FG659" s="146"/>
      <c r="FH659" s="146"/>
      <c r="FI659" s="146"/>
      <c r="FJ659" s="146"/>
      <c r="FK659" s="146"/>
      <c r="FL659" s="143"/>
      <c r="FM659" s="143"/>
      <c r="FN659" s="143"/>
      <c r="FO659" s="143"/>
      <c r="FP659" s="143"/>
      <c r="FQ659" s="143"/>
      <c r="FR659" s="143"/>
    </row>
    <row r="660" spans="1:174" s="161" customFormat="1" x14ac:dyDescent="0.2">
      <c r="A660" s="155" t="s">
        <v>30</v>
      </c>
      <c r="B660" s="156" t="s">
        <v>282</v>
      </c>
      <c r="C660" s="157" t="s">
        <v>278</v>
      </c>
      <c r="D660" s="405" t="s">
        <v>29</v>
      </c>
      <c r="E660" s="436">
        <v>0</v>
      </c>
      <c r="F660" s="286">
        <v>10</v>
      </c>
      <c r="G660" s="447">
        <v>0</v>
      </c>
      <c r="H660" s="416">
        <v>11</v>
      </c>
      <c r="I660" s="416">
        <v>214</v>
      </c>
      <c r="J660" s="416">
        <v>503</v>
      </c>
      <c r="K660" s="416">
        <v>36</v>
      </c>
      <c r="L660" s="416">
        <v>6</v>
      </c>
      <c r="M660" s="416">
        <v>15</v>
      </c>
      <c r="N660" s="416">
        <v>3</v>
      </c>
      <c r="O660" s="416">
        <v>0</v>
      </c>
      <c r="P660" s="416">
        <v>41</v>
      </c>
      <c r="Q660" s="416">
        <v>0</v>
      </c>
      <c r="R660" s="416">
        <v>130</v>
      </c>
      <c r="S660" s="416">
        <v>0</v>
      </c>
      <c r="T660" s="416">
        <v>0</v>
      </c>
      <c r="U660" s="416">
        <v>1</v>
      </c>
      <c r="V660" s="416">
        <v>32</v>
      </c>
      <c r="W660" s="416">
        <v>36</v>
      </c>
      <c r="X660" s="416">
        <v>11</v>
      </c>
      <c r="Y660" s="416">
        <v>647</v>
      </c>
      <c r="Z660" s="416">
        <v>0</v>
      </c>
      <c r="AA660" s="416">
        <v>22</v>
      </c>
      <c r="AB660" s="416">
        <v>1718</v>
      </c>
      <c r="AC660" s="561">
        <v>2</v>
      </c>
      <c r="AD660" s="561">
        <v>2</v>
      </c>
      <c r="AE660" s="416">
        <v>187</v>
      </c>
      <c r="AF660" s="416">
        <v>71</v>
      </c>
      <c r="AG660" s="416">
        <v>26</v>
      </c>
      <c r="AH660" s="416">
        <v>6</v>
      </c>
      <c r="AI660" s="416">
        <v>4</v>
      </c>
      <c r="AJ660" s="416">
        <v>0</v>
      </c>
      <c r="AK660" s="416">
        <v>0</v>
      </c>
      <c r="AL660" s="416">
        <v>0</v>
      </c>
      <c r="AM660" s="416">
        <v>294</v>
      </c>
      <c r="AN660" s="416">
        <v>86</v>
      </c>
      <c r="AO660" s="416">
        <v>24</v>
      </c>
      <c r="AP660" s="416">
        <v>14</v>
      </c>
      <c r="AQ660" s="416">
        <v>4</v>
      </c>
      <c r="AR660" s="416">
        <v>2</v>
      </c>
      <c r="AS660" s="416">
        <v>0</v>
      </c>
      <c r="AT660" s="416">
        <v>0</v>
      </c>
      <c r="AU660" s="416">
        <v>0</v>
      </c>
      <c r="AV660" s="416">
        <v>130</v>
      </c>
      <c r="AW660" s="448"/>
      <c r="AX660" s="416"/>
      <c r="AY660" s="437" t="str">
        <f t="shared" si="25"/>
        <v>No</v>
      </c>
      <c r="AZ660" s="437" t="str">
        <f t="shared" si="26"/>
        <v>No</v>
      </c>
      <c r="BA660" s="437"/>
      <c r="BB660" s="544"/>
      <c r="BC660" s="545"/>
      <c r="BD660" s="247"/>
      <c r="BE660" s="247"/>
      <c r="BI660" s="158"/>
      <c r="BJ660" s="158"/>
      <c r="BK660" s="158"/>
      <c r="BL660" s="158"/>
      <c r="BM660" s="158"/>
      <c r="BN660" s="158"/>
      <c r="BO660" s="158"/>
      <c r="BP660" s="158"/>
      <c r="BQ660" s="158"/>
      <c r="BR660" s="158"/>
      <c r="BS660" s="158"/>
      <c r="BT660" s="158"/>
      <c r="BU660" s="158"/>
      <c r="BV660" s="158"/>
      <c r="BW660" s="158"/>
      <c r="BX660" s="158"/>
      <c r="BY660" s="158"/>
      <c r="BZ660" s="158"/>
      <c r="CA660" s="158"/>
      <c r="CB660" s="158"/>
      <c r="CC660" s="158"/>
      <c r="CD660" s="158"/>
      <c r="CE660" s="158"/>
      <c r="CF660" s="158"/>
      <c r="CG660" s="158"/>
      <c r="CH660" s="158"/>
      <c r="CI660" s="158"/>
      <c r="CJ660" s="158"/>
      <c r="CK660" s="158"/>
      <c r="CL660" s="158"/>
      <c r="CM660" s="158"/>
      <c r="CN660" s="158"/>
      <c r="CO660" s="158"/>
      <c r="CP660" s="158"/>
      <c r="CQ660" s="158"/>
      <c r="CR660" s="158"/>
      <c r="CS660" s="158"/>
      <c r="CT660" s="158"/>
      <c r="CU660" s="158"/>
      <c r="CV660" s="158"/>
      <c r="CW660" s="158"/>
      <c r="CX660" s="158"/>
      <c r="CY660" s="158"/>
      <c r="CZ660" s="158"/>
      <c r="DA660" s="158"/>
      <c r="DB660" s="158"/>
      <c r="DC660" s="158"/>
      <c r="DD660" s="158"/>
      <c r="DE660" s="158"/>
      <c r="DF660" s="158"/>
      <c r="DG660" s="158"/>
      <c r="DH660" s="158"/>
      <c r="DI660" s="158"/>
      <c r="DJ660" s="158"/>
      <c r="DK660" s="158"/>
      <c r="DL660" s="158"/>
      <c r="DM660" s="158"/>
      <c r="DN660" s="158"/>
      <c r="DO660" s="158"/>
      <c r="DP660" s="158"/>
      <c r="DQ660" s="158"/>
      <c r="DR660" s="158"/>
      <c r="DS660" s="158"/>
      <c r="DT660" s="158"/>
      <c r="DU660" s="158"/>
      <c r="DV660" s="158"/>
      <c r="DW660" s="158"/>
      <c r="DX660" s="158"/>
      <c r="DY660" s="158"/>
      <c r="DZ660" s="158"/>
      <c r="EA660" s="158"/>
      <c r="EB660" s="158"/>
      <c r="EC660" s="158"/>
      <c r="ED660" s="158"/>
      <c r="EE660" s="158"/>
      <c r="EF660" s="158"/>
      <c r="EG660" s="158"/>
      <c r="EH660" s="158"/>
      <c r="EI660" s="158"/>
      <c r="EJ660" s="158"/>
      <c r="EK660" s="158"/>
      <c r="EL660" s="158"/>
      <c r="EM660" s="158"/>
      <c r="EN660" s="158"/>
      <c r="EO660" s="158"/>
      <c r="EP660" s="158"/>
      <c r="EQ660" s="158"/>
      <c r="ER660" s="158"/>
      <c r="ES660" s="159"/>
      <c r="ET660" s="159"/>
      <c r="EU660" s="159"/>
      <c r="EV660" s="159"/>
      <c r="EW660" s="159"/>
      <c r="EX660" s="159"/>
      <c r="EY660" s="159"/>
      <c r="EZ660" s="159"/>
      <c r="FA660" s="159"/>
      <c r="FB660" s="159"/>
      <c r="FC660" s="159"/>
      <c r="FD660" s="159"/>
      <c r="FE660" s="160"/>
      <c r="FF660" s="160"/>
      <c r="FG660" s="160"/>
      <c r="FH660" s="160"/>
      <c r="FI660" s="160"/>
      <c r="FJ660" s="160"/>
      <c r="FK660" s="160"/>
    </row>
    <row r="661" spans="1:174" x14ac:dyDescent="0.2">
      <c r="A661" s="150" t="s">
        <v>112</v>
      </c>
      <c r="B661" s="151" t="s">
        <v>284</v>
      </c>
      <c r="C661" s="152" t="s">
        <v>285</v>
      </c>
      <c r="D661" s="404" t="s">
        <v>111</v>
      </c>
      <c r="E661" s="436">
        <v>0</v>
      </c>
      <c r="F661" s="286">
        <v>20</v>
      </c>
      <c r="G661" s="447">
        <v>0</v>
      </c>
      <c r="H661" s="416">
        <v>7</v>
      </c>
      <c r="I661" s="416">
        <v>288</v>
      </c>
      <c r="J661" s="416">
        <v>704</v>
      </c>
      <c r="K661" s="416">
        <v>9</v>
      </c>
      <c r="L661" s="416">
        <v>14</v>
      </c>
      <c r="M661" s="416">
        <v>21</v>
      </c>
      <c r="N661" s="416">
        <v>7</v>
      </c>
      <c r="O661" s="416">
        <v>3</v>
      </c>
      <c r="P661" s="416">
        <v>16</v>
      </c>
      <c r="Q661" s="416">
        <v>31</v>
      </c>
      <c r="R661" s="416">
        <v>189</v>
      </c>
      <c r="S661" s="416">
        <v>6209</v>
      </c>
      <c r="T661" s="416">
        <v>23</v>
      </c>
      <c r="U661" s="416">
        <v>10</v>
      </c>
      <c r="V661" s="416">
        <v>117</v>
      </c>
      <c r="W661" s="416">
        <v>42</v>
      </c>
      <c r="X661" s="416">
        <v>197</v>
      </c>
      <c r="Y661" s="416">
        <v>430</v>
      </c>
      <c r="Z661" s="416">
        <v>0</v>
      </c>
      <c r="AA661" s="416">
        <v>156</v>
      </c>
      <c r="AB661" s="416">
        <v>8493</v>
      </c>
      <c r="AC661" s="561">
        <v>1</v>
      </c>
      <c r="AD661" s="561">
        <v>1</v>
      </c>
      <c r="AE661" s="416">
        <v>78</v>
      </c>
      <c r="AF661" s="416">
        <v>94</v>
      </c>
      <c r="AG661" s="416">
        <v>64</v>
      </c>
      <c r="AH661" s="416">
        <v>42</v>
      </c>
      <c r="AI661" s="416">
        <v>13</v>
      </c>
      <c r="AJ661" s="416">
        <v>13</v>
      </c>
      <c r="AK661" s="416">
        <v>11</v>
      </c>
      <c r="AL661" s="416">
        <v>15</v>
      </c>
      <c r="AM661" s="416">
        <v>330</v>
      </c>
      <c r="AN661" s="416">
        <v>46</v>
      </c>
      <c r="AO661" s="416">
        <v>60</v>
      </c>
      <c r="AP661" s="416">
        <v>43</v>
      </c>
      <c r="AQ661" s="416">
        <v>29</v>
      </c>
      <c r="AR661" s="416">
        <v>7</v>
      </c>
      <c r="AS661" s="416">
        <v>10</v>
      </c>
      <c r="AT661" s="416">
        <v>10</v>
      </c>
      <c r="AU661" s="416">
        <v>15</v>
      </c>
      <c r="AV661" s="416">
        <v>220</v>
      </c>
      <c r="AW661" s="448"/>
      <c r="AX661" s="416"/>
      <c r="AY661" s="437" t="str">
        <f t="shared" si="25"/>
        <v>Yes</v>
      </c>
      <c r="AZ661" s="437" t="str">
        <f t="shared" si="26"/>
        <v>Yes</v>
      </c>
      <c r="BA661" s="437"/>
      <c r="BB661" s="544"/>
      <c r="BC661" s="545"/>
      <c r="BD661" s="247"/>
      <c r="BE661" s="247"/>
      <c r="BF661" s="247"/>
      <c r="BG661" s="247"/>
      <c r="BH661" s="247"/>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FE661" s="146"/>
      <c r="FF661" s="146"/>
      <c r="FG661" s="146"/>
      <c r="FH661" s="146"/>
      <c r="FI661" s="146"/>
      <c r="FJ661" s="146"/>
      <c r="FK661" s="146"/>
      <c r="FL661" s="143"/>
      <c r="FM661" s="143"/>
      <c r="FN661" s="143"/>
      <c r="FO661" s="143"/>
      <c r="FP661" s="143"/>
      <c r="FQ661" s="143"/>
      <c r="FR661" s="143"/>
    </row>
    <row r="662" spans="1:174" x14ac:dyDescent="0.2">
      <c r="A662" s="150" t="s">
        <v>32</v>
      </c>
      <c r="B662" s="151" t="s">
        <v>276</v>
      </c>
      <c r="C662" s="152" t="s">
        <v>277</v>
      </c>
      <c r="D662" s="404" t="s">
        <v>31</v>
      </c>
      <c r="E662" s="436">
        <v>0</v>
      </c>
      <c r="F662" s="286">
        <v>13</v>
      </c>
      <c r="G662" s="447">
        <v>0</v>
      </c>
      <c r="H662" s="416">
        <v>0</v>
      </c>
      <c r="I662" s="416">
        <v>66</v>
      </c>
      <c r="J662" s="416">
        <v>155</v>
      </c>
      <c r="K662" s="416">
        <v>1</v>
      </c>
      <c r="L662" s="416">
        <v>2</v>
      </c>
      <c r="M662" s="416">
        <v>4</v>
      </c>
      <c r="N662" s="416">
        <v>2</v>
      </c>
      <c r="O662" s="416">
        <v>1</v>
      </c>
      <c r="P662" s="416">
        <v>3</v>
      </c>
      <c r="Q662" s="416">
        <v>285</v>
      </c>
      <c r="R662" s="416">
        <v>388</v>
      </c>
      <c r="S662" s="416">
        <v>427</v>
      </c>
      <c r="T662" s="416">
        <v>3</v>
      </c>
      <c r="U662" s="416">
        <v>0</v>
      </c>
      <c r="V662" s="416">
        <v>49</v>
      </c>
      <c r="W662" s="416">
        <v>7</v>
      </c>
      <c r="X662" s="416">
        <v>81</v>
      </c>
      <c r="Y662" s="416">
        <v>135</v>
      </c>
      <c r="Z662" s="416">
        <v>0</v>
      </c>
      <c r="AA662" s="416">
        <v>68</v>
      </c>
      <c r="AB662" s="416">
        <v>1690</v>
      </c>
      <c r="AC662" s="561">
        <v>2</v>
      </c>
      <c r="AD662" s="561">
        <v>3</v>
      </c>
      <c r="AE662" s="416">
        <v>47</v>
      </c>
      <c r="AF662" s="416">
        <v>149</v>
      </c>
      <c r="AG662" s="416">
        <v>413</v>
      </c>
      <c r="AH662" s="416">
        <v>111</v>
      </c>
      <c r="AI662" s="416">
        <v>51</v>
      </c>
      <c r="AJ662" s="416">
        <v>56</v>
      </c>
      <c r="AK662" s="416">
        <v>176</v>
      </c>
      <c r="AL662" s="416">
        <v>19</v>
      </c>
      <c r="AM662" s="416">
        <v>1022</v>
      </c>
      <c r="AN662" s="416">
        <v>29</v>
      </c>
      <c r="AO662" s="416">
        <v>95</v>
      </c>
      <c r="AP662" s="416">
        <v>212</v>
      </c>
      <c r="AQ662" s="416">
        <v>62</v>
      </c>
      <c r="AR662" s="416">
        <v>30</v>
      </c>
      <c r="AS662" s="416">
        <v>52</v>
      </c>
      <c r="AT662" s="416">
        <v>174</v>
      </c>
      <c r="AU662" s="416">
        <v>19</v>
      </c>
      <c r="AV662" s="416">
        <v>673</v>
      </c>
      <c r="AW662" s="448"/>
      <c r="AX662" s="416"/>
      <c r="AY662" s="437" t="str">
        <f t="shared" si="25"/>
        <v>No</v>
      </c>
      <c r="AZ662" s="437" t="str">
        <f t="shared" si="26"/>
        <v>Open</v>
      </c>
      <c r="BA662" s="437"/>
      <c r="BB662" s="544"/>
      <c r="BC662" s="545"/>
      <c r="BD662" s="247"/>
      <c r="BE662" s="247"/>
      <c r="BF662" s="247"/>
      <c r="BG662" s="247"/>
      <c r="BH662" s="247"/>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FE662" s="146"/>
      <c r="FF662" s="146"/>
      <c r="FG662" s="146"/>
      <c r="FH662" s="146"/>
      <c r="FI662" s="146"/>
      <c r="FJ662" s="146"/>
      <c r="FK662" s="146"/>
      <c r="FL662" s="143"/>
      <c r="FM662" s="143"/>
      <c r="FN662" s="143"/>
      <c r="FO662" s="143"/>
      <c r="FP662" s="143"/>
      <c r="FQ662" s="143"/>
      <c r="FR662" s="143"/>
    </row>
    <row r="663" spans="1:174" x14ac:dyDescent="0.2">
      <c r="A663" s="150" t="s">
        <v>33</v>
      </c>
      <c r="B663" s="151" t="s">
        <v>284</v>
      </c>
      <c r="C663" s="152" t="s">
        <v>277</v>
      </c>
      <c r="D663" s="404" t="s">
        <v>343</v>
      </c>
      <c r="E663" s="436">
        <v>0</v>
      </c>
      <c r="F663" s="286">
        <v>76</v>
      </c>
      <c r="G663" s="447">
        <v>0</v>
      </c>
      <c r="H663" s="416">
        <v>2</v>
      </c>
      <c r="I663" s="416">
        <v>57</v>
      </c>
      <c r="J663" s="416">
        <v>175</v>
      </c>
      <c r="K663" s="416">
        <v>1</v>
      </c>
      <c r="L663" s="416">
        <v>0</v>
      </c>
      <c r="M663" s="416">
        <v>3</v>
      </c>
      <c r="N663" s="416">
        <v>2</v>
      </c>
      <c r="O663" s="416">
        <v>0</v>
      </c>
      <c r="P663" s="416">
        <v>16</v>
      </c>
      <c r="Q663" s="416">
        <v>19</v>
      </c>
      <c r="R663" s="416">
        <v>55</v>
      </c>
      <c r="S663" s="416">
        <v>511</v>
      </c>
      <c r="T663" s="416">
        <v>5</v>
      </c>
      <c r="U663" s="416">
        <v>0</v>
      </c>
      <c r="V663" s="416">
        <v>53</v>
      </c>
      <c r="W663" s="416">
        <v>10</v>
      </c>
      <c r="X663" s="416">
        <v>38</v>
      </c>
      <c r="Y663" s="416">
        <v>92</v>
      </c>
      <c r="Z663" s="416">
        <v>5</v>
      </c>
      <c r="AA663" s="416">
        <v>45</v>
      </c>
      <c r="AB663" s="416">
        <v>1165</v>
      </c>
      <c r="AC663" s="561">
        <v>2</v>
      </c>
      <c r="AD663" s="561">
        <v>3</v>
      </c>
      <c r="AE663" s="416">
        <v>5</v>
      </c>
      <c r="AF663" s="416">
        <v>5</v>
      </c>
      <c r="AG663" s="416">
        <v>24</v>
      </c>
      <c r="AH663" s="416">
        <v>23</v>
      </c>
      <c r="AI663" s="416">
        <v>18</v>
      </c>
      <c r="AJ663" s="416">
        <v>5</v>
      </c>
      <c r="AK663" s="416">
        <v>5</v>
      </c>
      <c r="AL663" s="416">
        <v>5</v>
      </c>
      <c r="AM663" s="416">
        <v>90</v>
      </c>
      <c r="AN663" s="416">
        <v>4</v>
      </c>
      <c r="AO663" s="416">
        <v>2</v>
      </c>
      <c r="AP663" s="416">
        <v>16</v>
      </c>
      <c r="AQ663" s="416">
        <v>17</v>
      </c>
      <c r="AR663" s="416">
        <v>18</v>
      </c>
      <c r="AS663" s="416">
        <v>6</v>
      </c>
      <c r="AT663" s="416">
        <v>5</v>
      </c>
      <c r="AU663" s="416">
        <v>6</v>
      </c>
      <c r="AV663" s="416">
        <v>74</v>
      </c>
      <c r="AW663" s="448"/>
      <c r="AX663" s="416"/>
      <c r="AY663" s="437" t="str">
        <f t="shared" si="25"/>
        <v>No</v>
      </c>
      <c r="AZ663" s="437" t="str">
        <f t="shared" si="26"/>
        <v>Open</v>
      </c>
      <c r="BA663" s="437"/>
      <c r="BB663" s="544"/>
      <c r="BC663" s="545"/>
      <c r="BD663" s="247"/>
      <c r="BE663" s="247"/>
      <c r="BF663" s="247"/>
      <c r="BG663" s="247"/>
      <c r="BH663" s="247"/>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FE663" s="146"/>
      <c r="FF663" s="146"/>
      <c r="FG663" s="146"/>
      <c r="FH663" s="146"/>
      <c r="FI663" s="146"/>
      <c r="FJ663" s="146"/>
      <c r="FK663" s="146"/>
      <c r="FL663" s="143"/>
      <c r="FM663" s="143"/>
      <c r="FN663" s="143"/>
      <c r="FO663" s="143"/>
      <c r="FP663" s="143"/>
      <c r="FQ663" s="143"/>
      <c r="FR663" s="143"/>
    </row>
    <row r="664" spans="1:174" x14ac:dyDescent="0.2">
      <c r="A664" s="150" t="s">
        <v>35</v>
      </c>
      <c r="B664" s="151" t="s">
        <v>282</v>
      </c>
      <c r="C664" s="152" t="s">
        <v>278</v>
      </c>
      <c r="D664" s="404" t="s">
        <v>34</v>
      </c>
      <c r="E664" s="436">
        <v>0</v>
      </c>
      <c r="F664" s="286">
        <v>362</v>
      </c>
      <c r="G664" s="447">
        <v>0</v>
      </c>
      <c r="H664" s="416">
        <v>12</v>
      </c>
      <c r="I664" s="416">
        <v>324</v>
      </c>
      <c r="J664" s="416">
        <v>648</v>
      </c>
      <c r="K664" s="416">
        <v>7</v>
      </c>
      <c r="L664" s="416">
        <v>7</v>
      </c>
      <c r="M664" s="416">
        <v>19</v>
      </c>
      <c r="N664" s="416">
        <v>4</v>
      </c>
      <c r="O664" s="416">
        <v>1</v>
      </c>
      <c r="P664" s="416">
        <v>37</v>
      </c>
      <c r="Q664" s="416">
        <v>0</v>
      </c>
      <c r="R664" s="416">
        <v>202</v>
      </c>
      <c r="S664" s="416">
        <v>0</v>
      </c>
      <c r="T664" s="416">
        <v>0</v>
      </c>
      <c r="U664" s="416">
        <v>9</v>
      </c>
      <c r="V664" s="416">
        <v>0</v>
      </c>
      <c r="W664" s="416">
        <v>38</v>
      </c>
      <c r="X664" s="416">
        <v>6</v>
      </c>
      <c r="Y664" s="416">
        <v>407</v>
      </c>
      <c r="Z664" s="416">
        <v>0</v>
      </c>
      <c r="AA664" s="416">
        <v>20</v>
      </c>
      <c r="AB664" s="416">
        <v>2103</v>
      </c>
      <c r="AC664" s="561">
        <v>1</v>
      </c>
      <c r="AD664" s="561">
        <v>1</v>
      </c>
      <c r="AE664" s="416">
        <v>165</v>
      </c>
      <c r="AF664" s="416">
        <v>64</v>
      </c>
      <c r="AG664" s="416">
        <v>23</v>
      </c>
      <c r="AH664" s="416">
        <v>11</v>
      </c>
      <c r="AI664" s="416">
        <v>3</v>
      </c>
      <c r="AJ664" s="416">
        <v>2</v>
      </c>
      <c r="AK664" s="416">
        <v>0</v>
      </c>
      <c r="AL664" s="416">
        <v>0</v>
      </c>
      <c r="AM664" s="416">
        <v>268</v>
      </c>
      <c r="AN664" s="416">
        <v>119</v>
      </c>
      <c r="AO664" s="416">
        <v>55</v>
      </c>
      <c r="AP664" s="416">
        <v>19</v>
      </c>
      <c r="AQ664" s="416">
        <v>6</v>
      </c>
      <c r="AR664" s="416">
        <v>2</v>
      </c>
      <c r="AS664" s="416">
        <v>1</v>
      </c>
      <c r="AT664" s="416">
        <v>0</v>
      </c>
      <c r="AU664" s="416">
        <v>0</v>
      </c>
      <c r="AV664" s="416">
        <v>202</v>
      </c>
      <c r="AW664" s="448"/>
      <c r="AX664" s="416"/>
      <c r="AY664" s="437" t="str">
        <f t="shared" si="25"/>
        <v>Yes</v>
      </c>
      <c r="AZ664" s="437" t="str">
        <f t="shared" si="26"/>
        <v>Yes</v>
      </c>
      <c r="BA664" s="437"/>
      <c r="BB664" s="544"/>
      <c r="BC664" s="545"/>
      <c r="BD664" s="247"/>
      <c r="BE664" s="247"/>
      <c r="BF664" s="247"/>
      <c r="BG664" s="247"/>
      <c r="BH664" s="247"/>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FE664" s="146"/>
      <c r="FF664" s="146"/>
      <c r="FG664" s="146"/>
      <c r="FH664" s="146"/>
      <c r="FI664" s="146"/>
      <c r="FJ664" s="146"/>
      <c r="FK664" s="146"/>
      <c r="FL664" s="143"/>
      <c r="FM664" s="143"/>
      <c r="FN664" s="143"/>
      <c r="FO664" s="143"/>
      <c r="FP664" s="143"/>
      <c r="FQ664" s="143"/>
      <c r="FR664" s="143"/>
    </row>
    <row r="665" spans="1:174" x14ac:dyDescent="0.2">
      <c r="A665" s="150" t="s">
        <v>37</v>
      </c>
      <c r="B665" s="151" t="s">
        <v>276</v>
      </c>
      <c r="C665" s="152" t="s">
        <v>277</v>
      </c>
      <c r="D665" s="404" t="s">
        <v>36</v>
      </c>
      <c r="E665" s="436">
        <v>0</v>
      </c>
      <c r="F665" s="286">
        <v>4</v>
      </c>
      <c r="G665" s="447">
        <v>0</v>
      </c>
      <c r="H665" s="416">
        <v>2</v>
      </c>
      <c r="I665" s="416">
        <v>39</v>
      </c>
      <c r="J665" s="416">
        <v>137</v>
      </c>
      <c r="K665" s="416">
        <v>0</v>
      </c>
      <c r="L665" s="416">
        <v>1</v>
      </c>
      <c r="M665" s="416">
        <v>3</v>
      </c>
      <c r="N665" s="416">
        <v>1</v>
      </c>
      <c r="O665" s="416">
        <v>0</v>
      </c>
      <c r="P665" s="416">
        <v>4</v>
      </c>
      <c r="Q665" s="416">
        <v>0</v>
      </c>
      <c r="R665" s="416">
        <v>87</v>
      </c>
      <c r="S665" s="416">
        <v>77</v>
      </c>
      <c r="T665" s="416">
        <v>0</v>
      </c>
      <c r="U665" s="416">
        <v>0</v>
      </c>
      <c r="V665" s="416">
        <v>3</v>
      </c>
      <c r="W665" s="416">
        <v>1</v>
      </c>
      <c r="X665" s="416">
        <v>7</v>
      </c>
      <c r="Y665" s="416">
        <v>87</v>
      </c>
      <c r="Z665" s="416">
        <v>3</v>
      </c>
      <c r="AA665" s="416">
        <v>8</v>
      </c>
      <c r="AB665" s="416">
        <v>464</v>
      </c>
      <c r="AC665" s="561">
        <v>2</v>
      </c>
      <c r="AD665" s="561">
        <v>2</v>
      </c>
      <c r="AE665" s="416">
        <v>2</v>
      </c>
      <c r="AF665" s="416">
        <v>14</v>
      </c>
      <c r="AG665" s="416">
        <v>40</v>
      </c>
      <c r="AH665" s="416">
        <v>33</v>
      </c>
      <c r="AI665" s="416">
        <v>7</v>
      </c>
      <c r="AJ665" s="416">
        <v>0</v>
      </c>
      <c r="AK665" s="416">
        <v>3</v>
      </c>
      <c r="AL665" s="416">
        <v>1</v>
      </c>
      <c r="AM665" s="416">
        <v>100</v>
      </c>
      <c r="AN665" s="416">
        <v>1</v>
      </c>
      <c r="AO665" s="416">
        <v>8</v>
      </c>
      <c r="AP665" s="416">
        <v>41</v>
      </c>
      <c r="AQ665" s="416">
        <v>28</v>
      </c>
      <c r="AR665" s="416">
        <v>5</v>
      </c>
      <c r="AS665" s="416">
        <v>0</v>
      </c>
      <c r="AT665" s="416">
        <v>3</v>
      </c>
      <c r="AU665" s="416">
        <v>1</v>
      </c>
      <c r="AV665" s="416">
        <v>87</v>
      </c>
      <c r="AW665" s="448"/>
      <c r="AX665" s="416"/>
      <c r="AY665" s="437" t="str">
        <f t="shared" si="25"/>
        <v>No</v>
      </c>
      <c r="AZ665" s="437" t="str">
        <f t="shared" si="26"/>
        <v>No</v>
      </c>
      <c r="BA665" s="437"/>
      <c r="BB665" s="544"/>
      <c r="BC665" s="545"/>
      <c r="BD665" s="247"/>
      <c r="BE665" s="247"/>
      <c r="BF665" s="247"/>
      <c r="BG665" s="247"/>
      <c r="BH665" s="247"/>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FE665" s="146"/>
      <c r="FF665" s="146"/>
      <c r="FG665" s="146"/>
      <c r="FH665" s="146"/>
      <c r="FI665" s="146"/>
      <c r="FJ665" s="146"/>
      <c r="FK665" s="146"/>
      <c r="FL665" s="143"/>
      <c r="FM665" s="143"/>
      <c r="FN665" s="143"/>
      <c r="FO665" s="143"/>
      <c r="FP665" s="143"/>
      <c r="FQ665" s="143"/>
      <c r="FR665" s="143"/>
    </row>
    <row r="666" spans="1:174" x14ac:dyDescent="0.2">
      <c r="A666" s="150" t="s">
        <v>38</v>
      </c>
      <c r="B666" s="151" t="s">
        <v>284</v>
      </c>
      <c r="C666" s="152" t="s">
        <v>277</v>
      </c>
      <c r="D666" s="404" t="s">
        <v>344</v>
      </c>
      <c r="E666" s="436">
        <v>0</v>
      </c>
      <c r="F666" s="286">
        <v>10</v>
      </c>
      <c r="G666" s="447">
        <v>0</v>
      </c>
      <c r="H666" s="416">
        <v>0</v>
      </c>
      <c r="I666" s="416">
        <v>55</v>
      </c>
      <c r="J666" s="416">
        <v>205</v>
      </c>
      <c r="K666" s="416">
        <v>11</v>
      </c>
      <c r="L666" s="416">
        <v>5</v>
      </c>
      <c r="M666" s="416">
        <v>6</v>
      </c>
      <c r="N666" s="416">
        <v>1</v>
      </c>
      <c r="O666" s="416">
        <v>0</v>
      </c>
      <c r="P666" s="416">
        <v>0</v>
      </c>
      <c r="Q666" s="416">
        <v>154</v>
      </c>
      <c r="R666" s="416">
        <v>73</v>
      </c>
      <c r="S666" s="416">
        <v>333</v>
      </c>
      <c r="T666" s="416">
        <v>1</v>
      </c>
      <c r="U666" s="416">
        <v>1</v>
      </c>
      <c r="V666" s="416">
        <v>35</v>
      </c>
      <c r="W666" s="416">
        <v>1</v>
      </c>
      <c r="X666" s="416">
        <v>44</v>
      </c>
      <c r="Y666" s="416">
        <v>122</v>
      </c>
      <c r="Z666" s="416">
        <v>7</v>
      </c>
      <c r="AA666" s="416">
        <v>38</v>
      </c>
      <c r="AB666" s="416">
        <v>1102</v>
      </c>
      <c r="AC666" s="561">
        <v>1</v>
      </c>
      <c r="AD666" s="561">
        <v>1</v>
      </c>
      <c r="AE666" s="416">
        <v>16</v>
      </c>
      <c r="AF666" s="416">
        <v>15</v>
      </c>
      <c r="AG666" s="416">
        <v>23</v>
      </c>
      <c r="AH666" s="416">
        <v>159</v>
      </c>
      <c r="AI666" s="416">
        <v>18</v>
      </c>
      <c r="AJ666" s="416">
        <v>26</v>
      </c>
      <c r="AK666" s="416">
        <v>3</v>
      </c>
      <c r="AL666" s="416">
        <v>3</v>
      </c>
      <c r="AM666" s="416">
        <v>263</v>
      </c>
      <c r="AN666" s="416">
        <v>9</v>
      </c>
      <c r="AO666" s="416">
        <v>13</v>
      </c>
      <c r="AP666" s="416">
        <v>13</v>
      </c>
      <c r="AQ666" s="416">
        <v>150</v>
      </c>
      <c r="AR666" s="416">
        <v>10</v>
      </c>
      <c r="AS666" s="416">
        <v>27</v>
      </c>
      <c r="AT666" s="416">
        <v>2</v>
      </c>
      <c r="AU666" s="416">
        <v>3</v>
      </c>
      <c r="AV666" s="416">
        <v>227</v>
      </c>
      <c r="AW666" s="448"/>
      <c r="AX666" s="416"/>
      <c r="AY666" s="437" t="str">
        <f t="shared" si="25"/>
        <v>Yes</v>
      </c>
      <c r="AZ666" s="437" t="str">
        <f t="shared" si="26"/>
        <v>Yes</v>
      </c>
      <c r="BA666" s="437"/>
      <c r="BB666" s="544"/>
      <c r="BC666" s="545"/>
      <c r="BD666" s="247"/>
      <c r="BE666" s="247"/>
      <c r="BF666" s="247"/>
      <c r="BG666" s="247"/>
      <c r="BH666" s="247"/>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FE666" s="146"/>
      <c r="FF666" s="146"/>
      <c r="FG666" s="146"/>
      <c r="FH666" s="146"/>
      <c r="FI666" s="146"/>
      <c r="FJ666" s="146"/>
      <c r="FK666" s="146"/>
      <c r="FL666" s="143"/>
      <c r="FM666" s="143"/>
      <c r="FN666" s="143"/>
      <c r="FO666" s="143"/>
      <c r="FP666" s="143"/>
      <c r="FQ666" s="143"/>
      <c r="FR666" s="143"/>
    </row>
    <row r="667" spans="1:174" x14ac:dyDescent="0.2">
      <c r="A667" s="150" t="s">
        <v>40</v>
      </c>
      <c r="B667" s="151" t="s">
        <v>282</v>
      </c>
      <c r="C667" s="152" t="s">
        <v>286</v>
      </c>
      <c r="D667" s="404" t="s">
        <v>39</v>
      </c>
      <c r="E667" s="436">
        <v>0</v>
      </c>
      <c r="F667" s="286">
        <v>115</v>
      </c>
      <c r="G667" s="447">
        <v>0</v>
      </c>
      <c r="H667" s="416">
        <v>13</v>
      </c>
      <c r="I667" s="416">
        <v>140</v>
      </c>
      <c r="J667" s="416">
        <v>366</v>
      </c>
      <c r="K667" s="416">
        <v>10</v>
      </c>
      <c r="L667" s="416">
        <v>4</v>
      </c>
      <c r="M667" s="416">
        <v>25</v>
      </c>
      <c r="N667" s="416">
        <v>3</v>
      </c>
      <c r="O667" s="416">
        <v>1</v>
      </c>
      <c r="P667" s="416">
        <v>9</v>
      </c>
      <c r="Q667" s="416">
        <v>94</v>
      </c>
      <c r="R667" s="416">
        <v>816</v>
      </c>
      <c r="S667" s="416">
        <v>0</v>
      </c>
      <c r="T667" s="416">
        <v>0</v>
      </c>
      <c r="U667" s="416">
        <v>0</v>
      </c>
      <c r="V667" s="416">
        <v>10</v>
      </c>
      <c r="W667" s="416">
        <v>40</v>
      </c>
      <c r="X667" s="416">
        <v>5</v>
      </c>
      <c r="Y667" s="416">
        <v>483</v>
      </c>
      <c r="Z667" s="416">
        <v>0</v>
      </c>
      <c r="AA667" s="416">
        <v>3</v>
      </c>
      <c r="AB667" s="416">
        <v>2137</v>
      </c>
      <c r="AC667" s="561">
        <v>2</v>
      </c>
      <c r="AD667" s="561">
        <v>1</v>
      </c>
      <c r="AE667" s="416">
        <v>839</v>
      </c>
      <c r="AF667" s="416">
        <v>216</v>
      </c>
      <c r="AG667" s="416">
        <v>56</v>
      </c>
      <c r="AH667" s="416">
        <v>14</v>
      </c>
      <c r="AI667" s="416">
        <v>2</v>
      </c>
      <c r="AJ667" s="416">
        <v>1</v>
      </c>
      <c r="AK667" s="416">
        <v>24</v>
      </c>
      <c r="AL667" s="416">
        <v>1</v>
      </c>
      <c r="AM667" s="416">
        <v>1153</v>
      </c>
      <c r="AN667" s="416">
        <v>699</v>
      </c>
      <c r="AO667" s="416">
        <v>135</v>
      </c>
      <c r="AP667" s="416">
        <v>42</v>
      </c>
      <c r="AQ667" s="416">
        <v>8</v>
      </c>
      <c r="AR667" s="416">
        <v>1</v>
      </c>
      <c r="AS667" s="416">
        <v>0</v>
      </c>
      <c r="AT667" s="416">
        <v>24</v>
      </c>
      <c r="AU667" s="416">
        <v>1</v>
      </c>
      <c r="AV667" s="416">
        <v>910</v>
      </c>
      <c r="AW667" s="448"/>
      <c r="AX667" s="416"/>
      <c r="AY667" s="437" t="str">
        <f t="shared" si="25"/>
        <v>No</v>
      </c>
      <c r="AZ667" s="437" t="str">
        <f t="shared" si="26"/>
        <v>Yes</v>
      </c>
      <c r="BA667" s="437"/>
      <c r="BB667" s="544"/>
      <c r="BC667" s="545"/>
      <c r="BD667" s="247"/>
      <c r="BE667" s="247"/>
      <c r="BF667" s="247"/>
      <c r="BG667" s="247"/>
      <c r="BH667" s="247"/>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FE667" s="146"/>
      <c r="FF667" s="146"/>
      <c r="FG667" s="146"/>
      <c r="FH667" s="146"/>
      <c r="FI667" s="146"/>
      <c r="FJ667" s="146"/>
      <c r="FK667" s="146"/>
      <c r="FL667" s="143"/>
      <c r="FM667" s="143"/>
      <c r="FN667" s="143"/>
      <c r="FO667" s="143"/>
      <c r="FP667" s="143"/>
      <c r="FQ667" s="143"/>
      <c r="FR667" s="143"/>
    </row>
    <row r="668" spans="1:174" x14ac:dyDescent="0.2">
      <c r="A668" s="150" t="s">
        <v>42</v>
      </c>
      <c r="B668" s="151" t="s">
        <v>276</v>
      </c>
      <c r="C668" s="152" t="s">
        <v>286</v>
      </c>
      <c r="D668" s="404" t="s">
        <v>41</v>
      </c>
      <c r="E668" s="436">
        <v>0</v>
      </c>
      <c r="F668" s="286">
        <v>148</v>
      </c>
      <c r="G668" s="447">
        <v>0</v>
      </c>
      <c r="H668" s="416">
        <v>3</v>
      </c>
      <c r="I668" s="416">
        <v>55</v>
      </c>
      <c r="J668" s="416">
        <v>130</v>
      </c>
      <c r="K668" s="416">
        <v>2</v>
      </c>
      <c r="L668" s="416">
        <v>2</v>
      </c>
      <c r="M668" s="416">
        <v>4</v>
      </c>
      <c r="N668" s="416">
        <v>2</v>
      </c>
      <c r="O668" s="416">
        <v>0</v>
      </c>
      <c r="P668" s="416">
        <v>4</v>
      </c>
      <c r="Q668" s="416">
        <v>197</v>
      </c>
      <c r="R668" s="416">
        <v>584</v>
      </c>
      <c r="S668" s="416">
        <v>0</v>
      </c>
      <c r="T668" s="416">
        <v>0</v>
      </c>
      <c r="U668" s="416">
        <v>5</v>
      </c>
      <c r="V668" s="416">
        <v>0</v>
      </c>
      <c r="W668" s="416">
        <v>31</v>
      </c>
      <c r="X668" s="416">
        <v>17</v>
      </c>
      <c r="Y668" s="416">
        <v>99</v>
      </c>
      <c r="Z668" s="416">
        <v>0</v>
      </c>
      <c r="AA668" s="416">
        <v>16</v>
      </c>
      <c r="AB668" s="416">
        <v>1299</v>
      </c>
      <c r="AC668" s="561">
        <v>1</v>
      </c>
      <c r="AD668" s="561">
        <v>2</v>
      </c>
      <c r="AE668" s="416">
        <v>98</v>
      </c>
      <c r="AF668" s="416">
        <v>367</v>
      </c>
      <c r="AG668" s="416">
        <v>261</v>
      </c>
      <c r="AH668" s="416">
        <v>78</v>
      </c>
      <c r="AI668" s="416">
        <v>27</v>
      </c>
      <c r="AJ668" s="416">
        <v>2</v>
      </c>
      <c r="AK668" s="416">
        <v>6</v>
      </c>
      <c r="AL668" s="416">
        <v>1</v>
      </c>
      <c r="AM668" s="416">
        <v>840</v>
      </c>
      <c r="AN668" s="416">
        <v>73</v>
      </c>
      <c r="AO668" s="416">
        <v>350</v>
      </c>
      <c r="AP668" s="416">
        <v>242</v>
      </c>
      <c r="AQ668" s="416">
        <v>81</v>
      </c>
      <c r="AR668" s="416">
        <v>27</v>
      </c>
      <c r="AS668" s="416">
        <v>1</v>
      </c>
      <c r="AT668" s="416">
        <v>6</v>
      </c>
      <c r="AU668" s="416">
        <v>1</v>
      </c>
      <c r="AV668" s="416">
        <v>781</v>
      </c>
      <c r="AW668" s="448"/>
      <c r="AX668" s="416"/>
      <c r="AY668" s="437" t="str">
        <f t="shared" si="25"/>
        <v>Yes</v>
      </c>
      <c r="AZ668" s="437" t="str">
        <f t="shared" si="26"/>
        <v>No</v>
      </c>
      <c r="BA668" s="437"/>
      <c r="BB668" s="544"/>
      <c r="BC668" s="545"/>
      <c r="BD668" s="247"/>
      <c r="BE668" s="247"/>
      <c r="BF668" s="247"/>
      <c r="BG668" s="247"/>
      <c r="BH668" s="247"/>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FE668" s="146"/>
      <c r="FF668" s="146"/>
      <c r="FG668" s="146"/>
      <c r="FH668" s="146"/>
      <c r="FI668" s="146"/>
      <c r="FJ668" s="146"/>
      <c r="FK668" s="146"/>
      <c r="FL668" s="143"/>
      <c r="FM668" s="143"/>
      <c r="FN668" s="143"/>
      <c r="FO668" s="143"/>
      <c r="FP668" s="143"/>
      <c r="FQ668" s="143"/>
      <c r="FR668" s="143"/>
    </row>
    <row r="669" spans="1:174" x14ac:dyDescent="0.2">
      <c r="A669" s="150" t="s">
        <v>44</v>
      </c>
      <c r="B669" s="151" t="s">
        <v>276</v>
      </c>
      <c r="C669" s="152" t="s">
        <v>277</v>
      </c>
      <c r="D669" s="404" t="s">
        <v>43</v>
      </c>
      <c r="E669" s="436">
        <v>0</v>
      </c>
      <c r="F669" s="286">
        <v>29</v>
      </c>
      <c r="G669" s="447">
        <v>0</v>
      </c>
      <c r="H669" s="416">
        <v>0</v>
      </c>
      <c r="I669" s="416">
        <v>104</v>
      </c>
      <c r="J669" s="416">
        <v>225</v>
      </c>
      <c r="K669" s="416">
        <v>3</v>
      </c>
      <c r="L669" s="416">
        <v>0</v>
      </c>
      <c r="M669" s="416">
        <v>4</v>
      </c>
      <c r="N669" s="416">
        <v>0</v>
      </c>
      <c r="O669" s="416">
        <v>0</v>
      </c>
      <c r="P669" s="416">
        <v>3</v>
      </c>
      <c r="Q669" s="416">
        <v>0</v>
      </c>
      <c r="R669" s="416">
        <v>49</v>
      </c>
      <c r="S669" s="416">
        <v>0</v>
      </c>
      <c r="T669" s="416">
        <v>0</v>
      </c>
      <c r="U669" s="416">
        <v>0</v>
      </c>
      <c r="V669" s="416">
        <v>0</v>
      </c>
      <c r="W669" s="416">
        <v>5</v>
      </c>
      <c r="X669" s="416">
        <v>3</v>
      </c>
      <c r="Y669" s="416">
        <v>145</v>
      </c>
      <c r="Z669" s="416">
        <v>0</v>
      </c>
      <c r="AA669" s="416">
        <v>9</v>
      </c>
      <c r="AB669" s="416">
        <v>579</v>
      </c>
      <c r="AC669" s="561">
        <v>2</v>
      </c>
      <c r="AD669" s="561">
        <v>2</v>
      </c>
      <c r="AE669" s="416">
        <v>36</v>
      </c>
      <c r="AF669" s="416">
        <v>26</v>
      </c>
      <c r="AG669" s="416">
        <v>27</v>
      </c>
      <c r="AH669" s="416">
        <v>5</v>
      </c>
      <c r="AI669" s="416">
        <v>2</v>
      </c>
      <c r="AJ669" s="416">
        <v>1</v>
      </c>
      <c r="AK669" s="416">
        <v>1</v>
      </c>
      <c r="AL669" s="416">
        <v>0</v>
      </c>
      <c r="AM669" s="416">
        <v>98</v>
      </c>
      <c r="AN669" s="416">
        <v>19</v>
      </c>
      <c r="AO669" s="416">
        <v>16</v>
      </c>
      <c r="AP669" s="416">
        <v>8</v>
      </c>
      <c r="AQ669" s="416">
        <v>2</v>
      </c>
      <c r="AR669" s="416">
        <v>2</v>
      </c>
      <c r="AS669" s="416">
        <v>1</v>
      </c>
      <c r="AT669" s="416">
        <v>1</v>
      </c>
      <c r="AU669" s="416">
        <v>0</v>
      </c>
      <c r="AV669" s="416">
        <v>49</v>
      </c>
      <c r="AW669" s="448"/>
      <c r="AX669" s="416"/>
      <c r="AY669" s="437" t="str">
        <f t="shared" ref="AY669:AY674" si="27">+IF(AC669=1,"Yes","No")</f>
        <v>No</v>
      </c>
      <c r="AZ669" s="437" t="str">
        <f t="shared" ref="AZ669:AZ674" si="28">+IF(AD669=1,"Yes",IF(AD669=2,"No","Open"))</f>
        <v>No</v>
      </c>
      <c r="BA669" s="437"/>
      <c r="BB669" s="544"/>
      <c r="BC669" s="545"/>
      <c r="BD669" s="247"/>
      <c r="BE669" s="247"/>
      <c r="BF669" s="247"/>
      <c r="BG669" s="247"/>
      <c r="BH669" s="247"/>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FE669" s="146"/>
      <c r="FF669" s="146"/>
      <c r="FG669" s="146"/>
      <c r="FH669" s="146"/>
      <c r="FI669" s="146"/>
      <c r="FJ669" s="146"/>
      <c r="FK669" s="146"/>
      <c r="FL669" s="143"/>
      <c r="FM669" s="143"/>
      <c r="FN669" s="143"/>
      <c r="FO669" s="143"/>
      <c r="FP669" s="143"/>
      <c r="FQ669" s="143"/>
      <c r="FR669" s="143"/>
    </row>
    <row r="670" spans="1:174" x14ac:dyDescent="0.2">
      <c r="A670" s="150" t="s">
        <v>46</v>
      </c>
      <c r="B670" s="151" t="s">
        <v>276</v>
      </c>
      <c r="C670" s="152" t="s">
        <v>286</v>
      </c>
      <c r="D670" s="404" t="s">
        <v>45</v>
      </c>
      <c r="E670" s="436">
        <v>0</v>
      </c>
      <c r="F670" s="286">
        <v>75</v>
      </c>
      <c r="G670" s="447">
        <v>0</v>
      </c>
      <c r="H670" s="416">
        <v>1</v>
      </c>
      <c r="I670" s="416">
        <v>65</v>
      </c>
      <c r="J670" s="416">
        <v>173</v>
      </c>
      <c r="K670" s="416">
        <v>6</v>
      </c>
      <c r="L670" s="416">
        <v>4</v>
      </c>
      <c r="M670" s="416">
        <v>9</v>
      </c>
      <c r="N670" s="416">
        <v>3</v>
      </c>
      <c r="O670" s="416">
        <v>0</v>
      </c>
      <c r="P670" s="416">
        <v>6</v>
      </c>
      <c r="Q670" s="416">
        <v>3</v>
      </c>
      <c r="R670" s="416">
        <v>36</v>
      </c>
      <c r="S670" s="416">
        <v>2</v>
      </c>
      <c r="T670" s="416">
        <v>1</v>
      </c>
      <c r="U670" s="416">
        <v>2</v>
      </c>
      <c r="V670" s="416">
        <v>81</v>
      </c>
      <c r="W670" s="416">
        <v>6</v>
      </c>
      <c r="X670" s="416">
        <v>88</v>
      </c>
      <c r="Y670" s="416">
        <v>83</v>
      </c>
      <c r="Z670" s="416">
        <v>0</v>
      </c>
      <c r="AA670" s="416">
        <v>65</v>
      </c>
      <c r="AB670" s="416">
        <v>709</v>
      </c>
      <c r="AC670" s="561">
        <v>2</v>
      </c>
      <c r="AD670" s="561">
        <v>2</v>
      </c>
      <c r="AE670" s="416">
        <v>12</v>
      </c>
      <c r="AF670" s="416">
        <v>18</v>
      </c>
      <c r="AG670" s="416">
        <v>16</v>
      </c>
      <c r="AH670" s="416">
        <v>4</v>
      </c>
      <c r="AI670" s="416">
        <v>1</v>
      </c>
      <c r="AJ670" s="416">
        <v>0</v>
      </c>
      <c r="AK670" s="416">
        <v>1</v>
      </c>
      <c r="AL670" s="416">
        <v>1</v>
      </c>
      <c r="AM670" s="416">
        <v>53</v>
      </c>
      <c r="AN670" s="416">
        <v>6</v>
      </c>
      <c r="AO670" s="416">
        <v>11</v>
      </c>
      <c r="AP670" s="416">
        <v>11</v>
      </c>
      <c r="AQ670" s="416">
        <v>4</v>
      </c>
      <c r="AR670" s="416">
        <v>4</v>
      </c>
      <c r="AS670" s="416">
        <v>1</v>
      </c>
      <c r="AT670" s="416">
        <v>1</v>
      </c>
      <c r="AU670" s="416">
        <v>1</v>
      </c>
      <c r="AV670" s="416">
        <v>39</v>
      </c>
      <c r="AW670" s="448"/>
      <c r="AX670" s="416"/>
      <c r="AY670" s="437" t="str">
        <f t="shared" si="27"/>
        <v>No</v>
      </c>
      <c r="AZ670" s="437" t="str">
        <f t="shared" si="28"/>
        <v>No</v>
      </c>
      <c r="BA670" s="437"/>
      <c r="BB670" s="544"/>
      <c r="BC670" s="545"/>
      <c r="BD670" s="247"/>
      <c r="BE670" s="247"/>
      <c r="BF670" s="247"/>
      <c r="BG670" s="247"/>
      <c r="BH670" s="247"/>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FE670" s="146"/>
      <c r="FF670" s="146"/>
      <c r="FG670" s="146"/>
      <c r="FH670" s="146"/>
      <c r="FI670" s="146"/>
      <c r="FJ670" s="146"/>
      <c r="FK670" s="146"/>
      <c r="FL670" s="143"/>
      <c r="FM670" s="143"/>
      <c r="FN670" s="143"/>
      <c r="FO670" s="143"/>
      <c r="FP670" s="143"/>
      <c r="FQ670" s="143"/>
      <c r="FR670" s="143"/>
    </row>
    <row r="671" spans="1:174" x14ac:dyDescent="0.2">
      <c r="A671" s="150" t="s">
        <v>48</v>
      </c>
      <c r="B671" s="151" t="s">
        <v>276</v>
      </c>
      <c r="C671" s="152" t="s">
        <v>277</v>
      </c>
      <c r="D671" s="404" t="s">
        <v>47</v>
      </c>
      <c r="E671" s="436">
        <v>0</v>
      </c>
      <c r="F671" s="286">
        <v>6</v>
      </c>
      <c r="G671" s="447">
        <v>0</v>
      </c>
      <c r="H671" s="416">
        <v>2</v>
      </c>
      <c r="I671" s="416">
        <v>67</v>
      </c>
      <c r="J671" s="416">
        <v>260</v>
      </c>
      <c r="K671" s="416">
        <v>2</v>
      </c>
      <c r="L671" s="416">
        <v>2</v>
      </c>
      <c r="M671" s="416">
        <v>7</v>
      </c>
      <c r="N671" s="416">
        <v>3</v>
      </c>
      <c r="O671" s="416">
        <v>1</v>
      </c>
      <c r="P671" s="416">
        <v>3</v>
      </c>
      <c r="Q671" s="416">
        <v>65</v>
      </c>
      <c r="R671" s="416">
        <v>150</v>
      </c>
      <c r="S671" s="416">
        <v>701</v>
      </c>
      <c r="T671" s="416">
        <v>18</v>
      </c>
      <c r="U671" s="416">
        <v>0</v>
      </c>
      <c r="V671" s="416">
        <v>9</v>
      </c>
      <c r="W671" s="416">
        <v>3</v>
      </c>
      <c r="X671" s="416">
        <v>35</v>
      </c>
      <c r="Y671" s="416">
        <v>126</v>
      </c>
      <c r="Z671" s="416">
        <v>33</v>
      </c>
      <c r="AA671" s="416">
        <v>0</v>
      </c>
      <c r="AB671" s="416">
        <v>1493</v>
      </c>
      <c r="AC671" s="561">
        <v>2</v>
      </c>
      <c r="AD671" s="561">
        <v>3</v>
      </c>
      <c r="AE671" s="416">
        <v>16</v>
      </c>
      <c r="AF671" s="416">
        <v>76</v>
      </c>
      <c r="AG671" s="416">
        <v>175</v>
      </c>
      <c r="AH671" s="416">
        <v>100</v>
      </c>
      <c r="AI671" s="416">
        <v>14</v>
      </c>
      <c r="AJ671" s="416">
        <v>10</v>
      </c>
      <c r="AK671" s="416">
        <v>4</v>
      </c>
      <c r="AL671" s="416">
        <v>4</v>
      </c>
      <c r="AM671" s="416">
        <v>399</v>
      </c>
      <c r="AN671" s="416">
        <v>13</v>
      </c>
      <c r="AO671" s="416">
        <v>41</v>
      </c>
      <c r="AP671" s="416">
        <v>67</v>
      </c>
      <c r="AQ671" s="416">
        <v>75</v>
      </c>
      <c r="AR671" s="416">
        <v>8</v>
      </c>
      <c r="AS671" s="416">
        <v>6</v>
      </c>
      <c r="AT671" s="416">
        <v>1</v>
      </c>
      <c r="AU671" s="416">
        <v>4</v>
      </c>
      <c r="AV671" s="416">
        <v>215</v>
      </c>
      <c r="AW671" s="448"/>
      <c r="AX671" s="416"/>
      <c r="AY671" s="437" t="str">
        <f t="shared" si="27"/>
        <v>No</v>
      </c>
      <c r="AZ671" s="437" t="str">
        <f t="shared" si="28"/>
        <v>Open</v>
      </c>
      <c r="BA671" s="437"/>
      <c r="BB671" s="544"/>
      <c r="BC671" s="545"/>
      <c r="BD671" s="247"/>
      <c r="BE671" s="247"/>
      <c r="BF671" s="247"/>
      <c r="BG671" s="247"/>
      <c r="BH671" s="247"/>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FE671" s="146"/>
      <c r="FF671" s="146"/>
      <c r="FG671" s="146"/>
      <c r="FH671" s="146"/>
      <c r="FI671" s="146"/>
      <c r="FJ671" s="146"/>
      <c r="FK671" s="146"/>
      <c r="FL671" s="143"/>
      <c r="FM671" s="143"/>
      <c r="FN671" s="143"/>
      <c r="FO671" s="143"/>
      <c r="FP671" s="143"/>
      <c r="FQ671" s="143"/>
      <c r="FR671" s="143"/>
    </row>
    <row r="672" spans="1:174" x14ac:dyDescent="0.2">
      <c r="A672" s="150" t="s">
        <v>50</v>
      </c>
      <c r="B672" s="151" t="s">
        <v>276</v>
      </c>
      <c r="C672" s="152" t="s">
        <v>278</v>
      </c>
      <c r="D672" s="404" t="s">
        <v>49</v>
      </c>
      <c r="E672" s="436">
        <v>0</v>
      </c>
      <c r="F672" s="286">
        <v>42</v>
      </c>
      <c r="G672" s="447">
        <v>0</v>
      </c>
      <c r="H672" s="416">
        <v>4</v>
      </c>
      <c r="I672" s="416">
        <v>184</v>
      </c>
      <c r="J672" s="416">
        <v>275</v>
      </c>
      <c r="K672" s="416">
        <v>10</v>
      </c>
      <c r="L672" s="416">
        <v>5</v>
      </c>
      <c r="M672" s="416">
        <v>20</v>
      </c>
      <c r="N672" s="416">
        <v>5</v>
      </c>
      <c r="O672" s="416">
        <v>0</v>
      </c>
      <c r="P672" s="416">
        <v>17</v>
      </c>
      <c r="Q672" s="416">
        <v>5</v>
      </c>
      <c r="R672" s="416">
        <v>135</v>
      </c>
      <c r="S672" s="416">
        <v>0</v>
      </c>
      <c r="T672" s="416">
        <v>0</v>
      </c>
      <c r="U672" s="416">
        <v>0</v>
      </c>
      <c r="V672" s="416">
        <v>47</v>
      </c>
      <c r="W672" s="416">
        <v>20</v>
      </c>
      <c r="X672" s="416">
        <v>8</v>
      </c>
      <c r="Y672" s="416">
        <v>101</v>
      </c>
      <c r="Z672" s="416">
        <v>0</v>
      </c>
      <c r="AA672" s="416">
        <v>15</v>
      </c>
      <c r="AB672" s="416">
        <v>893</v>
      </c>
      <c r="AC672" s="561">
        <v>2</v>
      </c>
      <c r="AD672" s="561">
        <v>2</v>
      </c>
      <c r="AE672" s="416">
        <v>86</v>
      </c>
      <c r="AF672" s="416">
        <v>49</v>
      </c>
      <c r="AG672" s="416">
        <v>35</v>
      </c>
      <c r="AH672" s="416">
        <v>10</v>
      </c>
      <c r="AI672" s="416">
        <v>5</v>
      </c>
      <c r="AJ672" s="416">
        <v>0</v>
      </c>
      <c r="AK672" s="416">
        <v>1</v>
      </c>
      <c r="AL672" s="416">
        <v>5</v>
      </c>
      <c r="AM672" s="416">
        <v>191</v>
      </c>
      <c r="AN672" s="416">
        <v>52</v>
      </c>
      <c r="AO672" s="416">
        <v>38</v>
      </c>
      <c r="AP672" s="416">
        <v>38</v>
      </c>
      <c r="AQ672" s="416">
        <v>7</v>
      </c>
      <c r="AR672" s="416">
        <v>3</v>
      </c>
      <c r="AS672" s="416">
        <v>0</v>
      </c>
      <c r="AT672" s="416">
        <v>1</v>
      </c>
      <c r="AU672" s="416">
        <v>1</v>
      </c>
      <c r="AV672" s="416">
        <v>140</v>
      </c>
      <c r="AW672" s="448"/>
      <c r="AX672" s="416"/>
      <c r="AY672" s="437" t="str">
        <f t="shared" si="27"/>
        <v>No</v>
      </c>
      <c r="AZ672" s="437" t="str">
        <f t="shared" si="28"/>
        <v>No</v>
      </c>
      <c r="BA672" s="437"/>
      <c r="BB672" s="544"/>
      <c r="BC672" s="545"/>
      <c r="BD672" s="247"/>
      <c r="BE672" s="247"/>
      <c r="BF672" s="247"/>
      <c r="BG672" s="247"/>
      <c r="BH672" s="247"/>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FE672" s="146"/>
      <c r="FF672" s="146"/>
      <c r="FG672" s="146"/>
      <c r="FH672" s="146"/>
      <c r="FI672" s="146"/>
      <c r="FJ672" s="146"/>
      <c r="FK672" s="146"/>
      <c r="FL672" s="143"/>
      <c r="FM672" s="143"/>
      <c r="FN672" s="143"/>
      <c r="FO672" s="143"/>
      <c r="FP672" s="143"/>
      <c r="FQ672" s="143"/>
      <c r="FR672" s="143"/>
    </row>
    <row r="673" spans="1:175" x14ac:dyDescent="0.2">
      <c r="A673" s="150" t="s">
        <v>52</v>
      </c>
      <c r="B673" s="151" t="s">
        <v>276</v>
      </c>
      <c r="C673" s="152" t="s">
        <v>286</v>
      </c>
      <c r="D673" s="404" t="s">
        <v>51</v>
      </c>
      <c r="E673" s="436">
        <v>0</v>
      </c>
      <c r="F673" s="286">
        <v>91</v>
      </c>
      <c r="G673" s="447">
        <v>0</v>
      </c>
      <c r="H673" s="416">
        <v>3</v>
      </c>
      <c r="I673" s="416">
        <v>59</v>
      </c>
      <c r="J673" s="416">
        <v>139</v>
      </c>
      <c r="K673" s="416">
        <v>11</v>
      </c>
      <c r="L673" s="416">
        <v>1</v>
      </c>
      <c r="M673" s="416">
        <v>5</v>
      </c>
      <c r="N673" s="416">
        <v>3</v>
      </c>
      <c r="O673" s="416">
        <v>0</v>
      </c>
      <c r="P673" s="416">
        <v>12</v>
      </c>
      <c r="Q673" s="416">
        <v>0</v>
      </c>
      <c r="R673" s="416">
        <v>45</v>
      </c>
      <c r="S673" s="416">
        <v>0</v>
      </c>
      <c r="T673" s="416">
        <v>0</v>
      </c>
      <c r="U673" s="416">
        <v>3</v>
      </c>
      <c r="V673" s="416">
        <v>418</v>
      </c>
      <c r="W673" s="416">
        <v>9</v>
      </c>
      <c r="X673" s="416">
        <v>23</v>
      </c>
      <c r="Y673" s="416">
        <v>102</v>
      </c>
      <c r="Z673" s="416">
        <v>0</v>
      </c>
      <c r="AA673" s="416">
        <v>30</v>
      </c>
      <c r="AB673" s="416">
        <v>954</v>
      </c>
      <c r="AC673" s="561">
        <v>2</v>
      </c>
      <c r="AD673" s="561">
        <v>3</v>
      </c>
      <c r="AE673" s="416">
        <v>30</v>
      </c>
      <c r="AF673" s="416">
        <v>17</v>
      </c>
      <c r="AG673" s="416">
        <v>6</v>
      </c>
      <c r="AH673" s="416">
        <v>6</v>
      </c>
      <c r="AI673" s="416">
        <v>2</v>
      </c>
      <c r="AJ673" s="416">
        <v>0</v>
      </c>
      <c r="AK673" s="416">
        <v>0</v>
      </c>
      <c r="AL673" s="416">
        <v>1</v>
      </c>
      <c r="AM673" s="416">
        <v>62</v>
      </c>
      <c r="AN673" s="416">
        <v>21</v>
      </c>
      <c r="AO673" s="416">
        <v>10</v>
      </c>
      <c r="AP673" s="416">
        <v>6</v>
      </c>
      <c r="AQ673" s="416">
        <v>5</v>
      </c>
      <c r="AR673" s="416">
        <v>2</v>
      </c>
      <c r="AS673" s="416">
        <v>0</v>
      </c>
      <c r="AT673" s="416">
        <v>0</v>
      </c>
      <c r="AU673" s="416">
        <v>1</v>
      </c>
      <c r="AV673" s="416">
        <v>45</v>
      </c>
      <c r="AW673" s="448"/>
      <c r="AX673" s="416"/>
      <c r="AY673" s="437" t="str">
        <f t="shared" si="27"/>
        <v>No</v>
      </c>
      <c r="AZ673" s="437" t="str">
        <f t="shared" si="28"/>
        <v>Open</v>
      </c>
      <c r="BA673" s="437"/>
      <c r="BB673" s="544"/>
      <c r="BC673" s="545"/>
      <c r="BD673" s="247"/>
      <c r="BE673" s="247"/>
      <c r="BF673" s="247"/>
      <c r="BG673" s="247"/>
      <c r="BH673" s="247"/>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FE673" s="146"/>
      <c r="FF673" s="146"/>
      <c r="FG673" s="146"/>
      <c r="FH673" s="146"/>
      <c r="FI673" s="146"/>
      <c r="FJ673" s="146"/>
      <c r="FK673" s="146"/>
      <c r="FL673" s="143"/>
      <c r="FM673" s="143"/>
      <c r="FN673" s="143"/>
      <c r="FO673" s="143"/>
      <c r="FP673" s="143"/>
      <c r="FQ673" s="143"/>
      <c r="FR673" s="143"/>
    </row>
    <row r="674" spans="1:175" x14ac:dyDescent="0.2">
      <c r="A674" s="150" t="s">
        <v>53</v>
      </c>
      <c r="B674" s="151" t="s">
        <v>284</v>
      </c>
      <c r="C674" s="152" t="s">
        <v>283</v>
      </c>
      <c r="D674" s="404" t="s">
        <v>345</v>
      </c>
      <c r="E674" s="436">
        <v>0</v>
      </c>
      <c r="F674" s="286">
        <v>28</v>
      </c>
      <c r="G674" s="447">
        <v>0</v>
      </c>
      <c r="H674" s="416">
        <v>2</v>
      </c>
      <c r="I674" s="416">
        <v>142</v>
      </c>
      <c r="J674" s="416">
        <v>360</v>
      </c>
      <c r="K674" s="416">
        <v>2</v>
      </c>
      <c r="L674" s="416">
        <v>3</v>
      </c>
      <c r="M674" s="416">
        <v>11</v>
      </c>
      <c r="N674" s="416">
        <v>3</v>
      </c>
      <c r="O674" s="416">
        <v>0</v>
      </c>
      <c r="P674" s="416">
        <v>3</v>
      </c>
      <c r="Q674" s="416">
        <v>281</v>
      </c>
      <c r="R674" s="416">
        <v>2943</v>
      </c>
      <c r="S674" s="416">
        <v>368</v>
      </c>
      <c r="T674" s="416">
        <v>0</v>
      </c>
      <c r="U674" s="416">
        <v>0</v>
      </c>
      <c r="V674" s="416">
        <v>2</v>
      </c>
      <c r="W674" s="416">
        <v>14</v>
      </c>
      <c r="X674" s="416">
        <v>0</v>
      </c>
      <c r="Y674" s="416">
        <v>434</v>
      </c>
      <c r="Z674" s="416">
        <v>0</v>
      </c>
      <c r="AA674" s="416">
        <v>24</v>
      </c>
      <c r="AB674" s="416">
        <v>4620</v>
      </c>
      <c r="AC674" s="561">
        <v>2</v>
      </c>
      <c r="AD674" s="561">
        <v>2</v>
      </c>
      <c r="AE674" s="416">
        <v>521</v>
      </c>
      <c r="AF674" s="416">
        <v>1170</v>
      </c>
      <c r="AG674" s="416">
        <v>991</v>
      </c>
      <c r="AH674" s="416">
        <v>333</v>
      </c>
      <c r="AI674" s="416">
        <v>154</v>
      </c>
      <c r="AJ674" s="416">
        <v>24</v>
      </c>
      <c r="AK674" s="416">
        <v>10</v>
      </c>
      <c r="AL674" s="416">
        <v>21</v>
      </c>
      <c r="AM674" s="416">
        <v>3224</v>
      </c>
      <c r="AN674" s="416">
        <v>521</v>
      </c>
      <c r="AO674" s="416">
        <v>1170</v>
      </c>
      <c r="AP674" s="416">
        <v>991</v>
      </c>
      <c r="AQ674" s="416">
        <v>333</v>
      </c>
      <c r="AR674" s="416">
        <v>154</v>
      </c>
      <c r="AS674" s="416">
        <v>24</v>
      </c>
      <c r="AT674" s="416">
        <v>10</v>
      </c>
      <c r="AU674" s="416">
        <v>21</v>
      </c>
      <c r="AV674" s="416">
        <v>3224</v>
      </c>
      <c r="AW674" s="448"/>
      <c r="AX674" s="416"/>
      <c r="AY674" s="437" t="str">
        <f t="shared" si="27"/>
        <v>No</v>
      </c>
      <c r="AZ674" s="437" t="str">
        <f t="shared" si="28"/>
        <v>No</v>
      </c>
      <c r="BA674" s="437"/>
      <c r="BB674" s="544"/>
      <c r="BC674" s="545"/>
      <c r="BD674" s="247"/>
      <c r="BE674" s="247"/>
      <c r="BF674" s="250"/>
      <c r="BG674" s="250"/>
      <c r="BH674" s="250"/>
      <c r="BI674" s="249"/>
      <c r="BJ674" s="249"/>
      <c r="BK674" s="249"/>
      <c r="BL674" s="249"/>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FE674" s="146"/>
      <c r="FF674" s="146"/>
      <c r="FG674" s="146"/>
      <c r="FH674" s="146"/>
      <c r="FI674" s="146"/>
      <c r="FJ674" s="146"/>
      <c r="FK674" s="146"/>
      <c r="FL674" s="143"/>
      <c r="FM674" s="143"/>
      <c r="FN674" s="143"/>
      <c r="FO674" s="143"/>
      <c r="FP674" s="143"/>
      <c r="FQ674" s="143"/>
      <c r="FR674" s="143"/>
    </row>
    <row r="675" spans="1:175" x14ac:dyDescent="0.2">
      <c r="B675" s="150"/>
      <c r="D675" s="406"/>
      <c r="E675" s="438" t="s">
        <v>81</v>
      </c>
      <c r="F675" s="449" t="s">
        <v>346</v>
      </c>
      <c r="G675" s="450" t="s">
        <v>346</v>
      </c>
      <c r="H675" s="449" t="s">
        <v>346</v>
      </c>
      <c r="I675" s="449" t="s">
        <v>346</v>
      </c>
      <c r="J675" s="449" t="s">
        <v>346</v>
      </c>
      <c r="K675" s="449" t="s">
        <v>346</v>
      </c>
      <c r="L675" s="449" t="s">
        <v>346</v>
      </c>
      <c r="M675" s="449" t="s">
        <v>346</v>
      </c>
      <c r="N675" s="449" t="s">
        <v>81</v>
      </c>
      <c r="O675" s="449" t="s">
        <v>346</v>
      </c>
      <c r="P675" s="449" t="s">
        <v>346</v>
      </c>
      <c r="Q675" s="449" t="s">
        <v>346</v>
      </c>
      <c r="R675" s="449" t="s">
        <v>346</v>
      </c>
      <c r="S675" s="449" t="s">
        <v>346</v>
      </c>
      <c r="T675" s="449" t="s">
        <v>346</v>
      </c>
      <c r="U675" s="449" t="s">
        <v>346</v>
      </c>
      <c r="V675" s="449" t="s">
        <v>346</v>
      </c>
      <c r="W675" s="449" t="s">
        <v>81</v>
      </c>
      <c r="X675" s="449" t="s">
        <v>346</v>
      </c>
      <c r="Y675" s="449" t="s">
        <v>346</v>
      </c>
      <c r="Z675" s="449" t="s">
        <v>346</v>
      </c>
      <c r="AA675" s="449" t="s">
        <v>346</v>
      </c>
      <c r="AB675" s="449" t="s">
        <v>346</v>
      </c>
      <c r="AC675" s="562" t="s">
        <v>346</v>
      </c>
      <c r="AD675" s="563"/>
      <c r="AE675" s="449" t="s">
        <v>346</v>
      </c>
      <c r="AF675" s="449" t="s">
        <v>346</v>
      </c>
      <c r="AG675" s="449" t="s">
        <v>346</v>
      </c>
      <c r="AH675" s="449" t="s">
        <v>346</v>
      </c>
      <c r="AI675" s="449" t="s">
        <v>346</v>
      </c>
      <c r="AJ675" s="449" t="s">
        <v>346</v>
      </c>
      <c r="AK675" s="449" t="s">
        <v>346</v>
      </c>
      <c r="AL675" s="449" t="s">
        <v>346</v>
      </c>
      <c r="AM675" s="449" t="s">
        <v>81</v>
      </c>
      <c r="AN675" s="449" t="s">
        <v>81</v>
      </c>
      <c r="AO675" s="449" t="s">
        <v>346</v>
      </c>
      <c r="AP675" s="449" t="s">
        <v>346</v>
      </c>
      <c r="AQ675" s="449" t="s">
        <v>346</v>
      </c>
      <c r="AR675" s="449" t="s">
        <v>346</v>
      </c>
      <c r="AS675" s="449" t="s">
        <v>346</v>
      </c>
      <c r="AT675" s="449" t="s">
        <v>346</v>
      </c>
      <c r="AU675" s="449" t="s">
        <v>346</v>
      </c>
      <c r="AV675" s="449" t="s">
        <v>346</v>
      </c>
      <c r="AW675" s="451"/>
      <c r="AX675" s="419" t="s">
        <v>81</v>
      </c>
      <c r="AY675" s="407" t="s">
        <v>81</v>
      </c>
      <c r="AZ675" s="407" t="s">
        <v>346</v>
      </c>
      <c r="BA675" s="407"/>
      <c r="BB675" s="546" t="s">
        <v>346</v>
      </c>
      <c r="BC675" s="248" t="s">
        <v>346</v>
      </c>
      <c r="BD675" s="248"/>
      <c r="BE675" s="247"/>
      <c r="BF675" s="248" t="s">
        <v>346</v>
      </c>
      <c r="BG675" s="249"/>
      <c r="BH675" s="249"/>
      <c r="BI675" s="249"/>
      <c r="BJ675" s="249"/>
      <c r="BK675" s="249"/>
      <c r="BL675" s="250"/>
      <c r="BM675" s="247"/>
      <c r="BN675" s="247"/>
      <c r="BO675" s="247"/>
      <c r="BP675" s="247"/>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L675" s="145"/>
      <c r="FS675" s="146"/>
    </row>
    <row r="676" spans="1:175" x14ac:dyDescent="0.2">
      <c r="B676" s="150"/>
      <c r="D676" s="411"/>
      <c r="E676" s="439"/>
      <c r="F676" s="452"/>
      <c r="G676" s="453"/>
      <c r="H676" s="452"/>
      <c r="I676" s="452"/>
      <c r="J676" s="452"/>
      <c r="K676" s="452"/>
      <c r="L676" s="452"/>
      <c r="M676" s="452"/>
      <c r="N676" s="452"/>
      <c r="O676" s="452"/>
      <c r="P676" s="452"/>
      <c r="Q676" s="452"/>
      <c r="R676" s="452"/>
      <c r="S676" s="452"/>
      <c r="T676" s="452"/>
      <c r="U676" s="452"/>
      <c r="V676" s="452"/>
      <c r="W676" s="452"/>
      <c r="X676" s="452"/>
      <c r="Y676" s="452"/>
      <c r="Z676" s="452"/>
      <c r="AA676" s="452"/>
      <c r="AB676" s="452"/>
      <c r="AC676" s="452"/>
      <c r="AD676" s="452"/>
      <c r="AE676" s="452"/>
      <c r="AF676" s="452"/>
      <c r="AG676" s="452"/>
      <c r="AH676" s="452"/>
      <c r="AI676" s="452"/>
      <c r="AJ676" s="452"/>
      <c r="AK676" s="452"/>
      <c r="AL676" s="452"/>
      <c r="AM676" s="452"/>
      <c r="AN676" s="452"/>
      <c r="AO676" s="452"/>
      <c r="AP676" s="452"/>
      <c r="AQ676" s="452"/>
      <c r="AR676" s="452"/>
      <c r="AS676" s="452"/>
      <c r="AT676" s="452"/>
      <c r="AU676" s="452"/>
      <c r="AV676" s="452"/>
      <c r="AW676" s="454"/>
      <c r="AX676" s="409"/>
      <c r="AY676" s="408"/>
      <c r="AZ676" s="408"/>
      <c r="BA676" s="408"/>
      <c r="BB676" s="547"/>
      <c r="BC676" s="250"/>
      <c r="BD676" s="250"/>
      <c r="BE676" s="250"/>
      <c r="BF676" s="250"/>
      <c r="BG676" s="249"/>
      <c r="BH676" s="249"/>
      <c r="BI676" s="249"/>
      <c r="BJ676" s="249"/>
      <c r="BK676" s="249"/>
      <c r="BL676" s="250"/>
      <c r="BM676" s="247"/>
      <c r="BN676" s="247"/>
      <c r="BO676" s="247"/>
      <c r="BP676" s="247"/>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L676" s="145"/>
      <c r="FS676" s="146"/>
    </row>
    <row r="677" spans="1:175" x14ac:dyDescent="0.2">
      <c r="B677" s="150"/>
      <c r="D677" s="411"/>
      <c r="E677" s="439"/>
      <c r="F677" s="452"/>
      <c r="G677" s="453"/>
      <c r="H677" s="452"/>
      <c r="I677" s="452"/>
      <c r="J677" s="452"/>
      <c r="K677" s="452"/>
      <c r="L677" s="452"/>
      <c r="M677" s="452"/>
      <c r="N677" s="452"/>
      <c r="O677" s="452"/>
      <c r="P677" s="452"/>
      <c r="Q677" s="452"/>
      <c r="R677" s="452"/>
      <c r="S677" s="452"/>
      <c r="T677" s="452"/>
      <c r="U677" s="452"/>
      <c r="V677" s="452"/>
      <c r="W677" s="452"/>
      <c r="X677" s="452"/>
      <c r="Y677" s="452"/>
      <c r="Z677" s="452"/>
      <c r="AA677" s="452"/>
      <c r="AB677" s="452"/>
      <c r="AC677" s="452"/>
      <c r="AD677" s="452"/>
      <c r="AE677" s="452"/>
      <c r="AF677" s="452"/>
      <c r="AG677" s="452"/>
      <c r="AH677" s="452"/>
      <c r="AI677" s="452"/>
      <c r="AJ677" s="452"/>
      <c r="AK677" s="452"/>
      <c r="AL677" s="452"/>
      <c r="AM677" s="452"/>
      <c r="AN677" s="452"/>
      <c r="AO677" s="452"/>
      <c r="AP677" s="452"/>
      <c r="AQ677" s="452"/>
      <c r="AR677" s="452"/>
      <c r="AS677" s="452"/>
      <c r="AT677" s="452"/>
      <c r="AU677" s="452"/>
      <c r="AV677" s="452"/>
      <c r="AW677" s="454"/>
      <c r="AX677" s="409"/>
      <c r="AY677" s="441"/>
      <c r="AZ677" s="441"/>
      <c r="BA677" s="441"/>
      <c r="BB677" s="548"/>
      <c r="BC677" s="549"/>
      <c r="BD677" s="250"/>
      <c r="BE677" s="250"/>
      <c r="BF677" s="250"/>
      <c r="BN677" s="247"/>
      <c r="BO677" s="247"/>
      <c r="BP677" s="247"/>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L677" s="145"/>
      <c r="FS677" s="146"/>
    </row>
    <row r="678" spans="1:175" x14ac:dyDescent="0.2">
      <c r="B678" s="150"/>
      <c r="D678" s="411"/>
      <c r="E678" s="439"/>
      <c r="F678" s="452"/>
      <c r="G678" s="453"/>
      <c r="H678" s="452"/>
      <c r="I678" s="452"/>
      <c r="J678" s="452"/>
      <c r="K678" s="452"/>
      <c r="L678" s="452"/>
      <c r="M678" s="452"/>
      <c r="N678" s="452"/>
      <c r="O678" s="452"/>
      <c r="P678" s="452"/>
      <c r="Q678" s="452"/>
      <c r="R678" s="452"/>
      <c r="S678" s="452"/>
      <c r="T678" s="452"/>
      <c r="U678" s="452"/>
      <c r="V678" s="452"/>
      <c r="W678" s="452"/>
      <c r="X678" s="452"/>
      <c r="Y678" s="452"/>
      <c r="Z678" s="452"/>
      <c r="AA678" s="452"/>
      <c r="AB678" s="452"/>
      <c r="AC678" s="452"/>
      <c r="AD678" s="452"/>
      <c r="AE678" s="452"/>
      <c r="AF678" s="452"/>
      <c r="AG678" s="452"/>
      <c r="AH678" s="452"/>
      <c r="AI678" s="452"/>
      <c r="AJ678" s="452"/>
      <c r="AK678" s="452"/>
      <c r="AL678" s="452"/>
      <c r="AM678" s="452"/>
      <c r="AN678" s="452"/>
      <c r="AO678" s="452"/>
      <c r="AP678" s="452"/>
      <c r="AQ678" s="452"/>
      <c r="AR678" s="452"/>
      <c r="AS678" s="452"/>
      <c r="AT678" s="452"/>
      <c r="AU678" s="452"/>
      <c r="AV678" s="452"/>
      <c r="AW678" s="454"/>
      <c r="AX678" s="452"/>
      <c r="AY678" s="442"/>
      <c r="AZ678" s="442"/>
      <c r="BA678" s="443"/>
      <c r="BB678" s="550"/>
      <c r="BC678" s="551"/>
      <c r="BD678" s="250"/>
      <c r="BL678" s="247"/>
      <c r="BM678" s="247"/>
      <c r="BN678" s="247"/>
      <c r="BO678" s="251" t="s">
        <v>831</v>
      </c>
      <c r="BP678" s="251" t="s">
        <v>831</v>
      </c>
      <c r="BQ678" s="251" t="s">
        <v>831</v>
      </c>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FK678" s="146"/>
      <c r="FR678" s="143"/>
    </row>
    <row r="679" spans="1:175" ht="13.5" thickBot="1" x14ac:dyDescent="0.25">
      <c r="B679" s="150"/>
      <c r="C679" s="172" t="s">
        <v>392</v>
      </c>
      <c r="D679" s="534" t="s">
        <v>347</v>
      </c>
      <c r="E679" s="533">
        <f>SUM(E$349:E$674)</f>
        <v>0</v>
      </c>
      <c r="F679" s="536">
        <f t="shared" ref="F679:AD679" si="29">SUM(F$349:F$674)</f>
        <v>23545</v>
      </c>
      <c r="G679" s="536">
        <f t="shared" si="29"/>
        <v>0</v>
      </c>
      <c r="H679" s="536">
        <f t="shared" si="29"/>
        <v>1898</v>
      </c>
      <c r="I679" s="536">
        <f t="shared" si="29"/>
        <v>32427</v>
      </c>
      <c r="J679" s="536">
        <f t="shared" si="29"/>
        <v>76575</v>
      </c>
      <c r="K679" s="536">
        <f t="shared" si="29"/>
        <v>7112</v>
      </c>
      <c r="L679" s="536">
        <f t="shared" si="29"/>
        <v>969</v>
      </c>
      <c r="M679" s="536">
        <f t="shared" si="29"/>
        <v>2999</v>
      </c>
      <c r="N679" s="536">
        <f t="shared" si="29"/>
        <v>772</v>
      </c>
      <c r="O679" s="536">
        <f t="shared" si="29"/>
        <v>187</v>
      </c>
      <c r="P679" s="536">
        <f t="shared" si="29"/>
        <v>3903</v>
      </c>
      <c r="Q679" s="536">
        <f t="shared" si="29"/>
        <v>56911</v>
      </c>
      <c r="R679" s="536">
        <f t="shared" si="29"/>
        <v>175520</v>
      </c>
      <c r="S679" s="536">
        <f t="shared" si="29"/>
        <v>45668</v>
      </c>
      <c r="T679" s="536">
        <f t="shared" si="29"/>
        <v>9761</v>
      </c>
      <c r="U679" s="536">
        <f t="shared" si="29"/>
        <v>793</v>
      </c>
      <c r="V679" s="536">
        <f t="shared" si="29"/>
        <v>5205</v>
      </c>
      <c r="W679" s="536">
        <f t="shared" si="29"/>
        <v>4873</v>
      </c>
      <c r="X679" s="536">
        <f t="shared" si="29"/>
        <v>6942</v>
      </c>
      <c r="Y679" s="536">
        <f t="shared" si="29"/>
        <v>63019</v>
      </c>
      <c r="Z679" s="536">
        <f t="shared" si="29"/>
        <v>3887</v>
      </c>
      <c r="AA679" s="536">
        <f t="shared" si="29"/>
        <v>8261</v>
      </c>
      <c r="AB679" s="536">
        <f t="shared" si="29"/>
        <v>531227</v>
      </c>
      <c r="AC679" s="536">
        <f t="shared" si="29"/>
        <v>555</v>
      </c>
      <c r="AD679" s="536">
        <f t="shared" si="29"/>
        <v>729</v>
      </c>
      <c r="AE679" s="536">
        <f>SUM(AE$349:AE$674)</f>
        <v>93107.243902439019</v>
      </c>
      <c r="AF679" s="536">
        <f t="shared" ref="AF679:AV679" si="30">SUM(AF$349:AF$674)</f>
        <v>68880.349480968856</v>
      </c>
      <c r="AG679" s="536">
        <f t="shared" si="30"/>
        <v>57684.921810699583</v>
      </c>
      <c r="AH679" s="536">
        <f t="shared" si="30"/>
        <v>37502.753926701567</v>
      </c>
      <c r="AI679" s="536">
        <f t="shared" si="30"/>
        <v>16511.317073170732</v>
      </c>
      <c r="AJ679" s="536">
        <f t="shared" si="30"/>
        <v>5817.3076923076924</v>
      </c>
      <c r="AK679" s="536">
        <f t="shared" si="30"/>
        <v>4046.4</v>
      </c>
      <c r="AL679" s="536">
        <f t="shared" si="30"/>
        <v>1585</v>
      </c>
      <c r="AM679" s="536">
        <f t="shared" si="30"/>
        <v>286006.29388628749</v>
      </c>
      <c r="AN679" s="536">
        <f t="shared" si="30"/>
        <v>79020</v>
      </c>
      <c r="AO679" s="536">
        <f t="shared" si="30"/>
        <v>54758</v>
      </c>
      <c r="AP679" s="536">
        <f t="shared" si="30"/>
        <v>44820</v>
      </c>
      <c r="AQ679" s="536">
        <f t="shared" si="30"/>
        <v>28341</v>
      </c>
      <c r="AR679" s="536">
        <f t="shared" si="30"/>
        <v>13079</v>
      </c>
      <c r="AS679" s="536">
        <f t="shared" si="30"/>
        <v>4644</v>
      </c>
      <c r="AT679" s="536">
        <f t="shared" si="30"/>
        <v>3613</v>
      </c>
      <c r="AU679" s="536">
        <f t="shared" si="30"/>
        <v>1632</v>
      </c>
      <c r="AV679" s="536">
        <f t="shared" si="30"/>
        <v>230520</v>
      </c>
      <c r="AW679" s="536"/>
      <c r="AX679" s="537"/>
      <c r="AY679" s="538" t="s">
        <v>940</v>
      </c>
      <c r="AZ679" s="538" t="s">
        <v>940</v>
      </c>
      <c r="BA679" s="539"/>
      <c r="BB679" s="554"/>
      <c r="BC679" s="478"/>
      <c r="BD679" s="165"/>
      <c r="BL679" s="247"/>
      <c r="BM679" s="247"/>
      <c r="BN679" s="247"/>
      <c r="BO679" s="252">
        <f>COUNTIF(AZ$349:AZ$674, "YES")</f>
        <v>81</v>
      </c>
      <c r="BP679" s="252">
        <f>COUNTIF(BA$349:BA$674, "YES")</f>
        <v>0</v>
      </c>
      <c r="BQ679" s="252">
        <f>COUNTIF(BB$349:BB$674, "YES")</f>
        <v>0</v>
      </c>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FK679" s="146"/>
      <c r="FR679" s="143"/>
    </row>
    <row r="680" spans="1:175" x14ac:dyDescent="0.2">
      <c r="A680" s="167"/>
      <c r="B680" s="150"/>
      <c r="C680" s="167"/>
      <c r="D680" s="196"/>
      <c r="E680" s="199"/>
      <c r="F680" s="199"/>
      <c r="G680" s="199"/>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99"/>
      <c r="BD680" s="250"/>
      <c r="BL680" s="247"/>
      <c r="BM680" s="247"/>
      <c r="BN680" s="247"/>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FK680" s="146"/>
      <c r="FR680" s="143"/>
    </row>
    <row r="681" spans="1:175" x14ac:dyDescent="0.2">
      <c r="A681" s="474"/>
      <c r="B681" s="475"/>
      <c r="C681" s="474"/>
      <c r="D681" s="476"/>
      <c r="E681" s="477"/>
      <c r="F681" s="477"/>
      <c r="G681" s="477"/>
      <c r="H681" s="477"/>
      <c r="I681" s="477"/>
      <c r="J681" s="477"/>
      <c r="K681" s="477"/>
      <c r="L681" s="477"/>
      <c r="M681" s="477"/>
      <c r="N681" s="477"/>
      <c r="O681" s="477"/>
      <c r="P681" s="477"/>
      <c r="Q681" s="477"/>
      <c r="R681" s="477"/>
      <c r="S681" s="477"/>
      <c r="T681" s="477"/>
      <c r="U681" s="477"/>
      <c r="V681" s="477"/>
      <c r="W681" s="477"/>
      <c r="X681" s="477"/>
      <c r="Y681" s="477"/>
      <c r="Z681" s="477"/>
      <c r="AA681" s="477"/>
      <c r="AB681" s="477"/>
      <c r="AC681" s="477"/>
      <c r="AD681" s="477"/>
      <c r="AE681" s="477"/>
      <c r="AF681" s="477"/>
      <c r="AG681" s="477"/>
      <c r="AH681" s="477"/>
      <c r="AI681" s="477"/>
      <c r="AJ681" s="477"/>
      <c r="AK681" s="477"/>
      <c r="AL681" s="477"/>
      <c r="AM681" s="477"/>
      <c r="AN681" s="477"/>
      <c r="AO681" s="477"/>
      <c r="AP681" s="477"/>
      <c r="AQ681" s="477"/>
      <c r="AR681" s="477"/>
      <c r="AS681" s="477"/>
      <c r="AT681" s="477"/>
      <c r="AU681" s="477"/>
      <c r="AV681" s="477"/>
      <c r="AW681" s="477"/>
      <c r="AX681" s="477"/>
      <c r="AY681" s="478"/>
      <c r="AZ681" s="479"/>
      <c r="BA681" s="479"/>
      <c r="BB681" s="479"/>
      <c r="BC681" s="479"/>
      <c r="BD681" s="305"/>
      <c r="BE681" s="477"/>
      <c r="BF681" s="477"/>
      <c r="BG681" s="477"/>
      <c r="BH681" s="477"/>
      <c r="BI681" s="477"/>
      <c r="BJ681" s="477"/>
      <c r="BK681" s="477"/>
      <c r="BL681" s="305"/>
      <c r="BM681" s="305"/>
      <c r="BN681" s="305"/>
      <c r="BO681" s="480"/>
      <c r="BP681" s="480"/>
      <c r="BQ681" s="480"/>
      <c r="BR681" s="480"/>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FK681" s="146"/>
      <c r="FR681" s="143"/>
    </row>
    <row r="682" spans="1:175" x14ac:dyDescent="0.2">
      <c r="A682" s="474"/>
      <c r="B682" s="481"/>
      <c r="C682" s="474"/>
      <c r="D682" s="482"/>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c r="AJ682" s="306"/>
      <c r="AK682" s="306"/>
      <c r="AL682" s="306"/>
      <c r="AM682" s="306"/>
      <c r="AN682" s="306"/>
      <c r="AO682" s="306"/>
      <c r="AP682" s="306"/>
      <c r="AQ682" s="306"/>
      <c r="AR682" s="306"/>
      <c r="AS682" s="306"/>
      <c r="AT682" s="306"/>
      <c r="AU682" s="306"/>
      <c r="AV682" s="306"/>
      <c r="AW682" s="306"/>
      <c r="AX682" s="477"/>
      <c r="AY682" s="478"/>
      <c r="AZ682" s="478"/>
      <c r="BA682" s="478"/>
      <c r="BB682" s="478"/>
      <c r="BC682" s="478"/>
      <c r="BD682" s="306"/>
      <c r="BE682" s="477"/>
      <c r="BF682" s="477"/>
      <c r="BG682" s="477"/>
      <c r="BH682" s="477"/>
      <c r="BI682" s="477"/>
      <c r="BJ682" s="477"/>
      <c r="BK682" s="477"/>
      <c r="BL682" s="305"/>
      <c r="BM682" s="305"/>
      <c r="BN682" s="305"/>
      <c r="BO682" s="483"/>
      <c r="BP682" s="483"/>
      <c r="BQ682" s="483"/>
      <c r="BR682" s="480"/>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FK682" s="146"/>
      <c r="FR682" s="143"/>
    </row>
    <row r="683" spans="1:175" x14ac:dyDescent="0.2">
      <c r="A683" s="474"/>
      <c r="B683" s="481"/>
      <c r="C683" s="474"/>
      <c r="D683" s="482"/>
      <c r="E683" s="306"/>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c r="AJ683" s="306"/>
      <c r="AK683" s="306"/>
      <c r="AL683" s="306"/>
      <c r="AM683" s="306"/>
      <c r="AN683" s="306"/>
      <c r="AO683" s="306"/>
      <c r="AP683" s="306"/>
      <c r="AQ683" s="306"/>
      <c r="AR683" s="306"/>
      <c r="AS683" s="306"/>
      <c r="AT683" s="306"/>
      <c r="AU683" s="306"/>
      <c r="AV683" s="306"/>
      <c r="AW683" s="306"/>
      <c r="AX683" s="477"/>
      <c r="AY683" s="478"/>
      <c r="AZ683" s="478"/>
      <c r="BA683" s="478"/>
      <c r="BB683" s="478"/>
      <c r="BC683" s="478"/>
      <c r="BD683" s="306"/>
      <c r="BE683" s="477"/>
      <c r="BF683" s="477"/>
      <c r="BG683" s="477"/>
      <c r="BH683" s="477"/>
      <c r="BI683" s="477"/>
      <c r="BJ683" s="477"/>
      <c r="BK683" s="477"/>
      <c r="BL683" s="305"/>
      <c r="BM683" s="305"/>
      <c r="BN683" s="305"/>
      <c r="BO683" s="483"/>
      <c r="BP683" s="483"/>
      <c r="BQ683" s="483"/>
      <c r="BR683" s="480"/>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FK683" s="146"/>
      <c r="FR683" s="143"/>
    </row>
    <row r="684" spans="1:175" hidden="1" x14ac:dyDescent="0.2">
      <c r="A684" s="474"/>
      <c r="B684" s="481"/>
      <c r="C684" s="474"/>
      <c r="D684" s="482"/>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c r="AJ684" s="306"/>
      <c r="AK684" s="306"/>
      <c r="AL684" s="306"/>
      <c r="AM684" s="306"/>
      <c r="AN684" s="306"/>
      <c r="AO684" s="306"/>
      <c r="AP684" s="306"/>
      <c r="AQ684" s="306"/>
      <c r="AR684" s="306"/>
      <c r="AS684" s="306"/>
      <c r="AT684" s="306"/>
      <c r="AU684" s="306"/>
      <c r="AV684" s="306"/>
      <c r="AW684" s="306"/>
      <c r="AX684" s="477"/>
      <c r="AY684" s="478"/>
      <c r="AZ684" s="478"/>
      <c r="BA684" s="478"/>
      <c r="BB684" s="478"/>
      <c r="BC684" s="478"/>
      <c r="BD684" s="306"/>
      <c r="BE684" s="477"/>
      <c r="BF684" s="477"/>
      <c r="BG684" s="477"/>
      <c r="BH684" s="477"/>
      <c r="BI684" s="477"/>
      <c r="BJ684" s="477"/>
      <c r="BK684" s="477"/>
      <c r="BL684" s="305"/>
      <c r="BM684" s="305"/>
      <c r="BN684" s="305"/>
      <c r="BO684" s="483"/>
      <c r="BP684" s="483"/>
      <c r="BQ684" s="483"/>
      <c r="BR684" s="480"/>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FK684" s="146"/>
      <c r="FR684" s="143"/>
    </row>
    <row r="685" spans="1:175" hidden="1" x14ac:dyDescent="0.2">
      <c r="A685" s="474"/>
      <c r="B685" s="481"/>
      <c r="C685" s="474"/>
      <c r="D685" s="482"/>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c r="AJ685" s="306"/>
      <c r="AK685" s="306"/>
      <c r="AL685" s="306"/>
      <c r="AM685" s="306"/>
      <c r="AN685" s="306"/>
      <c r="AO685" s="306"/>
      <c r="AP685" s="306"/>
      <c r="AQ685" s="306"/>
      <c r="AR685" s="306"/>
      <c r="AS685" s="306"/>
      <c r="AT685" s="306"/>
      <c r="AU685" s="306"/>
      <c r="AV685" s="306"/>
      <c r="AW685" s="306"/>
      <c r="AX685" s="477"/>
      <c r="AY685" s="478"/>
      <c r="AZ685" s="478"/>
      <c r="BA685" s="478"/>
      <c r="BB685" s="478"/>
      <c r="BC685" s="478"/>
      <c r="BD685" s="306"/>
      <c r="BE685" s="477"/>
      <c r="BF685" s="477"/>
      <c r="BG685" s="477"/>
      <c r="BH685" s="477"/>
      <c r="BI685" s="477"/>
      <c r="BJ685" s="477"/>
      <c r="BK685" s="477"/>
      <c r="BL685" s="305"/>
      <c r="BM685" s="305"/>
      <c r="BN685" s="305"/>
      <c r="BO685" s="483"/>
      <c r="BP685" s="483"/>
      <c r="BQ685" s="483"/>
      <c r="BR685" s="480"/>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FK685" s="146"/>
      <c r="FR685" s="143"/>
    </row>
    <row r="686" spans="1:175" hidden="1" x14ac:dyDescent="0.2">
      <c r="A686" s="474"/>
      <c r="B686" s="481"/>
      <c r="C686" s="474"/>
      <c r="D686" s="482"/>
      <c r="E686" s="306"/>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c r="AJ686" s="306"/>
      <c r="AK686" s="306"/>
      <c r="AL686" s="306"/>
      <c r="AM686" s="306"/>
      <c r="AN686" s="306"/>
      <c r="AO686" s="306"/>
      <c r="AP686" s="306"/>
      <c r="AQ686" s="306"/>
      <c r="AR686" s="306"/>
      <c r="AS686" s="306"/>
      <c r="AT686" s="306"/>
      <c r="AU686" s="306"/>
      <c r="AV686" s="306"/>
      <c r="AW686" s="306"/>
      <c r="AX686" s="477"/>
      <c r="AY686" s="478"/>
      <c r="AZ686" s="478"/>
      <c r="BA686" s="478"/>
      <c r="BB686" s="478"/>
      <c r="BC686" s="478"/>
      <c r="BD686" s="306"/>
      <c r="BE686" s="477"/>
      <c r="BF686" s="477"/>
      <c r="BG686" s="477"/>
      <c r="BH686" s="477"/>
      <c r="BI686" s="477"/>
      <c r="BJ686" s="477"/>
      <c r="BK686" s="477"/>
      <c r="BL686" s="305"/>
      <c r="BM686" s="305"/>
      <c r="BN686" s="305"/>
      <c r="BO686" s="483"/>
      <c r="BP686" s="483"/>
      <c r="BQ686" s="483"/>
      <c r="BR686" s="480"/>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FK686" s="146"/>
      <c r="FR686" s="143"/>
    </row>
    <row r="687" spans="1:175" hidden="1" x14ac:dyDescent="0.2">
      <c r="A687" s="474"/>
      <c r="B687" s="474"/>
      <c r="C687" s="474"/>
      <c r="D687" s="475"/>
      <c r="E687" s="477"/>
      <c r="F687" s="477"/>
      <c r="G687" s="477"/>
      <c r="H687" s="477"/>
      <c r="I687" s="477"/>
      <c r="J687" s="477"/>
      <c r="K687" s="477"/>
      <c r="L687" s="477"/>
      <c r="M687" s="477"/>
      <c r="N687" s="477"/>
      <c r="O687" s="477"/>
      <c r="P687" s="477"/>
      <c r="Q687" s="477"/>
      <c r="R687" s="477"/>
      <c r="S687" s="477"/>
      <c r="T687" s="477"/>
      <c r="U687" s="477"/>
      <c r="V687" s="477"/>
      <c r="W687" s="477"/>
      <c r="X687" s="477"/>
      <c r="Y687" s="477"/>
      <c r="Z687" s="477"/>
      <c r="AA687" s="477"/>
      <c r="AB687" s="477"/>
      <c r="AC687" s="477"/>
      <c r="AD687" s="477"/>
      <c r="AE687" s="477"/>
      <c r="AF687" s="477"/>
      <c r="AG687" s="477"/>
      <c r="AH687" s="477"/>
      <c r="AI687" s="477"/>
      <c r="AJ687" s="477"/>
      <c r="AK687" s="477"/>
      <c r="AL687" s="477"/>
      <c r="AM687" s="477"/>
      <c r="AN687" s="477"/>
      <c r="AO687" s="477"/>
      <c r="AP687" s="477"/>
      <c r="AQ687" s="477"/>
      <c r="AR687" s="477"/>
      <c r="AS687" s="477"/>
      <c r="AT687" s="477"/>
      <c r="AU687" s="477"/>
      <c r="AV687" s="477"/>
      <c r="AW687" s="477"/>
      <c r="AX687" s="477"/>
      <c r="AY687" s="484"/>
      <c r="AZ687" s="484"/>
      <c r="BA687" s="484"/>
      <c r="BB687" s="484"/>
      <c r="BC687" s="484"/>
      <c r="BD687" s="305"/>
      <c r="BE687" s="477"/>
      <c r="BF687" s="477"/>
      <c r="BG687" s="477"/>
      <c r="BH687" s="477"/>
      <c r="BI687" s="477"/>
      <c r="BJ687" s="477"/>
      <c r="BK687" s="477"/>
      <c r="BL687" s="305"/>
      <c r="BM687" s="305"/>
      <c r="BN687" s="305"/>
      <c r="BO687" s="305"/>
      <c r="BP687" s="305"/>
      <c r="BQ687" s="305"/>
      <c r="BR687" s="305"/>
      <c r="BS687" s="247"/>
      <c r="BT687" s="247"/>
      <c r="BU687" s="247"/>
      <c r="BV687" s="247"/>
      <c r="BW687" s="247"/>
      <c r="BX687" s="247"/>
      <c r="BY687" s="247"/>
      <c r="FJ687" s="146"/>
      <c r="FK687" s="146"/>
      <c r="FQ687" s="143"/>
      <c r="FR687" s="143"/>
    </row>
    <row r="688" spans="1:175" hidden="1" x14ac:dyDescent="0.2">
      <c r="A688" s="474"/>
      <c r="B688" s="474"/>
      <c r="C688" s="474"/>
      <c r="D688" s="475"/>
      <c r="E688" s="477"/>
      <c r="F688" s="477"/>
      <c r="G688" s="477"/>
      <c r="H688" s="477"/>
      <c r="I688" s="477"/>
      <c r="J688" s="477"/>
      <c r="K688" s="477"/>
      <c r="L688" s="477"/>
      <c r="M688" s="477"/>
      <c r="N688" s="477"/>
      <c r="O688" s="477"/>
      <c r="P688" s="477"/>
      <c r="Q688" s="477"/>
      <c r="R688" s="477"/>
      <c r="S688" s="477"/>
      <c r="T688" s="477"/>
      <c r="U688" s="477"/>
      <c r="V688" s="477"/>
      <c r="W688" s="477"/>
      <c r="X688" s="477"/>
      <c r="Y688" s="477"/>
      <c r="Z688" s="477"/>
      <c r="AA688" s="477"/>
      <c r="AB688" s="477"/>
      <c r="AC688" s="477"/>
      <c r="AD688" s="477"/>
      <c r="AE688" s="477"/>
      <c r="AF688" s="477"/>
      <c r="AG688" s="477"/>
      <c r="AH688" s="477"/>
      <c r="AI688" s="477"/>
      <c r="AJ688" s="477"/>
      <c r="AK688" s="477"/>
      <c r="AL688" s="477"/>
      <c r="AM688" s="477"/>
      <c r="AN688" s="477"/>
      <c r="AO688" s="477"/>
      <c r="AP688" s="477"/>
      <c r="AQ688" s="477"/>
      <c r="AR688" s="477"/>
      <c r="AS688" s="477"/>
      <c r="AT688" s="477"/>
      <c r="AU688" s="477"/>
      <c r="AV688" s="477"/>
      <c r="AW688" s="477"/>
      <c r="AX688" s="477"/>
      <c r="AY688" s="477"/>
      <c r="AZ688" s="477"/>
      <c r="BA688" s="477"/>
      <c r="BB688" s="477"/>
      <c r="BC688" s="477"/>
      <c r="BD688" s="485"/>
      <c r="BE688" s="485"/>
      <c r="BF688" s="485"/>
      <c r="BG688" s="477"/>
      <c r="BH688" s="477"/>
      <c r="BI688" s="477"/>
      <c r="BJ688" s="477"/>
      <c r="BK688" s="477"/>
      <c r="BL688" s="477"/>
      <c r="BM688" s="477"/>
      <c r="BN688" s="477"/>
      <c r="BO688" s="477"/>
      <c r="BP688" s="477"/>
      <c r="BQ688" s="477"/>
      <c r="BR688" s="477"/>
      <c r="BS688" s="159"/>
      <c r="BT688" s="159"/>
      <c r="BU688" s="159"/>
      <c r="BV688" s="159"/>
      <c r="FJ688" s="146"/>
      <c r="FK688" s="146"/>
      <c r="FQ688" s="143"/>
      <c r="FR688" s="143"/>
    </row>
    <row r="689" spans="1:174" hidden="1" x14ac:dyDescent="0.2">
      <c r="A689" s="687"/>
      <c r="B689" s="687"/>
      <c r="C689" s="688"/>
      <c r="D689" s="475"/>
      <c r="E689" s="477"/>
      <c r="F689" s="477"/>
      <c r="G689" s="477"/>
      <c r="H689" s="477"/>
      <c r="I689" s="477"/>
      <c r="J689" s="477"/>
      <c r="K689" s="477"/>
      <c r="L689" s="477"/>
      <c r="M689" s="477"/>
      <c r="N689" s="477"/>
      <c r="O689" s="477"/>
      <c r="P689" s="477"/>
      <c r="Q689" s="477"/>
      <c r="R689" s="477"/>
      <c r="S689" s="477"/>
      <c r="T689" s="477"/>
      <c r="U689" s="477"/>
      <c r="V689" s="477"/>
      <c r="W689" s="477"/>
      <c r="X689" s="477"/>
      <c r="Y689" s="477"/>
      <c r="Z689" s="477"/>
      <c r="AA689" s="477"/>
      <c r="AB689" s="477"/>
      <c r="AC689" s="477"/>
      <c r="AD689" s="477"/>
      <c r="AE689" s="477"/>
      <c r="AF689" s="477"/>
      <c r="AG689" s="477"/>
      <c r="AH689" s="477"/>
      <c r="AI689" s="477"/>
      <c r="AJ689" s="477"/>
      <c r="AK689" s="477"/>
      <c r="AL689" s="477"/>
      <c r="AM689" s="477"/>
      <c r="AN689" s="477"/>
      <c r="AO689" s="477"/>
      <c r="AP689" s="477"/>
      <c r="AQ689" s="477"/>
      <c r="AR689" s="477"/>
      <c r="AS689" s="477"/>
      <c r="AT689" s="477"/>
      <c r="AU689" s="477"/>
      <c r="AV689" s="477"/>
      <c r="AW689" s="477"/>
      <c r="AX689" s="477"/>
      <c r="AY689" s="477"/>
      <c r="AZ689" s="477"/>
      <c r="BA689" s="477"/>
      <c r="BB689" s="477"/>
      <c r="BC689" s="477"/>
      <c r="BD689" s="481"/>
      <c r="BE689" s="481"/>
      <c r="BF689" s="481"/>
      <c r="BG689" s="477"/>
      <c r="BH689" s="477"/>
      <c r="BI689" s="477"/>
      <c r="BJ689" s="477"/>
      <c r="BK689" s="477"/>
      <c r="BL689" s="477"/>
      <c r="BM689" s="477"/>
      <c r="BN689" s="477"/>
      <c r="BO689" s="477"/>
      <c r="BP689" s="477"/>
      <c r="BQ689" s="477"/>
      <c r="BR689" s="477"/>
      <c r="FJ689" s="146"/>
      <c r="FK689" s="146"/>
      <c r="FQ689" s="143"/>
      <c r="FR689" s="143"/>
    </row>
    <row r="690" spans="1:174" s="197" customFormat="1" ht="15.75" hidden="1" x14ac:dyDescent="0.25">
      <c r="A690" s="687"/>
      <c r="B690" s="687"/>
      <c r="C690" s="688"/>
      <c r="D690" s="486"/>
      <c r="E690" s="694"/>
      <c r="F690" s="694"/>
      <c r="G690" s="694"/>
      <c r="H690" s="694"/>
      <c r="I690" s="694"/>
      <c r="J690" s="694"/>
      <c r="K690" s="694"/>
      <c r="L690" s="694"/>
      <c r="M690" s="694"/>
      <c r="N690" s="694"/>
      <c r="O690" s="694"/>
      <c r="P690" s="694"/>
      <c r="Q690" s="694"/>
      <c r="R690" s="694"/>
      <c r="S690" s="694"/>
      <c r="T690" s="694"/>
      <c r="U690" s="694"/>
      <c r="V690" s="694"/>
      <c r="W690" s="694"/>
      <c r="X690" s="694"/>
      <c r="Y690" s="694"/>
      <c r="Z690" s="694"/>
      <c r="AA690" s="694"/>
      <c r="AB690" s="694"/>
      <c r="AC690" s="694"/>
      <c r="AD690" s="694"/>
      <c r="AE690" s="487"/>
      <c r="AF690" s="487"/>
      <c r="AG690" s="487"/>
      <c r="AH690" s="487"/>
      <c r="AI690" s="487"/>
      <c r="AJ690" s="487"/>
      <c r="AK690" s="487"/>
      <c r="AL690" s="487"/>
      <c r="AM690" s="487"/>
      <c r="AN690" s="487"/>
      <c r="AO690" s="487"/>
      <c r="AP690" s="487"/>
      <c r="AQ690" s="487"/>
      <c r="AR690" s="487"/>
      <c r="AS690" s="487"/>
      <c r="AT690" s="487"/>
      <c r="AU690" s="487"/>
      <c r="AV690" s="487"/>
      <c r="AW690" s="487"/>
      <c r="AX690" s="487"/>
      <c r="AY690" s="487"/>
      <c r="AZ690" s="487"/>
      <c r="BA690" s="487"/>
      <c r="BB690" s="487"/>
      <c r="BC690" s="487"/>
      <c r="BD690" s="487"/>
      <c r="BE690" s="487"/>
      <c r="BF690" s="487"/>
      <c r="BG690" s="487"/>
      <c r="BH690" s="487"/>
      <c r="BI690" s="487"/>
      <c r="BJ690" s="487"/>
      <c r="BK690" s="487"/>
      <c r="BL690" s="487"/>
      <c r="BM690" s="487"/>
      <c r="BN690" s="487"/>
      <c r="BO690" s="487"/>
      <c r="BP690" s="487"/>
      <c r="BQ690" s="487"/>
      <c r="BR690" s="487"/>
      <c r="BS690" s="198"/>
      <c r="BT690" s="198"/>
      <c r="BU690" s="198"/>
      <c r="BV690" s="198"/>
      <c r="BW690" s="198"/>
      <c r="BX690" s="198"/>
      <c r="BY690" s="198"/>
      <c r="BZ690" s="198"/>
      <c r="CA690" s="198"/>
      <c r="CB690" s="198"/>
      <c r="CC690" s="198"/>
      <c r="CD690" s="198"/>
      <c r="CE690" s="198"/>
      <c r="CF690" s="198"/>
      <c r="CG690" s="198"/>
      <c r="CH690" s="198"/>
      <c r="CI690" s="198"/>
      <c r="CJ690" s="198"/>
      <c r="CK690" s="198"/>
      <c r="CL690" s="198"/>
      <c r="CM690" s="198"/>
      <c r="CN690" s="198"/>
      <c r="CO690" s="198"/>
      <c r="CP690" s="198"/>
      <c r="CQ690" s="198"/>
      <c r="CR690" s="198"/>
      <c r="CS690" s="198"/>
      <c r="CT690" s="198"/>
      <c r="CU690" s="198"/>
      <c r="CV690" s="198"/>
      <c r="CW690" s="198"/>
      <c r="CX690" s="198"/>
      <c r="CY690" s="198"/>
      <c r="CZ690" s="198"/>
      <c r="DA690" s="198"/>
      <c r="DB690" s="198"/>
      <c r="DC690" s="198"/>
      <c r="DD690" s="198"/>
      <c r="DE690" s="198"/>
      <c r="DF690" s="198"/>
      <c r="DG690" s="198"/>
      <c r="DH690" s="198"/>
      <c r="DI690" s="198"/>
      <c r="DJ690" s="198"/>
      <c r="DK690" s="198"/>
      <c r="DL690" s="198"/>
      <c r="DM690" s="198"/>
      <c r="DN690" s="198"/>
      <c r="DO690" s="198"/>
      <c r="DP690" s="198"/>
      <c r="DQ690" s="198"/>
      <c r="DR690" s="198"/>
      <c r="DS690" s="198"/>
      <c r="DT690" s="198"/>
      <c r="DU690" s="198"/>
      <c r="DV690" s="198"/>
      <c r="DW690" s="198"/>
      <c r="DX690" s="198"/>
      <c r="DY690" s="198"/>
      <c r="DZ690" s="198"/>
      <c r="EA690" s="198"/>
      <c r="EB690" s="198"/>
      <c r="EC690" s="198"/>
      <c r="ED690" s="198"/>
      <c r="EE690" s="198"/>
      <c r="EF690" s="198"/>
      <c r="EG690" s="198"/>
      <c r="EH690" s="198"/>
      <c r="EI690" s="198"/>
      <c r="EJ690" s="198"/>
      <c r="EK690" s="198"/>
      <c r="EL690" s="198"/>
      <c r="EM690" s="198"/>
      <c r="EN690" s="198"/>
      <c r="EO690" s="198"/>
      <c r="EP690" s="198"/>
      <c r="EQ690" s="198"/>
      <c r="ER690" s="198"/>
      <c r="ES690" s="198"/>
      <c r="ET690" s="198"/>
      <c r="EU690" s="198"/>
      <c r="EV690" s="198"/>
      <c r="EW690" s="198"/>
      <c r="EX690" s="198"/>
      <c r="EY690" s="198"/>
      <c r="EZ690" s="198"/>
      <c r="FA690" s="198"/>
      <c r="FB690" s="198"/>
      <c r="FC690" s="198"/>
      <c r="FD690" s="198"/>
      <c r="FE690" s="198"/>
      <c r="FF690" s="198"/>
      <c r="FG690" s="198"/>
      <c r="FH690" s="198"/>
      <c r="FI690" s="198"/>
      <c r="FJ690" s="198"/>
      <c r="FK690" s="198"/>
    </row>
    <row r="691" spans="1:174" ht="33.75" hidden="1" x14ac:dyDescent="0.2">
      <c r="A691" s="687"/>
      <c r="B691" s="687"/>
      <c r="C691" s="688"/>
      <c r="D691" s="488"/>
      <c r="E691" s="489"/>
      <c r="F691" s="489"/>
      <c r="G691" s="489"/>
      <c r="H691" s="489"/>
      <c r="I691" s="489"/>
      <c r="J691" s="489"/>
      <c r="K691" s="489"/>
      <c r="L691" s="489"/>
      <c r="M691" s="489"/>
      <c r="N691" s="489"/>
      <c r="O691" s="489"/>
      <c r="P691" s="489"/>
      <c r="Q691" s="489"/>
      <c r="R691" s="489"/>
      <c r="S691" s="489"/>
      <c r="T691" s="489"/>
      <c r="U691" s="489"/>
      <c r="V691" s="489"/>
      <c r="W691" s="489"/>
      <c r="X691" s="489"/>
      <c r="Y691" s="489"/>
      <c r="Z691" s="489"/>
      <c r="AA691" s="489"/>
      <c r="AB691" s="489"/>
      <c r="AC691" s="489"/>
      <c r="AD691" s="489"/>
      <c r="AE691" s="477"/>
      <c r="AF691" s="477"/>
      <c r="AG691" s="477"/>
      <c r="AH691" s="477"/>
      <c r="AI691" s="477"/>
      <c r="AJ691" s="477"/>
      <c r="AK691" s="477"/>
      <c r="AL691" s="477"/>
      <c r="AM691" s="477"/>
      <c r="AN691" s="477"/>
      <c r="AO691" s="477"/>
      <c r="AP691" s="477"/>
      <c r="AQ691" s="477"/>
      <c r="AR691" s="477"/>
      <c r="AS691" s="477"/>
      <c r="AT691" s="477"/>
      <c r="AU691" s="477"/>
      <c r="AV691" s="477"/>
      <c r="AW691" s="477"/>
      <c r="AX691" s="477"/>
      <c r="AY691" s="477"/>
      <c r="AZ691" s="477"/>
      <c r="BA691" s="477"/>
      <c r="BB691" s="477"/>
      <c r="BC691" s="477"/>
      <c r="BD691" s="477"/>
      <c r="BE691" s="477"/>
      <c r="BF691" s="477"/>
      <c r="BG691" s="477"/>
      <c r="BH691" s="477"/>
      <c r="BI691" s="477"/>
      <c r="BJ691" s="477"/>
      <c r="BK691" s="477"/>
      <c r="BL691" s="477"/>
      <c r="BM691" s="477"/>
      <c r="BN691" s="477"/>
      <c r="BO691" s="477"/>
      <c r="BP691" s="477"/>
      <c r="BQ691" s="477"/>
      <c r="BR691" s="477"/>
    </row>
    <row r="692" spans="1:174" s="460" customFormat="1" hidden="1" x14ac:dyDescent="0.2">
      <c r="A692" s="155"/>
      <c r="B692" s="458"/>
      <c r="C692" s="458"/>
      <c r="D692" s="459"/>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171"/>
      <c r="BE692" s="171"/>
      <c r="BF692" s="199"/>
      <c r="BG692" s="171"/>
      <c r="BH692" s="171"/>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c r="CX692" s="199"/>
      <c r="CY692" s="199"/>
      <c r="CZ692" s="199"/>
      <c r="DA692" s="199"/>
      <c r="DB692" s="199"/>
      <c r="DC692" s="199"/>
      <c r="DD692" s="199"/>
      <c r="DE692" s="199"/>
      <c r="DF692" s="199"/>
      <c r="DG692" s="199"/>
      <c r="DH692" s="199"/>
      <c r="DI692" s="199"/>
      <c r="DJ692" s="199"/>
      <c r="DK692" s="199"/>
      <c r="DL692" s="199"/>
      <c r="DM692" s="199"/>
      <c r="DN692" s="199"/>
      <c r="DO692" s="199"/>
      <c r="DP692" s="199"/>
      <c r="DQ692" s="199"/>
      <c r="DR692" s="199"/>
      <c r="DS692" s="199"/>
      <c r="DT692" s="199"/>
      <c r="DU692" s="199"/>
      <c r="DV692" s="199"/>
      <c r="DW692" s="199"/>
      <c r="DX692" s="199"/>
      <c r="DY692" s="199"/>
      <c r="DZ692" s="199"/>
      <c r="EA692" s="199"/>
      <c r="EB692" s="199"/>
      <c r="EC692" s="199"/>
      <c r="ED692" s="199"/>
      <c r="EE692" s="199"/>
      <c r="EF692" s="199"/>
      <c r="EG692" s="199"/>
      <c r="EH692" s="199"/>
      <c r="EI692" s="199"/>
      <c r="EJ692" s="199"/>
      <c r="EK692" s="199"/>
      <c r="EL692" s="199"/>
      <c r="EM692" s="199"/>
      <c r="EN692" s="199"/>
      <c r="EO692" s="199"/>
      <c r="EP692" s="199"/>
      <c r="EQ692" s="199"/>
      <c r="ER692" s="199"/>
      <c r="ES692" s="199"/>
      <c r="ET692" s="199"/>
      <c r="EU692" s="199"/>
      <c r="EV692" s="199"/>
      <c r="EW692" s="199"/>
      <c r="EX692" s="199"/>
      <c r="EY692" s="199"/>
      <c r="EZ692" s="199"/>
      <c r="FA692" s="199"/>
      <c r="FB692" s="199"/>
      <c r="FC692" s="199"/>
      <c r="FD692" s="199"/>
      <c r="FE692" s="199"/>
      <c r="FF692" s="199"/>
      <c r="FG692" s="199"/>
      <c r="FH692" s="199"/>
      <c r="FI692" s="199"/>
      <c r="FJ692" s="199"/>
      <c r="FK692" s="199"/>
      <c r="FL692" s="155"/>
      <c r="FM692" s="155"/>
      <c r="FN692" s="155"/>
      <c r="FO692" s="155"/>
      <c r="FP692" s="155"/>
      <c r="FQ692" s="155"/>
      <c r="FR692" s="155"/>
    </row>
    <row r="693" spans="1:174" hidden="1" x14ac:dyDescent="0.2">
      <c r="A693" s="150"/>
      <c r="B693" s="151"/>
      <c r="C693" s="152"/>
      <c r="D693" s="153"/>
      <c r="E693" s="154"/>
      <c r="F693" s="154"/>
      <c r="G693" s="154"/>
      <c r="H693" s="154"/>
      <c r="I693" s="154"/>
      <c r="J693" s="154"/>
      <c r="K693" s="154"/>
      <c r="L693" s="154"/>
      <c r="M693" s="249"/>
      <c r="N693" s="154"/>
      <c r="O693" s="154"/>
      <c r="P693" s="154"/>
      <c r="Q693" s="154"/>
      <c r="R693" s="154"/>
      <c r="S693" s="154"/>
      <c r="T693" s="154"/>
      <c r="U693" s="154"/>
      <c r="V693" s="249"/>
      <c r="W693" s="154"/>
      <c r="X693" s="154"/>
      <c r="Y693" s="154"/>
      <c r="Z693" s="154"/>
      <c r="AA693" s="154"/>
      <c r="AB693" s="154"/>
      <c r="AC693" s="154"/>
      <c r="AD693" s="154"/>
      <c r="AE693" s="200"/>
      <c r="AF693" s="200"/>
      <c r="AG693" s="200"/>
      <c r="AH693" s="200"/>
      <c r="AI693" s="200"/>
      <c r="AJ693" s="200"/>
      <c r="AK693" s="200"/>
      <c r="AL693" s="200"/>
      <c r="AM693" s="200"/>
      <c r="AN693" s="200"/>
      <c r="AO693" s="200"/>
      <c r="AP693" s="200"/>
      <c r="AQ693" s="200"/>
      <c r="AR693" s="200"/>
      <c r="AS693" s="200"/>
      <c r="AT693" s="200"/>
      <c r="AU693" s="200"/>
      <c r="AV693" s="200"/>
      <c r="AW693" s="200"/>
      <c r="AX693" s="200"/>
      <c r="AY693" s="200"/>
      <c r="AZ693" s="200"/>
      <c r="BA693" s="200"/>
      <c r="BB693" s="200"/>
      <c r="BC693" s="200"/>
      <c r="BD693" s="200"/>
      <c r="BE693" s="200"/>
      <c r="BF693" s="200"/>
      <c r="BG693" s="200"/>
      <c r="BH693" s="200"/>
      <c r="BI693" s="199"/>
    </row>
    <row r="694" spans="1:174" hidden="1" x14ac:dyDescent="0.2">
      <c r="A694" s="150"/>
      <c r="B694" s="151"/>
      <c r="C694" s="152"/>
      <c r="D694" s="153"/>
      <c r="E694" s="154"/>
      <c r="F694" s="154"/>
      <c r="G694" s="154"/>
      <c r="H694" s="154"/>
      <c r="I694" s="154"/>
      <c r="J694" s="154"/>
      <c r="K694" s="154"/>
      <c r="L694" s="154"/>
      <c r="M694" s="249"/>
      <c r="N694" s="154"/>
      <c r="O694" s="154"/>
      <c r="P694" s="154"/>
      <c r="Q694" s="154"/>
      <c r="R694" s="154"/>
      <c r="S694" s="154"/>
      <c r="T694" s="154"/>
      <c r="U694" s="154"/>
      <c r="V694" s="249"/>
      <c r="W694" s="154"/>
      <c r="X694" s="154"/>
      <c r="Y694" s="154"/>
      <c r="Z694" s="154"/>
      <c r="AA694" s="154"/>
      <c r="AB694" s="154"/>
      <c r="AC694" s="154"/>
      <c r="AD694" s="154"/>
      <c r="AE694" s="200"/>
      <c r="AF694" s="200"/>
      <c r="AG694" s="200"/>
      <c r="AH694" s="200"/>
      <c r="AI694" s="200"/>
      <c r="AJ694" s="200"/>
      <c r="AK694" s="200"/>
      <c r="AL694" s="200"/>
      <c r="AM694" s="200"/>
      <c r="AN694" s="200"/>
      <c r="AO694" s="200"/>
      <c r="AP694" s="200"/>
      <c r="AQ694" s="200"/>
      <c r="AR694" s="200"/>
      <c r="AS694" s="200"/>
      <c r="AT694" s="200"/>
      <c r="AU694" s="200"/>
      <c r="AV694" s="200"/>
      <c r="AW694" s="200"/>
      <c r="AX694" s="200"/>
      <c r="AY694" s="200"/>
      <c r="AZ694" s="200"/>
      <c r="BA694" s="200"/>
      <c r="BB694" s="200"/>
      <c r="BC694" s="200"/>
      <c r="BD694" s="200"/>
      <c r="BE694" s="200"/>
      <c r="BF694" s="200"/>
      <c r="BG694" s="200"/>
      <c r="BH694" s="200"/>
      <c r="BI694" s="199"/>
    </row>
    <row r="695" spans="1:174" hidden="1" x14ac:dyDescent="0.2">
      <c r="A695" s="150"/>
      <c r="B695" s="151"/>
      <c r="C695" s="152"/>
      <c r="D695" s="153"/>
      <c r="E695" s="154"/>
      <c r="F695" s="154"/>
      <c r="G695" s="154"/>
      <c r="H695" s="154"/>
      <c r="I695" s="154"/>
      <c r="J695" s="154"/>
      <c r="K695" s="154"/>
      <c r="L695" s="154"/>
      <c r="M695" s="249"/>
      <c r="N695" s="154"/>
      <c r="O695" s="154"/>
      <c r="P695" s="154"/>
      <c r="Q695" s="154"/>
      <c r="R695" s="154"/>
      <c r="S695" s="154"/>
      <c r="T695" s="154"/>
      <c r="U695" s="154"/>
      <c r="V695" s="249"/>
      <c r="W695" s="154"/>
      <c r="X695" s="154"/>
      <c r="Y695" s="154"/>
      <c r="Z695" s="154"/>
      <c r="AA695" s="154"/>
      <c r="AB695" s="154"/>
      <c r="AC695" s="154"/>
      <c r="AD695" s="154"/>
      <c r="AE695" s="200"/>
      <c r="AF695" s="200"/>
      <c r="AG695" s="200"/>
      <c r="AH695" s="200"/>
      <c r="AI695" s="200"/>
      <c r="AJ695" s="200"/>
      <c r="AK695" s="200"/>
      <c r="AL695" s="200"/>
      <c r="AM695" s="200"/>
      <c r="AN695" s="200"/>
      <c r="AO695" s="200"/>
      <c r="AP695" s="200"/>
      <c r="AQ695" s="200"/>
      <c r="AR695" s="200"/>
      <c r="AS695" s="200"/>
      <c r="AT695" s="200"/>
      <c r="AU695" s="200"/>
      <c r="AV695" s="200"/>
      <c r="AW695" s="200"/>
      <c r="AX695" s="200"/>
      <c r="AY695" s="200"/>
      <c r="AZ695" s="200"/>
      <c r="BA695" s="200"/>
      <c r="BB695" s="200"/>
      <c r="BC695" s="200"/>
      <c r="BD695" s="200"/>
      <c r="BE695" s="200"/>
      <c r="BF695" s="200"/>
      <c r="BG695" s="200"/>
      <c r="BH695" s="200"/>
      <c r="BI695" s="199"/>
    </row>
    <row r="696" spans="1:174" x14ac:dyDescent="0.2">
      <c r="A696" s="150"/>
      <c r="B696" s="151"/>
      <c r="C696" s="152"/>
      <c r="D696" s="153"/>
      <c r="E696" s="154"/>
      <c r="F696" s="154"/>
      <c r="G696" s="154"/>
      <c r="H696" s="154"/>
      <c r="I696" s="154"/>
      <c r="J696" s="154"/>
      <c r="K696" s="154"/>
      <c r="L696" s="154"/>
      <c r="M696" s="249"/>
      <c r="N696" s="154"/>
      <c r="O696" s="154"/>
      <c r="P696" s="154"/>
      <c r="Q696" s="154"/>
      <c r="R696" s="154"/>
      <c r="S696" s="154"/>
      <c r="T696" s="154"/>
      <c r="U696" s="154"/>
      <c r="V696" s="249"/>
      <c r="W696" s="154"/>
      <c r="X696" s="154"/>
      <c r="Y696" s="154"/>
      <c r="Z696" s="154"/>
      <c r="AA696" s="154"/>
      <c r="AB696" s="154"/>
      <c r="AC696" s="154"/>
      <c r="AD696" s="154"/>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199"/>
    </row>
    <row r="697" spans="1:174" x14ac:dyDescent="0.2">
      <c r="B697" s="150"/>
      <c r="M697" s="163"/>
      <c r="V697" s="163"/>
      <c r="BD697" s="200"/>
      <c r="BE697" s="200"/>
      <c r="BF697" s="200"/>
      <c r="BG697" s="200"/>
      <c r="BH697" s="200"/>
      <c r="BI697" s="199"/>
    </row>
    <row r="698" spans="1:174" x14ac:dyDescent="0.2">
      <c r="A698" s="169"/>
      <c r="B698" s="170"/>
      <c r="C698" s="169"/>
      <c r="D698" s="195">
        <v>1</v>
      </c>
      <c r="E698" s="195">
        <v>2</v>
      </c>
      <c r="F698" s="195">
        <v>3</v>
      </c>
      <c r="G698" s="195">
        <v>4</v>
      </c>
      <c r="H698" s="195">
        <v>5</v>
      </c>
      <c r="I698" s="195">
        <v>6</v>
      </c>
      <c r="J698" s="195">
        <v>7</v>
      </c>
      <c r="K698" s="195">
        <v>8</v>
      </c>
      <c r="L698" s="195">
        <v>9</v>
      </c>
      <c r="M698" s="314">
        <v>10</v>
      </c>
      <c r="N698" s="195">
        <v>11</v>
      </c>
      <c r="O698" s="195">
        <v>12</v>
      </c>
      <c r="P698" s="195">
        <v>13</v>
      </c>
      <c r="Q698" s="195">
        <v>14</v>
      </c>
      <c r="R698" s="195">
        <v>15</v>
      </c>
      <c r="S698" s="195">
        <v>16</v>
      </c>
      <c r="T698" s="195">
        <v>17</v>
      </c>
      <c r="U698" s="195">
        <v>18</v>
      </c>
      <c r="V698" s="314">
        <v>19</v>
      </c>
      <c r="W698" s="195">
        <v>20</v>
      </c>
      <c r="X698" s="195">
        <v>21</v>
      </c>
      <c r="Y698" s="195">
        <v>22</v>
      </c>
      <c r="Z698" s="195">
        <v>23</v>
      </c>
      <c r="AA698" s="195">
        <v>24</v>
      </c>
      <c r="AB698" s="195">
        <v>25</v>
      </c>
      <c r="AC698" s="195">
        <v>26</v>
      </c>
      <c r="AD698" s="195">
        <v>27</v>
      </c>
      <c r="AE698" s="195">
        <v>28</v>
      </c>
      <c r="AF698" s="195">
        <v>29</v>
      </c>
      <c r="AG698" s="195">
        <v>30</v>
      </c>
      <c r="AH698" s="195">
        <v>31</v>
      </c>
      <c r="AI698" s="195">
        <v>32</v>
      </c>
      <c r="AJ698" s="195">
        <v>33</v>
      </c>
      <c r="AK698" s="195">
        <v>34</v>
      </c>
      <c r="AL698" s="195">
        <v>35</v>
      </c>
      <c r="AM698" s="195">
        <v>36</v>
      </c>
      <c r="AN698" s="195">
        <v>37</v>
      </c>
      <c r="AO698" s="195">
        <v>38</v>
      </c>
      <c r="AP698" s="195">
        <v>39</v>
      </c>
      <c r="AQ698" s="195">
        <v>40</v>
      </c>
      <c r="AR698" s="195">
        <v>41</v>
      </c>
      <c r="AS698" s="195">
        <v>42</v>
      </c>
      <c r="AT698" s="195">
        <v>43</v>
      </c>
      <c r="AU698" s="195">
        <v>44</v>
      </c>
      <c r="AV698" s="195">
        <v>45</v>
      </c>
      <c r="AW698" s="195">
        <v>46</v>
      </c>
      <c r="AX698" s="195">
        <v>47</v>
      </c>
      <c r="AY698" s="195">
        <v>48</v>
      </c>
      <c r="AZ698" s="195">
        <v>49</v>
      </c>
      <c r="BA698" s="195">
        <v>50</v>
      </c>
      <c r="BB698" s="195">
        <v>51</v>
      </c>
      <c r="BC698" s="195">
        <v>52</v>
      </c>
      <c r="BD698" s="195">
        <v>53</v>
      </c>
      <c r="BE698" s="195">
        <v>54</v>
      </c>
      <c r="BF698" s="195">
        <v>55</v>
      </c>
      <c r="BG698" s="195">
        <v>56</v>
      </c>
      <c r="BH698" s="195">
        <v>57</v>
      </c>
      <c r="BI698" s="195">
        <v>58</v>
      </c>
      <c r="BJ698" s="195">
        <v>59</v>
      </c>
      <c r="BK698" s="195">
        <v>60</v>
      </c>
      <c r="BL698" s="195">
        <v>61</v>
      </c>
      <c r="BM698" s="195">
        <v>62</v>
      </c>
      <c r="BN698" s="195">
        <v>63</v>
      </c>
      <c r="BO698" s="195">
        <v>64</v>
      </c>
      <c r="BP698" s="195">
        <v>65</v>
      </c>
      <c r="BQ698" s="195">
        <v>66</v>
      </c>
      <c r="BR698" s="195">
        <v>67</v>
      </c>
      <c r="BS698" s="195">
        <v>68</v>
      </c>
      <c r="BT698" s="195">
        <v>69</v>
      </c>
      <c r="BU698" s="195">
        <v>70</v>
      </c>
      <c r="BV698" s="195">
        <v>71</v>
      </c>
      <c r="BW698" s="195">
        <v>72</v>
      </c>
      <c r="BX698" s="195">
        <v>73</v>
      </c>
      <c r="BY698" s="195">
        <v>74</v>
      </c>
      <c r="BZ698" s="195">
        <v>75</v>
      </c>
      <c r="CA698" s="195">
        <v>76</v>
      </c>
      <c r="CB698" s="195">
        <v>77</v>
      </c>
      <c r="CC698" s="195">
        <v>78</v>
      </c>
      <c r="CD698" s="195">
        <v>79</v>
      </c>
      <c r="CE698" s="195">
        <v>80</v>
      </c>
      <c r="CF698" s="195">
        <v>81</v>
      </c>
    </row>
    <row r="699" spans="1:174" x14ac:dyDescent="0.2">
      <c r="B699" s="150"/>
      <c r="M699" s="163"/>
      <c r="V699" s="163"/>
      <c r="BD699" s="200"/>
      <c r="BE699" s="200"/>
      <c r="BF699" s="200"/>
      <c r="BG699" s="200"/>
      <c r="BH699" s="200"/>
      <c r="BI699" s="199"/>
    </row>
    <row r="700" spans="1:174" x14ac:dyDescent="0.2">
      <c r="M700" s="163"/>
      <c r="V700" s="163"/>
      <c r="BD700" s="200"/>
      <c r="BE700" s="200"/>
      <c r="BF700" s="200"/>
      <c r="BG700" s="200"/>
      <c r="BH700" s="200"/>
      <c r="BI700" s="199"/>
    </row>
    <row r="701" spans="1:174" ht="15.75" thickBot="1" x14ac:dyDescent="0.25">
      <c r="A701" s="691" t="s">
        <v>893</v>
      </c>
      <c r="B701" s="691"/>
      <c r="D701" s="461" t="s">
        <v>894</v>
      </c>
      <c r="E701" s="144"/>
      <c r="F701" s="144"/>
      <c r="G701" s="144"/>
      <c r="H701" s="144"/>
      <c r="I701" s="144"/>
      <c r="J701" s="144"/>
      <c r="K701" s="144"/>
      <c r="L701" s="144"/>
      <c r="M701" s="162"/>
      <c r="N701" s="144"/>
      <c r="O701" s="144"/>
      <c r="P701" s="144"/>
      <c r="Q701" s="144"/>
      <c r="R701" s="144"/>
      <c r="S701" s="144"/>
      <c r="T701" s="144"/>
      <c r="U701" s="144"/>
      <c r="V701" s="162"/>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200"/>
      <c r="BE701" s="200"/>
      <c r="BF701" s="200"/>
      <c r="BG701" s="200"/>
      <c r="BH701" s="200"/>
      <c r="BI701" s="199"/>
      <c r="BK701" s="289"/>
    </row>
    <row r="702" spans="1:174" ht="18.75" customHeight="1" x14ac:dyDescent="0.25">
      <c r="A702" s="691"/>
      <c r="B702" s="691"/>
      <c r="C702" s="147"/>
      <c r="D702" s="470"/>
      <c r="E702" s="683" t="s">
        <v>87</v>
      </c>
      <c r="F702" s="683"/>
      <c r="G702" s="683"/>
      <c r="H702" s="683"/>
      <c r="I702" s="683"/>
      <c r="J702" s="683"/>
      <c r="K702" s="683"/>
      <c r="L702" s="683"/>
      <c r="M702" s="683"/>
      <c r="N702" s="683"/>
      <c r="O702" s="683" t="s">
        <v>88</v>
      </c>
      <c r="P702" s="683"/>
      <c r="Q702" s="683"/>
      <c r="R702" s="683"/>
      <c r="S702" s="683"/>
      <c r="T702" s="683"/>
      <c r="U702" s="683"/>
      <c r="V702" s="683"/>
      <c r="W702" s="683"/>
      <c r="X702" s="683"/>
      <c r="Y702" s="683" t="s">
        <v>89</v>
      </c>
      <c r="Z702" s="683"/>
      <c r="AA702" s="683"/>
      <c r="AB702" s="683"/>
      <c r="AC702" s="683"/>
      <c r="AD702" s="683"/>
      <c r="AE702" s="684"/>
      <c r="AF702" s="684"/>
      <c r="AG702" s="471"/>
      <c r="AH702" s="471"/>
      <c r="AI702" s="683" t="s">
        <v>842</v>
      </c>
      <c r="AJ702" s="683"/>
      <c r="AK702" s="684"/>
      <c r="AL702" s="684"/>
      <c r="AM702" s="684"/>
      <c r="AN702" s="684"/>
      <c r="AO702" s="684"/>
      <c r="AP702" s="684"/>
      <c r="AQ702" s="684"/>
      <c r="AR702" s="684"/>
      <c r="AS702" s="685" t="s">
        <v>85</v>
      </c>
      <c r="AT702" s="686"/>
      <c r="AU702" s="686"/>
      <c r="AV702" s="686"/>
      <c r="AW702" s="686"/>
      <c r="AX702" s="686"/>
      <c r="AY702" s="686"/>
      <c r="AZ702" s="686"/>
      <c r="BA702" s="686"/>
      <c r="BB702" s="686"/>
      <c r="BC702" s="698" t="s">
        <v>86</v>
      </c>
      <c r="BD702" s="683"/>
      <c r="BE702" s="683"/>
      <c r="BF702" s="683"/>
      <c r="BG702" s="683"/>
      <c r="BH702" s="683"/>
      <c r="BI702" s="683"/>
      <c r="BJ702" s="683"/>
      <c r="BK702" s="683"/>
      <c r="BL702" s="683"/>
      <c r="BM702" s="683" t="s">
        <v>498</v>
      </c>
      <c r="BN702" s="683"/>
      <c r="BO702" s="683"/>
      <c r="BP702" s="683"/>
      <c r="BQ702" s="683"/>
      <c r="BR702" s="683"/>
      <c r="BS702" s="683"/>
      <c r="BT702" s="683"/>
      <c r="BU702" s="683"/>
      <c r="BV702" s="683"/>
      <c r="BW702" s="683" t="s">
        <v>498</v>
      </c>
      <c r="BX702" s="683"/>
      <c r="BY702" s="683"/>
      <c r="BZ702" s="683"/>
      <c r="CA702" s="683"/>
      <c r="CB702" s="683"/>
      <c r="CC702" s="683"/>
      <c r="CD702" s="683"/>
      <c r="CE702" s="683"/>
      <c r="CF702" s="700"/>
    </row>
    <row r="703" spans="1:174" ht="16.5" thickBot="1" x14ac:dyDescent="0.3">
      <c r="A703" s="691"/>
      <c r="B703" s="691"/>
      <c r="D703" s="472"/>
      <c r="E703" s="697"/>
      <c r="F703" s="697"/>
      <c r="G703" s="697"/>
      <c r="H703" s="697"/>
      <c r="I703" s="697"/>
      <c r="J703" s="697"/>
      <c r="K703" s="697"/>
      <c r="L703" s="697"/>
      <c r="M703" s="697"/>
      <c r="N703" s="697"/>
      <c r="O703" s="697"/>
      <c r="P703" s="697"/>
      <c r="Q703" s="697"/>
      <c r="R703" s="697"/>
      <c r="S703" s="697"/>
      <c r="T703" s="697"/>
      <c r="U703" s="697"/>
      <c r="V703" s="697"/>
      <c r="W703" s="697"/>
      <c r="X703" s="697"/>
      <c r="Y703" s="462"/>
      <c r="Z703" s="462"/>
      <c r="AA703" s="462"/>
      <c r="AB703" s="462"/>
      <c r="AC703" s="463"/>
      <c r="AD703" s="463"/>
      <c r="AE703" s="463"/>
      <c r="AF703" s="463"/>
      <c r="AG703" s="463"/>
      <c r="AH703" s="463"/>
      <c r="AI703" s="708"/>
      <c r="AJ703" s="708"/>
      <c r="AK703" s="709"/>
      <c r="AL703" s="709"/>
      <c r="AM703" s="709"/>
      <c r="AN703" s="709"/>
      <c r="AO703" s="709"/>
      <c r="AP703" s="709"/>
      <c r="AQ703" s="709"/>
      <c r="AR703" s="709"/>
      <c r="AS703" s="463"/>
      <c r="AT703" s="463"/>
      <c r="AU703" s="463"/>
      <c r="AV703" s="463"/>
      <c r="AW703" s="464"/>
      <c r="AX703" s="464"/>
      <c r="AY703" s="464"/>
      <c r="AZ703" s="464"/>
      <c r="BA703" s="464"/>
      <c r="BB703" s="464"/>
      <c r="BC703" s="464"/>
      <c r="BD703" s="464"/>
      <c r="BE703" s="464"/>
      <c r="BF703" s="464"/>
      <c r="BG703" s="464"/>
      <c r="BH703" s="464"/>
      <c r="BI703" s="464"/>
      <c r="BJ703" s="464"/>
      <c r="BK703" s="465"/>
      <c r="BL703" s="465"/>
      <c r="BM703" s="465"/>
      <c r="BN703" s="465"/>
      <c r="BO703" s="465"/>
      <c r="BP703" s="465"/>
      <c r="BQ703" s="465"/>
      <c r="BR703" s="465"/>
      <c r="BS703" s="465"/>
      <c r="BT703" s="465"/>
      <c r="BU703" s="465"/>
      <c r="BV703" s="465"/>
      <c r="BW703" s="465"/>
      <c r="BX703" s="465"/>
      <c r="BY703" s="465"/>
      <c r="BZ703" s="465"/>
      <c r="CA703" s="465"/>
      <c r="CB703" s="465"/>
      <c r="CC703" s="465"/>
      <c r="CD703" s="465"/>
      <c r="CE703" s="465"/>
      <c r="CF703" s="473"/>
    </row>
    <row r="704" spans="1:174" ht="38.25" x14ac:dyDescent="0.2">
      <c r="D704" s="402"/>
      <c r="E704" s="466" t="s">
        <v>270</v>
      </c>
      <c r="F704" s="466" t="s">
        <v>65</v>
      </c>
      <c r="G704" s="466" t="s">
        <v>66</v>
      </c>
      <c r="H704" s="466" t="s">
        <v>67</v>
      </c>
      <c r="I704" s="466" t="s">
        <v>68</v>
      </c>
      <c r="J704" s="466" t="s">
        <v>69</v>
      </c>
      <c r="K704" s="466" t="s">
        <v>70</v>
      </c>
      <c r="L704" s="466" t="s">
        <v>71</v>
      </c>
      <c r="M704" s="466" t="s">
        <v>123</v>
      </c>
      <c r="N704" s="466" t="s">
        <v>72</v>
      </c>
      <c r="O704" s="466" t="s">
        <v>270</v>
      </c>
      <c r="P704" s="466" t="s">
        <v>65</v>
      </c>
      <c r="Q704" s="466" t="s">
        <v>66</v>
      </c>
      <c r="R704" s="466" t="s">
        <v>67</v>
      </c>
      <c r="S704" s="466" t="s">
        <v>68</v>
      </c>
      <c r="T704" s="466" t="s">
        <v>69</v>
      </c>
      <c r="U704" s="466" t="s">
        <v>70</v>
      </c>
      <c r="V704" s="466" t="s">
        <v>71</v>
      </c>
      <c r="W704" s="466" t="s">
        <v>123</v>
      </c>
      <c r="X704" s="466" t="s">
        <v>72</v>
      </c>
      <c r="Y704" s="466" t="s">
        <v>270</v>
      </c>
      <c r="Z704" s="466" t="s">
        <v>65</v>
      </c>
      <c r="AA704" s="466" t="s">
        <v>66</v>
      </c>
      <c r="AB704" s="466" t="s">
        <v>67</v>
      </c>
      <c r="AC704" s="466" t="s">
        <v>68</v>
      </c>
      <c r="AD704" s="466" t="s">
        <v>69</v>
      </c>
      <c r="AE704" s="466" t="s">
        <v>70</v>
      </c>
      <c r="AF704" s="466" t="s">
        <v>71</v>
      </c>
      <c r="AG704" s="466" t="s">
        <v>123</v>
      </c>
      <c r="AH704" s="466" t="s">
        <v>72</v>
      </c>
      <c r="AI704" s="466" t="s">
        <v>270</v>
      </c>
      <c r="AJ704" s="466" t="s">
        <v>65</v>
      </c>
      <c r="AK704" s="466" t="s">
        <v>66</v>
      </c>
      <c r="AL704" s="466" t="s">
        <v>67</v>
      </c>
      <c r="AM704" s="466" t="s">
        <v>68</v>
      </c>
      <c r="AN704" s="466" t="s">
        <v>69</v>
      </c>
      <c r="AO704" s="466" t="s">
        <v>70</v>
      </c>
      <c r="AP704" s="466" t="s">
        <v>71</v>
      </c>
      <c r="AQ704" s="466" t="s">
        <v>123</v>
      </c>
      <c r="AR704" s="466" t="s">
        <v>72</v>
      </c>
      <c r="AS704" s="466" t="s">
        <v>270</v>
      </c>
      <c r="AT704" s="466" t="s">
        <v>65</v>
      </c>
      <c r="AU704" s="466" t="s">
        <v>66</v>
      </c>
      <c r="AV704" s="466" t="s">
        <v>67</v>
      </c>
      <c r="AW704" s="466" t="s">
        <v>68</v>
      </c>
      <c r="AX704" s="466" t="s">
        <v>69</v>
      </c>
      <c r="AY704" s="466" t="s">
        <v>70</v>
      </c>
      <c r="AZ704" s="466" t="s">
        <v>71</v>
      </c>
      <c r="BA704" s="466" t="s">
        <v>123</v>
      </c>
      <c r="BB704" s="466" t="s">
        <v>72</v>
      </c>
      <c r="BC704" s="466" t="s">
        <v>270</v>
      </c>
      <c r="BD704" s="466" t="s">
        <v>65</v>
      </c>
      <c r="BE704" s="466" t="s">
        <v>66</v>
      </c>
      <c r="BF704" s="466" t="s">
        <v>67</v>
      </c>
      <c r="BG704" s="466" t="s">
        <v>68</v>
      </c>
      <c r="BH704" s="466" t="s">
        <v>69</v>
      </c>
      <c r="BI704" s="466" t="s">
        <v>70</v>
      </c>
      <c r="BJ704" s="466" t="s">
        <v>71</v>
      </c>
      <c r="BK704" s="466" t="s">
        <v>123</v>
      </c>
      <c r="BL704" s="466" t="s">
        <v>72</v>
      </c>
      <c r="BM704" s="466" t="s">
        <v>270</v>
      </c>
      <c r="BN704" s="466" t="s">
        <v>65</v>
      </c>
      <c r="BO704" s="466" t="s">
        <v>66</v>
      </c>
      <c r="BP704" s="466" t="s">
        <v>67</v>
      </c>
      <c r="BQ704" s="466" t="s">
        <v>68</v>
      </c>
      <c r="BR704" s="466" t="s">
        <v>69</v>
      </c>
      <c r="BS704" s="466" t="s">
        <v>70</v>
      </c>
      <c r="BT704" s="466" t="s">
        <v>71</v>
      </c>
      <c r="BU704" s="466" t="s">
        <v>123</v>
      </c>
      <c r="BV704" s="466" t="s">
        <v>72</v>
      </c>
      <c r="BW704" s="466" t="s">
        <v>270</v>
      </c>
      <c r="BX704" s="466" t="s">
        <v>65</v>
      </c>
      <c r="BY704" s="466" t="s">
        <v>66</v>
      </c>
      <c r="BZ704" s="466" t="s">
        <v>67</v>
      </c>
      <c r="CA704" s="466" t="s">
        <v>68</v>
      </c>
      <c r="CB704" s="466" t="s">
        <v>69</v>
      </c>
      <c r="CC704" s="466" t="s">
        <v>70</v>
      </c>
      <c r="CD704" s="466" t="s">
        <v>71</v>
      </c>
      <c r="CE704" s="466" t="s">
        <v>123</v>
      </c>
      <c r="CF704" s="467" t="s">
        <v>72</v>
      </c>
    </row>
    <row r="705" spans="1:109" ht="13.5" thickBot="1" x14ac:dyDescent="0.25">
      <c r="A705" s="148"/>
      <c r="B705" s="149" t="s">
        <v>274</v>
      </c>
      <c r="C705" s="149" t="s">
        <v>275</v>
      </c>
      <c r="D705" s="433"/>
      <c r="E705" s="434"/>
      <c r="F705" s="434"/>
      <c r="G705" s="434"/>
      <c r="H705" s="434"/>
      <c r="I705" s="434"/>
      <c r="J705" s="434"/>
      <c r="K705" s="434"/>
      <c r="L705" s="434"/>
      <c r="M705" s="434"/>
      <c r="N705" s="434"/>
      <c r="O705" s="434"/>
      <c r="P705" s="434"/>
      <c r="Q705" s="434"/>
      <c r="R705" s="434"/>
      <c r="S705" s="434"/>
      <c r="T705" s="434"/>
      <c r="U705" s="434"/>
      <c r="V705" s="434"/>
      <c r="W705" s="434"/>
      <c r="X705" s="434"/>
      <c r="Y705" s="434"/>
      <c r="Z705" s="434"/>
      <c r="AA705" s="434"/>
      <c r="AB705" s="434"/>
      <c r="AC705" s="434"/>
      <c r="AD705" s="434"/>
      <c r="AE705" s="434"/>
      <c r="AF705" s="434"/>
      <c r="AG705" s="434"/>
      <c r="AH705" s="434"/>
      <c r="AI705" s="434"/>
      <c r="AJ705" s="434"/>
      <c r="AK705" s="434"/>
      <c r="AL705" s="434"/>
      <c r="AM705" s="434"/>
      <c r="AN705" s="434"/>
      <c r="AO705" s="434"/>
      <c r="AP705" s="434"/>
      <c r="AQ705" s="434"/>
      <c r="AR705" s="434"/>
      <c r="AS705" s="434"/>
      <c r="AT705" s="434"/>
      <c r="AU705" s="434"/>
      <c r="AV705" s="434"/>
      <c r="AW705" s="434"/>
      <c r="AX705" s="435"/>
      <c r="AY705" s="435"/>
      <c r="AZ705" s="435"/>
      <c r="BA705" s="435"/>
      <c r="BB705" s="435"/>
      <c r="BC705" s="435"/>
      <c r="BD705" s="435"/>
      <c r="BE705" s="435"/>
      <c r="BF705" s="435"/>
      <c r="BG705" s="435"/>
      <c r="BH705" s="435"/>
      <c r="BI705" s="435"/>
      <c r="BJ705" s="435"/>
      <c r="BK705" s="435"/>
      <c r="BL705" s="435"/>
      <c r="BM705" s="435"/>
      <c r="BN705" s="435"/>
      <c r="BO705" s="435"/>
      <c r="BP705" s="435"/>
      <c r="BQ705" s="435"/>
      <c r="BR705" s="435"/>
      <c r="BS705" s="435"/>
      <c r="BT705" s="435"/>
      <c r="BU705" s="435"/>
      <c r="BV705" s="435"/>
      <c r="BW705" s="435"/>
      <c r="BX705" s="435"/>
      <c r="BY705" s="435"/>
      <c r="BZ705" s="435"/>
      <c r="CA705" s="435"/>
      <c r="CB705" s="435"/>
      <c r="CC705" s="435"/>
      <c r="CD705" s="435"/>
      <c r="CE705" s="435"/>
      <c r="CF705" s="435"/>
      <c r="CG705" s="295"/>
      <c r="CH705" s="295"/>
    </row>
    <row r="706" spans="1:109" x14ac:dyDescent="0.2">
      <c r="A706" s="150" t="s">
        <v>148</v>
      </c>
      <c r="B706" s="151" t="s">
        <v>276</v>
      </c>
      <c r="C706" s="152" t="s">
        <v>277</v>
      </c>
      <c r="D706" s="404" t="s">
        <v>147</v>
      </c>
      <c r="E706" s="559">
        <v>1533</v>
      </c>
      <c r="F706" s="559">
        <v>396849</v>
      </c>
      <c r="G706" s="559">
        <v>560890</v>
      </c>
      <c r="H706" s="559">
        <v>866419</v>
      </c>
      <c r="I706" s="559">
        <v>316006</v>
      </c>
      <c r="J706" s="559">
        <v>57242</v>
      </c>
      <c r="K706" s="559">
        <v>12902</v>
      </c>
      <c r="L706" s="559">
        <v>2888</v>
      </c>
      <c r="M706" s="559">
        <v>0</v>
      </c>
      <c r="N706" s="559">
        <v>2214729</v>
      </c>
      <c r="O706" s="559">
        <v>1250</v>
      </c>
      <c r="P706" s="559">
        <v>378196</v>
      </c>
      <c r="Q706" s="559">
        <v>747234</v>
      </c>
      <c r="R706" s="559">
        <v>924457</v>
      </c>
      <c r="S706" s="559">
        <v>182510</v>
      </c>
      <c r="T706" s="559">
        <v>42176</v>
      </c>
      <c r="U706" s="559">
        <v>6717</v>
      </c>
      <c r="V706" s="559">
        <v>2442</v>
      </c>
      <c r="W706" s="559">
        <v>0</v>
      </c>
      <c r="X706" s="559">
        <v>2284982</v>
      </c>
      <c r="Y706" s="559">
        <v>2783</v>
      </c>
      <c r="Z706" s="559">
        <v>775045</v>
      </c>
      <c r="AA706" s="559">
        <v>1308124</v>
      </c>
      <c r="AB706" s="559">
        <v>1790876</v>
      </c>
      <c r="AC706" s="559">
        <v>498516</v>
      </c>
      <c r="AD706" s="559">
        <v>99418</v>
      </c>
      <c r="AE706" s="559">
        <v>19619</v>
      </c>
      <c r="AF706" s="559">
        <v>5330</v>
      </c>
      <c r="AG706" s="559">
        <v>0</v>
      </c>
      <c r="AH706" s="559">
        <v>4499711</v>
      </c>
      <c r="AI706" s="559">
        <v>886.40555555555557</v>
      </c>
      <c r="AJ706" s="559">
        <v>1063.6866666666665</v>
      </c>
      <c r="AK706" s="559">
        <v>1240.9677777777779</v>
      </c>
      <c r="AL706" s="559">
        <v>1418.2488888888888</v>
      </c>
      <c r="AM706" s="559">
        <v>1595.53</v>
      </c>
      <c r="AN706" s="559">
        <v>1950.0922222222223</v>
      </c>
      <c r="AO706" s="559">
        <v>2304.6544444444444</v>
      </c>
      <c r="AP706" s="559">
        <v>2659.2166666666667</v>
      </c>
      <c r="AQ706" s="559">
        <v>3191.06</v>
      </c>
      <c r="AR706" s="559">
        <v>0</v>
      </c>
      <c r="AS706" s="559">
        <v>1.7294566695706128</v>
      </c>
      <c r="AT706" s="559">
        <v>373.08825280627758</v>
      </c>
      <c r="AU706" s="559">
        <v>451.97789180666342</v>
      </c>
      <c r="AV706" s="559">
        <v>610.90758243342339</v>
      </c>
      <c r="AW706" s="559">
        <v>198.05707194474564</v>
      </c>
      <c r="AX706" s="559">
        <v>29.353483567443817</v>
      </c>
      <c r="AY706" s="559">
        <v>5.5982362263033894</v>
      </c>
      <c r="AZ706" s="559">
        <v>1.0860341077886344</v>
      </c>
      <c r="BA706" s="559">
        <v>0</v>
      </c>
      <c r="BB706" s="559">
        <v>1671.7980095622167</v>
      </c>
      <c r="BC706" s="559">
        <v>1.4101897175233309</v>
      </c>
      <c r="BD706" s="559">
        <v>355.55207360563583</v>
      </c>
      <c r="BE706" s="559">
        <v>602.13811621933053</v>
      </c>
      <c r="BF706" s="559">
        <v>651.82987784623299</v>
      </c>
      <c r="BG706" s="559">
        <v>114.38832237563693</v>
      </c>
      <c r="BH706" s="559">
        <v>21.627695100459636</v>
      </c>
      <c r="BI706" s="559">
        <v>2.9145367177243733</v>
      </c>
      <c r="BJ706" s="559">
        <v>0.91831554405119298</v>
      </c>
      <c r="BK706" s="559">
        <v>0</v>
      </c>
      <c r="BL706" s="559">
        <v>1750.7791271265949</v>
      </c>
      <c r="BM706" s="559">
        <v>3.14</v>
      </c>
      <c r="BN706" s="559">
        <v>728.64</v>
      </c>
      <c r="BO706" s="559">
        <v>1054.1199999999999</v>
      </c>
      <c r="BP706" s="559">
        <v>1262.74</v>
      </c>
      <c r="BQ706" s="559">
        <v>312.45</v>
      </c>
      <c r="BR706" s="559">
        <v>50.98</v>
      </c>
      <c r="BS706" s="559">
        <v>8.51</v>
      </c>
      <c r="BT706" s="559">
        <v>2</v>
      </c>
      <c r="BU706" s="559">
        <v>0</v>
      </c>
      <c r="BV706" s="559">
        <v>3422.58</v>
      </c>
      <c r="BW706" s="559">
        <v>3.14</v>
      </c>
      <c r="BX706" s="559">
        <v>728.64</v>
      </c>
      <c r="BY706" s="559">
        <v>1054.1099999999999</v>
      </c>
      <c r="BZ706" s="559">
        <v>1262.74</v>
      </c>
      <c r="CA706" s="559">
        <v>312.45</v>
      </c>
      <c r="CB706" s="559">
        <v>50.98</v>
      </c>
      <c r="CC706" s="559">
        <v>8.51</v>
      </c>
      <c r="CD706" s="559">
        <v>2</v>
      </c>
      <c r="CE706" s="559">
        <v>0</v>
      </c>
      <c r="CF706" s="559">
        <v>3422.57</v>
      </c>
      <c r="CG706" s="247"/>
      <c r="CH706" s="247"/>
      <c r="CI706" s="247"/>
      <c r="CJ706" s="247"/>
      <c r="CK706" s="247"/>
      <c r="CL706" s="247"/>
      <c r="CM706" s="247"/>
      <c r="CN706" s="247"/>
      <c r="CO706" s="247"/>
      <c r="CP706" s="247"/>
      <c r="CQ706" s="247"/>
      <c r="CR706" s="247"/>
      <c r="CS706" s="247"/>
      <c r="CT706" s="247"/>
      <c r="CU706" s="247"/>
      <c r="CV706" s="247"/>
      <c r="CW706" s="247"/>
      <c r="CX706" s="247"/>
      <c r="CY706" s="247"/>
      <c r="CZ706" s="247"/>
      <c r="DA706" s="247"/>
      <c r="DB706" s="247"/>
      <c r="DC706" s="247"/>
      <c r="DD706" s="247"/>
      <c r="DE706" s="247"/>
    </row>
    <row r="707" spans="1:109" x14ac:dyDescent="0.2">
      <c r="A707" s="150" t="s">
        <v>150</v>
      </c>
      <c r="B707" s="151" t="s">
        <v>276</v>
      </c>
      <c r="C707" s="152" t="s">
        <v>278</v>
      </c>
      <c r="D707" s="404" t="s">
        <v>149</v>
      </c>
      <c r="E707" s="416">
        <v>2437</v>
      </c>
      <c r="F707" s="416">
        <v>2206608</v>
      </c>
      <c r="G707" s="416">
        <v>441217</v>
      </c>
      <c r="H707" s="416">
        <v>291232</v>
      </c>
      <c r="I707" s="416">
        <v>126706</v>
      </c>
      <c r="J707" s="416">
        <v>60071</v>
      </c>
      <c r="K707" s="416">
        <v>15040</v>
      </c>
      <c r="L707" s="416">
        <v>7148</v>
      </c>
      <c r="M707" s="416">
        <v>0</v>
      </c>
      <c r="N707" s="416">
        <v>3150459</v>
      </c>
      <c r="O707" s="416">
        <v>3763</v>
      </c>
      <c r="P707" s="416">
        <v>2937567</v>
      </c>
      <c r="Q707" s="416">
        <v>293283</v>
      </c>
      <c r="R707" s="416">
        <v>154576</v>
      </c>
      <c r="S707" s="416">
        <v>45083</v>
      </c>
      <c r="T707" s="416">
        <v>19962</v>
      </c>
      <c r="U707" s="416">
        <v>11760</v>
      </c>
      <c r="V707" s="416">
        <v>2650</v>
      </c>
      <c r="W707" s="416">
        <v>0</v>
      </c>
      <c r="X707" s="416">
        <v>3468644</v>
      </c>
      <c r="Y707" s="416">
        <v>6200</v>
      </c>
      <c r="Z707" s="416">
        <v>5144175</v>
      </c>
      <c r="AA707" s="416">
        <v>734500</v>
      </c>
      <c r="AB707" s="416">
        <v>445808</v>
      </c>
      <c r="AC707" s="416">
        <v>171789</v>
      </c>
      <c r="AD707" s="416">
        <v>80033</v>
      </c>
      <c r="AE707" s="416">
        <v>26800</v>
      </c>
      <c r="AF707" s="416">
        <v>9798</v>
      </c>
      <c r="AG707" s="416">
        <v>0</v>
      </c>
      <c r="AH707" s="416">
        <v>6619103</v>
      </c>
      <c r="AI707" s="416">
        <v>895.88888888888891</v>
      </c>
      <c r="AJ707" s="416">
        <v>1075.0666666666666</v>
      </c>
      <c r="AK707" s="416">
        <v>1254.2444444444443</v>
      </c>
      <c r="AL707" s="416">
        <v>1433.422222222222</v>
      </c>
      <c r="AM707" s="416">
        <v>1612.6</v>
      </c>
      <c r="AN707" s="416">
        <v>1970.9555555555555</v>
      </c>
      <c r="AO707" s="416">
        <v>2329.3111111111111</v>
      </c>
      <c r="AP707" s="416">
        <v>2687.6666666666665</v>
      </c>
      <c r="AQ707" s="416">
        <v>3225.2</v>
      </c>
      <c r="AR707" s="416">
        <v>0</v>
      </c>
      <c r="AS707" s="416">
        <v>2.7202033982388687</v>
      </c>
      <c r="AT707" s="416">
        <v>2052.5313158873869</v>
      </c>
      <c r="AU707" s="416">
        <v>351.77911447352108</v>
      </c>
      <c r="AV707" s="416">
        <v>203.17251643308944</v>
      </c>
      <c r="AW707" s="416">
        <v>78.57249162842615</v>
      </c>
      <c r="AX707" s="416">
        <v>30.478109884658316</v>
      </c>
      <c r="AY707" s="416">
        <v>6.4568446560261021</v>
      </c>
      <c r="AZ707" s="416">
        <v>2.6595559965273474</v>
      </c>
      <c r="BA707" s="416">
        <v>0</v>
      </c>
      <c r="BB707" s="416">
        <v>2728.3701523578743</v>
      </c>
      <c r="BC707" s="416">
        <v>4.2002976559593206</v>
      </c>
      <c r="BD707" s="416">
        <v>2732.4510107900287</v>
      </c>
      <c r="BE707" s="416">
        <v>233.83240906433269</v>
      </c>
      <c r="BF707" s="416">
        <v>107.83703336227212</v>
      </c>
      <c r="BG707" s="416">
        <v>27.956715862582168</v>
      </c>
      <c r="BH707" s="416">
        <v>10.128082261283303</v>
      </c>
      <c r="BI707" s="416">
        <v>5.0487030023182822</v>
      </c>
      <c r="BJ707" s="416">
        <v>0.98598536524866676</v>
      </c>
      <c r="BK707" s="416">
        <v>0</v>
      </c>
      <c r="BL707" s="416">
        <v>3122.4402373640255</v>
      </c>
      <c r="BM707" s="416">
        <v>6.92</v>
      </c>
      <c r="BN707" s="416">
        <v>4784.9799999999996</v>
      </c>
      <c r="BO707" s="416">
        <v>585.61</v>
      </c>
      <c r="BP707" s="416">
        <v>311.01</v>
      </c>
      <c r="BQ707" s="416">
        <v>106.53</v>
      </c>
      <c r="BR707" s="416">
        <v>40.61</v>
      </c>
      <c r="BS707" s="416">
        <v>11.51</v>
      </c>
      <c r="BT707" s="416">
        <v>3.65</v>
      </c>
      <c r="BU707" s="416">
        <v>0</v>
      </c>
      <c r="BV707" s="416">
        <v>5850.8199999999988</v>
      </c>
      <c r="BW707" s="416">
        <v>0</v>
      </c>
      <c r="BX707" s="416">
        <v>0</v>
      </c>
      <c r="BY707" s="416">
        <v>0</v>
      </c>
      <c r="BZ707" s="416">
        <v>0</v>
      </c>
      <c r="CA707" s="416">
        <v>0</v>
      </c>
      <c r="CB707" s="416">
        <v>0</v>
      </c>
      <c r="CC707" s="416">
        <v>0</v>
      </c>
      <c r="CD707" s="416">
        <v>0</v>
      </c>
      <c r="CE707" s="416">
        <v>0</v>
      </c>
      <c r="CF707" s="416">
        <v>0</v>
      </c>
      <c r="CG707" s="247"/>
      <c r="CH707" s="247"/>
      <c r="CI707" s="247"/>
      <c r="CJ707" s="247"/>
      <c r="CK707" s="247"/>
      <c r="CL707" s="247"/>
      <c r="CM707" s="247"/>
      <c r="CN707" s="247"/>
      <c r="CO707" s="247"/>
      <c r="CP707" s="247"/>
      <c r="CQ707" s="247"/>
      <c r="CR707" s="247"/>
      <c r="CS707" s="247"/>
      <c r="CT707" s="247"/>
      <c r="CU707" s="247"/>
      <c r="CV707" s="247"/>
      <c r="CW707" s="247"/>
      <c r="CX707" s="247"/>
      <c r="CY707" s="247"/>
      <c r="CZ707" s="247"/>
      <c r="DA707" s="247"/>
      <c r="DB707" s="247"/>
      <c r="DC707" s="247"/>
      <c r="DD707" s="247"/>
      <c r="DE707" s="247"/>
    </row>
    <row r="708" spans="1:109" x14ac:dyDescent="0.2">
      <c r="A708" s="150" t="s">
        <v>152</v>
      </c>
      <c r="B708" s="151" t="s">
        <v>276</v>
      </c>
      <c r="C708" s="152" t="s">
        <v>279</v>
      </c>
      <c r="D708" s="404" t="s">
        <v>151</v>
      </c>
      <c r="E708" s="416">
        <v>6245</v>
      </c>
      <c r="F708" s="416">
        <v>2168984</v>
      </c>
      <c r="G708" s="416">
        <v>770201</v>
      </c>
      <c r="H708" s="416">
        <v>538815</v>
      </c>
      <c r="I708" s="416">
        <v>203066</v>
      </c>
      <c r="J708" s="416">
        <v>81101</v>
      </c>
      <c r="K708" s="416">
        <v>41637</v>
      </c>
      <c r="L708" s="416">
        <v>29702</v>
      </c>
      <c r="M708" s="416">
        <v>0</v>
      </c>
      <c r="N708" s="416">
        <v>3839751</v>
      </c>
      <c r="O708" s="416">
        <v>5033</v>
      </c>
      <c r="P708" s="416">
        <v>2668473</v>
      </c>
      <c r="Q708" s="416">
        <v>620903</v>
      </c>
      <c r="R708" s="416">
        <v>195507</v>
      </c>
      <c r="S708" s="416">
        <v>73417</v>
      </c>
      <c r="T708" s="416">
        <v>22810</v>
      </c>
      <c r="U708" s="416">
        <v>12381</v>
      </c>
      <c r="V708" s="416">
        <v>6233</v>
      </c>
      <c r="W708" s="416">
        <v>0</v>
      </c>
      <c r="X708" s="416">
        <v>3604757</v>
      </c>
      <c r="Y708" s="416">
        <v>11278</v>
      </c>
      <c r="Z708" s="416">
        <v>4837457</v>
      </c>
      <c r="AA708" s="416">
        <v>1391104</v>
      </c>
      <c r="AB708" s="416">
        <v>734322</v>
      </c>
      <c r="AC708" s="416">
        <v>276483</v>
      </c>
      <c r="AD708" s="416">
        <v>103911</v>
      </c>
      <c r="AE708" s="416">
        <v>54018</v>
      </c>
      <c r="AF708" s="416">
        <v>35935</v>
      </c>
      <c r="AG708" s="416">
        <v>0</v>
      </c>
      <c r="AH708" s="416">
        <v>7444508</v>
      </c>
      <c r="AI708" s="416">
        <v>866.01666666666665</v>
      </c>
      <c r="AJ708" s="416">
        <v>1039.2199999999998</v>
      </c>
      <c r="AK708" s="416">
        <v>1212.4233333333334</v>
      </c>
      <c r="AL708" s="416">
        <v>1385.6266666666666</v>
      </c>
      <c r="AM708" s="416">
        <v>1558.83</v>
      </c>
      <c r="AN708" s="416">
        <v>1905.2366666666667</v>
      </c>
      <c r="AO708" s="416">
        <v>2251.643333333333</v>
      </c>
      <c r="AP708" s="416">
        <v>2598.0500000000002</v>
      </c>
      <c r="AQ708" s="416">
        <v>3117.66</v>
      </c>
      <c r="AR708" s="416">
        <v>0</v>
      </c>
      <c r="AS708" s="416">
        <v>7.2111776139797152</v>
      </c>
      <c r="AT708" s="416">
        <v>2087.1268836242571</v>
      </c>
      <c r="AU708" s="416">
        <v>635.25748707134744</v>
      </c>
      <c r="AV708" s="416">
        <v>388.86015473143323</v>
      </c>
      <c r="AW708" s="416">
        <v>130.26821398099858</v>
      </c>
      <c r="AX708" s="416">
        <v>42.567415071793356</v>
      </c>
      <c r="AY708" s="416">
        <v>18.491827450469511</v>
      </c>
      <c r="AZ708" s="416">
        <v>11.432420469198052</v>
      </c>
      <c r="BA708" s="416">
        <v>0</v>
      </c>
      <c r="BB708" s="416">
        <v>3321.2155800134765</v>
      </c>
      <c r="BC708" s="416">
        <v>5.8116664421392965</v>
      </c>
      <c r="BD708" s="416">
        <v>2567.7652470121825</v>
      </c>
      <c r="BE708" s="416">
        <v>512.11732975555844</v>
      </c>
      <c r="BF708" s="416">
        <v>141.09644733550164</v>
      </c>
      <c r="BG708" s="416">
        <v>47.097502614140097</v>
      </c>
      <c r="BH708" s="416">
        <v>11.972265912721253</v>
      </c>
      <c r="BI708" s="416">
        <v>5.4986506151803214</v>
      </c>
      <c r="BJ708" s="416">
        <v>2.3991070225746229</v>
      </c>
      <c r="BK708" s="416">
        <v>0</v>
      </c>
      <c r="BL708" s="416">
        <v>3293.7582167099981</v>
      </c>
      <c r="BM708" s="416">
        <v>13.02</v>
      </c>
      <c r="BN708" s="416">
        <v>4654.8900000000003</v>
      </c>
      <c r="BO708" s="416">
        <v>1147.3699999999999</v>
      </c>
      <c r="BP708" s="416">
        <v>529.96</v>
      </c>
      <c r="BQ708" s="416">
        <v>177.37</v>
      </c>
      <c r="BR708" s="416">
        <v>54.54</v>
      </c>
      <c r="BS708" s="416">
        <v>23.99</v>
      </c>
      <c r="BT708" s="416">
        <v>13.83</v>
      </c>
      <c r="BU708" s="416">
        <v>0</v>
      </c>
      <c r="BV708" s="416">
        <v>6614.97</v>
      </c>
      <c r="BW708" s="416">
        <v>13.02</v>
      </c>
      <c r="BX708" s="416">
        <v>4654.8900000000003</v>
      </c>
      <c r="BY708" s="416">
        <v>1147.3699999999999</v>
      </c>
      <c r="BZ708" s="416">
        <v>529.96</v>
      </c>
      <c r="CA708" s="416">
        <v>177.37</v>
      </c>
      <c r="CB708" s="416">
        <v>54.54</v>
      </c>
      <c r="CC708" s="416">
        <v>23.99</v>
      </c>
      <c r="CD708" s="416">
        <v>13.83</v>
      </c>
      <c r="CE708" s="416">
        <v>0</v>
      </c>
      <c r="CF708" s="416">
        <v>6614.97</v>
      </c>
      <c r="CG708" s="247"/>
      <c r="CH708" s="247"/>
      <c r="CI708" s="247"/>
      <c r="CJ708" s="247"/>
      <c r="CK708" s="247"/>
      <c r="CL708" s="247"/>
      <c r="CM708" s="247"/>
      <c r="CN708" s="247"/>
      <c r="CO708" s="247"/>
      <c r="CP708" s="247"/>
      <c r="CQ708" s="247"/>
      <c r="CR708" s="247"/>
      <c r="CS708" s="247"/>
      <c r="CT708" s="247"/>
      <c r="CU708" s="247"/>
      <c r="CV708" s="247"/>
      <c r="CW708" s="247"/>
      <c r="CX708" s="247"/>
      <c r="CY708" s="247"/>
      <c r="CZ708" s="247"/>
      <c r="DA708" s="247"/>
      <c r="DB708" s="247"/>
      <c r="DC708" s="247"/>
      <c r="DD708" s="247"/>
      <c r="DE708" s="247"/>
    </row>
    <row r="709" spans="1:109" x14ac:dyDescent="0.2">
      <c r="A709" s="150" t="s">
        <v>154</v>
      </c>
      <c r="B709" s="151" t="s">
        <v>276</v>
      </c>
      <c r="C709" s="152" t="s">
        <v>277</v>
      </c>
      <c r="D709" s="404" t="s">
        <v>153</v>
      </c>
      <c r="E709" s="416">
        <v>832.89</v>
      </c>
      <c r="F709" s="416">
        <v>976142.8</v>
      </c>
      <c r="G709" s="416">
        <v>1431185.15</v>
      </c>
      <c r="H709" s="416">
        <v>1703550.61</v>
      </c>
      <c r="I709" s="416">
        <v>921059.23</v>
      </c>
      <c r="J709" s="416">
        <v>428929.62</v>
      </c>
      <c r="K709" s="416">
        <v>134264.94</v>
      </c>
      <c r="L709" s="416">
        <v>42006.39</v>
      </c>
      <c r="M709" s="416">
        <v>0</v>
      </c>
      <c r="N709" s="416">
        <v>5637971.6299999999</v>
      </c>
      <c r="O709" s="416">
        <v>0</v>
      </c>
      <c r="P709" s="416">
        <v>1090013.43</v>
      </c>
      <c r="Q709" s="416">
        <v>1533900.75</v>
      </c>
      <c r="R709" s="416">
        <v>1593916.68</v>
      </c>
      <c r="S709" s="416">
        <v>541540.87</v>
      </c>
      <c r="T709" s="416">
        <v>187133.65</v>
      </c>
      <c r="U709" s="416">
        <v>55930.57</v>
      </c>
      <c r="V709" s="416">
        <v>14606.29</v>
      </c>
      <c r="W709" s="416">
        <v>279.56</v>
      </c>
      <c r="X709" s="416">
        <v>5017321.8</v>
      </c>
      <c r="Y709" s="416">
        <v>832.89</v>
      </c>
      <c r="Z709" s="416">
        <v>2066156.23</v>
      </c>
      <c r="AA709" s="416">
        <v>2965085.9</v>
      </c>
      <c r="AB709" s="416">
        <v>3297467.29</v>
      </c>
      <c r="AC709" s="416">
        <v>1462600.1</v>
      </c>
      <c r="AD709" s="416">
        <v>616063.27</v>
      </c>
      <c r="AE709" s="416">
        <v>190195.51</v>
      </c>
      <c r="AF709" s="416">
        <v>56612.68</v>
      </c>
      <c r="AG709" s="416">
        <v>279.56</v>
      </c>
      <c r="AH709" s="416">
        <v>10655293.43</v>
      </c>
      <c r="AI709" s="416">
        <v>850.27777777777783</v>
      </c>
      <c r="AJ709" s="416">
        <v>1020.3333333333333</v>
      </c>
      <c r="AK709" s="416">
        <v>1190.3888888888889</v>
      </c>
      <c r="AL709" s="416">
        <v>1360.4444444444443</v>
      </c>
      <c r="AM709" s="416">
        <v>1530.5</v>
      </c>
      <c r="AN709" s="416">
        <v>1870.6111111111113</v>
      </c>
      <c r="AO709" s="416">
        <v>2210.7222222222222</v>
      </c>
      <c r="AP709" s="416">
        <v>2550.8333333333335</v>
      </c>
      <c r="AQ709" s="416">
        <v>3061</v>
      </c>
      <c r="AR709" s="416">
        <v>0</v>
      </c>
      <c r="AS709" s="416">
        <v>0.97955047370140469</v>
      </c>
      <c r="AT709" s="416">
        <v>956.69010127409354</v>
      </c>
      <c r="AU709" s="416">
        <v>1202.2836934708544</v>
      </c>
      <c r="AV709" s="416">
        <v>1252.2015264619406</v>
      </c>
      <c r="AW709" s="416">
        <v>601.80282914080362</v>
      </c>
      <c r="AX709" s="416">
        <v>229.29919396513318</v>
      </c>
      <c r="AY709" s="416">
        <v>60.733518960621218</v>
      </c>
      <c r="AZ709" s="416">
        <v>16.467712512250898</v>
      </c>
      <c r="BA709" s="416">
        <v>0</v>
      </c>
      <c r="BB709" s="416">
        <v>4320.4581262593983</v>
      </c>
      <c r="BC709" s="416">
        <v>0</v>
      </c>
      <c r="BD709" s="416">
        <v>1068.2915027768704</v>
      </c>
      <c r="BE709" s="416">
        <v>1288.5711252158492</v>
      </c>
      <c r="BF709" s="416">
        <v>1171.6146782097355</v>
      </c>
      <c r="BG709" s="416">
        <v>353.83264946096045</v>
      </c>
      <c r="BH709" s="416">
        <v>100.03877817706631</v>
      </c>
      <c r="BI709" s="416">
        <v>25.299682356193301</v>
      </c>
      <c r="BJ709" s="416">
        <v>5.7260855929434822</v>
      </c>
      <c r="BK709" s="416">
        <v>9.1329630839594902E-2</v>
      </c>
      <c r="BL709" s="416">
        <v>4013.4658314204585</v>
      </c>
      <c r="BM709" s="416">
        <v>0.98</v>
      </c>
      <c r="BN709" s="416">
        <v>2024.98</v>
      </c>
      <c r="BO709" s="416">
        <v>2490.85</v>
      </c>
      <c r="BP709" s="416">
        <v>2423.8200000000002</v>
      </c>
      <c r="BQ709" s="416">
        <v>955.64</v>
      </c>
      <c r="BR709" s="416">
        <v>329.34</v>
      </c>
      <c r="BS709" s="416">
        <v>86.03</v>
      </c>
      <c r="BT709" s="416">
        <v>22.19</v>
      </c>
      <c r="BU709" s="416">
        <v>0.09</v>
      </c>
      <c r="BV709" s="416">
        <v>8333.92</v>
      </c>
      <c r="BW709" s="416">
        <v>0</v>
      </c>
      <c r="BX709" s="416">
        <v>0</v>
      </c>
      <c r="BY709" s="416">
        <v>0</v>
      </c>
      <c r="BZ709" s="416">
        <v>0</v>
      </c>
      <c r="CA709" s="416">
        <v>0</v>
      </c>
      <c r="CB709" s="416">
        <v>0</v>
      </c>
      <c r="CC709" s="416">
        <v>0</v>
      </c>
      <c r="CD709" s="416">
        <v>0</v>
      </c>
      <c r="CE709" s="416">
        <v>0</v>
      </c>
      <c r="CF709" s="416">
        <v>0</v>
      </c>
      <c r="CG709" s="247"/>
      <c r="CH709" s="247"/>
      <c r="CI709" s="247"/>
      <c r="CJ709" s="247"/>
      <c r="CK709" s="247"/>
      <c r="CL709" s="247"/>
      <c r="CM709" s="247"/>
      <c r="CN709" s="247"/>
      <c r="CO709" s="247"/>
      <c r="CP709" s="247"/>
      <c r="CQ709" s="247"/>
      <c r="CR709" s="247"/>
      <c r="CS709" s="247"/>
      <c r="CT709" s="247"/>
      <c r="CU709" s="247"/>
      <c r="CV709" s="247"/>
      <c r="CW709" s="247"/>
      <c r="CX709" s="247"/>
      <c r="CY709" s="247"/>
      <c r="CZ709" s="247"/>
      <c r="DA709" s="247"/>
      <c r="DB709" s="247"/>
      <c r="DC709" s="247"/>
      <c r="DD709" s="247"/>
      <c r="DE709" s="247"/>
    </row>
    <row r="710" spans="1:109" x14ac:dyDescent="0.2">
      <c r="A710" s="150" t="s">
        <v>156</v>
      </c>
      <c r="B710" s="151" t="s">
        <v>276</v>
      </c>
      <c r="C710" s="152" t="s">
        <v>279</v>
      </c>
      <c r="D710" s="404" t="s">
        <v>155</v>
      </c>
      <c r="E710" s="416">
        <v>11359.59</v>
      </c>
      <c r="F710" s="416">
        <v>2835148.41</v>
      </c>
      <c r="G710" s="416">
        <v>725796.3</v>
      </c>
      <c r="H710" s="416">
        <v>453661.18</v>
      </c>
      <c r="I710" s="416">
        <v>121687.16</v>
      </c>
      <c r="J710" s="416">
        <v>38364.639999999999</v>
      </c>
      <c r="K710" s="416">
        <v>11328.22</v>
      </c>
      <c r="L710" s="416">
        <v>1023.23</v>
      </c>
      <c r="M710" s="416">
        <v>0</v>
      </c>
      <c r="N710" s="416">
        <v>4198368.7300000004</v>
      </c>
      <c r="O710" s="416">
        <v>6646.04</v>
      </c>
      <c r="P710" s="416">
        <v>5127350.47</v>
      </c>
      <c r="Q710" s="416">
        <v>605312.76</v>
      </c>
      <c r="R710" s="416">
        <v>295855.05</v>
      </c>
      <c r="S710" s="416">
        <v>71260.72</v>
      </c>
      <c r="T710" s="416">
        <v>30238.92</v>
      </c>
      <c r="U710" s="416">
        <v>11517.5</v>
      </c>
      <c r="V710" s="416">
        <v>0</v>
      </c>
      <c r="W710" s="416">
        <v>0</v>
      </c>
      <c r="X710" s="416">
        <v>6148181.459999999</v>
      </c>
      <c r="Y710" s="416">
        <v>18005.63</v>
      </c>
      <c r="Z710" s="416">
        <v>7962498.8799999999</v>
      </c>
      <c r="AA710" s="416">
        <v>1331109.06</v>
      </c>
      <c r="AB710" s="416">
        <v>749516.23</v>
      </c>
      <c r="AC710" s="416">
        <v>192947.88</v>
      </c>
      <c r="AD710" s="416">
        <v>68603.56</v>
      </c>
      <c r="AE710" s="416">
        <v>22845.72</v>
      </c>
      <c r="AF710" s="416">
        <v>1023.23</v>
      </c>
      <c r="AG710" s="416">
        <v>0</v>
      </c>
      <c r="AH710" s="416">
        <v>10346550.190000003</v>
      </c>
      <c r="AI710" s="416">
        <v>927.04444444444448</v>
      </c>
      <c r="AJ710" s="416">
        <v>1112.4533333333334</v>
      </c>
      <c r="AK710" s="416">
        <v>1297.8622222222223</v>
      </c>
      <c r="AL710" s="416">
        <v>1483.2711111111112</v>
      </c>
      <c r="AM710" s="416">
        <v>1668.68</v>
      </c>
      <c r="AN710" s="416">
        <v>2039.4977777777781</v>
      </c>
      <c r="AO710" s="416">
        <v>2410.3155555555554</v>
      </c>
      <c r="AP710" s="416">
        <v>2781.1333333333337</v>
      </c>
      <c r="AQ710" s="416">
        <v>3337.36</v>
      </c>
      <c r="AR710" s="416">
        <v>0</v>
      </c>
      <c r="AS710" s="416">
        <v>12.253554905673946</v>
      </c>
      <c r="AT710" s="416">
        <v>2548.5549146630869</v>
      </c>
      <c r="AU710" s="416">
        <v>559.22445970981346</v>
      </c>
      <c r="AV710" s="416">
        <v>305.85182749238919</v>
      </c>
      <c r="AW710" s="416">
        <v>72.924203562096992</v>
      </c>
      <c r="AX710" s="416">
        <v>18.810827066358382</v>
      </c>
      <c r="AY710" s="416">
        <v>4.6998908395581216</v>
      </c>
      <c r="AZ710" s="416">
        <v>0.3679183546276098</v>
      </c>
      <c r="BA710" s="416">
        <v>0</v>
      </c>
      <c r="BB710" s="416">
        <v>3522.6875965936042</v>
      </c>
      <c r="BC710" s="416">
        <v>7.1690629719299084</v>
      </c>
      <c r="BD710" s="416">
        <v>4609.0476933863893</v>
      </c>
      <c r="BE710" s="416">
        <v>466.39215598984998</v>
      </c>
      <c r="BF710" s="416">
        <v>199.46120960879256</v>
      </c>
      <c r="BG710" s="416">
        <v>42.704844547786273</v>
      </c>
      <c r="BH710" s="416">
        <v>14.82665013391096</v>
      </c>
      <c r="BI710" s="416">
        <v>4.7784199763608637</v>
      </c>
      <c r="BJ710" s="416">
        <v>0</v>
      </c>
      <c r="BK710" s="416">
        <v>0</v>
      </c>
      <c r="BL710" s="416">
        <v>5344.3800366150199</v>
      </c>
      <c r="BM710" s="416">
        <v>19.420000000000002</v>
      </c>
      <c r="BN710" s="416">
        <v>7157.6</v>
      </c>
      <c r="BO710" s="416">
        <v>1025.6199999999999</v>
      </c>
      <c r="BP710" s="416">
        <v>505.31</v>
      </c>
      <c r="BQ710" s="416">
        <v>115.63</v>
      </c>
      <c r="BR710" s="416">
        <v>33.64</v>
      </c>
      <c r="BS710" s="416">
        <v>9.48</v>
      </c>
      <c r="BT710" s="416">
        <v>0.37</v>
      </c>
      <c r="BU710" s="416">
        <v>0</v>
      </c>
      <c r="BV710" s="416">
        <v>8867.0699999999979</v>
      </c>
      <c r="BW710" s="416">
        <v>0</v>
      </c>
      <c r="BX710" s="416">
        <v>0</v>
      </c>
      <c r="BY710" s="416">
        <v>0</v>
      </c>
      <c r="BZ710" s="416">
        <v>0</v>
      </c>
      <c r="CA710" s="416">
        <v>0</v>
      </c>
      <c r="CB710" s="416">
        <v>0</v>
      </c>
      <c r="CC710" s="416">
        <v>0</v>
      </c>
      <c r="CD710" s="416">
        <v>0</v>
      </c>
      <c r="CE710" s="416">
        <v>0</v>
      </c>
      <c r="CF710" s="416">
        <v>0</v>
      </c>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row>
    <row r="711" spans="1:109" x14ac:dyDescent="0.2">
      <c r="A711" s="150" t="s">
        <v>158</v>
      </c>
      <c r="B711" s="151" t="s">
        <v>276</v>
      </c>
      <c r="C711" s="152" t="s">
        <v>277</v>
      </c>
      <c r="D711" s="404" t="s">
        <v>157</v>
      </c>
      <c r="E711" s="416">
        <v>466.27</v>
      </c>
      <c r="F711" s="416">
        <v>384506.69</v>
      </c>
      <c r="G711" s="416">
        <v>1150139.04</v>
      </c>
      <c r="H711" s="416">
        <v>906777.13</v>
      </c>
      <c r="I711" s="416">
        <v>378306.32</v>
      </c>
      <c r="J711" s="416">
        <v>262440.82</v>
      </c>
      <c r="K711" s="416">
        <v>121716.23</v>
      </c>
      <c r="L711" s="416">
        <v>52095.02</v>
      </c>
      <c r="M711" s="416">
        <v>0</v>
      </c>
      <c r="N711" s="416">
        <v>3256447.5199999996</v>
      </c>
      <c r="O711" s="416">
        <v>1431.96</v>
      </c>
      <c r="P711" s="416">
        <v>562490.72</v>
      </c>
      <c r="Q711" s="416">
        <v>1479665.59</v>
      </c>
      <c r="R711" s="416">
        <v>1017718.48</v>
      </c>
      <c r="S711" s="416">
        <v>457232.86</v>
      </c>
      <c r="T711" s="416">
        <v>150236.21</v>
      </c>
      <c r="U711" s="416">
        <v>90851.98</v>
      </c>
      <c r="V711" s="416">
        <v>23216.91</v>
      </c>
      <c r="W711" s="416">
        <v>0</v>
      </c>
      <c r="X711" s="416">
        <v>3782844.71</v>
      </c>
      <c r="Y711" s="416">
        <v>1898.23</v>
      </c>
      <c r="Z711" s="416">
        <v>946997.40999999992</v>
      </c>
      <c r="AA711" s="416">
        <v>2629804.63</v>
      </c>
      <c r="AB711" s="416">
        <v>1924495.6099999999</v>
      </c>
      <c r="AC711" s="416">
        <v>835539.17999999993</v>
      </c>
      <c r="AD711" s="416">
        <v>412677.03</v>
      </c>
      <c r="AE711" s="416">
        <v>212568.21</v>
      </c>
      <c r="AF711" s="416">
        <v>75311.929999999993</v>
      </c>
      <c r="AG711" s="416">
        <v>0</v>
      </c>
      <c r="AH711" s="416">
        <v>7039292.2299999986</v>
      </c>
      <c r="AI711" s="416">
        <v>823.5333333333333</v>
      </c>
      <c r="AJ711" s="416">
        <v>988.2399999999999</v>
      </c>
      <c r="AK711" s="416">
        <v>1152.9466666666667</v>
      </c>
      <c r="AL711" s="416">
        <v>1317.6533333333332</v>
      </c>
      <c r="AM711" s="416">
        <v>1482.36</v>
      </c>
      <c r="AN711" s="416">
        <v>1811.7733333333333</v>
      </c>
      <c r="AO711" s="416">
        <v>2141.1866666666665</v>
      </c>
      <c r="AP711" s="416">
        <v>2470.6</v>
      </c>
      <c r="AQ711" s="416">
        <v>2964.72</v>
      </c>
      <c r="AR711" s="416">
        <v>0</v>
      </c>
      <c r="AS711" s="416">
        <v>0.56618230389379098</v>
      </c>
      <c r="AT711" s="416">
        <v>389.08229782239135</v>
      </c>
      <c r="AU711" s="416">
        <v>997.56482520151269</v>
      </c>
      <c r="AV711" s="416">
        <v>688.17579484740554</v>
      </c>
      <c r="AW711" s="416">
        <v>255.205429180496</v>
      </c>
      <c r="AX711" s="416">
        <v>144.85300957441328</v>
      </c>
      <c r="AY711" s="416">
        <v>56.84522134143684</v>
      </c>
      <c r="AZ711" s="416">
        <v>21.085979114385168</v>
      </c>
      <c r="BA711" s="416">
        <v>0</v>
      </c>
      <c r="BB711" s="416">
        <v>2553.3787393859348</v>
      </c>
      <c r="BC711" s="416">
        <v>1.7388002914271838</v>
      </c>
      <c r="BD711" s="416">
        <v>569.18432769367769</v>
      </c>
      <c r="BE711" s="416">
        <v>1283.3773085774421</v>
      </c>
      <c r="BF711" s="416">
        <v>772.37195418117062</v>
      </c>
      <c r="BG711" s="416">
        <v>308.44927008284088</v>
      </c>
      <c r="BH711" s="416">
        <v>82.922188573993793</v>
      </c>
      <c r="BI711" s="416">
        <v>42.430667729421067</v>
      </c>
      <c r="BJ711" s="416">
        <v>9.3972759653525468</v>
      </c>
      <c r="BK711" s="416">
        <v>0</v>
      </c>
      <c r="BL711" s="416">
        <v>3069.8717930953262</v>
      </c>
      <c r="BM711" s="416">
        <v>2.2999999999999998</v>
      </c>
      <c r="BN711" s="416">
        <v>958.27</v>
      </c>
      <c r="BO711" s="416">
        <v>2280.94</v>
      </c>
      <c r="BP711" s="416">
        <v>1460.55</v>
      </c>
      <c r="BQ711" s="416">
        <v>563.65</v>
      </c>
      <c r="BR711" s="416">
        <v>227.78</v>
      </c>
      <c r="BS711" s="416">
        <v>99.28</v>
      </c>
      <c r="BT711" s="416">
        <v>30.48</v>
      </c>
      <c r="BU711" s="416">
        <v>0</v>
      </c>
      <c r="BV711" s="416">
        <v>5623.2499999999991</v>
      </c>
      <c r="BW711" s="416">
        <v>0</v>
      </c>
      <c r="BX711" s="416">
        <v>0</v>
      </c>
      <c r="BY711" s="416">
        <v>0</v>
      </c>
      <c r="BZ711" s="416">
        <v>0</v>
      </c>
      <c r="CA711" s="416">
        <v>0</v>
      </c>
      <c r="CB711" s="416">
        <v>0</v>
      </c>
      <c r="CC711" s="416">
        <v>0</v>
      </c>
      <c r="CD711" s="416">
        <v>0</v>
      </c>
      <c r="CE711" s="416">
        <v>0</v>
      </c>
      <c r="CF711" s="416">
        <v>0</v>
      </c>
      <c r="CG711" s="247"/>
      <c r="CH711" s="247"/>
      <c r="CI711" s="247"/>
      <c r="CJ711" s="247"/>
      <c r="CK711" s="247"/>
      <c r="CL711" s="247"/>
      <c r="CM711" s="247"/>
      <c r="CN711" s="247"/>
      <c r="CO711" s="247"/>
      <c r="CP711" s="247"/>
      <c r="CQ711" s="247"/>
      <c r="CR711" s="247"/>
      <c r="CS711" s="247"/>
      <c r="CT711" s="247"/>
      <c r="CU711" s="247"/>
      <c r="CV711" s="247"/>
      <c r="CW711" s="247"/>
      <c r="CX711" s="247"/>
      <c r="CY711" s="247"/>
      <c r="CZ711" s="247"/>
      <c r="DA711" s="247"/>
      <c r="DB711" s="247"/>
      <c r="DC711" s="247"/>
      <c r="DD711" s="247"/>
      <c r="DE711" s="247"/>
    </row>
    <row r="712" spans="1:109" x14ac:dyDescent="0.2">
      <c r="A712" s="150" t="s">
        <v>160</v>
      </c>
      <c r="B712" s="151" t="s">
        <v>276</v>
      </c>
      <c r="C712" s="152" t="s">
        <v>277</v>
      </c>
      <c r="D712" s="404" t="s">
        <v>159</v>
      </c>
      <c r="E712" s="416">
        <v>1286</v>
      </c>
      <c r="F712" s="416">
        <v>293386</v>
      </c>
      <c r="G712" s="416">
        <v>1193532</v>
      </c>
      <c r="H712" s="416">
        <v>1332045</v>
      </c>
      <c r="I712" s="416">
        <v>396176</v>
      </c>
      <c r="J712" s="416">
        <v>252506</v>
      </c>
      <c r="K712" s="416">
        <v>81332</v>
      </c>
      <c r="L712" s="416">
        <v>31274</v>
      </c>
      <c r="M712" s="416">
        <v>0</v>
      </c>
      <c r="N712" s="416">
        <v>3581537</v>
      </c>
      <c r="O712" s="416">
        <v>1375</v>
      </c>
      <c r="P712" s="416">
        <v>419860</v>
      </c>
      <c r="Q712" s="416">
        <v>1249708</v>
      </c>
      <c r="R712" s="416">
        <v>1608127</v>
      </c>
      <c r="S712" s="416">
        <v>468905</v>
      </c>
      <c r="T712" s="416">
        <v>153574</v>
      </c>
      <c r="U712" s="416">
        <v>56191</v>
      </c>
      <c r="V712" s="416">
        <v>15011</v>
      </c>
      <c r="W712" s="416">
        <v>2259.3000000000002</v>
      </c>
      <c r="X712" s="416">
        <v>3975010.3</v>
      </c>
      <c r="Y712" s="416">
        <v>2661</v>
      </c>
      <c r="Z712" s="416">
        <v>713246</v>
      </c>
      <c r="AA712" s="416">
        <v>2443240</v>
      </c>
      <c r="AB712" s="416">
        <v>2940172</v>
      </c>
      <c r="AC712" s="416">
        <v>865081</v>
      </c>
      <c r="AD712" s="416">
        <v>406080</v>
      </c>
      <c r="AE712" s="416">
        <v>137523</v>
      </c>
      <c r="AF712" s="416">
        <v>46285</v>
      </c>
      <c r="AG712" s="416">
        <v>2259.3000000000002</v>
      </c>
      <c r="AH712" s="416">
        <v>7556547.2999999998</v>
      </c>
      <c r="AI712" s="416">
        <v>861.66111111111115</v>
      </c>
      <c r="AJ712" s="416">
        <v>1033.9933333333333</v>
      </c>
      <c r="AK712" s="416">
        <v>1206.3255555555556</v>
      </c>
      <c r="AL712" s="416">
        <v>1378.6577777777777</v>
      </c>
      <c r="AM712" s="416">
        <v>1550.99</v>
      </c>
      <c r="AN712" s="416">
        <v>1895.6544444444446</v>
      </c>
      <c r="AO712" s="416">
        <v>2240.318888888889</v>
      </c>
      <c r="AP712" s="416">
        <v>2584.9833333333336</v>
      </c>
      <c r="AQ712" s="416">
        <v>3101.98</v>
      </c>
      <c r="AR712" s="416">
        <v>0</v>
      </c>
      <c r="AS712" s="416">
        <v>1.4924661022959529</v>
      </c>
      <c r="AT712" s="416">
        <v>283.74070754808218</v>
      </c>
      <c r="AU712" s="416">
        <v>989.39460786796997</v>
      </c>
      <c r="AV712" s="416">
        <v>966.18974010148361</v>
      </c>
      <c r="AW712" s="416">
        <v>255.43427101399752</v>
      </c>
      <c r="AX712" s="416">
        <v>133.2025468776834</v>
      </c>
      <c r="AY712" s="416">
        <v>36.303760327770796</v>
      </c>
      <c r="AZ712" s="416">
        <v>12.098337191084402</v>
      </c>
      <c r="BA712" s="416">
        <v>0</v>
      </c>
      <c r="BB712" s="416">
        <v>2677.8564370303675</v>
      </c>
      <c r="BC712" s="416">
        <v>1.5957549694066371</v>
      </c>
      <c r="BD712" s="416">
        <v>406.05677663943675</v>
      </c>
      <c r="BE712" s="416">
        <v>1035.9624682115477</v>
      </c>
      <c r="BF712" s="416">
        <v>1166.4439325849942</v>
      </c>
      <c r="BG712" s="416">
        <v>302.32625613317947</v>
      </c>
      <c r="BH712" s="416">
        <v>81.013710304679293</v>
      </c>
      <c r="BI712" s="416">
        <v>25.081697198861075</v>
      </c>
      <c r="BJ712" s="416">
        <v>5.8070006898819457</v>
      </c>
      <c r="BK712" s="416">
        <v>0.7283412530061445</v>
      </c>
      <c r="BL712" s="416">
        <v>3025.0159379849929</v>
      </c>
      <c r="BM712" s="416">
        <v>3.09</v>
      </c>
      <c r="BN712" s="416">
        <v>689.8</v>
      </c>
      <c r="BO712" s="416">
        <v>2025.36</v>
      </c>
      <c r="BP712" s="416">
        <v>2132.63</v>
      </c>
      <c r="BQ712" s="416">
        <v>557.76</v>
      </c>
      <c r="BR712" s="416">
        <v>214.22</v>
      </c>
      <c r="BS712" s="416">
        <v>61.39</v>
      </c>
      <c r="BT712" s="416">
        <v>17.91</v>
      </c>
      <c r="BU712" s="416">
        <v>0.73</v>
      </c>
      <c r="BV712" s="416">
        <v>5702.89</v>
      </c>
      <c r="BW712" s="416">
        <v>0</v>
      </c>
      <c r="BX712" s="416">
        <v>0</v>
      </c>
      <c r="BY712" s="416">
        <v>0</v>
      </c>
      <c r="BZ712" s="416">
        <v>0</v>
      </c>
      <c r="CA712" s="416">
        <v>0</v>
      </c>
      <c r="CB712" s="416">
        <v>0</v>
      </c>
      <c r="CC712" s="416">
        <v>0</v>
      </c>
      <c r="CD712" s="416">
        <v>0</v>
      </c>
      <c r="CE712" s="416">
        <v>0</v>
      </c>
      <c r="CF712" s="416">
        <v>0</v>
      </c>
      <c r="CG712" s="247"/>
      <c r="CH712" s="247"/>
      <c r="CI712" s="247"/>
      <c r="CJ712" s="247"/>
      <c r="CK712" s="247"/>
      <c r="CL712" s="247"/>
      <c r="CM712" s="247"/>
      <c r="CN712" s="247"/>
      <c r="CO712" s="247"/>
      <c r="CP712" s="247"/>
      <c r="CQ712" s="247"/>
      <c r="CR712" s="247"/>
      <c r="CS712" s="247"/>
      <c r="CT712" s="247"/>
      <c r="CU712" s="247"/>
      <c r="CV712" s="247"/>
      <c r="CW712" s="247"/>
      <c r="CX712" s="247"/>
      <c r="CY712" s="247"/>
      <c r="CZ712" s="247"/>
      <c r="DA712" s="247"/>
      <c r="DB712" s="247"/>
      <c r="DC712" s="247"/>
      <c r="DD712" s="247"/>
      <c r="DE712" s="247"/>
    </row>
    <row r="713" spans="1:109" x14ac:dyDescent="0.2">
      <c r="A713" s="150" t="s">
        <v>162</v>
      </c>
      <c r="B713" s="151" t="s">
        <v>276</v>
      </c>
      <c r="C713" s="152" t="s">
        <v>69</v>
      </c>
      <c r="D713" s="404" t="s">
        <v>161</v>
      </c>
      <c r="E713" s="416">
        <v>1574.78</v>
      </c>
      <c r="F713" s="416">
        <v>572300.9</v>
      </c>
      <c r="G713" s="416">
        <v>1124809.8999999999</v>
      </c>
      <c r="H713" s="416">
        <v>451023.52</v>
      </c>
      <c r="I713" s="416">
        <v>256023.42</v>
      </c>
      <c r="J713" s="416">
        <v>92518.51</v>
      </c>
      <c r="K713" s="416">
        <v>33109.660000000003</v>
      </c>
      <c r="L713" s="416">
        <v>15909.45</v>
      </c>
      <c r="M713" s="416">
        <v>0</v>
      </c>
      <c r="N713" s="416">
        <v>2547270.14</v>
      </c>
      <c r="O713" s="416">
        <v>58.9</v>
      </c>
      <c r="P713" s="416">
        <v>575833.68000000005</v>
      </c>
      <c r="Q713" s="416">
        <v>892366.25</v>
      </c>
      <c r="R713" s="416">
        <v>248017.98</v>
      </c>
      <c r="S713" s="416">
        <v>83615.03</v>
      </c>
      <c r="T713" s="416">
        <v>40219.160000000003</v>
      </c>
      <c r="U713" s="416">
        <v>14333.93</v>
      </c>
      <c r="V713" s="416">
        <v>5065.6899999999996</v>
      </c>
      <c r="W713" s="416">
        <v>0</v>
      </c>
      <c r="X713" s="416">
        <v>1859510.6199999999</v>
      </c>
      <c r="Y713" s="416">
        <v>1633.68</v>
      </c>
      <c r="Z713" s="416">
        <v>1148134.58</v>
      </c>
      <c r="AA713" s="416">
        <v>2017176.15</v>
      </c>
      <c r="AB713" s="416">
        <v>699041.5</v>
      </c>
      <c r="AC713" s="416">
        <v>339638.45</v>
      </c>
      <c r="AD713" s="416">
        <v>132737.66999999998</v>
      </c>
      <c r="AE713" s="416">
        <v>47443.590000000004</v>
      </c>
      <c r="AF713" s="416">
        <v>20975.14</v>
      </c>
      <c r="AG713" s="416">
        <v>0</v>
      </c>
      <c r="AH713" s="416">
        <v>4406780.76</v>
      </c>
      <c r="AI713" s="416">
        <v>842.23888888888894</v>
      </c>
      <c r="AJ713" s="416">
        <v>1010.6866666666666</v>
      </c>
      <c r="AK713" s="416">
        <v>1179.1344444444444</v>
      </c>
      <c r="AL713" s="416">
        <v>1347.5822222222221</v>
      </c>
      <c r="AM713" s="416">
        <v>1516.03</v>
      </c>
      <c r="AN713" s="416">
        <v>1852.9255555555558</v>
      </c>
      <c r="AO713" s="416">
        <v>2189.8211111111109</v>
      </c>
      <c r="AP713" s="416">
        <v>2526.7166666666667</v>
      </c>
      <c r="AQ713" s="416">
        <v>3032.06</v>
      </c>
      <c r="AR713" s="416">
        <v>0</v>
      </c>
      <c r="AS713" s="416">
        <v>1.8697545563082523</v>
      </c>
      <c r="AT713" s="416">
        <v>566.24957949380951</v>
      </c>
      <c r="AU713" s="416">
        <v>953.92845599549946</v>
      </c>
      <c r="AV713" s="416">
        <v>334.69090981049192</v>
      </c>
      <c r="AW713" s="416">
        <v>168.87754200114776</v>
      </c>
      <c r="AX713" s="416">
        <v>49.931045379888729</v>
      </c>
      <c r="AY713" s="416">
        <v>15.119801262305042</v>
      </c>
      <c r="AZ713" s="416">
        <v>6.2964914942316446</v>
      </c>
      <c r="BA713" s="416">
        <v>0</v>
      </c>
      <c r="BB713" s="416">
        <v>2096.9635799936823</v>
      </c>
      <c r="BC713" s="416">
        <v>6.9932653047762902E-2</v>
      </c>
      <c r="BD713" s="416">
        <v>569.74500504607443</v>
      </c>
      <c r="BE713" s="416">
        <v>756.79771225786146</v>
      </c>
      <c r="BF713" s="416">
        <v>184.04663990818128</v>
      </c>
      <c r="BG713" s="416">
        <v>55.153941544692387</v>
      </c>
      <c r="BH713" s="416">
        <v>21.705761399540545</v>
      </c>
      <c r="BI713" s="416">
        <v>6.5457081983865759</v>
      </c>
      <c r="BJ713" s="416">
        <v>2.004850827490221</v>
      </c>
      <c r="BK713" s="416">
        <v>0</v>
      </c>
      <c r="BL713" s="416">
        <v>1596.0695518352745</v>
      </c>
      <c r="BM713" s="416">
        <v>1.94</v>
      </c>
      <c r="BN713" s="416">
        <v>1135.99</v>
      </c>
      <c r="BO713" s="416">
        <v>1710.73</v>
      </c>
      <c r="BP713" s="416">
        <v>518.74</v>
      </c>
      <c r="BQ713" s="416">
        <v>224.03</v>
      </c>
      <c r="BR713" s="416">
        <v>71.64</v>
      </c>
      <c r="BS713" s="416">
        <v>21.67</v>
      </c>
      <c r="BT713" s="416">
        <v>8.3000000000000007</v>
      </c>
      <c r="BU713" s="416">
        <v>0</v>
      </c>
      <c r="BV713" s="416">
        <v>3693.04</v>
      </c>
      <c r="BW713" s="416">
        <v>0</v>
      </c>
      <c r="BX713" s="416">
        <v>0</v>
      </c>
      <c r="BY713" s="416">
        <v>0</v>
      </c>
      <c r="BZ713" s="416">
        <v>0</v>
      </c>
      <c r="CA713" s="416">
        <v>0</v>
      </c>
      <c r="CB713" s="416">
        <v>0</v>
      </c>
      <c r="CC713" s="416">
        <v>0</v>
      </c>
      <c r="CD713" s="416">
        <v>0</v>
      </c>
      <c r="CE713" s="416">
        <v>0</v>
      </c>
      <c r="CF713" s="416">
        <v>0</v>
      </c>
      <c r="CG713" s="247"/>
      <c r="CH713" s="247"/>
      <c r="CI713" s="247"/>
      <c r="CJ713" s="247"/>
      <c r="CK713" s="247"/>
      <c r="CL713" s="247"/>
      <c r="CM713" s="247"/>
      <c r="CN713" s="247"/>
      <c r="CO713" s="247"/>
      <c r="CP713" s="247"/>
      <c r="CQ713" s="247"/>
      <c r="CR713" s="247"/>
      <c r="CS713" s="247"/>
      <c r="CT713" s="247"/>
      <c r="CU713" s="247"/>
      <c r="CV713" s="247"/>
      <c r="CW713" s="247"/>
      <c r="CX713" s="247"/>
      <c r="CY713" s="247"/>
      <c r="CZ713" s="247"/>
      <c r="DA713" s="247"/>
      <c r="DB713" s="247"/>
      <c r="DC713" s="247"/>
      <c r="DD713" s="247"/>
      <c r="DE713" s="247"/>
    </row>
    <row r="714" spans="1:109" x14ac:dyDescent="0.2">
      <c r="A714" s="150" t="s">
        <v>163</v>
      </c>
      <c r="B714" s="151" t="s">
        <v>280</v>
      </c>
      <c r="C714" s="152" t="s">
        <v>128</v>
      </c>
      <c r="D714" s="404" t="s">
        <v>281</v>
      </c>
      <c r="E714" s="416">
        <v>0</v>
      </c>
      <c r="F714" s="416">
        <v>474967</v>
      </c>
      <c r="G714" s="416">
        <v>1036486</v>
      </c>
      <c r="H714" s="416">
        <v>3491887</v>
      </c>
      <c r="I714" s="416">
        <v>519637</v>
      </c>
      <c r="J714" s="416">
        <v>108163</v>
      </c>
      <c r="K714" s="416">
        <v>23939</v>
      </c>
      <c r="L714" s="416">
        <v>2375</v>
      </c>
      <c r="M714" s="416">
        <v>0</v>
      </c>
      <c r="N714" s="416">
        <v>5657454</v>
      </c>
      <c r="O714" s="416">
        <v>203</v>
      </c>
      <c r="P714" s="416">
        <v>1236047</v>
      </c>
      <c r="Q714" s="416">
        <v>2077546</v>
      </c>
      <c r="R714" s="416">
        <v>6242305</v>
      </c>
      <c r="S714" s="416">
        <v>1119328</v>
      </c>
      <c r="T714" s="416">
        <v>161492</v>
      </c>
      <c r="U714" s="416">
        <v>24721</v>
      </c>
      <c r="V714" s="416">
        <v>1066</v>
      </c>
      <c r="W714" s="416">
        <v>0</v>
      </c>
      <c r="X714" s="416">
        <v>10862708</v>
      </c>
      <c r="Y714" s="416">
        <v>203</v>
      </c>
      <c r="Z714" s="416">
        <v>1711014</v>
      </c>
      <c r="AA714" s="416">
        <v>3114032</v>
      </c>
      <c r="AB714" s="416">
        <v>9734192</v>
      </c>
      <c r="AC714" s="416">
        <v>1638965</v>
      </c>
      <c r="AD714" s="416">
        <v>269655</v>
      </c>
      <c r="AE714" s="416">
        <v>48660</v>
      </c>
      <c r="AF714" s="416">
        <v>3441</v>
      </c>
      <c r="AG714" s="416">
        <v>0</v>
      </c>
      <c r="AH714" s="416">
        <v>16520162</v>
      </c>
      <c r="AI714" s="416">
        <v>739.81666666666672</v>
      </c>
      <c r="AJ714" s="416">
        <v>887.78</v>
      </c>
      <c r="AK714" s="416">
        <v>1035.7433333333333</v>
      </c>
      <c r="AL714" s="416">
        <v>1183.7066666666667</v>
      </c>
      <c r="AM714" s="416">
        <v>1331.67</v>
      </c>
      <c r="AN714" s="416">
        <v>1627.5966666666668</v>
      </c>
      <c r="AO714" s="416">
        <v>1923.5233333333333</v>
      </c>
      <c r="AP714" s="416">
        <v>2219.4500000000003</v>
      </c>
      <c r="AQ714" s="416">
        <v>2663.34</v>
      </c>
      <c r="AR714" s="416">
        <v>0</v>
      </c>
      <c r="AS714" s="416">
        <v>0</v>
      </c>
      <c r="AT714" s="416">
        <v>535.00529410439526</v>
      </c>
      <c r="AU714" s="416">
        <v>1000.717037361251</v>
      </c>
      <c r="AV714" s="416">
        <v>2949.9597310144404</v>
      </c>
      <c r="AW714" s="416">
        <v>390.2145426419458</v>
      </c>
      <c r="AX714" s="416">
        <v>66.455653427650986</v>
      </c>
      <c r="AY714" s="416">
        <v>12.445391009900236</v>
      </c>
      <c r="AZ714" s="416">
        <v>1.0700849309513616</v>
      </c>
      <c r="BA714" s="416">
        <v>0</v>
      </c>
      <c r="BB714" s="416">
        <v>4955.8677344905345</v>
      </c>
      <c r="BC714" s="416">
        <v>0.27439230439973866</v>
      </c>
      <c r="BD714" s="416">
        <v>1392.289756471198</v>
      </c>
      <c r="BE714" s="416">
        <v>2005.8502267292733</v>
      </c>
      <c r="BF714" s="416">
        <v>5273.5235643965843</v>
      </c>
      <c r="BG714" s="416">
        <v>840.54457936275503</v>
      </c>
      <c r="BH714" s="416">
        <v>99.22114201102238</v>
      </c>
      <c r="BI714" s="416">
        <v>12.85193663710864</v>
      </c>
      <c r="BJ714" s="416">
        <v>0.48029917321859011</v>
      </c>
      <c r="BK714" s="416">
        <v>0</v>
      </c>
      <c r="BL714" s="416">
        <v>9625.0358970855596</v>
      </c>
      <c r="BM714" s="416">
        <v>0.27</v>
      </c>
      <c r="BN714" s="416">
        <v>1927.3</v>
      </c>
      <c r="BO714" s="416">
        <v>3006.57</v>
      </c>
      <c r="BP714" s="416">
        <v>8223.48</v>
      </c>
      <c r="BQ714" s="416">
        <v>1230.76</v>
      </c>
      <c r="BR714" s="416">
        <v>165.68</v>
      </c>
      <c r="BS714" s="416">
        <v>25.3</v>
      </c>
      <c r="BT714" s="416">
        <v>1.55</v>
      </c>
      <c r="BU714" s="416">
        <v>0</v>
      </c>
      <c r="BV714" s="416">
        <v>14580.909999999998</v>
      </c>
      <c r="BW714" s="416">
        <v>0</v>
      </c>
      <c r="BX714" s="416">
        <v>0</v>
      </c>
      <c r="BY714" s="416">
        <v>0</v>
      </c>
      <c r="BZ714" s="416">
        <v>0</v>
      </c>
      <c r="CA714" s="416">
        <v>0</v>
      </c>
      <c r="CB714" s="416">
        <v>0</v>
      </c>
      <c r="CC714" s="416">
        <v>0</v>
      </c>
      <c r="CD714" s="416">
        <v>0</v>
      </c>
      <c r="CE714" s="416">
        <v>0</v>
      </c>
      <c r="CF714" s="416">
        <v>0</v>
      </c>
      <c r="CG714" s="247"/>
      <c r="CH714" s="247"/>
      <c r="CI714" s="247"/>
      <c r="CJ714" s="247"/>
      <c r="CK714" s="247"/>
      <c r="CL714" s="247"/>
      <c r="CM714" s="247"/>
      <c r="CN714" s="247"/>
      <c r="CO714" s="247"/>
      <c r="CP714" s="247"/>
      <c r="CQ714" s="247"/>
      <c r="CR714" s="247"/>
      <c r="CS714" s="247"/>
      <c r="CT714" s="247"/>
      <c r="CU714" s="247"/>
      <c r="CV714" s="247"/>
      <c r="CW714" s="247"/>
      <c r="CX714" s="247"/>
      <c r="CY714" s="247"/>
      <c r="CZ714" s="247"/>
      <c r="DA714" s="247"/>
      <c r="DB714" s="247"/>
      <c r="DC714" s="247"/>
      <c r="DD714" s="247"/>
      <c r="DE714" s="247"/>
    </row>
    <row r="715" spans="1:109" x14ac:dyDescent="0.2">
      <c r="A715" s="150" t="s">
        <v>165</v>
      </c>
      <c r="B715" s="151" t="s">
        <v>280</v>
      </c>
      <c r="C715" s="152" t="s">
        <v>128</v>
      </c>
      <c r="D715" s="404" t="s">
        <v>164</v>
      </c>
      <c r="E715" s="416">
        <v>0</v>
      </c>
      <c r="F715" s="416">
        <v>202213</v>
      </c>
      <c r="G715" s="416">
        <v>1011150</v>
      </c>
      <c r="H715" s="416">
        <v>2351632</v>
      </c>
      <c r="I715" s="416">
        <v>2379917</v>
      </c>
      <c r="J715" s="416">
        <v>1988050</v>
      </c>
      <c r="K715" s="416">
        <v>1049626</v>
      </c>
      <c r="L715" s="416">
        <v>528781</v>
      </c>
      <c r="M715" s="416">
        <v>34227</v>
      </c>
      <c r="N715" s="416">
        <v>9545596</v>
      </c>
      <c r="O715" s="416">
        <v>0</v>
      </c>
      <c r="P715" s="416">
        <v>636477</v>
      </c>
      <c r="Q715" s="416">
        <v>1756932</v>
      </c>
      <c r="R715" s="416">
        <v>4022174</v>
      </c>
      <c r="S715" s="416">
        <v>4356254</v>
      </c>
      <c r="T715" s="416">
        <v>2600745</v>
      </c>
      <c r="U715" s="416">
        <v>1015465</v>
      </c>
      <c r="V715" s="416">
        <v>395991</v>
      </c>
      <c r="W715" s="416">
        <v>10920</v>
      </c>
      <c r="X715" s="416">
        <v>14794958</v>
      </c>
      <c r="Y715" s="416">
        <v>0</v>
      </c>
      <c r="Z715" s="416">
        <v>838690</v>
      </c>
      <c r="AA715" s="416">
        <v>2768082</v>
      </c>
      <c r="AB715" s="416">
        <v>6373806</v>
      </c>
      <c r="AC715" s="416">
        <v>6736171</v>
      </c>
      <c r="AD715" s="416">
        <v>4588795</v>
      </c>
      <c r="AE715" s="416">
        <v>2065091</v>
      </c>
      <c r="AF715" s="416">
        <v>924772</v>
      </c>
      <c r="AG715" s="416">
        <v>45147</v>
      </c>
      <c r="AH715" s="416">
        <v>24340554</v>
      </c>
      <c r="AI715" s="416">
        <v>776.15</v>
      </c>
      <c r="AJ715" s="416">
        <v>931.37999999999988</v>
      </c>
      <c r="AK715" s="416">
        <v>1086.6099999999999</v>
      </c>
      <c r="AL715" s="416">
        <v>1241.8399999999999</v>
      </c>
      <c r="AM715" s="416">
        <v>1397.07</v>
      </c>
      <c r="AN715" s="416">
        <v>1707.53</v>
      </c>
      <c r="AO715" s="416">
        <v>2017.9899999999998</v>
      </c>
      <c r="AP715" s="416">
        <v>2328.4499999999998</v>
      </c>
      <c r="AQ715" s="416">
        <v>2794.14</v>
      </c>
      <c r="AR715" s="416">
        <v>0</v>
      </c>
      <c r="AS715" s="416">
        <v>0</v>
      </c>
      <c r="AT715" s="416">
        <v>217.11116837381093</v>
      </c>
      <c r="AU715" s="416">
        <v>930.55466082587134</v>
      </c>
      <c r="AV715" s="416">
        <v>1893.6674611866265</v>
      </c>
      <c r="AW715" s="416">
        <v>1703.505908794835</v>
      </c>
      <c r="AX715" s="416">
        <v>1164.2840828565238</v>
      </c>
      <c r="AY715" s="416">
        <v>520.13439115159144</v>
      </c>
      <c r="AZ715" s="416">
        <v>227.09570744486678</v>
      </c>
      <c r="BA715" s="416">
        <v>12.249565161373447</v>
      </c>
      <c r="BB715" s="416">
        <v>6668.6029457955001</v>
      </c>
      <c r="BC715" s="416">
        <v>0</v>
      </c>
      <c r="BD715" s="416">
        <v>683.36983830445149</v>
      </c>
      <c r="BE715" s="416">
        <v>1616.8929054582602</v>
      </c>
      <c r="BF715" s="416">
        <v>3238.8826257810993</v>
      </c>
      <c r="BG715" s="416">
        <v>3118.1358128082347</v>
      </c>
      <c r="BH715" s="416">
        <v>1523.1035472290384</v>
      </c>
      <c r="BI715" s="416">
        <v>503.20616058553321</v>
      </c>
      <c r="BJ715" s="416">
        <v>170.06635315338531</v>
      </c>
      <c r="BK715" s="416">
        <v>3.9081792608817025</v>
      </c>
      <c r="BL715" s="416">
        <v>10857.565422580883</v>
      </c>
      <c r="BM715" s="416">
        <v>0</v>
      </c>
      <c r="BN715" s="416">
        <v>900.48</v>
      </c>
      <c r="BO715" s="416">
        <v>2547.4499999999998</v>
      </c>
      <c r="BP715" s="416">
        <v>5132.55</v>
      </c>
      <c r="BQ715" s="416">
        <v>4821.6400000000003</v>
      </c>
      <c r="BR715" s="416">
        <v>2687.39</v>
      </c>
      <c r="BS715" s="416">
        <v>1023.34</v>
      </c>
      <c r="BT715" s="416">
        <v>397.16</v>
      </c>
      <c r="BU715" s="416">
        <v>16.16</v>
      </c>
      <c r="BV715" s="416">
        <v>17526.169999999998</v>
      </c>
      <c r="BW715" s="416">
        <v>0</v>
      </c>
      <c r="BX715" s="416">
        <v>0</v>
      </c>
      <c r="BY715" s="416">
        <v>0</v>
      </c>
      <c r="BZ715" s="416">
        <v>0</v>
      </c>
      <c r="CA715" s="416">
        <v>0</v>
      </c>
      <c r="CB715" s="416">
        <v>0</v>
      </c>
      <c r="CC715" s="416">
        <v>0</v>
      </c>
      <c r="CD715" s="416">
        <v>0</v>
      </c>
      <c r="CE715" s="416">
        <v>0</v>
      </c>
      <c r="CF715" s="416">
        <v>0</v>
      </c>
      <c r="CG715" s="247"/>
      <c r="CH715" s="247"/>
      <c r="CI715" s="247"/>
      <c r="CJ715" s="247"/>
      <c r="CK715" s="247"/>
      <c r="CL715" s="247"/>
      <c r="CM715" s="247"/>
      <c r="CN715" s="247"/>
      <c r="CO715" s="247"/>
      <c r="CP715" s="247"/>
      <c r="CQ715" s="247"/>
      <c r="CR715" s="247"/>
      <c r="CS715" s="247"/>
      <c r="CT715" s="247"/>
      <c r="CU715" s="247"/>
      <c r="CV715" s="247"/>
      <c r="CW715" s="247"/>
      <c r="CX715" s="247"/>
      <c r="CY715" s="247"/>
      <c r="CZ715" s="247"/>
      <c r="DA715" s="247"/>
      <c r="DB715" s="247"/>
      <c r="DC715" s="247"/>
      <c r="DD715" s="247"/>
      <c r="DE715" s="247"/>
    </row>
    <row r="716" spans="1:109" x14ac:dyDescent="0.2">
      <c r="A716" s="150" t="s">
        <v>167</v>
      </c>
      <c r="B716" s="151" t="s">
        <v>282</v>
      </c>
      <c r="C716" s="152" t="s">
        <v>283</v>
      </c>
      <c r="D716" s="404" t="s">
        <v>166</v>
      </c>
      <c r="E716" s="416">
        <v>44037</v>
      </c>
      <c r="F716" s="416">
        <v>6026081</v>
      </c>
      <c r="G716" s="416">
        <v>842373</v>
      </c>
      <c r="H716" s="416">
        <v>520139</v>
      </c>
      <c r="I716" s="416">
        <v>206434</v>
      </c>
      <c r="J716" s="416">
        <v>77368</v>
      </c>
      <c r="K716" s="416">
        <v>23082</v>
      </c>
      <c r="L716" s="416">
        <v>3852</v>
      </c>
      <c r="M716" s="416">
        <v>0</v>
      </c>
      <c r="N716" s="416">
        <v>7743366</v>
      </c>
      <c r="O716" s="416">
        <v>36948</v>
      </c>
      <c r="P716" s="416">
        <v>6405260</v>
      </c>
      <c r="Q716" s="416">
        <v>590930</v>
      </c>
      <c r="R716" s="416">
        <v>232496</v>
      </c>
      <c r="S716" s="416">
        <v>91624</v>
      </c>
      <c r="T716" s="416">
        <v>24127</v>
      </c>
      <c r="U716" s="416">
        <v>9273</v>
      </c>
      <c r="V716" s="416">
        <v>890</v>
      </c>
      <c r="W716" s="416">
        <v>0</v>
      </c>
      <c r="X716" s="416">
        <v>7391548</v>
      </c>
      <c r="Y716" s="416">
        <v>80985</v>
      </c>
      <c r="Z716" s="416">
        <v>12431341</v>
      </c>
      <c r="AA716" s="416">
        <v>1433303</v>
      </c>
      <c r="AB716" s="416">
        <v>752635</v>
      </c>
      <c r="AC716" s="416">
        <v>298058</v>
      </c>
      <c r="AD716" s="416">
        <v>101495</v>
      </c>
      <c r="AE716" s="416">
        <v>32355</v>
      </c>
      <c r="AF716" s="416">
        <v>4742</v>
      </c>
      <c r="AG716" s="416">
        <v>0</v>
      </c>
      <c r="AH716" s="416">
        <v>15134914</v>
      </c>
      <c r="AI716" s="416">
        <v>816.60000000000014</v>
      </c>
      <c r="AJ716" s="416">
        <v>979.92000000000007</v>
      </c>
      <c r="AK716" s="416">
        <v>1143.24</v>
      </c>
      <c r="AL716" s="416">
        <v>1306.56</v>
      </c>
      <c r="AM716" s="416">
        <v>1469.88</v>
      </c>
      <c r="AN716" s="416">
        <v>1796.5200000000002</v>
      </c>
      <c r="AO716" s="416">
        <v>2123.1600000000003</v>
      </c>
      <c r="AP716" s="416">
        <v>2449.8000000000002</v>
      </c>
      <c r="AQ716" s="416">
        <v>2939.76</v>
      </c>
      <c r="AR716" s="416">
        <v>0</v>
      </c>
      <c r="AS716" s="416">
        <v>53.92725936811167</v>
      </c>
      <c r="AT716" s="416">
        <v>6149.5642501428683</v>
      </c>
      <c r="AU716" s="416">
        <v>736.82953710506979</v>
      </c>
      <c r="AV716" s="416">
        <v>398.09805902522658</v>
      </c>
      <c r="AW716" s="416">
        <v>140.44275723188287</v>
      </c>
      <c r="AX716" s="416">
        <v>43.065482154387368</v>
      </c>
      <c r="AY716" s="416">
        <v>10.871531113999886</v>
      </c>
      <c r="AZ716" s="416">
        <v>1.5723732549595884</v>
      </c>
      <c r="BA716" s="416">
        <v>0</v>
      </c>
      <c r="BB716" s="416">
        <v>7534.3712493965058</v>
      </c>
      <c r="BC716" s="416">
        <v>45.246142542248336</v>
      </c>
      <c r="BD716" s="416">
        <v>6536.5131847497751</v>
      </c>
      <c r="BE716" s="416">
        <v>516.89059165179663</v>
      </c>
      <c r="BF716" s="416">
        <v>177.94513837864315</v>
      </c>
      <c r="BG716" s="416">
        <v>62.334340218249103</v>
      </c>
      <c r="BH716" s="416">
        <v>13.429853271881191</v>
      </c>
      <c r="BI716" s="416">
        <v>4.3675464873113654</v>
      </c>
      <c r="BJ716" s="416">
        <v>0.3632949628541105</v>
      </c>
      <c r="BK716" s="416">
        <v>0</v>
      </c>
      <c r="BL716" s="416">
        <v>7357.0900922627598</v>
      </c>
      <c r="BM716" s="416">
        <v>99.17</v>
      </c>
      <c r="BN716" s="416">
        <v>12686.08</v>
      </c>
      <c r="BO716" s="416">
        <v>1253.72</v>
      </c>
      <c r="BP716" s="416">
        <v>576.04</v>
      </c>
      <c r="BQ716" s="416">
        <v>202.78</v>
      </c>
      <c r="BR716" s="416">
        <v>56.5</v>
      </c>
      <c r="BS716" s="416">
        <v>15.24</v>
      </c>
      <c r="BT716" s="416">
        <v>1.94</v>
      </c>
      <c r="BU716" s="416">
        <v>0</v>
      </c>
      <c r="BV716" s="416">
        <v>14891.47</v>
      </c>
      <c r="BW716" s="416">
        <v>99.17</v>
      </c>
      <c r="BX716" s="416">
        <v>12686.08</v>
      </c>
      <c r="BY716" s="416">
        <v>1253.72</v>
      </c>
      <c r="BZ716" s="416">
        <v>576.04</v>
      </c>
      <c r="CA716" s="416">
        <v>202.78</v>
      </c>
      <c r="CB716" s="416">
        <v>56.5</v>
      </c>
      <c r="CC716" s="416">
        <v>15.24</v>
      </c>
      <c r="CD716" s="416">
        <v>1.94</v>
      </c>
      <c r="CE716" s="416">
        <v>0</v>
      </c>
      <c r="CF716" s="416">
        <v>14891.47</v>
      </c>
      <c r="CG716" s="247"/>
      <c r="CH716" s="247"/>
      <c r="CI716" s="247"/>
      <c r="CJ716" s="247"/>
      <c r="CK716" s="247"/>
      <c r="CL716" s="247"/>
      <c r="CM716" s="247"/>
      <c r="CN716" s="247"/>
      <c r="CO716" s="247"/>
      <c r="CP716" s="247"/>
      <c r="CQ716" s="247"/>
      <c r="CR716" s="247"/>
      <c r="CS716" s="247"/>
      <c r="CT716" s="247"/>
      <c r="CU716" s="247"/>
      <c r="CV716" s="247"/>
      <c r="CW716" s="247"/>
      <c r="CX716" s="247"/>
      <c r="CY716" s="247"/>
      <c r="CZ716" s="247"/>
      <c r="DA716" s="247"/>
      <c r="DB716" s="247"/>
      <c r="DC716" s="247"/>
      <c r="DD716" s="247"/>
      <c r="DE716" s="247"/>
    </row>
    <row r="717" spans="1:109" x14ac:dyDescent="0.2">
      <c r="A717" s="150" t="s">
        <v>169</v>
      </c>
      <c r="B717" s="151" t="s">
        <v>276</v>
      </c>
      <c r="C717" s="152" t="s">
        <v>278</v>
      </c>
      <c r="D717" s="404" t="s">
        <v>168</v>
      </c>
      <c r="E717" s="416">
        <v>4739</v>
      </c>
      <c r="F717" s="416">
        <v>1781765</v>
      </c>
      <c r="G717" s="416">
        <v>342179</v>
      </c>
      <c r="H717" s="416">
        <v>206770</v>
      </c>
      <c r="I717" s="416">
        <v>67622</v>
      </c>
      <c r="J717" s="416">
        <v>25697</v>
      </c>
      <c r="K717" s="416">
        <v>0</v>
      </c>
      <c r="L717" s="416">
        <v>0</v>
      </c>
      <c r="M717" s="416">
        <v>0</v>
      </c>
      <c r="N717" s="416">
        <v>2428772</v>
      </c>
      <c r="O717" s="416">
        <v>5743</v>
      </c>
      <c r="P717" s="416">
        <v>3073151</v>
      </c>
      <c r="Q717" s="416">
        <v>205309</v>
      </c>
      <c r="R717" s="416">
        <v>72096</v>
      </c>
      <c r="S717" s="416">
        <v>22171</v>
      </c>
      <c r="T717" s="416">
        <v>9975</v>
      </c>
      <c r="U717" s="416">
        <v>1294</v>
      </c>
      <c r="V717" s="416">
        <v>0</v>
      </c>
      <c r="W717" s="416">
        <v>0</v>
      </c>
      <c r="X717" s="416">
        <v>3389739</v>
      </c>
      <c r="Y717" s="416">
        <v>10482</v>
      </c>
      <c r="Z717" s="416">
        <v>4854916</v>
      </c>
      <c r="AA717" s="416">
        <v>547488</v>
      </c>
      <c r="AB717" s="416">
        <v>278866</v>
      </c>
      <c r="AC717" s="416">
        <v>89793</v>
      </c>
      <c r="AD717" s="416">
        <v>35672</v>
      </c>
      <c r="AE717" s="416">
        <v>1294</v>
      </c>
      <c r="AF717" s="416">
        <v>0</v>
      </c>
      <c r="AG717" s="416">
        <v>0</v>
      </c>
      <c r="AH717" s="416">
        <v>5818511</v>
      </c>
      <c r="AI717" s="416">
        <v>899.63333333333333</v>
      </c>
      <c r="AJ717" s="416">
        <v>1079.56</v>
      </c>
      <c r="AK717" s="416">
        <v>1259.4866666666667</v>
      </c>
      <c r="AL717" s="416">
        <v>1439.4133333333332</v>
      </c>
      <c r="AM717" s="416">
        <v>1619.34</v>
      </c>
      <c r="AN717" s="416">
        <v>1979.1933333333334</v>
      </c>
      <c r="AO717" s="416">
        <v>2339.0466666666666</v>
      </c>
      <c r="AP717" s="416">
        <v>2698.9</v>
      </c>
      <c r="AQ717" s="416">
        <v>3238.68</v>
      </c>
      <c r="AR717" s="416">
        <v>0</v>
      </c>
      <c r="AS717" s="416">
        <v>5.2677016562303161</v>
      </c>
      <c r="AT717" s="416">
        <v>1650.4548149245991</v>
      </c>
      <c r="AU717" s="416">
        <v>271.68131990281756</v>
      </c>
      <c r="AV717" s="416">
        <v>143.64880136351849</v>
      </c>
      <c r="AW717" s="416">
        <v>41.758988229772626</v>
      </c>
      <c r="AX717" s="416">
        <v>12.983572431866181</v>
      </c>
      <c r="AY717" s="416">
        <v>0</v>
      </c>
      <c r="AZ717" s="416">
        <v>0</v>
      </c>
      <c r="BA717" s="416">
        <v>0</v>
      </c>
      <c r="BB717" s="416">
        <v>2125.7951985088043</v>
      </c>
      <c r="BC717" s="416">
        <v>6.3837118826188446</v>
      </c>
      <c r="BD717" s="416">
        <v>2846.6699396050244</v>
      </c>
      <c r="BE717" s="416">
        <v>163.01006230051397</v>
      </c>
      <c r="BF717" s="416">
        <v>50.087072511023017</v>
      </c>
      <c r="BG717" s="416">
        <v>13.691380438944263</v>
      </c>
      <c r="BH717" s="416">
        <v>5.039932093546529</v>
      </c>
      <c r="BI717" s="416">
        <v>0.55321683762900553</v>
      </c>
      <c r="BJ717" s="416">
        <v>0</v>
      </c>
      <c r="BK717" s="416">
        <v>0</v>
      </c>
      <c r="BL717" s="416">
        <v>3085.4353156693001</v>
      </c>
      <c r="BM717" s="416">
        <v>11.65</v>
      </c>
      <c r="BN717" s="416">
        <v>4497.12</v>
      </c>
      <c r="BO717" s="416">
        <v>434.69</v>
      </c>
      <c r="BP717" s="416">
        <v>193.74</v>
      </c>
      <c r="BQ717" s="416">
        <v>55.45</v>
      </c>
      <c r="BR717" s="416">
        <v>18.02</v>
      </c>
      <c r="BS717" s="416">
        <v>0.55000000000000004</v>
      </c>
      <c r="BT717" s="416">
        <v>0</v>
      </c>
      <c r="BU717" s="416">
        <v>0</v>
      </c>
      <c r="BV717" s="416">
        <v>5211.2199999999993</v>
      </c>
      <c r="BW717" s="416">
        <v>0</v>
      </c>
      <c r="BX717" s="416">
        <v>0</v>
      </c>
      <c r="BY717" s="416">
        <v>0</v>
      </c>
      <c r="BZ717" s="416">
        <v>0</v>
      </c>
      <c r="CA717" s="416">
        <v>0</v>
      </c>
      <c r="CB717" s="416">
        <v>0</v>
      </c>
      <c r="CC717" s="416">
        <v>0</v>
      </c>
      <c r="CD717" s="416">
        <v>0</v>
      </c>
      <c r="CE717" s="416">
        <v>0</v>
      </c>
      <c r="CF717" s="416">
        <v>0</v>
      </c>
      <c r="CG717" s="247"/>
      <c r="CH717" s="247"/>
      <c r="CI717" s="247"/>
      <c r="CJ717" s="247"/>
      <c r="CK717" s="247"/>
      <c r="CL717" s="247"/>
      <c r="CM717" s="247"/>
      <c r="CN717" s="247"/>
      <c r="CO717" s="247"/>
      <c r="CP717" s="247"/>
      <c r="CQ717" s="247"/>
      <c r="CR717" s="247"/>
      <c r="CS717" s="247"/>
      <c r="CT717" s="247"/>
      <c r="CU717" s="247"/>
      <c r="CV717" s="247"/>
      <c r="CW717" s="247"/>
      <c r="CX717" s="247"/>
      <c r="CY717" s="247"/>
      <c r="CZ717" s="247"/>
      <c r="DA717" s="247"/>
      <c r="DB717" s="247"/>
      <c r="DC717" s="247"/>
      <c r="DD717" s="247"/>
      <c r="DE717" s="247"/>
    </row>
    <row r="718" spans="1:109" x14ac:dyDescent="0.2">
      <c r="A718" s="150" t="s">
        <v>171</v>
      </c>
      <c r="B718" s="151" t="s">
        <v>276</v>
      </c>
      <c r="C718" s="152" t="s">
        <v>69</v>
      </c>
      <c r="D718" s="404" t="s">
        <v>170</v>
      </c>
      <c r="E718" s="416">
        <v>1300</v>
      </c>
      <c r="F718" s="416">
        <v>1184972</v>
      </c>
      <c r="G718" s="416">
        <v>1596621</v>
      </c>
      <c r="H718" s="416">
        <v>2067180</v>
      </c>
      <c r="I718" s="416">
        <v>779961</v>
      </c>
      <c r="J718" s="416">
        <v>257522</v>
      </c>
      <c r="K718" s="416">
        <v>85501</v>
      </c>
      <c r="L718" s="416">
        <v>20348</v>
      </c>
      <c r="M718" s="416">
        <v>0</v>
      </c>
      <c r="N718" s="416">
        <v>5993405</v>
      </c>
      <c r="O718" s="416">
        <v>0</v>
      </c>
      <c r="P718" s="416">
        <v>1289654</v>
      </c>
      <c r="Q718" s="416">
        <v>1795339</v>
      </c>
      <c r="R718" s="416">
        <v>1812151</v>
      </c>
      <c r="S718" s="416">
        <v>626561</v>
      </c>
      <c r="T718" s="416">
        <v>131508</v>
      </c>
      <c r="U718" s="416">
        <v>35654</v>
      </c>
      <c r="V718" s="416">
        <v>3590</v>
      </c>
      <c r="W718" s="416">
        <v>0</v>
      </c>
      <c r="X718" s="416">
        <v>5694457</v>
      </c>
      <c r="Y718" s="416">
        <v>1300</v>
      </c>
      <c r="Z718" s="416">
        <v>2474626</v>
      </c>
      <c r="AA718" s="416">
        <v>3391960</v>
      </c>
      <c r="AB718" s="416">
        <v>3879331</v>
      </c>
      <c r="AC718" s="416">
        <v>1406522</v>
      </c>
      <c r="AD718" s="416">
        <v>389030</v>
      </c>
      <c r="AE718" s="416">
        <v>121155</v>
      </c>
      <c r="AF718" s="416">
        <v>23938</v>
      </c>
      <c r="AG718" s="416">
        <v>0</v>
      </c>
      <c r="AH718" s="416">
        <v>11687862</v>
      </c>
      <c r="AI718" s="416">
        <v>866.48888888888894</v>
      </c>
      <c r="AJ718" s="416">
        <v>1039.7866666666666</v>
      </c>
      <c r="AK718" s="416">
        <v>1213.0844444444444</v>
      </c>
      <c r="AL718" s="416">
        <v>1386.3822222222223</v>
      </c>
      <c r="AM718" s="416">
        <v>1559.68</v>
      </c>
      <c r="AN718" s="416">
        <v>1906.2755555555557</v>
      </c>
      <c r="AO718" s="416">
        <v>2252.8711111111111</v>
      </c>
      <c r="AP718" s="416">
        <v>2599.4666666666667</v>
      </c>
      <c r="AQ718" s="416">
        <v>3119.36</v>
      </c>
      <c r="AR718" s="416">
        <v>0</v>
      </c>
      <c r="AS718" s="416">
        <v>1.5003077554370126</v>
      </c>
      <c r="AT718" s="416">
        <v>1139.6299240869923</v>
      </c>
      <c r="AU718" s="416">
        <v>1316.1664114250543</v>
      </c>
      <c r="AV718" s="416">
        <v>1491.0606662905211</v>
      </c>
      <c r="AW718" s="416">
        <v>500.07758001641361</v>
      </c>
      <c r="AX718" s="416">
        <v>135.09169713134628</v>
      </c>
      <c r="AY718" s="416">
        <v>37.952015798112434</v>
      </c>
      <c r="AZ718" s="416">
        <v>7.8277595404185476</v>
      </c>
      <c r="BA718" s="416">
        <v>0</v>
      </c>
      <c r="BB718" s="416">
        <v>4629.3063620442963</v>
      </c>
      <c r="BC718" s="416">
        <v>0</v>
      </c>
      <c r="BD718" s="416">
        <v>1240.3063448912599</v>
      </c>
      <c r="BE718" s="416">
        <v>1479.9785853508413</v>
      </c>
      <c r="BF718" s="416">
        <v>1307.1077881360279</v>
      </c>
      <c r="BG718" s="416">
        <v>401.72407160443169</v>
      </c>
      <c r="BH718" s="416">
        <v>68.986878427276451</v>
      </c>
      <c r="BI718" s="416">
        <v>15.82602742968972</v>
      </c>
      <c r="BJ718" s="416">
        <v>1.3810525235945834</v>
      </c>
      <c r="BK718" s="416">
        <v>0</v>
      </c>
      <c r="BL718" s="416">
        <v>4515.310748363122</v>
      </c>
      <c r="BM718" s="416">
        <v>1.5</v>
      </c>
      <c r="BN718" s="416">
        <v>2379.94</v>
      </c>
      <c r="BO718" s="416">
        <v>2796.14</v>
      </c>
      <c r="BP718" s="416">
        <v>2798.17</v>
      </c>
      <c r="BQ718" s="416">
        <v>901.8</v>
      </c>
      <c r="BR718" s="416">
        <v>204.08</v>
      </c>
      <c r="BS718" s="416">
        <v>53.78</v>
      </c>
      <c r="BT718" s="416">
        <v>9.2100000000000009</v>
      </c>
      <c r="BU718" s="416">
        <v>0</v>
      </c>
      <c r="BV718" s="416">
        <v>9144.619999999999</v>
      </c>
      <c r="BW718" s="416">
        <v>0</v>
      </c>
      <c r="BX718" s="416">
        <v>0</v>
      </c>
      <c r="BY718" s="416">
        <v>0</v>
      </c>
      <c r="BZ718" s="416">
        <v>0</v>
      </c>
      <c r="CA718" s="416">
        <v>0</v>
      </c>
      <c r="CB718" s="416">
        <v>0</v>
      </c>
      <c r="CC718" s="416">
        <v>0</v>
      </c>
      <c r="CD718" s="416">
        <v>0</v>
      </c>
      <c r="CE718" s="416">
        <v>0</v>
      </c>
      <c r="CF718" s="416">
        <v>0</v>
      </c>
      <c r="CG718" s="247"/>
      <c r="CH718" s="247"/>
      <c r="CI718" s="247"/>
      <c r="CJ718" s="247"/>
      <c r="CK718" s="247"/>
      <c r="CL718" s="247"/>
      <c r="CM718" s="247"/>
      <c r="CN718" s="247"/>
      <c r="CO718" s="247"/>
      <c r="CP718" s="247"/>
      <c r="CQ718" s="247"/>
      <c r="CR718" s="247"/>
      <c r="CS718" s="247"/>
      <c r="CT718" s="247"/>
      <c r="CU718" s="247"/>
      <c r="CV718" s="247"/>
      <c r="CW718" s="247"/>
      <c r="CX718" s="247"/>
      <c r="CY718" s="247"/>
      <c r="CZ718" s="247"/>
      <c r="DA718" s="247"/>
      <c r="DB718" s="247"/>
      <c r="DC718" s="247"/>
      <c r="DD718" s="247"/>
      <c r="DE718" s="247"/>
    </row>
    <row r="719" spans="1:109" x14ac:dyDescent="0.2">
      <c r="A719" s="150" t="s">
        <v>172</v>
      </c>
      <c r="B719" s="151" t="s">
        <v>276</v>
      </c>
      <c r="C719" s="152" t="s">
        <v>277</v>
      </c>
      <c r="D719" s="404" t="s">
        <v>54</v>
      </c>
      <c r="E719" s="416">
        <v>0</v>
      </c>
      <c r="F719" s="416">
        <v>156754</v>
      </c>
      <c r="G719" s="416">
        <v>975389</v>
      </c>
      <c r="H719" s="416">
        <v>1131704</v>
      </c>
      <c r="I719" s="416">
        <v>299596</v>
      </c>
      <c r="J719" s="416">
        <v>161435</v>
      </c>
      <c r="K719" s="416">
        <v>66314</v>
      </c>
      <c r="L719" s="416">
        <v>12456</v>
      </c>
      <c r="M719" s="416">
        <v>0</v>
      </c>
      <c r="N719" s="416">
        <v>2803648</v>
      </c>
      <c r="O719" s="416">
        <v>1323</v>
      </c>
      <c r="P719" s="416">
        <v>199576</v>
      </c>
      <c r="Q719" s="416">
        <v>1420345</v>
      </c>
      <c r="R719" s="416">
        <v>2052413</v>
      </c>
      <c r="S719" s="416">
        <v>532066</v>
      </c>
      <c r="T719" s="416">
        <v>130743</v>
      </c>
      <c r="U719" s="416">
        <v>30142</v>
      </c>
      <c r="V719" s="416">
        <v>5049</v>
      </c>
      <c r="W719" s="416">
        <v>0</v>
      </c>
      <c r="X719" s="416">
        <v>4371657</v>
      </c>
      <c r="Y719" s="416">
        <v>1323</v>
      </c>
      <c r="Z719" s="416">
        <v>356330</v>
      </c>
      <c r="AA719" s="416">
        <v>2395734</v>
      </c>
      <c r="AB719" s="416">
        <v>3184117</v>
      </c>
      <c r="AC719" s="416">
        <v>831662</v>
      </c>
      <c r="AD719" s="416">
        <v>292178</v>
      </c>
      <c r="AE719" s="416">
        <v>96456</v>
      </c>
      <c r="AF719" s="416">
        <v>17505</v>
      </c>
      <c r="AG719" s="416">
        <v>0</v>
      </c>
      <c r="AH719" s="416">
        <v>7175305</v>
      </c>
      <c r="AI719" s="416">
        <v>766.29444444444448</v>
      </c>
      <c r="AJ719" s="416">
        <v>919.55333333333328</v>
      </c>
      <c r="AK719" s="416">
        <v>1072.8122222222221</v>
      </c>
      <c r="AL719" s="416">
        <v>1226.0711111111109</v>
      </c>
      <c r="AM719" s="416">
        <v>1379.33</v>
      </c>
      <c r="AN719" s="416">
        <v>1685.8477777777778</v>
      </c>
      <c r="AO719" s="416">
        <v>1992.3655555555554</v>
      </c>
      <c r="AP719" s="416">
        <v>2298.8833333333332</v>
      </c>
      <c r="AQ719" s="416">
        <v>2758.66</v>
      </c>
      <c r="AR719" s="416">
        <v>0</v>
      </c>
      <c r="AS719" s="416">
        <v>0</v>
      </c>
      <c r="AT719" s="416">
        <v>170.46754583747182</v>
      </c>
      <c r="AU719" s="416">
        <v>909.18893334341431</v>
      </c>
      <c r="AV719" s="416">
        <v>923.03292178086474</v>
      </c>
      <c r="AW719" s="416">
        <v>217.204004842931</v>
      </c>
      <c r="AX719" s="416">
        <v>95.758942253254716</v>
      </c>
      <c r="AY719" s="416">
        <v>33.284052625327014</v>
      </c>
      <c r="AZ719" s="416">
        <v>5.4182827894702505</v>
      </c>
      <c r="BA719" s="416">
        <v>0</v>
      </c>
      <c r="BB719" s="416">
        <v>2354.3546834727335</v>
      </c>
      <c r="BC719" s="416">
        <v>1.7264903975118353</v>
      </c>
      <c r="BD719" s="416">
        <v>217.03580723974684</v>
      </c>
      <c r="BE719" s="416">
        <v>1323.9455802040536</v>
      </c>
      <c r="BF719" s="416">
        <v>1673.97549897414</v>
      </c>
      <c r="BG719" s="416">
        <v>385.7423531714673</v>
      </c>
      <c r="BH719" s="416">
        <v>77.55326532051464</v>
      </c>
      <c r="BI719" s="416">
        <v>15.128749799930738</v>
      </c>
      <c r="BJ719" s="416">
        <v>2.1962837029572331</v>
      </c>
      <c r="BK719" s="416">
        <v>0</v>
      </c>
      <c r="BL719" s="416">
        <v>3697.3040288103216</v>
      </c>
      <c r="BM719" s="416">
        <v>1.73</v>
      </c>
      <c r="BN719" s="416">
        <v>387.5</v>
      </c>
      <c r="BO719" s="416">
        <v>2233.13</v>
      </c>
      <c r="BP719" s="416">
        <v>2597.0100000000002</v>
      </c>
      <c r="BQ719" s="416">
        <v>602.95000000000005</v>
      </c>
      <c r="BR719" s="416">
        <v>173.31</v>
      </c>
      <c r="BS719" s="416">
        <v>48.41</v>
      </c>
      <c r="BT719" s="416">
        <v>7.61</v>
      </c>
      <c r="BU719" s="416">
        <v>0</v>
      </c>
      <c r="BV719" s="416">
        <v>6051.6500000000005</v>
      </c>
      <c r="BW719" s="416">
        <v>0</v>
      </c>
      <c r="BX719" s="416">
        <v>0</v>
      </c>
      <c r="BY719" s="416">
        <v>0</v>
      </c>
      <c r="BZ719" s="416">
        <v>0</v>
      </c>
      <c r="CA719" s="416">
        <v>0</v>
      </c>
      <c r="CB719" s="416">
        <v>0</v>
      </c>
      <c r="CC719" s="416">
        <v>0</v>
      </c>
      <c r="CD719" s="416">
        <v>0</v>
      </c>
      <c r="CE719" s="416">
        <v>0</v>
      </c>
      <c r="CF719" s="416">
        <v>0</v>
      </c>
      <c r="CG719" s="247"/>
      <c r="CH719" s="247"/>
      <c r="CI719" s="247"/>
      <c r="CJ719" s="247"/>
      <c r="CK719" s="247"/>
      <c r="CL719" s="247"/>
      <c r="CM719" s="247"/>
      <c r="CN719" s="247"/>
      <c r="CO719" s="247"/>
      <c r="CP719" s="247"/>
      <c r="CQ719" s="247"/>
      <c r="CR719" s="247"/>
      <c r="CS719" s="247"/>
      <c r="CT719" s="247"/>
      <c r="CU719" s="247"/>
      <c r="CV719" s="247"/>
      <c r="CW719" s="247"/>
      <c r="CX719" s="247"/>
      <c r="CY719" s="247"/>
      <c r="CZ719" s="247"/>
      <c r="DA719" s="247"/>
      <c r="DB719" s="247"/>
      <c r="DC719" s="247"/>
      <c r="DD719" s="247"/>
      <c r="DE719" s="247"/>
    </row>
    <row r="720" spans="1:109" x14ac:dyDescent="0.2">
      <c r="A720" s="150" t="s">
        <v>174</v>
      </c>
      <c r="B720" s="151" t="s">
        <v>276</v>
      </c>
      <c r="C720" s="152" t="s">
        <v>279</v>
      </c>
      <c r="D720" s="404" t="s">
        <v>173</v>
      </c>
      <c r="E720" s="416">
        <v>13684.99</v>
      </c>
      <c r="F720" s="416">
        <v>2925277.4</v>
      </c>
      <c r="G720" s="416">
        <v>446199.75</v>
      </c>
      <c r="H720" s="416">
        <v>302661.46999999997</v>
      </c>
      <c r="I720" s="416">
        <v>211959.7</v>
      </c>
      <c r="J720" s="416">
        <v>75585.33</v>
      </c>
      <c r="K720" s="416">
        <v>29066.25</v>
      </c>
      <c r="L720" s="416">
        <v>8362.09</v>
      </c>
      <c r="M720" s="416">
        <v>0</v>
      </c>
      <c r="N720" s="416">
        <v>4012796.9800000004</v>
      </c>
      <c r="O720" s="416">
        <v>19488.580000000002</v>
      </c>
      <c r="P720" s="416">
        <v>3161133.9</v>
      </c>
      <c r="Q720" s="416">
        <v>275270.5</v>
      </c>
      <c r="R720" s="416">
        <v>158065.4</v>
      </c>
      <c r="S720" s="416">
        <v>95126.5</v>
      </c>
      <c r="T720" s="416">
        <v>51119.08</v>
      </c>
      <c r="U720" s="416">
        <v>17848</v>
      </c>
      <c r="V720" s="416">
        <v>9010.64</v>
      </c>
      <c r="W720" s="416">
        <v>0</v>
      </c>
      <c r="X720" s="416">
        <v>3787062.6</v>
      </c>
      <c r="Y720" s="416">
        <v>33173.57</v>
      </c>
      <c r="Z720" s="416">
        <v>6086411.2999999998</v>
      </c>
      <c r="AA720" s="416">
        <v>721470.25</v>
      </c>
      <c r="AB720" s="416">
        <v>460726.87</v>
      </c>
      <c r="AC720" s="416">
        <v>307086.2</v>
      </c>
      <c r="AD720" s="416">
        <v>126704.41</v>
      </c>
      <c r="AE720" s="416">
        <v>46914.25</v>
      </c>
      <c r="AF720" s="416">
        <v>17372.73</v>
      </c>
      <c r="AG720" s="416">
        <v>0</v>
      </c>
      <c r="AH720" s="416">
        <v>7799859.580000001</v>
      </c>
      <c r="AI720" s="416">
        <v>931.22222222222229</v>
      </c>
      <c r="AJ720" s="416">
        <v>1117.4666666666667</v>
      </c>
      <c r="AK720" s="416">
        <v>1303.7111111111112</v>
      </c>
      <c r="AL720" s="416">
        <v>1489.9555555555555</v>
      </c>
      <c r="AM720" s="416">
        <v>1676.2</v>
      </c>
      <c r="AN720" s="416">
        <v>2048.6888888888893</v>
      </c>
      <c r="AO720" s="416">
        <v>2421.1777777777779</v>
      </c>
      <c r="AP720" s="416">
        <v>2793.666666666667</v>
      </c>
      <c r="AQ720" s="416">
        <v>3352.4</v>
      </c>
      <c r="AR720" s="416">
        <v>0</v>
      </c>
      <c r="AS720" s="416">
        <v>14.695729626536211</v>
      </c>
      <c r="AT720" s="416">
        <v>2617.7759813864691</v>
      </c>
      <c r="AU720" s="416">
        <v>342.25354543440091</v>
      </c>
      <c r="AV720" s="416">
        <v>203.1345625522014</v>
      </c>
      <c r="AW720" s="416">
        <v>126.45251163345664</v>
      </c>
      <c r="AX720" s="416">
        <v>36.894489158377709</v>
      </c>
      <c r="AY720" s="416">
        <v>12.005004451460721</v>
      </c>
      <c r="AZ720" s="416">
        <v>2.9932311180050108</v>
      </c>
      <c r="BA720" s="416">
        <v>0</v>
      </c>
      <c r="BB720" s="416">
        <v>3356.2050553609079</v>
      </c>
      <c r="BC720" s="416">
        <v>20.92795847750865</v>
      </c>
      <c r="BD720" s="416">
        <v>2828.8395477866602</v>
      </c>
      <c r="BE720" s="416">
        <v>211.14378611485159</v>
      </c>
      <c r="BF720" s="416">
        <v>106.08732549815058</v>
      </c>
      <c r="BG720" s="416">
        <v>56.751282663166684</v>
      </c>
      <c r="BH720" s="416">
        <v>24.95209510689763</v>
      </c>
      <c r="BI720" s="416">
        <v>7.3716189549622309</v>
      </c>
      <c r="BJ720" s="416">
        <v>3.225381219424889</v>
      </c>
      <c r="BK720" s="416">
        <v>0</v>
      </c>
      <c r="BL720" s="416">
        <v>3259.2989958216226</v>
      </c>
      <c r="BM720" s="416">
        <v>35.619999999999997</v>
      </c>
      <c r="BN720" s="416">
        <v>5446.62</v>
      </c>
      <c r="BO720" s="416">
        <v>553.4</v>
      </c>
      <c r="BP720" s="416">
        <v>309.22000000000003</v>
      </c>
      <c r="BQ720" s="416">
        <v>183.2</v>
      </c>
      <c r="BR720" s="416">
        <v>61.85</v>
      </c>
      <c r="BS720" s="416">
        <v>19.38</v>
      </c>
      <c r="BT720" s="416">
        <v>6.22</v>
      </c>
      <c r="BU720" s="416">
        <v>0</v>
      </c>
      <c r="BV720" s="416">
        <v>6615.51</v>
      </c>
      <c r="BW720" s="416">
        <v>0</v>
      </c>
      <c r="BX720" s="416">
        <v>0</v>
      </c>
      <c r="BY720" s="416">
        <v>0</v>
      </c>
      <c r="BZ720" s="416">
        <v>0</v>
      </c>
      <c r="CA720" s="416">
        <v>0</v>
      </c>
      <c r="CB720" s="416">
        <v>0</v>
      </c>
      <c r="CC720" s="416">
        <v>0</v>
      </c>
      <c r="CD720" s="416">
        <v>0</v>
      </c>
      <c r="CE720" s="416">
        <v>0</v>
      </c>
      <c r="CF720" s="416">
        <v>0</v>
      </c>
      <c r="CG720" s="247"/>
      <c r="CH720" s="247"/>
      <c r="CI720" s="247"/>
      <c r="CJ720" s="247"/>
      <c r="CK720" s="247"/>
      <c r="CL720" s="247"/>
      <c r="CM720" s="247"/>
      <c r="CN720" s="247"/>
      <c r="CO720" s="247"/>
      <c r="CP720" s="247"/>
      <c r="CQ720" s="247"/>
      <c r="CR720" s="247"/>
      <c r="CS720" s="247"/>
      <c r="CT720" s="247"/>
      <c r="CU720" s="247"/>
      <c r="CV720" s="247"/>
      <c r="CW720" s="247"/>
      <c r="CX720" s="247"/>
      <c r="CY720" s="247"/>
      <c r="CZ720" s="247"/>
      <c r="DA720" s="247"/>
      <c r="DB720" s="247"/>
      <c r="DC720" s="247"/>
      <c r="DD720" s="247"/>
      <c r="DE720" s="247"/>
    </row>
    <row r="721" spans="1:109" x14ac:dyDescent="0.2">
      <c r="A721" s="150" t="s">
        <v>176</v>
      </c>
      <c r="B721" s="151" t="s">
        <v>284</v>
      </c>
      <c r="C721" s="152" t="s">
        <v>285</v>
      </c>
      <c r="D721" s="404" t="s">
        <v>175</v>
      </c>
      <c r="E721" s="416">
        <v>2951.73</v>
      </c>
      <c r="F721" s="416">
        <v>662295.61</v>
      </c>
      <c r="G721" s="416">
        <v>1847331.61</v>
      </c>
      <c r="H721" s="416">
        <v>1016628.26</v>
      </c>
      <c r="I721" s="416">
        <v>444813.9</v>
      </c>
      <c r="J721" s="416">
        <v>239993.25</v>
      </c>
      <c r="K721" s="416">
        <v>94376.19</v>
      </c>
      <c r="L721" s="416">
        <v>45247.44</v>
      </c>
      <c r="M721" s="416">
        <v>0</v>
      </c>
      <c r="N721" s="416">
        <v>4353637.99</v>
      </c>
      <c r="O721" s="416">
        <v>2051.21</v>
      </c>
      <c r="P721" s="416">
        <v>1196308.23</v>
      </c>
      <c r="Q721" s="416">
        <v>1770744.79</v>
      </c>
      <c r="R721" s="416">
        <v>916151.82</v>
      </c>
      <c r="S721" s="416">
        <v>220884.02</v>
      </c>
      <c r="T721" s="416">
        <v>111700.26</v>
      </c>
      <c r="U721" s="416">
        <v>30913.32</v>
      </c>
      <c r="V721" s="416">
        <v>11343.7</v>
      </c>
      <c r="W721" s="416">
        <v>0</v>
      </c>
      <c r="X721" s="416">
        <v>4260097.3500000006</v>
      </c>
      <c r="Y721" s="416">
        <v>5002.9400000000005</v>
      </c>
      <c r="Z721" s="416">
        <v>1858603.8399999999</v>
      </c>
      <c r="AA721" s="416">
        <v>3618076.4000000004</v>
      </c>
      <c r="AB721" s="416">
        <v>1932780.08</v>
      </c>
      <c r="AC721" s="416">
        <v>665697.92000000004</v>
      </c>
      <c r="AD721" s="416">
        <v>351693.51</v>
      </c>
      <c r="AE721" s="416">
        <v>125289.51000000001</v>
      </c>
      <c r="AF721" s="416">
        <v>56591.14</v>
      </c>
      <c r="AG721" s="416">
        <v>0</v>
      </c>
      <c r="AH721" s="416">
        <v>8613735.3399999999</v>
      </c>
      <c r="AI721" s="416">
        <v>821.78888888888889</v>
      </c>
      <c r="AJ721" s="416">
        <v>986.14666666666665</v>
      </c>
      <c r="AK721" s="416">
        <v>1150.5044444444445</v>
      </c>
      <c r="AL721" s="416">
        <v>1314.8622222222223</v>
      </c>
      <c r="AM721" s="416">
        <v>1479.22</v>
      </c>
      <c r="AN721" s="416">
        <v>1807.9355555555558</v>
      </c>
      <c r="AO721" s="416">
        <v>2136.6511111111113</v>
      </c>
      <c r="AP721" s="416">
        <v>2465.3666666666668</v>
      </c>
      <c r="AQ721" s="416">
        <v>2958.44</v>
      </c>
      <c r="AR721" s="416">
        <v>0</v>
      </c>
      <c r="AS721" s="416">
        <v>3.5918348859534079</v>
      </c>
      <c r="AT721" s="416">
        <v>671.5995017644434</v>
      </c>
      <c r="AU721" s="416">
        <v>1605.6709897301087</v>
      </c>
      <c r="AV721" s="416">
        <v>773.18234779140357</v>
      </c>
      <c r="AW721" s="416">
        <v>300.70841389380888</v>
      </c>
      <c r="AX721" s="416">
        <v>132.74436097156854</v>
      </c>
      <c r="AY721" s="416">
        <v>44.170145284469051</v>
      </c>
      <c r="AZ721" s="416">
        <v>18.353229404686253</v>
      </c>
      <c r="BA721" s="416">
        <v>0</v>
      </c>
      <c r="BB721" s="416">
        <v>3550.0208237264424</v>
      </c>
      <c r="BC721" s="416">
        <v>2.4960303403144901</v>
      </c>
      <c r="BD721" s="416">
        <v>1213.1139012452509</v>
      </c>
      <c r="BE721" s="416">
        <v>1539.1029548391332</v>
      </c>
      <c r="BF721" s="416">
        <v>696.76640222549713</v>
      </c>
      <c r="BG721" s="416">
        <v>149.32465758981084</v>
      </c>
      <c r="BH721" s="416">
        <v>61.783319464435181</v>
      </c>
      <c r="BI721" s="416">
        <v>14.468117812610179</v>
      </c>
      <c r="BJ721" s="416">
        <v>4.601222265788727</v>
      </c>
      <c r="BK721" s="416">
        <v>0</v>
      </c>
      <c r="BL721" s="416">
        <v>3681.6566057828409</v>
      </c>
      <c r="BM721" s="416">
        <v>6.09</v>
      </c>
      <c r="BN721" s="416">
        <v>1884.71</v>
      </c>
      <c r="BO721" s="416">
        <v>3144.77</v>
      </c>
      <c r="BP721" s="416">
        <v>1469.95</v>
      </c>
      <c r="BQ721" s="416">
        <v>450.03</v>
      </c>
      <c r="BR721" s="416">
        <v>194.53</v>
      </c>
      <c r="BS721" s="416">
        <v>58.64</v>
      </c>
      <c r="BT721" s="416">
        <v>22.95</v>
      </c>
      <c r="BU721" s="416">
        <v>0</v>
      </c>
      <c r="BV721" s="416">
        <v>7231.6699999999992</v>
      </c>
      <c r="BW721" s="416">
        <v>0</v>
      </c>
      <c r="BX721" s="416">
        <v>0</v>
      </c>
      <c r="BY721" s="416">
        <v>0</v>
      </c>
      <c r="BZ721" s="416">
        <v>0</v>
      </c>
      <c r="CA721" s="416">
        <v>0</v>
      </c>
      <c r="CB721" s="416">
        <v>0</v>
      </c>
      <c r="CC721" s="416">
        <v>0</v>
      </c>
      <c r="CD721" s="416">
        <v>0</v>
      </c>
      <c r="CE721" s="416">
        <v>0</v>
      </c>
      <c r="CF721" s="416">
        <v>0</v>
      </c>
      <c r="CG721" s="247"/>
      <c r="CH721" s="247"/>
      <c r="CI721" s="247"/>
      <c r="CJ721" s="247"/>
      <c r="CK721" s="247"/>
      <c r="CL721" s="247"/>
      <c r="CM721" s="247"/>
      <c r="CN721" s="247"/>
      <c r="CO721" s="247"/>
      <c r="CP721" s="247"/>
      <c r="CQ721" s="247"/>
      <c r="CR721" s="247"/>
      <c r="CS721" s="247"/>
      <c r="CT721" s="247"/>
      <c r="CU721" s="247"/>
      <c r="CV721" s="247"/>
      <c r="CW721" s="247"/>
      <c r="CX721" s="247"/>
      <c r="CY721" s="247"/>
      <c r="CZ721" s="247"/>
      <c r="DA721" s="247"/>
      <c r="DB721" s="247"/>
      <c r="DC721" s="247"/>
      <c r="DD721" s="247"/>
      <c r="DE721" s="247"/>
    </row>
    <row r="722" spans="1:109" x14ac:dyDescent="0.2">
      <c r="A722" s="150" t="s">
        <v>96</v>
      </c>
      <c r="B722" s="151" t="s">
        <v>284</v>
      </c>
      <c r="C722" s="152" t="s">
        <v>69</v>
      </c>
      <c r="D722" s="404" t="s">
        <v>95</v>
      </c>
      <c r="E722" s="416">
        <v>873.27</v>
      </c>
      <c r="F722" s="416">
        <v>927504.3</v>
      </c>
      <c r="G722" s="416">
        <v>1426134.33</v>
      </c>
      <c r="H722" s="416">
        <v>1057606.26</v>
      </c>
      <c r="I722" s="416">
        <v>407276.12</v>
      </c>
      <c r="J722" s="416">
        <v>190096.62</v>
      </c>
      <c r="K722" s="416">
        <v>72766.210000000006</v>
      </c>
      <c r="L722" s="416">
        <v>21362.47</v>
      </c>
      <c r="M722" s="416">
        <v>579.87</v>
      </c>
      <c r="N722" s="416">
        <v>4104199.4500000007</v>
      </c>
      <c r="O722" s="416">
        <v>0</v>
      </c>
      <c r="P722" s="416">
        <v>1758160.37</v>
      </c>
      <c r="Q722" s="416">
        <v>2479284.98</v>
      </c>
      <c r="R722" s="416">
        <v>1457023.43</v>
      </c>
      <c r="S722" s="416">
        <v>514871.35</v>
      </c>
      <c r="T722" s="416">
        <v>153437.5</v>
      </c>
      <c r="U722" s="416">
        <v>40303.69</v>
      </c>
      <c r="V722" s="416">
        <v>6833.19</v>
      </c>
      <c r="W722" s="416">
        <v>0</v>
      </c>
      <c r="X722" s="416">
        <v>6409914.5099999998</v>
      </c>
      <c r="Y722" s="416">
        <v>873.27</v>
      </c>
      <c r="Z722" s="416">
        <v>2685664.67</v>
      </c>
      <c r="AA722" s="416">
        <v>3905419.31</v>
      </c>
      <c r="AB722" s="416">
        <v>2514629.69</v>
      </c>
      <c r="AC722" s="416">
        <v>922147.47</v>
      </c>
      <c r="AD722" s="416">
        <v>343534.12</v>
      </c>
      <c r="AE722" s="416">
        <v>113069.90000000001</v>
      </c>
      <c r="AF722" s="416">
        <v>28195.66</v>
      </c>
      <c r="AG722" s="416">
        <v>579.87</v>
      </c>
      <c r="AH722" s="416">
        <v>10514113.959999999</v>
      </c>
      <c r="AI722" s="416">
        <v>876.17222222222222</v>
      </c>
      <c r="AJ722" s="416">
        <v>1051.4066666666665</v>
      </c>
      <c r="AK722" s="416">
        <v>1226.6411111111111</v>
      </c>
      <c r="AL722" s="416">
        <v>1401.8755555555554</v>
      </c>
      <c r="AM722" s="416">
        <v>1577.11</v>
      </c>
      <c r="AN722" s="416">
        <v>1927.578888888889</v>
      </c>
      <c r="AO722" s="416">
        <v>2278.0477777777778</v>
      </c>
      <c r="AP722" s="416">
        <v>2628.5166666666664</v>
      </c>
      <c r="AQ722" s="416">
        <v>3154.22</v>
      </c>
      <c r="AR722" s="416">
        <v>0</v>
      </c>
      <c r="AS722" s="416">
        <v>0.99668761215134005</v>
      </c>
      <c r="AT722" s="416">
        <v>882.15562008991151</v>
      </c>
      <c r="AU722" s="416">
        <v>1162.6337296882091</v>
      </c>
      <c r="AV722" s="416">
        <v>754.42235639872945</v>
      </c>
      <c r="AW722" s="416">
        <v>258.24205033257033</v>
      </c>
      <c r="AX722" s="416">
        <v>98.6193722580024</v>
      </c>
      <c r="AY722" s="416">
        <v>31.942354637962428</v>
      </c>
      <c r="AZ722" s="416">
        <v>8.1271959470170128</v>
      </c>
      <c r="BA722" s="416">
        <v>0.18383942781416643</v>
      </c>
      <c r="BB722" s="416">
        <v>3197.3232063923679</v>
      </c>
      <c r="BC722" s="416">
        <v>0</v>
      </c>
      <c r="BD722" s="416">
        <v>1672.1982328436193</v>
      </c>
      <c r="BE722" s="416">
        <v>2021.1983419944438</v>
      </c>
      <c r="BF722" s="416">
        <v>1039.3386376029573</v>
      </c>
      <c r="BG722" s="416">
        <v>326.46508487042757</v>
      </c>
      <c r="BH722" s="416">
        <v>79.601151934407056</v>
      </c>
      <c r="BI722" s="416">
        <v>17.692205753171699</v>
      </c>
      <c r="BJ722" s="416">
        <v>2.5996373112845648</v>
      </c>
      <c r="BK722" s="416">
        <v>0</v>
      </c>
      <c r="BL722" s="416">
        <v>5159.0932923103128</v>
      </c>
      <c r="BM722" s="416">
        <v>1</v>
      </c>
      <c r="BN722" s="416">
        <v>2554.35</v>
      </c>
      <c r="BO722" s="416">
        <v>3183.83</v>
      </c>
      <c r="BP722" s="416">
        <v>1793.76</v>
      </c>
      <c r="BQ722" s="416">
        <v>584.71</v>
      </c>
      <c r="BR722" s="416">
        <v>178.22</v>
      </c>
      <c r="BS722" s="416">
        <v>49.63</v>
      </c>
      <c r="BT722" s="416">
        <v>10.73</v>
      </c>
      <c r="BU722" s="416">
        <v>0.18</v>
      </c>
      <c r="BV722" s="416">
        <v>8356.41</v>
      </c>
      <c r="BW722" s="416">
        <v>1</v>
      </c>
      <c r="BX722" s="416">
        <v>2554.35</v>
      </c>
      <c r="BY722" s="416">
        <v>3183.83</v>
      </c>
      <c r="BZ722" s="416">
        <v>1793.76</v>
      </c>
      <c r="CA722" s="416">
        <v>584.71</v>
      </c>
      <c r="CB722" s="416">
        <v>178.22</v>
      </c>
      <c r="CC722" s="416">
        <v>49.63</v>
      </c>
      <c r="CD722" s="416">
        <v>10.73</v>
      </c>
      <c r="CE722" s="416">
        <v>0.18</v>
      </c>
      <c r="CF722" s="416">
        <v>8356.41</v>
      </c>
      <c r="CG722" s="247"/>
      <c r="CH722" s="247"/>
      <c r="CI722" s="247"/>
      <c r="CJ722" s="247"/>
      <c r="CK722" s="247"/>
      <c r="CL722" s="247"/>
      <c r="CM722" s="247"/>
      <c r="CN722" s="247"/>
      <c r="CO722" s="247"/>
      <c r="CP722" s="247"/>
      <c r="CQ722" s="247"/>
      <c r="CR722" s="247"/>
      <c r="CS722" s="247"/>
      <c r="CT722" s="247"/>
      <c r="CU722" s="247"/>
      <c r="CV722" s="247"/>
      <c r="CW722" s="247"/>
      <c r="CX722" s="247"/>
      <c r="CY722" s="247"/>
      <c r="CZ722" s="247"/>
      <c r="DA722" s="247"/>
      <c r="DB722" s="247"/>
      <c r="DC722" s="247"/>
      <c r="DD722" s="247"/>
      <c r="DE722" s="247"/>
    </row>
    <row r="723" spans="1:109" x14ac:dyDescent="0.2">
      <c r="A723" s="150" t="s">
        <v>178</v>
      </c>
      <c r="B723" s="151" t="s">
        <v>280</v>
      </c>
      <c r="C723" s="152" t="s">
        <v>128</v>
      </c>
      <c r="D723" s="404" t="s">
        <v>177</v>
      </c>
      <c r="E723" s="416">
        <v>524</v>
      </c>
      <c r="F723" s="416">
        <v>395891</v>
      </c>
      <c r="G723" s="416">
        <v>1228261</v>
      </c>
      <c r="H723" s="416">
        <v>1872195</v>
      </c>
      <c r="I723" s="416">
        <v>1253342</v>
      </c>
      <c r="J723" s="416">
        <v>669844</v>
      </c>
      <c r="K723" s="416">
        <v>122167</v>
      </c>
      <c r="L723" s="416">
        <v>30592</v>
      </c>
      <c r="M723" s="416">
        <v>0</v>
      </c>
      <c r="N723" s="416">
        <v>5572816</v>
      </c>
      <c r="O723" s="416">
        <v>583</v>
      </c>
      <c r="P723" s="416">
        <v>734775</v>
      </c>
      <c r="Q723" s="416">
        <v>1576652</v>
      </c>
      <c r="R723" s="416">
        <v>2907630</v>
      </c>
      <c r="S723" s="416">
        <v>1371271</v>
      </c>
      <c r="T723" s="416">
        <v>508693</v>
      </c>
      <c r="U723" s="416">
        <v>93439</v>
      </c>
      <c r="V723" s="416">
        <v>16455</v>
      </c>
      <c r="W723" s="416">
        <v>0</v>
      </c>
      <c r="X723" s="416">
        <v>7209498</v>
      </c>
      <c r="Y723" s="416">
        <v>1107</v>
      </c>
      <c r="Z723" s="416">
        <v>1130666</v>
      </c>
      <c r="AA723" s="416">
        <v>2804913</v>
      </c>
      <c r="AB723" s="416">
        <v>4779825</v>
      </c>
      <c r="AC723" s="416">
        <v>2624613</v>
      </c>
      <c r="AD723" s="416">
        <v>1178537</v>
      </c>
      <c r="AE723" s="416">
        <v>215606</v>
      </c>
      <c r="AF723" s="416">
        <v>47047</v>
      </c>
      <c r="AG723" s="416">
        <v>0</v>
      </c>
      <c r="AH723" s="416">
        <v>12782314</v>
      </c>
      <c r="AI723" s="416">
        <v>803.07222222222219</v>
      </c>
      <c r="AJ723" s="416">
        <v>963.68666666666661</v>
      </c>
      <c r="AK723" s="416">
        <v>1124.3011111111111</v>
      </c>
      <c r="AL723" s="416">
        <v>1284.9155555555556</v>
      </c>
      <c r="AM723" s="416">
        <v>1445.53</v>
      </c>
      <c r="AN723" s="416">
        <v>1766.758888888889</v>
      </c>
      <c r="AO723" s="416">
        <v>2087.9877777777779</v>
      </c>
      <c r="AP723" s="416">
        <v>2409.2166666666667</v>
      </c>
      <c r="AQ723" s="416">
        <v>2891.06</v>
      </c>
      <c r="AR723" s="416">
        <v>0</v>
      </c>
      <c r="AS723" s="416">
        <v>0.65249424086667174</v>
      </c>
      <c r="AT723" s="416">
        <v>410.80883828076901</v>
      </c>
      <c r="AU723" s="416">
        <v>1092.4662333439737</v>
      </c>
      <c r="AV723" s="416">
        <v>1457.0568407435335</v>
      </c>
      <c r="AW723" s="416">
        <v>867.04668875775667</v>
      </c>
      <c r="AX723" s="416">
        <v>379.13718969387128</v>
      </c>
      <c r="AY723" s="416">
        <v>58.509442105078307</v>
      </c>
      <c r="AZ723" s="416">
        <v>12.697903191217062</v>
      </c>
      <c r="BA723" s="416">
        <v>0</v>
      </c>
      <c r="BB723" s="416">
        <v>4278.3756303570653</v>
      </c>
      <c r="BC723" s="416">
        <v>0.72596210386501836</v>
      </c>
      <c r="BD723" s="416">
        <v>762.46255698601897</v>
      </c>
      <c r="BE723" s="416">
        <v>1402.3396262962374</v>
      </c>
      <c r="BF723" s="416">
        <v>2262.8957890877396</v>
      </c>
      <c r="BG723" s="416">
        <v>948.62853071191887</v>
      </c>
      <c r="BH723" s="416">
        <v>287.92440394620905</v>
      </c>
      <c r="BI723" s="416">
        <v>44.750740878112843</v>
      </c>
      <c r="BJ723" s="416">
        <v>6.8300208228123944</v>
      </c>
      <c r="BK723" s="416">
        <v>0</v>
      </c>
      <c r="BL723" s="416">
        <v>5716.5576308329146</v>
      </c>
      <c r="BM723" s="416">
        <v>1.38</v>
      </c>
      <c r="BN723" s="416">
        <v>1173.27</v>
      </c>
      <c r="BO723" s="416">
        <v>2494.81</v>
      </c>
      <c r="BP723" s="416">
        <v>3719.95</v>
      </c>
      <c r="BQ723" s="416">
        <v>1815.68</v>
      </c>
      <c r="BR723" s="416">
        <v>667.06</v>
      </c>
      <c r="BS723" s="416">
        <v>103.26</v>
      </c>
      <c r="BT723" s="416">
        <v>19.53</v>
      </c>
      <c r="BU723" s="416">
        <v>0</v>
      </c>
      <c r="BV723" s="416">
        <v>9994.94</v>
      </c>
      <c r="BW723" s="416">
        <v>0</v>
      </c>
      <c r="BX723" s="416">
        <v>0</v>
      </c>
      <c r="BY723" s="416">
        <v>0</v>
      </c>
      <c r="BZ723" s="416">
        <v>0</v>
      </c>
      <c r="CA723" s="416">
        <v>0</v>
      </c>
      <c r="CB723" s="416">
        <v>0</v>
      </c>
      <c r="CC723" s="416">
        <v>0</v>
      </c>
      <c r="CD723" s="416">
        <v>0</v>
      </c>
      <c r="CE723" s="416">
        <v>0</v>
      </c>
      <c r="CF723" s="416">
        <v>0</v>
      </c>
      <c r="CG723" s="247"/>
      <c r="CH723" s="247"/>
      <c r="CI723" s="247"/>
      <c r="CJ723" s="247"/>
      <c r="CK723" s="247"/>
      <c r="CL723" s="247"/>
      <c r="CM723" s="247"/>
      <c r="CN723" s="247"/>
      <c r="CO723" s="247"/>
      <c r="CP723" s="247"/>
      <c r="CQ723" s="247"/>
      <c r="CR723" s="247"/>
      <c r="CS723" s="247"/>
      <c r="CT723" s="247"/>
      <c r="CU723" s="247"/>
      <c r="CV723" s="247"/>
      <c r="CW723" s="247"/>
      <c r="CX723" s="247"/>
      <c r="CY723" s="247"/>
      <c r="CZ723" s="247"/>
      <c r="DA723" s="247"/>
      <c r="DB723" s="247"/>
      <c r="DC723" s="247"/>
      <c r="DD723" s="247"/>
      <c r="DE723" s="247"/>
    </row>
    <row r="724" spans="1:109" x14ac:dyDescent="0.2">
      <c r="A724" s="150" t="s">
        <v>180</v>
      </c>
      <c r="B724" s="151" t="s">
        <v>282</v>
      </c>
      <c r="C724" s="152" t="s">
        <v>286</v>
      </c>
      <c r="D724" s="404" t="s">
        <v>179</v>
      </c>
      <c r="E724" s="416">
        <v>35884</v>
      </c>
      <c r="F724" s="416">
        <v>14896550</v>
      </c>
      <c r="G724" s="416">
        <v>11701487</v>
      </c>
      <c r="H724" s="416">
        <v>5504579</v>
      </c>
      <c r="I724" s="416">
        <v>1910381</v>
      </c>
      <c r="J724" s="416">
        <v>686712</v>
      </c>
      <c r="K724" s="416">
        <v>257116</v>
      </c>
      <c r="L724" s="416">
        <v>91309</v>
      </c>
      <c r="M724" s="416">
        <v>9470</v>
      </c>
      <c r="N724" s="416">
        <v>35093488</v>
      </c>
      <c r="O724" s="416">
        <v>24407</v>
      </c>
      <c r="P724" s="416">
        <v>33096265</v>
      </c>
      <c r="Q724" s="416">
        <v>16653011</v>
      </c>
      <c r="R724" s="416">
        <v>6572599</v>
      </c>
      <c r="S724" s="416">
        <v>2090002</v>
      </c>
      <c r="T724" s="416">
        <v>563579</v>
      </c>
      <c r="U724" s="416">
        <v>121392</v>
      </c>
      <c r="V724" s="416">
        <v>77343</v>
      </c>
      <c r="W724" s="416">
        <v>7912</v>
      </c>
      <c r="X724" s="416">
        <v>59206510</v>
      </c>
      <c r="Y724" s="416">
        <v>60291</v>
      </c>
      <c r="Z724" s="416">
        <v>47992815</v>
      </c>
      <c r="AA724" s="416">
        <v>28354498</v>
      </c>
      <c r="AB724" s="416">
        <v>12077178</v>
      </c>
      <c r="AC724" s="416">
        <v>4000383</v>
      </c>
      <c r="AD724" s="416">
        <v>1250291</v>
      </c>
      <c r="AE724" s="416">
        <v>378508</v>
      </c>
      <c r="AF724" s="416">
        <v>168652</v>
      </c>
      <c r="AG724" s="416">
        <v>17382</v>
      </c>
      <c r="AH724" s="416">
        <v>94299998</v>
      </c>
      <c r="AI724" s="416">
        <v>733.38888888888891</v>
      </c>
      <c r="AJ724" s="416">
        <v>880.06666666666661</v>
      </c>
      <c r="AK724" s="416">
        <v>1026.7444444444443</v>
      </c>
      <c r="AL724" s="416">
        <v>1173.422222222222</v>
      </c>
      <c r="AM724" s="416">
        <v>1320.1</v>
      </c>
      <c r="AN724" s="416">
        <v>1613.4555555555555</v>
      </c>
      <c r="AO724" s="416">
        <v>1906.8111111111109</v>
      </c>
      <c r="AP724" s="416">
        <v>2200.1666666666665</v>
      </c>
      <c r="AQ724" s="416">
        <v>2640.2</v>
      </c>
      <c r="AR724" s="416">
        <v>0</v>
      </c>
      <c r="AS724" s="416">
        <v>48.92902052874782</v>
      </c>
      <c r="AT724" s="416">
        <v>16926.615407923644</v>
      </c>
      <c r="AU724" s="416">
        <v>11396.688887205517</v>
      </c>
      <c r="AV724" s="416">
        <v>4691.0471744564811</v>
      </c>
      <c r="AW724" s="416">
        <v>1447.1487008559959</v>
      </c>
      <c r="AX724" s="416">
        <v>425.61569027139819</v>
      </c>
      <c r="AY724" s="416">
        <v>134.84083373637196</v>
      </c>
      <c r="AZ724" s="416">
        <v>41.50094689796228</v>
      </c>
      <c r="BA724" s="416">
        <v>3.5868494810999167</v>
      </c>
      <c r="BB724" s="416">
        <v>35115.973511357217</v>
      </c>
      <c r="BC724" s="416">
        <v>33.279751533974697</v>
      </c>
      <c r="BD724" s="416">
        <v>37606.543064919329</v>
      </c>
      <c r="BE724" s="416">
        <v>16219.236529700132</v>
      </c>
      <c r="BF724" s="416">
        <v>5601.2225399590952</v>
      </c>
      <c r="BG724" s="416">
        <v>1583.2149079615181</v>
      </c>
      <c r="BH724" s="416">
        <v>349.29936437322243</v>
      </c>
      <c r="BI724" s="416">
        <v>63.662309964862807</v>
      </c>
      <c r="BJ724" s="416">
        <v>35.153245966214683</v>
      </c>
      <c r="BK724" s="416">
        <v>2.996742671009772</v>
      </c>
      <c r="BL724" s="416">
        <v>61494.608457049355</v>
      </c>
      <c r="BM724" s="416">
        <v>82.21</v>
      </c>
      <c r="BN724" s="416">
        <v>54533.16</v>
      </c>
      <c r="BO724" s="416">
        <v>27615.93</v>
      </c>
      <c r="BP724" s="416">
        <v>10292.27</v>
      </c>
      <c r="BQ724" s="416">
        <v>3030.36</v>
      </c>
      <c r="BR724" s="416">
        <v>774.92</v>
      </c>
      <c r="BS724" s="416">
        <v>198.5</v>
      </c>
      <c r="BT724" s="416">
        <v>76.650000000000006</v>
      </c>
      <c r="BU724" s="416">
        <v>6.58</v>
      </c>
      <c r="BV724" s="416">
        <v>96610.58</v>
      </c>
      <c r="BW724" s="416">
        <v>0</v>
      </c>
      <c r="BX724" s="416">
        <v>0</v>
      </c>
      <c r="BY724" s="416">
        <v>0</v>
      </c>
      <c r="BZ724" s="416">
        <v>0</v>
      </c>
      <c r="CA724" s="416">
        <v>0</v>
      </c>
      <c r="CB724" s="416">
        <v>0</v>
      </c>
      <c r="CC724" s="416">
        <v>0</v>
      </c>
      <c r="CD724" s="416">
        <v>0</v>
      </c>
      <c r="CE724" s="416">
        <v>0</v>
      </c>
      <c r="CF724" s="416">
        <v>0</v>
      </c>
      <c r="CG724" s="247"/>
      <c r="CH724" s="247"/>
      <c r="CI724" s="247"/>
      <c r="CJ724" s="247"/>
      <c r="CK724" s="247"/>
      <c r="CL724" s="247"/>
      <c r="CM724" s="247"/>
      <c r="CN724" s="247"/>
      <c r="CO724" s="247"/>
      <c r="CP724" s="247"/>
      <c r="CQ724" s="247"/>
      <c r="CR724" s="247"/>
      <c r="CS724" s="247"/>
      <c r="CT724" s="247"/>
      <c r="CU724" s="247"/>
      <c r="CV724" s="247"/>
      <c r="CW724" s="247"/>
      <c r="CX724" s="247"/>
      <c r="CY724" s="247"/>
      <c r="CZ724" s="247"/>
      <c r="DA724" s="247"/>
      <c r="DB724" s="247"/>
      <c r="DC724" s="247"/>
      <c r="DD724" s="247"/>
      <c r="DE724" s="247"/>
    </row>
    <row r="725" spans="1:109" x14ac:dyDescent="0.2">
      <c r="A725" s="150" t="s">
        <v>182</v>
      </c>
      <c r="B725" s="151" t="s">
        <v>276</v>
      </c>
      <c r="C725" s="152" t="s">
        <v>279</v>
      </c>
      <c r="D725" s="404" t="s">
        <v>181</v>
      </c>
      <c r="E725" s="416">
        <v>3521</v>
      </c>
      <c r="F725" s="416">
        <v>659728</v>
      </c>
      <c r="G725" s="416">
        <v>804162</v>
      </c>
      <c r="H725" s="416">
        <v>467670</v>
      </c>
      <c r="I725" s="416">
        <v>195464</v>
      </c>
      <c r="J725" s="416">
        <v>92879</v>
      </c>
      <c r="K725" s="416">
        <v>24515</v>
      </c>
      <c r="L725" s="416">
        <v>5751</v>
      </c>
      <c r="M725" s="416">
        <v>0</v>
      </c>
      <c r="N725" s="416">
        <v>2253690</v>
      </c>
      <c r="O725" s="416">
        <v>4415</v>
      </c>
      <c r="P725" s="416">
        <v>460059</v>
      </c>
      <c r="Q725" s="416">
        <v>680208</v>
      </c>
      <c r="R725" s="416">
        <v>228949</v>
      </c>
      <c r="S725" s="416">
        <v>102654</v>
      </c>
      <c r="T725" s="416">
        <v>41284</v>
      </c>
      <c r="U725" s="416">
        <v>11001</v>
      </c>
      <c r="V725" s="416">
        <v>3547</v>
      </c>
      <c r="W725" s="416">
        <v>0</v>
      </c>
      <c r="X725" s="416">
        <v>1532117</v>
      </c>
      <c r="Y725" s="416">
        <v>7936</v>
      </c>
      <c r="Z725" s="416">
        <v>1119787</v>
      </c>
      <c r="AA725" s="416">
        <v>1484370</v>
      </c>
      <c r="AB725" s="416">
        <v>696619</v>
      </c>
      <c r="AC725" s="416">
        <v>298118</v>
      </c>
      <c r="AD725" s="416">
        <v>134163</v>
      </c>
      <c r="AE725" s="416">
        <v>35516</v>
      </c>
      <c r="AF725" s="416">
        <v>9298</v>
      </c>
      <c r="AG725" s="416">
        <v>0</v>
      </c>
      <c r="AH725" s="416">
        <v>3785807</v>
      </c>
      <c r="AI725" s="416">
        <v>860.13333333333333</v>
      </c>
      <c r="AJ725" s="416">
        <v>1032.1599999999999</v>
      </c>
      <c r="AK725" s="416">
        <v>1204.1866666666667</v>
      </c>
      <c r="AL725" s="416">
        <v>1376.2133333333334</v>
      </c>
      <c r="AM725" s="416">
        <v>1548.24</v>
      </c>
      <c r="AN725" s="416">
        <v>1892.2933333333335</v>
      </c>
      <c r="AO725" s="416">
        <v>2236.3466666666668</v>
      </c>
      <c r="AP725" s="416">
        <v>2580.4</v>
      </c>
      <c r="AQ725" s="416">
        <v>3096.48</v>
      </c>
      <c r="AR725" s="416">
        <v>0</v>
      </c>
      <c r="AS725" s="416">
        <v>4.093551387381801</v>
      </c>
      <c r="AT725" s="416">
        <v>639.17222136102941</v>
      </c>
      <c r="AU725" s="416">
        <v>667.80510219899463</v>
      </c>
      <c r="AV725" s="416">
        <v>339.82376763292513</v>
      </c>
      <c r="AW725" s="416">
        <v>126.24916033689867</v>
      </c>
      <c r="AX725" s="416">
        <v>49.082770817773138</v>
      </c>
      <c r="AY725" s="416">
        <v>10.962075050975995</v>
      </c>
      <c r="AZ725" s="416">
        <v>2.2287242288017359</v>
      </c>
      <c r="BA725" s="416">
        <v>0</v>
      </c>
      <c r="BB725" s="416">
        <v>1839.4173730147804</v>
      </c>
      <c r="BC725" s="416">
        <v>5.1329251278871491</v>
      </c>
      <c r="BD725" s="416">
        <v>445.7245000775074</v>
      </c>
      <c r="BE725" s="416">
        <v>564.8692340058019</v>
      </c>
      <c r="BF725" s="416">
        <v>166.36156216090529</v>
      </c>
      <c r="BG725" s="416">
        <v>66.303673849015652</v>
      </c>
      <c r="BH725" s="416">
        <v>21.816913515874916</v>
      </c>
      <c r="BI725" s="416">
        <v>4.9191836686023631</v>
      </c>
      <c r="BJ725" s="416">
        <v>1.3745930863432025</v>
      </c>
      <c r="BK725" s="416">
        <v>0</v>
      </c>
      <c r="BL725" s="416">
        <v>1276.5025854919377</v>
      </c>
      <c r="BM725" s="416">
        <v>9.23</v>
      </c>
      <c r="BN725" s="416">
        <v>1084.9000000000001</v>
      </c>
      <c r="BO725" s="416">
        <v>1232.67</v>
      </c>
      <c r="BP725" s="416">
        <v>506.19</v>
      </c>
      <c r="BQ725" s="416">
        <v>192.55</v>
      </c>
      <c r="BR725" s="416">
        <v>70.900000000000006</v>
      </c>
      <c r="BS725" s="416">
        <v>15.88</v>
      </c>
      <c r="BT725" s="416">
        <v>3.6</v>
      </c>
      <c r="BU725" s="416">
        <v>0</v>
      </c>
      <c r="BV725" s="416">
        <v>3115.9200000000005</v>
      </c>
      <c r="BW725" s="416">
        <v>0</v>
      </c>
      <c r="BX725" s="416">
        <v>0</v>
      </c>
      <c r="BY725" s="416">
        <v>0</v>
      </c>
      <c r="BZ725" s="416">
        <v>0</v>
      </c>
      <c r="CA725" s="416">
        <v>0</v>
      </c>
      <c r="CB725" s="416">
        <v>0</v>
      </c>
      <c r="CC725" s="416">
        <v>0</v>
      </c>
      <c r="CD725" s="416">
        <v>0</v>
      </c>
      <c r="CE725" s="416">
        <v>0</v>
      </c>
      <c r="CF725" s="416">
        <v>0</v>
      </c>
      <c r="CG725" s="247"/>
      <c r="CH725" s="247"/>
      <c r="CI725" s="247"/>
      <c r="CJ725" s="247"/>
      <c r="CK725" s="247"/>
      <c r="CL725" s="247"/>
      <c r="CM725" s="247"/>
      <c r="CN725" s="247"/>
      <c r="CO725" s="247"/>
      <c r="CP725" s="247"/>
      <c r="CQ725" s="247"/>
      <c r="CR725" s="247"/>
      <c r="CS725" s="247"/>
      <c r="CT725" s="247"/>
      <c r="CU725" s="247"/>
      <c r="CV725" s="247"/>
      <c r="CW725" s="247"/>
      <c r="CX725" s="247"/>
      <c r="CY725" s="247"/>
      <c r="CZ725" s="247"/>
      <c r="DA725" s="247"/>
      <c r="DB725" s="247"/>
      <c r="DC725" s="247"/>
      <c r="DD725" s="247"/>
      <c r="DE725" s="247"/>
    </row>
    <row r="726" spans="1:109" x14ac:dyDescent="0.2">
      <c r="A726" s="150" t="s">
        <v>183</v>
      </c>
      <c r="B726" s="151" t="s">
        <v>284</v>
      </c>
      <c r="C726" s="152" t="s">
        <v>278</v>
      </c>
      <c r="D726" s="404" t="s">
        <v>287</v>
      </c>
      <c r="E726" s="416">
        <v>12732.85</v>
      </c>
      <c r="F726" s="416">
        <v>3647756.51</v>
      </c>
      <c r="G726" s="416">
        <v>583486.34</v>
      </c>
      <c r="H726" s="416">
        <v>429721.77</v>
      </c>
      <c r="I726" s="416">
        <v>140621.01</v>
      </c>
      <c r="J726" s="416">
        <v>68774.58</v>
      </c>
      <c r="K726" s="416">
        <v>34387.57</v>
      </c>
      <c r="L726" s="416">
        <v>13096.18</v>
      </c>
      <c r="M726" s="416">
        <v>2972.92</v>
      </c>
      <c r="N726" s="416">
        <v>4933549.7300000004</v>
      </c>
      <c r="O726" s="416">
        <v>16100.04</v>
      </c>
      <c r="P726" s="416">
        <v>5435685.0999999996</v>
      </c>
      <c r="Q726" s="416">
        <v>666008.63</v>
      </c>
      <c r="R726" s="416">
        <v>431726.93</v>
      </c>
      <c r="S726" s="416">
        <v>119262.19</v>
      </c>
      <c r="T726" s="416">
        <v>71279.45</v>
      </c>
      <c r="U726" s="416">
        <v>13008.25</v>
      </c>
      <c r="V726" s="416">
        <v>15174.71</v>
      </c>
      <c r="W726" s="416">
        <v>1854.37</v>
      </c>
      <c r="X726" s="416">
        <v>6770099.6699999999</v>
      </c>
      <c r="Y726" s="416">
        <v>28832.89</v>
      </c>
      <c r="Z726" s="416">
        <v>9083441.6099999994</v>
      </c>
      <c r="AA726" s="416">
        <v>1249494.97</v>
      </c>
      <c r="AB726" s="416">
        <v>861448.7</v>
      </c>
      <c r="AC726" s="416">
        <v>259883.2</v>
      </c>
      <c r="AD726" s="416">
        <v>140054.03</v>
      </c>
      <c r="AE726" s="416">
        <v>47395.82</v>
      </c>
      <c r="AF726" s="416">
        <v>28270.89</v>
      </c>
      <c r="AG726" s="416">
        <v>4827.29</v>
      </c>
      <c r="AH726" s="416">
        <v>11703649.399999999</v>
      </c>
      <c r="AI726" s="416">
        <v>830.78333333333342</v>
      </c>
      <c r="AJ726" s="416">
        <v>996.94</v>
      </c>
      <c r="AK726" s="416">
        <v>1163.0966666666668</v>
      </c>
      <c r="AL726" s="416">
        <v>1329.2533333333333</v>
      </c>
      <c r="AM726" s="416">
        <v>1495.41</v>
      </c>
      <c r="AN726" s="416">
        <v>1827.7233333333336</v>
      </c>
      <c r="AO726" s="416">
        <v>2160.0366666666669</v>
      </c>
      <c r="AP726" s="416">
        <v>2492.3500000000004</v>
      </c>
      <c r="AQ726" s="416">
        <v>2990.82</v>
      </c>
      <c r="AR726" s="416">
        <v>0</v>
      </c>
      <c r="AS726" s="416">
        <v>15.326318534716231</v>
      </c>
      <c r="AT726" s="416">
        <v>3658.9529058920293</v>
      </c>
      <c r="AU726" s="416">
        <v>501.66624728813014</v>
      </c>
      <c r="AV726" s="416">
        <v>323.28056603205812</v>
      </c>
      <c r="AW726" s="416">
        <v>94.035087367344076</v>
      </c>
      <c r="AX726" s="416">
        <v>37.628550637678565</v>
      </c>
      <c r="AY726" s="416">
        <v>15.919901051062403</v>
      </c>
      <c r="AZ726" s="416">
        <v>5.2545509258330485</v>
      </c>
      <c r="BA726" s="416">
        <v>0.99401501929236791</v>
      </c>
      <c r="BB726" s="416">
        <v>4653.0581427481447</v>
      </c>
      <c r="BC726" s="416">
        <v>19.379348807350492</v>
      </c>
      <c r="BD726" s="416">
        <v>5452.3693502116466</v>
      </c>
      <c r="BE726" s="416">
        <v>572.6167472465745</v>
      </c>
      <c r="BF726" s="416">
        <v>324.78905199911731</v>
      </c>
      <c r="BG726" s="416">
        <v>79.752168301669769</v>
      </c>
      <c r="BH726" s="416">
        <v>38.999037053383347</v>
      </c>
      <c r="BI726" s="416">
        <v>6.0222357336526686</v>
      </c>
      <c r="BJ726" s="416">
        <v>6.0885148554576993</v>
      </c>
      <c r="BK726" s="416">
        <v>0.62002059635818929</v>
      </c>
      <c r="BL726" s="416">
        <v>6500.6364748052101</v>
      </c>
      <c r="BM726" s="416">
        <v>34.71</v>
      </c>
      <c r="BN726" s="416">
        <v>9111.32</v>
      </c>
      <c r="BO726" s="416">
        <v>1074.28</v>
      </c>
      <c r="BP726" s="416">
        <v>648.07000000000005</v>
      </c>
      <c r="BQ726" s="416">
        <v>173.79</v>
      </c>
      <c r="BR726" s="416">
        <v>76.63</v>
      </c>
      <c r="BS726" s="416">
        <v>21.94</v>
      </c>
      <c r="BT726" s="416">
        <v>11.34</v>
      </c>
      <c r="BU726" s="416">
        <v>1.61</v>
      </c>
      <c r="BV726" s="416">
        <v>11153.69</v>
      </c>
      <c r="BW726" s="416">
        <v>0</v>
      </c>
      <c r="BX726" s="416">
        <v>0</v>
      </c>
      <c r="BY726" s="416">
        <v>0</v>
      </c>
      <c r="BZ726" s="416">
        <v>0</v>
      </c>
      <c r="CA726" s="416">
        <v>0</v>
      </c>
      <c r="CB726" s="416">
        <v>0</v>
      </c>
      <c r="CC726" s="416">
        <v>0</v>
      </c>
      <c r="CD726" s="416">
        <v>0</v>
      </c>
      <c r="CE726" s="416">
        <v>0</v>
      </c>
      <c r="CF726" s="416">
        <v>0</v>
      </c>
      <c r="CG726" s="247"/>
      <c r="CH726" s="247"/>
      <c r="CI726" s="247"/>
      <c r="CJ726" s="247"/>
      <c r="CK726" s="247"/>
      <c r="CL726" s="247"/>
      <c r="CM726" s="247"/>
      <c r="CN726" s="247"/>
      <c r="CO726" s="247"/>
      <c r="CP726" s="247"/>
      <c r="CQ726" s="247"/>
      <c r="CR726" s="247"/>
      <c r="CS726" s="247"/>
      <c r="CT726" s="247"/>
      <c r="CU726" s="247"/>
      <c r="CV726" s="247"/>
      <c r="CW726" s="247"/>
      <c r="CX726" s="247"/>
      <c r="CY726" s="247"/>
      <c r="CZ726" s="247"/>
      <c r="DA726" s="247"/>
      <c r="DB726" s="247"/>
      <c r="DC726" s="247"/>
      <c r="DD726" s="247"/>
      <c r="DE726" s="247"/>
    </row>
    <row r="727" spans="1:109" x14ac:dyDescent="0.2">
      <c r="A727" s="150" t="s">
        <v>184</v>
      </c>
      <c r="B727" s="151" t="s">
        <v>284</v>
      </c>
      <c r="C727" s="152" t="s">
        <v>278</v>
      </c>
      <c r="D727" s="404" t="s">
        <v>288</v>
      </c>
      <c r="E727" s="416">
        <v>6736</v>
      </c>
      <c r="F727" s="416">
        <v>3380327</v>
      </c>
      <c r="G727" s="416">
        <v>2024541</v>
      </c>
      <c r="H727" s="416">
        <v>1004742</v>
      </c>
      <c r="I727" s="416">
        <v>328770</v>
      </c>
      <c r="J727" s="416">
        <v>101707</v>
      </c>
      <c r="K727" s="416">
        <v>22948</v>
      </c>
      <c r="L727" s="416">
        <v>8477</v>
      </c>
      <c r="M727" s="416">
        <v>0</v>
      </c>
      <c r="N727" s="416">
        <v>6878248</v>
      </c>
      <c r="O727" s="416">
        <v>12037</v>
      </c>
      <c r="P727" s="416">
        <v>5316029</v>
      </c>
      <c r="Q727" s="416">
        <v>1829049</v>
      </c>
      <c r="R727" s="416">
        <v>590998</v>
      </c>
      <c r="S727" s="416">
        <v>172837</v>
      </c>
      <c r="T727" s="416">
        <v>55556</v>
      </c>
      <c r="U727" s="416">
        <v>12157</v>
      </c>
      <c r="V727" s="416">
        <v>6557</v>
      </c>
      <c r="W727" s="416">
        <v>0</v>
      </c>
      <c r="X727" s="416">
        <v>7995220</v>
      </c>
      <c r="Y727" s="416">
        <v>18773</v>
      </c>
      <c r="Z727" s="416">
        <v>8696356</v>
      </c>
      <c r="AA727" s="416">
        <v>3853590</v>
      </c>
      <c r="AB727" s="416">
        <v>1595740</v>
      </c>
      <c r="AC727" s="416">
        <v>501607</v>
      </c>
      <c r="AD727" s="416">
        <v>157263</v>
      </c>
      <c r="AE727" s="416">
        <v>35105</v>
      </c>
      <c r="AF727" s="416">
        <v>15034</v>
      </c>
      <c r="AG727" s="416">
        <v>0</v>
      </c>
      <c r="AH727" s="416">
        <v>14873468</v>
      </c>
      <c r="AI727" s="416">
        <v>849.95555555555563</v>
      </c>
      <c r="AJ727" s="416">
        <v>1019.9466666666667</v>
      </c>
      <c r="AK727" s="416">
        <v>1189.9377777777779</v>
      </c>
      <c r="AL727" s="416">
        <v>1359.9288888888889</v>
      </c>
      <c r="AM727" s="416">
        <v>1529.92</v>
      </c>
      <c r="AN727" s="416">
        <v>1869.9022222222225</v>
      </c>
      <c r="AO727" s="416">
        <v>2209.8844444444444</v>
      </c>
      <c r="AP727" s="416">
        <v>2549.8666666666668</v>
      </c>
      <c r="AQ727" s="416">
        <v>3059.84</v>
      </c>
      <c r="AR727" s="416">
        <v>0</v>
      </c>
      <c r="AS727" s="416">
        <v>7.9251202677264168</v>
      </c>
      <c r="AT727" s="416">
        <v>3314.2193709475005</v>
      </c>
      <c r="AU727" s="416">
        <v>1701.3839192338719</v>
      </c>
      <c r="AV727" s="416">
        <v>738.81951343861112</v>
      </c>
      <c r="AW727" s="416">
        <v>214.89358920727881</v>
      </c>
      <c r="AX727" s="416">
        <v>54.391614059439824</v>
      </c>
      <c r="AY727" s="416">
        <v>10.384253374736538</v>
      </c>
      <c r="AZ727" s="416">
        <v>3.3244875549048314</v>
      </c>
      <c r="BA727" s="416">
        <v>0</v>
      </c>
      <c r="BB727" s="416">
        <v>6045.3418680840696</v>
      </c>
      <c r="BC727" s="416">
        <v>14.161916962978456</v>
      </c>
      <c r="BD727" s="416">
        <v>5212.065663564108</v>
      </c>
      <c r="BE727" s="416">
        <v>1537.096337436878</v>
      </c>
      <c r="BF727" s="416">
        <v>434.58007608240956</v>
      </c>
      <c r="BG727" s="416">
        <v>112.97126647144948</v>
      </c>
      <c r="BH727" s="416">
        <v>29.71064440683767</v>
      </c>
      <c r="BI727" s="416">
        <v>5.5011926214342024</v>
      </c>
      <c r="BJ727" s="416">
        <v>2.5715070069023214</v>
      </c>
      <c r="BK727" s="416">
        <v>0</v>
      </c>
      <c r="BL727" s="416">
        <v>7348.6586045529975</v>
      </c>
      <c r="BM727" s="416">
        <v>22.09</v>
      </c>
      <c r="BN727" s="416">
        <v>8526.2900000000009</v>
      </c>
      <c r="BO727" s="416">
        <v>3238.48</v>
      </c>
      <c r="BP727" s="416">
        <v>1173.4000000000001</v>
      </c>
      <c r="BQ727" s="416">
        <v>327.86</v>
      </c>
      <c r="BR727" s="416">
        <v>84.1</v>
      </c>
      <c r="BS727" s="416">
        <v>15.89</v>
      </c>
      <c r="BT727" s="416">
        <v>5.9</v>
      </c>
      <c r="BU727" s="416">
        <v>0</v>
      </c>
      <c r="BV727" s="416">
        <v>13394.01</v>
      </c>
      <c r="BW727" s="416">
        <v>0</v>
      </c>
      <c r="BX727" s="416">
        <v>0</v>
      </c>
      <c r="BY727" s="416">
        <v>0</v>
      </c>
      <c r="BZ727" s="416">
        <v>0</v>
      </c>
      <c r="CA727" s="416">
        <v>0</v>
      </c>
      <c r="CB727" s="416">
        <v>0</v>
      </c>
      <c r="CC727" s="416">
        <v>0</v>
      </c>
      <c r="CD727" s="416">
        <v>0</v>
      </c>
      <c r="CE727" s="416">
        <v>0</v>
      </c>
      <c r="CF727" s="416">
        <v>0</v>
      </c>
      <c r="CG727" s="247"/>
      <c r="CH727" s="247"/>
      <c r="CI727" s="247"/>
      <c r="CJ727" s="247"/>
      <c r="CK727" s="247"/>
      <c r="CL727" s="247"/>
      <c r="CM727" s="247"/>
      <c r="CN727" s="247"/>
      <c r="CO727" s="247"/>
      <c r="CP727" s="247"/>
      <c r="CQ727" s="247"/>
      <c r="CR727" s="247"/>
      <c r="CS727" s="247"/>
      <c r="CT727" s="247"/>
      <c r="CU727" s="247"/>
      <c r="CV727" s="247"/>
      <c r="CW727" s="247"/>
      <c r="CX727" s="247"/>
      <c r="CY727" s="247"/>
      <c r="CZ727" s="247"/>
      <c r="DA727" s="247"/>
      <c r="DB727" s="247"/>
      <c r="DC727" s="247"/>
      <c r="DD727" s="247"/>
      <c r="DE727" s="247"/>
    </row>
    <row r="728" spans="1:109" x14ac:dyDescent="0.2">
      <c r="A728" s="150" t="s">
        <v>186</v>
      </c>
      <c r="B728" s="151" t="s">
        <v>276</v>
      </c>
      <c r="C728" s="152" t="s">
        <v>279</v>
      </c>
      <c r="D728" s="404" t="s">
        <v>185</v>
      </c>
      <c r="E728" s="416">
        <v>2481</v>
      </c>
      <c r="F728" s="416">
        <v>2096596</v>
      </c>
      <c r="G728" s="416">
        <v>348473</v>
      </c>
      <c r="H728" s="416">
        <v>181828</v>
      </c>
      <c r="I728" s="416">
        <v>79544</v>
      </c>
      <c r="J728" s="416">
        <v>27033</v>
      </c>
      <c r="K728" s="416">
        <v>9341</v>
      </c>
      <c r="L728" s="416">
        <v>0</v>
      </c>
      <c r="M728" s="416">
        <v>0</v>
      </c>
      <c r="N728" s="416">
        <v>2745296</v>
      </c>
      <c r="O728" s="416">
        <v>5304</v>
      </c>
      <c r="P728" s="416">
        <v>2647840</v>
      </c>
      <c r="Q728" s="416">
        <v>223713</v>
      </c>
      <c r="R728" s="416">
        <v>93132</v>
      </c>
      <c r="S728" s="416">
        <v>42175</v>
      </c>
      <c r="T728" s="416">
        <v>13667</v>
      </c>
      <c r="U728" s="416">
        <v>2765</v>
      </c>
      <c r="V728" s="416">
        <v>1873</v>
      </c>
      <c r="W728" s="416">
        <v>0</v>
      </c>
      <c r="X728" s="416">
        <v>3030469</v>
      </c>
      <c r="Y728" s="416">
        <v>7785</v>
      </c>
      <c r="Z728" s="416">
        <v>4744436</v>
      </c>
      <c r="AA728" s="416">
        <v>572186</v>
      </c>
      <c r="AB728" s="416">
        <v>274960</v>
      </c>
      <c r="AC728" s="416">
        <v>121719</v>
      </c>
      <c r="AD728" s="416">
        <v>40700</v>
      </c>
      <c r="AE728" s="416">
        <v>12106</v>
      </c>
      <c r="AF728" s="416">
        <v>1873</v>
      </c>
      <c r="AG728" s="416">
        <v>0</v>
      </c>
      <c r="AH728" s="416">
        <v>5775765</v>
      </c>
      <c r="AI728" s="416">
        <v>908.53888888888889</v>
      </c>
      <c r="AJ728" s="416">
        <v>1090.2466666666664</v>
      </c>
      <c r="AK728" s="416">
        <v>1271.9544444444443</v>
      </c>
      <c r="AL728" s="416">
        <v>1453.662222222222</v>
      </c>
      <c r="AM728" s="416">
        <v>1635.37</v>
      </c>
      <c r="AN728" s="416">
        <v>1998.7855555555557</v>
      </c>
      <c r="AO728" s="416">
        <v>2362.201111111111</v>
      </c>
      <c r="AP728" s="416">
        <v>2725.6166666666668</v>
      </c>
      <c r="AQ728" s="416">
        <v>3270.74</v>
      </c>
      <c r="AR728" s="416">
        <v>0</v>
      </c>
      <c r="AS728" s="416">
        <v>2.7307581770486191</v>
      </c>
      <c r="AT728" s="416">
        <v>1923.0473837724801</v>
      </c>
      <c r="AU728" s="416">
        <v>273.96657287691124</v>
      </c>
      <c r="AV728" s="416">
        <v>125.08270299687534</v>
      </c>
      <c r="AW728" s="416">
        <v>48.639757363777008</v>
      </c>
      <c r="AX728" s="416">
        <v>13.524712505982798</v>
      </c>
      <c r="AY728" s="416">
        <v>3.9543627153770426</v>
      </c>
      <c r="AZ728" s="416">
        <v>0</v>
      </c>
      <c r="BA728" s="416">
        <v>0</v>
      </c>
      <c r="BB728" s="416">
        <v>2390.9462504084522</v>
      </c>
      <c r="BC728" s="416">
        <v>5.8379449298935411</v>
      </c>
      <c r="BD728" s="416">
        <v>2428.6614038413331</v>
      </c>
      <c r="BE728" s="416">
        <v>175.88129903324631</v>
      </c>
      <c r="BF728" s="416">
        <v>64.067152999015519</v>
      </c>
      <c r="BG728" s="416">
        <v>25.789270929514423</v>
      </c>
      <c r="BH728" s="416">
        <v>6.8376519742265716</v>
      </c>
      <c r="BI728" s="416">
        <v>1.1705184571263807</v>
      </c>
      <c r="BJ728" s="416">
        <v>0.68718394002580452</v>
      </c>
      <c r="BK728" s="416">
        <v>0</v>
      </c>
      <c r="BL728" s="416">
        <v>2708.9324261043816</v>
      </c>
      <c r="BM728" s="416">
        <v>8.57</v>
      </c>
      <c r="BN728" s="416">
        <v>4351.71</v>
      </c>
      <c r="BO728" s="416">
        <v>449.85</v>
      </c>
      <c r="BP728" s="416">
        <v>189.15</v>
      </c>
      <c r="BQ728" s="416">
        <v>74.430000000000007</v>
      </c>
      <c r="BR728" s="416">
        <v>20.36</v>
      </c>
      <c r="BS728" s="416">
        <v>5.12</v>
      </c>
      <c r="BT728" s="416">
        <v>0.69</v>
      </c>
      <c r="BU728" s="416">
        <v>0</v>
      </c>
      <c r="BV728" s="416">
        <v>5099.8799999999992</v>
      </c>
      <c r="BW728" s="416">
        <v>0</v>
      </c>
      <c r="BX728" s="416">
        <v>0</v>
      </c>
      <c r="BY728" s="416">
        <v>0</v>
      </c>
      <c r="BZ728" s="416">
        <v>0</v>
      </c>
      <c r="CA728" s="416">
        <v>0</v>
      </c>
      <c r="CB728" s="416">
        <v>0</v>
      </c>
      <c r="CC728" s="416">
        <v>0</v>
      </c>
      <c r="CD728" s="416">
        <v>0</v>
      </c>
      <c r="CE728" s="416">
        <v>0</v>
      </c>
      <c r="CF728" s="416">
        <v>0</v>
      </c>
      <c r="CG728" s="247"/>
      <c r="CH728" s="247"/>
      <c r="CI728" s="247"/>
      <c r="CJ728" s="247"/>
      <c r="CK728" s="247"/>
      <c r="CL728" s="247"/>
      <c r="CM728" s="247"/>
      <c r="CN728" s="247"/>
      <c r="CO728" s="247"/>
      <c r="CP728" s="247"/>
      <c r="CQ728" s="247"/>
      <c r="CR728" s="247"/>
      <c r="CS728" s="247"/>
      <c r="CT728" s="247"/>
      <c r="CU728" s="247"/>
      <c r="CV728" s="247"/>
      <c r="CW728" s="247"/>
      <c r="CX728" s="247"/>
      <c r="CY728" s="247"/>
      <c r="CZ728" s="247"/>
      <c r="DA728" s="247"/>
      <c r="DB728" s="247"/>
      <c r="DC728" s="247"/>
      <c r="DD728" s="247"/>
      <c r="DE728" s="247"/>
    </row>
    <row r="729" spans="1:109" x14ac:dyDescent="0.2">
      <c r="A729" s="150" t="s">
        <v>188</v>
      </c>
      <c r="B729" s="151" t="s">
        <v>282</v>
      </c>
      <c r="C729" s="152" t="s">
        <v>278</v>
      </c>
      <c r="D729" s="404" t="s">
        <v>187</v>
      </c>
      <c r="E729" s="416">
        <v>13236</v>
      </c>
      <c r="F729" s="416">
        <v>6302852</v>
      </c>
      <c r="G729" s="416">
        <v>1327347</v>
      </c>
      <c r="H729" s="416">
        <v>964586</v>
      </c>
      <c r="I729" s="416">
        <v>333710</v>
      </c>
      <c r="J729" s="416">
        <v>136147</v>
      </c>
      <c r="K729" s="416">
        <v>32643</v>
      </c>
      <c r="L729" s="416">
        <v>30287</v>
      </c>
      <c r="M729" s="416">
        <v>1486</v>
      </c>
      <c r="N729" s="416">
        <v>9142294</v>
      </c>
      <c r="O729" s="416">
        <v>15592</v>
      </c>
      <c r="P729" s="416">
        <v>11048412</v>
      </c>
      <c r="Q729" s="416">
        <v>1554114</v>
      </c>
      <c r="R729" s="416">
        <v>676328</v>
      </c>
      <c r="S729" s="416">
        <v>175676</v>
      </c>
      <c r="T729" s="416">
        <v>102896</v>
      </c>
      <c r="U729" s="416">
        <v>25670</v>
      </c>
      <c r="V729" s="416">
        <v>12352</v>
      </c>
      <c r="W729" s="416">
        <v>0</v>
      </c>
      <c r="X729" s="416">
        <v>13611040</v>
      </c>
      <c r="Y729" s="416">
        <v>28828</v>
      </c>
      <c r="Z729" s="416">
        <v>17351264</v>
      </c>
      <c r="AA729" s="416">
        <v>2881461</v>
      </c>
      <c r="AB729" s="416">
        <v>1640914</v>
      </c>
      <c r="AC729" s="416">
        <v>509386</v>
      </c>
      <c r="AD729" s="416">
        <v>239043</v>
      </c>
      <c r="AE729" s="416">
        <v>58313</v>
      </c>
      <c r="AF729" s="416">
        <v>42639</v>
      </c>
      <c r="AG729" s="416">
        <v>1486</v>
      </c>
      <c r="AH729" s="416">
        <v>22753334</v>
      </c>
      <c r="AI729" s="416">
        <v>828.76666666666665</v>
      </c>
      <c r="AJ729" s="416">
        <v>994.52</v>
      </c>
      <c r="AK729" s="416">
        <v>1160.2733333333333</v>
      </c>
      <c r="AL729" s="416">
        <v>1326.0266666666666</v>
      </c>
      <c r="AM729" s="416">
        <v>1491.78</v>
      </c>
      <c r="AN729" s="416">
        <v>1823.2866666666669</v>
      </c>
      <c r="AO729" s="416">
        <v>2154.7933333333331</v>
      </c>
      <c r="AP729" s="416">
        <v>2486.3000000000002</v>
      </c>
      <c r="AQ729" s="416">
        <v>2983.56</v>
      </c>
      <c r="AR729" s="416">
        <v>0</v>
      </c>
      <c r="AS729" s="416">
        <v>15.970719543096168</v>
      </c>
      <c r="AT729" s="416">
        <v>6337.5819490809636</v>
      </c>
      <c r="AU729" s="416">
        <v>1143.9950931102442</v>
      </c>
      <c r="AV729" s="416">
        <v>727.42579334754453</v>
      </c>
      <c r="AW729" s="416">
        <v>223.69920497660513</v>
      </c>
      <c r="AX729" s="416">
        <v>74.671198165949392</v>
      </c>
      <c r="AY729" s="416">
        <v>15.149016611028438</v>
      </c>
      <c r="AZ729" s="416">
        <v>12.181554920966898</v>
      </c>
      <c r="BA729" s="416">
        <v>0.49806271702261729</v>
      </c>
      <c r="BB729" s="416">
        <v>8551.1725924734219</v>
      </c>
      <c r="BC729" s="416">
        <v>18.813497968869406</v>
      </c>
      <c r="BD729" s="416">
        <v>11109.290914209871</v>
      </c>
      <c r="BE729" s="416">
        <v>1339.4378336139187</v>
      </c>
      <c r="BF729" s="416">
        <v>510.04102481599165</v>
      </c>
      <c r="BG729" s="416">
        <v>117.76267278016866</v>
      </c>
      <c r="BH729" s="416">
        <v>56.434351153411598</v>
      </c>
      <c r="BI729" s="416">
        <v>11.912975412955305</v>
      </c>
      <c r="BJ729" s="416">
        <v>4.9680247757712257</v>
      </c>
      <c r="BK729" s="416">
        <v>0</v>
      </c>
      <c r="BL729" s="416">
        <v>13168.661294730957</v>
      </c>
      <c r="BM729" s="416">
        <v>34.78</v>
      </c>
      <c r="BN729" s="416">
        <v>17446.87</v>
      </c>
      <c r="BO729" s="416">
        <v>2483.4299999999998</v>
      </c>
      <c r="BP729" s="416">
        <v>1237.47</v>
      </c>
      <c r="BQ729" s="416">
        <v>341.46</v>
      </c>
      <c r="BR729" s="416">
        <v>131.11000000000001</v>
      </c>
      <c r="BS729" s="416">
        <v>27.06</v>
      </c>
      <c r="BT729" s="416">
        <v>17.149999999999999</v>
      </c>
      <c r="BU729" s="416">
        <v>0.5</v>
      </c>
      <c r="BV729" s="416">
        <v>21719.83</v>
      </c>
      <c r="BW729" s="416">
        <v>0</v>
      </c>
      <c r="BX729" s="416">
        <v>0</v>
      </c>
      <c r="BY729" s="416">
        <v>0</v>
      </c>
      <c r="BZ729" s="416">
        <v>0</v>
      </c>
      <c r="CA729" s="416">
        <v>0</v>
      </c>
      <c r="CB729" s="416">
        <v>0</v>
      </c>
      <c r="CC729" s="416">
        <v>0</v>
      </c>
      <c r="CD729" s="416">
        <v>0</v>
      </c>
      <c r="CE729" s="416">
        <v>0</v>
      </c>
      <c r="CF729" s="416">
        <v>0</v>
      </c>
      <c r="CG729" s="247"/>
      <c r="CH729" s="247"/>
      <c r="CI729" s="247"/>
      <c r="CJ729" s="247"/>
      <c r="CK729" s="247"/>
      <c r="CL729" s="247"/>
      <c r="CM729" s="247"/>
      <c r="CN729" s="247"/>
      <c r="CO729" s="247"/>
      <c r="CP729" s="247"/>
      <c r="CQ729" s="247"/>
      <c r="CR729" s="247"/>
      <c r="CS729" s="247"/>
      <c r="CT729" s="247"/>
      <c r="CU729" s="247"/>
      <c r="CV729" s="247"/>
      <c r="CW729" s="247"/>
      <c r="CX729" s="247"/>
      <c r="CY729" s="247"/>
      <c r="CZ729" s="247"/>
      <c r="DA729" s="247"/>
      <c r="DB729" s="247"/>
      <c r="DC729" s="247"/>
      <c r="DD729" s="247"/>
      <c r="DE729" s="247"/>
    </row>
    <row r="730" spans="1:109" x14ac:dyDescent="0.2">
      <c r="A730" s="150" t="s">
        <v>190</v>
      </c>
      <c r="B730" s="151" t="s">
        <v>276</v>
      </c>
      <c r="C730" s="152" t="s">
        <v>279</v>
      </c>
      <c r="D730" s="404" t="s">
        <v>189</v>
      </c>
      <c r="E730" s="416">
        <v>1487</v>
      </c>
      <c r="F730" s="416">
        <v>1464621</v>
      </c>
      <c r="G730" s="416">
        <v>353532</v>
      </c>
      <c r="H730" s="416">
        <v>301259</v>
      </c>
      <c r="I730" s="416">
        <v>43925</v>
      </c>
      <c r="J730" s="416">
        <v>13744</v>
      </c>
      <c r="K730" s="416">
        <v>1608</v>
      </c>
      <c r="L730" s="416">
        <v>2528</v>
      </c>
      <c r="M730" s="416">
        <v>0</v>
      </c>
      <c r="N730" s="416">
        <v>2182704</v>
      </c>
      <c r="O730" s="416">
        <v>2150</v>
      </c>
      <c r="P730" s="416">
        <v>1242778</v>
      </c>
      <c r="Q730" s="416">
        <v>168509</v>
      </c>
      <c r="R730" s="416">
        <v>124215</v>
      </c>
      <c r="S730" s="416">
        <v>24365</v>
      </c>
      <c r="T730" s="416">
        <v>14773</v>
      </c>
      <c r="U730" s="416">
        <v>2777</v>
      </c>
      <c r="V730" s="416">
        <v>0</v>
      </c>
      <c r="W730" s="416">
        <v>0</v>
      </c>
      <c r="X730" s="416">
        <v>1579567</v>
      </c>
      <c r="Y730" s="416">
        <v>3637</v>
      </c>
      <c r="Z730" s="416">
        <v>2707399</v>
      </c>
      <c r="AA730" s="416">
        <v>522041</v>
      </c>
      <c r="AB730" s="416">
        <v>425474</v>
      </c>
      <c r="AC730" s="416">
        <v>68290</v>
      </c>
      <c r="AD730" s="416">
        <v>28517</v>
      </c>
      <c r="AE730" s="416">
        <v>4385</v>
      </c>
      <c r="AF730" s="416">
        <v>2528</v>
      </c>
      <c r="AG730" s="416">
        <v>0</v>
      </c>
      <c r="AH730" s="416">
        <v>3762271</v>
      </c>
      <c r="AI730" s="416">
        <v>817.08333333333337</v>
      </c>
      <c r="AJ730" s="416">
        <v>980.5</v>
      </c>
      <c r="AK730" s="416">
        <v>1143.9166666666667</v>
      </c>
      <c r="AL730" s="416">
        <v>1307.3333333333333</v>
      </c>
      <c r="AM730" s="416">
        <v>1470.75</v>
      </c>
      <c r="AN730" s="416">
        <v>1797.5833333333335</v>
      </c>
      <c r="AO730" s="416">
        <v>2124.4166666666665</v>
      </c>
      <c r="AP730" s="416">
        <v>2451.25</v>
      </c>
      <c r="AQ730" s="416">
        <v>2941.5</v>
      </c>
      <c r="AR730" s="416">
        <v>0</v>
      </c>
      <c r="AS730" s="416">
        <v>1.8198878123406423</v>
      </c>
      <c r="AT730" s="416">
        <v>1493.7491075981643</v>
      </c>
      <c r="AU730" s="416">
        <v>309.05398120492458</v>
      </c>
      <c r="AV730" s="416">
        <v>230.43778684344724</v>
      </c>
      <c r="AW730" s="416">
        <v>29.865714771375149</v>
      </c>
      <c r="AX730" s="416">
        <v>7.6458207778962493</v>
      </c>
      <c r="AY730" s="416">
        <v>0.75691366257404002</v>
      </c>
      <c r="AZ730" s="416">
        <v>1.0313105558388578</v>
      </c>
      <c r="BA730" s="416">
        <v>0</v>
      </c>
      <c r="BB730" s="416">
        <v>2074.3605232265609</v>
      </c>
      <c r="BC730" s="416">
        <v>2.6313105558388576</v>
      </c>
      <c r="BD730" s="416">
        <v>1267.494135645079</v>
      </c>
      <c r="BE730" s="416">
        <v>147.30880745975085</v>
      </c>
      <c r="BF730" s="416">
        <v>95.014023457419682</v>
      </c>
      <c r="BG730" s="416">
        <v>16.56637769845317</v>
      </c>
      <c r="BH730" s="416">
        <v>8.2182559918408966</v>
      </c>
      <c r="BI730" s="416">
        <v>1.3071823637861375</v>
      </c>
      <c r="BJ730" s="416">
        <v>0</v>
      </c>
      <c r="BK730" s="416">
        <v>0</v>
      </c>
      <c r="BL730" s="416">
        <v>1538.5400931721683</v>
      </c>
      <c r="BM730" s="416">
        <v>4.45</v>
      </c>
      <c r="BN730" s="416">
        <v>2761.24</v>
      </c>
      <c r="BO730" s="416">
        <v>456.36</v>
      </c>
      <c r="BP730" s="416">
        <v>325.45</v>
      </c>
      <c r="BQ730" s="416">
        <v>46.43</v>
      </c>
      <c r="BR730" s="416">
        <v>15.86</v>
      </c>
      <c r="BS730" s="416">
        <v>2.06</v>
      </c>
      <c r="BT730" s="416">
        <v>1.03</v>
      </c>
      <c r="BU730" s="416">
        <v>0</v>
      </c>
      <c r="BV730" s="416">
        <v>3612.8799999999997</v>
      </c>
      <c r="BW730" s="416">
        <v>0</v>
      </c>
      <c r="BX730" s="416">
        <v>0</v>
      </c>
      <c r="BY730" s="416">
        <v>0</v>
      </c>
      <c r="BZ730" s="416">
        <v>0</v>
      </c>
      <c r="CA730" s="416">
        <v>0</v>
      </c>
      <c r="CB730" s="416">
        <v>0</v>
      </c>
      <c r="CC730" s="416">
        <v>0</v>
      </c>
      <c r="CD730" s="416">
        <v>0</v>
      </c>
      <c r="CE730" s="416">
        <v>0</v>
      </c>
      <c r="CF730" s="416">
        <v>0</v>
      </c>
      <c r="CG730" s="247"/>
      <c r="CH730" s="247"/>
      <c r="CI730" s="247"/>
      <c r="CJ730" s="247"/>
      <c r="CK730" s="247"/>
      <c r="CL730" s="247"/>
      <c r="CM730" s="247"/>
      <c r="CN730" s="247"/>
      <c r="CO730" s="247"/>
      <c r="CP730" s="247"/>
      <c r="CQ730" s="247"/>
      <c r="CR730" s="247"/>
      <c r="CS730" s="247"/>
      <c r="CT730" s="247"/>
      <c r="CU730" s="247"/>
      <c r="CV730" s="247"/>
      <c r="CW730" s="247"/>
      <c r="CX730" s="247"/>
      <c r="CY730" s="247"/>
      <c r="CZ730" s="247"/>
      <c r="DA730" s="247"/>
      <c r="DB730" s="247"/>
      <c r="DC730" s="247"/>
      <c r="DD730" s="247"/>
      <c r="DE730" s="247"/>
    </row>
    <row r="731" spans="1:109" x14ac:dyDescent="0.2">
      <c r="A731" s="150" t="s">
        <v>191</v>
      </c>
      <c r="B731" s="151" t="s">
        <v>284</v>
      </c>
      <c r="C731" s="152" t="s">
        <v>285</v>
      </c>
      <c r="D731" s="404" t="s">
        <v>289</v>
      </c>
      <c r="E731" s="416">
        <v>832.39</v>
      </c>
      <c r="F731" s="416">
        <v>1693296</v>
      </c>
      <c r="G731" s="416">
        <v>1537712</v>
      </c>
      <c r="H731" s="416">
        <v>1680043</v>
      </c>
      <c r="I731" s="416">
        <v>861544</v>
      </c>
      <c r="J731" s="416">
        <v>309722</v>
      </c>
      <c r="K731" s="416">
        <v>103637</v>
      </c>
      <c r="L731" s="416">
        <v>10501</v>
      </c>
      <c r="M731" s="416">
        <v>0</v>
      </c>
      <c r="N731" s="416">
        <v>6197287.3899999997</v>
      </c>
      <c r="O731" s="416">
        <v>999.18</v>
      </c>
      <c r="P731" s="416">
        <v>2671131</v>
      </c>
      <c r="Q731" s="416">
        <v>2122732</v>
      </c>
      <c r="R731" s="416">
        <v>1793777</v>
      </c>
      <c r="S731" s="416">
        <v>488132</v>
      </c>
      <c r="T731" s="416">
        <v>115964</v>
      </c>
      <c r="U731" s="416">
        <v>35412</v>
      </c>
      <c r="V731" s="416">
        <v>7293.86</v>
      </c>
      <c r="W731" s="416">
        <v>0</v>
      </c>
      <c r="X731" s="416">
        <v>7235441.04</v>
      </c>
      <c r="Y731" s="416">
        <v>1831.57</v>
      </c>
      <c r="Z731" s="416">
        <v>4364427</v>
      </c>
      <c r="AA731" s="416">
        <v>3660444</v>
      </c>
      <c r="AB731" s="416">
        <v>3473820</v>
      </c>
      <c r="AC731" s="416">
        <v>1349676</v>
      </c>
      <c r="AD731" s="416">
        <v>425686</v>
      </c>
      <c r="AE731" s="416">
        <v>139049</v>
      </c>
      <c r="AF731" s="416">
        <v>17794.86</v>
      </c>
      <c r="AG731" s="416">
        <v>0</v>
      </c>
      <c r="AH731" s="416">
        <v>13432728.43</v>
      </c>
      <c r="AI731" s="416">
        <v>832.6</v>
      </c>
      <c r="AJ731" s="416">
        <v>999.12</v>
      </c>
      <c r="AK731" s="416">
        <v>1165.6400000000001</v>
      </c>
      <c r="AL731" s="416">
        <v>1332.16</v>
      </c>
      <c r="AM731" s="416">
        <v>1498.68</v>
      </c>
      <c r="AN731" s="416">
        <v>1831.7200000000003</v>
      </c>
      <c r="AO731" s="416">
        <v>2164.7600000000002</v>
      </c>
      <c r="AP731" s="416">
        <v>2497.8000000000002</v>
      </c>
      <c r="AQ731" s="416">
        <v>2997.36</v>
      </c>
      <c r="AR731" s="416">
        <v>0</v>
      </c>
      <c r="AS731" s="416">
        <v>0.99974777804467929</v>
      </c>
      <c r="AT731" s="416">
        <v>1694.7874129233726</v>
      </c>
      <c r="AU731" s="416">
        <v>1319.1997529254313</v>
      </c>
      <c r="AV731" s="416">
        <v>1261.1420550084074</v>
      </c>
      <c r="AW731" s="416">
        <v>574.86855099153922</v>
      </c>
      <c r="AX731" s="416">
        <v>169.08807022907428</v>
      </c>
      <c r="AY731" s="416">
        <v>47.874591178698786</v>
      </c>
      <c r="AZ731" s="416">
        <v>4.2040996076547357</v>
      </c>
      <c r="BA731" s="416">
        <v>0</v>
      </c>
      <c r="BB731" s="416">
        <v>5072.1642806422233</v>
      </c>
      <c r="BC731" s="416">
        <v>1.2000720634158057</v>
      </c>
      <c r="BD731" s="416">
        <v>2673.4836656257507</v>
      </c>
      <c r="BE731" s="416">
        <v>1821.0871281013003</v>
      </c>
      <c r="BF731" s="416">
        <v>1346.5176855632956</v>
      </c>
      <c r="BG731" s="416">
        <v>325.70795633490803</v>
      </c>
      <c r="BH731" s="416">
        <v>63.308802655427677</v>
      </c>
      <c r="BI731" s="416">
        <v>16.358395387941385</v>
      </c>
      <c r="BJ731" s="416">
        <v>2.9201137000560489</v>
      </c>
      <c r="BK731" s="416">
        <v>0</v>
      </c>
      <c r="BL731" s="416">
        <v>6250.5838194320959</v>
      </c>
      <c r="BM731" s="416">
        <v>2.2000000000000002</v>
      </c>
      <c r="BN731" s="416">
        <v>4368.2700000000004</v>
      </c>
      <c r="BO731" s="416">
        <v>3140.29</v>
      </c>
      <c r="BP731" s="416">
        <v>2607.66</v>
      </c>
      <c r="BQ731" s="416">
        <v>900.58</v>
      </c>
      <c r="BR731" s="416">
        <v>232.4</v>
      </c>
      <c r="BS731" s="416">
        <v>64.23</v>
      </c>
      <c r="BT731" s="416">
        <v>7.12</v>
      </c>
      <c r="BU731" s="416">
        <v>0</v>
      </c>
      <c r="BV731" s="416">
        <v>11322.75</v>
      </c>
      <c r="BW731" s="416">
        <v>0</v>
      </c>
      <c r="BX731" s="416">
        <v>0</v>
      </c>
      <c r="BY731" s="416">
        <v>0</v>
      </c>
      <c r="BZ731" s="416">
        <v>0</v>
      </c>
      <c r="CA731" s="416">
        <v>0</v>
      </c>
      <c r="CB731" s="416">
        <v>0</v>
      </c>
      <c r="CC731" s="416">
        <v>0</v>
      </c>
      <c r="CD731" s="416">
        <v>0</v>
      </c>
      <c r="CE731" s="416">
        <v>0</v>
      </c>
      <c r="CF731" s="416">
        <v>0</v>
      </c>
      <c r="CG731" s="247"/>
      <c r="CH731" s="247"/>
      <c r="CI731" s="247"/>
      <c r="CJ731" s="247"/>
      <c r="CK731" s="247"/>
      <c r="CL731" s="247"/>
      <c r="CM731" s="247"/>
      <c r="CN731" s="247"/>
      <c r="CO731" s="247"/>
      <c r="CP731" s="247"/>
      <c r="CQ731" s="247"/>
      <c r="CR731" s="247"/>
      <c r="CS731" s="247"/>
      <c r="CT731" s="247"/>
      <c r="CU731" s="247"/>
      <c r="CV731" s="247"/>
      <c r="CW731" s="247"/>
      <c r="CX731" s="247"/>
      <c r="CY731" s="247"/>
      <c r="CZ731" s="247"/>
      <c r="DA731" s="247"/>
      <c r="DB731" s="247"/>
      <c r="DC731" s="247"/>
      <c r="DD731" s="247"/>
      <c r="DE731" s="247"/>
    </row>
    <row r="732" spans="1:109" x14ac:dyDescent="0.2">
      <c r="A732" s="150" t="s">
        <v>192</v>
      </c>
      <c r="B732" s="151" t="s">
        <v>284</v>
      </c>
      <c r="C732" s="152" t="s">
        <v>277</v>
      </c>
      <c r="D732" s="404" t="s">
        <v>290</v>
      </c>
      <c r="E732" s="416">
        <v>299</v>
      </c>
      <c r="F732" s="416">
        <v>107811</v>
      </c>
      <c r="G732" s="416">
        <v>269334</v>
      </c>
      <c r="H732" s="416">
        <v>1094785</v>
      </c>
      <c r="I732" s="416">
        <v>292613</v>
      </c>
      <c r="J732" s="416">
        <v>140832</v>
      </c>
      <c r="K732" s="416">
        <v>43055</v>
      </c>
      <c r="L732" s="416">
        <v>11508</v>
      </c>
      <c r="M732" s="416">
        <v>0</v>
      </c>
      <c r="N732" s="416">
        <v>1960237</v>
      </c>
      <c r="O732" s="416">
        <v>0</v>
      </c>
      <c r="P732" s="416">
        <v>122921</v>
      </c>
      <c r="Q732" s="416">
        <v>574988</v>
      </c>
      <c r="R732" s="416">
        <v>1239118</v>
      </c>
      <c r="S732" s="416">
        <v>390504</v>
      </c>
      <c r="T732" s="416">
        <v>118462</v>
      </c>
      <c r="U732" s="416">
        <v>43005</v>
      </c>
      <c r="V732" s="416">
        <v>6929</v>
      </c>
      <c r="W732" s="416">
        <v>0</v>
      </c>
      <c r="X732" s="416">
        <v>2495927</v>
      </c>
      <c r="Y732" s="416">
        <v>299</v>
      </c>
      <c r="Z732" s="416">
        <v>230732</v>
      </c>
      <c r="AA732" s="416">
        <v>844322</v>
      </c>
      <c r="AB732" s="416">
        <v>2333903</v>
      </c>
      <c r="AC732" s="416">
        <v>683117</v>
      </c>
      <c r="AD732" s="416">
        <v>259294</v>
      </c>
      <c r="AE732" s="416">
        <v>86060</v>
      </c>
      <c r="AF732" s="416">
        <v>18437</v>
      </c>
      <c r="AG732" s="416">
        <v>0</v>
      </c>
      <c r="AH732" s="416">
        <v>4456164</v>
      </c>
      <c r="AI732" s="416">
        <v>768.58888888888896</v>
      </c>
      <c r="AJ732" s="416">
        <v>922.30666666666662</v>
      </c>
      <c r="AK732" s="416">
        <v>1076.0244444444445</v>
      </c>
      <c r="AL732" s="416">
        <v>1229.7422222222222</v>
      </c>
      <c r="AM732" s="416">
        <v>1383.46</v>
      </c>
      <c r="AN732" s="416">
        <v>1690.8955555555558</v>
      </c>
      <c r="AO732" s="416">
        <v>1998.3311111111111</v>
      </c>
      <c r="AP732" s="416">
        <v>2305.7666666666669</v>
      </c>
      <c r="AQ732" s="416">
        <v>2766.92</v>
      </c>
      <c r="AR732" s="416">
        <v>0</v>
      </c>
      <c r="AS732" s="416">
        <v>0.38902461943243749</v>
      </c>
      <c r="AT732" s="416">
        <v>116.89279053966143</v>
      </c>
      <c r="AU732" s="416">
        <v>250.30472252798882</v>
      </c>
      <c r="AV732" s="416">
        <v>890.25568140748567</v>
      </c>
      <c r="AW732" s="416">
        <v>211.50810287250806</v>
      </c>
      <c r="AX732" s="416">
        <v>83.288408640786002</v>
      </c>
      <c r="AY732" s="416">
        <v>21.545478504841263</v>
      </c>
      <c r="AZ732" s="416">
        <v>4.9909646827519403</v>
      </c>
      <c r="BA732" s="416">
        <v>0</v>
      </c>
      <c r="BB732" s="416">
        <v>1579.1751737954555</v>
      </c>
      <c r="BC732" s="416">
        <v>0</v>
      </c>
      <c r="BD732" s="416">
        <v>133.27562777384242</v>
      </c>
      <c r="BE732" s="416">
        <v>534.36332507935583</v>
      </c>
      <c r="BF732" s="416">
        <v>1007.6241814002574</v>
      </c>
      <c r="BG732" s="416">
        <v>282.26620213088921</v>
      </c>
      <c r="BH732" s="416">
        <v>70.058732847682279</v>
      </c>
      <c r="BI732" s="416">
        <v>21.520457626308175</v>
      </c>
      <c r="BJ732" s="416">
        <v>3.0050742341665098</v>
      </c>
      <c r="BK732" s="416">
        <v>0</v>
      </c>
      <c r="BL732" s="416">
        <v>2052.1136010925015</v>
      </c>
      <c r="BM732" s="416">
        <v>0.39</v>
      </c>
      <c r="BN732" s="416">
        <v>250.17</v>
      </c>
      <c r="BO732" s="416">
        <v>784.67</v>
      </c>
      <c r="BP732" s="416">
        <v>1897.88</v>
      </c>
      <c r="BQ732" s="416">
        <v>493.77</v>
      </c>
      <c r="BR732" s="416">
        <v>153.35</v>
      </c>
      <c r="BS732" s="416">
        <v>43.07</v>
      </c>
      <c r="BT732" s="416">
        <v>8</v>
      </c>
      <c r="BU732" s="416">
        <v>0</v>
      </c>
      <c r="BV732" s="416">
        <v>3631.3</v>
      </c>
      <c r="BW732" s="416">
        <v>0</v>
      </c>
      <c r="BX732" s="416">
        <v>0</v>
      </c>
      <c r="BY732" s="416">
        <v>0</v>
      </c>
      <c r="BZ732" s="416">
        <v>0</v>
      </c>
      <c r="CA732" s="416">
        <v>0</v>
      </c>
      <c r="CB732" s="416">
        <v>0</v>
      </c>
      <c r="CC732" s="416">
        <v>0</v>
      </c>
      <c r="CD732" s="416">
        <v>0</v>
      </c>
      <c r="CE732" s="416">
        <v>0</v>
      </c>
      <c r="CF732" s="416">
        <v>0</v>
      </c>
      <c r="CG732" s="247"/>
      <c r="CH732" s="247"/>
      <c r="CI732" s="247"/>
      <c r="CJ732" s="247"/>
      <c r="CK732" s="247"/>
      <c r="CL732" s="247"/>
      <c r="CM732" s="247"/>
      <c r="CN732" s="247"/>
      <c r="CO732" s="247"/>
      <c r="CP732" s="247"/>
      <c r="CQ732" s="247"/>
      <c r="CR732" s="247"/>
      <c r="CS732" s="247"/>
      <c r="CT732" s="247"/>
      <c r="CU732" s="247"/>
      <c r="CV732" s="247"/>
      <c r="CW732" s="247"/>
      <c r="CX732" s="247"/>
      <c r="CY732" s="247"/>
      <c r="CZ732" s="247"/>
      <c r="DA732" s="247"/>
      <c r="DB732" s="247"/>
      <c r="DC732" s="247"/>
      <c r="DD732" s="247"/>
      <c r="DE732" s="247"/>
    </row>
    <row r="733" spans="1:109" x14ac:dyDescent="0.2">
      <c r="A733" s="150" t="s">
        <v>194</v>
      </c>
      <c r="B733" s="151" t="s">
        <v>282</v>
      </c>
      <c r="C733" s="152" t="s">
        <v>283</v>
      </c>
      <c r="D733" s="404" t="s">
        <v>193</v>
      </c>
      <c r="E733" s="416">
        <v>12770.98</v>
      </c>
      <c r="F733" s="416">
        <v>7831313.0899999999</v>
      </c>
      <c r="G733" s="416">
        <v>2866562.85</v>
      </c>
      <c r="H733" s="416">
        <v>2073031.46</v>
      </c>
      <c r="I733" s="416">
        <v>630923.07999999996</v>
      </c>
      <c r="J733" s="416">
        <v>284205.62</v>
      </c>
      <c r="K733" s="416">
        <v>100458.35</v>
      </c>
      <c r="L733" s="416">
        <v>32733.29</v>
      </c>
      <c r="M733" s="416">
        <v>350.45</v>
      </c>
      <c r="N733" s="416">
        <v>13832349.169999996</v>
      </c>
      <c r="O733" s="416">
        <v>22147.86</v>
      </c>
      <c r="P733" s="416">
        <v>11105444.67</v>
      </c>
      <c r="Q733" s="416">
        <v>3067291.63</v>
      </c>
      <c r="R733" s="416">
        <v>1801602.96</v>
      </c>
      <c r="S733" s="416">
        <v>566304.52</v>
      </c>
      <c r="T733" s="416">
        <v>245093.09</v>
      </c>
      <c r="U733" s="416">
        <v>77975.38</v>
      </c>
      <c r="V733" s="416">
        <v>29445.4</v>
      </c>
      <c r="W733" s="416">
        <v>0</v>
      </c>
      <c r="X733" s="416">
        <v>16915305.509999998</v>
      </c>
      <c r="Y733" s="416">
        <v>34918.839999999997</v>
      </c>
      <c r="Z733" s="416">
        <v>18936757.759999998</v>
      </c>
      <c r="AA733" s="416">
        <v>5933854.4800000004</v>
      </c>
      <c r="AB733" s="416">
        <v>3874634.42</v>
      </c>
      <c r="AC733" s="416">
        <v>1197227.6000000001</v>
      </c>
      <c r="AD733" s="416">
        <v>529298.71</v>
      </c>
      <c r="AE733" s="416">
        <v>178433.73</v>
      </c>
      <c r="AF733" s="416">
        <v>62178.69</v>
      </c>
      <c r="AG733" s="416">
        <v>350.45</v>
      </c>
      <c r="AH733" s="416">
        <v>30747654.680000003</v>
      </c>
      <c r="AI733" s="416">
        <v>756.2833333333333</v>
      </c>
      <c r="AJ733" s="416">
        <v>907.54</v>
      </c>
      <c r="AK733" s="416">
        <v>1058.7966666666666</v>
      </c>
      <c r="AL733" s="416">
        <v>1210.0533333333333</v>
      </c>
      <c r="AM733" s="416">
        <v>1361.31</v>
      </c>
      <c r="AN733" s="416">
        <v>1663.8233333333335</v>
      </c>
      <c r="AO733" s="416">
        <v>1966.3366666666666</v>
      </c>
      <c r="AP733" s="416">
        <v>2268.85</v>
      </c>
      <c r="AQ733" s="416">
        <v>2722.62</v>
      </c>
      <c r="AR733" s="416">
        <v>0</v>
      </c>
      <c r="AS733" s="416">
        <v>16.886501972364854</v>
      </c>
      <c r="AT733" s="416">
        <v>8629.1657557793606</v>
      </c>
      <c r="AU733" s="416">
        <v>2707.3780455170809</v>
      </c>
      <c r="AV733" s="416">
        <v>1713.1736287105803</v>
      </c>
      <c r="AW733" s="416">
        <v>463.46760106074294</v>
      </c>
      <c r="AX733" s="416">
        <v>170.81478201812291</v>
      </c>
      <c r="AY733" s="416">
        <v>51.089089525191518</v>
      </c>
      <c r="AZ733" s="416">
        <v>14.427260506423961</v>
      </c>
      <c r="BA733" s="416">
        <v>0.12871792611528601</v>
      </c>
      <c r="BB733" s="416">
        <v>13766.531383015983</v>
      </c>
      <c r="BC733" s="416">
        <v>29.285135641404239</v>
      </c>
      <c r="BD733" s="416">
        <v>12236.865229080813</v>
      </c>
      <c r="BE733" s="416">
        <v>2896.960036393516</v>
      </c>
      <c r="BF733" s="416">
        <v>1488.8624413249004</v>
      </c>
      <c r="BG733" s="416">
        <v>415.99967678192331</v>
      </c>
      <c r="BH733" s="416">
        <v>147.30716001498556</v>
      </c>
      <c r="BI733" s="416">
        <v>39.655152305217321</v>
      </c>
      <c r="BJ733" s="416">
        <v>12.97811666703396</v>
      </c>
      <c r="BK733" s="416">
        <v>0</v>
      </c>
      <c r="BL733" s="416">
        <v>17267.912948209796</v>
      </c>
      <c r="BM733" s="416">
        <v>46.17</v>
      </c>
      <c r="BN733" s="416">
        <v>20866.03</v>
      </c>
      <c r="BO733" s="416">
        <v>5604.34</v>
      </c>
      <c r="BP733" s="416">
        <v>3202.04</v>
      </c>
      <c r="BQ733" s="416">
        <v>879.47</v>
      </c>
      <c r="BR733" s="416">
        <v>318.12</v>
      </c>
      <c r="BS733" s="416">
        <v>90.74</v>
      </c>
      <c r="BT733" s="416">
        <v>27.41</v>
      </c>
      <c r="BU733" s="416">
        <v>0.13</v>
      </c>
      <c r="BV733" s="416">
        <v>31034.45</v>
      </c>
      <c r="BW733" s="416">
        <v>46.17</v>
      </c>
      <c r="BX733" s="416">
        <v>20866.03</v>
      </c>
      <c r="BY733" s="416">
        <v>5604.34</v>
      </c>
      <c r="BZ733" s="416">
        <v>3202.04</v>
      </c>
      <c r="CA733" s="416">
        <v>879.47</v>
      </c>
      <c r="CB733" s="416">
        <v>318.12</v>
      </c>
      <c r="CC733" s="416">
        <v>90.74</v>
      </c>
      <c r="CD733" s="416">
        <v>27.41</v>
      </c>
      <c r="CE733" s="416">
        <v>0.13</v>
      </c>
      <c r="CF733" s="416">
        <v>31034.45</v>
      </c>
      <c r="CG733" s="247"/>
      <c r="CH733" s="247"/>
      <c r="CI733" s="247"/>
      <c r="CJ733" s="247"/>
      <c r="CK733" s="247"/>
      <c r="CL733" s="247"/>
      <c r="CM733" s="247"/>
      <c r="CN733" s="247"/>
      <c r="CO733" s="247"/>
      <c r="CP733" s="247"/>
      <c r="CQ733" s="247"/>
      <c r="CR733" s="247"/>
      <c r="CS733" s="247"/>
      <c r="CT733" s="247"/>
      <c r="CU733" s="247"/>
      <c r="CV733" s="247"/>
      <c r="CW733" s="247"/>
      <c r="CX733" s="247"/>
      <c r="CY733" s="247"/>
      <c r="CZ733" s="247"/>
      <c r="DA733" s="247"/>
      <c r="DB733" s="247"/>
      <c r="DC733" s="247"/>
      <c r="DD733" s="247"/>
      <c r="DE733" s="247"/>
    </row>
    <row r="734" spans="1:109" x14ac:dyDescent="0.2">
      <c r="A734" s="150" t="s">
        <v>196</v>
      </c>
      <c r="B734" s="151" t="s">
        <v>276</v>
      </c>
      <c r="C734" s="152" t="s">
        <v>69</v>
      </c>
      <c r="D734" s="404" t="s">
        <v>195</v>
      </c>
      <c r="E734" s="416">
        <v>0</v>
      </c>
      <c r="F734" s="416">
        <v>0</v>
      </c>
      <c r="G734" s="416">
        <v>0</v>
      </c>
      <c r="H734" s="416">
        <v>0</v>
      </c>
      <c r="I734" s="416">
        <v>0</v>
      </c>
      <c r="J734" s="416">
        <v>0</v>
      </c>
      <c r="K734" s="416">
        <v>0</v>
      </c>
      <c r="L734" s="416">
        <v>0</v>
      </c>
      <c r="M734" s="416">
        <v>0</v>
      </c>
      <c r="N734" s="416">
        <v>0</v>
      </c>
      <c r="O734" s="416">
        <v>0</v>
      </c>
      <c r="P734" s="416">
        <v>0</v>
      </c>
      <c r="Q734" s="416">
        <v>0</v>
      </c>
      <c r="R734" s="416">
        <v>0</v>
      </c>
      <c r="S734" s="416">
        <v>0</v>
      </c>
      <c r="T734" s="416">
        <v>0</v>
      </c>
      <c r="U734" s="416">
        <v>0</v>
      </c>
      <c r="V734" s="416">
        <v>0</v>
      </c>
      <c r="W734" s="416">
        <v>0</v>
      </c>
      <c r="X734" s="416">
        <v>0</v>
      </c>
      <c r="Y734" s="416">
        <v>0</v>
      </c>
      <c r="Z734" s="416">
        <v>0</v>
      </c>
      <c r="AA734" s="416">
        <v>0</v>
      </c>
      <c r="AB734" s="416">
        <v>0</v>
      </c>
      <c r="AC734" s="416">
        <v>0</v>
      </c>
      <c r="AD734" s="416">
        <v>0</v>
      </c>
      <c r="AE734" s="416">
        <v>0</v>
      </c>
      <c r="AF734" s="416">
        <v>0</v>
      </c>
      <c r="AG734" s="416">
        <v>0</v>
      </c>
      <c r="AH734" s="416">
        <v>0</v>
      </c>
      <c r="AI734" s="416">
        <v>830.13333333333333</v>
      </c>
      <c r="AJ734" s="416">
        <v>996.16</v>
      </c>
      <c r="AK734" s="416">
        <v>1162.1866666666667</v>
      </c>
      <c r="AL734" s="416">
        <v>1328.2133333333334</v>
      </c>
      <c r="AM734" s="416">
        <v>1494.24</v>
      </c>
      <c r="AN734" s="416">
        <v>1826.2933333333335</v>
      </c>
      <c r="AO734" s="416">
        <v>2158.3466666666668</v>
      </c>
      <c r="AP734" s="416">
        <v>2490.4</v>
      </c>
      <c r="AQ734" s="416">
        <v>2988.48</v>
      </c>
      <c r="AR734" s="416">
        <v>0</v>
      </c>
      <c r="AS734" s="416">
        <v>0</v>
      </c>
      <c r="AT734" s="416">
        <v>0</v>
      </c>
      <c r="AU734" s="416">
        <v>0</v>
      </c>
      <c r="AV734" s="416">
        <v>0</v>
      </c>
      <c r="AW734" s="416">
        <v>0</v>
      </c>
      <c r="AX734" s="416">
        <v>0</v>
      </c>
      <c r="AY734" s="416">
        <v>0</v>
      </c>
      <c r="AZ734" s="416">
        <v>0</v>
      </c>
      <c r="BA734" s="416">
        <v>0</v>
      </c>
      <c r="BB734" s="416">
        <v>0</v>
      </c>
      <c r="BC734" s="416">
        <v>0</v>
      </c>
      <c r="BD734" s="416">
        <v>0</v>
      </c>
      <c r="BE734" s="416">
        <v>0</v>
      </c>
      <c r="BF734" s="416">
        <v>0</v>
      </c>
      <c r="BG734" s="416">
        <v>0</v>
      </c>
      <c r="BH734" s="416">
        <v>0</v>
      </c>
      <c r="BI734" s="416">
        <v>0</v>
      </c>
      <c r="BJ734" s="416">
        <v>0</v>
      </c>
      <c r="BK734" s="416">
        <v>0</v>
      </c>
      <c r="BL734" s="416">
        <v>0</v>
      </c>
      <c r="BM734" s="416">
        <v>0</v>
      </c>
      <c r="BN734" s="416">
        <v>0</v>
      </c>
      <c r="BO734" s="416">
        <v>0</v>
      </c>
      <c r="BP734" s="416">
        <v>0</v>
      </c>
      <c r="BQ734" s="416">
        <v>0</v>
      </c>
      <c r="BR734" s="416">
        <v>0</v>
      </c>
      <c r="BS734" s="416">
        <v>0</v>
      </c>
      <c r="BT734" s="416">
        <v>0</v>
      </c>
      <c r="BU734" s="416">
        <v>0</v>
      </c>
      <c r="BV734" s="416">
        <v>0</v>
      </c>
      <c r="BW734" s="416">
        <v>1.6</v>
      </c>
      <c r="BX734" s="416">
        <v>1232.7</v>
      </c>
      <c r="BY734" s="416">
        <v>2530.02</v>
      </c>
      <c r="BZ734" s="416">
        <v>1582.93</v>
      </c>
      <c r="CA734" s="416">
        <v>377.35</v>
      </c>
      <c r="CB734" s="416">
        <v>123.32</v>
      </c>
      <c r="CC734" s="416">
        <v>30.29</v>
      </c>
      <c r="CD734" s="416">
        <v>13.07</v>
      </c>
      <c r="CE734" s="416">
        <v>0.63</v>
      </c>
      <c r="CF734" s="416">
        <v>5891.91</v>
      </c>
      <c r="CG734" s="247"/>
      <c r="CH734" s="247"/>
      <c r="CI734" s="247"/>
      <c r="CJ734" s="247"/>
      <c r="CK734" s="247"/>
      <c r="CL734" s="247"/>
      <c r="CM734" s="247"/>
      <c r="CN734" s="247"/>
      <c r="CO734" s="247"/>
      <c r="CP734" s="247"/>
      <c r="CQ734" s="247"/>
      <c r="CR734" s="247"/>
      <c r="CS734" s="247"/>
      <c r="CT734" s="247"/>
      <c r="CU734" s="247"/>
      <c r="CV734" s="247"/>
      <c r="CW734" s="247"/>
      <c r="CX734" s="247"/>
      <c r="CY734" s="247"/>
      <c r="CZ734" s="247"/>
      <c r="DA734" s="247"/>
      <c r="DB734" s="247"/>
      <c r="DC734" s="247"/>
      <c r="DD734" s="247"/>
      <c r="DE734" s="247"/>
    </row>
    <row r="735" spans="1:109" x14ac:dyDescent="0.2">
      <c r="A735" s="150" t="s">
        <v>198</v>
      </c>
      <c r="B735" s="151" t="s">
        <v>276</v>
      </c>
      <c r="C735" s="152" t="s">
        <v>69</v>
      </c>
      <c r="D735" s="404" t="s">
        <v>197</v>
      </c>
      <c r="E735" s="416">
        <v>5021</v>
      </c>
      <c r="F735" s="416">
        <v>1762423</v>
      </c>
      <c r="G735" s="416">
        <v>1261672</v>
      </c>
      <c r="H735" s="416">
        <v>817337</v>
      </c>
      <c r="I735" s="416">
        <v>214212</v>
      </c>
      <c r="J735" s="416">
        <v>83216</v>
      </c>
      <c r="K735" s="416">
        <v>32891</v>
      </c>
      <c r="L735" s="416">
        <v>3649</v>
      </c>
      <c r="M735" s="416">
        <v>5853</v>
      </c>
      <c r="N735" s="416">
        <v>4186274</v>
      </c>
      <c r="O735" s="416">
        <v>6156</v>
      </c>
      <c r="P735" s="416">
        <v>1730352</v>
      </c>
      <c r="Q735" s="416">
        <v>1111021</v>
      </c>
      <c r="R735" s="416">
        <v>302234</v>
      </c>
      <c r="S735" s="416">
        <v>119850</v>
      </c>
      <c r="T735" s="416">
        <v>37226</v>
      </c>
      <c r="U735" s="416">
        <v>24020</v>
      </c>
      <c r="V735" s="416">
        <v>8330</v>
      </c>
      <c r="W735" s="416">
        <v>0</v>
      </c>
      <c r="X735" s="416">
        <v>3339189</v>
      </c>
      <c r="Y735" s="416">
        <v>11177</v>
      </c>
      <c r="Z735" s="416">
        <v>3492775</v>
      </c>
      <c r="AA735" s="416">
        <v>2372693</v>
      </c>
      <c r="AB735" s="416">
        <v>1119571</v>
      </c>
      <c r="AC735" s="416">
        <v>334062</v>
      </c>
      <c r="AD735" s="416">
        <v>120442</v>
      </c>
      <c r="AE735" s="416">
        <v>56911</v>
      </c>
      <c r="AF735" s="416">
        <v>11979</v>
      </c>
      <c r="AG735" s="416">
        <v>5853</v>
      </c>
      <c r="AH735" s="416">
        <v>7525463</v>
      </c>
      <c r="AI735" s="416">
        <v>833.27222222222235</v>
      </c>
      <c r="AJ735" s="416">
        <v>999.92666666666673</v>
      </c>
      <c r="AK735" s="416">
        <v>1166.5811111111111</v>
      </c>
      <c r="AL735" s="416">
        <v>1333.2355555555555</v>
      </c>
      <c r="AM735" s="416">
        <v>1499.89</v>
      </c>
      <c r="AN735" s="416">
        <v>1833.1988888888891</v>
      </c>
      <c r="AO735" s="416">
        <v>2166.5077777777778</v>
      </c>
      <c r="AP735" s="416">
        <v>2499.8166666666671</v>
      </c>
      <c r="AQ735" s="416">
        <v>2999.78</v>
      </c>
      <c r="AR735" s="416">
        <v>0</v>
      </c>
      <c r="AS735" s="416">
        <v>6.0256418804045619</v>
      </c>
      <c r="AT735" s="416">
        <v>1762.5522538319476</v>
      </c>
      <c r="AU735" s="416">
        <v>1081.5124537704194</v>
      </c>
      <c r="AV735" s="416">
        <v>613.04770683183438</v>
      </c>
      <c r="AW735" s="416">
        <v>142.81847335471267</v>
      </c>
      <c r="AX735" s="416">
        <v>45.393874338663615</v>
      </c>
      <c r="AY735" s="416">
        <v>15.181574853950828</v>
      </c>
      <c r="AZ735" s="416">
        <v>1.4597070451833132</v>
      </c>
      <c r="BA735" s="416">
        <v>1.9511430838261472</v>
      </c>
      <c r="BB735" s="416">
        <v>3669.942828990942</v>
      </c>
      <c r="BC735" s="416">
        <v>7.387741767729632</v>
      </c>
      <c r="BD735" s="416">
        <v>1730.4789017861308</v>
      </c>
      <c r="BE735" s="416">
        <v>952.37355501308195</v>
      </c>
      <c r="BF735" s="416">
        <v>226.69212408909988</v>
      </c>
      <c r="BG735" s="416">
        <v>79.905859763049278</v>
      </c>
      <c r="BH735" s="416">
        <v>20.306580058295182</v>
      </c>
      <c r="BI735" s="416">
        <v>11.086966890392475</v>
      </c>
      <c r="BJ735" s="416">
        <v>3.3322443645867357</v>
      </c>
      <c r="BK735" s="416">
        <v>0</v>
      </c>
      <c r="BL735" s="416">
        <v>3031.5639737323659</v>
      </c>
      <c r="BM735" s="416">
        <v>13.41</v>
      </c>
      <c r="BN735" s="416">
        <v>3493.03</v>
      </c>
      <c r="BO735" s="416">
        <v>2033.89</v>
      </c>
      <c r="BP735" s="416">
        <v>839.74</v>
      </c>
      <c r="BQ735" s="416">
        <v>222.72</v>
      </c>
      <c r="BR735" s="416">
        <v>65.7</v>
      </c>
      <c r="BS735" s="416">
        <v>26.27</v>
      </c>
      <c r="BT735" s="416">
        <v>4.79</v>
      </c>
      <c r="BU735" s="416">
        <v>1.95</v>
      </c>
      <c r="BV735" s="416">
        <v>6701.5</v>
      </c>
      <c r="BW735" s="416">
        <v>0</v>
      </c>
      <c r="BX735" s="416">
        <v>0</v>
      </c>
      <c r="BY735" s="416">
        <v>0</v>
      </c>
      <c r="BZ735" s="416">
        <v>0</v>
      </c>
      <c r="CA735" s="416">
        <v>0</v>
      </c>
      <c r="CB735" s="416">
        <v>0</v>
      </c>
      <c r="CC735" s="416">
        <v>0</v>
      </c>
      <c r="CD735" s="416">
        <v>0</v>
      </c>
      <c r="CE735" s="416">
        <v>0</v>
      </c>
      <c r="CF735" s="416">
        <v>0</v>
      </c>
      <c r="CG735" s="247"/>
      <c r="CH735" s="247"/>
      <c r="CI735" s="247"/>
      <c r="CJ735" s="247"/>
      <c r="CK735" s="247"/>
      <c r="CL735" s="247"/>
      <c r="CM735" s="247"/>
      <c r="CN735" s="247"/>
      <c r="CO735" s="247"/>
      <c r="CP735" s="247"/>
      <c r="CQ735" s="247"/>
      <c r="CR735" s="247"/>
      <c r="CS735" s="247"/>
      <c r="CT735" s="247"/>
      <c r="CU735" s="247"/>
      <c r="CV735" s="247"/>
      <c r="CW735" s="247"/>
      <c r="CX735" s="247"/>
      <c r="CY735" s="247"/>
      <c r="CZ735" s="247"/>
      <c r="DA735" s="247"/>
      <c r="DB735" s="247"/>
      <c r="DC735" s="247"/>
      <c r="DD735" s="247"/>
      <c r="DE735" s="247"/>
    </row>
    <row r="736" spans="1:109" x14ac:dyDescent="0.2">
      <c r="A736" s="150" t="s">
        <v>200</v>
      </c>
      <c r="B736" s="151" t="s">
        <v>280</v>
      </c>
      <c r="C736" s="152" t="s">
        <v>128</v>
      </c>
      <c r="D736" s="404" t="s">
        <v>199</v>
      </c>
      <c r="E736" s="416">
        <v>0</v>
      </c>
      <c r="F736" s="416">
        <v>192282</v>
      </c>
      <c r="G736" s="416">
        <v>1269952</v>
      </c>
      <c r="H736" s="416">
        <v>3041853</v>
      </c>
      <c r="I736" s="416">
        <v>2802183</v>
      </c>
      <c r="J736" s="416">
        <v>2079237</v>
      </c>
      <c r="K736" s="416">
        <v>553827</v>
      </c>
      <c r="L736" s="416">
        <v>255509</v>
      </c>
      <c r="M736" s="416">
        <v>5109</v>
      </c>
      <c r="N736" s="416">
        <v>10199952</v>
      </c>
      <c r="O736" s="416">
        <v>0</v>
      </c>
      <c r="P736" s="416">
        <v>805329</v>
      </c>
      <c r="Q736" s="416">
        <v>2313136</v>
      </c>
      <c r="R736" s="416">
        <v>5484611</v>
      </c>
      <c r="S736" s="416">
        <v>3961219</v>
      </c>
      <c r="T736" s="416">
        <v>2032271</v>
      </c>
      <c r="U736" s="416">
        <v>353758</v>
      </c>
      <c r="V736" s="416">
        <v>76855</v>
      </c>
      <c r="W736" s="416">
        <v>2233</v>
      </c>
      <c r="X736" s="416">
        <v>15029412</v>
      </c>
      <c r="Y736" s="416">
        <v>0</v>
      </c>
      <c r="Z736" s="416">
        <v>997611</v>
      </c>
      <c r="AA736" s="416">
        <v>3583088</v>
      </c>
      <c r="AB736" s="416">
        <v>8526464</v>
      </c>
      <c r="AC736" s="416">
        <v>6763402</v>
      </c>
      <c r="AD736" s="416">
        <v>4111508</v>
      </c>
      <c r="AE736" s="416">
        <v>907585</v>
      </c>
      <c r="AF736" s="416">
        <v>332364</v>
      </c>
      <c r="AG736" s="416">
        <v>7342</v>
      </c>
      <c r="AH736" s="416">
        <v>25229364</v>
      </c>
      <c r="AI736" s="416">
        <v>752.18888888888898</v>
      </c>
      <c r="AJ736" s="416">
        <v>902.62666666666667</v>
      </c>
      <c r="AK736" s="416">
        <v>1053.0644444444445</v>
      </c>
      <c r="AL736" s="416">
        <v>1203.5022222222221</v>
      </c>
      <c r="AM736" s="416">
        <v>1353.94</v>
      </c>
      <c r="AN736" s="416">
        <v>1654.8155555555556</v>
      </c>
      <c r="AO736" s="416">
        <v>1955.6911111111112</v>
      </c>
      <c r="AP736" s="416">
        <v>2256.5666666666671</v>
      </c>
      <c r="AQ736" s="416">
        <v>2707.88</v>
      </c>
      <c r="AR736" s="416">
        <v>0</v>
      </c>
      <c r="AS736" s="416">
        <v>0</v>
      </c>
      <c r="AT736" s="416">
        <v>213.02494940691611</v>
      </c>
      <c r="AU736" s="416">
        <v>1205.9584830726831</v>
      </c>
      <c r="AV736" s="416">
        <v>2527.500941696087</v>
      </c>
      <c r="AW736" s="416">
        <v>2069.6507969333943</v>
      </c>
      <c r="AX736" s="416">
        <v>1256.4765861787885</v>
      </c>
      <c r="AY736" s="416">
        <v>283.18735860355133</v>
      </c>
      <c r="AZ736" s="416">
        <v>113.22909434686912</v>
      </c>
      <c r="BA736" s="416">
        <v>1.8867158071997281</v>
      </c>
      <c r="BB736" s="416">
        <v>7670.9149260454897</v>
      </c>
      <c r="BC736" s="416">
        <v>0</v>
      </c>
      <c r="BD736" s="416">
        <v>892.2060800330886</v>
      </c>
      <c r="BE736" s="416">
        <v>2196.5759191692396</v>
      </c>
      <c r="BF736" s="416">
        <v>4557.2088681920914</v>
      </c>
      <c r="BG736" s="416">
        <v>2925.6975936895283</v>
      </c>
      <c r="BH736" s="416">
        <v>1228.0951754274058</v>
      </c>
      <c r="BI736" s="416">
        <v>180.88643855369116</v>
      </c>
      <c r="BJ736" s="416">
        <v>34.058377771540833</v>
      </c>
      <c r="BK736" s="416">
        <v>0.8246303381242891</v>
      </c>
      <c r="BL736" s="416">
        <v>12015.553083174709</v>
      </c>
      <c r="BM736" s="416">
        <v>0</v>
      </c>
      <c r="BN736" s="416">
        <v>1105.23</v>
      </c>
      <c r="BO736" s="416">
        <v>3402.53</v>
      </c>
      <c r="BP736" s="416">
        <v>7084.71</v>
      </c>
      <c r="BQ736" s="416">
        <v>4995.3500000000004</v>
      </c>
      <c r="BR736" s="416">
        <v>2484.5700000000002</v>
      </c>
      <c r="BS736" s="416">
        <v>464.07</v>
      </c>
      <c r="BT736" s="416">
        <v>147.29</v>
      </c>
      <c r="BU736" s="416">
        <v>2.71</v>
      </c>
      <c r="BV736" s="416">
        <v>19686.46</v>
      </c>
      <c r="BW736" s="416">
        <v>0</v>
      </c>
      <c r="BX736" s="416">
        <v>0</v>
      </c>
      <c r="BY736" s="416">
        <v>0</v>
      </c>
      <c r="BZ736" s="416">
        <v>0</v>
      </c>
      <c r="CA736" s="416">
        <v>0</v>
      </c>
      <c r="CB736" s="416">
        <v>0</v>
      </c>
      <c r="CC736" s="416">
        <v>0</v>
      </c>
      <c r="CD736" s="416">
        <v>0</v>
      </c>
      <c r="CE736" s="416">
        <v>0</v>
      </c>
      <c r="CF736" s="416">
        <v>0</v>
      </c>
      <c r="CG736" s="247"/>
      <c r="CH736" s="247"/>
      <c r="CI736" s="247"/>
      <c r="CJ736" s="247"/>
      <c r="CK736" s="247"/>
      <c r="CL736" s="247"/>
      <c r="CM736" s="247"/>
      <c r="CN736" s="247"/>
      <c r="CO736" s="247"/>
      <c r="CP736" s="247"/>
      <c r="CQ736" s="247"/>
      <c r="CR736" s="247"/>
      <c r="CS736" s="247"/>
      <c r="CT736" s="247"/>
      <c r="CU736" s="247"/>
      <c r="CV736" s="247"/>
      <c r="CW736" s="247"/>
      <c r="CX736" s="247"/>
      <c r="CY736" s="247"/>
      <c r="CZ736" s="247"/>
      <c r="DA736" s="247"/>
      <c r="DB736" s="247"/>
      <c r="DC736" s="247"/>
      <c r="DD736" s="247"/>
      <c r="DE736" s="247"/>
    </row>
    <row r="737" spans="1:109" x14ac:dyDescent="0.2">
      <c r="A737" s="150" t="s">
        <v>202</v>
      </c>
      <c r="B737" s="151" t="s">
        <v>276</v>
      </c>
      <c r="C737" s="152" t="s">
        <v>69</v>
      </c>
      <c r="D737" s="404" t="s">
        <v>201</v>
      </c>
      <c r="E737" s="416">
        <v>0</v>
      </c>
      <c r="F737" s="416">
        <v>73641.289999999994</v>
      </c>
      <c r="G737" s="416">
        <v>350231.1</v>
      </c>
      <c r="H737" s="416">
        <v>583359.07999999996</v>
      </c>
      <c r="I737" s="416">
        <v>395459.15</v>
      </c>
      <c r="J737" s="416">
        <v>185502.68</v>
      </c>
      <c r="K737" s="416">
        <v>53648.72</v>
      </c>
      <c r="L737" s="416">
        <v>36575.65</v>
      </c>
      <c r="M737" s="416">
        <v>9.42</v>
      </c>
      <c r="N737" s="416">
        <v>1678427.0899999999</v>
      </c>
      <c r="O737" s="416">
        <v>0</v>
      </c>
      <c r="P737" s="416">
        <v>47799.01</v>
      </c>
      <c r="Q737" s="416">
        <v>416959.96</v>
      </c>
      <c r="R737" s="416">
        <v>558925.86</v>
      </c>
      <c r="S737" s="416">
        <v>385446.56</v>
      </c>
      <c r="T737" s="416">
        <v>130696.34</v>
      </c>
      <c r="U737" s="416">
        <v>30956.93</v>
      </c>
      <c r="V737" s="416">
        <v>9656.39</v>
      </c>
      <c r="W737" s="416">
        <v>0</v>
      </c>
      <c r="X737" s="416">
        <v>1580441.05</v>
      </c>
      <c r="Y737" s="416">
        <v>0</v>
      </c>
      <c r="Z737" s="416">
        <v>121440.29999999999</v>
      </c>
      <c r="AA737" s="416">
        <v>767191.06</v>
      </c>
      <c r="AB737" s="416">
        <v>1142284.94</v>
      </c>
      <c r="AC737" s="416">
        <v>780905.71</v>
      </c>
      <c r="AD737" s="416">
        <v>316199.02</v>
      </c>
      <c r="AE737" s="416">
        <v>84605.65</v>
      </c>
      <c r="AF737" s="416">
        <v>46232.04</v>
      </c>
      <c r="AG737" s="416">
        <v>9.42</v>
      </c>
      <c r="AH737" s="416">
        <v>3258868.1399999997</v>
      </c>
      <c r="AI737" s="416">
        <v>822.25555555555559</v>
      </c>
      <c r="AJ737" s="416">
        <v>986.70666666666659</v>
      </c>
      <c r="AK737" s="416">
        <v>1151.1577777777777</v>
      </c>
      <c r="AL737" s="416">
        <v>1315.6088888888887</v>
      </c>
      <c r="AM737" s="416">
        <v>1480.06</v>
      </c>
      <c r="AN737" s="416">
        <v>1808.9622222222224</v>
      </c>
      <c r="AO737" s="416">
        <v>2137.8644444444444</v>
      </c>
      <c r="AP737" s="416">
        <v>2466.7666666666669</v>
      </c>
      <c r="AQ737" s="416">
        <v>2960.12</v>
      </c>
      <c r="AR737" s="416">
        <v>0</v>
      </c>
      <c r="AS737" s="416">
        <v>0</v>
      </c>
      <c r="AT737" s="416">
        <v>74.633416888504513</v>
      </c>
      <c r="AU737" s="416">
        <v>304.24248244762276</v>
      </c>
      <c r="AV737" s="416">
        <v>443.41375687472134</v>
      </c>
      <c r="AW737" s="416">
        <v>267.1912962987987</v>
      </c>
      <c r="AX737" s="416">
        <v>102.54646433252705</v>
      </c>
      <c r="AY737" s="416">
        <v>25.094537747430198</v>
      </c>
      <c r="AZ737" s="416">
        <v>14.827365106819993</v>
      </c>
      <c r="BA737" s="416">
        <v>3.1823034201316162E-3</v>
      </c>
      <c r="BB737" s="416">
        <v>1231.9525019998446</v>
      </c>
      <c r="BC737" s="416">
        <v>0</v>
      </c>
      <c r="BD737" s="416">
        <v>48.442978663027183</v>
      </c>
      <c r="BE737" s="416">
        <v>362.20921931736365</v>
      </c>
      <c r="BF737" s="416">
        <v>424.84196079888659</v>
      </c>
      <c r="BG737" s="416">
        <v>260.42630704160644</v>
      </c>
      <c r="BH737" s="416">
        <v>72.249347385179703</v>
      </c>
      <c r="BI737" s="416">
        <v>14.48030537223543</v>
      </c>
      <c r="BJ737" s="416">
        <v>3.9145940029458259</v>
      </c>
      <c r="BK737" s="416">
        <v>0</v>
      </c>
      <c r="BL737" s="416">
        <v>1186.5647125812452</v>
      </c>
      <c r="BM737" s="416">
        <v>0</v>
      </c>
      <c r="BN737" s="416">
        <v>123.08</v>
      </c>
      <c r="BO737" s="416">
        <v>666.45</v>
      </c>
      <c r="BP737" s="416">
        <v>868.26</v>
      </c>
      <c r="BQ737" s="416">
        <v>527.62</v>
      </c>
      <c r="BR737" s="416">
        <v>174.8</v>
      </c>
      <c r="BS737" s="416">
        <v>39.57</v>
      </c>
      <c r="BT737" s="416">
        <v>18.739999999999998</v>
      </c>
      <c r="BU737" s="416">
        <v>0</v>
      </c>
      <c r="BV737" s="416">
        <v>2418.52</v>
      </c>
      <c r="BW737" s="416">
        <v>0</v>
      </c>
      <c r="BX737" s="416">
        <v>0</v>
      </c>
      <c r="BY737" s="416">
        <v>0</v>
      </c>
      <c r="BZ737" s="416">
        <v>0</v>
      </c>
      <c r="CA737" s="416">
        <v>0</v>
      </c>
      <c r="CB737" s="416">
        <v>0</v>
      </c>
      <c r="CC737" s="416">
        <v>0</v>
      </c>
      <c r="CD737" s="416">
        <v>0</v>
      </c>
      <c r="CE737" s="416">
        <v>0</v>
      </c>
      <c r="CF737" s="416">
        <v>0</v>
      </c>
      <c r="CG737" s="247"/>
      <c r="CH737" s="247"/>
      <c r="CI737" s="247"/>
      <c r="CJ737" s="247"/>
      <c r="CK737" s="247"/>
      <c r="CL737" s="247"/>
      <c r="CM737" s="247"/>
      <c r="CN737" s="247"/>
      <c r="CO737" s="247"/>
      <c r="CP737" s="247"/>
      <c r="CQ737" s="247"/>
      <c r="CR737" s="247"/>
      <c r="CS737" s="247"/>
      <c r="CT737" s="247"/>
      <c r="CU737" s="247"/>
      <c r="CV737" s="247"/>
      <c r="CW737" s="247"/>
      <c r="CX737" s="247"/>
      <c r="CY737" s="247"/>
      <c r="CZ737" s="247"/>
      <c r="DA737" s="247"/>
      <c r="DB737" s="247"/>
      <c r="DC737" s="247"/>
      <c r="DD737" s="247"/>
      <c r="DE737" s="247"/>
    </row>
    <row r="738" spans="1:109" x14ac:dyDescent="0.2">
      <c r="A738" s="150" t="s">
        <v>203</v>
      </c>
      <c r="B738" s="151" t="s">
        <v>284</v>
      </c>
      <c r="C738" s="152" t="s">
        <v>277</v>
      </c>
      <c r="D738" s="404" t="s">
        <v>291</v>
      </c>
      <c r="E738" s="416">
        <v>12838.69</v>
      </c>
      <c r="F738" s="416">
        <v>2394768.0099999998</v>
      </c>
      <c r="G738" s="416">
        <v>2373100.35</v>
      </c>
      <c r="H738" s="416">
        <v>2325760.2799999998</v>
      </c>
      <c r="I738" s="416">
        <v>919222.28</v>
      </c>
      <c r="J738" s="416">
        <v>355031.23</v>
      </c>
      <c r="K738" s="416">
        <v>123777.08</v>
      </c>
      <c r="L738" s="416">
        <v>43384.74</v>
      </c>
      <c r="M738" s="416">
        <v>0</v>
      </c>
      <c r="N738" s="416">
        <v>8547882.6600000001</v>
      </c>
      <c r="O738" s="416">
        <v>6348.2</v>
      </c>
      <c r="P738" s="416">
        <v>3877398.76</v>
      </c>
      <c r="Q738" s="416">
        <v>3578395.37</v>
      </c>
      <c r="R738" s="416">
        <v>2760613.15</v>
      </c>
      <c r="S738" s="416">
        <v>816233.88</v>
      </c>
      <c r="T738" s="416">
        <v>270706.77</v>
      </c>
      <c r="U738" s="416">
        <v>53782.13</v>
      </c>
      <c r="V738" s="416">
        <v>24272.87</v>
      </c>
      <c r="W738" s="416">
        <v>0</v>
      </c>
      <c r="X738" s="416">
        <v>11387751.130000001</v>
      </c>
      <c r="Y738" s="416">
        <v>19186.89</v>
      </c>
      <c r="Z738" s="416">
        <v>6272166.7699999996</v>
      </c>
      <c r="AA738" s="416">
        <v>5951495.7200000007</v>
      </c>
      <c r="AB738" s="416">
        <v>5086373.43</v>
      </c>
      <c r="AC738" s="416">
        <v>1735456.1600000001</v>
      </c>
      <c r="AD738" s="416">
        <v>625738</v>
      </c>
      <c r="AE738" s="416">
        <v>177559.21</v>
      </c>
      <c r="AF738" s="416">
        <v>67657.61</v>
      </c>
      <c r="AG738" s="416">
        <v>0</v>
      </c>
      <c r="AH738" s="416">
        <v>19935633.789999999</v>
      </c>
      <c r="AI738" s="416">
        <v>871.4</v>
      </c>
      <c r="AJ738" s="416">
        <v>1045.6799999999998</v>
      </c>
      <c r="AK738" s="416">
        <v>1219.96</v>
      </c>
      <c r="AL738" s="416">
        <v>1394.24</v>
      </c>
      <c r="AM738" s="416">
        <v>1568.52</v>
      </c>
      <c r="AN738" s="416">
        <v>1917.0800000000002</v>
      </c>
      <c r="AO738" s="416">
        <v>2265.64</v>
      </c>
      <c r="AP738" s="416">
        <v>2614.2000000000003</v>
      </c>
      <c r="AQ738" s="416">
        <v>3137.04</v>
      </c>
      <c r="AR738" s="416">
        <v>0</v>
      </c>
      <c r="AS738" s="416">
        <v>14.733406013311912</v>
      </c>
      <c r="AT738" s="416">
        <v>2290.1537850967793</v>
      </c>
      <c r="AU738" s="416">
        <v>1945.2279992786648</v>
      </c>
      <c r="AV738" s="416">
        <v>1668.1204670644938</v>
      </c>
      <c r="AW738" s="416">
        <v>586.0443475378064</v>
      </c>
      <c r="AX738" s="416">
        <v>185.19374778308676</v>
      </c>
      <c r="AY738" s="416">
        <v>54.632280503522189</v>
      </c>
      <c r="AZ738" s="416">
        <v>16.595799862290566</v>
      </c>
      <c r="BA738" s="416">
        <v>0</v>
      </c>
      <c r="BB738" s="416">
        <v>6760.7018331399568</v>
      </c>
      <c r="BC738" s="416">
        <v>7.2850585265090659</v>
      </c>
      <c r="BD738" s="416">
        <v>3708.0165633845922</v>
      </c>
      <c r="BE738" s="416">
        <v>2933.2071297419589</v>
      </c>
      <c r="BF738" s="416">
        <v>1980.012874397521</v>
      </c>
      <c r="BG738" s="416">
        <v>520.38474485502263</v>
      </c>
      <c r="BH738" s="416">
        <v>141.20786299997914</v>
      </c>
      <c r="BI738" s="416">
        <v>23.738162285270388</v>
      </c>
      <c r="BJ738" s="416">
        <v>9.2850087981026679</v>
      </c>
      <c r="BK738" s="416">
        <v>0</v>
      </c>
      <c r="BL738" s="416">
        <v>9323.1374049889546</v>
      </c>
      <c r="BM738" s="416">
        <v>22.02</v>
      </c>
      <c r="BN738" s="416">
        <v>5998.17</v>
      </c>
      <c r="BO738" s="416">
        <v>4878.4399999999996</v>
      </c>
      <c r="BP738" s="416">
        <v>3648.13</v>
      </c>
      <c r="BQ738" s="416">
        <v>1106.43</v>
      </c>
      <c r="BR738" s="416">
        <v>326.39999999999998</v>
      </c>
      <c r="BS738" s="416">
        <v>78.37</v>
      </c>
      <c r="BT738" s="416">
        <v>25.88</v>
      </c>
      <c r="BU738" s="416">
        <v>0</v>
      </c>
      <c r="BV738" s="416">
        <v>16083.840000000002</v>
      </c>
      <c r="BW738" s="416">
        <v>0</v>
      </c>
      <c r="BX738" s="416">
        <v>0</v>
      </c>
      <c r="BY738" s="416">
        <v>0</v>
      </c>
      <c r="BZ738" s="416">
        <v>0</v>
      </c>
      <c r="CA738" s="416">
        <v>0</v>
      </c>
      <c r="CB738" s="416">
        <v>0</v>
      </c>
      <c r="CC738" s="416">
        <v>0</v>
      </c>
      <c r="CD738" s="416">
        <v>0</v>
      </c>
      <c r="CE738" s="416">
        <v>0</v>
      </c>
      <c r="CF738" s="416">
        <v>0</v>
      </c>
      <c r="CG738" s="247"/>
      <c r="CH738" s="247"/>
      <c r="CI738" s="247"/>
      <c r="CJ738" s="247"/>
      <c r="CK738" s="247"/>
      <c r="CL738" s="247"/>
      <c r="CM738" s="247"/>
      <c r="CN738" s="247"/>
      <c r="CO738" s="247"/>
      <c r="CP738" s="247"/>
      <c r="CQ738" s="247"/>
      <c r="CR738" s="247"/>
      <c r="CS738" s="247"/>
      <c r="CT738" s="247"/>
      <c r="CU738" s="247"/>
      <c r="CV738" s="247"/>
      <c r="CW738" s="247"/>
      <c r="CX738" s="247"/>
      <c r="CY738" s="247"/>
      <c r="CZ738" s="247"/>
      <c r="DA738" s="247"/>
      <c r="DB738" s="247"/>
      <c r="DC738" s="247"/>
      <c r="DD738" s="247"/>
      <c r="DE738" s="247"/>
    </row>
    <row r="739" spans="1:109" x14ac:dyDescent="0.2">
      <c r="A739" s="150" t="s">
        <v>205</v>
      </c>
      <c r="B739" s="151" t="s">
        <v>284</v>
      </c>
      <c r="C739" s="152" t="s">
        <v>285</v>
      </c>
      <c r="D739" s="404" t="s">
        <v>204</v>
      </c>
      <c r="E739" s="416">
        <v>3939.95</v>
      </c>
      <c r="F739" s="416">
        <v>5086838.74</v>
      </c>
      <c r="G739" s="416">
        <v>5769098.0599999996</v>
      </c>
      <c r="H739" s="416">
        <v>2176664.67</v>
      </c>
      <c r="I739" s="416">
        <v>555954.72</v>
      </c>
      <c r="J739" s="416">
        <v>219277.01</v>
      </c>
      <c r="K739" s="416">
        <v>65739.39</v>
      </c>
      <c r="L739" s="416">
        <v>19180.34</v>
      </c>
      <c r="M739" s="416">
        <v>0</v>
      </c>
      <c r="N739" s="416">
        <v>13896692.880000001</v>
      </c>
      <c r="O739" s="416">
        <v>4396.42</v>
      </c>
      <c r="P739" s="416">
        <v>11590342.310000001</v>
      </c>
      <c r="Q739" s="416">
        <v>9839307.9100000001</v>
      </c>
      <c r="R739" s="416">
        <v>2463431.3199999998</v>
      </c>
      <c r="S739" s="416">
        <v>513050.12</v>
      </c>
      <c r="T739" s="416">
        <v>138096.79</v>
      </c>
      <c r="U739" s="416">
        <v>39310.03</v>
      </c>
      <c r="V739" s="416">
        <v>16141.31</v>
      </c>
      <c r="W739" s="416">
        <v>116.01</v>
      </c>
      <c r="X739" s="416">
        <v>24604192.220000003</v>
      </c>
      <c r="Y739" s="416">
        <v>8336.369999999999</v>
      </c>
      <c r="Z739" s="416">
        <v>16677181.050000001</v>
      </c>
      <c r="AA739" s="416">
        <v>15608405.969999999</v>
      </c>
      <c r="AB739" s="416">
        <v>4640095.99</v>
      </c>
      <c r="AC739" s="416">
        <v>1069004.8399999999</v>
      </c>
      <c r="AD739" s="416">
        <v>357373.80000000005</v>
      </c>
      <c r="AE739" s="416">
        <v>105049.42</v>
      </c>
      <c r="AF739" s="416">
        <v>35321.65</v>
      </c>
      <c r="AG739" s="416">
        <v>116.01</v>
      </c>
      <c r="AH739" s="416">
        <v>38500885.099999994</v>
      </c>
      <c r="AI739" s="416">
        <v>922.43888888888898</v>
      </c>
      <c r="AJ739" s="416">
        <v>1106.9266666666667</v>
      </c>
      <c r="AK739" s="416">
        <v>1291.4144444444446</v>
      </c>
      <c r="AL739" s="416">
        <v>1475.9022222222222</v>
      </c>
      <c r="AM739" s="416">
        <v>1660.39</v>
      </c>
      <c r="AN739" s="416">
        <v>2029.3655555555558</v>
      </c>
      <c r="AO739" s="416">
        <v>2398.3411111111113</v>
      </c>
      <c r="AP739" s="416">
        <v>2767.3166666666671</v>
      </c>
      <c r="AQ739" s="416">
        <v>3320.78</v>
      </c>
      <c r="AR739" s="416">
        <v>0</v>
      </c>
      <c r="AS739" s="416">
        <v>4.2712314576695833</v>
      </c>
      <c r="AT739" s="416">
        <v>4595.4613735327239</v>
      </c>
      <c r="AU739" s="416">
        <v>4467.2708167530336</v>
      </c>
      <c r="AV739" s="416">
        <v>1474.8027594420587</v>
      </c>
      <c r="AW739" s="416">
        <v>334.83381615162699</v>
      </c>
      <c r="AX739" s="416">
        <v>108.05200147391439</v>
      </c>
      <c r="AY739" s="416">
        <v>27.410358641412788</v>
      </c>
      <c r="AZ739" s="416">
        <v>6.9310246387896814</v>
      </c>
      <c r="BA739" s="416">
        <v>0</v>
      </c>
      <c r="BB739" s="416">
        <v>11019.033382091229</v>
      </c>
      <c r="BC739" s="416">
        <v>4.7660826673251462</v>
      </c>
      <c r="BD739" s="416">
        <v>10470.740889188684</v>
      </c>
      <c r="BE739" s="416">
        <v>7619.0164608486984</v>
      </c>
      <c r="BF739" s="416">
        <v>1669.1019790531138</v>
      </c>
      <c r="BG739" s="416">
        <v>308.99374243400644</v>
      </c>
      <c r="BH739" s="416">
        <v>68.049243085824841</v>
      </c>
      <c r="BI739" s="416">
        <v>16.39050834674152</v>
      </c>
      <c r="BJ739" s="416">
        <v>5.8328380681647074</v>
      </c>
      <c r="BK739" s="416">
        <v>3.4934563566391026E-2</v>
      </c>
      <c r="BL739" s="416">
        <v>20162.926678256121</v>
      </c>
      <c r="BM739" s="416">
        <v>9.0399999999999991</v>
      </c>
      <c r="BN739" s="416">
        <v>15066.2</v>
      </c>
      <c r="BO739" s="416">
        <v>12086.29</v>
      </c>
      <c r="BP739" s="416">
        <v>3143.9</v>
      </c>
      <c r="BQ739" s="416">
        <v>643.83000000000004</v>
      </c>
      <c r="BR739" s="416">
        <v>176.1</v>
      </c>
      <c r="BS739" s="416">
        <v>43.8</v>
      </c>
      <c r="BT739" s="416">
        <v>12.76</v>
      </c>
      <c r="BU739" s="416">
        <v>0.03</v>
      </c>
      <c r="BV739" s="416">
        <v>31181.95</v>
      </c>
      <c r="BW739" s="416">
        <v>0</v>
      </c>
      <c r="BX739" s="416">
        <v>0</v>
      </c>
      <c r="BY739" s="416">
        <v>0</v>
      </c>
      <c r="BZ739" s="416">
        <v>0</v>
      </c>
      <c r="CA739" s="416">
        <v>0</v>
      </c>
      <c r="CB739" s="416">
        <v>0</v>
      </c>
      <c r="CC739" s="416">
        <v>0</v>
      </c>
      <c r="CD739" s="416">
        <v>0</v>
      </c>
      <c r="CE739" s="416">
        <v>0</v>
      </c>
      <c r="CF739" s="416">
        <v>0</v>
      </c>
      <c r="CG739" s="247"/>
      <c r="CH739" s="247"/>
      <c r="CI739" s="247"/>
      <c r="CJ739" s="247"/>
      <c r="CK739" s="247"/>
      <c r="CL739" s="247"/>
      <c r="CM739" s="247"/>
      <c r="CN739" s="247"/>
      <c r="CO739" s="247"/>
      <c r="CP739" s="247"/>
      <c r="CQ739" s="247"/>
      <c r="CR739" s="247"/>
      <c r="CS739" s="247"/>
      <c r="CT739" s="247"/>
      <c r="CU739" s="247"/>
      <c r="CV739" s="247"/>
      <c r="CW739" s="247"/>
      <c r="CX739" s="247"/>
      <c r="CY739" s="247"/>
      <c r="CZ739" s="247"/>
      <c r="DA739" s="247"/>
      <c r="DB739" s="247"/>
      <c r="DC739" s="247"/>
      <c r="DD739" s="247"/>
      <c r="DE739" s="247"/>
    </row>
    <row r="740" spans="1:109" x14ac:dyDescent="0.2">
      <c r="A740" s="150" t="s">
        <v>207</v>
      </c>
      <c r="B740" s="151" t="s">
        <v>276</v>
      </c>
      <c r="C740" s="152" t="s">
        <v>69</v>
      </c>
      <c r="D740" s="404" t="s">
        <v>206</v>
      </c>
      <c r="E740" s="416">
        <v>2316</v>
      </c>
      <c r="F740" s="416">
        <v>623889</v>
      </c>
      <c r="G740" s="416">
        <v>1149321</v>
      </c>
      <c r="H740" s="416">
        <v>1115343</v>
      </c>
      <c r="I740" s="416">
        <v>232697</v>
      </c>
      <c r="J740" s="416">
        <v>71404</v>
      </c>
      <c r="K740" s="416">
        <v>13781</v>
      </c>
      <c r="L740" s="416">
        <v>6979</v>
      </c>
      <c r="M740" s="416">
        <v>786</v>
      </c>
      <c r="N740" s="416">
        <v>3216516</v>
      </c>
      <c r="O740" s="416">
        <v>555</v>
      </c>
      <c r="P740" s="416">
        <v>479275</v>
      </c>
      <c r="Q740" s="416">
        <v>1008327</v>
      </c>
      <c r="R740" s="416">
        <v>390712</v>
      </c>
      <c r="S740" s="416">
        <v>117790</v>
      </c>
      <c r="T740" s="416">
        <v>37746</v>
      </c>
      <c r="U740" s="416">
        <v>13141</v>
      </c>
      <c r="V740" s="416">
        <v>8870</v>
      </c>
      <c r="W740" s="416">
        <v>0</v>
      </c>
      <c r="X740" s="416">
        <v>2056416</v>
      </c>
      <c r="Y740" s="416">
        <v>2871</v>
      </c>
      <c r="Z740" s="416">
        <v>1103164</v>
      </c>
      <c r="AA740" s="416">
        <v>2157648</v>
      </c>
      <c r="AB740" s="416">
        <v>1506055</v>
      </c>
      <c r="AC740" s="416">
        <v>350487</v>
      </c>
      <c r="AD740" s="416">
        <v>109150</v>
      </c>
      <c r="AE740" s="416">
        <v>26922</v>
      </c>
      <c r="AF740" s="416">
        <v>15849</v>
      </c>
      <c r="AG740" s="416">
        <v>786</v>
      </c>
      <c r="AH740" s="416">
        <v>5272932</v>
      </c>
      <c r="AI740" s="416">
        <v>851.68333333333339</v>
      </c>
      <c r="AJ740" s="416">
        <v>1022.02</v>
      </c>
      <c r="AK740" s="416">
        <v>1192.3566666666666</v>
      </c>
      <c r="AL740" s="416">
        <v>1362.6933333333332</v>
      </c>
      <c r="AM740" s="416">
        <v>1533.03</v>
      </c>
      <c r="AN740" s="416">
        <v>1873.7033333333334</v>
      </c>
      <c r="AO740" s="416">
        <v>2214.3766666666666</v>
      </c>
      <c r="AP740" s="416">
        <v>2555.0500000000002</v>
      </c>
      <c r="AQ740" s="416">
        <v>3066.06</v>
      </c>
      <c r="AR740" s="416">
        <v>0</v>
      </c>
      <c r="AS740" s="416">
        <v>2.7193205612414628</v>
      </c>
      <c r="AT740" s="416">
        <v>610.44695798516659</v>
      </c>
      <c r="AU740" s="416">
        <v>963.9070524199974</v>
      </c>
      <c r="AV740" s="416">
        <v>818.48422731453411</v>
      </c>
      <c r="AW740" s="416">
        <v>151.78894085569101</v>
      </c>
      <c r="AX740" s="416">
        <v>38.108487469556721</v>
      </c>
      <c r="AY740" s="416">
        <v>6.2234217906318259</v>
      </c>
      <c r="AZ740" s="416">
        <v>2.731453396215338</v>
      </c>
      <c r="BA740" s="416">
        <v>0.25635506154478388</v>
      </c>
      <c r="BB740" s="416">
        <v>2594.666216854579</v>
      </c>
      <c r="BC740" s="416">
        <v>0.65165065262910704</v>
      </c>
      <c r="BD740" s="416">
        <v>468.94874855677972</v>
      </c>
      <c r="BE740" s="416">
        <v>845.65887723751564</v>
      </c>
      <c r="BF740" s="416">
        <v>286.72041643020691</v>
      </c>
      <c r="BG740" s="416">
        <v>76.834765138320847</v>
      </c>
      <c r="BH740" s="416">
        <v>20.145131477590724</v>
      </c>
      <c r="BI740" s="416">
        <v>5.934401404157378</v>
      </c>
      <c r="BJ740" s="416">
        <v>3.4715563296217291</v>
      </c>
      <c r="BK740" s="416">
        <v>0</v>
      </c>
      <c r="BL740" s="416">
        <v>1708.3655472268222</v>
      </c>
      <c r="BM740" s="416">
        <v>3.37</v>
      </c>
      <c r="BN740" s="416">
        <v>1079.4000000000001</v>
      </c>
      <c r="BO740" s="416">
        <v>1809.57</v>
      </c>
      <c r="BP740" s="416">
        <v>1105.2</v>
      </c>
      <c r="BQ740" s="416">
        <v>228.62</v>
      </c>
      <c r="BR740" s="416">
        <v>58.25</v>
      </c>
      <c r="BS740" s="416">
        <v>12.16</v>
      </c>
      <c r="BT740" s="416">
        <v>6.2</v>
      </c>
      <c r="BU740" s="416">
        <v>0.26</v>
      </c>
      <c r="BV740" s="416">
        <v>4303.03</v>
      </c>
      <c r="BW740" s="416">
        <v>3.4</v>
      </c>
      <c r="BX740" s="416">
        <v>1079.4000000000001</v>
      </c>
      <c r="BY740" s="416">
        <v>1809.6</v>
      </c>
      <c r="BZ740" s="416">
        <v>1105.2</v>
      </c>
      <c r="CA740" s="416">
        <v>228.6</v>
      </c>
      <c r="CB740" s="416">
        <v>58.3</v>
      </c>
      <c r="CC740" s="416">
        <v>17.100000000000001</v>
      </c>
      <c r="CD740" s="416">
        <v>6.2</v>
      </c>
      <c r="CE740" s="416">
        <v>0.3</v>
      </c>
      <c r="CF740" s="416">
        <v>4308.1000000000013</v>
      </c>
      <c r="CG740" s="247"/>
      <c r="CH740" s="247"/>
      <c r="CI740" s="247"/>
      <c r="CJ740" s="247"/>
      <c r="CK740" s="247"/>
      <c r="CL740" s="247"/>
      <c r="CM740" s="247"/>
      <c r="CN740" s="247"/>
      <c r="CO740" s="247"/>
      <c r="CP740" s="247"/>
      <c r="CQ740" s="247"/>
      <c r="CR740" s="247"/>
      <c r="CS740" s="247"/>
      <c r="CT740" s="247"/>
      <c r="CU740" s="247"/>
      <c r="CV740" s="247"/>
      <c r="CW740" s="247"/>
      <c r="CX740" s="247"/>
      <c r="CY740" s="247"/>
      <c r="CZ740" s="247"/>
      <c r="DA740" s="247"/>
      <c r="DB740" s="247"/>
      <c r="DC740" s="247"/>
      <c r="DD740" s="247"/>
      <c r="DE740" s="247"/>
    </row>
    <row r="741" spans="1:109" x14ac:dyDescent="0.2">
      <c r="A741" s="150" t="s">
        <v>209</v>
      </c>
      <c r="B741" s="151" t="s">
        <v>280</v>
      </c>
      <c r="C741" s="152" t="s">
        <v>128</v>
      </c>
      <c r="D741" s="404" t="s">
        <v>208</v>
      </c>
      <c r="E741" s="416">
        <v>552</v>
      </c>
      <c r="F741" s="416">
        <v>215327</v>
      </c>
      <c r="G741" s="416">
        <v>877657</v>
      </c>
      <c r="H741" s="416">
        <v>2019645</v>
      </c>
      <c r="I741" s="416">
        <v>2021510</v>
      </c>
      <c r="J741" s="416">
        <v>829831</v>
      </c>
      <c r="K741" s="416">
        <v>304843</v>
      </c>
      <c r="L741" s="416">
        <v>148781</v>
      </c>
      <c r="M741" s="416">
        <v>0</v>
      </c>
      <c r="N741" s="416">
        <v>6418146</v>
      </c>
      <c r="O741" s="416">
        <v>0</v>
      </c>
      <c r="P741" s="416">
        <v>193139</v>
      </c>
      <c r="Q741" s="416">
        <v>1280974</v>
      </c>
      <c r="R741" s="416">
        <v>3008050</v>
      </c>
      <c r="S741" s="416">
        <v>2208445</v>
      </c>
      <c r="T741" s="416">
        <v>651179</v>
      </c>
      <c r="U741" s="416">
        <v>196013</v>
      </c>
      <c r="V741" s="416">
        <v>59629</v>
      </c>
      <c r="W741" s="416">
        <v>0</v>
      </c>
      <c r="X741" s="416">
        <v>7597429</v>
      </c>
      <c r="Y741" s="416">
        <v>552</v>
      </c>
      <c r="Z741" s="416">
        <v>408466</v>
      </c>
      <c r="AA741" s="416">
        <v>2158631</v>
      </c>
      <c r="AB741" s="416">
        <v>5027695</v>
      </c>
      <c r="AC741" s="416">
        <v>4229955</v>
      </c>
      <c r="AD741" s="416">
        <v>1481010</v>
      </c>
      <c r="AE741" s="416">
        <v>500856</v>
      </c>
      <c r="AF741" s="416">
        <v>208410</v>
      </c>
      <c r="AG741" s="416">
        <v>0</v>
      </c>
      <c r="AH741" s="416">
        <v>14015575</v>
      </c>
      <c r="AI741" s="416">
        <v>736.18888888888898</v>
      </c>
      <c r="AJ741" s="416">
        <v>883.42666666666673</v>
      </c>
      <c r="AK741" s="416">
        <v>1030.6644444444446</v>
      </c>
      <c r="AL741" s="416">
        <v>1177.9022222222222</v>
      </c>
      <c r="AM741" s="416">
        <v>1325.14</v>
      </c>
      <c r="AN741" s="416">
        <v>1619.6155555555558</v>
      </c>
      <c r="AO741" s="416">
        <v>1914.0911111111113</v>
      </c>
      <c r="AP741" s="416">
        <v>2208.5666666666671</v>
      </c>
      <c r="AQ741" s="416">
        <v>2650.28</v>
      </c>
      <c r="AR741" s="416">
        <v>0</v>
      </c>
      <c r="AS741" s="416">
        <v>0.7498075675023016</v>
      </c>
      <c r="AT741" s="416">
        <v>243.74066136408226</v>
      </c>
      <c r="AU741" s="416">
        <v>851.54485024762869</v>
      </c>
      <c r="AV741" s="416">
        <v>1714.6117580029279</v>
      </c>
      <c r="AW741" s="416">
        <v>1525.5067389106055</v>
      </c>
      <c r="AX741" s="416">
        <v>512.362947585641</v>
      </c>
      <c r="AY741" s="416">
        <v>159.26253365391869</v>
      </c>
      <c r="AZ741" s="416">
        <v>67.365410447198016</v>
      </c>
      <c r="BA741" s="416">
        <v>0</v>
      </c>
      <c r="BB741" s="416">
        <v>5075.1447077795046</v>
      </c>
      <c r="BC741" s="416">
        <v>0</v>
      </c>
      <c r="BD741" s="416">
        <v>218.62482454684033</v>
      </c>
      <c r="BE741" s="416">
        <v>1242.8623175125429</v>
      </c>
      <c r="BF741" s="416">
        <v>2553.7348883891514</v>
      </c>
      <c r="BG741" s="416">
        <v>1666.5748524684184</v>
      </c>
      <c r="BH741" s="416">
        <v>402.05775856273158</v>
      </c>
      <c r="BI741" s="416">
        <v>102.40526109868216</v>
      </c>
      <c r="BJ741" s="416">
        <v>26.998958600600687</v>
      </c>
      <c r="BK741" s="416">
        <v>0</v>
      </c>
      <c r="BL741" s="416">
        <v>6213.258861178967</v>
      </c>
      <c r="BM741" s="416">
        <v>0.75</v>
      </c>
      <c r="BN741" s="416">
        <v>462.37</v>
      </c>
      <c r="BO741" s="416">
        <v>2094.41</v>
      </c>
      <c r="BP741" s="416">
        <v>4268.3500000000004</v>
      </c>
      <c r="BQ741" s="416">
        <v>3192.08</v>
      </c>
      <c r="BR741" s="416">
        <v>914.42</v>
      </c>
      <c r="BS741" s="416">
        <v>261.67</v>
      </c>
      <c r="BT741" s="416">
        <v>94.36</v>
      </c>
      <c r="BU741" s="416">
        <v>0</v>
      </c>
      <c r="BV741" s="416">
        <v>11288.41</v>
      </c>
      <c r="BW741" s="416">
        <v>0</v>
      </c>
      <c r="BX741" s="416">
        <v>0</v>
      </c>
      <c r="BY741" s="416">
        <v>0</v>
      </c>
      <c r="BZ741" s="416">
        <v>0</v>
      </c>
      <c r="CA741" s="416">
        <v>0</v>
      </c>
      <c r="CB741" s="416">
        <v>0</v>
      </c>
      <c r="CC741" s="416">
        <v>0</v>
      </c>
      <c r="CD741" s="416">
        <v>0</v>
      </c>
      <c r="CE741" s="416">
        <v>0</v>
      </c>
      <c r="CF741" s="416">
        <v>0</v>
      </c>
      <c r="CG741" s="247"/>
      <c r="CH741" s="247"/>
      <c r="CI741" s="247"/>
      <c r="CJ741" s="247"/>
      <c r="CK741" s="247"/>
      <c r="CL741" s="247"/>
      <c r="CM741" s="247"/>
      <c r="CN741" s="247"/>
      <c r="CO741" s="247"/>
      <c r="CP741" s="247"/>
      <c r="CQ741" s="247"/>
      <c r="CR741" s="247"/>
      <c r="CS741" s="247"/>
      <c r="CT741" s="247"/>
      <c r="CU741" s="247"/>
      <c r="CV741" s="247"/>
      <c r="CW741" s="247"/>
      <c r="CX741" s="247"/>
      <c r="CY741" s="247"/>
      <c r="CZ741" s="247"/>
      <c r="DA741" s="247"/>
      <c r="DB741" s="247"/>
      <c r="DC741" s="247"/>
      <c r="DD741" s="247"/>
      <c r="DE741" s="247"/>
    </row>
    <row r="742" spans="1:109" x14ac:dyDescent="0.2">
      <c r="A742" s="150" t="s">
        <v>211</v>
      </c>
      <c r="B742" s="151" t="s">
        <v>276</v>
      </c>
      <c r="C742" s="152" t="s">
        <v>286</v>
      </c>
      <c r="D742" s="404" t="s">
        <v>210</v>
      </c>
      <c r="E742" s="416">
        <v>837</v>
      </c>
      <c r="F742" s="416">
        <v>540732</v>
      </c>
      <c r="G742" s="416">
        <v>544351</v>
      </c>
      <c r="H742" s="416">
        <v>356513</v>
      </c>
      <c r="I742" s="416">
        <v>119716</v>
      </c>
      <c r="J742" s="416">
        <v>53778</v>
      </c>
      <c r="K742" s="416">
        <v>23738</v>
      </c>
      <c r="L742" s="416">
        <v>12473</v>
      </c>
      <c r="M742" s="416">
        <v>4448</v>
      </c>
      <c r="N742" s="416">
        <v>1656586</v>
      </c>
      <c r="O742" s="416">
        <v>0</v>
      </c>
      <c r="P742" s="416">
        <v>469243</v>
      </c>
      <c r="Q742" s="416">
        <v>632199</v>
      </c>
      <c r="R742" s="416">
        <v>544620</v>
      </c>
      <c r="S742" s="416">
        <v>365006</v>
      </c>
      <c r="T742" s="416">
        <v>184614</v>
      </c>
      <c r="U742" s="416">
        <v>61539</v>
      </c>
      <c r="V742" s="416">
        <v>34052</v>
      </c>
      <c r="W742" s="416">
        <v>3126</v>
      </c>
      <c r="X742" s="416">
        <v>2294399</v>
      </c>
      <c r="Y742" s="416">
        <v>837</v>
      </c>
      <c r="Z742" s="416">
        <v>1009975</v>
      </c>
      <c r="AA742" s="416">
        <v>1176550</v>
      </c>
      <c r="AB742" s="416">
        <v>901133</v>
      </c>
      <c r="AC742" s="416">
        <v>484722</v>
      </c>
      <c r="AD742" s="416">
        <v>238392</v>
      </c>
      <c r="AE742" s="416">
        <v>85277</v>
      </c>
      <c r="AF742" s="416">
        <v>46525</v>
      </c>
      <c r="AG742" s="416">
        <v>7574</v>
      </c>
      <c r="AH742" s="416">
        <v>3950985</v>
      </c>
      <c r="AI742" s="416">
        <v>868.69444444444457</v>
      </c>
      <c r="AJ742" s="416">
        <v>1042.4333333333334</v>
      </c>
      <c r="AK742" s="416">
        <v>1216.1722222222222</v>
      </c>
      <c r="AL742" s="416">
        <v>1389.911111111111</v>
      </c>
      <c r="AM742" s="416">
        <v>1563.65</v>
      </c>
      <c r="AN742" s="416">
        <v>1911.127777777778</v>
      </c>
      <c r="AO742" s="416">
        <v>2258.6055555555558</v>
      </c>
      <c r="AP742" s="416">
        <v>2606.0833333333335</v>
      </c>
      <c r="AQ742" s="416">
        <v>3127.3</v>
      </c>
      <c r="AR742" s="416">
        <v>0</v>
      </c>
      <c r="AS742" s="416">
        <v>0.96351485306814166</v>
      </c>
      <c r="AT742" s="416">
        <v>518.72094138713908</v>
      </c>
      <c r="AU742" s="416">
        <v>447.59367962322585</v>
      </c>
      <c r="AV742" s="416">
        <v>256.50057557637581</v>
      </c>
      <c r="AW742" s="416">
        <v>76.561890448629811</v>
      </c>
      <c r="AX742" s="416">
        <v>28.139405760996269</v>
      </c>
      <c r="AY742" s="416">
        <v>10.510024621878296</v>
      </c>
      <c r="AZ742" s="416">
        <v>4.78610942346433</v>
      </c>
      <c r="BA742" s="416">
        <v>1.4223131775013589</v>
      </c>
      <c r="BB742" s="416">
        <v>1345.1984548722787</v>
      </c>
      <c r="BC742" s="416">
        <v>0</v>
      </c>
      <c r="BD742" s="416">
        <v>450.14197550602756</v>
      </c>
      <c r="BE742" s="416">
        <v>519.82687028061628</v>
      </c>
      <c r="BF742" s="416">
        <v>391.83800722668116</v>
      </c>
      <c r="BG742" s="416">
        <v>233.4320340229591</v>
      </c>
      <c r="BH742" s="416">
        <v>96.599506399653478</v>
      </c>
      <c r="BI742" s="416">
        <v>27.246457376601587</v>
      </c>
      <c r="BJ742" s="416">
        <v>13.06635116554216</v>
      </c>
      <c r="BK742" s="416">
        <v>0.99958430595082015</v>
      </c>
      <c r="BL742" s="416">
        <v>1733.1507862840319</v>
      </c>
      <c r="BM742" s="416">
        <v>0.96</v>
      </c>
      <c r="BN742" s="416">
        <v>968.86</v>
      </c>
      <c r="BO742" s="416">
        <v>967.42</v>
      </c>
      <c r="BP742" s="416">
        <v>648.34</v>
      </c>
      <c r="BQ742" s="416">
        <v>309.99</v>
      </c>
      <c r="BR742" s="416">
        <v>124.74</v>
      </c>
      <c r="BS742" s="416">
        <v>37.76</v>
      </c>
      <c r="BT742" s="416">
        <v>17.850000000000001</v>
      </c>
      <c r="BU742" s="416">
        <v>2.42</v>
      </c>
      <c r="BV742" s="416">
        <v>3078.3399999999997</v>
      </c>
      <c r="BW742" s="416">
        <v>0</v>
      </c>
      <c r="BX742" s="416">
        <v>0</v>
      </c>
      <c r="BY742" s="416">
        <v>0</v>
      </c>
      <c r="BZ742" s="416">
        <v>0</v>
      </c>
      <c r="CA742" s="416">
        <v>0</v>
      </c>
      <c r="CB742" s="416">
        <v>0</v>
      </c>
      <c r="CC742" s="416">
        <v>0</v>
      </c>
      <c r="CD742" s="416">
        <v>0</v>
      </c>
      <c r="CE742" s="416">
        <v>0</v>
      </c>
      <c r="CF742" s="416">
        <v>0</v>
      </c>
      <c r="CG742" s="247"/>
      <c r="CH742" s="247"/>
      <c r="CI742" s="247"/>
      <c r="CJ742" s="247"/>
      <c r="CK742" s="247"/>
      <c r="CL742" s="247"/>
      <c r="CM742" s="247"/>
      <c r="CN742" s="247"/>
      <c r="CO742" s="247"/>
      <c r="CP742" s="247"/>
      <c r="CQ742" s="247"/>
      <c r="CR742" s="247"/>
      <c r="CS742" s="247"/>
      <c r="CT742" s="247"/>
      <c r="CU742" s="247"/>
      <c r="CV742" s="247"/>
      <c r="CW742" s="247"/>
      <c r="CX742" s="247"/>
      <c r="CY742" s="247"/>
      <c r="CZ742" s="247"/>
      <c r="DA742" s="247"/>
      <c r="DB742" s="247"/>
      <c r="DC742" s="247"/>
      <c r="DD742" s="247"/>
      <c r="DE742" s="247"/>
    </row>
    <row r="743" spans="1:109" x14ac:dyDescent="0.2">
      <c r="A743" s="150" t="s">
        <v>213</v>
      </c>
      <c r="B743" s="151" t="s">
        <v>276</v>
      </c>
      <c r="C743" s="152" t="s">
        <v>69</v>
      </c>
      <c r="D743" s="404" t="s">
        <v>212</v>
      </c>
      <c r="E743" s="416">
        <v>0</v>
      </c>
      <c r="F743" s="416">
        <v>36090</v>
      </c>
      <c r="G743" s="416">
        <v>494330</v>
      </c>
      <c r="H743" s="416">
        <v>674283</v>
      </c>
      <c r="I743" s="416">
        <v>1036217</v>
      </c>
      <c r="J743" s="416">
        <v>378999</v>
      </c>
      <c r="K743" s="416">
        <v>93749</v>
      </c>
      <c r="L743" s="416">
        <v>32183</v>
      </c>
      <c r="M743" s="416">
        <v>4142</v>
      </c>
      <c r="N743" s="416">
        <v>2749993</v>
      </c>
      <c r="O743" s="416">
        <v>0</v>
      </c>
      <c r="P743" s="416">
        <v>77391</v>
      </c>
      <c r="Q743" s="416">
        <v>513535</v>
      </c>
      <c r="R743" s="416">
        <v>1175109</v>
      </c>
      <c r="S743" s="416">
        <v>963458</v>
      </c>
      <c r="T743" s="416">
        <v>276599</v>
      </c>
      <c r="U743" s="416">
        <v>36884</v>
      </c>
      <c r="V743" s="416">
        <v>26060</v>
      </c>
      <c r="W743" s="416">
        <v>2872</v>
      </c>
      <c r="X743" s="416">
        <v>3071908</v>
      </c>
      <c r="Y743" s="416">
        <v>0</v>
      </c>
      <c r="Z743" s="416">
        <v>113481</v>
      </c>
      <c r="AA743" s="416">
        <v>1007865</v>
      </c>
      <c r="AB743" s="416">
        <v>1849392</v>
      </c>
      <c r="AC743" s="416">
        <v>1999675</v>
      </c>
      <c r="AD743" s="416">
        <v>655598</v>
      </c>
      <c r="AE743" s="416">
        <v>130633</v>
      </c>
      <c r="AF743" s="416">
        <v>58243</v>
      </c>
      <c r="AG743" s="416">
        <v>7014</v>
      </c>
      <c r="AH743" s="416">
        <v>5821901</v>
      </c>
      <c r="AI743" s="416">
        <v>778.97222222222229</v>
      </c>
      <c r="AJ743" s="416">
        <v>934.76666666666665</v>
      </c>
      <c r="AK743" s="416">
        <v>1090.5611111111111</v>
      </c>
      <c r="AL743" s="416">
        <v>1246.3555555555556</v>
      </c>
      <c r="AM743" s="416">
        <v>1402.15</v>
      </c>
      <c r="AN743" s="416">
        <v>1713.7388888888891</v>
      </c>
      <c r="AO743" s="416">
        <v>2025.3277777777778</v>
      </c>
      <c r="AP743" s="416">
        <v>2336.916666666667</v>
      </c>
      <c r="AQ743" s="416">
        <v>2804.3</v>
      </c>
      <c r="AR743" s="416">
        <v>0</v>
      </c>
      <c r="AS743" s="416">
        <v>0</v>
      </c>
      <c r="AT743" s="416">
        <v>38.608565417394715</v>
      </c>
      <c r="AU743" s="416">
        <v>453.28042139367602</v>
      </c>
      <c r="AV743" s="416">
        <v>541.00372642014042</v>
      </c>
      <c r="AW743" s="416">
        <v>739.02007631137894</v>
      </c>
      <c r="AX743" s="416">
        <v>221.15329380529249</v>
      </c>
      <c r="AY743" s="416">
        <v>46.28830998548932</v>
      </c>
      <c r="AZ743" s="416">
        <v>13.771565096459007</v>
      </c>
      <c r="BA743" s="416">
        <v>1.477017437506686</v>
      </c>
      <c r="BB743" s="416">
        <v>2054.6029758673376</v>
      </c>
      <c r="BC743" s="416">
        <v>0</v>
      </c>
      <c r="BD743" s="416">
        <v>82.791784045929461</v>
      </c>
      <c r="BE743" s="416">
        <v>470.89062205490546</v>
      </c>
      <c r="BF743" s="416">
        <v>942.8360910031023</v>
      </c>
      <c r="BG743" s="416">
        <v>687.12905181328665</v>
      </c>
      <c r="BH743" s="416">
        <v>161.40090056504133</v>
      </c>
      <c r="BI743" s="416">
        <v>18.211373193365134</v>
      </c>
      <c r="BJ743" s="416">
        <v>11.151445993652603</v>
      </c>
      <c r="BK743" s="416">
        <v>1.0241414969867702</v>
      </c>
      <c r="BL743" s="416">
        <v>2375.4354101662693</v>
      </c>
      <c r="BM743" s="416">
        <v>0</v>
      </c>
      <c r="BN743" s="416">
        <v>121.4</v>
      </c>
      <c r="BO743" s="416">
        <v>924.17</v>
      </c>
      <c r="BP743" s="416">
        <v>1483.84</v>
      </c>
      <c r="BQ743" s="416">
        <v>1426.15</v>
      </c>
      <c r="BR743" s="416">
        <v>382.55</v>
      </c>
      <c r="BS743" s="416">
        <v>64.5</v>
      </c>
      <c r="BT743" s="416">
        <v>24.92</v>
      </c>
      <c r="BU743" s="416">
        <v>2.5</v>
      </c>
      <c r="BV743" s="416">
        <v>4430.03</v>
      </c>
      <c r="BW743" s="416">
        <v>0</v>
      </c>
      <c r="BX743" s="416">
        <v>0</v>
      </c>
      <c r="BY743" s="416">
        <v>0</v>
      </c>
      <c r="BZ743" s="416">
        <v>0</v>
      </c>
      <c r="CA743" s="416">
        <v>0</v>
      </c>
      <c r="CB743" s="416">
        <v>0</v>
      </c>
      <c r="CC743" s="416">
        <v>0</v>
      </c>
      <c r="CD743" s="416">
        <v>0</v>
      </c>
      <c r="CE743" s="416">
        <v>0</v>
      </c>
      <c r="CF743" s="416">
        <v>0</v>
      </c>
      <c r="CG743" s="247"/>
      <c r="CH743" s="247"/>
      <c r="CI743" s="247"/>
      <c r="CJ743" s="247"/>
      <c r="CK743" s="247"/>
      <c r="CL743" s="247"/>
      <c r="CM743" s="247"/>
      <c r="CN743" s="247"/>
      <c r="CO743" s="247"/>
      <c r="CP743" s="247"/>
      <c r="CQ743" s="247"/>
      <c r="CR743" s="247"/>
      <c r="CS743" s="247"/>
      <c r="CT743" s="247"/>
      <c r="CU743" s="247"/>
      <c r="CV743" s="247"/>
      <c r="CW743" s="247"/>
      <c r="CX743" s="247"/>
      <c r="CY743" s="247"/>
      <c r="CZ743" s="247"/>
      <c r="DA743" s="247"/>
      <c r="DB743" s="247"/>
      <c r="DC743" s="247"/>
      <c r="DD743" s="247"/>
      <c r="DE743" s="247"/>
    </row>
    <row r="744" spans="1:109" x14ac:dyDescent="0.2">
      <c r="A744" s="150" t="s">
        <v>215</v>
      </c>
      <c r="B744" s="151" t="s">
        <v>276</v>
      </c>
      <c r="C744" s="152" t="s">
        <v>279</v>
      </c>
      <c r="D744" s="404" t="s">
        <v>214</v>
      </c>
      <c r="E744" s="416">
        <v>3117</v>
      </c>
      <c r="F744" s="416">
        <v>1633037</v>
      </c>
      <c r="G744" s="416">
        <v>812959</v>
      </c>
      <c r="H744" s="416">
        <v>577282</v>
      </c>
      <c r="I744" s="416">
        <v>168436</v>
      </c>
      <c r="J744" s="416">
        <v>54423</v>
      </c>
      <c r="K744" s="416">
        <v>14354</v>
      </c>
      <c r="L744" s="416">
        <v>0</v>
      </c>
      <c r="M744" s="416">
        <v>0</v>
      </c>
      <c r="N744" s="416">
        <v>3263608</v>
      </c>
      <c r="O744" s="416">
        <v>3482</v>
      </c>
      <c r="P744" s="416">
        <v>2370636</v>
      </c>
      <c r="Q744" s="416">
        <v>737957</v>
      </c>
      <c r="R744" s="416">
        <v>269506</v>
      </c>
      <c r="S744" s="416">
        <v>80319</v>
      </c>
      <c r="T744" s="416">
        <v>40939</v>
      </c>
      <c r="U744" s="416">
        <v>19678</v>
      </c>
      <c r="V744" s="416">
        <v>0</v>
      </c>
      <c r="W744" s="416">
        <v>0</v>
      </c>
      <c r="X744" s="416">
        <v>3522517</v>
      </c>
      <c r="Y744" s="416">
        <v>6599</v>
      </c>
      <c r="Z744" s="416">
        <v>4003673</v>
      </c>
      <c r="AA744" s="416">
        <v>1550916</v>
      </c>
      <c r="AB744" s="416">
        <v>846788</v>
      </c>
      <c r="AC744" s="416">
        <v>248755</v>
      </c>
      <c r="AD744" s="416">
        <v>95362</v>
      </c>
      <c r="AE744" s="416">
        <v>34032</v>
      </c>
      <c r="AF744" s="416">
        <v>0</v>
      </c>
      <c r="AG744" s="416">
        <v>0</v>
      </c>
      <c r="AH744" s="416">
        <v>6786125</v>
      </c>
      <c r="AI744" s="416">
        <v>930.25555555555559</v>
      </c>
      <c r="AJ744" s="416">
        <v>1116.3066666666666</v>
      </c>
      <c r="AK744" s="416">
        <v>1302.3577777777778</v>
      </c>
      <c r="AL744" s="416">
        <v>1488.4088888888889</v>
      </c>
      <c r="AM744" s="416">
        <v>1674.46</v>
      </c>
      <c r="AN744" s="416">
        <v>2046.5622222222225</v>
      </c>
      <c r="AO744" s="416">
        <v>2418.6644444444446</v>
      </c>
      <c r="AP744" s="416">
        <v>2790.7666666666669</v>
      </c>
      <c r="AQ744" s="416">
        <v>3348.92</v>
      </c>
      <c r="AR744" s="416">
        <v>0</v>
      </c>
      <c r="AS744" s="416">
        <v>3.3506921634437368</v>
      </c>
      <c r="AT744" s="416">
        <v>1462.8928132054514</v>
      </c>
      <c r="AU744" s="416">
        <v>624.22094287113464</v>
      </c>
      <c r="AV744" s="416">
        <v>387.85175519271883</v>
      </c>
      <c r="AW744" s="416">
        <v>100.59123538334747</v>
      </c>
      <c r="AX744" s="416">
        <v>26.592399394974549</v>
      </c>
      <c r="AY744" s="416">
        <v>5.9346802045940867</v>
      </c>
      <c r="AZ744" s="416">
        <v>0</v>
      </c>
      <c r="BA744" s="416">
        <v>0</v>
      </c>
      <c r="BB744" s="416">
        <v>2611.4345184156646</v>
      </c>
      <c r="BC744" s="416">
        <v>3.7430574633016014</v>
      </c>
      <c r="BD744" s="416">
        <v>2123.6422488444036</v>
      </c>
      <c r="BE744" s="416">
        <v>566.63154518045053</v>
      </c>
      <c r="BF744" s="416">
        <v>181.06986730050284</v>
      </c>
      <c r="BG744" s="416">
        <v>47.967105813217394</v>
      </c>
      <c r="BH744" s="416">
        <v>20.003789552778478</v>
      </c>
      <c r="BI744" s="416">
        <v>8.1358950164415802</v>
      </c>
      <c r="BJ744" s="416">
        <v>0</v>
      </c>
      <c r="BK744" s="416">
        <v>0</v>
      </c>
      <c r="BL744" s="416">
        <v>2951.1935091710966</v>
      </c>
      <c r="BM744" s="416">
        <v>7.09</v>
      </c>
      <c r="BN744" s="416">
        <v>3586.54</v>
      </c>
      <c r="BO744" s="416">
        <v>1190.8499999999999</v>
      </c>
      <c r="BP744" s="416">
        <v>568.91999999999996</v>
      </c>
      <c r="BQ744" s="416">
        <v>148.56</v>
      </c>
      <c r="BR744" s="416">
        <v>46.6</v>
      </c>
      <c r="BS744" s="416">
        <v>14.07</v>
      </c>
      <c r="BT744" s="416">
        <v>0</v>
      </c>
      <c r="BU744" s="416">
        <v>0</v>
      </c>
      <c r="BV744" s="416">
        <v>5562.63</v>
      </c>
      <c r="BW744" s="416">
        <v>0</v>
      </c>
      <c r="BX744" s="416">
        <v>0</v>
      </c>
      <c r="BY744" s="416">
        <v>0</v>
      </c>
      <c r="BZ744" s="416">
        <v>0</v>
      </c>
      <c r="CA744" s="416">
        <v>0</v>
      </c>
      <c r="CB744" s="416">
        <v>0</v>
      </c>
      <c r="CC744" s="416">
        <v>0</v>
      </c>
      <c r="CD744" s="416">
        <v>0</v>
      </c>
      <c r="CE744" s="416">
        <v>0</v>
      </c>
      <c r="CF744" s="416">
        <v>0</v>
      </c>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DE744" s="247"/>
    </row>
    <row r="745" spans="1:109" x14ac:dyDescent="0.2">
      <c r="A745" s="150" t="s">
        <v>217</v>
      </c>
      <c r="B745" s="151" t="s">
        <v>276</v>
      </c>
      <c r="C745" s="152" t="s">
        <v>278</v>
      </c>
      <c r="D745" s="404" t="s">
        <v>216</v>
      </c>
      <c r="E745" s="416">
        <v>3669</v>
      </c>
      <c r="F745" s="416">
        <v>2473104</v>
      </c>
      <c r="G745" s="416">
        <v>302192</v>
      </c>
      <c r="H745" s="416">
        <v>325741</v>
      </c>
      <c r="I745" s="416">
        <v>88481</v>
      </c>
      <c r="J745" s="416">
        <v>35068</v>
      </c>
      <c r="K745" s="416">
        <v>9355</v>
      </c>
      <c r="L745" s="416">
        <v>0</v>
      </c>
      <c r="M745" s="416">
        <v>0</v>
      </c>
      <c r="N745" s="416">
        <v>3237610</v>
      </c>
      <c r="O745" s="416">
        <v>4733</v>
      </c>
      <c r="P745" s="416">
        <v>4258360</v>
      </c>
      <c r="Q745" s="416">
        <v>326148</v>
      </c>
      <c r="R745" s="416">
        <v>204564</v>
      </c>
      <c r="S745" s="416">
        <v>53969</v>
      </c>
      <c r="T745" s="416">
        <v>26859</v>
      </c>
      <c r="U745" s="416">
        <v>7476</v>
      </c>
      <c r="V745" s="416">
        <v>0</v>
      </c>
      <c r="W745" s="416">
        <v>0</v>
      </c>
      <c r="X745" s="416">
        <v>4882109</v>
      </c>
      <c r="Y745" s="416">
        <v>8402</v>
      </c>
      <c r="Z745" s="416">
        <v>6731464</v>
      </c>
      <c r="AA745" s="416">
        <v>628340</v>
      </c>
      <c r="AB745" s="416">
        <v>530305</v>
      </c>
      <c r="AC745" s="416">
        <v>142450</v>
      </c>
      <c r="AD745" s="416">
        <v>61927</v>
      </c>
      <c r="AE745" s="416">
        <v>16831</v>
      </c>
      <c r="AF745" s="416">
        <v>0</v>
      </c>
      <c r="AG745" s="416">
        <v>0</v>
      </c>
      <c r="AH745" s="416">
        <v>8119719</v>
      </c>
      <c r="AI745" s="416">
        <v>905.27777777777783</v>
      </c>
      <c r="AJ745" s="416">
        <v>1086.3333333333333</v>
      </c>
      <c r="AK745" s="416">
        <v>1267.3888888888889</v>
      </c>
      <c r="AL745" s="416">
        <v>1448.4444444444443</v>
      </c>
      <c r="AM745" s="416">
        <v>1629.5</v>
      </c>
      <c r="AN745" s="416">
        <v>1991.6111111111113</v>
      </c>
      <c r="AO745" s="416">
        <v>2353.7222222222222</v>
      </c>
      <c r="AP745" s="416">
        <v>2715.8333333333335</v>
      </c>
      <c r="AQ745" s="416">
        <v>3259</v>
      </c>
      <c r="AR745" s="416">
        <v>0</v>
      </c>
      <c r="AS745" s="416">
        <v>4.052899662473151</v>
      </c>
      <c r="AT745" s="416">
        <v>2276.5609082540659</v>
      </c>
      <c r="AU745" s="416">
        <v>238.436680839872</v>
      </c>
      <c r="AV745" s="416">
        <v>224.89022706351642</v>
      </c>
      <c r="AW745" s="416">
        <v>54.299478367597423</v>
      </c>
      <c r="AX745" s="416">
        <v>17.607855170297636</v>
      </c>
      <c r="AY745" s="416">
        <v>3.9745556683267638</v>
      </c>
      <c r="AZ745" s="416">
        <v>0</v>
      </c>
      <c r="BA745" s="416">
        <v>0</v>
      </c>
      <c r="BB745" s="416">
        <v>2819.8226050261492</v>
      </c>
      <c r="BC745" s="416">
        <v>5.2282295182571339</v>
      </c>
      <c r="BD745" s="416">
        <v>3919.9386314820499</v>
      </c>
      <c r="BE745" s="416">
        <v>257.33853504580719</v>
      </c>
      <c r="BF745" s="416">
        <v>141.23013194231359</v>
      </c>
      <c r="BG745" s="416">
        <v>33.119975452592818</v>
      </c>
      <c r="BH745" s="416">
        <v>13.486066556947193</v>
      </c>
      <c r="BI745" s="416">
        <v>3.1762456628980105</v>
      </c>
      <c r="BJ745" s="416">
        <v>0</v>
      </c>
      <c r="BK745" s="416">
        <v>0</v>
      </c>
      <c r="BL745" s="416">
        <v>4373.5178156608645</v>
      </c>
      <c r="BM745" s="416">
        <v>9.2799999999999994</v>
      </c>
      <c r="BN745" s="416">
        <v>6196.5</v>
      </c>
      <c r="BO745" s="416">
        <v>495.78</v>
      </c>
      <c r="BP745" s="416">
        <v>366.12</v>
      </c>
      <c r="BQ745" s="416">
        <v>87.42</v>
      </c>
      <c r="BR745" s="416">
        <v>31.09</v>
      </c>
      <c r="BS745" s="416">
        <v>7.15</v>
      </c>
      <c r="BT745" s="416">
        <v>0</v>
      </c>
      <c r="BU745" s="416">
        <v>0</v>
      </c>
      <c r="BV745" s="416">
        <v>7193.3399999999992</v>
      </c>
      <c r="BW745" s="416">
        <v>0</v>
      </c>
      <c r="BX745" s="416">
        <v>0</v>
      </c>
      <c r="BY745" s="416">
        <v>0</v>
      </c>
      <c r="BZ745" s="416">
        <v>0</v>
      </c>
      <c r="CA745" s="416">
        <v>0</v>
      </c>
      <c r="CB745" s="416">
        <v>0</v>
      </c>
      <c r="CC745" s="416">
        <v>0</v>
      </c>
      <c r="CD745" s="416">
        <v>0</v>
      </c>
      <c r="CE745" s="416">
        <v>0</v>
      </c>
      <c r="CF745" s="416">
        <v>0</v>
      </c>
      <c r="CG745" s="247"/>
      <c r="CH745" s="247"/>
      <c r="CI745" s="247"/>
      <c r="CJ745" s="247"/>
      <c r="CK745" s="247"/>
      <c r="CL745" s="247"/>
      <c r="CM745" s="247"/>
      <c r="CN745" s="247"/>
      <c r="CO745" s="247"/>
      <c r="CP745" s="247"/>
      <c r="CQ745" s="247"/>
      <c r="CR745" s="247"/>
      <c r="CS745" s="247"/>
      <c r="CT745" s="247"/>
      <c r="CU745" s="247"/>
      <c r="CV745" s="247"/>
      <c r="CW745" s="247"/>
      <c r="CX745" s="247"/>
      <c r="CY745" s="247"/>
      <c r="CZ745" s="247"/>
      <c r="DA745" s="247"/>
      <c r="DB745" s="247"/>
      <c r="DC745" s="247"/>
      <c r="DD745" s="247"/>
      <c r="DE745" s="247"/>
    </row>
    <row r="746" spans="1:109" x14ac:dyDescent="0.2">
      <c r="A746" s="150" t="s">
        <v>219</v>
      </c>
      <c r="B746" s="151" t="s">
        <v>282</v>
      </c>
      <c r="C746" s="152" t="s">
        <v>278</v>
      </c>
      <c r="D746" s="404" t="s">
        <v>218</v>
      </c>
      <c r="E746" s="416">
        <v>906.63</v>
      </c>
      <c r="F746" s="416">
        <v>2715327.86</v>
      </c>
      <c r="G746" s="416">
        <v>1119945.3600000001</v>
      </c>
      <c r="H746" s="416">
        <v>897703.36</v>
      </c>
      <c r="I746" s="416">
        <v>332578.45</v>
      </c>
      <c r="J746" s="416">
        <v>128104.71</v>
      </c>
      <c r="K746" s="416">
        <v>42188.3</v>
      </c>
      <c r="L746" s="416">
        <v>18897.63</v>
      </c>
      <c r="M746" s="416">
        <v>0</v>
      </c>
      <c r="N746" s="416">
        <v>5255652.3</v>
      </c>
      <c r="O746" s="416">
        <v>8997.33</v>
      </c>
      <c r="P746" s="416">
        <v>5407443.9900000002</v>
      </c>
      <c r="Q746" s="416">
        <v>1430890.07</v>
      </c>
      <c r="R746" s="416">
        <v>641321.93000000005</v>
      </c>
      <c r="S746" s="416">
        <v>151929.74</v>
      </c>
      <c r="T746" s="416">
        <v>86630.63</v>
      </c>
      <c r="U746" s="416">
        <v>17019</v>
      </c>
      <c r="V746" s="416">
        <v>11360.64</v>
      </c>
      <c r="W746" s="416">
        <v>883.11</v>
      </c>
      <c r="X746" s="416">
        <v>7756476.4400000004</v>
      </c>
      <c r="Y746" s="416">
        <v>9903.9599999999991</v>
      </c>
      <c r="Z746" s="416">
        <v>8122771.8499999996</v>
      </c>
      <c r="AA746" s="416">
        <v>2550835.4300000002</v>
      </c>
      <c r="AB746" s="416">
        <v>1539025.29</v>
      </c>
      <c r="AC746" s="416">
        <v>484508.19</v>
      </c>
      <c r="AD746" s="416">
        <v>214735.34000000003</v>
      </c>
      <c r="AE746" s="416">
        <v>59207.3</v>
      </c>
      <c r="AF746" s="416">
        <v>30258.27</v>
      </c>
      <c r="AG746" s="416">
        <v>883.11</v>
      </c>
      <c r="AH746" s="416">
        <v>13012128.74</v>
      </c>
      <c r="AI746" s="416">
        <v>840.98888888888894</v>
      </c>
      <c r="AJ746" s="416">
        <v>1009.1866666666666</v>
      </c>
      <c r="AK746" s="416">
        <v>1177.3844444444444</v>
      </c>
      <c r="AL746" s="416">
        <v>1345.5822222222221</v>
      </c>
      <c r="AM746" s="416">
        <v>1513.78</v>
      </c>
      <c r="AN746" s="416">
        <v>1850.1755555555558</v>
      </c>
      <c r="AO746" s="416">
        <v>2186.5711111111109</v>
      </c>
      <c r="AP746" s="416">
        <v>2522.9666666666667</v>
      </c>
      <c r="AQ746" s="416">
        <v>3027.56</v>
      </c>
      <c r="AR746" s="416">
        <v>0</v>
      </c>
      <c r="AS746" s="416">
        <v>1.0780522929355651</v>
      </c>
      <c r="AT746" s="416">
        <v>2690.6101216821467</v>
      </c>
      <c r="AU746" s="416">
        <v>951.21467357966731</v>
      </c>
      <c r="AV746" s="416">
        <v>667.14864775594879</v>
      </c>
      <c r="AW746" s="416">
        <v>219.70065002840573</v>
      </c>
      <c r="AX746" s="416">
        <v>69.239218740804176</v>
      </c>
      <c r="AY746" s="416">
        <v>19.294273022093449</v>
      </c>
      <c r="AZ746" s="416">
        <v>7.4902416467386281</v>
      </c>
      <c r="BA746" s="416">
        <v>0</v>
      </c>
      <c r="BB746" s="416">
        <v>4625.7758787487401</v>
      </c>
      <c r="BC746" s="416">
        <v>10.69851233336416</v>
      </c>
      <c r="BD746" s="416">
        <v>5358.219810672621</v>
      </c>
      <c r="BE746" s="416">
        <v>1215.3125317322956</v>
      </c>
      <c r="BF746" s="416">
        <v>476.61296307917934</v>
      </c>
      <c r="BG746" s="416">
        <v>100.3644783257805</v>
      </c>
      <c r="BH746" s="416">
        <v>46.822924311086389</v>
      </c>
      <c r="BI746" s="416">
        <v>7.7834193973923664</v>
      </c>
      <c r="BJ746" s="416">
        <v>4.5028894555351497</v>
      </c>
      <c r="BK746" s="416">
        <v>0.29169033809404271</v>
      </c>
      <c r="BL746" s="416">
        <v>7220.6092196453483</v>
      </c>
      <c r="BM746" s="416">
        <v>11.78</v>
      </c>
      <c r="BN746" s="416">
        <v>8048.83</v>
      </c>
      <c r="BO746" s="416">
        <v>2166.5300000000002</v>
      </c>
      <c r="BP746" s="416">
        <v>1143.76</v>
      </c>
      <c r="BQ746" s="416">
        <v>320.07</v>
      </c>
      <c r="BR746" s="416">
        <v>116.06</v>
      </c>
      <c r="BS746" s="416">
        <v>27.08</v>
      </c>
      <c r="BT746" s="416">
        <v>11.99</v>
      </c>
      <c r="BU746" s="416">
        <v>0.28999999999999998</v>
      </c>
      <c r="BV746" s="416">
        <v>11846.39</v>
      </c>
      <c r="BW746" s="416">
        <v>11.78</v>
      </c>
      <c r="BX746" s="416">
        <v>8048.83</v>
      </c>
      <c r="BY746" s="416">
        <v>2166.5300000000002</v>
      </c>
      <c r="BZ746" s="416">
        <v>1143.76</v>
      </c>
      <c r="CA746" s="416">
        <v>320.07</v>
      </c>
      <c r="CB746" s="416">
        <v>116.06</v>
      </c>
      <c r="CC746" s="416">
        <v>27.08</v>
      </c>
      <c r="CD746" s="416">
        <v>11.99</v>
      </c>
      <c r="CE746" s="416">
        <v>0.28999999999999998</v>
      </c>
      <c r="CF746" s="416">
        <v>11846.39</v>
      </c>
      <c r="CG746" s="247"/>
      <c r="CH746" s="247"/>
      <c r="CI746" s="247"/>
      <c r="CJ746" s="247"/>
      <c r="CK746" s="247"/>
      <c r="CL746" s="247"/>
      <c r="CM746" s="247"/>
      <c r="CN746" s="247"/>
      <c r="CO746" s="247"/>
      <c r="CP746" s="247"/>
      <c r="CQ746" s="247"/>
      <c r="CR746" s="247"/>
      <c r="CS746" s="247"/>
      <c r="CT746" s="247"/>
      <c r="CU746" s="247"/>
      <c r="CV746" s="247"/>
      <c r="CW746" s="247"/>
      <c r="CX746" s="247"/>
      <c r="CY746" s="247"/>
      <c r="CZ746" s="247"/>
      <c r="DA746" s="247"/>
      <c r="DB746" s="247"/>
      <c r="DC746" s="247"/>
      <c r="DD746" s="247"/>
      <c r="DE746" s="247"/>
    </row>
    <row r="747" spans="1:109" x14ac:dyDescent="0.2">
      <c r="A747" s="150" t="s">
        <v>221</v>
      </c>
      <c r="B747" s="151" t="s">
        <v>282</v>
      </c>
      <c r="C747" s="152" t="s">
        <v>283</v>
      </c>
      <c r="D747" s="404" t="s">
        <v>220</v>
      </c>
      <c r="E747" s="416">
        <v>4394.0600000000004</v>
      </c>
      <c r="F747" s="416">
        <v>3777110.5</v>
      </c>
      <c r="G747" s="416">
        <v>855324.6</v>
      </c>
      <c r="H747" s="416">
        <v>605934.56000000006</v>
      </c>
      <c r="I747" s="416">
        <v>165069.01999999999</v>
      </c>
      <c r="J747" s="416">
        <v>103278.48</v>
      </c>
      <c r="K747" s="416">
        <v>42434.57</v>
      </c>
      <c r="L747" s="416">
        <v>13813.42</v>
      </c>
      <c r="M747" s="416">
        <v>0</v>
      </c>
      <c r="N747" s="416">
        <v>5567359.2100000009</v>
      </c>
      <c r="O747" s="416">
        <v>3335.6</v>
      </c>
      <c r="P747" s="416">
        <v>5258146.0999999996</v>
      </c>
      <c r="Q747" s="416">
        <v>1063293.92</v>
      </c>
      <c r="R747" s="416">
        <v>452050.79</v>
      </c>
      <c r="S747" s="416">
        <v>141534.34</v>
      </c>
      <c r="T747" s="416">
        <v>65401.919999999998</v>
      </c>
      <c r="U747" s="416">
        <v>32122.05</v>
      </c>
      <c r="V747" s="416">
        <v>9701.2000000000007</v>
      </c>
      <c r="W747" s="416">
        <v>0</v>
      </c>
      <c r="X747" s="416">
        <v>7025585.919999999</v>
      </c>
      <c r="Y747" s="416">
        <v>7729.66</v>
      </c>
      <c r="Z747" s="416">
        <v>9035256.5999999996</v>
      </c>
      <c r="AA747" s="416">
        <v>1918618.52</v>
      </c>
      <c r="AB747" s="416">
        <v>1057985.3500000001</v>
      </c>
      <c r="AC747" s="416">
        <v>306603.36</v>
      </c>
      <c r="AD747" s="416">
        <v>168680.4</v>
      </c>
      <c r="AE747" s="416">
        <v>74556.62</v>
      </c>
      <c r="AF747" s="416">
        <v>23514.620000000003</v>
      </c>
      <c r="AG747" s="416">
        <v>0</v>
      </c>
      <c r="AH747" s="416">
        <v>12592945.129999997</v>
      </c>
      <c r="AI747" s="416">
        <v>810.44444444444446</v>
      </c>
      <c r="AJ747" s="416">
        <v>972.5333333333333</v>
      </c>
      <c r="AK747" s="416">
        <v>1134.6222222222223</v>
      </c>
      <c r="AL747" s="416">
        <v>1296.711111111111</v>
      </c>
      <c r="AM747" s="416">
        <v>1458.8</v>
      </c>
      <c r="AN747" s="416">
        <v>1782.9777777777779</v>
      </c>
      <c r="AO747" s="416">
        <v>2107.1555555555556</v>
      </c>
      <c r="AP747" s="416">
        <v>2431.3333333333335</v>
      </c>
      <c r="AQ747" s="416">
        <v>2917.6</v>
      </c>
      <c r="AR747" s="416">
        <v>0</v>
      </c>
      <c r="AS747" s="416">
        <v>5.4217905127502064</v>
      </c>
      <c r="AT747" s="416">
        <v>3883.7851316150263</v>
      </c>
      <c r="AU747" s="416">
        <v>753.8408672490109</v>
      </c>
      <c r="AV747" s="416">
        <v>467.28570057581584</v>
      </c>
      <c r="AW747" s="416">
        <v>113.15397587057855</v>
      </c>
      <c r="AX747" s="416">
        <v>57.924715208016543</v>
      </c>
      <c r="AY747" s="416">
        <v>20.138318639134379</v>
      </c>
      <c r="AZ747" s="416">
        <v>5.6814176035097335</v>
      </c>
      <c r="BA747" s="416">
        <v>0</v>
      </c>
      <c r="BB747" s="416">
        <v>5307.2319172738416</v>
      </c>
      <c r="BC747" s="416">
        <v>4.1157663833287632</v>
      </c>
      <c r="BD747" s="416">
        <v>5406.6487181244856</v>
      </c>
      <c r="BE747" s="416">
        <v>937.1347565513729</v>
      </c>
      <c r="BF747" s="416">
        <v>348.61333887441737</v>
      </c>
      <c r="BG747" s="416">
        <v>97.021072114066357</v>
      </c>
      <c r="BH747" s="416">
        <v>36.681287234838095</v>
      </c>
      <c r="BI747" s="416">
        <v>15.244270844318828</v>
      </c>
      <c r="BJ747" s="416">
        <v>3.9900740334521525</v>
      </c>
      <c r="BK747" s="416">
        <v>0</v>
      </c>
      <c r="BL747" s="416">
        <v>6849.4492841602805</v>
      </c>
      <c r="BM747" s="416">
        <v>9.5399999999999991</v>
      </c>
      <c r="BN747" s="416">
        <v>9290.43</v>
      </c>
      <c r="BO747" s="416">
        <v>1690.98</v>
      </c>
      <c r="BP747" s="416">
        <v>815.9</v>
      </c>
      <c r="BQ747" s="416">
        <v>210.18</v>
      </c>
      <c r="BR747" s="416">
        <v>94.61</v>
      </c>
      <c r="BS747" s="416">
        <v>35.380000000000003</v>
      </c>
      <c r="BT747" s="416">
        <v>9.67</v>
      </c>
      <c r="BU747" s="416">
        <v>0</v>
      </c>
      <c r="BV747" s="416">
        <v>12156.69</v>
      </c>
      <c r="BW747" s="416">
        <v>0</v>
      </c>
      <c r="BX747" s="416">
        <v>0</v>
      </c>
      <c r="BY747" s="416">
        <v>0</v>
      </c>
      <c r="BZ747" s="416">
        <v>0</v>
      </c>
      <c r="CA747" s="416">
        <v>0</v>
      </c>
      <c r="CB747" s="416">
        <v>0</v>
      </c>
      <c r="CC747" s="416">
        <v>0</v>
      </c>
      <c r="CD747" s="416">
        <v>0</v>
      </c>
      <c r="CE747" s="416">
        <v>0</v>
      </c>
      <c r="CF747" s="416">
        <v>0</v>
      </c>
      <c r="CG747" s="247"/>
      <c r="CH747" s="247"/>
      <c r="CI747" s="247"/>
      <c r="CJ747" s="247"/>
      <c r="CK747" s="247"/>
      <c r="CL747" s="247"/>
      <c r="CM747" s="247"/>
      <c r="CN747" s="247"/>
      <c r="CO747" s="247"/>
      <c r="CP747" s="247"/>
      <c r="CQ747" s="247"/>
      <c r="CR747" s="247"/>
      <c r="CS747" s="247"/>
      <c r="CT747" s="247"/>
      <c r="CU747" s="247"/>
      <c r="CV747" s="247"/>
      <c r="CW747" s="247"/>
      <c r="CX747" s="247"/>
      <c r="CY747" s="247"/>
      <c r="CZ747" s="247"/>
      <c r="DA747" s="247"/>
      <c r="DB747" s="247"/>
      <c r="DC747" s="247"/>
      <c r="DD747" s="247"/>
      <c r="DE747" s="247"/>
    </row>
    <row r="748" spans="1:109" x14ac:dyDescent="0.2">
      <c r="A748" s="150" t="s">
        <v>223</v>
      </c>
      <c r="B748" s="151" t="s">
        <v>276</v>
      </c>
      <c r="C748" s="152" t="s">
        <v>69</v>
      </c>
      <c r="D748" s="404" t="s">
        <v>222</v>
      </c>
      <c r="E748" s="416">
        <v>0</v>
      </c>
      <c r="F748" s="416">
        <v>174722.98</v>
      </c>
      <c r="G748" s="416">
        <v>842514.26</v>
      </c>
      <c r="H748" s="416">
        <v>968423.11</v>
      </c>
      <c r="I748" s="416">
        <v>188862.07</v>
      </c>
      <c r="J748" s="416">
        <v>78342.73</v>
      </c>
      <c r="K748" s="416">
        <v>32142.54</v>
      </c>
      <c r="L748" s="416">
        <v>10417.49</v>
      </c>
      <c r="M748" s="416">
        <v>0</v>
      </c>
      <c r="N748" s="416">
        <v>2295425.1800000002</v>
      </c>
      <c r="O748" s="416">
        <v>652.75</v>
      </c>
      <c r="P748" s="416">
        <v>402359.09</v>
      </c>
      <c r="Q748" s="416">
        <v>1365716.27</v>
      </c>
      <c r="R748" s="416">
        <v>1585420.76</v>
      </c>
      <c r="S748" s="416">
        <v>366145.52</v>
      </c>
      <c r="T748" s="416">
        <v>162908.60999999999</v>
      </c>
      <c r="U748" s="416">
        <v>48002.58</v>
      </c>
      <c r="V748" s="416">
        <v>3299.59</v>
      </c>
      <c r="W748" s="416">
        <v>0</v>
      </c>
      <c r="X748" s="416">
        <v>3934505.17</v>
      </c>
      <c r="Y748" s="416">
        <v>652.75</v>
      </c>
      <c r="Z748" s="416">
        <v>577082.07000000007</v>
      </c>
      <c r="AA748" s="416">
        <v>2208230.5300000003</v>
      </c>
      <c r="AB748" s="416">
        <v>2553843.87</v>
      </c>
      <c r="AC748" s="416">
        <v>555007.59000000008</v>
      </c>
      <c r="AD748" s="416">
        <v>241251.33999999997</v>
      </c>
      <c r="AE748" s="416">
        <v>80145.119999999995</v>
      </c>
      <c r="AF748" s="416">
        <v>13717.08</v>
      </c>
      <c r="AG748" s="416">
        <v>0</v>
      </c>
      <c r="AH748" s="416">
        <v>6229930.3500000006</v>
      </c>
      <c r="AI748" s="416">
        <v>870.34444444444443</v>
      </c>
      <c r="AJ748" s="416">
        <v>1044.4133333333332</v>
      </c>
      <c r="AK748" s="416">
        <v>1218.4822222222222</v>
      </c>
      <c r="AL748" s="416">
        <v>1392.5511111111109</v>
      </c>
      <c r="AM748" s="416">
        <v>1566.62</v>
      </c>
      <c r="AN748" s="416">
        <v>1914.7577777777778</v>
      </c>
      <c r="AO748" s="416">
        <v>2262.8955555555553</v>
      </c>
      <c r="AP748" s="416">
        <v>2611.0333333333333</v>
      </c>
      <c r="AQ748" s="416">
        <v>3133.24</v>
      </c>
      <c r="AR748" s="416">
        <v>0</v>
      </c>
      <c r="AS748" s="416">
        <v>0</v>
      </c>
      <c r="AT748" s="416">
        <v>167.29294276850803</v>
      </c>
      <c r="AU748" s="416">
        <v>691.44567284982963</v>
      </c>
      <c r="AV748" s="416">
        <v>695.43092693186611</v>
      </c>
      <c r="AW748" s="416">
        <v>120.55384841250591</v>
      </c>
      <c r="AX748" s="416">
        <v>40.915217010332604</v>
      </c>
      <c r="AY748" s="416">
        <v>14.204164182959298</v>
      </c>
      <c r="AZ748" s="416">
        <v>3.9897958662598461</v>
      </c>
      <c r="BA748" s="416">
        <v>0</v>
      </c>
      <c r="BB748" s="416">
        <v>1733.8325680222615</v>
      </c>
      <c r="BC748" s="416">
        <v>0.74999042524670945</v>
      </c>
      <c r="BD748" s="416">
        <v>385.24890209495612</v>
      </c>
      <c r="BE748" s="416">
        <v>1120.8339728660612</v>
      </c>
      <c r="BF748" s="416">
        <v>1138.500947900576</v>
      </c>
      <c r="BG748" s="416">
        <v>233.71686816203038</v>
      </c>
      <c r="BH748" s="416">
        <v>85.080531799206383</v>
      </c>
      <c r="BI748" s="416">
        <v>21.21290126809015</v>
      </c>
      <c r="BJ748" s="416">
        <v>1.2637104083951438</v>
      </c>
      <c r="BK748" s="416">
        <v>0</v>
      </c>
      <c r="BL748" s="416">
        <v>2986.6078249245625</v>
      </c>
      <c r="BM748" s="416">
        <v>0.75</v>
      </c>
      <c r="BN748" s="416">
        <v>552.54</v>
      </c>
      <c r="BO748" s="416">
        <v>1812.28</v>
      </c>
      <c r="BP748" s="416">
        <v>1833.93</v>
      </c>
      <c r="BQ748" s="416">
        <v>354.27</v>
      </c>
      <c r="BR748" s="416">
        <v>126</v>
      </c>
      <c r="BS748" s="416">
        <v>35.42</v>
      </c>
      <c r="BT748" s="416">
        <v>5.25</v>
      </c>
      <c r="BU748" s="416">
        <v>0</v>
      </c>
      <c r="BV748" s="416">
        <v>4720.4400000000005</v>
      </c>
      <c r="BW748" s="416">
        <v>0</v>
      </c>
      <c r="BX748" s="416">
        <v>0</v>
      </c>
      <c r="BY748" s="416">
        <v>0</v>
      </c>
      <c r="BZ748" s="416">
        <v>0</v>
      </c>
      <c r="CA748" s="416">
        <v>0</v>
      </c>
      <c r="CB748" s="416">
        <v>0</v>
      </c>
      <c r="CC748" s="416">
        <v>0</v>
      </c>
      <c r="CD748" s="416">
        <v>0</v>
      </c>
      <c r="CE748" s="416">
        <v>0</v>
      </c>
      <c r="CF748" s="416">
        <v>0</v>
      </c>
      <c r="CG748" s="247"/>
      <c r="CH748" s="247"/>
      <c r="CI748" s="247"/>
      <c r="CJ748" s="247"/>
      <c r="CK748" s="247"/>
      <c r="CL748" s="247"/>
      <c r="CM748" s="247"/>
      <c r="CN748" s="247"/>
      <c r="CO748" s="247"/>
      <c r="CP748" s="247"/>
      <c r="CQ748" s="247"/>
      <c r="CR748" s="247"/>
      <c r="CS748" s="247"/>
      <c r="CT748" s="247"/>
      <c r="CU748" s="247"/>
      <c r="CV748" s="247"/>
      <c r="CW748" s="247"/>
      <c r="CX748" s="247"/>
      <c r="CY748" s="247"/>
      <c r="CZ748" s="247"/>
      <c r="DA748" s="247"/>
      <c r="DB748" s="247"/>
      <c r="DC748" s="247"/>
      <c r="DD748" s="247"/>
      <c r="DE748" s="247"/>
    </row>
    <row r="749" spans="1:109" x14ac:dyDescent="0.2">
      <c r="A749" s="150" t="s">
        <v>225</v>
      </c>
      <c r="B749" s="151" t="s">
        <v>292</v>
      </c>
      <c r="C749" s="152" t="s">
        <v>128</v>
      </c>
      <c r="D749" s="404" t="s">
        <v>224</v>
      </c>
      <c r="E749" s="416">
        <v>0</v>
      </c>
      <c r="F749" s="416">
        <v>148196.54</v>
      </c>
      <c r="G749" s="416">
        <v>1101547.06</v>
      </c>
      <c r="H749" s="416">
        <v>1830530.7</v>
      </c>
      <c r="I749" s="416">
        <v>2329188.4500000002</v>
      </c>
      <c r="J749" s="416">
        <v>1469990.9</v>
      </c>
      <c r="K749" s="416">
        <v>767020.97</v>
      </c>
      <c r="L749" s="416">
        <v>575289.26</v>
      </c>
      <c r="M749" s="416">
        <v>59118.41</v>
      </c>
      <c r="N749" s="416">
        <v>8280882.29</v>
      </c>
      <c r="O749" s="416">
        <v>0</v>
      </c>
      <c r="P749" s="416">
        <v>442037.02</v>
      </c>
      <c r="Q749" s="416">
        <v>2243761.9500000002</v>
      </c>
      <c r="R749" s="416">
        <v>3642793.82</v>
      </c>
      <c r="S749" s="416">
        <v>4041665.32</v>
      </c>
      <c r="T749" s="416">
        <v>2223692.08</v>
      </c>
      <c r="U749" s="416">
        <v>1031838.18</v>
      </c>
      <c r="V749" s="416">
        <v>505909.77</v>
      </c>
      <c r="W749" s="416">
        <v>67114.990000000005</v>
      </c>
      <c r="X749" s="416">
        <v>14198813.129999999</v>
      </c>
      <c r="Y749" s="416">
        <v>0</v>
      </c>
      <c r="Z749" s="416">
        <v>590233.56000000006</v>
      </c>
      <c r="AA749" s="416">
        <v>3345309.0100000002</v>
      </c>
      <c r="AB749" s="416">
        <v>5473324.5199999996</v>
      </c>
      <c r="AC749" s="416">
        <v>6370853.7699999996</v>
      </c>
      <c r="AD749" s="416">
        <v>3693682.98</v>
      </c>
      <c r="AE749" s="416">
        <v>1798859.15</v>
      </c>
      <c r="AF749" s="416">
        <v>1081199.03</v>
      </c>
      <c r="AG749" s="416">
        <v>126233.40000000001</v>
      </c>
      <c r="AH749" s="416">
        <v>22479695.419999998</v>
      </c>
      <c r="AI749" s="416">
        <v>742.83333333333337</v>
      </c>
      <c r="AJ749" s="416">
        <v>891.39999999999986</v>
      </c>
      <c r="AK749" s="416">
        <v>1039.9666666666667</v>
      </c>
      <c r="AL749" s="416">
        <v>1188.5333333333331</v>
      </c>
      <c r="AM749" s="416">
        <v>1337.1</v>
      </c>
      <c r="AN749" s="416">
        <v>1634.2333333333333</v>
      </c>
      <c r="AO749" s="416">
        <v>1931.3666666666666</v>
      </c>
      <c r="AP749" s="416">
        <v>2228.5</v>
      </c>
      <c r="AQ749" s="416">
        <v>2674.2</v>
      </c>
      <c r="AR749" s="416">
        <v>0</v>
      </c>
      <c r="AS749" s="416">
        <v>0</v>
      </c>
      <c r="AT749" s="416">
        <v>166.25144716176803</v>
      </c>
      <c r="AU749" s="416">
        <v>1059.213814545338</v>
      </c>
      <c r="AV749" s="416">
        <v>1540.1593280233344</v>
      </c>
      <c r="AW749" s="416">
        <v>1741.9702714830605</v>
      </c>
      <c r="AX749" s="416">
        <v>899.49878638301334</v>
      </c>
      <c r="AY749" s="416">
        <v>397.13897067706807</v>
      </c>
      <c r="AZ749" s="416">
        <v>258.15089073367739</v>
      </c>
      <c r="BA749" s="416">
        <v>22.10695161169696</v>
      </c>
      <c r="BB749" s="416">
        <v>6084.4904606189575</v>
      </c>
      <c r="BC749" s="416">
        <v>0</v>
      </c>
      <c r="BD749" s="416">
        <v>495.89075611397811</v>
      </c>
      <c r="BE749" s="416">
        <v>2157.532565146319</v>
      </c>
      <c r="BF749" s="416">
        <v>3064.9488052501688</v>
      </c>
      <c r="BG749" s="416">
        <v>3022.7098347169249</v>
      </c>
      <c r="BH749" s="416">
        <v>1360.6943602504743</v>
      </c>
      <c r="BI749" s="416">
        <v>534.25286757218555</v>
      </c>
      <c r="BJ749" s="416">
        <v>227.01807045097601</v>
      </c>
      <c r="BK749" s="416">
        <v>25.097221598982877</v>
      </c>
      <c r="BL749" s="416">
        <v>10888.144481100011</v>
      </c>
      <c r="BM749" s="416">
        <v>0</v>
      </c>
      <c r="BN749" s="416">
        <v>662.14</v>
      </c>
      <c r="BO749" s="416">
        <v>3216.75</v>
      </c>
      <c r="BP749" s="416">
        <v>4605.1099999999997</v>
      </c>
      <c r="BQ749" s="416">
        <v>4764.68</v>
      </c>
      <c r="BR749" s="416">
        <v>2260.19</v>
      </c>
      <c r="BS749" s="416">
        <v>931.39</v>
      </c>
      <c r="BT749" s="416">
        <v>485.17</v>
      </c>
      <c r="BU749" s="416">
        <v>47.2</v>
      </c>
      <c r="BV749" s="416">
        <v>16972.63</v>
      </c>
      <c r="BW749" s="416">
        <v>0</v>
      </c>
      <c r="BX749" s="416">
        <v>0</v>
      </c>
      <c r="BY749" s="416">
        <v>0</v>
      </c>
      <c r="BZ749" s="416">
        <v>0</v>
      </c>
      <c r="CA749" s="416">
        <v>0</v>
      </c>
      <c r="CB749" s="416">
        <v>0</v>
      </c>
      <c r="CC749" s="416">
        <v>0</v>
      </c>
      <c r="CD749" s="416">
        <v>0</v>
      </c>
      <c r="CE749" s="416">
        <v>0</v>
      </c>
      <c r="CF749" s="416">
        <v>0</v>
      </c>
      <c r="CG749" s="247"/>
      <c r="CH749" s="247"/>
      <c r="CI749" s="247"/>
      <c r="CJ749" s="247"/>
      <c r="CK749" s="247"/>
      <c r="CL749" s="247"/>
      <c r="CM749" s="247"/>
      <c r="CN749" s="247"/>
      <c r="CO749" s="247"/>
      <c r="CP749" s="247"/>
      <c r="CQ749" s="247"/>
      <c r="CR749" s="247"/>
      <c r="CS749" s="247"/>
      <c r="CT749" s="247"/>
      <c r="CU749" s="247"/>
      <c r="CV749" s="247"/>
      <c r="CW749" s="247"/>
      <c r="CX749" s="247"/>
      <c r="CY749" s="247"/>
      <c r="CZ749" s="247"/>
      <c r="DA749" s="247"/>
      <c r="DB749" s="247"/>
      <c r="DC749" s="247"/>
      <c r="DD749" s="247"/>
      <c r="DE749" s="247"/>
    </row>
    <row r="750" spans="1:109" x14ac:dyDescent="0.2">
      <c r="A750" s="150" t="s">
        <v>227</v>
      </c>
      <c r="B750" s="151" t="s">
        <v>276</v>
      </c>
      <c r="C750" s="152" t="s">
        <v>286</v>
      </c>
      <c r="D750" s="404" t="s">
        <v>226</v>
      </c>
      <c r="E750" s="416">
        <v>6321.87</v>
      </c>
      <c r="F750" s="416">
        <v>1525205.13</v>
      </c>
      <c r="G750" s="416">
        <v>1029408.46</v>
      </c>
      <c r="H750" s="416">
        <v>428653.45</v>
      </c>
      <c r="I750" s="416">
        <v>145511.14000000001</v>
      </c>
      <c r="J750" s="416">
        <v>26943.87</v>
      </c>
      <c r="K750" s="416">
        <v>8172.26</v>
      </c>
      <c r="L750" s="416">
        <v>0</v>
      </c>
      <c r="M750" s="416">
        <v>0</v>
      </c>
      <c r="N750" s="416">
        <v>3170216.18</v>
      </c>
      <c r="O750" s="416">
        <v>7802.6</v>
      </c>
      <c r="P750" s="416">
        <v>1648129.89</v>
      </c>
      <c r="Q750" s="416">
        <v>734850.09</v>
      </c>
      <c r="R750" s="416">
        <v>181383.33</v>
      </c>
      <c r="S750" s="416">
        <v>43684.19</v>
      </c>
      <c r="T750" s="416">
        <v>12130.81</v>
      </c>
      <c r="U750" s="416">
        <v>3000.15</v>
      </c>
      <c r="V750" s="416">
        <v>1060.3499999999999</v>
      </c>
      <c r="W750" s="416">
        <v>0</v>
      </c>
      <c r="X750" s="416">
        <v>2632041.41</v>
      </c>
      <c r="Y750" s="416">
        <v>14124.470000000001</v>
      </c>
      <c r="Z750" s="416">
        <v>3173335.0199999996</v>
      </c>
      <c r="AA750" s="416">
        <v>1764258.5499999998</v>
      </c>
      <c r="AB750" s="416">
        <v>610036.78</v>
      </c>
      <c r="AC750" s="416">
        <v>189195.33000000002</v>
      </c>
      <c r="AD750" s="416">
        <v>39074.68</v>
      </c>
      <c r="AE750" s="416">
        <v>11172.41</v>
      </c>
      <c r="AF750" s="416">
        <v>1060.3499999999999</v>
      </c>
      <c r="AG750" s="416">
        <v>0</v>
      </c>
      <c r="AH750" s="416">
        <v>5802257.5899999989</v>
      </c>
      <c r="AI750" s="416">
        <v>842.18888888888898</v>
      </c>
      <c r="AJ750" s="416">
        <v>1010.6266666666667</v>
      </c>
      <c r="AK750" s="416">
        <v>1179.0644444444445</v>
      </c>
      <c r="AL750" s="416">
        <v>1347.5022222222221</v>
      </c>
      <c r="AM750" s="416">
        <v>1515.94</v>
      </c>
      <c r="AN750" s="416">
        <v>1852.8155555555559</v>
      </c>
      <c r="AO750" s="416">
        <v>2189.6911111111112</v>
      </c>
      <c r="AP750" s="416">
        <v>2526.5666666666671</v>
      </c>
      <c r="AQ750" s="416">
        <v>3031.88</v>
      </c>
      <c r="AR750" s="416">
        <v>0</v>
      </c>
      <c r="AS750" s="416">
        <v>7.5064751903109608</v>
      </c>
      <c r="AT750" s="416">
        <v>1509.1677078248479</v>
      </c>
      <c r="AU750" s="416">
        <v>873.07226068125567</v>
      </c>
      <c r="AV750" s="416">
        <v>318.1096423671122</v>
      </c>
      <c r="AW750" s="416">
        <v>95.987400556750273</v>
      </c>
      <c r="AX750" s="416">
        <v>14.542122079669737</v>
      </c>
      <c r="AY750" s="416">
        <v>3.7321519727287766</v>
      </c>
      <c r="AZ750" s="416">
        <v>0</v>
      </c>
      <c r="BA750" s="416">
        <v>0</v>
      </c>
      <c r="BB750" s="416">
        <v>2822.117760672676</v>
      </c>
      <c r="BC750" s="416">
        <v>9.2646674670501472</v>
      </c>
      <c r="BD750" s="416">
        <v>1630.7999228201643</v>
      </c>
      <c r="BE750" s="416">
        <v>623.24845216263736</v>
      </c>
      <c r="BF750" s="416">
        <v>134.60707300420862</v>
      </c>
      <c r="BG750" s="416">
        <v>28.81656925735847</v>
      </c>
      <c r="BH750" s="416">
        <v>6.5472302213927858</v>
      </c>
      <c r="BI750" s="416">
        <v>1.3701247563075867</v>
      </c>
      <c r="BJ750" s="416">
        <v>0.41968019842473964</v>
      </c>
      <c r="BK750" s="416">
        <v>0</v>
      </c>
      <c r="BL750" s="416">
        <v>2435.0737198875445</v>
      </c>
      <c r="BM750" s="416">
        <v>16.77</v>
      </c>
      <c r="BN750" s="416">
        <v>3139.97</v>
      </c>
      <c r="BO750" s="416">
        <v>1496.32</v>
      </c>
      <c r="BP750" s="416">
        <v>452.72</v>
      </c>
      <c r="BQ750" s="416">
        <v>124.8</v>
      </c>
      <c r="BR750" s="416">
        <v>21.09</v>
      </c>
      <c r="BS750" s="416">
        <v>5.0999999999999996</v>
      </c>
      <c r="BT750" s="416">
        <v>0.42</v>
      </c>
      <c r="BU750" s="416">
        <v>0</v>
      </c>
      <c r="BV750" s="416">
        <v>5257.1900000000005</v>
      </c>
      <c r="BW750" s="416">
        <v>16.8</v>
      </c>
      <c r="BX750" s="416">
        <v>3140</v>
      </c>
      <c r="BY750" s="416">
        <v>1496.3</v>
      </c>
      <c r="BZ750" s="416">
        <v>452.7</v>
      </c>
      <c r="CA750" s="416">
        <v>124.8</v>
      </c>
      <c r="CB750" s="416">
        <v>21.1</v>
      </c>
      <c r="CC750" s="416">
        <v>5.0999999999999996</v>
      </c>
      <c r="CD750" s="416">
        <v>0.4</v>
      </c>
      <c r="CE750" s="416">
        <v>0</v>
      </c>
      <c r="CF750" s="416">
        <v>5257.2000000000007</v>
      </c>
      <c r="CG750" s="247"/>
      <c r="CH750" s="247"/>
      <c r="CI750" s="247"/>
      <c r="CJ750" s="247"/>
      <c r="CK750" s="247"/>
      <c r="CL750" s="247"/>
      <c r="CM750" s="247"/>
      <c r="CN750" s="247"/>
      <c r="CO750" s="247"/>
      <c r="CP750" s="247"/>
      <c r="CQ750" s="247"/>
      <c r="CR750" s="247"/>
      <c r="CS750" s="247"/>
      <c r="CT750" s="247"/>
      <c r="CU750" s="247"/>
      <c r="CV750" s="247"/>
      <c r="CW750" s="247"/>
      <c r="CX750" s="247"/>
      <c r="CY750" s="247"/>
      <c r="CZ750" s="247"/>
      <c r="DA750" s="247"/>
      <c r="DB750" s="247"/>
      <c r="DC750" s="247"/>
      <c r="DD750" s="247"/>
      <c r="DE750" s="247"/>
    </row>
    <row r="751" spans="1:109" x14ac:dyDescent="0.2">
      <c r="A751" s="150" t="s">
        <v>229</v>
      </c>
      <c r="B751" s="151" t="s">
        <v>276</v>
      </c>
      <c r="C751" s="152" t="s">
        <v>277</v>
      </c>
      <c r="D751" s="404" t="s">
        <v>228</v>
      </c>
      <c r="E751" s="416">
        <v>671.34</v>
      </c>
      <c r="F751" s="416">
        <v>726345.26</v>
      </c>
      <c r="G751" s="416">
        <v>1426542.63</v>
      </c>
      <c r="H751" s="416">
        <v>1467322.86</v>
      </c>
      <c r="I751" s="416">
        <v>549387.14</v>
      </c>
      <c r="J751" s="416">
        <v>221320.25</v>
      </c>
      <c r="K751" s="416">
        <v>74157.64</v>
      </c>
      <c r="L751" s="416">
        <v>19223.77</v>
      </c>
      <c r="M751" s="416">
        <v>0</v>
      </c>
      <c r="N751" s="416">
        <v>4484970.8899999997</v>
      </c>
      <c r="O751" s="416">
        <v>2362.73</v>
      </c>
      <c r="P751" s="416">
        <v>999311.17</v>
      </c>
      <c r="Q751" s="416">
        <v>1672254.43</v>
      </c>
      <c r="R751" s="416">
        <v>1299204.01</v>
      </c>
      <c r="S751" s="416">
        <v>533821.87</v>
      </c>
      <c r="T751" s="416">
        <v>182961.23</v>
      </c>
      <c r="U751" s="416">
        <v>77977.759999999995</v>
      </c>
      <c r="V751" s="416">
        <v>24045.3</v>
      </c>
      <c r="W751" s="416">
        <v>0</v>
      </c>
      <c r="X751" s="416">
        <v>4791938.5</v>
      </c>
      <c r="Y751" s="416">
        <v>3034.07</v>
      </c>
      <c r="Z751" s="416">
        <v>1725656.4300000002</v>
      </c>
      <c r="AA751" s="416">
        <v>3098797.0599999996</v>
      </c>
      <c r="AB751" s="416">
        <v>2766526.87</v>
      </c>
      <c r="AC751" s="416">
        <v>1083209.01</v>
      </c>
      <c r="AD751" s="416">
        <v>404281.48</v>
      </c>
      <c r="AE751" s="416">
        <v>152135.4</v>
      </c>
      <c r="AF751" s="416">
        <v>43269.07</v>
      </c>
      <c r="AG751" s="416">
        <v>0</v>
      </c>
      <c r="AH751" s="416">
        <v>9276909.3900000006</v>
      </c>
      <c r="AI751" s="416">
        <v>838.45</v>
      </c>
      <c r="AJ751" s="416">
        <v>1006.14</v>
      </c>
      <c r="AK751" s="416">
        <v>1173.8300000000002</v>
      </c>
      <c r="AL751" s="416">
        <v>1341.52</v>
      </c>
      <c r="AM751" s="416">
        <v>1509.21</v>
      </c>
      <c r="AN751" s="416">
        <v>1844.5900000000001</v>
      </c>
      <c r="AO751" s="416">
        <v>2179.9699999999998</v>
      </c>
      <c r="AP751" s="416">
        <v>2515.3500000000004</v>
      </c>
      <c r="AQ751" s="416">
        <v>3018.42</v>
      </c>
      <c r="AR751" s="416">
        <v>0</v>
      </c>
      <c r="AS751" s="416">
        <v>0.80069175263879777</v>
      </c>
      <c r="AT751" s="416">
        <v>721.91271592422527</v>
      </c>
      <c r="AU751" s="416">
        <v>1215.2889515517577</v>
      </c>
      <c r="AV751" s="416">
        <v>1093.7763581608922</v>
      </c>
      <c r="AW751" s="416">
        <v>364.02299216146196</v>
      </c>
      <c r="AX751" s="416">
        <v>119.98343805398488</v>
      </c>
      <c r="AY751" s="416">
        <v>34.017734189002603</v>
      </c>
      <c r="AZ751" s="416">
        <v>7.6425825431848438</v>
      </c>
      <c r="BA751" s="416">
        <v>0</v>
      </c>
      <c r="BB751" s="416">
        <v>3557.4454643371482</v>
      </c>
      <c r="BC751" s="416">
        <v>2.8179736418391079</v>
      </c>
      <c r="BD751" s="416">
        <v>993.2128431431014</v>
      </c>
      <c r="BE751" s="416">
        <v>1424.6138111992364</v>
      </c>
      <c r="BF751" s="416">
        <v>968.45668346353398</v>
      </c>
      <c r="BG751" s="416">
        <v>353.70947051768803</v>
      </c>
      <c r="BH751" s="416">
        <v>99.188020102028091</v>
      </c>
      <c r="BI751" s="416">
        <v>35.770106928076991</v>
      </c>
      <c r="BJ751" s="416">
        <v>9.5594251297036177</v>
      </c>
      <c r="BK751" s="416">
        <v>0</v>
      </c>
      <c r="BL751" s="416">
        <v>3887.3283341252072</v>
      </c>
      <c r="BM751" s="416">
        <v>3.62</v>
      </c>
      <c r="BN751" s="416">
        <v>1715.13</v>
      </c>
      <c r="BO751" s="416">
        <v>2639.9</v>
      </c>
      <c r="BP751" s="416">
        <v>2062.23</v>
      </c>
      <c r="BQ751" s="416">
        <v>717.73</v>
      </c>
      <c r="BR751" s="416">
        <v>219.17</v>
      </c>
      <c r="BS751" s="416">
        <v>69.790000000000006</v>
      </c>
      <c r="BT751" s="416">
        <v>17.2</v>
      </c>
      <c r="BU751" s="416">
        <v>0</v>
      </c>
      <c r="BV751" s="416">
        <v>7444.7699999999986</v>
      </c>
      <c r="BW751" s="416">
        <v>0</v>
      </c>
      <c r="BX751" s="416">
        <v>0</v>
      </c>
      <c r="BY751" s="416">
        <v>0</v>
      </c>
      <c r="BZ751" s="416">
        <v>0</v>
      </c>
      <c r="CA751" s="416">
        <v>0</v>
      </c>
      <c r="CB751" s="416">
        <v>0</v>
      </c>
      <c r="CC751" s="416">
        <v>0</v>
      </c>
      <c r="CD751" s="416">
        <v>0</v>
      </c>
      <c r="CE751" s="416">
        <v>0</v>
      </c>
      <c r="CF751" s="416">
        <v>0</v>
      </c>
      <c r="CG751" s="247"/>
      <c r="CH751" s="247"/>
      <c r="CI751" s="247"/>
      <c r="CJ751" s="247"/>
      <c r="CK751" s="247"/>
      <c r="CL751" s="247"/>
      <c r="CM751" s="247"/>
      <c r="CN751" s="247"/>
      <c r="CO751" s="247"/>
      <c r="CP751" s="247"/>
      <c r="CQ751" s="247"/>
      <c r="CR751" s="247"/>
      <c r="CS751" s="247"/>
      <c r="CT751" s="247"/>
      <c r="CU751" s="247"/>
      <c r="CV751" s="247"/>
      <c r="CW751" s="247"/>
      <c r="CX751" s="247"/>
      <c r="CY751" s="247"/>
      <c r="CZ751" s="247"/>
      <c r="DA751" s="247"/>
      <c r="DB751" s="247"/>
      <c r="DC751" s="247"/>
      <c r="DD751" s="247"/>
      <c r="DE751" s="247"/>
    </row>
    <row r="752" spans="1:109" x14ac:dyDescent="0.2">
      <c r="A752" s="150" t="s">
        <v>231</v>
      </c>
      <c r="B752" s="151" t="s">
        <v>276</v>
      </c>
      <c r="C752" s="152" t="s">
        <v>278</v>
      </c>
      <c r="D752" s="404" t="s">
        <v>230</v>
      </c>
      <c r="E752" s="416">
        <v>6799</v>
      </c>
      <c r="F752" s="416">
        <v>1968837</v>
      </c>
      <c r="G752" s="416">
        <v>509375</v>
      </c>
      <c r="H752" s="416">
        <v>239356</v>
      </c>
      <c r="I752" s="416">
        <v>128862</v>
      </c>
      <c r="J752" s="416">
        <v>40120</v>
      </c>
      <c r="K752" s="416">
        <v>11960</v>
      </c>
      <c r="L752" s="416">
        <v>4098</v>
      </c>
      <c r="M752" s="416">
        <v>0</v>
      </c>
      <c r="N752" s="416">
        <v>2909407</v>
      </c>
      <c r="O752" s="416">
        <v>9200</v>
      </c>
      <c r="P752" s="416">
        <v>3134836</v>
      </c>
      <c r="Q752" s="416">
        <v>500176</v>
      </c>
      <c r="R752" s="416">
        <v>201585</v>
      </c>
      <c r="S752" s="416">
        <v>70768</v>
      </c>
      <c r="T752" s="416">
        <v>26075</v>
      </c>
      <c r="U752" s="416">
        <v>6694</v>
      </c>
      <c r="V752" s="416">
        <v>12164</v>
      </c>
      <c r="W752" s="416">
        <v>0</v>
      </c>
      <c r="X752" s="416">
        <v>3961498</v>
      </c>
      <c r="Y752" s="416">
        <v>15999</v>
      </c>
      <c r="Z752" s="416">
        <v>5103673</v>
      </c>
      <c r="AA752" s="416">
        <v>1009551</v>
      </c>
      <c r="AB752" s="416">
        <v>440941</v>
      </c>
      <c r="AC752" s="416">
        <v>199630</v>
      </c>
      <c r="AD752" s="416">
        <v>66195</v>
      </c>
      <c r="AE752" s="416">
        <v>18654</v>
      </c>
      <c r="AF752" s="416">
        <v>16262</v>
      </c>
      <c r="AG752" s="416">
        <v>0</v>
      </c>
      <c r="AH752" s="416">
        <v>6870905</v>
      </c>
      <c r="AI752" s="416">
        <v>891.42222222222222</v>
      </c>
      <c r="AJ752" s="416">
        <v>1069.7066666666665</v>
      </c>
      <c r="AK752" s="416">
        <v>1247.9911111111112</v>
      </c>
      <c r="AL752" s="416">
        <v>1426.2755555555555</v>
      </c>
      <c r="AM752" s="416">
        <v>1604.56</v>
      </c>
      <c r="AN752" s="416">
        <v>1961.1288888888889</v>
      </c>
      <c r="AO752" s="416">
        <v>2317.6977777777774</v>
      </c>
      <c r="AP752" s="416">
        <v>2674.2666666666669</v>
      </c>
      <c r="AQ752" s="416">
        <v>3209.12</v>
      </c>
      <c r="AR752" s="416">
        <v>0</v>
      </c>
      <c r="AS752" s="416">
        <v>7.6271376576756245</v>
      </c>
      <c r="AT752" s="416">
        <v>1840.5391509198787</v>
      </c>
      <c r="AU752" s="416">
        <v>408.1559519654698</v>
      </c>
      <c r="AV752" s="416">
        <v>167.8189036246697</v>
      </c>
      <c r="AW752" s="416">
        <v>80.309866879393724</v>
      </c>
      <c r="AX752" s="416">
        <v>20.457604916895939</v>
      </c>
      <c r="AY752" s="416">
        <v>5.1602931644812289</v>
      </c>
      <c r="AZ752" s="416">
        <v>1.532382709278556</v>
      </c>
      <c r="BA752" s="416">
        <v>0</v>
      </c>
      <c r="BB752" s="416">
        <v>2531.6012918377428</v>
      </c>
      <c r="BC752" s="416">
        <v>10.320586328962458</v>
      </c>
      <c r="BD752" s="416">
        <v>2930.5566635089999</v>
      </c>
      <c r="BE752" s="416">
        <v>400.78490587539795</v>
      </c>
      <c r="BF752" s="416">
        <v>141.33664369048213</v>
      </c>
      <c r="BG752" s="416">
        <v>44.104302737198985</v>
      </c>
      <c r="BH752" s="416">
        <v>13.295913464807118</v>
      </c>
      <c r="BI752" s="416">
        <v>2.888210906608474</v>
      </c>
      <c r="BJ752" s="416">
        <v>4.5485366704891055</v>
      </c>
      <c r="BK752" s="416">
        <v>0</v>
      </c>
      <c r="BL752" s="416">
        <v>3547.8357631829463</v>
      </c>
      <c r="BM752" s="416">
        <v>17.95</v>
      </c>
      <c r="BN752" s="416">
        <v>4771.1000000000004</v>
      </c>
      <c r="BO752" s="416">
        <v>808.94</v>
      </c>
      <c r="BP752" s="416">
        <v>309.16000000000003</v>
      </c>
      <c r="BQ752" s="416">
        <v>124.41</v>
      </c>
      <c r="BR752" s="416">
        <v>33.75</v>
      </c>
      <c r="BS752" s="416">
        <v>8.0500000000000007</v>
      </c>
      <c r="BT752" s="416">
        <v>6.08</v>
      </c>
      <c r="BU752" s="416">
        <v>0</v>
      </c>
      <c r="BV752" s="416">
        <v>6079.44</v>
      </c>
      <c r="BW752" s="416">
        <v>0</v>
      </c>
      <c r="BX752" s="416">
        <v>0</v>
      </c>
      <c r="BY752" s="416">
        <v>0</v>
      </c>
      <c r="BZ752" s="416">
        <v>0</v>
      </c>
      <c r="CA752" s="416">
        <v>0</v>
      </c>
      <c r="CB752" s="416">
        <v>0</v>
      </c>
      <c r="CC752" s="416">
        <v>0</v>
      </c>
      <c r="CD752" s="416">
        <v>0</v>
      </c>
      <c r="CE752" s="416">
        <v>0</v>
      </c>
      <c r="CF752" s="416">
        <v>0</v>
      </c>
      <c r="CG752" s="247"/>
      <c r="CH752" s="247"/>
      <c r="CI752" s="247"/>
      <c r="CJ752" s="247"/>
      <c r="CK752" s="247"/>
      <c r="CL752" s="247"/>
      <c r="CM752" s="247"/>
      <c r="CN752" s="247"/>
      <c r="CO752" s="247"/>
      <c r="CP752" s="247"/>
      <c r="CQ752" s="247"/>
      <c r="CR752" s="247"/>
      <c r="CS752" s="247"/>
      <c r="CT752" s="247"/>
      <c r="CU752" s="247"/>
      <c r="CV752" s="247"/>
      <c r="CW752" s="247"/>
      <c r="CX752" s="247"/>
      <c r="CY752" s="247"/>
      <c r="CZ752" s="247"/>
      <c r="DA752" s="247"/>
      <c r="DB752" s="247"/>
      <c r="DC752" s="247"/>
      <c r="DD752" s="247"/>
      <c r="DE752" s="247"/>
    </row>
    <row r="753" spans="1:109" x14ac:dyDescent="0.2">
      <c r="A753" s="150" t="s">
        <v>233</v>
      </c>
      <c r="B753" s="151" t="s">
        <v>276</v>
      </c>
      <c r="C753" s="152" t="s">
        <v>69</v>
      </c>
      <c r="D753" s="404" t="s">
        <v>232</v>
      </c>
      <c r="E753" s="416">
        <v>0</v>
      </c>
      <c r="F753" s="416">
        <v>436658</v>
      </c>
      <c r="G753" s="416">
        <v>821536</v>
      </c>
      <c r="H753" s="416">
        <v>1361096</v>
      </c>
      <c r="I753" s="416">
        <v>492317</v>
      </c>
      <c r="J753" s="416">
        <v>176502</v>
      </c>
      <c r="K753" s="416">
        <v>47761</v>
      </c>
      <c r="L753" s="416">
        <v>6681</v>
      </c>
      <c r="M753" s="416">
        <v>0</v>
      </c>
      <c r="N753" s="416">
        <v>3342551</v>
      </c>
      <c r="O753" s="416">
        <v>0</v>
      </c>
      <c r="P753" s="416">
        <v>317064</v>
      </c>
      <c r="Q753" s="416">
        <v>586602</v>
      </c>
      <c r="R753" s="416">
        <v>572285</v>
      </c>
      <c r="S753" s="416">
        <v>139692</v>
      </c>
      <c r="T753" s="416">
        <v>50943</v>
      </c>
      <c r="U753" s="416">
        <v>13799</v>
      </c>
      <c r="V753" s="416">
        <v>1013</v>
      </c>
      <c r="W753" s="416">
        <v>0</v>
      </c>
      <c r="X753" s="416">
        <v>1681398</v>
      </c>
      <c r="Y753" s="416">
        <v>0</v>
      </c>
      <c r="Z753" s="416">
        <v>753722</v>
      </c>
      <c r="AA753" s="416">
        <v>1408138</v>
      </c>
      <c r="AB753" s="416">
        <v>1933381</v>
      </c>
      <c r="AC753" s="416">
        <v>632009</v>
      </c>
      <c r="AD753" s="416">
        <v>227445</v>
      </c>
      <c r="AE753" s="416">
        <v>61560</v>
      </c>
      <c r="AF753" s="416">
        <v>7694</v>
      </c>
      <c r="AG753" s="416">
        <v>0</v>
      </c>
      <c r="AH753" s="416">
        <v>5023949</v>
      </c>
      <c r="AI753" s="416">
        <v>856.83888888888885</v>
      </c>
      <c r="AJ753" s="416">
        <v>1028.2066666666665</v>
      </c>
      <c r="AK753" s="416">
        <v>1199.5744444444445</v>
      </c>
      <c r="AL753" s="416">
        <v>1370.9422222222222</v>
      </c>
      <c r="AM753" s="416">
        <v>1542.31</v>
      </c>
      <c r="AN753" s="416">
        <v>1885.0455555555557</v>
      </c>
      <c r="AO753" s="416">
        <v>2227.7811111111109</v>
      </c>
      <c r="AP753" s="416">
        <v>2570.5166666666669</v>
      </c>
      <c r="AQ753" s="416">
        <v>3084.62</v>
      </c>
      <c r="AR753" s="416">
        <v>0</v>
      </c>
      <c r="AS753" s="416">
        <v>0</v>
      </c>
      <c r="AT753" s="416">
        <v>424.67921494381812</v>
      </c>
      <c r="AU753" s="416">
        <v>684.85620363517808</v>
      </c>
      <c r="AV753" s="416">
        <v>992.81791598316818</v>
      </c>
      <c r="AW753" s="416">
        <v>319.20755230790178</v>
      </c>
      <c r="AX753" s="416">
        <v>93.632750402141767</v>
      </c>
      <c r="AY753" s="416">
        <v>21.438820789794331</v>
      </c>
      <c r="AZ753" s="416">
        <v>2.5990883804163882</v>
      </c>
      <c r="BA753" s="416">
        <v>0</v>
      </c>
      <c r="BB753" s="416">
        <v>2539.2315464424191</v>
      </c>
      <c r="BC753" s="416">
        <v>0</v>
      </c>
      <c r="BD753" s="416">
        <v>308.36602239497904</v>
      </c>
      <c r="BE753" s="416">
        <v>489.00841687376169</v>
      </c>
      <c r="BF753" s="416">
        <v>417.43918213588711</v>
      </c>
      <c r="BG753" s="416">
        <v>90.573231062497172</v>
      </c>
      <c r="BH753" s="416">
        <v>27.024811071468356</v>
      </c>
      <c r="BI753" s="416">
        <v>6.194055569991666</v>
      </c>
      <c r="BJ753" s="416">
        <v>0.39408419837775799</v>
      </c>
      <c r="BK753" s="416">
        <v>0</v>
      </c>
      <c r="BL753" s="416">
        <v>1338.9998033069628</v>
      </c>
      <c r="BM753" s="416">
        <v>0</v>
      </c>
      <c r="BN753" s="416">
        <v>733.05</v>
      </c>
      <c r="BO753" s="416">
        <v>1173.8599999999999</v>
      </c>
      <c r="BP753" s="416">
        <v>1410.26</v>
      </c>
      <c r="BQ753" s="416">
        <v>409.78</v>
      </c>
      <c r="BR753" s="416">
        <v>120.66</v>
      </c>
      <c r="BS753" s="416">
        <v>27.63</v>
      </c>
      <c r="BT753" s="416">
        <v>2.99</v>
      </c>
      <c r="BU753" s="416">
        <v>0</v>
      </c>
      <c r="BV753" s="416">
        <v>3878.2299999999996</v>
      </c>
      <c r="BW753" s="416">
        <v>0</v>
      </c>
      <c r="BX753" s="416">
        <v>0</v>
      </c>
      <c r="BY753" s="416">
        <v>0</v>
      </c>
      <c r="BZ753" s="416">
        <v>0</v>
      </c>
      <c r="CA753" s="416">
        <v>0</v>
      </c>
      <c r="CB753" s="416">
        <v>0</v>
      </c>
      <c r="CC753" s="416">
        <v>0</v>
      </c>
      <c r="CD753" s="416">
        <v>0</v>
      </c>
      <c r="CE753" s="416">
        <v>0</v>
      </c>
      <c r="CF753" s="416">
        <v>0</v>
      </c>
      <c r="CG753" s="247"/>
      <c r="CH753" s="247"/>
      <c r="CI753" s="247"/>
      <c r="CJ753" s="247"/>
      <c r="CK753" s="247"/>
      <c r="CL753" s="247"/>
      <c r="CM753" s="247"/>
      <c r="CN753" s="247"/>
      <c r="CO753" s="247"/>
      <c r="CP753" s="247"/>
      <c r="CQ753" s="247"/>
      <c r="CR753" s="247"/>
      <c r="CS753" s="247"/>
      <c r="CT753" s="247"/>
      <c r="CU753" s="247"/>
      <c r="CV753" s="247"/>
      <c r="CW753" s="247"/>
      <c r="CX753" s="247"/>
      <c r="CY753" s="247"/>
      <c r="CZ753" s="247"/>
      <c r="DA753" s="247"/>
      <c r="DB753" s="247"/>
      <c r="DC753" s="247"/>
      <c r="DD753" s="247"/>
      <c r="DE753" s="247"/>
    </row>
    <row r="754" spans="1:109" x14ac:dyDescent="0.2">
      <c r="A754" s="150" t="s">
        <v>98</v>
      </c>
      <c r="B754" s="151" t="s">
        <v>284</v>
      </c>
      <c r="C754" s="152" t="s">
        <v>69</v>
      </c>
      <c r="D754" s="404" t="s">
        <v>97</v>
      </c>
      <c r="E754" s="416">
        <v>2317.9299999999998</v>
      </c>
      <c r="F754" s="416">
        <v>1164247.05</v>
      </c>
      <c r="G754" s="416">
        <v>1981959.54</v>
      </c>
      <c r="H754" s="416">
        <v>2092766.56</v>
      </c>
      <c r="I754" s="416">
        <v>788946.46</v>
      </c>
      <c r="J754" s="416">
        <v>367038.39</v>
      </c>
      <c r="K754" s="416">
        <v>124298.31</v>
      </c>
      <c r="L754" s="416">
        <v>39269.19</v>
      </c>
      <c r="M754" s="416">
        <v>0</v>
      </c>
      <c r="N754" s="416">
        <v>6560843.4299999997</v>
      </c>
      <c r="O754" s="416">
        <v>2736.11</v>
      </c>
      <c r="P754" s="416">
        <v>1437595.71</v>
      </c>
      <c r="Q754" s="416">
        <v>2452190.59</v>
      </c>
      <c r="R754" s="416">
        <v>2172366.86</v>
      </c>
      <c r="S754" s="416">
        <v>515330.09</v>
      </c>
      <c r="T754" s="416">
        <v>173784.64</v>
      </c>
      <c r="U754" s="416">
        <v>87971.24</v>
      </c>
      <c r="V754" s="416">
        <v>15762.57</v>
      </c>
      <c r="W754" s="416">
        <v>0</v>
      </c>
      <c r="X754" s="416">
        <v>6857737.8099999996</v>
      </c>
      <c r="Y754" s="416">
        <v>5054.04</v>
      </c>
      <c r="Z754" s="416">
        <v>2601842.7599999998</v>
      </c>
      <c r="AA754" s="416">
        <v>4434150.13</v>
      </c>
      <c r="AB754" s="416">
        <v>4265133.42</v>
      </c>
      <c r="AC754" s="416">
        <v>1304276.55</v>
      </c>
      <c r="AD754" s="416">
        <v>540823.03</v>
      </c>
      <c r="AE754" s="416">
        <v>212269.55</v>
      </c>
      <c r="AF754" s="416">
        <v>55031.76</v>
      </c>
      <c r="AG754" s="416">
        <v>0</v>
      </c>
      <c r="AH754" s="416">
        <v>13418581.24</v>
      </c>
      <c r="AI754" s="416">
        <v>925.52777777777783</v>
      </c>
      <c r="AJ754" s="416">
        <v>1110.6333333333332</v>
      </c>
      <c r="AK754" s="416">
        <v>1295.7388888888891</v>
      </c>
      <c r="AL754" s="416">
        <v>1480.8444444444444</v>
      </c>
      <c r="AM754" s="416">
        <v>1665.95</v>
      </c>
      <c r="AN754" s="416">
        <v>2036.1611111111113</v>
      </c>
      <c r="AO754" s="416">
        <v>2406.3722222222223</v>
      </c>
      <c r="AP754" s="416">
        <v>2776.5833333333335</v>
      </c>
      <c r="AQ754" s="416">
        <v>3331.9</v>
      </c>
      <c r="AR754" s="416">
        <v>0</v>
      </c>
      <c r="AS754" s="416">
        <v>2.5044413097631977</v>
      </c>
      <c r="AT754" s="416">
        <v>1048.2731024340469</v>
      </c>
      <c r="AU754" s="416">
        <v>1529.597943687214</v>
      </c>
      <c r="AV754" s="416">
        <v>1413.2251147993638</v>
      </c>
      <c r="AW754" s="416">
        <v>473.57151175005248</v>
      </c>
      <c r="AX754" s="416">
        <v>180.25999416112563</v>
      </c>
      <c r="AY754" s="416">
        <v>51.653816833546117</v>
      </c>
      <c r="AZ754" s="416">
        <v>14.142989885650829</v>
      </c>
      <c r="BA754" s="416">
        <v>0</v>
      </c>
      <c r="BB754" s="416">
        <v>4713.2289148607624</v>
      </c>
      <c r="BC754" s="416">
        <v>2.9562699960983223</v>
      </c>
      <c r="BD754" s="416">
        <v>1294.3927278729855</v>
      </c>
      <c r="BE754" s="416">
        <v>1892.5036602882094</v>
      </c>
      <c r="BF754" s="416">
        <v>1466.9784312254269</v>
      </c>
      <c r="BG754" s="416">
        <v>309.3310663585342</v>
      </c>
      <c r="BH754" s="416">
        <v>85.349159775066909</v>
      </c>
      <c r="BI754" s="416">
        <v>36.557619468679228</v>
      </c>
      <c r="BJ754" s="416">
        <v>5.6769662955070679</v>
      </c>
      <c r="BK754" s="416">
        <v>0</v>
      </c>
      <c r="BL754" s="416">
        <v>5093.7459012805075</v>
      </c>
      <c r="BM754" s="416">
        <v>5.46</v>
      </c>
      <c r="BN754" s="416">
        <v>2342.67</v>
      </c>
      <c r="BO754" s="416">
        <v>3422.1</v>
      </c>
      <c r="BP754" s="416">
        <v>2880.2</v>
      </c>
      <c r="BQ754" s="416">
        <v>782.9</v>
      </c>
      <c r="BR754" s="416">
        <v>265.61</v>
      </c>
      <c r="BS754" s="416">
        <v>88.21</v>
      </c>
      <c r="BT754" s="416">
        <v>19.82</v>
      </c>
      <c r="BU754" s="416">
        <v>0</v>
      </c>
      <c r="BV754" s="416">
        <v>9806.9699999999993</v>
      </c>
      <c r="BW754" s="416">
        <v>5.46</v>
      </c>
      <c r="BX754" s="416">
        <v>2342.67</v>
      </c>
      <c r="BY754" s="416">
        <v>3422.1</v>
      </c>
      <c r="BZ754" s="416">
        <v>2880.2</v>
      </c>
      <c r="CA754" s="416">
        <v>782.9</v>
      </c>
      <c r="CB754" s="416">
        <v>265.61</v>
      </c>
      <c r="CC754" s="416">
        <v>88.21</v>
      </c>
      <c r="CD754" s="416">
        <v>19.8</v>
      </c>
      <c r="CE754" s="416">
        <v>0</v>
      </c>
      <c r="CF754" s="416">
        <v>9806.9499999999989</v>
      </c>
      <c r="CG754" s="247"/>
      <c r="CH754" s="247"/>
      <c r="CI754" s="247"/>
      <c r="CJ754" s="247"/>
      <c r="CK754" s="247"/>
      <c r="CL754" s="247"/>
      <c r="CM754" s="247"/>
      <c r="CN754" s="247"/>
      <c r="CO754" s="247"/>
      <c r="CP754" s="247"/>
      <c r="CQ754" s="247"/>
      <c r="CR754" s="247"/>
      <c r="CS754" s="247"/>
      <c r="CT754" s="247"/>
      <c r="CU754" s="247"/>
      <c r="CV754" s="247"/>
      <c r="CW754" s="247"/>
      <c r="CX754" s="247"/>
      <c r="CY754" s="247"/>
      <c r="CZ754" s="247"/>
      <c r="DA754" s="247"/>
      <c r="DB754" s="247"/>
      <c r="DC754" s="247"/>
      <c r="DD754" s="247"/>
      <c r="DE754" s="247"/>
    </row>
    <row r="755" spans="1:109" x14ac:dyDescent="0.2">
      <c r="A755" s="150" t="s">
        <v>235</v>
      </c>
      <c r="B755" s="151" t="s">
        <v>276</v>
      </c>
      <c r="C755" s="152" t="s">
        <v>279</v>
      </c>
      <c r="D755" s="404" t="s">
        <v>234</v>
      </c>
      <c r="E755" s="416">
        <v>1944</v>
      </c>
      <c r="F755" s="416">
        <v>1174471</v>
      </c>
      <c r="G755" s="416">
        <v>1243564</v>
      </c>
      <c r="H755" s="416">
        <v>867783</v>
      </c>
      <c r="I755" s="416">
        <v>309326</v>
      </c>
      <c r="J755" s="416">
        <v>104801</v>
      </c>
      <c r="K755" s="416">
        <v>45853</v>
      </c>
      <c r="L755" s="416">
        <v>15568</v>
      </c>
      <c r="M755" s="416">
        <v>0</v>
      </c>
      <c r="N755" s="416">
        <v>3763310</v>
      </c>
      <c r="O755" s="416">
        <v>4014</v>
      </c>
      <c r="P755" s="416">
        <v>1436527</v>
      </c>
      <c r="Q755" s="416">
        <v>1501899</v>
      </c>
      <c r="R755" s="416">
        <v>480058</v>
      </c>
      <c r="S755" s="416">
        <v>159028</v>
      </c>
      <c r="T755" s="416">
        <v>53995</v>
      </c>
      <c r="U755" s="416">
        <v>20814</v>
      </c>
      <c r="V755" s="416">
        <v>11601</v>
      </c>
      <c r="W755" s="416">
        <v>0</v>
      </c>
      <c r="X755" s="416">
        <v>3667936</v>
      </c>
      <c r="Y755" s="416">
        <v>5958</v>
      </c>
      <c r="Z755" s="416">
        <v>2610998</v>
      </c>
      <c r="AA755" s="416">
        <v>2745463</v>
      </c>
      <c r="AB755" s="416">
        <v>1347841</v>
      </c>
      <c r="AC755" s="416">
        <v>468354</v>
      </c>
      <c r="AD755" s="416">
        <v>158796</v>
      </c>
      <c r="AE755" s="416">
        <v>66667</v>
      </c>
      <c r="AF755" s="416">
        <v>27169</v>
      </c>
      <c r="AG755" s="416">
        <v>0</v>
      </c>
      <c r="AH755" s="416">
        <v>7431246</v>
      </c>
      <c r="AI755" s="416">
        <v>834.34444444444443</v>
      </c>
      <c r="AJ755" s="416">
        <v>1001.2133333333333</v>
      </c>
      <c r="AK755" s="416">
        <v>1168.0822222222223</v>
      </c>
      <c r="AL755" s="416">
        <v>1334.951111111111</v>
      </c>
      <c r="AM755" s="416">
        <v>1501.82</v>
      </c>
      <c r="AN755" s="416">
        <v>1835.5577777777778</v>
      </c>
      <c r="AO755" s="416">
        <v>2169.2955555555554</v>
      </c>
      <c r="AP755" s="416">
        <v>2503.0333333333333</v>
      </c>
      <c r="AQ755" s="416">
        <v>3003.64</v>
      </c>
      <c r="AR755" s="416">
        <v>0</v>
      </c>
      <c r="AS755" s="416">
        <v>2.3299729661344237</v>
      </c>
      <c r="AT755" s="416">
        <v>1173.047702121426</v>
      </c>
      <c r="AU755" s="416">
        <v>1064.6202607502896</v>
      </c>
      <c r="AV755" s="416">
        <v>650.04852445699225</v>
      </c>
      <c r="AW755" s="416">
        <v>205.96742618955668</v>
      </c>
      <c r="AX755" s="416">
        <v>57.094906664761908</v>
      </c>
      <c r="AY755" s="416">
        <v>21.137276514751846</v>
      </c>
      <c r="AZ755" s="416">
        <v>6.2196534871023159</v>
      </c>
      <c r="BA755" s="416">
        <v>0</v>
      </c>
      <c r="BB755" s="416">
        <v>3180.4657231510146</v>
      </c>
      <c r="BC755" s="416">
        <v>4.810962698592375</v>
      </c>
      <c r="BD755" s="416">
        <v>1434.7861261669175</v>
      </c>
      <c r="BE755" s="416">
        <v>1285.7819179395665</v>
      </c>
      <c r="BF755" s="416">
        <v>359.60717662569419</v>
      </c>
      <c r="BG755" s="416">
        <v>105.89018657362401</v>
      </c>
      <c r="BH755" s="416">
        <v>29.416126614858818</v>
      </c>
      <c r="BI755" s="416">
        <v>9.5948198237420659</v>
      </c>
      <c r="BJ755" s="416">
        <v>4.6347764712149262</v>
      </c>
      <c r="BK755" s="416">
        <v>0</v>
      </c>
      <c r="BL755" s="416">
        <v>3234.5220929142106</v>
      </c>
      <c r="BM755" s="416">
        <v>7.14</v>
      </c>
      <c r="BN755" s="416">
        <v>2607.83</v>
      </c>
      <c r="BO755" s="416">
        <v>2350.4</v>
      </c>
      <c r="BP755" s="416">
        <v>1009.66</v>
      </c>
      <c r="BQ755" s="416">
        <v>311.86</v>
      </c>
      <c r="BR755" s="416">
        <v>86.51</v>
      </c>
      <c r="BS755" s="416">
        <v>30.73</v>
      </c>
      <c r="BT755" s="416">
        <v>10.85</v>
      </c>
      <c r="BU755" s="416">
        <v>0</v>
      </c>
      <c r="BV755" s="416">
        <v>6414.98</v>
      </c>
      <c r="BW755" s="416">
        <v>0</v>
      </c>
      <c r="BX755" s="416">
        <v>0</v>
      </c>
      <c r="BY755" s="416">
        <v>0</v>
      </c>
      <c r="BZ755" s="416">
        <v>0</v>
      </c>
      <c r="CA755" s="416">
        <v>0</v>
      </c>
      <c r="CB755" s="416">
        <v>0</v>
      </c>
      <c r="CC755" s="416">
        <v>0</v>
      </c>
      <c r="CD755" s="416">
        <v>0</v>
      </c>
      <c r="CE755" s="416">
        <v>0</v>
      </c>
      <c r="CF755" s="416">
        <v>0</v>
      </c>
      <c r="CG755" s="247"/>
      <c r="CH755" s="247"/>
      <c r="CI755" s="247"/>
      <c r="CJ755" s="247"/>
      <c r="CK755" s="247"/>
      <c r="CL755" s="247"/>
      <c r="CM755" s="247"/>
      <c r="CN755" s="247"/>
      <c r="CO755" s="247"/>
      <c r="CP755" s="247"/>
      <c r="CQ755" s="247"/>
      <c r="CR755" s="247"/>
      <c r="CS755" s="247"/>
      <c r="CT755" s="247"/>
      <c r="CU755" s="247"/>
      <c r="CV755" s="247"/>
      <c r="CW755" s="247"/>
      <c r="CX755" s="247"/>
      <c r="CY755" s="247"/>
      <c r="CZ755" s="247"/>
      <c r="DA755" s="247"/>
      <c r="DB755" s="247"/>
      <c r="DC755" s="247"/>
      <c r="DD755" s="247"/>
      <c r="DE755" s="247"/>
    </row>
    <row r="756" spans="1:109" x14ac:dyDescent="0.2">
      <c r="A756" s="150" t="s">
        <v>237</v>
      </c>
      <c r="B756" s="151" t="s">
        <v>276</v>
      </c>
      <c r="C756" s="152" t="s">
        <v>69</v>
      </c>
      <c r="D756" s="404" t="s">
        <v>236</v>
      </c>
      <c r="E756" s="416">
        <v>383</v>
      </c>
      <c r="F756" s="416">
        <v>646211</v>
      </c>
      <c r="G756" s="416">
        <v>940073</v>
      </c>
      <c r="H756" s="416">
        <v>1106955</v>
      </c>
      <c r="I756" s="416">
        <v>445487</v>
      </c>
      <c r="J756" s="416">
        <v>210832</v>
      </c>
      <c r="K756" s="416">
        <v>81095</v>
      </c>
      <c r="L756" s="416">
        <v>21551</v>
      </c>
      <c r="M756" s="416">
        <v>576</v>
      </c>
      <c r="N756" s="416">
        <v>3453163</v>
      </c>
      <c r="O756" s="416">
        <v>2928</v>
      </c>
      <c r="P756" s="416">
        <v>490986</v>
      </c>
      <c r="Q756" s="416">
        <v>1000807</v>
      </c>
      <c r="R756" s="416">
        <v>1176034</v>
      </c>
      <c r="S756" s="416">
        <v>394456</v>
      </c>
      <c r="T756" s="416">
        <v>108644</v>
      </c>
      <c r="U756" s="416">
        <v>18383</v>
      </c>
      <c r="V756" s="416">
        <v>6825</v>
      </c>
      <c r="W756" s="416">
        <v>886</v>
      </c>
      <c r="X756" s="416">
        <v>3199949</v>
      </c>
      <c r="Y756" s="416">
        <v>3311</v>
      </c>
      <c r="Z756" s="416">
        <v>1137197</v>
      </c>
      <c r="AA756" s="416">
        <v>1940880</v>
      </c>
      <c r="AB756" s="416">
        <v>2282989</v>
      </c>
      <c r="AC756" s="416">
        <v>839943</v>
      </c>
      <c r="AD756" s="416">
        <v>319476</v>
      </c>
      <c r="AE756" s="416">
        <v>99478</v>
      </c>
      <c r="AF756" s="416">
        <v>28376</v>
      </c>
      <c r="AG756" s="416">
        <v>1462</v>
      </c>
      <c r="AH756" s="416">
        <v>6653112</v>
      </c>
      <c r="AI756" s="416">
        <v>837.87222222222226</v>
      </c>
      <c r="AJ756" s="416">
        <v>1005.4466666666667</v>
      </c>
      <c r="AK756" s="416">
        <v>1173.0211111111112</v>
      </c>
      <c r="AL756" s="416">
        <v>1340.5955555555556</v>
      </c>
      <c r="AM756" s="416">
        <v>1508.17</v>
      </c>
      <c r="AN756" s="416">
        <v>1843.3188888888892</v>
      </c>
      <c r="AO756" s="416">
        <v>2178.4677777777779</v>
      </c>
      <c r="AP756" s="416">
        <v>2513.6166666666668</v>
      </c>
      <c r="AQ756" s="416">
        <v>3016.34</v>
      </c>
      <c r="AR756" s="416">
        <v>0</v>
      </c>
      <c r="AS756" s="416">
        <v>0.45711027271461435</v>
      </c>
      <c r="AT756" s="416">
        <v>642.71037084678778</v>
      </c>
      <c r="AU756" s="416">
        <v>801.41183402022693</v>
      </c>
      <c r="AV756" s="416">
        <v>825.71883474674598</v>
      </c>
      <c r="AW756" s="416">
        <v>295.38248340704297</v>
      </c>
      <c r="AX756" s="416">
        <v>114.37630312956037</v>
      </c>
      <c r="AY756" s="416">
        <v>37.22570552901351</v>
      </c>
      <c r="AZ756" s="416">
        <v>8.5737019036315534</v>
      </c>
      <c r="BA756" s="416">
        <v>0.19095990505049165</v>
      </c>
      <c r="BB756" s="416">
        <v>2726.0473037607735</v>
      </c>
      <c r="BC756" s="416">
        <v>3.494566262423997</v>
      </c>
      <c r="BD756" s="416">
        <v>488.32624969333693</v>
      </c>
      <c r="BE756" s="416">
        <v>853.18754327619376</v>
      </c>
      <c r="BF756" s="416">
        <v>877.24742568808551</v>
      </c>
      <c r="BG756" s="416">
        <v>261.54611217568311</v>
      </c>
      <c r="BH756" s="416">
        <v>58.939340694050031</v>
      </c>
      <c r="BI756" s="416">
        <v>8.4384998426518933</v>
      </c>
      <c r="BJ756" s="416">
        <v>2.7152111499366782</v>
      </c>
      <c r="BK756" s="416">
        <v>0.29373346506030484</v>
      </c>
      <c r="BL756" s="416">
        <v>2554.1886822474216</v>
      </c>
      <c r="BM756" s="416">
        <v>3.95</v>
      </c>
      <c r="BN756" s="416">
        <v>1131.04</v>
      </c>
      <c r="BO756" s="416">
        <v>1654.6</v>
      </c>
      <c r="BP756" s="416">
        <v>1702.97</v>
      </c>
      <c r="BQ756" s="416">
        <v>556.92999999999995</v>
      </c>
      <c r="BR756" s="416">
        <v>173.32</v>
      </c>
      <c r="BS756" s="416">
        <v>45.66</v>
      </c>
      <c r="BT756" s="416">
        <v>11.29</v>
      </c>
      <c r="BU756" s="416">
        <v>0.48</v>
      </c>
      <c r="BV756" s="416">
        <v>5280.24</v>
      </c>
      <c r="BW756" s="416">
        <v>0</v>
      </c>
      <c r="BX756" s="416">
        <v>0</v>
      </c>
      <c r="BY756" s="416">
        <v>0</v>
      </c>
      <c r="BZ756" s="416">
        <v>0</v>
      </c>
      <c r="CA756" s="416">
        <v>0</v>
      </c>
      <c r="CB756" s="416">
        <v>0</v>
      </c>
      <c r="CC756" s="416">
        <v>0</v>
      </c>
      <c r="CD756" s="416">
        <v>0</v>
      </c>
      <c r="CE756" s="416">
        <v>0</v>
      </c>
      <c r="CF756" s="416">
        <v>0</v>
      </c>
      <c r="CG756" s="247"/>
      <c r="CH756" s="247"/>
      <c r="CI756" s="247"/>
      <c r="CJ756" s="247"/>
      <c r="CK756" s="247"/>
      <c r="CL756" s="247"/>
      <c r="CM756" s="247"/>
      <c r="CN756" s="247"/>
      <c r="CO756" s="247"/>
      <c r="CP756" s="247"/>
      <c r="CQ756" s="247"/>
      <c r="CR756" s="247"/>
      <c r="CS756" s="247"/>
      <c r="CT756" s="247"/>
      <c r="CU756" s="247"/>
      <c r="CV756" s="247"/>
      <c r="CW756" s="247"/>
      <c r="CX756" s="247"/>
      <c r="CY756" s="247"/>
      <c r="CZ756" s="247"/>
      <c r="DA756" s="247"/>
      <c r="DB756" s="247"/>
      <c r="DC756" s="247"/>
      <c r="DD756" s="247"/>
      <c r="DE756" s="247"/>
    </row>
    <row r="757" spans="1:109" x14ac:dyDescent="0.2">
      <c r="A757" s="150" t="s">
        <v>239</v>
      </c>
      <c r="B757" s="151" t="s">
        <v>276</v>
      </c>
      <c r="C757" s="152" t="s">
        <v>285</v>
      </c>
      <c r="D757" s="404" t="s">
        <v>238</v>
      </c>
      <c r="E757" s="416">
        <v>825</v>
      </c>
      <c r="F757" s="416">
        <v>646900</v>
      </c>
      <c r="G757" s="416">
        <v>869739</v>
      </c>
      <c r="H757" s="416">
        <v>571237</v>
      </c>
      <c r="I757" s="416">
        <v>178972</v>
      </c>
      <c r="J757" s="416">
        <v>77471</v>
      </c>
      <c r="K757" s="416">
        <v>22804</v>
      </c>
      <c r="L757" s="416">
        <v>10906</v>
      </c>
      <c r="M757" s="416">
        <v>0</v>
      </c>
      <c r="N757" s="416">
        <v>2378854</v>
      </c>
      <c r="O757" s="416">
        <v>1238</v>
      </c>
      <c r="P757" s="416">
        <v>1358295</v>
      </c>
      <c r="Q757" s="416">
        <v>1255522</v>
      </c>
      <c r="R757" s="416">
        <v>701143</v>
      </c>
      <c r="S757" s="416">
        <v>162445</v>
      </c>
      <c r="T757" s="416">
        <v>29797</v>
      </c>
      <c r="U757" s="416">
        <v>19456</v>
      </c>
      <c r="V757" s="416">
        <v>6136</v>
      </c>
      <c r="W757" s="416">
        <v>0</v>
      </c>
      <c r="X757" s="416">
        <v>3534032</v>
      </c>
      <c r="Y757" s="416">
        <v>2063</v>
      </c>
      <c r="Z757" s="416">
        <v>2005195</v>
      </c>
      <c r="AA757" s="416">
        <v>2125261</v>
      </c>
      <c r="AB757" s="416">
        <v>1272380</v>
      </c>
      <c r="AC757" s="416">
        <v>341417</v>
      </c>
      <c r="AD757" s="416">
        <v>107268</v>
      </c>
      <c r="AE757" s="416">
        <v>42260</v>
      </c>
      <c r="AF757" s="416">
        <v>17042</v>
      </c>
      <c r="AG757" s="416">
        <v>0</v>
      </c>
      <c r="AH757" s="416">
        <v>5912886</v>
      </c>
      <c r="AI757" s="416">
        <v>827.80000000000007</v>
      </c>
      <c r="AJ757" s="416">
        <v>993.3599999999999</v>
      </c>
      <c r="AK757" s="416">
        <v>1158.92</v>
      </c>
      <c r="AL757" s="416">
        <v>1324.4799999999998</v>
      </c>
      <c r="AM757" s="416">
        <v>1490.04</v>
      </c>
      <c r="AN757" s="416">
        <v>1821.16</v>
      </c>
      <c r="AO757" s="416">
        <v>2152.2799999999997</v>
      </c>
      <c r="AP757" s="416">
        <v>2483.4</v>
      </c>
      <c r="AQ757" s="416">
        <v>2980.08</v>
      </c>
      <c r="AR757" s="416">
        <v>0</v>
      </c>
      <c r="AS757" s="416">
        <v>0.9966175404687122</v>
      </c>
      <c r="AT757" s="416">
        <v>651.2241282113232</v>
      </c>
      <c r="AU757" s="416">
        <v>750.47371690884609</v>
      </c>
      <c r="AV757" s="416">
        <v>431.29152573085292</v>
      </c>
      <c r="AW757" s="416">
        <v>120.11221175270462</v>
      </c>
      <c r="AX757" s="416">
        <v>42.53937051110281</v>
      </c>
      <c r="AY757" s="416">
        <v>10.595275707621687</v>
      </c>
      <c r="AZ757" s="416">
        <v>4.3915599581219293</v>
      </c>
      <c r="BA757" s="416">
        <v>0</v>
      </c>
      <c r="BB757" s="416">
        <v>2011.624406321042</v>
      </c>
      <c r="BC757" s="416">
        <v>1.4955303213336553</v>
      </c>
      <c r="BD757" s="416">
        <v>1367.3743657888381</v>
      </c>
      <c r="BE757" s="416">
        <v>1083.3551927656783</v>
      </c>
      <c r="BF757" s="416">
        <v>529.37228195216244</v>
      </c>
      <c r="BG757" s="416">
        <v>109.02056320635688</v>
      </c>
      <c r="BH757" s="416">
        <v>16.36154978145797</v>
      </c>
      <c r="BI757" s="416">
        <v>9.0397160220789132</v>
      </c>
      <c r="BJ757" s="416">
        <v>2.4708061528549567</v>
      </c>
      <c r="BK757" s="416">
        <v>0</v>
      </c>
      <c r="BL757" s="416">
        <v>3118.4900059907618</v>
      </c>
      <c r="BM757" s="416">
        <v>2.4900000000000002</v>
      </c>
      <c r="BN757" s="416">
        <v>2018.6</v>
      </c>
      <c r="BO757" s="416">
        <v>1833.83</v>
      </c>
      <c r="BP757" s="416">
        <v>960.66</v>
      </c>
      <c r="BQ757" s="416">
        <v>229.13</v>
      </c>
      <c r="BR757" s="416">
        <v>58.9</v>
      </c>
      <c r="BS757" s="416">
        <v>19.63</v>
      </c>
      <c r="BT757" s="416">
        <v>6.86</v>
      </c>
      <c r="BU757" s="416">
        <v>0</v>
      </c>
      <c r="BV757" s="416">
        <v>5130.0999999999995</v>
      </c>
      <c r="BW757" s="416">
        <v>2.5</v>
      </c>
      <c r="BX757" s="416">
        <v>2018.6</v>
      </c>
      <c r="BY757" s="416">
        <v>1833.8</v>
      </c>
      <c r="BZ757" s="416">
        <v>960.7</v>
      </c>
      <c r="CA757" s="416">
        <v>229.1</v>
      </c>
      <c r="CB757" s="416">
        <v>58.9</v>
      </c>
      <c r="CC757" s="416">
        <v>19.600000000000001</v>
      </c>
      <c r="CD757" s="416">
        <v>6.9</v>
      </c>
      <c r="CE757" s="416">
        <v>0</v>
      </c>
      <c r="CF757" s="416">
        <v>5130.0999999999995</v>
      </c>
      <c r="CG757" s="247"/>
      <c r="CH757" s="247"/>
      <c r="CI757" s="247"/>
      <c r="CJ757" s="247"/>
      <c r="CK757" s="247"/>
      <c r="CL757" s="247"/>
      <c r="CM757" s="247"/>
      <c r="CN757" s="247"/>
      <c r="CO757" s="247"/>
      <c r="CP757" s="247"/>
      <c r="CQ757" s="247"/>
      <c r="CR757" s="247"/>
      <c r="CS757" s="247"/>
      <c r="CT757" s="247"/>
      <c r="CU757" s="247"/>
      <c r="CV757" s="247"/>
      <c r="CW757" s="247"/>
      <c r="CX757" s="247"/>
      <c r="CY757" s="247"/>
      <c r="CZ757" s="247"/>
      <c r="DA757" s="247"/>
      <c r="DB757" s="247"/>
      <c r="DC757" s="247"/>
      <c r="DD757" s="247"/>
      <c r="DE757" s="247"/>
    </row>
    <row r="758" spans="1:109" x14ac:dyDescent="0.2">
      <c r="A758" s="150" t="s">
        <v>241</v>
      </c>
      <c r="B758" s="151" t="s">
        <v>276</v>
      </c>
      <c r="C758" s="152" t="s">
        <v>277</v>
      </c>
      <c r="D758" s="404" t="s">
        <v>240</v>
      </c>
      <c r="E758" s="416">
        <v>297.08</v>
      </c>
      <c r="F758" s="416">
        <v>537440.07999999996</v>
      </c>
      <c r="G758" s="416">
        <v>1123448.6399999999</v>
      </c>
      <c r="H758" s="416">
        <v>810867.91</v>
      </c>
      <c r="I758" s="416">
        <v>338116.73</v>
      </c>
      <c r="J758" s="416">
        <v>133769.03</v>
      </c>
      <c r="K758" s="416">
        <v>20320.18</v>
      </c>
      <c r="L758" s="416">
        <v>15533.86</v>
      </c>
      <c r="M758" s="416">
        <v>864.9</v>
      </c>
      <c r="N758" s="416">
        <v>2980658.4099999997</v>
      </c>
      <c r="O758" s="416">
        <v>875.66</v>
      </c>
      <c r="P758" s="416">
        <v>728132.63</v>
      </c>
      <c r="Q758" s="416">
        <v>1666233.1</v>
      </c>
      <c r="R758" s="416">
        <v>1005935.66</v>
      </c>
      <c r="S758" s="416">
        <v>305999.46999999997</v>
      </c>
      <c r="T758" s="416">
        <v>121459.83</v>
      </c>
      <c r="U758" s="416">
        <v>30264.12</v>
      </c>
      <c r="V758" s="416">
        <v>9670.94</v>
      </c>
      <c r="W758" s="416">
        <v>786.39</v>
      </c>
      <c r="X758" s="416">
        <v>3869357.8000000007</v>
      </c>
      <c r="Y758" s="416">
        <v>1172.74</v>
      </c>
      <c r="Z758" s="416">
        <v>1265572.71</v>
      </c>
      <c r="AA758" s="416">
        <v>2789681.74</v>
      </c>
      <c r="AB758" s="416">
        <v>1816803.57</v>
      </c>
      <c r="AC758" s="416">
        <v>644116.19999999995</v>
      </c>
      <c r="AD758" s="416">
        <v>255228.86</v>
      </c>
      <c r="AE758" s="416">
        <v>50584.3</v>
      </c>
      <c r="AF758" s="416">
        <v>25204.800000000003</v>
      </c>
      <c r="AG758" s="416">
        <v>1651.29</v>
      </c>
      <c r="AH758" s="416">
        <v>6850016.2100000009</v>
      </c>
      <c r="AI758" s="416">
        <v>891.27777777777783</v>
      </c>
      <c r="AJ758" s="416">
        <v>1069.5333333333333</v>
      </c>
      <c r="AK758" s="416">
        <v>1247.7888888888888</v>
      </c>
      <c r="AL758" s="416">
        <v>1426.0444444444443</v>
      </c>
      <c r="AM758" s="416">
        <v>1604.3</v>
      </c>
      <c r="AN758" s="416">
        <v>1960.8111111111111</v>
      </c>
      <c r="AO758" s="416">
        <v>2317.3222222222221</v>
      </c>
      <c r="AP758" s="416">
        <v>2673.8333333333335</v>
      </c>
      <c r="AQ758" s="416">
        <v>3208.6</v>
      </c>
      <c r="AR758" s="416">
        <v>0</v>
      </c>
      <c r="AS758" s="416">
        <v>0.33331920463753656</v>
      </c>
      <c r="AT758" s="416">
        <v>502.49960730536679</v>
      </c>
      <c r="AU758" s="416">
        <v>900.35153382427586</v>
      </c>
      <c r="AV758" s="416">
        <v>568.61335083837196</v>
      </c>
      <c r="AW758" s="416">
        <v>210.75654802717696</v>
      </c>
      <c r="AX758" s="416">
        <v>68.221272942603122</v>
      </c>
      <c r="AY758" s="416">
        <v>8.7688193748531589</v>
      </c>
      <c r="AZ758" s="416">
        <v>5.8095842423486879</v>
      </c>
      <c r="BA758" s="416">
        <v>0.26955681605684723</v>
      </c>
      <c r="BB758" s="416">
        <v>2265.623592575691</v>
      </c>
      <c r="BC758" s="416">
        <v>0.98247709281306483</v>
      </c>
      <c r="BD758" s="416">
        <v>680.79470485570027</v>
      </c>
      <c r="BE758" s="416">
        <v>1335.3485632363027</v>
      </c>
      <c r="BF758" s="416">
        <v>705.40274107087214</v>
      </c>
      <c r="BG758" s="416">
        <v>190.73706289347379</v>
      </c>
      <c r="BH758" s="416">
        <v>61.943666736554597</v>
      </c>
      <c r="BI758" s="416">
        <v>13.05995329858697</v>
      </c>
      <c r="BJ758" s="416">
        <v>3.6168821292775664</v>
      </c>
      <c r="BK758" s="416">
        <v>0.24508820046126037</v>
      </c>
      <c r="BL758" s="416">
        <v>2992.1311395140424</v>
      </c>
      <c r="BM758" s="416">
        <v>1.32</v>
      </c>
      <c r="BN758" s="416">
        <v>1183.29</v>
      </c>
      <c r="BO758" s="416">
        <v>2235.6999999999998</v>
      </c>
      <c r="BP758" s="416">
        <v>1274.02</v>
      </c>
      <c r="BQ758" s="416">
        <v>401.49</v>
      </c>
      <c r="BR758" s="416">
        <v>130.16</v>
      </c>
      <c r="BS758" s="416">
        <v>21.83</v>
      </c>
      <c r="BT758" s="416">
        <v>9.43</v>
      </c>
      <c r="BU758" s="416">
        <v>0.51</v>
      </c>
      <c r="BV758" s="416">
        <v>5257.75</v>
      </c>
      <c r="BW758" s="416">
        <v>0</v>
      </c>
      <c r="BX758" s="416">
        <v>0</v>
      </c>
      <c r="BY758" s="416">
        <v>0</v>
      </c>
      <c r="BZ758" s="416">
        <v>0</v>
      </c>
      <c r="CA758" s="416">
        <v>0</v>
      </c>
      <c r="CB758" s="416">
        <v>0</v>
      </c>
      <c r="CC758" s="416">
        <v>0</v>
      </c>
      <c r="CD758" s="416">
        <v>0</v>
      </c>
      <c r="CE758" s="416">
        <v>0</v>
      </c>
      <c r="CF758" s="416">
        <v>0</v>
      </c>
      <c r="CG758" s="247"/>
      <c r="CH758" s="247"/>
      <c r="CI758" s="247"/>
      <c r="CJ758" s="247"/>
      <c r="CK758" s="247"/>
      <c r="CL758" s="247"/>
      <c r="CM758" s="247"/>
      <c r="CN758" s="247"/>
      <c r="CO758" s="247"/>
      <c r="CP758" s="247"/>
      <c r="CQ758" s="247"/>
      <c r="CR758" s="247"/>
      <c r="CS758" s="247"/>
      <c r="CT758" s="247"/>
      <c r="CU758" s="247"/>
      <c r="CV758" s="247"/>
      <c r="CW758" s="247"/>
      <c r="CX758" s="247"/>
      <c r="CY758" s="247"/>
      <c r="CZ758" s="247"/>
      <c r="DA758" s="247"/>
      <c r="DB758" s="247"/>
      <c r="DC758" s="247"/>
      <c r="DD758" s="247"/>
      <c r="DE758" s="247"/>
    </row>
    <row r="759" spans="1:109" x14ac:dyDescent="0.2">
      <c r="A759" s="150" t="s">
        <v>100</v>
      </c>
      <c r="B759" s="151" t="s">
        <v>284</v>
      </c>
      <c r="C759" s="152" t="s">
        <v>278</v>
      </c>
      <c r="D759" s="404" t="s">
        <v>99</v>
      </c>
      <c r="E759" s="416">
        <v>10783.24</v>
      </c>
      <c r="F759" s="416">
        <v>2776994.04</v>
      </c>
      <c r="G759" s="416">
        <v>2893057.17</v>
      </c>
      <c r="H759" s="416">
        <v>1808050.03</v>
      </c>
      <c r="I759" s="416">
        <v>943120.39</v>
      </c>
      <c r="J759" s="416">
        <v>515968.03</v>
      </c>
      <c r="K759" s="416">
        <v>208370.37</v>
      </c>
      <c r="L759" s="416">
        <v>189667.87</v>
      </c>
      <c r="M759" s="416">
        <v>12305.08</v>
      </c>
      <c r="N759" s="416">
        <v>9358316.2199999988</v>
      </c>
      <c r="O759" s="416">
        <v>15026.56</v>
      </c>
      <c r="P759" s="416">
        <v>3208247.69</v>
      </c>
      <c r="Q759" s="416">
        <v>2196863.4</v>
      </c>
      <c r="R759" s="416">
        <v>975633.91</v>
      </c>
      <c r="S759" s="416">
        <v>339316.86</v>
      </c>
      <c r="T759" s="416">
        <v>167885.77</v>
      </c>
      <c r="U759" s="416">
        <v>74790.97</v>
      </c>
      <c r="V759" s="416">
        <v>41312.04</v>
      </c>
      <c r="W759" s="416">
        <v>3040.39</v>
      </c>
      <c r="X759" s="416">
        <v>7022117.5899999999</v>
      </c>
      <c r="Y759" s="416">
        <v>25809.8</v>
      </c>
      <c r="Z759" s="416">
        <v>5985241.7300000004</v>
      </c>
      <c r="AA759" s="416">
        <v>5089920.57</v>
      </c>
      <c r="AB759" s="416">
        <v>2783683.94</v>
      </c>
      <c r="AC759" s="416">
        <v>1282437.25</v>
      </c>
      <c r="AD759" s="416">
        <v>683853.8</v>
      </c>
      <c r="AE759" s="416">
        <v>283161.33999999997</v>
      </c>
      <c r="AF759" s="416">
        <v>230979.91</v>
      </c>
      <c r="AG759" s="416">
        <v>15345.47</v>
      </c>
      <c r="AH759" s="416">
        <v>16380433.810000002</v>
      </c>
      <c r="AI759" s="416">
        <v>823.73333333333335</v>
      </c>
      <c r="AJ759" s="416">
        <v>988.48</v>
      </c>
      <c r="AK759" s="416">
        <v>1153.2266666666667</v>
      </c>
      <c r="AL759" s="416">
        <v>1317.9733333333334</v>
      </c>
      <c r="AM759" s="416">
        <v>1482.72</v>
      </c>
      <c r="AN759" s="416">
        <v>1812.2133333333336</v>
      </c>
      <c r="AO759" s="416">
        <v>2141.7066666666665</v>
      </c>
      <c r="AP759" s="416">
        <v>2471.2000000000003</v>
      </c>
      <c r="AQ759" s="416">
        <v>2965.44</v>
      </c>
      <c r="AR759" s="416">
        <v>0</v>
      </c>
      <c r="AS759" s="416">
        <v>13.090692780835221</v>
      </c>
      <c r="AT759" s="416">
        <v>2809.3578423438007</v>
      </c>
      <c r="AU759" s="416">
        <v>2508.663087337557</v>
      </c>
      <c r="AV759" s="416">
        <v>1371.8411323446098</v>
      </c>
      <c r="AW759" s="416">
        <v>636.07450496385025</v>
      </c>
      <c r="AX759" s="416">
        <v>284.71704766179107</v>
      </c>
      <c r="AY759" s="416">
        <v>97.291740854645525</v>
      </c>
      <c r="AZ759" s="416">
        <v>76.751323243768198</v>
      </c>
      <c r="BA759" s="416">
        <v>4.1494955217438223</v>
      </c>
      <c r="BB759" s="416">
        <v>7801.9368670526019</v>
      </c>
      <c r="BC759" s="416">
        <v>18.242020071220459</v>
      </c>
      <c r="BD759" s="416">
        <v>3245.6374332308187</v>
      </c>
      <c r="BE759" s="416">
        <v>1904.9710377838412</v>
      </c>
      <c r="BF759" s="416">
        <v>740.25314877387507</v>
      </c>
      <c r="BG759" s="416">
        <v>228.84756393654902</v>
      </c>
      <c r="BH759" s="416">
        <v>92.641283954795597</v>
      </c>
      <c r="BI759" s="416">
        <v>34.921201471723492</v>
      </c>
      <c r="BJ759" s="416">
        <v>16.717400453221106</v>
      </c>
      <c r="BK759" s="416">
        <v>1.0252744955217437</v>
      </c>
      <c r="BL759" s="416">
        <v>6283.2563641715651</v>
      </c>
      <c r="BM759" s="416">
        <v>31.33</v>
      </c>
      <c r="BN759" s="416">
        <v>6055</v>
      </c>
      <c r="BO759" s="416">
        <v>4413.63</v>
      </c>
      <c r="BP759" s="416">
        <v>2112.09</v>
      </c>
      <c r="BQ759" s="416">
        <v>864.92</v>
      </c>
      <c r="BR759" s="416">
        <v>377.36</v>
      </c>
      <c r="BS759" s="416">
        <v>132.21</v>
      </c>
      <c r="BT759" s="416">
        <v>93.47</v>
      </c>
      <c r="BU759" s="416">
        <v>5.17</v>
      </c>
      <c r="BV759" s="416">
        <v>14085.179999999998</v>
      </c>
      <c r="BW759" s="416">
        <v>0</v>
      </c>
      <c r="BX759" s="416">
        <v>0</v>
      </c>
      <c r="BY759" s="416">
        <v>0</v>
      </c>
      <c r="BZ759" s="416">
        <v>0</v>
      </c>
      <c r="CA759" s="416">
        <v>0</v>
      </c>
      <c r="CB759" s="416">
        <v>0</v>
      </c>
      <c r="CC759" s="416">
        <v>0</v>
      </c>
      <c r="CD759" s="416">
        <v>0</v>
      </c>
      <c r="CE759" s="416">
        <v>0</v>
      </c>
      <c r="CF759" s="416">
        <v>0</v>
      </c>
      <c r="CG759" s="247"/>
      <c r="CH759" s="247"/>
      <c r="CI759" s="247"/>
      <c r="CJ759" s="247"/>
      <c r="CK759" s="247"/>
      <c r="CL759" s="247"/>
      <c r="CM759" s="247"/>
      <c r="CN759" s="247"/>
      <c r="CO759" s="247"/>
      <c r="CP759" s="247"/>
      <c r="CQ759" s="247"/>
      <c r="CR759" s="247"/>
      <c r="CS759" s="247"/>
      <c r="CT759" s="247"/>
      <c r="CU759" s="247"/>
      <c r="CV759" s="247"/>
      <c r="CW759" s="247"/>
      <c r="CX759" s="247"/>
      <c r="CY759" s="247"/>
      <c r="CZ759" s="247"/>
      <c r="DA759" s="247"/>
      <c r="DB759" s="247"/>
      <c r="DC759" s="247"/>
      <c r="DD759" s="247"/>
      <c r="DE759" s="247"/>
    </row>
    <row r="760" spans="1:109" x14ac:dyDescent="0.2">
      <c r="A760" s="150" t="s">
        <v>102</v>
      </c>
      <c r="B760" s="151" t="s">
        <v>284</v>
      </c>
      <c r="C760" s="152" t="s">
        <v>278</v>
      </c>
      <c r="D760" s="404" t="s">
        <v>101</v>
      </c>
      <c r="E760" s="416">
        <v>6394</v>
      </c>
      <c r="F760" s="416">
        <v>3647388</v>
      </c>
      <c r="G760" s="416">
        <v>2660584</v>
      </c>
      <c r="H760" s="416">
        <v>1530837</v>
      </c>
      <c r="I760" s="416">
        <v>685105</v>
      </c>
      <c r="J760" s="416">
        <v>358511</v>
      </c>
      <c r="K760" s="416">
        <v>141430</v>
      </c>
      <c r="L760" s="416">
        <v>82257</v>
      </c>
      <c r="M760" s="416">
        <v>0</v>
      </c>
      <c r="N760" s="416">
        <v>9112506</v>
      </c>
      <c r="O760" s="416">
        <v>10142</v>
      </c>
      <c r="P760" s="416">
        <v>4836068</v>
      </c>
      <c r="Q760" s="416">
        <v>2582944</v>
      </c>
      <c r="R760" s="416">
        <v>880650</v>
      </c>
      <c r="S760" s="416">
        <v>337833</v>
      </c>
      <c r="T760" s="416">
        <v>146349</v>
      </c>
      <c r="U760" s="416">
        <v>38572</v>
      </c>
      <c r="V760" s="416">
        <v>30034</v>
      </c>
      <c r="W760" s="416">
        <v>0</v>
      </c>
      <c r="X760" s="416">
        <v>8862592</v>
      </c>
      <c r="Y760" s="416">
        <v>16536</v>
      </c>
      <c r="Z760" s="416">
        <v>8483456</v>
      </c>
      <c r="AA760" s="416">
        <v>5243528</v>
      </c>
      <c r="AB760" s="416">
        <v>2411487</v>
      </c>
      <c r="AC760" s="416">
        <v>1022938</v>
      </c>
      <c r="AD760" s="416">
        <v>504860</v>
      </c>
      <c r="AE760" s="416">
        <v>180002</v>
      </c>
      <c r="AF760" s="416">
        <v>112291</v>
      </c>
      <c r="AG760" s="416">
        <v>0</v>
      </c>
      <c r="AH760" s="416">
        <v>17975098</v>
      </c>
      <c r="AI760" s="416">
        <v>847.26111111111106</v>
      </c>
      <c r="AJ760" s="416">
        <v>1016.7133333333333</v>
      </c>
      <c r="AK760" s="416">
        <v>1186.1655555555556</v>
      </c>
      <c r="AL760" s="416">
        <v>1355.6177777777777</v>
      </c>
      <c r="AM760" s="416">
        <v>1525.07</v>
      </c>
      <c r="AN760" s="416">
        <v>1863.9744444444445</v>
      </c>
      <c r="AO760" s="416">
        <v>2202.8788888888889</v>
      </c>
      <c r="AP760" s="416">
        <v>2541.7833333333333</v>
      </c>
      <c r="AQ760" s="416">
        <v>3050.14</v>
      </c>
      <c r="AR760" s="416">
        <v>0</v>
      </c>
      <c r="AS760" s="416">
        <v>7.5466699889185422</v>
      </c>
      <c r="AT760" s="416">
        <v>3587.4300851764183</v>
      </c>
      <c r="AU760" s="416">
        <v>2243.012358214939</v>
      </c>
      <c r="AV760" s="416">
        <v>1129.2541489898824</v>
      </c>
      <c r="AW760" s="416">
        <v>449.22856000052457</v>
      </c>
      <c r="AX760" s="416">
        <v>192.33686441814592</v>
      </c>
      <c r="AY760" s="416">
        <v>64.202349349916346</v>
      </c>
      <c r="AZ760" s="416">
        <v>32.361924370684626</v>
      </c>
      <c r="BA760" s="416">
        <v>0</v>
      </c>
      <c r="BB760" s="416">
        <v>7705.3729605094286</v>
      </c>
      <c r="BC760" s="416">
        <v>11.970335787865476</v>
      </c>
      <c r="BD760" s="416">
        <v>4756.5698623669741</v>
      </c>
      <c r="BE760" s="416">
        <v>2177.5577514474744</v>
      </c>
      <c r="BF760" s="416">
        <v>649.63001698282699</v>
      </c>
      <c r="BG760" s="416">
        <v>221.51966794966791</v>
      </c>
      <c r="BH760" s="416">
        <v>78.514488455671483</v>
      </c>
      <c r="BI760" s="416">
        <v>17.509814177508119</v>
      </c>
      <c r="BJ760" s="416">
        <v>11.816113358731075</v>
      </c>
      <c r="BK760" s="416">
        <v>0</v>
      </c>
      <c r="BL760" s="416">
        <v>7925.0880505267187</v>
      </c>
      <c r="BM760" s="416">
        <v>19.52</v>
      </c>
      <c r="BN760" s="416">
        <v>8344</v>
      </c>
      <c r="BO760" s="416">
        <v>4420.57</v>
      </c>
      <c r="BP760" s="416">
        <v>1778.88</v>
      </c>
      <c r="BQ760" s="416">
        <v>670.75</v>
      </c>
      <c r="BR760" s="416">
        <v>270.85000000000002</v>
      </c>
      <c r="BS760" s="416">
        <v>81.709999999999994</v>
      </c>
      <c r="BT760" s="416">
        <v>44.18</v>
      </c>
      <c r="BU760" s="416">
        <v>0</v>
      </c>
      <c r="BV760" s="416">
        <v>15630.460000000001</v>
      </c>
      <c r="BW760" s="416">
        <v>0</v>
      </c>
      <c r="BX760" s="416">
        <v>0</v>
      </c>
      <c r="BY760" s="416">
        <v>0</v>
      </c>
      <c r="BZ760" s="416">
        <v>0</v>
      </c>
      <c r="CA760" s="416">
        <v>0</v>
      </c>
      <c r="CB760" s="416">
        <v>0</v>
      </c>
      <c r="CC760" s="416">
        <v>0</v>
      </c>
      <c r="CD760" s="416">
        <v>0</v>
      </c>
      <c r="CE760" s="416">
        <v>0</v>
      </c>
      <c r="CF760" s="416">
        <v>0</v>
      </c>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row>
    <row r="761" spans="1:109" x14ac:dyDescent="0.2">
      <c r="A761" s="150" t="s">
        <v>243</v>
      </c>
      <c r="B761" s="151" t="s">
        <v>276</v>
      </c>
      <c r="C761" s="152" t="s">
        <v>279</v>
      </c>
      <c r="D761" s="404" t="s">
        <v>242</v>
      </c>
      <c r="E761" s="416">
        <v>4485</v>
      </c>
      <c r="F761" s="416">
        <v>2583084</v>
      </c>
      <c r="G761" s="416">
        <v>605049</v>
      </c>
      <c r="H761" s="416">
        <v>282643</v>
      </c>
      <c r="I761" s="416">
        <v>109755</v>
      </c>
      <c r="J761" s="416">
        <v>21460</v>
      </c>
      <c r="K761" s="416">
        <v>8298</v>
      </c>
      <c r="L761" s="416">
        <v>0</v>
      </c>
      <c r="M761" s="416">
        <v>0</v>
      </c>
      <c r="N761" s="416">
        <v>3614774</v>
      </c>
      <c r="O761" s="416">
        <v>2898</v>
      </c>
      <c r="P761" s="416">
        <v>3806774</v>
      </c>
      <c r="Q761" s="416">
        <v>424659</v>
      </c>
      <c r="R761" s="416">
        <v>115738</v>
      </c>
      <c r="S761" s="416">
        <v>31041</v>
      </c>
      <c r="T761" s="416">
        <v>21783</v>
      </c>
      <c r="U761" s="416">
        <v>2991</v>
      </c>
      <c r="V761" s="416">
        <v>0</v>
      </c>
      <c r="W761" s="416">
        <v>0</v>
      </c>
      <c r="X761" s="416">
        <v>4405884</v>
      </c>
      <c r="Y761" s="416">
        <v>7383</v>
      </c>
      <c r="Z761" s="416">
        <v>6389858</v>
      </c>
      <c r="AA761" s="416">
        <v>1029708</v>
      </c>
      <c r="AB761" s="416">
        <v>398381</v>
      </c>
      <c r="AC761" s="416">
        <v>140796</v>
      </c>
      <c r="AD761" s="416">
        <v>43243</v>
      </c>
      <c r="AE761" s="416">
        <v>11289</v>
      </c>
      <c r="AF761" s="416">
        <v>0</v>
      </c>
      <c r="AG761" s="416">
        <v>0</v>
      </c>
      <c r="AH761" s="416">
        <v>8020658</v>
      </c>
      <c r="AI761" s="416">
        <v>845.33333333333337</v>
      </c>
      <c r="AJ761" s="416">
        <v>1014.3999999999999</v>
      </c>
      <c r="AK761" s="416">
        <v>1183.4666666666667</v>
      </c>
      <c r="AL761" s="416">
        <v>1352.5333333333331</v>
      </c>
      <c r="AM761" s="416">
        <v>1521.6</v>
      </c>
      <c r="AN761" s="416">
        <v>1859.7333333333333</v>
      </c>
      <c r="AO761" s="416">
        <v>2197.8666666666663</v>
      </c>
      <c r="AP761" s="416">
        <v>2536</v>
      </c>
      <c r="AQ761" s="416">
        <v>3043.2</v>
      </c>
      <c r="AR761" s="416">
        <v>0</v>
      </c>
      <c r="AS761" s="416">
        <v>5.305599369085173</v>
      </c>
      <c r="AT761" s="416">
        <v>2546.4156151419561</v>
      </c>
      <c r="AU761" s="416">
        <v>511.25140829202343</v>
      </c>
      <c r="AV761" s="416">
        <v>208.97303824921138</v>
      </c>
      <c r="AW761" s="416">
        <v>72.13130914826499</v>
      </c>
      <c r="AX761" s="416">
        <v>11.539288786922857</v>
      </c>
      <c r="AY761" s="416">
        <v>3.7754792526085907</v>
      </c>
      <c r="AZ761" s="416">
        <v>0</v>
      </c>
      <c r="BA761" s="416">
        <v>0</v>
      </c>
      <c r="BB761" s="416">
        <v>3359.3917382400718</v>
      </c>
      <c r="BC761" s="416">
        <v>3.4282334384858042</v>
      </c>
      <c r="BD761" s="416">
        <v>3752.7346214511044</v>
      </c>
      <c r="BE761" s="416">
        <v>358.82632942767009</v>
      </c>
      <c r="BF761" s="416">
        <v>85.571273659306016</v>
      </c>
      <c r="BG761" s="416">
        <v>20.400236593059937</v>
      </c>
      <c r="BH761" s="416">
        <v>11.712969601376541</v>
      </c>
      <c r="BI761" s="416">
        <v>1.3608650812909491</v>
      </c>
      <c r="BJ761" s="416">
        <v>0</v>
      </c>
      <c r="BK761" s="416">
        <v>0</v>
      </c>
      <c r="BL761" s="416">
        <v>4234.0345292522934</v>
      </c>
      <c r="BM761" s="416">
        <v>8.73</v>
      </c>
      <c r="BN761" s="416">
        <v>6299.15</v>
      </c>
      <c r="BO761" s="416">
        <v>870.08</v>
      </c>
      <c r="BP761" s="416">
        <v>294.54000000000002</v>
      </c>
      <c r="BQ761" s="416">
        <v>92.53</v>
      </c>
      <c r="BR761" s="416">
        <v>23.25</v>
      </c>
      <c r="BS761" s="416">
        <v>5.14</v>
      </c>
      <c r="BT761" s="416">
        <v>0</v>
      </c>
      <c r="BU761" s="416">
        <v>0</v>
      </c>
      <c r="BV761" s="416">
        <v>7593.4199999999992</v>
      </c>
      <c r="BW761" s="416">
        <v>0</v>
      </c>
      <c r="BX761" s="416">
        <v>0</v>
      </c>
      <c r="BY761" s="416">
        <v>0</v>
      </c>
      <c r="BZ761" s="416">
        <v>0</v>
      </c>
      <c r="CA761" s="416">
        <v>0</v>
      </c>
      <c r="CB761" s="416">
        <v>0</v>
      </c>
      <c r="CC761" s="416">
        <v>0</v>
      </c>
      <c r="CD761" s="416">
        <v>0</v>
      </c>
      <c r="CE761" s="416">
        <v>0</v>
      </c>
      <c r="CF761" s="416">
        <v>0</v>
      </c>
      <c r="CG761" s="247"/>
      <c r="CH761" s="247"/>
      <c r="CI761" s="247"/>
      <c r="CJ761" s="247"/>
      <c r="CK761" s="247"/>
      <c r="CL761" s="247"/>
      <c r="CM761" s="247"/>
      <c r="CN761" s="247"/>
      <c r="CO761" s="247"/>
      <c r="CP761" s="247"/>
      <c r="CQ761" s="247"/>
      <c r="CR761" s="247"/>
      <c r="CS761" s="247"/>
      <c r="CT761" s="247"/>
      <c r="CU761" s="247"/>
      <c r="CV761" s="247"/>
      <c r="CW761" s="247"/>
      <c r="CX761" s="247"/>
      <c r="CY761" s="247"/>
      <c r="CZ761" s="247"/>
      <c r="DA761" s="247"/>
      <c r="DB761" s="247"/>
      <c r="DC761" s="247"/>
      <c r="DD761" s="247"/>
      <c r="DE761" s="247"/>
    </row>
    <row r="762" spans="1:109" x14ac:dyDescent="0.2">
      <c r="A762" s="150" t="s">
        <v>245</v>
      </c>
      <c r="B762" s="151" t="s">
        <v>276</v>
      </c>
      <c r="C762" s="152" t="s">
        <v>277</v>
      </c>
      <c r="D762" s="404" t="s">
        <v>244</v>
      </c>
      <c r="E762" s="416">
        <v>0</v>
      </c>
      <c r="F762" s="416">
        <v>323456</v>
      </c>
      <c r="G762" s="416">
        <v>830869</v>
      </c>
      <c r="H762" s="416">
        <v>1240040</v>
      </c>
      <c r="I762" s="416">
        <v>652832</v>
      </c>
      <c r="J762" s="416">
        <v>267734</v>
      </c>
      <c r="K762" s="416">
        <v>122384</v>
      </c>
      <c r="L762" s="416">
        <v>43678</v>
      </c>
      <c r="M762" s="416">
        <v>0</v>
      </c>
      <c r="N762" s="416">
        <v>3480993</v>
      </c>
      <c r="O762" s="416">
        <v>623</v>
      </c>
      <c r="P762" s="416">
        <v>302704</v>
      </c>
      <c r="Q762" s="416">
        <v>835605</v>
      </c>
      <c r="R762" s="416">
        <v>1364881</v>
      </c>
      <c r="S762" s="416">
        <v>527216</v>
      </c>
      <c r="T762" s="416">
        <v>176506</v>
      </c>
      <c r="U762" s="416">
        <v>65530</v>
      </c>
      <c r="V762" s="416">
        <v>13558</v>
      </c>
      <c r="W762" s="416">
        <v>1853</v>
      </c>
      <c r="X762" s="416">
        <v>3288476</v>
      </c>
      <c r="Y762" s="416">
        <v>623</v>
      </c>
      <c r="Z762" s="416">
        <v>626160</v>
      </c>
      <c r="AA762" s="416">
        <v>1666474</v>
      </c>
      <c r="AB762" s="416">
        <v>2604921</v>
      </c>
      <c r="AC762" s="416">
        <v>1180048</v>
      </c>
      <c r="AD762" s="416">
        <v>444240</v>
      </c>
      <c r="AE762" s="416">
        <v>187914</v>
      </c>
      <c r="AF762" s="416">
        <v>57236</v>
      </c>
      <c r="AG762" s="416">
        <v>1853</v>
      </c>
      <c r="AH762" s="416">
        <v>6769469</v>
      </c>
      <c r="AI762" s="416">
        <v>830.81666666666672</v>
      </c>
      <c r="AJ762" s="416">
        <v>996.98</v>
      </c>
      <c r="AK762" s="416">
        <v>1163.1433333333334</v>
      </c>
      <c r="AL762" s="416">
        <v>1329.3066666666666</v>
      </c>
      <c r="AM762" s="416">
        <v>1495.47</v>
      </c>
      <c r="AN762" s="416">
        <v>1827.7966666666669</v>
      </c>
      <c r="AO762" s="416">
        <v>2160.1233333333334</v>
      </c>
      <c r="AP762" s="416">
        <v>2492.4500000000003</v>
      </c>
      <c r="AQ762" s="416">
        <v>2990.94</v>
      </c>
      <c r="AR762" s="416">
        <v>0</v>
      </c>
      <c r="AS762" s="416">
        <v>0</v>
      </c>
      <c r="AT762" s="416">
        <v>324.43579610423478</v>
      </c>
      <c r="AU762" s="416">
        <v>714.33070730749716</v>
      </c>
      <c r="AV762" s="416">
        <v>932.84719853958961</v>
      </c>
      <c r="AW762" s="416">
        <v>436.53968317652641</v>
      </c>
      <c r="AX762" s="416">
        <v>146.47909413702106</v>
      </c>
      <c r="AY762" s="416">
        <v>56.656024270219135</v>
      </c>
      <c r="AZ762" s="416">
        <v>17.524122851010048</v>
      </c>
      <c r="BA762" s="416">
        <v>0</v>
      </c>
      <c r="BB762" s="416">
        <v>2628.8126263860981</v>
      </c>
      <c r="BC762" s="416">
        <v>0.74986459106501635</v>
      </c>
      <c r="BD762" s="416">
        <v>303.6209352243776</v>
      </c>
      <c r="BE762" s="416">
        <v>718.40243248897377</v>
      </c>
      <c r="BF762" s="416">
        <v>1026.7615699412224</v>
      </c>
      <c r="BG762" s="416">
        <v>352.54201020414985</v>
      </c>
      <c r="BH762" s="416">
        <v>96.567634255451452</v>
      </c>
      <c r="BI762" s="416">
        <v>30.336230801636326</v>
      </c>
      <c r="BJ762" s="416">
        <v>5.439627675580252</v>
      </c>
      <c r="BK762" s="416">
        <v>0.61953767043136942</v>
      </c>
      <c r="BL762" s="416">
        <v>2535.0398428528879</v>
      </c>
      <c r="BM762" s="416">
        <v>0.75</v>
      </c>
      <c r="BN762" s="416">
        <v>628.05999999999995</v>
      </c>
      <c r="BO762" s="416">
        <v>1432.73</v>
      </c>
      <c r="BP762" s="416">
        <v>1959.61</v>
      </c>
      <c r="BQ762" s="416">
        <v>789.08</v>
      </c>
      <c r="BR762" s="416">
        <v>243.05</v>
      </c>
      <c r="BS762" s="416">
        <v>86.99</v>
      </c>
      <c r="BT762" s="416">
        <v>22.96</v>
      </c>
      <c r="BU762" s="416">
        <v>0.62</v>
      </c>
      <c r="BV762" s="416">
        <v>5163.8499999999995</v>
      </c>
      <c r="BW762" s="416">
        <v>0.75</v>
      </c>
      <c r="BX762" s="416">
        <v>628.05999999999995</v>
      </c>
      <c r="BY762" s="416">
        <v>1432.73</v>
      </c>
      <c r="BZ762" s="416">
        <v>1959.61</v>
      </c>
      <c r="CA762" s="416">
        <v>789.08</v>
      </c>
      <c r="CB762" s="416">
        <v>243.05</v>
      </c>
      <c r="CC762" s="416">
        <v>86.99</v>
      </c>
      <c r="CD762" s="416">
        <v>22.96</v>
      </c>
      <c r="CE762" s="416">
        <v>0.62</v>
      </c>
      <c r="CF762" s="416">
        <v>5163.8499999999995</v>
      </c>
      <c r="CG762" s="247"/>
      <c r="CH762" s="247"/>
      <c r="CI762" s="247"/>
      <c r="CJ762" s="247"/>
      <c r="CK762" s="247"/>
      <c r="CL762" s="247"/>
      <c r="CM762" s="247"/>
      <c r="CN762" s="247"/>
      <c r="CO762" s="247"/>
      <c r="CP762" s="247"/>
      <c r="CQ762" s="247"/>
      <c r="CR762" s="247"/>
      <c r="CS762" s="247"/>
      <c r="CT762" s="247"/>
      <c r="CU762" s="247"/>
      <c r="CV762" s="247"/>
      <c r="CW762" s="247"/>
      <c r="CX762" s="247"/>
      <c r="CY762" s="247"/>
      <c r="CZ762" s="247"/>
      <c r="DA762" s="247"/>
      <c r="DB762" s="247"/>
      <c r="DC762" s="247"/>
      <c r="DD762" s="247"/>
      <c r="DE762" s="247"/>
    </row>
    <row r="763" spans="1:109" x14ac:dyDescent="0.2">
      <c r="A763" s="150" t="s">
        <v>247</v>
      </c>
      <c r="B763" s="151" t="s">
        <v>276</v>
      </c>
      <c r="C763" s="152" t="s">
        <v>277</v>
      </c>
      <c r="D763" s="404" t="s">
        <v>246</v>
      </c>
      <c r="E763" s="416">
        <v>0</v>
      </c>
      <c r="F763" s="416">
        <v>53558.35</v>
      </c>
      <c r="G763" s="416">
        <v>246335.25</v>
      </c>
      <c r="H763" s="416">
        <v>533879.49</v>
      </c>
      <c r="I763" s="416">
        <v>523467.84</v>
      </c>
      <c r="J763" s="416">
        <v>236631.03</v>
      </c>
      <c r="K763" s="416">
        <v>138830.6</v>
      </c>
      <c r="L763" s="416">
        <v>88453.31</v>
      </c>
      <c r="M763" s="416">
        <v>3052.44</v>
      </c>
      <c r="N763" s="416">
        <v>1824208.31</v>
      </c>
      <c r="O763" s="416">
        <v>0</v>
      </c>
      <c r="P763" s="416">
        <v>34390.410000000003</v>
      </c>
      <c r="Q763" s="416">
        <v>403021.42</v>
      </c>
      <c r="R763" s="416">
        <v>702964.7</v>
      </c>
      <c r="S763" s="416">
        <v>432671.61</v>
      </c>
      <c r="T763" s="416">
        <v>91155.44</v>
      </c>
      <c r="U763" s="416">
        <v>39260.300000000003</v>
      </c>
      <c r="V763" s="416">
        <v>14885.74</v>
      </c>
      <c r="W763" s="416">
        <v>0</v>
      </c>
      <c r="X763" s="416">
        <v>1718349.6199999996</v>
      </c>
      <c r="Y763" s="416">
        <v>0</v>
      </c>
      <c r="Z763" s="416">
        <v>87948.760000000009</v>
      </c>
      <c r="AA763" s="416">
        <v>649356.66999999993</v>
      </c>
      <c r="AB763" s="416">
        <v>1236844.19</v>
      </c>
      <c r="AC763" s="416">
        <v>956139.45</v>
      </c>
      <c r="AD763" s="416">
        <v>327786.46999999997</v>
      </c>
      <c r="AE763" s="416">
        <v>178090.90000000002</v>
      </c>
      <c r="AF763" s="416">
        <v>103339.05</v>
      </c>
      <c r="AG763" s="416">
        <v>3052.44</v>
      </c>
      <c r="AH763" s="416">
        <v>3542557.9299999997</v>
      </c>
      <c r="AI763" s="416">
        <v>867.48333333333335</v>
      </c>
      <c r="AJ763" s="416">
        <v>1040.98</v>
      </c>
      <c r="AK763" s="416">
        <v>1214.4766666666667</v>
      </c>
      <c r="AL763" s="416">
        <v>1387.9733333333334</v>
      </c>
      <c r="AM763" s="416">
        <v>1561.47</v>
      </c>
      <c r="AN763" s="416">
        <v>1908.4633333333336</v>
      </c>
      <c r="AO763" s="416">
        <v>2255.4566666666665</v>
      </c>
      <c r="AP763" s="416">
        <v>2602.4500000000003</v>
      </c>
      <c r="AQ763" s="416">
        <v>3122.94</v>
      </c>
      <c r="AR763" s="416">
        <v>0</v>
      </c>
      <c r="AS763" s="416">
        <v>0</v>
      </c>
      <c r="AT763" s="416">
        <v>51.449931795039291</v>
      </c>
      <c r="AU763" s="416">
        <v>202.83242713596803</v>
      </c>
      <c r="AV763" s="416">
        <v>384.6467919652635</v>
      </c>
      <c r="AW763" s="416">
        <v>335.24040807700436</v>
      </c>
      <c r="AX763" s="416">
        <v>123.99034650914608</v>
      </c>
      <c r="AY763" s="416">
        <v>61.553210953583687</v>
      </c>
      <c r="AZ763" s="416">
        <v>33.988476243539736</v>
      </c>
      <c r="BA763" s="416">
        <v>0.97742511863820636</v>
      </c>
      <c r="BB763" s="416">
        <v>1194.6790177981827</v>
      </c>
      <c r="BC763" s="416">
        <v>0</v>
      </c>
      <c r="BD763" s="416">
        <v>33.036571307806106</v>
      </c>
      <c r="BE763" s="416">
        <v>331.84780824662471</v>
      </c>
      <c r="BF763" s="416">
        <v>506.46844800092214</v>
      </c>
      <c r="BG763" s="416">
        <v>277.09248976925591</v>
      </c>
      <c r="BH763" s="416">
        <v>47.763789016992725</v>
      </c>
      <c r="BI763" s="416">
        <v>17.406807490574714</v>
      </c>
      <c r="BJ763" s="416">
        <v>5.7198947145958607</v>
      </c>
      <c r="BK763" s="416">
        <v>0</v>
      </c>
      <c r="BL763" s="416">
        <v>1219.3358085467721</v>
      </c>
      <c r="BM763" s="416">
        <v>0</v>
      </c>
      <c r="BN763" s="416">
        <v>84.49</v>
      </c>
      <c r="BO763" s="416">
        <v>534.67999999999995</v>
      </c>
      <c r="BP763" s="416">
        <v>891.12</v>
      </c>
      <c r="BQ763" s="416">
        <v>612.33000000000004</v>
      </c>
      <c r="BR763" s="416">
        <v>171.75</v>
      </c>
      <c r="BS763" s="416">
        <v>78.959999999999994</v>
      </c>
      <c r="BT763" s="416">
        <v>39.71</v>
      </c>
      <c r="BU763" s="416">
        <v>0.98</v>
      </c>
      <c r="BV763" s="416">
        <v>2414.02</v>
      </c>
      <c r="BW763" s="416">
        <v>0</v>
      </c>
      <c r="BX763" s="416">
        <v>0</v>
      </c>
      <c r="BY763" s="416">
        <v>0</v>
      </c>
      <c r="BZ763" s="416">
        <v>0</v>
      </c>
      <c r="CA763" s="416">
        <v>0</v>
      </c>
      <c r="CB763" s="416">
        <v>0</v>
      </c>
      <c r="CC763" s="416">
        <v>0</v>
      </c>
      <c r="CD763" s="416">
        <v>0</v>
      </c>
      <c r="CE763" s="416">
        <v>0</v>
      </c>
      <c r="CF763" s="416">
        <v>0</v>
      </c>
      <c r="CG763" s="247"/>
      <c r="CH763" s="247"/>
      <c r="CI763" s="247"/>
      <c r="CJ763" s="247"/>
      <c r="CK763" s="247"/>
      <c r="CL763" s="247"/>
      <c r="CM763" s="247"/>
      <c r="CN763" s="247"/>
      <c r="CO763" s="247"/>
      <c r="CP763" s="247"/>
      <c r="CQ763" s="247"/>
      <c r="CR763" s="247"/>
      <c r="CS763" s="247"/>
      <c r="CT763" s="247"/>
      <c r="CU763" s="247"/>
      <c r="CV763" s="247"/>
      <c r="CW763" s="247"/>
      <c r="CX763" s="247"/>
      <c r="CY763" s="247"/>
      <c r="CZ763" s="247"/>
      <c r="DA763" s="247"/>
      <c r="DB763" s="247"/>
      <c r="DC763" s="247"/>
      <c r="DD763" s="247"/>
      <c r="DE763" s="247"/>
    </row>
    <row r="764" spans="1:109" x14ac:dyDescent="0.2">
      <c r="A764" s="150" t="s">
        <v>249</v>
      </c>
      <c r="B764" s="151" t="s">
        <v>276</v>
      </c>
      <c r="C764" s="152" t="s">
        <v>278</v>
      </c>
      <c r="D764" s="404" t="s">
        <v>248</v>
      </c>
      <c r="E764" s="416">
        <v>2360</v>
      </c>
      <c r="F764" s="416">
        <v>1457713</v>
      </c>
      <c r="G764" s="416">
        <v>593271</v>
      </c>
      <c r="H764" s="416">
        <v>490063</v>
      </c>
      <c r="I764" s="416">
        <v>185489</v>
      </c>
      <c r="J764" s="416">
        <v>77394</v>
      </c>
      <c r="K764" s="416">
        <v>25561</v>
      </c>
      <c r="L764" s="416">
        <v>20287</v>
      </c>
      <c r="M764" s="416">
        <v>0</v>
      </c>
      <c r="N764" s="416">
        <v>2852138</v>
      </c>
      <c r="O764" s="416">
        <v>937</v>
      </c>
      <c r="P764" s="416">
        <v>2002725</v>
      </c>
      <c r="Q764" s="416">
        <v>683994</v>
      </c>
      <c r="R764" s="416">
        <v>226815</v>
      </c>
      <c r="S764" s="416">
        <v>115026</v>
      </c>
      <c r="T764" s="416">
        <v>34150</v>
      </c>
      <c r="U764" s="416">
        <v>18261</v>
      </c>
      <c r="V764" s="416">
        <v>2719</v>
      </c>
      <c r="W764" s="416">
        <v>0</v>
      </c>
      <c r="X764" s="416">
        <v>3084627</v>
      </c>
      <c r="Y764" s="416">
        <v>3297</v>
      </c>
      <c r="Z764" s="416">
        <v>3460438</v>
      </c>
      <c r="AA764" s="416">
        <v>1277265</v>
      </c>
      <c r="AB764" s="416">
        <v>716878</v>
      </c>
      <c r="AC764" s="416">
        <v>300515</v>
      </c>
      <c r="AD764" s="416">
        <v>111544</v>
      </c>
      <c r="AE764" s="416">
        <v>43822</v>
      </c>
      <c r="AF764" s="416">
        <v>23006</v>
      </c>
      <c r="AG764" s="416">
        <v>0</v>
      </c>
      <c r="AH764" s="416">
        <v>5936765</v>
      </c>
      <c r="AI764" s="416">
        <v>859.2</v>
      </c>
      <c r="AJ764" s="416">
        <v>1031.04</v>
      </c>
      <c r="AK764" s="416">
        <v>1202.8799999999999</v>
      </c>
      <c r="AL764" s="416">
        <v>1374.7199999999998</v>
      </c>
      <c r="AM764" s="416">
        <v>1546.56</v>
      </c>
      <c r="AN764" s="416">
        <v>1890.24</v>
      </c>
      <c r="AO764" s="416">
        <v>2233.92</v>
      </c>
      <c r="AP764" s="416">
        <v>2577.6</v>
      </c>
      <c r="AQ764" s="416">
        <v>3093.12</v>
      </c>
      <c r="AR764" s="416">
        <v>0</v>
      </c>
      <c r="AS764" s="416">
        <v>2.7467411545623834</v>
      </c>
      <c r="AT764" s="416">
        <v>1413.8277855369336</v>
      </c>
      <c r="AU764" s="416">
        <v>493.20879888268161</v>
      </c>
      <c r="AV764" s="416">
        <v>356.48204725325888</v>
      </c>
      <c r="AW764" s="416">
        <v>119.93650424167184</v>
      </c>
      <c r="AX764" s="416">
        <v>40.944007110208226</v>
      </c>
      <c r="AY764" s="416">
        <v>11.442218163586878</v>
      </c>
      <c r="AZ764" s="416">
        <v>7.8704996896337684</v>
      </c>
      <c r="BA764" s="416">
        <v>0</v>
      </c>
      <c r="BB764" s="416">
        <v>2446.4586020325364</v>
      </c>
      <c r="BC764" s="416">
        <v>1.0905493482309123</v>
      </c>
      <c r="BD764" s="416">
        <v>1942.4319134078212</v>
      </c>
      <c r="BE764" s="416">
        <v>568.63028731045495</v>
      </c>
      <c r="BF764" s="416">
        <v>164.98996159217879</v>
      </c>
      <c r="BG764" s="416">
        <v>74.375387957790196</v>
      </c>
      <c r="BH764" s="416">
        <v>18.066488911460979</v>
      </c>
      <c r="BI764" s="416">
        <v>8.1744198538891268</v>
      </c>
      <c r="BJ764" s="416">
        <v>1.0548572315332092</v>
      </c>
      <c r="BK764" s="416">
        <v>0</v>
      </c>
      <c r="BL764" s="416">
        <v>2778.8138656133592</v>
      </c>
      <c r="BM764" s="416">
        <v>3.84</v>
      </c>
      <c r="BN764" s="416">
        <v>3356.26</v>
      </c>
      <c r="BO764" s="416">
        <v>1061.8399999999999</v>
      </c>
      <c r="BP764" s="416">
        <v>521.47</v>
      </c>
      <c r="BQ764" s="416">
        <v>194.31</v>
      </c>
      <c r="BR764" s="416">
        <v>59.01</v>
      </c>
      <c r="BS764" s="416">
        <v>19.62</v>
      </c>
      <c r="BT764" s="416">
        <v>8.93</v>
      </c>
      <c r="BU764" s="416">
        <v>0</v>
      </c>
      <c r="BV764" s="416">
        <v>5225.2800000000016</v>
      </c>
      <c r="BW764" s="416">
        <v>3.8</v>
      </c>
      <c r="BX764" s="416">
        <v>3356.3</v>
      </c>
      <c r="BY764" s="416">
        <v>1061.8</v>
      </c>
      <c r="BZ764" s="416">
        <v>521.5</v>
      </c>
      <c r="CA764" s="416">
        <v>194.3</v>
      </c>
      <c r="CB764" s="416">
        <v>59</v>
      </c>
      <c r="CC764" s="416">
        <v>19.600000000000001</v>
      </c>
      <c r="CD764" s="416">
        <v>8.9</v>
      </c>
      <c r="CE764" s="416">
        <v>0</v>
      </c>
      <c r="CF764" s="416">
        <v>5225.2000000000007</v>
      </c>
      <c r="CG764" s="247"/>
      <c r="CH764" s="247"/>
      <c r="CI764" s="247"/>
      <c r="CJ764" s="247"/>
      <c r="CK764" s="247"/>
      <c r="CL764" s="247"/>
      <c r="CM764" s="247"/>
      <c r="CN764" s="247"/>
      <c r="CO764" s="247"/>
      <c r="CP764" s="247"/>
      <c r="CQ764" s="247"/>
      <c r="CR764" s="247"/>
      <c r="CS764" s="247"/>
      <c r="CT764" s="247"/>
      <c r="CU764" s="247"/>
      <c r="CV764" s="247"/>
      <c r="CW764" s="247"/>
      <c r="CX764" s="247"/>
      <c r="CY764" s="247"/>
      <c r="CZ764" s="247"/>
      <c r="DA764" s="247"/>
      <c r="DB764" s="247"/>
      <c r="DC764" s="247"/>
      <c r="DD764" s="247"/>
      <c r="DE764" s="247"/>
    </row>
    <row r="765" spans="1:109" x14ac:dyDescent="0.2">
      <c r="A765" s="150" t="s">
        <v>251</v>
      </c>
      <c r="B765" s="151" t="s">
        <v>276</v>
      </c>
      <c r="C765" s="152" t="s">
        <v>285</v>
      </c>
      <c r="D765" s="404" t="s">
        <v>250</v>
      </c>
      <c r="E765" s="416">
        <v>0</v>
      </c>
      <c r="F765" s="416">
        <v>272444</v>
      </c>
      <c r="G765" s="416">
        <v>385970</v>
      </c>
      <c r="H765" s="416">
        <v>775128</v>
      </c>
      <c r="I765" s="416">
        <v>453709</v>
      </c>
      <c r="J765" s="416">
        <v>260328</v>
      </c>
      <c r="K765" s="416">
        <v>30938</v>
      </c>
      <c r="L765" s="416">
        <v>5226</v>
      </c>
      <c r="M765" s="416">
        <v>0</v>
      </c>
      <c r="N765" s="416">
        <v>2183743</v>
      </c>
      <c r="O765" s="416">
        <v>0</v>
      </c>
      <c r="P765" s="416">
        <v>248876</v>
      </c>
      <c r="Q765" s="416">
        <v>353478</v>
      </c>
      <c r="R765" s="416">
        <v>594263</v>
      </c>
      <c r="S765" s="416">
        <v>219308</v>
      </c>
      <c r="T765" s="416">
        <v>88114</v>
      </c>
      <c r="U765" s="416">
        <v>19538</v>
      </c>
      <c r="V765" s="416">
        <v>7341</v>
      </c>
      <c r="W765" s="416">
        <v>0</v>
      </c>
      <c r="X765" s="416">
        <v>1530918</v>
      </c>
      <c r="Y765" s="416">
        <v>0</v>
      </c>
      <c r="Z765" s="416">
        <v>521320</v>
      </c>
      <c r="AA765" s="416">
        <v>739448</v>
      </c>
      <c r="AB765" s="416">
        <v>1369391</v>
      </c>
      <c r="AC765" s="416">
        <v>673017</v>
      </c>
      <c r="AD765" s="416">
        <v>348442</v>
      </c>
      <c r="AE765" s="416">
        <v>50476</v>
      </c>
      <c r="AF765" s="416">
        <v>12567</v>
      </c>
      <c r="AG765" s="416">
        <v>0</v>
      </c>
      <c r="AH765" s="416">
        <v>3714661</v>
      </c>
      <c r="AI765" s="416">
        <v>920.31666666666672</v>
      </c>
      <c r="AJ765" s="416">
        <v>1104.3799999999999</v>
      </c>
      <c r="AK765" s="416">
        <v>1288.4433333333334</v>
      </c>
      <c r="AL765" s="416">
        <v>1472.5066666666664</v>
      </c>
      <c r="AM765" s="416">
        <v>1656.57</v>
      </c>
      <c r="AN765" s="416">
        <v>2024.6966666666667</v>
      </c>
      <c r="AO765" s="416">
        <v>2392.8233333333333</v>
      </c>
      <c r="AP765" s="416">
        <v>2760.95</v>
      </c>
      <c r="AQ765" s="416">
        <v>3313.14</v>
      </c>
      <c r="AR765" s="416">
        <v>0</v>
      </c>
      <c r="AS765" s="416">
        <v>0</v>
      </c>
      <c r="AT765" s="416">
        <v>246.69407269237041</v>
      </c>
      <c r="AU765" s="416">
        <v>299.56303860213745</v>
      </c>
      <c r="AV765" s="416">
        <v>526.40033321863859</v>
      </c>
      <c r="AW765" s="416">
        <v>273.88459286356749</v>
      </c>
      <c r="AX765" s="416">
        <v>128.57629702556267</v>
      </c>
      <c r="AY765" s="416">
        <v>12.929496118253612</v>
      </c>
      <c r="AZ765" s="416">
        <v>1.8928267444176825</v>
      </c>
      <c r="BA765" s="416">
        <v>0</v>
      </c>
      <c r="BB765" s="416">
        <v>1489.940657264948</v>
      </c>
      <c r="BC765" s="416">
        <v>0</v>
      </c>
      <c r="BD765" s="416">
        <v>225.35359206070376</v>
      </c>
      <c r="BE765" s="416">
        <v>274.34501064592155</v>
      </c>
      <c r="BF765" s="416">
        <v>403.57236639562478</v>
      </c>
      <c r="BG765" s="416">
        <v>132.38679922973373</v>
      </c>
      <c r="BH765" s="416">
        <v>43.519605405912657</v>
      </c>
      <c r="BI765" s="416">
        <v>8.165249698055435</v>
      </c>
      <c r="BJ765" s="416">
        <v>2.6588674188232315</v>
      </c>
      <c r="BK765" s="416">
        <v>0</v>
      </c>
      <c r="BL765" s="416">
        <v>1090.0014908547753</v>
      </c>
      <c r="BM765" s="416">
        <v>0</v>
      </c>
      <c r="BN765" s="416">
        <v>472.05</v>
      </c>
      <c r="BO765" s="416">
        <v>573.91</v>
      </c>
      <c r="BP765" s="416">
        <v>929.97</v>
      </c>
      <c r="BQ765" s="416">
        <v>406.27</v>
      </c>
      <c r="BR765" s="416">
        <v>172.1</v>
      </c>
      <c r="BS765" s="416">
        <v>21.09</v>
      </c>
      <c r="BT765" s="416">
        <v>4.55</v>
      </c>
      <c r="BU765" s="416">
        <v>0</v>
      </c>
      <c r="BV765" s="416">
        <v>2579.94</v>
      </c>
      <c r="BW765" s="416">
        <v>0</v>
      </c>
      <c r="BX765" s="416">
        <v>472.05</v>
      </c>
      <c r="BY765" s="416">
        <v>573.91</v>
      </c>
      <c r="BZ765" s="416">
        <v>929.97</v>
      </c>
      <c r="CA765" s="416">
        <v>406.27</v>
      </c>
      <c r="CB765" s="416">
        <v>172.1</v>
      </c>
      <c r="CC765" s="416">
        <v>21.1</v>
      </c>
      <c r="CD765" s="416">
        <v>4.55</v>
      </c>
      <c r="CE765" s="416">
        <v>0</v>
      </c>
      <c r="CF765" s="416">
        <v>2579.9499999999998</v>
      </c>
      <c r="CG765" s="247"/>
      <c r="CH765" s="247"/>
      <c r="CI765" s="247"/>
      <c r="CJ765" s="247"/>
      <c r="CK765" s="247"/>
      <c r="CL765" s="247"/>
      <c r="CM765" s="247"/>
      <c r="CN765" s="247"/>
      <c r="CO765" s="247"/>
      <c r="CP765" s="247"/>
      <c r="CQ765" s="247"/>
      <c r="CR765" s="247"/>
      <c r="CS765" s="247"/>
      <c r="CT765" s="247"/>
      <c r="CU765" s="247"/>
      <c r="CV765" s="247"/>
      <c r="CW765" s="247"/>
      <c r="CX765" s="247"/>
      <c r="CY765" s="247"/>
      <c r="CZ765" s="247"/>
      <c r="DA765" s="247"/>
      <c r="DB765" s="247"/>
      <c r="DC765" s="247"/>
      <c r="DD765" s="247"/>
      <c r="DE765" s="247"/>
    </row>
    <row r="766" spans="1:109" x14ac:dyDescent="0.2">
      <c r="A766" s="150" t="s">
        <v>253</v>
      </c>
      <c r="B766" s="151" t="s">
        <v>292</v>
      </c>
      <c r="C766" s="152" t="s">
        <v>128</v>
      </c>
      <c r="D766" s="404" t="s">
        <v>252</v>
      </c>
      <c r="E766" s="416">
        <v>0</v>
      </c>
      <c r="F766" s="416">
        <v>0</v>
      </c>
      <c r="G766" s="416">
        <v>14938.08</v>
      </c>
      <c r="H766" s="416">
        <v>27885.01</v>
      </c>
      <c r="I766" s="416">
        <v>9969.42</v>
      </c>
      <c r="J766" s="416">
        <v>35020.769999999997</v>
      </c>
      <c r="K766" s="416">
        <v>2183.75</v>
      </c>
      <c r="L766" s="416">
        <v>1076.21</v>
      </c>
      <c r="M766" s="416">
        <v>0</v>
      </c>
      <c r="N766" s="416">
        <v>91073.24</v>
      </c>
      <c r="O766" s="416">
        <v>0</v>
      </c>
      <c r="P766" s="416">
        <v>1939.81</v>
      </c>
      <c r="Q766" s="416">
        <v>22390.13</v>
      </c>
      <c r="R766" s="416">
        <v>51946.66</v>
      </c>
      <c r="S766" s="416">
        <v>21217.3</v>
      </c>
      <c r="T766" s="416">
        <v>16853.47</v>
      </c>
      <c r="U766" s="416">
        <v>2528.7199999999998</v>
      </c>
      <c r="V766" s="416">
        <v>1292.07</v>
      </c>
      <c r="W766" s="416">
        <v>0</v>
      </c>
      <c r="X766" s="416">
        <v>118168.16000000002</v>
      </c>
      <c r="Y766" s="416">
        <v>0</v>
      </c>
      <c r="Z766" s="416">
        <v>1939.81</v>
      </c>
      <c r="AA766" s="416">
        <v>37328.21</v>
      </c>
      <c r="AB766" s="416">
        <v>79831.67</v>
      </c>
      <c r="AC766" s="416">
        <v>31186.720000000001</v>
      </c>
      <c r="AD766" s="416">
        <v>51874.239999999998</v>
      </c>
      <c r="AE766" s="416">
        <v>4712.4699999999993</v>
      </c>
      <c r="AF766" s="416">
        <v>2368.2799999999997</v>
      </c>
      <c r="AG766" s="416">
        <v>0</v>
      </c>
      <c r="AH766" s="416">
        <v>209241.4</v>
      </c>
      <c r="AI766" s="416">
        <v>524.13333333333344</v>
      </c>
      <c r="AJ766" s="416">
        <v>628.96</v>
      </c>
      <c r="AK766" s="416">
        <v>733.78666666666675</v>
      </c>
      <c r="AL766" s="416">
        <v>838.61333333333334</v>
      </c>
      <c r="AM766" s="416">
        <v>943.44</v>
      </c>
      <c r="AN766" s="416">
        <v>1153.0933333333335</v>
      </c>
      <c r="AO766" s="416">
        <v>1362.7466666666667</v>
      </c>
      <c r="AP766" s="416">
        <v>1572.4</v>
      </c>
      <c r="AQ766" s="416">
        <v>1886.88</v>
      </c>
      <c r="AR766" s="416">
        <v>0</v>
      </c>
      <c r="AS766" s="416">
        <v>0</v>
      </c>
      <c r="AT766" s="416">
        <v>0</v>
      </c>
      <c r="AU766" s="416">
        <v>20.357524439437437</v>
      </c>
      <c r="AV766" s="416">
        <v>33.251331563215466</v>
      </c>
      <c r="AW766" s="416">
        <v>10.567094886797252</v>
      </c>
      <c r="AX766" s="416">
        <v>30.371149487754671</v>
      </c>
      <c r="AY766" s="416">
        <v>1.6024621842161908</v>
      </c>
      <c r="AZ766" s="416">
        <v>0.68443780208598315</v>
      </c>
      <c r="BA766" s="416">
        <v>0</v>
      </c>
      <c r="BB766" s="416">
        <v>96.834000363507002</v>
      </c>
      <c r="BC766" s="416">
        <v>0</v>
      </c>
      <c r="BD766" s="416">
        <v>3.0841547952175015</v>
      </c>
      <c r="BE766" s="416">
        <v>30.513132790638512</v>
      </c>
      <c r="BF766" s="416">
        <v>61.943517870770798</v>
      </c>
      <c r="BG766" s="416">
        <v>22.489294496735351</v>
      </c>
      <c r="BH766" s="416">
        <v>14.61587671422955</v>
      </c>
      <c r="BI766" s="416">
        <v>1.8556053460657886</v>
      </c>
      <c r="BJ766" s="416">
        <v>0.82171839226659871</v>
      </c>
      <c r="BK766" s="416">
        <v>0</v>
      </c>
      <c r="BL766" s="416">
        <v>135.32330040592413</v>
      </c>
      <c r="BM766" s="416">
        <v>0</v>
      </c>
      <c r="BN766" s="416">
        <v>3.08</v>
      </c>
      <c r="BO766" s="416">
        <v>50.87</v>
      </c>
      <c r="BP766" s="416">
        <v>95.19</v>
      </c>
      <c r="BQ766" s="416">
        <v>33.06</v>
      </c>
      <c r="BR766" s="416">
        <v>44.99</v>
      </c>
      <c r="BS766" s="416">
        <v>3.46</v>
      </c>
      <c r="BT766" s="416">
        <v>1.51</v>
      </c>
      <c r="BU766" s="416">
        <v>0</v>
      </c>
      <c r="BV766" s="416">
        <v>232.16</v>
      </c>
      <c r="BW766" s="416">
        <v>0</v>
      </c>
      <c r="BX766" s="416">
        <v>3.08</v>
      </c>
      <c r="BY766" s="416">
        <v>50.87</v>
      </c>
      <c r="BZ766" s="416">
        <v>95.2</v>
      </c>
      <c r="CA766" s="416">
        <v>33.06</v>
      </c>
      <c r="CB766" s="416">
        <v>44.99</v>
      </c>
      <c r="CC766" s="416">
        <v>3.46</v>
      </c>
      <c r="CD766" s="416">
        <v>1.51</v>
      </c>
      <c r="CE766" s="416">
        <v>0</v>
      </c>
      <c r="CF766" s="416">
        <v>232.17000000000002</v>
      </c>
      <c r="CG766" s="247"/>
      <c r="CH766" s="247"/>
      <c r="CI766" s="247"/>
      <c r="CJ766" s="247"/>
      <c r="CK766" s="247"/>
      <c r="CL766" s="247"/>
      <c r="CM766" s="247"/>
      <c r="CN766" s="247"/>
      <c r="CO766" s="247"/>
      <c r="CP766" s="247"/>
      <c r="CQ766" s="247"/>
      <c r="CR766" s="247"/>
      <c r="CS766" s="247"/>
      <c r="CT766" s="247"/>
      <c r="CU766" s="247"/>
      <c r="CV766" s="247"/>
      <c r="CW766" s="247"/>
      <c r="CX766" s="247"/>
      <c r="CY766" s="247"/>
      <c r="CZ766" s="247"/>
      <c r="DA766" s="247"/>
      <c r="DB766" s="247"/>
      <c r="DC766" s="247"/>
      <c r="DD766" s="247"/>
      <c r="DE766" s="247"/>
    </row>
    <row r="767" spans="1:109" x14ac:dyDescent="0.2">
      <c r="A767" s="150" t="s">
        <v>255</v>
      </c>
      <c r="B767" s="151" t="s">
        <v>276</v>
      </c>
      <c r="C767" s="152" t="s">
        <v>69</v>
      </c>
      <c r="D767" s="404" t="s">
        <v>254</v>
      </c>
      <c r="E767" s="416">
        <v>4768</v>
      </c>
      <c r="F767" s="416">
        <v>942297</v>
      </c>
      <c r="G767" s="416">
        <v>1263901</v>
      </c>
      <c r="H767" s="416">
        <v>996017</v>
      </c>
      <c r="I767" s="416">
        <v>496102</v>
      </c>
      <c r="J767" s="416">
        <v>162548</v>
      </c>
      <c r="K767" s="416">
        <v>47654</v>
      </c>
      <c r="L767" s="416">
        <v>22448</v>
      </c>
      <c r="M767" s="416">
        <v>0</v>
      </c>
      <c r="N767" s="416">
        <v>3935735</v>
      </c>
      <c r="O767" s="416">
        <v>2528</v>
      </c>
      <c r="P767" s="416">
        <v>1214994</v>
      </c>
      <c r="Q767" s="416">
        <v>1610847</v>
      </c>
      <c r="R767" s="416">
        <v>818211</v>
      </c>
      <c r="S767" s="416">
        <v>362550</v>
      </c>
      <c r="T767" s="416">
        <v>134465</v>
      </c>
      <c r="U767" s="416">
        <v>17366</v>
      </c>
      <c r="V767" s="416">
        <v>16950</v>
      </c>
      <c r="W767" s="416">
        <v>0</v>
      </c>
      <c r="X767" s="416">
        <v>4177911</v>
      </c>
      <c r="Y767" s="416">
        <v>7296</v>
      </c>
      <c r="Z767" s="416">
        <v>2157291</v>
      </c>
      <c r="AA767" s="416">
        <v>2874748</v>
      </c>
      <c r="AB767" s="416">
        <v>1814228</v>
      </c>
      <c r="AC767" s="416">
        <v>858652</v>
      </c>
      <c r="AD767" s="416">
        <v>297013</v>
      </c>
      <c r="AE767" s="416">
        <v>65020</v>
      </c>
      <c r="AF767" s="416">
        <v>39398</v>
      </c>
      <c r="AG767" s="416">
        <v>0</v>
      </c>
      <c r="AH767" s="416">
        <v>8113646</v>
      </c>
      <c r="AI767" s="416">
        <v>831.69444444444446</v>
      </c>
      <c r="AJ767" s="416">
        <v>998.0333333333333</v>
      </c>
      <c r="AK767" s="416">
        <v>1164.3722222222223</v>
      </c>
      <c r="AL767" s="416">
        <v>1330.711111111111</v>
      </c>
      <c r="AM767" s="416">
        <v>1497.05</v>
      </c>
      <c r="AN767" s="416">
        <v>1829.7277777777779</v>
      </c>
      <c r="AO767" s="416">
        <v>2162.4055555555556</v>
      </c>
      <c r="AP767" s="416">
        <v>2495.0833333333335</v>
      </c>
      <c r="AQ767" s="416">
        <v>2994.1</v>
      </c>
      <c r="AR767" s="416">
        <v>0</v>
      </c>
      <c r="AS767" s="416">
        <v>5.7328746534851875</v>
      </c>
      <c r="AT767" s="416">
        <v>944.15383587722522</v>
      </c>
      <c r="AU767" s="416">
        <v>1085.4784886467194</v>
      </c>
      <c r="AV767" s="416">
        <v>748.48477004776066</v>
      </c>
      <c r="AW767" s="416">
        <v>331.38639324003873</v>
      </c>
      <c r="AX767" s="416">
        <v>88.837258730047878</v>
      </c>
      <c r="AY767" s="416">
        <v>22.03749425151516</v>
      </c>
      <c r="AZ767" s="416">
        <v>8.9968938913195942</v>
      </c>
      <c r="BA767" s="416">
        <v>0</v>
      </c>
      <c r="BB767" s="416">
        <v>3235.1080093381115</v>
      </c>
      <c r="BC767" s="416">
        <v>3.0395778364116093</v>
      </c>
      <c r="BD767" s="416">
        <v>1217.3881967870145</v>
      </c>
      <c r="BE767" s="416">
        <v>1383.4467786647072</v>
      </c>
      <c r="BF767" s="416">
        <v>614.86748939581184</v>
      </c>
      <c r="BG767" s="416">
        <v>242.1762800173675</v>
      </c>
      <c r="BH767" s="416">
        <v>73.489073966679925</v>
      </c>
      <c r="BI767" s="416">
        <v>8.0308709693165792</v>
      </c>
      <c r="BJ767" s="416">
        <v>6.7933602752079087</v>
      </c>
      <c r="BK767" s="416">
        <v>0</v>
      </c>
      <c r="BL767" s="416">
        <v>3549.2316279125166</v>
      </c>
      <c r="BM767" s="416">
        <v>8.77</v>
      </c>
      <c r="BN767" s="416">
        <v>2161.54</v>
      </c>
      <c r="BO767" s="416">
        <v>2468.9299999999998</v>
      </c>
      <c r="BP767" s="416">
        <v>1363.35</v>
      </c>
      <c r="BQ767" s="416">
        <v>573.55999999999995</v>
      </c>
      <c r="BR767" s="416">
        <v>162.33000000000001</v>
      </c>
      <c r="BS767" s="416">
        <v>30.07</v>
      </c>
      <c r="BT767" s="416">
        <v>15.79</v>
      </c>
      <c r="BU767" s="416">
        <v>0</v>
      </c>
      <c r="BV767" s="416">
        <v>6784.3399999999992</v>
      </c>
      <c r="BW767" s="416">
        <v>0</v>
      </c>
      <c r="BX767" s="416">
        <v>0</v>
      </c>
      <c r="BY767" s="416">
        <v>0</v>
      </c>
      <c r="BZ767" s="416">
        <v>0</v>
      </c>
      <c r="CA767" s="416">
        <v>0</v>
      </c>
      <c r="CB767" s="416">
        <v>0</v>
      </c>
      <c r="CC767" s="416">
        <v>0</v>
      </c>
      <c r="CD767" s="416">
        <v>0</v>
      </c>
      <c r="CE767" s="416">
        <v>0</v>
      </c>
      <c r="CF767" s="416">
        <v>0</v>
      </c>
      <c r="CG767" s="247"/>
      <c r="CH767" s="247"/>
      <c r="CI767" s="247"/>
      <c r="CJ767" s="247"/>
      <c r="CK767" s="247"/>
      <c r="CL767" s="247"/>
      <c r="CM767" s="247"/>
      <c r="CN767" s="247"/>
      <c r="CO767" s="247"/>
      <c r="CP767" s="247"/>
      <c r="CQ767" s="247"/>
      <c r="CR767" s="247"/>
      <c r="CS767" s="247"/>
      <c r="CT767" s="247"/>
      <c r="CU767" s="247"/>
      <c r="CV767" s="247"/>
      <c r="CW767" s="247"/>
      <c r="CX767" s="247"/>
      <c r="CY767" s="247"/>
      <c r="CZ767" s="247"/>
      <c r="DA767" s="247"/>
      <c r="DB767" s="247"/>
      <c r="DC767" s="247"/>
      <c r="DD767" s="247"/>
      <c r="DE767" s="247"/>
    </row>
    <row r="768" spans="1:109" x14ac:dyDescent="0.2">
      <c r="A768" s="150" t="s">
        <v>257</v>
      </c>
      <c r="B768" s="151" t="s">
        <v>276</v>
      </c>
      <c r="C768" s="152" t="s">
        <v>278</v>
      </c>
      <c r="D768" s="404" t="s">
        <v>256</v>
      </c>
      <c r="E768" s="416">
        <v>13674</v>
      </c>
      <c r="F768" s="416">
        <v>1702779</v>
      </c>
      <c r="G768" s="416">
        <v>201789</v>
      </c>
      <c r="H768" s="416">
        <v>122559</v>
      </c>
      <c r="I768" s="416">
        <v>60560</v>
      </c>
      <c r="J768" s="416">
        <v>24167</v>
      </c>
      <c r="K768" s="416">
        <v>1743</v>
      </c>
      <c r="L768" s="416">
        <v>2707</v>
      </c>
      <c r="M768" s="416">
        <v>0</v>
      </c>
      <c r="N768" s="416">
        <v>2129978</v>
      </c>
      <c r="O768" s="416">
        <v>7347</v>
      </c>
      <c r="P768" s="416">
        <v>2636475</v>
      </c>
      <c r="Q768" s="416">
        <v>147719</v>
      </c>
      <c r="R768" s="416">
        <v>59383</v>
      </c>
      <c r="S768" s="416">
        <v>29625</v>
      </c>
      <c r="T768" s="416">
        <v>19094</v>
      </c>
      <c r="U768" s="416">
        <v>8763</v>
      </c>
      <c r="V768" s="416">
        <v>2674</v>
      </c>
      <c r="W768" s="416">
        <v>0</v>
      </c>
      <c r="X768" s="416">
        <v>2911080</v>
      </c>
      <c r="Y768" s="416">
        <v>21021</v>
      </c>
      <c r="Z768" s="416">
        <v>4339254</v>
      </c>
      <c r="AA768" s="416">
        <v>349508</v>
      </c>
      <c r="AB768" s="416">
        <v>181942</v>
      </c>
      <c r="AC768" s="416">
        <v>90185</v>
      </c>
      <c r="AD768" s="416">
        <v>43261</v>
      </c>
      <c r="AE768" s="416">
        <v>10506</v>
      </c>
      <c r="AF768" s="416">
        <v>5381</v>
      </c>
      <c r="AG768" s="416">
        <v>0</v>
      </c>
      <c r="AH768" s="416">
        <v>5041058</v>
      </c>
      <c r="AI768" s="416">
        <v>905.45</v>
      </c>
      <c r="AJ768" s="416">
        <v>1086.54</v>
      </c>
      <c r="AK768" s="416">
        <v>1267.6299999999999</v>
      </c>
      <c r="AL768" s="416">
        <v>1448.7199999999998</v>
      </c>
      <c r="AM768" s="416">
        <v>1629.81</v>
      </c>
      <c r="AN768" s="416">
        <v>1991.99</v>
      </c>
      <c r="AO768" s="416">
        <v>2354.17</v>
      </c>
      <c r="AP768" s="416">
        <v>2716.35</v>
      </c>
      <c r="AQ768" s="416">
        <v>3259.62</v>
      </c>
      <c r="AR768" s="416">
        <v>0</v>
      </c>
      <c r="AS768" s="416">
        <v>15.101883041581534</v>
      </c>
      <c r="AT768" s="416">
        <v>1567.157214644652</v>
      </c>
      <c r="AU768" s="416">
        <v>159.18604009056273</v>
      </c>
      <c r="AV768" s="416">
        <v>84.598128002650625</v>
      </c>
      <c r="AW768" s="416">
        <v>37.157705499414043</v>
      </c>
      <c r="AX768" s="416">
        <v>12.132089016511127</v>
      </c>
      <c r="AY768" s="416">
        <v>0.74038833219351197</v>
      </c>
      <c r="AZ768" s="416">
        <v>0.99655788097999154</v>
      </c>
      <c r="BA768" s="416">
        <v>0</v>
      </c>
      <c r="BB768" s="416">
        <v>1877.0700065085455</v>
      </c>
      <c r="BC768" s="416">
        <v>8.1141973604285162</v>
      </c>
      <c r="BD768" s="416">
        <v>2426.4868297531616</v>
      </c>
      <c r="BE768" s="416">
        <v>116.53163778074045</v>
      </c>
      <c r="BF768" s="416">
        <v>40.989977359324101</v>
      </c>
      <c r="BG768" s="416">
        <v>18.17696541314632</v>
      </c>
      <c r="BH768" s="416">
        <v>9.5853894848869725</v>
      </c>
      <c r="BI768" s="416">
        <v>3.7223310126286546</v>
      </c>
      <c r="BJ768" s="416">
        <v>0.98440922561525579</v>
      </c>
      <c r="BK768" s="416">
        <v>0</v>
      </c>
      <c r="BL768" s="416">
        <v>2624.591737389932</v>
      </c>
      <c r="BM768" s="416">
        <v>23.22</v>
      </c>
      <c r="BN768" s="416">
        <v>3993.64</v>
      </c>
      <c r="BO768" s="416">
        <v>275.72000000000003</v>
      </c>
      <c r="BP768" s="416">
        <v>125.59</v>
      </c>
      <c r="BQ768" s="416">
        <v>55.33</v>
      </c>
      <c r="BR768" s="416">
        <v>21.72</v>
      </c>
      <c r="BS768" s="416">
        <v>4.46</v>
      </c>
      <c r="BT768" s="416">
        <v>1.98</v>
      </c>
      <c r="BU768" s="416">
        <v>0</v>
      </c>
      <c r="BV768" s="416">
        <v>4501.66</v>
      </c>
      <c r="BW768" s="416">
        <v>0</v>
      </c>
      <c r="BX768" s="416">
        <v>0</v>
      </c>
      <c r="BY768" s="416">
        <v>0</v>
      </c>
      <c r="BZ768" s="416">
        <v>0</v>
      </c>
      <c r="CA768" s="416">
        <v>0</v>
      </c>
      <c r="CB768" s="416">
        <v>0</v>
      </c>
      <c r="CC768" s="416">
        <v>0</v>
      </c>
      <c r="CD768" s="416">
        <v>0</v>
      </c>
      <c r="CE768" s="416">
        <v>0</v>
      </c>
      <c r="CF768" s="416">
        <v>0</v>
      </c>
      <c r="CG768" s="247"/>
      <c r="CH768" s="247"/>
      <c r="CI768" s="247"/>
      <c r="CJ768" s="247"/>
      <c r="CK768" s="247"/>
      <c r="CL768" s="247"/>
      <c r="CM768" s="247"/>
      <c r="CN768" s="247"/>
      <c r="CO768" s="247"/>
      <c r="CP768" s="247"/>
      <c r="CQ768" s="247"/>
      <c r="CR768" s="247"/>
      <c r="CS768" s="247"/>
      <c r="CT768" s="247"/>
      <c r="CU768" s="247"/>
      <c r="CV768" s="247"/>
      <c r="CW768" s="247"/>
      <c r="CX768" s="247"/>
      <c r="CY768" s="247"/>
      <c r="CZ768" s="247"/>
      <c r="DA768" s="247"/>
      <c r="DB768" s="247"/>
      <c r="DC768" s="247"/>
      <c r="DD768" s="247"/>
      <c r="DE768" s="247"/>
    </row>
    <row r="769" spans="1:109" x14ac:dyDescent="0.2">
      <c r="A769" s="150" t="s">
        <v>259</v>
      </c>
      <c r="B769" s="151" t="s">
        <v>276</v>
      </c>
      <c r="C769" s="152" t="s">
        <v>279</v>
      </c>
      <c r="D769" s="404" t="s">
        <v>258</v>
      </c>
      <c r="E769" s="416">
        <v>4867</v>
      </c>
      <c r="F769" s="416">
        <v>1111772</v>
      </c>
      <c r="G769" s="416">
        <v>354431</v>
      </c>
      <c r="H769" s="416">
        <v>85509</v>
      </c>
      <c r="I769" s="416">
        <v>42266</v>
      </c>
      <c r="J769" s="416">
        <v>17009</v>
      </c>
      <c r="K769" s="416">
        <v>2981</v>
      </c>
      <c r="L769" s="416">
        <v>3862</v>
      </c>
      <c r="M769" s="416">
        <v>0</v>
      </c>
      <c r="N769" s="416">
        <v>1622697</v>
      </c>
      <c r="O769" s="416">
        <v>2634</v>
      </c>
      <c r="P769" s="416">
        <v>1523800</v>
      </c>
      <c r="Q769" s="416">
        <v>411922</v>
      </c>
      <c r="R769" s="416">
        <v>187183</v>
      </c>
      <c r="S769" s="416">
        <v>50101</v>
      </c>
      <c r="T769" s="416">
        <v>23291</v>
      </c>
      <c r="U769" s="416">
        <v>1903</v>
      </c>
      <c r="V769" s="416">
        <v>1715</v>
      </c>
      <c r="W769" s="416">
        <v>0</v>
      </c>
      <c r="X769" s="416">
        <v>2202549</v>
      </c>
      <c r="Y769" s="416">
        <v>7501</v>
      </c>
      <c r="Z769" s="416">
        <v>2635572</v>
      </c>
      <c r="AA769" s="416">
        <v>766353</v>
      </c>
      <c r="AB769" s="416">
        <v>272692</v>
      </c>
      <c r="AC769" s="416">
        <v>92367</v>
      </c>
      <c r="AD769" s="416">
        <v>40300</v>
      </c>
      <c r="AE769" s="416">
        <v>4884</v>
      </c>
      <c r="AF769" s="416">
        <v>5577</v>
      </c>
      <c r="AG769" s="416">
        <v>0</v>
      </c>
      <c r="AH769" s="416">
        <v>3825246</v>
      </c>
      <c r="AI769" s="416">
        <v>806.50555555555559</v>
      </c>
      <c r="AJ769" s="416">
        <v>967.80666666666662</v>
      </c>
      <c r="AK769" s="416">
        <v>1129.1077777777778</v>
      </c>
      <c r="AL769" s="416">
        <v>1290.4088888888889</v>
      </c>
      <c r="AM769" s="416">
        <v>1451.71</v>
      </c>
      <c r="AN769" s="416">
        <v>1774.3122222222223</v>
      </c>
      <c r="AO769" s="416">
        <v>2096.9144444444446</v>
      </c>
      <c r="AP769" s="416">
        <v>2419.5166666666669</v>
      </c>
      <c r="AQ769" s="416">
        <v>2903.42</v>
      </c>
      <c r="AR769" s="416">
        <v>0</v>
      </c>
      <c r="AS769" s="416">
        <v>6.0346763472043312</v>
      </c>
      <c r="AT769" s="416">
        <v>1148.7542277727646</v>
      </c>
      <c r="AU769" s="416">
        <v>313.9036033367546</v>
      </c>
      <c r="AV769" s="416">
        <v>66.265042604927984</v>
      </c>
      <c r="AW769" s="416">
        <v>29.114630332504426</v>
      </c>
      <c r="AX769" s="416">
        <v>9.5862496955001646</v>
      </c>
      <c r="AY769" s="416">
        <v>1.4216126022202993</v>
      </c>
      <c r="AZ769" s="416">
        <v>1.5961865661874615</v>
      </c>
      <c r="BA769" s="416">
        <v>0</v>
      </c>
      <c r="BB769" s="416">
        <v>1576.6762292580636</v>
      </c>
      <c r="BC769" s="416">
        <v>3.2659415447988924</v>
      </c>
      <c r="BD769" s="416">
        <v>1574.4880175792687</v>
      </c>
      <c r="BE769" s="416">
        <v>364.82079754220882</v>
      </c>
      <c r="BF769" s="416">
        <v>145.05712229026457</v>
      </c>
      <c r="BG769" s="416">
        <v>34.511713772034362</v>
      </c>
      <c r="BH769" s="416">
        <v>13.1267765099591</v>
      </c>
      <c r="BI769" s="416">
        <v>0.90752391211849359</v>
      </c>
      <c r="BJ769" s="416">
        <v>0.70881925453430772</v>
      </c>
      <c r="BK769" s="416">
        <v>0</v>
      </c>
      <c r="BL769" s="416">
        <v>2136.8867124051872</v>
      </c>
      <c r="BM769" s="416">
        <v>9.3000000000000007</v>
      </c>
      <c r="BN769" s="416">
        <v>2723.24</v>
      </c>
      <c r="BO769" s="416">
        <v>678.72</v>
      </c>
      <c r="BP769" s="416">
        <v>211.32</v>
      </c>
      <c r="BQ769" s="416">
        <v>63.63</v>
      </c>
      <c r="BR769" s="416">
        <v>22.71</v>
      </c>
      <c r="BS769" s="416">
        <v>2.33</v>
      </c>
      <c r="BT769" s="416">
        <v>2.31</v>
      </c>
      <c r="BU769" s="416">
        <v>0</v>
      </c>
      <c r="BV769" s="416">
        <v>3713.5600000000004</v>
      </c>
      <c r="BW769" s="416">
        <v>0</v>
      </c>
      <c r="BX769" s="416">
        <v>0</v>
      </c>
      <c r="BY769" s="416">
        <v>0</v>
      </c>
      <c r="BZ769" s="416">
        <v>0</v>
      </c>
      <c r="CA769" s="416">
        <v>0</v>
      </c>
      <c r="CB769" s="416">
        <v>0</v>
      </c>
      <c r="CC769" s="416">
        <v>0</v>
      </c>
      <c r="CD769" s="416">
        <v>0</v>
      </c>
      <c r="CE769" s="416">
        <v>0</v>
      </c>
      <c r="CF769" s="416">
        <v>0</v>
      </c>
      <c r="CG769" s="247"/>
      <c r="CH769" s="247"/>
      <c r="CI769" s="247"/>
      <c r="CJ769" s="247"/>
      <c r="CK769" s="247"/>
      <c r="CL769" s="247"/>
      <c r="CM769" s="247"/>
      <c r="CN769" s="247"/>
      <c r="CO769" s="247"/>
      <c r="CP769" s="247"/>
      <c r="CQ769" s="247"/>
      <c r="CR769" s="247"/>
      <c r="CS769" s="247"/>
      <c r="CT769" s="247"/>
      <c r="CU769" s="247"/>
      <c r="CV769" s="247"/>
      <c r="CW769" s="247"/>
      <c r="CX769" s="247"/>
      <c r="CY769" s="247"/>
      <c r="CZ769" s="247"/>
      <c r="DA769" s="247"/>
      <c r="DB769" s="247"/>
      <c r="DC769" s="247"/>
      <c r="DD769" s="247"/>
      <c r="DE769" s="247"/>
    </row>
    <row r="770" spans="1:109" x14ac:dyDescent="0.2">
      <c r="A770" s="150" t="s">
        <v>104</v>
      </c>
      <c r="B770" s="151" t="s">
        <v>284</v>
      </c>
      <c r="C770" s="152" t="s">
        <v>285</v>
      </c>
      <c r="D770" s="404" t="s">
        <v>103</v>
      </c>
      <c r="E770" s="416">
        <v>13901</v>
      </c>
      <c r="F770" s="416">
        <v>7816628</v>
      </c>
      <c r="G770" s="416">
        <v>6346853</v>
      </c>
      <c r="H770" s="416">
        <v>4231429</v>
      </c>
      <c r="I770" s="416">
        <v>2301776</v>
      </c>
      <c r="J770" s="416">
        <v>944170</v>
      </c>
      <c r="K770" s="416">
        <v>234693</v>
      </c>
      <c r="L770" s="416">
        <v>46538</v>
      </c>
      <c r="M770" s="416">
        <v>4456</v>
      </c>
      <c r="N770" s="416">
        <v>21940444</v>
      </c>
      <c r="O770" s="416">
        <v>25160</v>
      </c>
      <c r="P770" s="416">
        <v>7035863</v>
      </c>
      <c r="Q770" s="416">
        <v>5301973</v>
      </c>
      <c r="R770" s="416">
        <v>1984314</v>
      </c>
      <c r="S770" s="416">
        <v>790997</v>
      </c>
      <c r="T770" s="416">
        <v>255026</v>
      </c>
      <c r="U770" s="416">
        <v>51054</v>
      </c>
      <c r="V770" s="416">
        <v>6370</v>
      </c>
      <c r="W770" s="416">
        <v>0</v>
      </c>
      <c r="X770" s="416">
        <v>15450757</v>
      </c>
      <c r="Y770" s="416">
        <v>39061</v>
      </c>
      <c r="Z770" s="416">
        <v>14852491</v>
      </c>
      <c r="AA770" s="416">
        <v>11648826</v>
      </c>
      <c r="AB770" s="416">
        <v>6215743</v>
      </c>
      <c r="AC770" s="416">
        <v>3092773</v>
      </c>
      <c r="AD770" s="416">
        <v>1199196</v>
      </c>
      <c r="AE770" s="416">
        <v>285747</v>
      </c>
      <c r="AF770" s="416">
        <v>52908</v>
      </c>
      <c r="AG770" s="416">
        <v>4456</v>
      </c>
      <c r="AH770" s="416">
        <v>37391201</v>
      </c>
      <c r="AI770" s="416">
        <v>860.87222222222226</v>
      </c>
      <c r="AJ770" s="416">
        <v>1033.0466666666666</v>
      </c>
      <c r="AK770" s="416">
        <v>1205.221111111111</v>
      </c>
      <c r="AL770" s="416">
        <v>1377.3955555555553</v>
      </c>
      <c r="AM770" s="416">
        <v>1549.57</v>
      </c>
      <c r="AN770" s="416">
        <v>1893.9188888888889</v>
      </c>
      <c r="AO770" s="416">
        <v>2238.2677777777776</v>
      </c>
      <c r="AP770" s="416">
        <v>2582.6166666666668</v>
      </c>
      <c r="AQ770" s="416">
        <v>3099.14</v>
      </c>
      <c r="AR770" s="416">
        <v>0</v>
      </c>
      <c r="AS770" s="416">
        <v>16.14757642442742</v>
      </c>
      <c r="AT770" s="416">
        <v>7566.5778248159168</v>
      </c>
      <c r="AU770" s="416">
        <v>5266.1316180802241</v>
      </c>
      <c r="AV770" s="416">
        <v>3072.0507140690647</v>
      </c>
      <c r="AW770" s="416">
        <v>1485.4288609098007</v>
      </c>
      <c r="AX770" s="416">
        <v>498.52715738735731</v>
      </c>
      <c r="AY770" s="416">
        <v>104.85474630430974</v>
      </c>
      <c r="AZ770" s="416">
        <v>18.019708693379453</v>
      </c>
      <c r="BA770" s="416">
        <v>1.4378182334454075</v>
      </c>
      <c r="BB770" s="416">
        <v>18029.176024917928</v>
      </c>
      <c r="BC770" s="416">
        <v>29.226172422026753</v>
      </c>
      <c r="BD770" s="416">
        <v>6810.789122143563</v>
      </c>
      <c r="BE770" s="416">
        <v>4399.1703689226233</v>
      </c>
      <c r="BF770" s="416">
        <v>1440.6275611943961</v>
      </c>
      <c r="BG770" s="416">
        <v>510.4622572713721</v>
      </c>
      <c r="BH770" s="416">
        <v>134.65518586681233</v>
      </c>
      <c r="BI770" s="416">
        <v>22.8096032596636</v>
      </c>
      <c r="BJ770" s="416">
        <v>2.4664907038726871</v>
      </c>
      <c r="BK770" s="416">
        <v>0</v>
      </c>
      <c r="BL770" s="416">
        <v>13350.206761784331</v>
      </c>
      <c r="BM770" s="416">
        <v>45.37</v>
      </c>
      <c r="BN770" s="416">
        <v>14377.37</v>
      </c>
      <c r="BO770" s="416">
        <v>9665.2999999999993</v>
      </c>
      <c r="BP770" s="416">
        <v>4512.68</v>
      </c>
      <c r="BQ770" s="416">
        <v>1995.89</v>
      </c>
      <c r="BR770" s="416">
        <v>633.17999999999995</v>
      </c>
      <c r="BS770" s="416">
        <v>127.66</v>
      </c>
      <c r="BT770" s="416">
        <v>20.49</v>
      </c>
      <c r="BU770" s="416">
        <v>1.44</v>
      </c>
      <c r="BV770" s="416">
        <v>31379.38</v>
      </c>
      <c r="BW770" s="416">
        <v>0</v>
      </c>
      <c r="BX770" s="416">
        <v>0</v>
      </c>
      <c r="BY770" s="416">
        <v>0</v>
      </c>
      <c r="BZ770" s="416">
        <v>0</v>
      </c>
      <c r="CA770" s="416">
        <v>0</v>
      </c>
      <c r="CB770" s="416">
        <v>0</v>
      </c>
      <c r="CC770" s="416">
        <v>0</v>
      </c>
      <c r="CD770" s="416">
        <v>0</v>
      </c>
      <c r="CE770" s="416">
        <v>0</v>
      </c>
      <c r="CF770" s="416">
        <v>0</v>
      </c>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DE770" s="247"/>
    </row>
    <row r="771" spans="1:109" x14ac:dyDescent="0.2">
      <c r="A771" s="150" t="s">
        <v>261</v>
      </c>
      <c r="B771" s="151" t="s">
        <v>276</v>
      </c>
      <c r="C771" s="152" t="s">
        <v>285</v>
      </c>
      <c r="D771" s="404" t="s">
        <v>260</v>
      </c>
      <c r="E771" s="416">
        <v>1497</v>
      </c>
      <c r="F771" s="416">
        <v>350904</v>
      </c>
      <c r="G771" s="416">
        <v>591530</v>
      </c>
      <c r="H771" s="416">
        <v>833585</v>
      </c>
      <c r="I771" s="416">
        <v>288854</v>
      </c>
      <c r="J771" s="416">
        <v>173948</v>
      </c>
      <c r="K771" s="416">
        <v>77265</v>
      </c>
      <c r="L771" s="416">
        <v>23411</v>
      </c>
      <c r="M771" s="416">
        <v>0</v>
      </c>
      <c r="N771" s="416">
        <v>2340994</v>
      </c>
      <c r="O771" s="416">
        <v>55</v>
      </c>
      <c r="P771" s="416">
        <v>351209</v>
      </c>
      <c r="Q771" s="416">
        <v>404795</v>
      </c>
      <c r="R771" s="416">
        <v>610694</v>
      </c>
      <c r="S771" s="416">
        <v>131364</v>
      </c>
      <c r="T771" s="416">
        <v>60434</v>
      </c>
      <c r="U771" s="416">
        <v>19782</v>
      </c>
      <c r="V771" s="416">
        <v>14286</v>
      </c>
      <c r="W771" s="416">
        <v>0</v>
      </c>
      <c r="X771" s="416">
        <v>1592619</v>
      </c>
      <c r="Y771" s="416">
        <v>1552</v>
      </c>
      <c r="Z771" s="416">
        <v>702113</v>
      </c>
      <c r="AA771" s="416">
        <v>996325</v>
      </c>
      <c r="AB771" s="416">
        <v>1444279</v>
      </c>
      <c r="AC771" s="416">
        <v>420218</v>
      </c>
      <c r="AD771" s="416">
        <v>234382</v>
      </c>
      <c r="AE771" s="416">
        <v>97047</v>
      </c>
      <c r="AF771" s="416">
        <v>37697</v>
      </c>
      <c r="AG771" s="416">
        <v>0</v>
      </c>
      <c r="AH771" s="416">
        <v>3933613</v>
      </c>
      <c r="AI771" s="416">
        <v>825.61111111111109</v>
      </c>
      <c r="AJ771" s="416">
        <v>990.73333333333323</v>
      </c>
      <c r="AK771" s="416">
        <v>1155.8555555555556</v>
      </c>
      <c r="AL771" s="416">
        <v>1320.9777777777776</v>
      </c>
      <c r="AM771" s="416">
        <v>1486.1</v>
      </c>
      <c r="AN771" s="416">
        <v>1816.3444444444444</v>
      </c>
      <c r="AO771" s="416">
        <v>2146.5888888888885</v>
      </c>
      <c r="AP771" s="416">
        <v>2476.8333333333335</v>
      </c>
      <c r="AQ771" s="416">
        <v>2972.2</v>
      </c>
      <c r="AR771" s="416">
        <v>0</v>
      </c>
      <c r="AS771" s="416">
        <v>1.8132023416997511</v>
      </c>
      <c r="AT771" s="416">
        <v>354.18612475607296</v>
      </c>
      <c r="AU771" s="416">
        <v>511.76809866669225</v>
      </c>
      <c r="AV771" s="416">
        <v>631.03635354283028</v>
      </c>
      <c r="AW771" s="416">
        <v>194.37049996635491</v>
      </c>
      <c r="AX771" s="416">
        <v>95.768179065399977</v>
      </c>
      <c r="AY771" s="416">
        <v>35.994316564264757</v>
      </c>
      <c r="AZ771" s="416">
        <v>9.4519884260816891</v>
      </c>
      <c r="BA771" s="416">
        <v>0</v>
      </c>
      <c r="BB771" s="416">
        <v>1834.3887633293966</v>
      </c>
      <c r="BC771" s="416">
        <v>6.6617320503330871E-2</v>
      </c>
      <c r="BD771" s="416">
        <v>354.49397752506565</v>
      </c>
      <c r="BE771" s="416">
        <v>350.21244484604955</v>
      </c>
      <c r="BF771" s="416">
        <v>462.30452190296756</v>
      </c>
      <c r="BG771" s="416">
        <v>88.395128187874306</v>
      </c>
      <c r="BH771" s="416">
        <v>33.272323531390889</v>
      </c>
      <c r="BI771" s="416">
        <v>9.2155512880901505</v>
      </c>
      <c r="BJ771" s="416">
        <v>5.767848731579301</v>
      </c>
      <c r="BK771" s="416">
        <v>0</v>
      </c>
      <c r="BL771" s="416">
        <v>1303.7284133335206</v>
      </c>
      <c r="BM771" s="416">
        <v>1.88</v>
      </c>
      <c r="BN771" s="416">
        <v>708.68</v>
      </c>
      <c r="BO771" s="416">
        <v>861.98</v>
      </c>
      <c r="BP771" s="416">
        <v>1093.3399999999999</v>
      </c>
      <c r="BQ771" s="416">
        <v>282.77</v>
      </c>
      <c r="BR771" s="416">
        <v>129.04</v>
      </c>
      <c r="BS771" s="416">
        <v>45.21</v>
      </c>
      <c r="BT771" s="416">
        <v>15.22</v>
      </c>
      <c r="BU771" s="416">
        <v>0</v>
      </c>
      <c r="BV771" s="416">
        <v>3138.12</v>
      </c>
      <c r="BW771" s="416">
        <v>0</v>
      </c>
      <c r="BX771" s="416">
        <v>0</v>
      </c>
      <c r="BY771" s="416">
        <v>0</v>
      </c>
      <c r="BZ771" s="416">
        <v>0</v>
      </c>
      <c r="CA771" s="416">
        <v>0</v>
      </c>
      <c r="CB771" s="416">
        <v>0</v>
      </c>
      <c r="CC771" s="416">
        <v>0</v>
      </c>
      <c r="CD771" s="416">
        <v>0</v>
      </c>
      <c r="CE771" s="416">
        <v>0</v>
      </c>
      <c r="CF771" s="416">
        <v>0</v>
      </c>
      <c r="CG771" s="247"/>
      <c r="CH771" s="247"/>
      <c r="CI771" s="247"/>
      <c r="CJ771" s="247"/>
      <c r="CK771" s="247"/>
      <c r="CL771" s="247"/>
      <c r="CM771" s="247"/>
      <c r="CN771" s="247"/>
      <c r="CO771" s="247"/>
      <c r="CP771" s="247"/>
      <c r="CQ771" s="247"/>
      <c r="CR771" s="247"/>
      <c r="CS771" s="247"/>
      <c r="CT771" s="247"/>
      <c r="CU771" s="247"/>
      <c r="CV771" s="247"/>
      <c r="CW771" s="247"/>
      <c r="CX771" s="247"/>
      <c r="CY771" s="247"/>
      <c r="CZ771" s="247"/>
      <c r="DA771" s="247"/>
      <c r="DB771" s="247"/>
      <c r="DC771" s="247"/>
      <c r="DD771" s="247"/>
      <c r="DE771" s="247"/>
    </row>
    <row r="772" spans="1:109" x14ac:dyDescent="0.2">
      <c r="A772" s="150" t="s">
        <v>263</v>
      </c>
      <c r="B772" s="151" t="s">
        <v>282</v>
      </c>
      <c r="C772" s="152" t="s">
        <v>286</v>
      </c>
      <c r="D772" s="404" t="s">
        <v>262</v>
      </c>
      <c r="E772" s="416">
        <v>14613</v>
      </c>
      <c r="F772" s="416">
        <v>5335035</v>
      </c>
      <c r="G772" s="416">
        <v>2913470</v>
      </c>
      <c r="H772" s="416">
        <v>1450830</v>
      </c>
      <c r="I772" s="416">
        <v>431015</v>
      </c>
      <c r="J772" s="416">
        <v>137595</v>
      </c>
      <c r="K772" s="416">
        <v>63839</v>
      </c>
      <c r="L772" s="416">
        <v>22980</v>
      </c>
      <c r="M772" s="416">
        <v>3073</v>
      </c>
      <c r="N772" s="416">
        <v>10372450</v>
      </c>
      <c r="O772" s="416">
        <v>7911</v>
      </c>
      <c r="P772" s="416">
        <v>10971691</v>
      </c>
      <c r="Q772" s="416">
        <v>3782145</v>
      </c>
      <c r="R772" s="416">
        <v>1125268</v>
      </c>
      <c r="S772" s="416">
        <v>253170</v>
      </c>
      <c r="T772" s="416">
        <v>111694</v>
      </c>
      <c r="U772" s="416">
        <v>38866</v>
      </c>
      <c r="V772" s="416">
        <v>13206</v>
      </c>
      <c r="W772" s="416">
        <v>0</v>
      </c>
      <c r="X772" s="416">
        <v>16303951</v>
      </c>
      <c r="Y772" s="416">
        <v>22524</v>
      </c>
      <c r="Z772" s="416">
        <v>16306726</v>
      </c>
      <c r="AA772" s="416">
        <v>6695615</v>
      </c>
      <c r="AB772" s="416">
        <v>2576098</v>
      </c>
      <c r="AC772" s="416">
        <v>684185</v>
      </c>
      <c r="AD772" s="416">
        <v>249289</v>
      </c>
      <c r="AE772" s="416">
        <v>102705</v>
      </c>
      <c r="AF772" s="416">
        <v>36186</v>
      </c>
      <c r="AG772" s="416">
        <v>3073</v>
      </c>
      <c r="AH772" s="416">
        <v>26676401</v>
      </c>
      <c r="AI772" s="416">
        <v>853.71111111111122</v>
      </c>
      <c r="AJ772" s="416">
        <v>1024.4533333333334</v>
      </c>
      <c r="AK772" s="416">
        <v>1195.1955555555555</v>
      </c>
      <c r="AL772" s="416">
        <v>1365.9377777777777</v>
      </c>
      <c r="AM772" s="416">
        <v>1536.68</v>
      </c>
      <c r="AN772" s="416">
        <v>1878.1644444444446</v>
      </c>
      <c r="AO772" s="416">
        <v>2219.6488888888889</v>
      </c>
      <c r="AP772" s="416">
        <v>2561.1333333333337</v>
      </c>
      <c r="AQ772" s="416">
        <v>3073.36</v>
      </c>
      <c r="AR772" s="416">
        <v>0</v>
      </c>
      <c r="AS772" s="416">
        <v>17.117031522503055</v>
      </c>
      <c r="AT772" s="416">
        <v>5207.6896295910665</v>
      </c>
      <c r="AU772" s="416">
        <v>2437.6513002056381</v>
      </c>
      <c r="AV772" s="416">
        <v>1062.1494065127417</v>
      </c>
      <c r="AW772" s="416">
        <v>280.48455111018558</v>
      </c>
      <c r="AX772" s="416">
        <v>73.260358222093913</v>
      </c>
      <c r="AY772" s="416">
        <v>28.760855070171257</v>
      </c>
      <c r="AZ772" s="416">
        <v>8.9725902595205245</v>
      </c>
      <c r="BA772" s="416">
        <v>0.9998828643569253</v>
      </c>
      <c r="BB772" s="416">
        <v>9117.0856053582756</v>
      </c>
      <c r="BC772" s="416">
        <v>9.2666007236379713</v>
      </c>
      <c r="BD772" s="416">
        <v>10709.8006741807</v>
      </c>
      <c r="BE772" s="416">
        <v>3164.45704840491</v>
      </c>
      <c r="BF772" s="416">
        <v>823.80619257099727</v>
      </c>
      <c r="BG772" s="416">
        <v>164.75128198453808</v>
      </c>
      <c r="BH772" s="416">
        <v>59.469765989015272</v>
      </c>
      <c r="BI772" s="416">
        <v>17.509976552848197</v>
      </c>
      <c r="BJ772" s="416">
        <v>5.1563110081474344</v>
      </c>
      <c r="BK772" s="416">
        <v>0</v>
      </c>
      <c r="BL772" s="416">
        <v>14954.217851414794</v>
      </c>
      <c r="BM772" s="416">
        <v>26.38</v>
      </c>
      <c r="BN772" s="416">
        <v>15917.49</v>
      </c>
      <c r="BO772" s="416">
        <v>5602.11</v>
      </c>
      <c r="BP772" s="416">
        <v>1885.96</v>
      </c>
      <c r="BQ772" s="416">
        <v>445.24</v>
      </c>
      <c r="BR772" s="416">
        <v>132.72999999999999</v>
      </c>
      <c r="BS772" s="416">
        <v>46.27</v>
      </c>
      <c r="BT772" s="416">
        <v>14.13</v>
      </c>
      <c r="BU772" s="416">
        <v>1</v>
      </c>
      <c r="BV772" s="416">
        <v>24071.31</v>
      </c>
      <c r="BW772" s="416">
        <v>0</v>
      </c>
      <c r="BX772" s="416">
        <v>0</v>
      </c>
      <c r="BY772" s="416">
        <v>0</v>
      </c>
      <c r="BZ772" s="416">
        <v>0</v>
      </c>
      <c r="CA772" s="416">
        <v>0</v>
      </c>
      <c r="CB772" s="416">
        <v>0</v>
      </c>
      <c r="CC772" s="416">
        <v>0</v>
      </c>
      <c r="CD772" s="416">
        <v>0</v>
      </c>
      <c r="CE772" s="416">
        <v>0</v>
      </c>
      <c r="CF772" s="416">
        <v>0</v>
      </c>
      <c r="CG772" s="247"/>
      <c r="CH772" s="247"/>
      <c r="CI772" s="247"/>
      <c r="CJ772" s="247"/>
      <c r="CK772" s="247"/>
      <c r="CL772" s="247"/>
      <c r="CM772" s="247"/>
      <c r="CN772" s="247"/>
      <c r="CO772" s="247"/>
      <c r="CP772" s="247"/>
      <c r="CQ772" s="247"/>
      <c r="CR772" s="247"/>
      <c r="CS772" s="247"/>
      <c r="CT772" s="247"/>
      <c r="CU772" s="247"/>
      <c r="CV772" s="247"/>
      <c r="CW772" s="247"/>
      <c r="CX772" s="247"/>
      <c r="CY772" s="247"/>
      <c r="CZ772" s="247"/>
      <c r="DA772" s="247"/>
      <c r="DB772" s="247"/>
      <c r="DC772" s="247"/>
      <c r="DD772" s="247"/>
      <c r="DE772" s="247"/>
    </row>
    <row r="773" spans="1:109" x14ac:dyDescent="0.2">
      <c r="A773" s="150" t="s">
        <v>265</v>
      </c>
      <c r="B773" s="151" t="s">
        <v>276</v>
      </c>
      <c r="C773" s="152" t="s">
        <v>283</v>
      </c>
      <c r="D773" s="404" t="s">
        <v>264</v>
      </c>
      <c r="E773" s="416">
        <v>1444.06</v>
      </c>
      <c r="F773" s="416">
        <v>505862</v>
      </c>
      <c r="G773" s="416">
        <v>474436</v>
      </c>
      <c r="H773" s="416">
        <v>298421</v>
      </c>
      <c r="I773" s="416">
        <v>120896</v>
      </c>
      <c r="J773" s="416">
        <v>94942</v>
      </c>
      <c r="K773" s="416">
        <v>26300</v>
      </c>
      <c r="L773" s="416">
        <v>10218</v>
      </c>
      <c r="M773" s="416">
        <v>0</v>
      </c>
      <c r="N773" s="416">
        <v>1532519.06</v>
      </c>
      <c r="O773" s="416">
        <v>1204</v>
      </c>
      <c r="P773" s="416">
        <v>329856</v>
      </c>
      <c r="Q773" s="416">
        <v>319503</v>
      </c>
      <c r="R773" s="416">
        <v>144337</v>
      </c>
      <c r="S773" s="416">
        <v>39209</v>
      </c>
      <c r="T773" s="416">
        <v>19869</v>
      </c>
      <c r="U773" s="416">
        <v>11499</v>
      </c>
      <c r="V773" s="416">
        <v>9417</v>
      </c>
      <c r="W773" s="416">
        <v>0</v>
      </c>
      <c r="X773" s="416">
        <v>874894</v>
      </c>
      <c r="Y773" s="416">
        <v>2648.06</v>
      </c>
      <c r="Z773" s="416">
        <v>835718</v>
      </c>
      <c r="AA773" s="416">
        <v>793939</v>
      </c>
      <c r="AB773" s="416">
        <v>442758</v>
      </c>
      <c r="AC773" s="416">
        <v>160105</v>
      </c>
      <c r="AD773" s="416">
        <v>114811</v>
      </c>
      <c r="AE773" s="416">
        <v>37799</v>
      </c>
      <c r="AF773" s="416">
        <v>19635</v>
      </c>
      <c r="AG773" s="416">
        <v>0</v>
      </c>
      <c r="AH773" s="416">
        <v>2407413.06</v>
      </c>
      <c r="AI773" s="416">
        <v>880.51111111111118</v>
      </c>
      <c r="AJ773" s="416">
        <v>1056.6133333333332</v>
      </c>
      <c r="AK773" s="416">
        <v>1232.7155555555557</v>
      </c>
      <c r="AL773" s="416">
        <v>1408.8177777777778</v>
      </c>
      <c r="AM773" s="416">
        <v>1584.92</v>
      </c>
      <c r="AN773" s="416">
        <v>1937.1244444444446</v>
      </c>
      <c r="AO773" s="416">
        <v>2289.3288888888887</v>
      </c>
      <c r="AP773" s="416">
        <v>2641.5333333333338</v>
      </c>
      <c r="AQ773" s="416">
        <v>3169.84</v>
      </c>
      <c r="AR773" s="416">
        <v>0</v>
      </c>
      <c r="AS773" s="416">
        <v>1.6400247331095574</v>
      </c>
      <c r="AT773" s="416">
        <v>478.75791838073849</v>
      </c>
      <c r="AU773" s="416">
        <v>384.87061987806499</v>
      </c>
      <c r="AV773" s="416">
        <v>211.82370403553492</v>
      </c>
      <c r="AW773" s="416">
        <v>76.278928904928947</v>
      </c>
      <c r="AX773" s="416">
        <v>49.011822793464766</v>
      </c>
      <c r="AY773" s="416">
        <v>11.488082873389388</v>
      </c>
      <c r="AZ773" s="416">
        <v>3.8682078590717506</v>
      </c>
      <c r="BA773" s="416">
        <v>0</v>
      </c>
      <c r="BB773" s="416">
        <v>1217.7393094583031</v>
      </c>
      <c r="BC773" s="416">
        <v>1.3673876283976478</v>
      </c>
      <c r="BD773" s="416">
        <v>312.18231835045304</v>
      </c>
      <c r="BE773" s="416">
        <v>259.18631314424158</v>
      </c>
      <c r="BF773" s="416">
        <v>102.45256858390329</v>
      </c>
      <c r="BG773" s="416">
        <v>24.738788077631678</v>
      </c>
      <c r="BH773" s="416">
        <v>10.256955900269126</v>
      </c>
      <c r="BI773" s="416">
        <v>5.0228693901560675</v>
      </c>
      <c r="BJ773" s="416">
        <v>3.5649748883224386</v>
      </c>
      <c r="BK773" s="416">
        <v>0</v>
      </c>
      <c r="BL773" s="416">
        <v>718.77217596337482</v>
      </c>
      <c r="BM773" s="416">
        <v>3.01</v>
      </c>
      <c r="BN773" s="416">
        <v>790.94</v>
      </c>
      <c r="BO773" s="416">
        <v>644.05999999999995</v>
      </c>
      <c r="BP773" s="416">
        <v>314.27999999999997</v>
      </c>
      <c r="BQ773" s="416">
        <v>101.02</v>
      </c>
      <c r="BR773" s="416">
        <v>59.27</v>
      </c>
      <c r="BS773" s="416">
        <v>16.510000000000002</v>
      </c>
      <c r="BT773" s="416">
        <v>7.43</v>
      </c>
      <c r="BU773" s="416">
        <v>0</v>
      </c>
      <c r="BV773" s="416">
        <v>1936.52</v>
      </c>
      <c r="BW773" s="416">
        <v>0</v>
      </c>
      <c r="BX773" s="416">
        <v>0</v>
      </c>
      <c r="BY773" s="416">
        <v>0</v>
      </c>
      <c r="BZ773" s="416">
        <v>0</v>
      </c>
      <c r="CA773" s="416">
        <v>0</v>
      </c>
      <c r="CB773" s="416">
        <v>0</v>
      </c>
      <c r="CC773" s="416">
        <v>0</v>
      </c>
      <c r="CD773" s="416">
        <v>0</v>
      </c>
      <c r="CE773" s="416">
        <v>0</v>
      </c>
      <c r="CF773" s="416">
        <v>0</v>
      </c>
      <c r="CG773" s="247"/>
      <c r="CH773" s="247"/>
      <c r="CI773" s="247"/>
      <c r="CJ773" s="247"/>
      <c r="CK773" s="247"/>
      <c r="CL773" s="247"/>
      <c r="CM773" s="247"/>
      <c r="CN773" s="247"/>
      <c r="CO773" s="247"/>
      <c r="CP773" s="247"/>
      <c r="CQ773" s="247"/>
      <c r="CR773" s="247"/>
      <c r="CS773" s="247"/>
      <c r="CT773" s="247"/>
      <c r="CU773" s="247"/>
      <c r="CV773" s="247"/>
      <c r="CW773" s="247"/>
      <c r="CX773" s="247"/>
      <c r="CY773" s="247"/>
      <c r="CZ773" s="247"/>
      <c r="DA773" s="247"/>
      <c r="DB773" s="247"/>
      <c r="DC773" s="247"/>
      <c r="DD773" s="247"/>
      <c r="DE773" s="247"/>
    </row>
    <row r="774" spans="1:109" x14ac:dyDescent="0.2">
      <c r="A774" s="150" t="s">
        <v>267</v>
      </c>
      <c r="B774" s="151" t="s">
        <v>276</v>
      </c>
      <c r="C774" s="152" t="s">
        <v>277</v>
      </c>
      <c r="D774" s="404" t="s">
        <v>266</v>
      </c>
      <c r="E774" s="416">
        <v>0</v>
      </c>
      <c r="F774" s="416">
        <v>59058</v>
      </c>
      <c r="G774" s="416">
        <v>880738</v>
      </c>
      <c r="H774" s="416">
        <v>1408738</v>
      </c>
      <c r="I774" s="416">
        <v>376821</v>
      </c>
      <c r="J774" s="416">
        <v>85825</v>
      </c>
      <c r="K774" s="416">
        <v>28603</v>
      </c>
      <c r="L774" s="416">
        <v>9337</v>
      </c>
      <c r="M774" s="416">
        <v>0</v>
      </c>
      <c r="N774" s="416">
        <v>2849120</v>
      </c>
      <c r="O774" s="416">
        <v>0</v>
      </c>
      <c r="P774" s="416">
        <v>140894</v>
      </c>
      <c r="Q774" s="416">
        <v>1147529</v>
      </c>
      <c r="R774" s="416">
        <v>2625621</v>
      </c>
      <c r="S774" s="416">
        <v>493386</v>
      </c>
      <c r="T774" s="416">
        <v>73870</v>
      </c>
      <c r="U774" s="416">
        <v>18629</v>
      </c>
      <c r="V774" s="416">
        <v>5007</v>
      </c>
      <c r="W774" s="416">
        <v>0</v>
      </c>
      <c r="X774" s="416">
        <v>4504936</v>
      </c>
      <c r="Y774" s="416">
        <v>0</v>
      </c>
      <c r="Z774" s="416">
        <v>199952</v>
      </c>
      <c r="AA774" s="416">
        <v>2028267</v>
      </c>
      <c r="AB774" s="416">
        <v>4034359</v>
      </c>
      <c r="AC774" s="416">
        <v>870207</v>
      </c>
      <c r="AD774" s="416">
        <v>159695</v>
      </c>
      <c r="AE774" s="416">
        <v>47232</v>
      </c>
      <c r="AF774" s="416">
        <v>14344</v>
      </c>
      <c r="AG774" s="416">
        <v>0</v>
      </c>
      <c r="AH774" s="416">
        <v>7354056</v>
      </c>
      <c r="AI774" s="416">
        <v>829.85</v>
      </c>
      <c r="AJ774" s="416">
        <v>995.81999999999994</v>
      </c>
      <c r="AK774" s="416">
        <v>1161.79</v>
      </c>
      <c r="AL774" s="416">
        <v>1327.76</v>
      </c>
      <c r="AM774" s="416">
        <v>1493.73</v>
      </c>
      <c r="AN774" s="416">
        <v>1825.67</v>
      </c>
      <c r="AO774" s="416">
        <v>2157.61</v>
      </c>
      <c r="AP774" s="416">
        <v>2489.5500000000002</v>
      </c>
      <c r="AQ774" s="416">
        <v>2987.46</v>
      </c>
      <c r="AR774" s="416">
        <v>0</v>
      </c>
      <c r="AS774" s="416">
        <v>0</v>
      </c>
      <c r="AT774" s="416">
        <v>59.30589865638369</v>
      </c>
      <c r="AU774" s="416">
        <v>758.08708974943841</v>
      </c>
      <c r="AV774" s="416">
        <v>1060.9884316442731</v>
      </c>
      <c r="AW774" s="416">
        <v>252.26848225582935</v>
      </c>
      <c r="AX774" s="416">
        <v>47.010138743584548</v>
      </c>
      <c r="AY774" s="416">
        <v>13.256798031154842</v>
      </c>
      <c r="AZ774" s="416">
        <v>3.7504769938342268</v>
      </c>
      <c r="BA774" s="416">
        <v>0</v>
      </c>
      <c r="BB774" s="416">
        <v>2194.6673160744981</v>
      </c>
      <c r="BC774" s="416">
        <v>0</v>
      </c>
      <c r="BD774" s="416">
        <v>141.4854090096604</v>
      </c>
      <c r="BE774" s="416">
        <v>987.72497611444408</v>
      </c>
      <c r="BF774" s="416">
        <v>1977.4816231849129</v>
      </c>
      <c r="BG774" s="416">
        <v>330.3046735353779</v>
      </c>
      <c r="BH774" s="416">
        <v>40.461857838492172</v>
      </c>
      <c r="BI774" s="416">
        <v>8.6340904982828217</v>
      </c>
      <c r="BJ774" s="416">
        <v>2.0112068446104718</v>
      </c>
      <c r="BK774" s="416">
        <v>0</v>
      </c>
      <c r="BL774" s="416">
        <v>3488.1038370257802</v>
      </c>
      <c r="BM774" s="416">
        <v>0</v>
      </c>
      <c r="BN774" s="416">
        <v>200.79</v>
      </c>
      <c r="BO774" s="416">
        <v>1745.81</v>
      </c>
      <c r="BP774" s="416">
        <v>3038.47</v>
      </c>
      <c r="BQ774" s="416">
        <v>582.57000000000005</v>
      </c>
      <c r="BR774" s="416">
        <v>87.47</v>
      </c>
      <c r="BS774" s="416">
        <v>21.89</v>
      </c>
      <c r="BT774" s="416">
        <v>5.76</v>
      </c>
      <c r="BU774" s="416">
        <v>0</v>
      </c>
      <c r="BV774" s="416">
        <v>5682.76</v>
      </c>
      <c r="BW774" s="416">
        <v>0</v>
      </c>
      <c r="BX774" s="416">
        <v>0</v>
      </c>
      <c r="BY774" s="416">
        <v>0</v>
      </c>
      <c r="BZ774" s="416">
        <v>0</v>
      </c>
      <c r="CA774" s="416">
        <v>0</v>
      </c>
      <c r="CB774" s="416">
        <v>0</v>
      </c>
      <c r="CC774" s="416">
        <v>0</v>
      </c>
      <c r="CD774" s="416">
        <v>0</v>
      </c>
      <c r="CE774" s="416">
        <v>0</v>
      </c>
      <c r="CF774" s="416">
        <v>0</v>
      </c>
      <c r="CG774" s="247"/>
      <c r="CH774" s="247"/>
      <c r="CI774" s="247"/>
      <c r="CJ774" s="247"/>
      <c r="CK774" s="247"/>
      <c r="CL774" s="247"/>
      <c r="CM774" s="247"/>
      <c r="CN774" s="247"/>
      <c r="CO774" s="247"/>
      <c r="CP774" s="247"/>
      <c r="CQ774" s="247"/>
      <c r="CR774" s="247"/>
      <c r="CS774" s="247"/>
      <c r="CT774" s="247"/>
      <c r="CU774" s="247"/>
      <c r="CV774" s="247"/>
      <c r="CW774" s="247"/>
      <c r="CX774" s="247"/>
      <c r="CY774" s="247"/>
      <c r="CZ774" s="247"/>
      <c r="DA774" s="247"/>
      <c r="DB774" s="247"/>
      <c r="DC774" s="247"/>
      <c r="DD774" s="247"/>
      <c r="DE774" s="247"/>
    </row>
    <row r="775" spans="1:109" x14ac:dyDescent="0.2">
      <c r="A775" s="150" t="s">
        <v>269</v>
      </c>
      <c r="B775" s="151" t="s">
        <v>280</v>
      </c>
      <c r="C775" s="152" t="s">
        <v>128</v>
      </c>
      <c r="D775" s="404" t="s">
        <v>268</v>
      </c>
      <c r="E775" s="416">
        <v>0</v>
      </c>
      <c r="F775" s="416">
        <v>146516.1</v>
      </c>
      <c r="G775" s="416">
        <v>2071318.66</v>
      </c>
      <c r="H775" s="416">
        <v>3312474.04</v>
      </c>
      <c r="I775" s="416">
        <v>2543887.2400000002</v>
      </c>
      <c r="J775" s="416">
        <v>1149500.6399999999</v>
      </c>
      <c r="K775" s="416">
        <v>462247.69</v>
      </c>
      <c r="L775" s="416">
        <v>176283.39</v>
      </c>
      <c r="M775" s="416">
        <v>5816.48</v>
      </c>
      <c r="N775" s="416">
        <v>9868044.2400000002</v>
      </c>
      <c r="O775" s="416">
        <v>0</v>
      </c>
      <c r="P775" s="416">
        <v>687274.53</v>
      </c>
      <c r="Q775" s="416">
        <v>4607288.8499999996</v>
      </c>
      <c r="R775" s="416">
        <v>8157072.71</v>
      </c>
      <c r="S775" s="416">
        <v>5131491.53</v>
      </c>
      <c r="T775" s="416">
        <v>1543566.8</v>
      </c>
      <c r="U775" s="416">
        <v>346747.74</v>
      </c>
      <c r="V775" s="416">
        <v>113274.43</v>
      </c>
      <c r="W775" s="416">
        <v>4443.33</v>
      </c>
      <c r="X775" s="416">
        <v>20591159.919999998</v>
      </c>
      <c r="Y775" s="416">
        <v>0</v>
      </c>
      <c r="Z775" s="416">
        <v>833790.63</v>
      </c>
      <c r="AA775" s="416">
        <v>6678607.5099999998</v>
      </c>
      <c r="AB775" s="416">
        <v>11469546.75</v>
      </c>
      <c r="AC775" s="416">
        <v>7675378.7700000005</v>
      </c>
      <c r="AD775" s="416">
        <v>2693067.44</v>
      </c>
      <c r="AE775" s="416">
        <v>808995.42999999993</v>
      </c>
      <c r="AF775" s="416">
        <v>289557.82</v>
      </c>
      <c r="AG775" s="416">
        <v>10259.81</v>
      </c>
      <c r="AH775" s="416">
        <v>30459204.16</v>
      </c>
      <c r="AI775" s="416">
        <v>814.66111111111115</v>
      </c>
      <c r="AJ775" s="416">
        <v>977.59333333333336</v>
      </c>
      <c r="AK775" s="416">
        <v>1140.5255555555557</v>
      </c>
      <c r="AL775" s="416">
        <v>1303.4577777777779</v>
      </c>
      <c r="AM775" s="416">
        <v>1466.39</v>
      </c>
      <c r="AN775" s="416">
        <v>1792.2544444444447</v>
      </c>
      <c r="AO775" s="416">
        <v>2118.1188888888892</v>
      </c>
      <c r="AP775" s="416">
        <v>2443.9833333333336</v>
      </c>
      <c r="AQ775" s="416">
        <v>2932.78</v>
      </c>
      <c r="AR775" s="416">
        <v>0</v>
      </c>
      <c r="AS775" s="416">
        <v>0</v>
      </c>
      <c r="AT775" s="416">
        <v>149.8742831034036</v>
      </c>
      <c r="AU775" s="416">
        <v>1816.1089419789898</v>
      </c>
      <c r="AV775" s="416">
        <v>2541.2975368080797</v>
      </c>
      <c r="AW775" s="416">
        <v>1734.7958183020889</v>
      </c>
      <c r="AX775" s="416">
        <v>641.37134298267404</v>
      </c>
      <c r="AY775" s="416">
        <v>218.23500674340488</v>
      </c>
      <c r="AZ775" s="416">
        <v>72.129538526585691</v>
      </c>
      <c r="BA775" s="416">
        <v>1.9832650249933508</v>
      </c>
      <c r="BB775" s="416">
        <v>7175.7957334702205</v>
      </c>
      <c r="BC775" s="416">
        <v>0</v>
      </c>
      <c r="BD775" s="416">
        <v>703.02702214281328</v>
      </c>
      <c r="BE775" s="416">
        <v>4039.6191278289825</v>
      </c>
      <c r="BF775" s="416">
        <v>6258.0260358772221</v>
      </c>
      <c r="BG775" s="416">
        <v>3499.404339909574</v>
      </c>
      <c r="BH775" s="416">
        <v>861.24311466191853</v>
      </c>
      <c r="BI775" s="416">
        <v>163.70551333022433</v>
      </c>
      <c r="BJ775" s="416">
        <v>46.348282516929324</v>
      </c>
      <c r="BK775" s="416">
        <v>1.5150573858250533</v>
      </c>
      <c r="BL775" s="416">
        <v>15572.888493653487</v>
      </c>
      <c r="BM775" s="416">
        <v>0</v>
      </c>
      <c r="BN775" s="416">
        <v>852.9</v>
      </c>
      <c r="BO775" s="416">
        <v>5855.73</v>
      </c>
      <c r="BP775" s="416">
        <v>8799.32</v>
      </c>
      <c r="BQ775" s="416">
        <v>5234.2</v>
      </c>
      <c r="BR775" s="416">
        <v>1502.61</v>
      </c>
      <c r="BS775" s="416">
        <v>381.94</v>
      </c>
      <c r="BT775" s="416">
        <v>118.48</v>
      </c>
      <c r="BU775" s="416">
        <v>3.5</v>
      </c>
      <c r="BV775" s="416">
        <v>22748.679999999997</v>
      </c>
      <c r="BW775" s="416">
        <v>0</v>
      </c>
      <c r="BX775" s="416">
        <v>0</v>
      </c>
      <c r="BY775" s="416">
        <v>0</v>
      </c>
      <c r="BZ775" s="416">
        <v>0</v>
      </c>
      <c r="CA775" s="416">
        <v>0</v>
      </c>
      <c r="CB775" s="416">
        <v>0</v>
      </c>
      <c r="CC775" s="416">
        <v>0</v>
      </c>
      <c r="CD775" s="416">
        <v>0</v>
      </c>
      <c r="CE775" s="416">
        <v>0</v>
      </c>
      <c r="CF775" s="416">
        <v>0</v>
      </c>
      <c r="CG775" s="247"/>
      <c r="CH775" s="247"/>
      <c r="CI775" s="247"/>
      <c r="CJ775" s="247"/>
      <c r="CK775" s="247"/>
      <c r="CL775" s="247"/>
      <c r="CM775" s="247"/>
      <c r="CN775" s="247"/>
      <c r="CO775" s="247"/>
      <c r="CP775" s="247"/>
      <c r="CQ775" s="247"/>
      <c r="CR775" s="247"/>
      <c r="CS775" s="247"/>
      <c r="CT775" s="247"/>
      <c r="CU775" s="247"/>
      <c r="CV775" s="247"/>
      <c r="CW775" s="247"/>
      <c r="CX775" s="247"/>
      <c r="CY775" s="247"/>
      <c r="CZ775" s="247"/>
      <c r="DA775" s="247"/>
      <c r="DB775" s="247"/>
      <c r="DC775" s="247"/>
      <c r="DD775" s="247"/>
      <c r="DE775" s="247"/>
    </row>
    <row r="776" spans="1:109" x14ac:dyDescent="0.2">
      <c r="A776" s="150" t="s">
        <v>272</v>
      </c>
      <c r="B776" s="151" t="s">
        <v>276</v>
      </c>
      <c r="C776" s="152" t="s">
        <v>69</v>
      </c>
      <c r="D776" s="404" t="s">
        <v>271</v>
      </c>
      <c r="E776" s="416">
        <v>0</v>
      </c>
      <c r="F776" s="416">
        <v>70120.33</v>
      </c>
      <c r="G776" s="416">
        <v>1114219.03</v>
      </c>
      <c r="H776" s="416">
        <v>1267171.05</v>
      </c>
      <c r="I776" s="416">
        <v>644526.69999999995</v>
      </c>
      <c r="J776" s="416">
        <v>205468.37</v>
      </c>
      <c r="K776" s="416">
        <v>73600.52</v>
      </c>
      <c r="L776" s="416">
        <v>32524.2</v>
      </c>
      <c r="M776" s="416">
        <v>2975.02</v>
      </c>
      <c r="N776" s="416">
        <v>3410605.2200000007</v>
      </c>
      <c r="O776" s="416">
        <v>0</v>
      </c>
      <c r="P776" s="416">
        <v>173596.97</v>
      </c>
      <c r="Q776" s="416">
        <v>1139046.6200000001</v>
      </c>
      <c r="R776" s="416">
        <v>1979271.52</v>
      </c>
      <c r="S776" s="416">
        <v>914185.87</v>
      </c>
      <c r="T776" s="416">
        <v>163409.64000000001</v>
      </c>
      <c r="U776" s="416">
        <v>26775.1</v>
      </c>
      <c r="V776" s="416">
        <v>13481.17</v>
      </c>
      <c r="W776" s="416">
        <v>840.74</v>
      </c>
      <c r="X776" s="416">
        <v>4410607.63</v>
      </c>
      <c r="Y776" s="416">
        <v>0</v>
      </c>
      <c r="Z776" s="416">
        <v>243717.3</v>
      </c>
      <c r="AA776" s="416">
        <v>2253265.6500000004</v>
      </c>
      <c r="AB776" s="416">
        <v>3246442.5700000003</v>
      </c>
      <c r="AC776" s="416">
        <v>1558712.5699999998</v>
      </c>
      <c r="AD776" s="416">
        <v>368878.01</v>
      </c>
      <c r="AE776" s="416">
        <v>100375.62</v>
      </c>
      <c r="AF776" s="416">
        <v>46005.37</v>
      </c>
      <c r="AG776" s="416">
        <v>3815.76</v>
      </c>
      <c r="AH776" s="416">
        <v>7821212.8499999996</v>
      </c>
      <c r="AI776" s="416">
        <v>822.48888888888894</v>
      </c>
      <c r="AJ776" s="416">
        <v>986.98666666666668</v>
      </c>
      <c r="AK776" s="416">
        <v>1151.4844444444445</v>
      </c>
      <c r="AL776" s="416">
        <v>1315.9822222222222</v>
      </c>
      <c r="AM776" s="416">
        <v>1480.48</v>
      </c>
      <c r="AN776" s="416">
        <v>1809.4755555555557</v>
      </c>
      <c r="AO776" s="416">
        <v>2138.471111111111</v>
      </c>
      <c r="AP776" s="416">
        <v>2467.4666666666667</v>
      </c>
      <c r="AQ776" s="416">
        <v>2960.96</v>
      </c>
      <c r="AR776" s="416">
        <v>0</v>
      </c>
      <c r="AS776" s="416">
        <v>0</v>
      </c>
      <c r="AT776" s="416">
        <v>71.044860450664643</v>
      </c>
      <c r="AU776" s="416">
        <v>967.6370665498448</v>
      </c>
      <c r="AV776" s="416">
        <v>962.90894253890633</v>
      </c>
      <c r="AW776" s="416">
        <v>435.34981897762884</v>
      </c>
      <c r="AX776" s="416">
        <v>113.55133777251602</v>
      </c>
      <c r="AY776" s="416">
        <v>34.417355286019507</v>
      </c>
      <c r="AZ776" s="416">
        <v>13.181211498973306</v>
      </c>
      <c r="BA776" s="416">
        <v>1.0047484599589322</v>
      </c>
      <c r="BB776" s="416">
        <v>2599.0953415345125</v>
      </c>
      <c r="BC776" s="416">
        <v>0</v>
      </c>
      <c r="BD776" s="416">
        <v>175.88583094671998</v>
      </c>
      <c r="BE776" s="416">
        <v>989.19844336199844</v>
      </c>
      <c r="BF776" s="416">
        <v>1504.0260320976981</v>
      </c>
      <c r="BG776" s="416">
        <v>617.49288744191074</v>
      </c>
      <c r="BH776" s="416">
        <v>90.307735574703045</v>
      </c>
      <c r="BI776" s="416">
        <v>12.520674168045291</v>
      </c>
      <c r="BJ776" s="416">
        <v>5.4635672214416946</v>
      </c>
      <c r="BK776" s="416">
        <v>0.28394169458553981</v>
      </c>
      <c r="BL776" s="416">
        <v>3395.1791125071027</v>
      </c>
      <c r="BM776" s="416">
        <v>0</v>
      </c>
      <c r="BN776" s="416">
        <v>246.93</v>
      </c>
      <c r="BO776" s="416">
        <v>1956.84</v>
      </c>
      <c r="BP776" s="416">
        <v>2466.9299999999998</v>
      </c>
      <c r="BQ776" s="416">
        <v>1052.8399999999999</v>
      </c>
      <c r="BR776" s="416">
        <v>203.86</v>
      </c>
      <c r="BS776" s="416">
        <v>46.94</v>
      </c>
      <c r="BT776" s="416">
        <v>18.64</v>
      </c>
      <c r="BU776" s="416">
        <v>1.29</v>
      </c>
      <c r="BV776" s="416">
        <v>5994.2699999999995</v>
      </c>
      <c r="BW776" s="416">
        <v>0</v>
      </c>
      <c r="BX776" s="416">
        <v>0</v>
      </c>
      <c r="BY776" s="416">
        <v>0</v>
      </c>
      <c r="BZ776" s="416">
        <v>0</v>
      </c>
      <c r="CA776" s="416">
        <v>0</v>
      </c>
      <c r="CB776" s="416">
        <v>0</v>
      </c>
      <c r="CC776" s="416">
        <v>0</v>
      </c>
      <c r="CD776" s="416">
        <v>0</v>
      </c>
      <c r="CE776" s="416">
        <v>0</v>
      </c>
      <c r="CF776" s="416">
        <v>0</v>
      </c>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DE776" s="247"/>
    </row>
    <row r="777" spans="1:109" x14ac:dyDescent="0.2">
      <c r="A777" s="150" t="s">
        <v>395</v>
      </c>
      <c r="B777" s="151" t="s">
        <v>284</v>
      </c>
      <c r="C777" s="152" t="s">
        <v>293</v>
      </c>
      <c r="D777" s="404" t="s">
        <v>294</v>
      </c>
      <c r="E777" s="416">
        <v>2141</v>
      </c>
      <c r="F777" s="416">
        <v>2355197</v>
      </c>
      <c r="G777" s="416">
        <v>648352</v>
      </c>
      <c r="H777" s="416">
        <v>324541</v>
      </c>
      <c r="I777" s="416">
        <v>125884</v>
      </c>
      <c r="J777" s="416">
        <v>59355</v>
      </c>
      <c r="K777" s="416">
        <v>12011</v>
      </c>
      <c r="L777" s="416">
        <v>0</v>
      </c>
      <c r="M777" s="416">
        <v>0</v>
      </c>
      <c r="N777" s="416">
        <v>3527481</v>
      </c>
      <c r="O777" s="416">
        <v>6034</v>
      </c>
      <c r="P777" s="416">
        <v>3094234</v>
      </c>
      <c r="Q777" s="416">
        <v>526170</v>
      </c>
      <c r="R777" s="416">
        <v>171953</v>
      </c>
      <c r="S777" s="416">
        <v>94462</v>
      </c>
      <c r="T777" s="416">
        <v>28998</v>
      </c>
      <c r="U777" s="416">
        <v>23838</v>
      </c>
      <c r="V777" s="416">
        <v>2043</v>
      </c>
      <c r="W777" s="416">
        <v>0</v>
      </c>
      <c r="X777" s="416">
        <v>3947732</v>
      </c>
      <c r="Y777" s="416">
        <v>8175</v>
      </c>
      <c r="Z777" s="416">
        <v>5449431</v>
      </c>
      <c r="AA777" s="416">
        <v>1174522</v>
      </c>
      <c r="AB777" s="416">
        <v>496494</v>
      </c>
      <c r="AC777" s="416">
        <v>220346</v>
      </c>
      <c r="AD777" s="416">
        <v>88353</v>
      </c>
      <c r="AE777" s="416">
        <v>35849</v>
      </c>
      <c r="AF777" s="416">
        <v>2043</v>
      </c>
      <c r="AG777" s="416">
        <v>0</v>
      </c>
      <c r="AH777" s="416">
        <v>7475213</v>
      </c>
      <c r="AI777" s="416">
        <v>846.69444444444446</v>
      </c>
      <c r="AJ777" s="416">
        <v>1016.0333333333333</v>
      </c>
      <c r="AK777" s="416">
        <v>1185.3722222222223</v>
      </c>
      <c r="AL777" s="416">
        <v>1354.711111111111</v>
      </c>
      <c r="AM777" s="416">
        <v>1524.05</v>
      </c>
      <c r="AN777" s="416">
        <v>1862.7277777777779</v>
      </c>
      <c r="AO777" s="416">
        <v>2201.4055555555556</v>
      </c>
      <c r="AP777" s="416">
        <v>2540.0833333333335</v>
      </c>
      <c r="AQ777" s="416">
        <v>3048.1</v>
      </c>
      <c r="AR777" s="416">
        <v>0</v>
      </c>
      <c r="AS777" s="416">
        <v>2.5286571962862112</v>
      </c>
      <c r="AT777" s="416">
        <v>2318.0312325711097</v>
      </c>
      <c r="AU777" s="416">
        <v>546.96068276725077</v>
      </c>
      <c r="AV777" s="416">
        <v>239.56472884747879</v>
      </c>
      <c r="AW777" s="416">
        <v>82.598339949476724</v>
      </c>
      <c r="AX777" s="416">
        <v>31.864559442394814</v>
      </c>
      <c r="AY777" s="416">
        <v>5.4560596386651961</v>
      </c>
      <c r="AZ777" s="416">
        <v>0</v>
      </c>
      <c r="BA777" s="416">
        <v>0</v>
      </c>
      <c r="BB777" s="416">
        <v>3227.004260412662</v>
      </c>
      <c r="BC777" s="416">
        <v>7.1265378432466129</v>
      </c>
      <c r="BD777" s="416">
        <v>3045.405990617106</v>
      </c>
      <c r="BE777" s="416">
        <v>443.88588675849593</v>
      </c>
      <c r="BF777" s="416">
        <v>126.92964469669631</v>
      </c>
      <c r="BG777" s="416">
        <v>61.980906138250056</v>
      </c>
      <c r="BH777" s="416">
        <v>15.567492118786367</v>
      </c>
      <c r="BI777" s="416">
        <v>10.828536313920651</v>
      </c>
      <c r="BJ777" s="416">
        <v>0.80430432072438562</v>
      </c>
      <c r="BK777" s="416">
        <v>0</v>
      </c>
      <c r="BL777" s="416">
        <v>3712.529298807227</v>
      </c>
      <c r="BM777" s="416">
        <v>9.66</v>
      </c>
      <c r="BN777" s="416">
        <v>5363.44</v>
      </c>
      <c r="BO777" s="416">
        <v>990.85</v>
      </c>
      <c r="BP777" s="416">
        <v>366.49</v>
      </c>
      <c r="BQ777" s="416">
        <v>144.58000000000001</v>
      </c>
      <c r="BR777" s="416">
        <v>47.43</v>
      </c>
      <c r="BS777" s="416">
        <v>16.28</v>
      </c>
      <c r="BT777" s="416">
        <v>0.8</v>
      </c>
      <c r="BU777" s="416">
        <v>0</v>
      </c>
      <c r="BV777" s="416">
        <v>6939.53</v>
      </c>
      <c r="BW777" s="416">
        <v>9.68</v>
      </c>
      <c r="BX777" s="416">
        <v>5377.59</v>
      </c>
      <c r="BY777" s="416">
        <v>993.46</v>
      </c>
      <c r="BZ777" s="416">
        <v>367.46</v>
      </c>
      <c r="CA777" s="416">
        <v>144.96</v>
      </c>
      <c r="CB777" s="416">
        <v>47.56</v>
      </c>
      <c r="CC777" s="416">
        <v>16.329999999999998</v>
      </c>
      <c r="CD777" s="416">
        <v>0.81</v>
      </c>
      <c r="CE777" s="416">
        <v>0</v>
      </c>
      <c r="CF777" s="416">
        <v>6957.8500000000013</v>
      </c>
      <c r="CG777" s="247"/>
      <c r="CH777" s="247"/>
      <c r="CI777" s="247"/>
      <c r="CJ777" s="247"/>
      <c r="CK777" s="247"/>
      <c r="CL777" s="247"/>
      <c r="CM777" s="247"/>
      <c r="CN777" s="247"/>
      <c r="CO777" s="247"/>
      <c r="CP777" s="247"/>
      <c r="CQ777" s="247"/>
      <c r="CR777" s="247"/>
      <c r="CS777" s="247"/>
      <c r="CT777" s="247"/>
      <c r="CU777" s="247"/>
      <c r="CV777" s="247"/>
      <c r="CW777" s="247"/>
      <c r="CX777" s="247"/>
      <c r="CY777" s="247"/>
      <c r="CZ777" s="247"/>
      <c r="DA777" s="247"/>
      <c r="DB777" s="247"/>
      <c r="DC777" s="247"/>
      <c r="DD777" s="247"/>
      <c r="DE777" s="247"/>
    </row>
    <row r="778" spans="1:109" x14ac:dyDescent="0.2">
      <c r="A778" s="150" t="s">
        <v>397</v>
      </c>
      <c r="B778" s="151" t="s">
        <v>276</v>
      </c>
      <c r="C778" s="152" t="s">
        <v>277</v>
      </c>
      <c r="D778" s="404" t="s">
        <v>396</v>
      </c>
      <c r="E778" s="416">
        <v>632</v>
      </c>
      <c r="F778" s="416">
        <v>127258</v>
      </c>
      <c r="G778" s="416">
        <v>624693</v>
      </c>
      <c r="H778" s="416">
        <v>847933</v>
      </c>
      <c r="I778" s="416">
        <v>367752</v>
      </c>
      <c r="J778" s="416">
        <v>123958</v>
      </c>
      <c r="K778" s="416">
        <v>54512</v>
      </c>
      <c r="L778" s="416">
        <v>8589</v>
      </c>
      <c r="M778" s="416">
        <v>990</v>
      </c>
      <c r="N778" s="416">
        <v>2156317</v>
      </c>
      <c r="O778" s="416">
        <v>0</v>
      </c>
      <c r="P778" s="416">
        <v>213790</v>
      </c>
      <c r="Q778" s="416">
        <v>855195</v>
      </c>
      <c r="R778" s="416">
        <v>1120110</v>
      </c>
      <c r="S778" s="416">
        <v>521299</v>
      </c>
      <c r="T778" s="416">
        <v>112255</v>
      </c>
      <c r="U778" s="416">
        <v>39196</v>
      </c>
      <c r="V778" s="416">
        <v>6714</v>
      </c>
      <c r="W778" s="416">
        <v>0</v>
      </c>
      <c r="X778" s="416">
        <v>2868559</v>
      </c>
      <c r="Y778" s="416">
        <v>632</v>
      </c>
      <c r="Z778" s="416">
        <v>341048</v>
      </c>
      <c r="AA778" s="416">
        <v>1479888</v>
      </c>
      <c r="AB778" s="416">
        <v>1968043</v>
      </c>
      <c r="AC778" s="416">
        <v>889051</v>
      </c>
      <c r="AD778" s="416">
        <v>236213</v>
      </c>
      <c r="AE778" s="416">
        <v>93708</v>
      </c>
      <c r="AF778" s="416">
        <v>15303</v>
      </c>
      <c r="AG778" s="416">
        <v>990</v>
      </c>
      <c r="AH778" s="416">
        <v>5024876</v>
      </c>
      <c r="AI778" s="416">
        <v>835.62777777777785</v>
      </c>
      <c r="AJ778" s="416">
        <v>1002.7533333333333</v>
      </c>
      <c r="AK778" s="416">
        <v>1169.8788888888889</v>
      </c>
      <c r="AL778" s="416">
        <v>1337.0044444444445</v>
      </c>
      <c r="AM778" s="416">
        <v>1504.13</v>
      </c>
      <c r="AN778" s="416">
        <v>1838.3811111111113</v>
      </c>
      <c r="AO778" s="416">
        <v>2172.6322222222225</v>
      </c>
      <c r="AP778" s="416">
        <v>2506.8833333333337</v>
      </c>
      <c r="AQ778" s="416">
        <v>3008.26</v>
      </c>
      <c r="AR778" s="416">
        <v>0</v>
      </c>
      <c r="AS778" s="416">
        <v>0.75631760552611804</v>
      </c>
      <c r="AT778" s="416">
        <v>126.90857838085803</v>
      </c>
      <c r="AU778" s="416">
        <v>533.98091540339885</v>
      </c>
      <c r="AV778" s="416">
        <v>634.20357615365685</v>
      </c>
      <c r="AW778" s="416">
        <v>244.49482425056343</v>
      </c>
      <c r="AX778" s="416">
        <v>67.427803326960969</v>
      </c>
      <c r="AY778" s="416">
        <v>25.090302648758364</v>
      </c>
      <c r="AZ778" s="416">
        <v>3.4261666212361961</v>
      </c>
      <c r="BA778" s="416">
        <v>0.32909389480962414</v>
      </c>
      <c r="BB778" s="416">
        <v>1636.6175782857683</v>
      </c>
      <c r="BC778" s="416">
        <v>0</v>
      </c>
      <c r="BD778" s="416">
        <v>213.20298112530168</v>
      </c>
      <c r="BE778" s="416">
        <v>731.01156719926371</v>
      </c>
      <c r="BF778" s="416">
        <v>837.7758238982002</v>
      </c>
      <c r="BG778" s="416">
        <v>346.57842074820655</v>
      </c>
      <c r="BH778" s="416">
        <v>61.061876300585716</v>
      </c>
      <c r="BI778" s="416">
        <v>18.04078923210913</v>
      </c>
      <c r="BJ778" s="416">
        <v>2.6782259512143227</v>
      </c>
      <c r="BK778" s="416">
        <v>0</v>
      </c>
      <c r="BL778" s="416">
        <v>2210.3496844548813</v>
      </c>
      <c r="BM778" s="416">
        <v>0.76</v>
      </c>
      <c r="BN778" s="416">
        <v>340.11</v>
      </c>
      <c r="BO778" s="416">
        <v>1264.99</v>
      </c>
      <c r="BP778" s="416">
        <v>1471.98</v>
      </c>
      <c r="BQ778" s="416">
        <v>591.07000000000005</v>
      </c>
      <c r="BR778" s="416">
        <v>128.49</v>
      </c>
      <c r="BS778" s="416">
        <v>43.13</v>
      </c>
      <c r="BT778" s="416">
        <v>6.1</v>
      </c>
      <c r="BU778" s="416">
        <v>0.33</v>
      </c>
      <c r="BV778" s="416">
        <v>3846.9600000000005</v>
      </c>
      <c r="BW778" s="416">
        <v>0.75</v>
      </c>
      <c r="BX778" s="416">
        <v>340.11</v>
      </c>
      <c r="BY778" s="416">
        <v>1264.99</v>
      </c>
      <c r="BZ778" s="416">
        <v>1471.98</v>
      </c>
      <c r="CA778" s="416">
        <v>591.07000000000005</v>
      </c>
      <c r="CB778" s="416">
        <v>128.49</v>
      </c>
      <c r="CC778" s="416">
        <v>43.13</v>
      </c>
      <c r="CD778" s="416">
        <v>6.1</v>
      </c>
      <c r="CE778" s="416">
        <v>0.33</v>
      </c>
      <c r="CF778" s="416">
        <v>3846.9500000000003</v>
      </c>
      <c r="CG778" s="247"/>
      <c r="CH778" s="247"/>
      <c r="CI778" s="247"/>
      <c r="CJ778" s="247"/>
      <c r="CK778" s="247"/>
      <c r="CL778" s="247"/>
      <c r="CM778" s="247"/>
      <c r="CN778" s="247"/>
      <c r="CO778" s="247"/>
      <c r="CP778" s="247"/>
      <c r="CQ778" s="247"/>
      <c r="CR778" s="247"/>
      <c r="CS778" s="247"/>
      <c r="CT778" s="247"/>
      <c r="CU778" s="247"/>
      <c r="CV778" s="247"/>
      <c r="CW778" s="247"/>
      <c r="CX778" s="247"/>
      <c r="CY778" s="247"/>
      <c r="CZ778" s="247"/>
      <c r="DA778" s="247"/>
      <c r="DB778" s="247"/>
      <c r="DC778" s="247"/>
      <c r="DD778" s="247"/>
      <c r="DE778" s="247"/>
    </row>
    <row r="779" spans="1:109" x14ac:dyDescent="0.2">
      <c r="A779" s="150" t="s">
        <v>399</v>
      </c>
      <c r="B779" s="151" t="s">
        <v>276</v>
      </c>
      <c r="C779" s="152" t="s">
        <v>279</v>
      </c>
      <c r="D779" s="404" t="s">
        <v>398</v>
      </c>
      <c r="E779" s="416">
        <v>0</v>
      </c>
      <c r="F779" s="416">
        <v>299544</v>
      </c>
      <c r="G779" s="416">
        <v>714897</v>
      </c>
      <c r="H779" s="416">
        <v>360515</v>
      </c>
      <c r="I779" s="416">
        <v>122782</v>
      </c>
      <c r="J779" s="416">
        <v>55139</v>
      </c>
      <c r="K779" s="416">
        <v>25484</v>
      </c>
      <c r="L779" s="416">
        <v>16176</v>
      </c>
      <c r="M779" s="416">
        <v>0</v>
      </c>
      <c r="N779" s="416">
        <v>1594537</v>
      </c>
      <c r="O779" s="416">
        <v>0</v>
      </c>
      <c r="P779" s="416">
        <v>352982</v>
      </c>
      <c r="Q779" s="416">
        <v>581335</v>
      </c>
      <c r="R779" s="416">
        <v>252567</v>
      </c>
      <c r="S779" s="416">
        <v>53948</v>
      </c>
      <c r="T779" s="416">
        <v>39077</v>
      </c>
      <c r="U779" s="416">
        <v>20675</v>
      </c>
      <c r="V779" s="416">
        <v>9189</v>
      </c>
      <c r="W779" s="416">
        <v>0</v>
      </c>
      <c r="X779" s="416">
        <v>1309773</v>
      </c>
      <c r="Y779" s="416">
        <v>0</v>
      </c>
      <c r="Z779" s="416">
        <v>652526</v>
      </c>
      <c r="AA779" s="416">
        <v>1296232</v>
      </c>
      <c r="AB779" s="416">
        <v>613082</v>
      </c>
      <c r="AC779" s="416">
        <v>176730</v>
      </c>
      <c r="AD779" s="416">
        <v>94216</v>
      </c>
      <c r="AE779" s="416">
        <v>46159</v>
      </c>
      <c r="AF779" s="416">
        <v>25365</v>
      </c>
      <c r="AG779" s="416">
        <v>0</v>
      </c>
      <c r="AH779" s="416">
        <v>2904310</v>
      </c>
      <c r="AI779" s="416">
        <v>819.34444444444443</v>
      </c>
      <c r="AJ779" s="416">
        <v>983.21333333333325</v>
      </c>
      <c r="AK779" s="416">
        <v>1147.0822222222223</v>
      </c>
      <c r="AL779" s="416">
        <v>1310.951111111111</v>
      </c>
      <c r="AM779" s="416">
        <v>1474.82</v>
      </c>
      <c r="AN779" s="416">
        <v>1802.5577777777778</v>
      </c>
      <c r="AO779" s="416">
        <v>2130.2955555555554</v>
      </c>
      <c r="AP779" s="416">
        <v>2458.0333333333333</v>
      </c>
      <c r="AQ779" s="416">
        <v>2949.64</v>
      </c>
      <c r="AR779" s="416">
        <v>0</v>
      </c>
      <c r="AS779" s="416">
        <v>0</v>
      </c>
      <c r="AT779" s="416">
        <v>304.65819557640935</v>
      </c>
      <c r="AU779" s="416">
        <v>623.23082526293763</v>
      </c>
      <c r="AV779" s="416">
        <v>275.00262743928073</v>
      </c>
      <c r="AW779" s="416">
        <v>83.252193488018875</v>
      </c>
      <c r="AX779" s="416">
        <v>30.589310744855151</v>
      </c>
      <c r="AY779" s="416">
        <v>11.96265932843956</v>
      </c>
      <c r="AZ779" s="416">
        <v>6.5808708859386229</v>
      </c>
      <c r="BA779" s="416">
        <v>0</v>
      </c>
      <c r="BB779" s="416">
        <v>1335.2766827258799</v>
      </c>
      <c r="BC779" s="416">
        <v>0</v>
      </c>
      <c r="BD779" s="416">
        <v>359.00855697644459</v>
      </c>
      <c r="BE779" s="416">
        <v>506.79453376392661</v>
      </c>
      <c r="BF779" s="416">
        <v>192.65935843018133</v>
      </c>
      <c r="BG779" s="416">
        <v>36.579379178476017</v>
      </c>
      <c r="BH779" s="416">
        <v>21.678639365543528</v>
      </c>
      <c r="BI779" s="416">
        <v>9.705226087564272</v>
      </c>
      <c r="BJ779" s="416">
        <v>3.7383545110589766</v>
      </c>
      <c r="BK779" s="416">
        <v>0</v>
      </c>
      <c r="BL779" s="416">
        <v>1130.1640483131957</v>
      </c>
      <c r="BM779" s="416">
        <v>0</v>
      </c>
      <c r="BN779" s="416">
        <v>663.67</v>
      </c>
      <c r="BO779" s="416">
        <v>1130.03</v>
      </c>
      <c r="BP779" s="416">
        <v>467.66</v>
      </c>
      <c r="BQ779" s="416">
        <v>119.83</v>
      </c>
      <c r="BR779" s="416">
        <v>52.27</v>
      </c>
      <c r="BS779" s="416">
        <v>21.67</v>
      </c>
      <c r="BT779" s="416">
        <v>10.32</v>
      </c>
      <c r="BU779" s="416">
        <v>0</v>
      </c>
      <c r="BV779" s="416">
        <v>2465.4499999999998</v>
      </c>
      <c r="BW779" s="416">
        <v>0</v>
      </c>
      <c r="BX779" s="416">
        <v>663.67</v>
      </c>
      <c r="BY779" s="416">
        <v>1130.03</v>
      </c>
      <c r="BZ779" s="416">
        <v>467.66</v>
      </c>
      <c r="CA779" s="416">
        <v>119.83</v>
      </c>
      <c r="CB779" s="416">
        <v>52.27</v>
      </c>
      <c r="CC779" s="416">
        <v>21.67</v>
      </c>
      <c r="CD779" s="416">
        <v>10.32</v>
      </c>
      <c r="CE779" s="416">
        <v>0</v>
      </c>
      <c r="CF779" s="416">
        <v>2465.4499999999998</v>
      </c>
      <c r="CG779" s="247"/>
      <c r="CH779" s="247"/>
      <c r="CI779" s="247"/>
      <c r="CJ779" s="247"/>
      <c r="CK779" s="247"/>
      <c r="CL779" s="247"/>
      <c r="CM779" s="247"/>
      <c r="CN779" s="247"/>
      <c r="CO779" s="247"/>
      <c r="CP779" s="247"/>
      <c r="CQ779" s="247"/>
      <c r="CR779" s="247"/>
      <c r="CS779" s="247"/>
      <c r="CT779" s="247"/>
      <c r="CU779" s="247"/>
      <c r="CV779" s="247"/>
      <c r="CW779" s="247"/>
      <c r="CX779" s="247"/>
      <c r="CY779" s="247"/>
      <c r="CZ779" s="247"/>
      <c r="DA779" s="247"/>
      <c r="DB779" s="247"/>
      <c r="DC779" s="247"/>
      <c r="DD779" s="247"/>
      <c r="DE779" s="247"/>
    </row>
    <row r="780" spans="1:109" x14ac:dyDescent="0.2">
      <c r="A780" s="150" t="s">
        <v>400</v>
      </c>
      <c r="B780" s="151" t="s">
        <v>284</v>
      </c>
      <c r="C780" s="152" t="s">
        <v>279</v>
      </c>
      <c r="D780" s="404" t="s">
        <v>295</v>
      </c>
      <c r="E780" s="416">
        <v>0</v>
      </c>
      <c r="F780" s="416">
        <v>0</v>
      </c>
      <c r="G780" s="416">
        <v>0</v>
      </c>
      <c r="H780" s="416">
        <v>0</v>
      </c>
      <c r="I780" s="416">
        <v>0</v>
      </c>
      <c r="J780" s="416">
        <v>0</v>
      </c>
      <c r="K780" s="416">
        <v>0</v>
      </c>
      <c r="L780" s="416">
        <v>0</v>
      </c>
      <c r="M780" s="416">
        <v>0</v>
      </c>
      <c r="N780" s="416">
        <v>0</v>
      </c>
      <c r="O780" s="416">
        <v>36688</v>
      </c>
      <c r="P780" s="416">
        <v>10857082</v>
      </c>
      <c r="Q780" s="416">
        <v>1892985</v>
      </c>
      <c r="R780" s="416">
        <v>954497</v>
      </c>
      <c r="S780" s="416">
        <v>261447</v>
      </c>
      <c r="T780" s="416">
        <v>76662</v>
      </c>
      <c r="U780" s="416">
        <v>53852</v>
      </c>
      <c r="V780" s="416">
        <v>12344</v>
      </c>
      <c r="W780" s="416">
        <v>0</v>
      </c>
      <c r="X780" s="416">
        <v>14145557</v>
      </c>
      <c r="Y780" s="416">
        <v>36688</v>
      </c>
      <c r="Z780" s="416">
        <v>10857082</v>
      </c>
      <c r="AA780" s="416">
        <v>1892985</v>
      </c>
      <c r="AB780" s="416">
        <v>954497</v>
      </c>
      <c r="AC780" s="416">
        <v>261447</v>
      </c>
      <c r="AD780" s="416">
        <v>76662</v>
      </c>
      <c r="AE780" s="416">
        <v>53852</v>
      </c>
      <c r="AF780" s="416">
        <v>12344</v>
      </c>
      <c r="AG780" s="416">
        <v>0</v>
      </c>
      <c r="AH780" s="416">
        <v>14145557</v>
      </c>
      <c r="AI780" s="416">
        <v>795.80000000000007</v>
      </c>
      <c r="AJ780" s="416">
        <v>954.96</v>
      </c>
      <c r="AK780" s="416">
        <v>1114.1200000000001</v>
      </c>
      <c r="AL780" s="416">
        <v>1273.28</v>
      </c>
      <c r="AM780" s="416">
        <v>1432.44</v>
      </c>
      <c r="AN780" s="416">
        <v>1750.7600000000002</v>
      </c>
      <c r="AO780" s="416">
        <v>2069.08</v>
      </c>
      <c r="AP780" s="416">
        <v>2387.4</v>
      </c>
      <c r="AQ780" s="416">
        <v>2864.88</v>
      </c>
      <c r="AR780" s="416">
        <v>0</v>
      </c>
      <c r="AS780" s="416">
        <v>0</v>
      </c>
      <c r="AT780" s="416">
        <v>0</v>
      </c>
      <c r="AU780" s="416">
        <v>0</v>
      </c>
      <c r="AV780" s="416">
        <v>0</v>
      </c>
      <c r="AW780" s="416">
        <v>0</v>
      </c>
      <c r="AX780" s="416">
        <v>0</v>
      </c>
      <c r="AY780" s="416">
        <v>0</v>
      </c>
      <c r="AZ780" s="416">
        <v>0</v>
      </c>
      <c r="BA780" s="416">
        <v>0</v>
      </c>
      <c r="BB780" s="416">
        <v>0</v>
      </c>
      <c r="BC780" s="416">
        <v>46.102035687358629</v>
      </c>
      <c r="BD780" s="416">
        <v>11369.14844600821</v>
      </c>
      <c r="BE780" s="416">
        <v>1699.0853767996264</v>
      </c>
      <c r="BF780" s="416">
        <v>749.63637220407134</v>
      </c>
      <c r="BG780" s="416">
        <v>182.51863952416855</v>
      </c>
      <c r="BH780" s="416">
        <v>43.787840709177722</v>
      </c>
      <c r="BI780" s="416">
        <v>26.027026504533417</v>
      </c>
      <c r="BJ780" s="416">
        <v>5.1704783446427074</v>
      </c>
      <c r="BK780" s="416">
        <v>0</v>
      </c>
      <c r="BL780" s="416">
        <v>14121.476215781788</v>
      </c>
      <c r="BM780" s="416">
        <v>46.1</v>
      </c>
      <c r="BN780" s="416">
        <v>11369.15</v>
      </c>
      <c r="BO780" s="416">
        <v>1699.09</v>
      </c>
      <c r="BP780" s="416">
        <v>749.64</v>
      </c>
      <c r="BQ780" s="416">
        <v>182.52</v>
      </c>
      <c r="BR780" s="416">
        <v>43.79</v>
      </c>
      <c r="BS780" s="416">
        <v>26.03</v>
      </c>
      <c r="BT780" s="416">
        <v>5.17</v>
      </c>
      <c r="BU780" s="416">
        <v>0</v>
      </c>
      <c r="BV780" s="416">
        <v>14121.490000000002</v>
      </c>
      <c r="BW780" s="416">
        <v>0</v>
      </c>
      <c r="BX780" s="416">
        <v>0</v>
      </c>
      <c r="BY780" s="416">
        <v>0</v>
      </c>
      <c r="BZ780" s="416">
        <v>0</v>
      </c>
      <c r="CA780" s="416">
        <v>0</v>
      </c>
      <c r="CB780" s="416">
        <v>0</v>
      </c>
      <c r="CC780" s="416">
        <v>0</v>
      </c>
      <c r="CD780" s="416">
        <v>0</v>
      </c>
      <c r="CE780" s="416">
        <v>0</v>
      </c>
      <c r="CF780" s="416">
        <v>0</v>
      </c>
      <c r="CG780" s="247"/>
      <c r="CH780" s="247"/>
      <c r="CI780" s="247"/>
      <c r="CJ780" s="247"/>
      <c r="CK780" s="247"/>
      <c r="CL780" s="247"/>
      <c r="CM780" s="247"/>
      <c r="CN780" s="247"/>
      <c r="CO780" s="247"/>
      <c r="CP780" s="247"/>
      <c r="CQ780" s="247"/>
      <c r="CR780" s="247"/>
      <c r="CS780" s="247"/>
      <c r="CT780" s="247"/>
      <c r="CU780" s="247"/>
      <c r="CV780" s="247"/>
      <c r="CW780" s="247"/>
      <c r="CX780" s="247"/>
      <c r="CY780" s="247"/>
      <c r="CZ780" s="247"/>
      <c r="DA780" s="247"/>
      <c r="DB780" s="247"/>
      <c r="DC780" s="247"/>
      <c r="DD780" s="247"/>
      <c r="DE780" s="247"/>
    </row>
    <row r="781" spans="1:109" x14ac:dyDescent="0.2">
      <c r="A781" s="150" t="s">
        <v>402</v>
      </c>
      <c r="B781" s="151" t="s">
        <v>276</v>
      </c>
      <c r="C781" s="152" t="s">
        <v>279</v>
      </c>
      <c r="D781" s="404" t="s">
        <v>401</v>
      </c>
      <c r="E781" s="416">
        <v>0</v>
      </c>
      <c r="F781" s="416">
        <v>463766</v>
      </c>
      <c r="G781" s="416">
        <v>614889</v>
      </c>
      <c r="H781" s="416">
        <v>432163</v>
      </c>
      <c r="I781" s="416">
        <v>199501</v>
      </c>
      <c r="J781" s="416">
        <v>156822</v>
      </c>
      <c r="K781" s="416">
        <v>61870</v>
      </c>
      <c r="L781" s="416">
        <v>29693</v>
      </c>
      <c r="M781" s="416">
        <v>0</v>
      </c>
      <c r="N781" s="416">
        <v>1958704</v>
      </c>
      <c r="O781" s="416">
        <v>804</v>
      </c>
      <c r="P781" s="416">
        <v>382454</v>
      </c>
      <c r="Q781" s="416">
        <v>668645</v>
      </c>
      <c r="R781" s="416">
        <v>278764</v>
      </c>
      <c r="S781" s="416">
        <v>67925</v>
      </c>
      <c r="T781" s="416">
        <v>52280</v>
      </c>
      <c r="U781" s="416">
        <v>21235</v>
      </c>
      <c r="V781" s="416">
        <v>8450</v>
      </c>
      <c r="W781" s="416">
        <v>0</v>
      </c>
      <c r="X781" s="416">
        <v>1480557</v>
      </c>
      <c r="Y781" s="416">
        <v>804</v>
      </c>
      <c r="Z781" s="416">
        <v>846220</v>
      </c>
      <c r="AA781" s="416">
        <v>1283534</v>
      </c>
      <c r="AB781" s="416">
        <v>710927</v>
      </c>
      <c r="AC781" s="416">
        <v>267426</v>
      </c>
      <c r="AD781" s="416">
        <v>209102</v>
      </c>
      <c r="AE781" s="416">
        <v>83105</v>
      </c>
      <c r="AF781" s="416">
        <v>38143</v>
      </c>
      <c r="AG781" s="416">
        <v>0</v>
      </c>
      <c r="AH781" s="416">
        <v>3439261</v>
      </c>
      <c r="AI781" s="416">
        <v>889.10555555555561</v>
      </c>
      <c r="AJ781" s="416">
        <v>1066.9266666666667</v>
      </c>
      <c r="AK781" s="416">
        <v>1244.7477777777779</v>
      </c>
      <c r="AL781" s="416">
        <v>1422.568888888889</v>
      </c>
      <c r="AM781" s="416">
        <v>1600.39</v>
      </c>
      <c r="AN781" s="416">
        <v>1956.0322222222226</v>
      </c>
      <c r="AO781" s="416">
        <v>2311.6744444444444</v>
      </c>
      <c r="AP781" s="416">
        <v>2667.3166666666671</v>
      </c>
      <c r="AQ781" s="416">
        <v>3200.78</v>
      </c>
      <c r="AR781" s="416">
        <v>0</v>
      </c>
      <c r="AS781" s="416">
        <v>0</v>
      </c>
      <c r="AT781" s="416">
        <v>434.67467304844439</v>
      </c>
      <c r="AU781" s="416">
        <v>493.98682285478628</v>
      </c>
      <c r="AV781" s="416">
        <v>303.79056042589616</v>
      </c>
      <c r="AW781" s="416">
        <v>124.65773967595398</v>
      </c>
      <c r="AX781" s="416">
        <v>80.17352588488373</v>
      </c>
      <c r="AY781" s="416">
        <v>26.764149315527419</v>
      </c>
      <c r="AZ781" s="416">
        <v>11.13216153562569</v>
      </c>
      <c r="BA781" s="416">
        <v>0</v>
      </c>
      <c r="BB781" s="416">
        <v>1475.1796327411175</v>
      </c>
      <c r="BC781" s="416">
        <v>0.90427958185192359</v>
      </c>
      <c r="BD781" s="416">
        <v>358.46324958291416</v>
      </c>
      <c r="BE781" s="416">
        <v>537.17308191842517</v>
      </c>
      <c r="BF781" s="416">
        <v>195.95817269540549</v>
      </c>
      <c r="BG781" s="416">
        <v>42.442779572479203</v>
      </c>
      <c r="BH781" s="416">
        <v>26.727576062425687</v>
      </c>
      <c r="BI781" s="416">
        <v>9.1859820707164168</v>
      </c>
      <c r="BJ781" s="416">
        <v>3.1679778054099308</v>
      </c>
      <c r="BK781" s="416">
        <v>0</v>
      </c>
      <c r="BL781" s="416">
        <v>1174.0230992896279</v>
      </c>
      <c r="BM781" s="416">
        <v>0.9</v>
      </c>
      <c r="BN781" s="416">
        <v>793.14</v>
      </c>
      <c r="BO781" s="416">
        <v>1031.1600000000001</v>
      </c>
      <c r="BP781" s="416">
        <v>499.75</v>
      </c>
      <c r="BQ781" s="416">
        <v>167.1</v>
      </c>
      <c r="BR781" s="416">
        <v>106.9</v>
      </c>
      <c r="BS781" s="416">
        <v>35.950000000000003</v>
      </c>
      <c r="BT781" s="416">
        <v>14.3</v>
      </c>
      <c r="BU781" s="416">
        <v>0</v>
      </c>
      <c r="BV781" s="416">
        <v>2649.2</v>
      </c>
      <c r="BW781" s="416">
        <v>0</v>
      </c>
      <c r="BX781" s="416">
        <v>0</v>
      </c>
      <c r="BY781" s="416">
        <v>0</v>
      </c>
      <c r="BZ781" s="416">
        <v>0</v>
      </c>
      <c r="CA781" s="416">
        <v>0</v>
      </c>
      <c r="CB781" s="416">
        <v>0</v>
      </c>
      <c r="CC781" s="416">
        <v>0</v>
      </c>
      <c r="CD781" s="416">
        <v>0</v>
      </c>
      <c r="CE781" s="416">
        <v>0</v>
      </c>
      <c r="CF781" s="416">
        <v>0</v>
      </c>
      <c r="CG781" s="247"/>
      <c r="CH781" s="247"/>
      <c r="CI781" s="247"/>
      <c r="CJ781" s="247"/>
      <c r="CK781" s="247"/>
      <c r="CL781" s="247"/>
      <c r="CM781" s="247"/>
      <c r="CN781" s="247"/>
      <c r="CO781" s="247"/>
      <c r="CP781" s="247"/>
      <c r="CQ781" s="247"/>
      <c r="CR781" s="247"/>
      <c r="CS781" s="247"/>
      <c r="CT781" s="247"/>
      <c r="CU781" s="247"/>
      <c r="CV781" s="247"/>
      <c r="CW781" s="247"/>
      <c r="CX781" s="247"/>
      <c r="CY781" s="247"/>
      <c r="CZ781" s="247"/>
      <c r="DA781" s="247"/>
      <c r="DB781" s="247"/>
      <c r="DC781" s="247"/>
      <c r="DD781" s="247"/>
      <c r="DE781" s="247"/>
    </row>
    <row r="782" spans="1:109" x14ac:dyDescent="0.2">
      <c r="A782" s="150" t="s">
        <v>404</v>
      </c>
      <c r="B782" s="151" t="s">
        <v>282</v>
      </c>
      <c r="C782" s="152" t="s">
        <v>283</v>
      </c>
      <c r="D782" s="404" t="s">
        <v>403</v>
      </c>
      <c r="E782" s="416">
        <v>23245.1</v>
      </c>
      <c r="F782" s="416">
        <v>6921281.8300000001</v>
      </c>
      <c r="G782" s="416">
        <v>1120038.6399999999</v>
      </c>
      <c r="H782" s="416">
        <v>607371.51</v>
      </c>
      <c r="I782" s="416">
        <v>160929.91</v>
      </c>
      <c r="J782" s="416">
        <v>79120.47</v>
      </c>
      <c r="K782" s="416">
        <v>32317.82</v>
      </c>
      <c r="L782" s="416">
        <v>4795.57</v>
      </c>
      <c r="M782" s="416">
        <v>0</v>
      </c>
      <c r="N782" s="416">
        <v>8949100.8500000015</v>
      </c>
      <c r="O782" s="416">
        <v>24716.720000000001</v>
      </c>
      <c r="P782" s="416">
        <v>9716414.4499999993</v>
      </c>
      <c r="Q782" s="416">
        <v>750784.01</v>
      </c>
      <c r="R782" s="416">
        <v>261577.74</v>
      </c>
      <c r="S782" s="416">
        <v>103916.81</v>
      </c>
      <c r="T782" s="416">
        <v>48121.57</v>
      </c>
      <c r="U782" s="416">
        <v>20118.669999999998</v>
      </c>
      <c r="V782" s="416">
        <v>8755.17</v>
      </c>
      <c r="W782" s="416">
        <v>0</v>
      </c>
      <c r="X782" s="416">
        <v>10934405.140000001</v>
      </c>
      <c r="Y782" s="416">
        <v>47961.82</v>
      </c>
      <c r="Z782" s="416">
        <v>16637696.279999999</v>
      </c>
      <c r="AA782" s="416">
        <v>1870822.65</v>
      </c>
      <c r="AB782" s="416">
        <v>868949.25</v>
      </c>
      <c r="AC782" s="416">
        <v>264846.71999999997</v>
      </c>
      <c r="AD782" s="416">
        <v>127242.04000000001</v>
      </c>
      <c r="AE782" s="416">
        <v>52436.49</v>
      </c>
      <c r="AF782" s="416">
        <v>13550.74</v>
      </c>
      <c r="AG782" s="416">
        <v>0</v>
      </c>
      <c r="AH782" s="416">
        <v>19883505.989999995</v>
      </c>
      <c r="AI782" s="416">
        <v>769.15000000000009</v>
      </c>
      <c r="AJ782" s="416">
        <v>922.98</v>
      </c>
      <c r="AK782" s="416">
        <v>1076.81</v>
      </c>
      <c r="AL782" s="416">
        <v>1230.6399999999999</v>
      </c>
      <c r="AM782" s="416">
        <v>1384.47</v>
      </c>
      <c r="AN782" s="416">
        <v>1692.13</v>
      </c>
      <c r="AO782" s="416">
        <v>1999.79</v>
      </c>
      <c r="AP782" s="416">
        <v>2307.4500000000003</v>
      </c>
      <c r="AQ782" s="416">
        <v>2768.94</v>
      </c>
      <c r="AR782" s="416">
        <v>0</v>
      </c>
      <c r="AS782" s="416">
        <v>30.221803289345377</v>
      </c>
      <c r="AT782" s="416">
        <v>7498.8426943162367</v>
      </c>
      <c r="AU782" s="416">
        <v>1040.1450952349996</v>
      </c>
      <c r="AV782" s="416">
        <v>493.54117369823837</v>
      </c>
      <c r="AW782" s="416">
        <v>116.23936235526952</v>
      </c>
      <c r="AX782" s="416">
        <v>46.757914581031002</v>
      </c>
      <c r="AY782" s="416">
        <v>16.160606863720691</v>
      </c>
      <c r="AZ782" s="416">
        <v>2.0782985546815747</v>
      </c>
      <c r="BA782" s="416">
        <v>0</v>
      </c>
      <c r="BB782" s="416">
        <v>9243.9869488935219</v>
      </c>
      <c r="BC782" s="416">
        <v>32.135110186569591</v>
      </c>
      <c r="BD782" s="416">
        <v>10527.221012372966</v>
      </c>
      <c r="BE782" s="416">
        <v>697.22978984221925</v>
      </c>
      <c r="BF782" s="416">
        <v>212.55423194435417</v>
      </c>
      <c r="BG782" s="416">
        <v>75.058910630060595</v>
      </c>
      <c r="BH782" s="416">
        <v>28.438459220036282</v>
      </c>
      <c r="BI782" s="416">
        <v>10.060391341090813</v>
      </c>
      <c r="BJ782" s="416">
        <v>3.7943054020672164</v>
      </c>
      <c r="BK782" s="416">
        <v>0</v>
      </c>
      <c r="BL782" s="416">
        <v>11586.492210939363</v>
      </c>
      <c r="BM782" s="416">
        <v>62.36</v>
      </c>
      <c r="BN782" s="416">
        <v>18026.060000000001</v>
      </c>
      <c r="BO782" s="416">
        <v>1737.37</v>
      </c>
      <c r="BP782" s="416">
        <v>706.1</v>
      </c>
      <c r="BQ782" s="416">
        <v>191.3</v>
      </c>
      <c r="BR782" s="416">
        <v>75.2</v>
      </c>
      <c r="BS782" s="416">
        <v>26.22</v>
      </c>
      <c r="BT782" s="416">
        <v>5.87</v>
      </c>
      <c r="BU782" s="416">
        <v>0</v>
      </c>
      <c r="BV782" s="416">
        <v>20830.48</v>
      </c>
      <c r="BW782" s="416">
        <v>0</v>
      </c>
      <c r="BX782" s="416">
        <v>0</v>
      </c>
      <c r="BY782" s="416">
        <v>0</v>
      </c>
      <c r="BZ782" s="416">
        <v>0</v>
      </c>
      <c r="CA782" s="416">
        <v>0</v>
      </c>
      <c r="CB782" s="416">
        <v>0</v>
      </c>
      <c r="CC782" s="416">
        <v>0</v>
      </c>
      <c r="CD782" s="416">
        <v>0</v>
      </c>
      <c r="CE782" s="416">
        <v>0</v>
      </c>
      <c r="CF782" s="416">
        <v>0</v>
      </c>
      <c r="CG782" s="247"/>
      <c r="CH782" s="247"/>
      <c r="CI782" s="247"/>
      <c r="CJ782" s="247"/>
      <c r="CK782" s="247"/>
      <c r="CL782" s="247"/>
      <c r="CM782" s="247"/>
      <c r="CN782" s="247"/>
      <c r="CO782" s="247"/>
      <c r="CP782" s="247"/>
      <c r="CQ782" s="247"/>
      <c r="CR782" s="247"/>
      <c r="CS782" s="247"/>
      <c r="CT782" s="247"/>
      <c r="CU782" s="247"/>
      <c r="CV782" s="247"/>
      <c r="CW782" s="247"/>
      <c r="CX782" s="247"/>
      <c r="CY782" s="247"/>
      <c r="CZ782" s="247"/>
      <c r="DA782" s="247"/>
      <c r="DB782" s="247"/>
      <c r="DC782" s="247"/>
      <c r="DD782" s="247"/>
      <c r="DE782" s="247"/>
    </row>
    <row r="783" spans="1:109" x14ac:dyDescent="0.2">
      <c r="A783" s="150" t="s">
        <v>406</v>
      </c>
      <c r="B783" s="151" t="s">
        <v>276</v>
      </c>
      <c r="C783" s="152" t="s">
        <v>277</v>
      </c>
      <c r="D783" s="404" t="s">
        <v>405</v>
      </c>
      <c r="E783" s="416">
        <v>1051</v>
      </c>
      <c r="F783" s="416">
        <v>924748</v>
      </c>
      <c r="G783" s="416">
        <v>1448040</v>
      </c>
      <c r="H783" s="416">
        <v>908870</v>
      </c>
      <c r="I783" s="416">
        <v>332931</v>
      </c>
      <c r="J783" s="416">
        <v>156874</v>
      </c>
      <c r="K783" s="416">
        <v>55118</v>
      </c>
      <c r="L783" s="416">
        <v>25175</v>
      </c>
      <c r="M783" s="416">
        <v>0</v>
      </c>
      <c r="N783" s="416">
        <v>3852807</v>
      </c>
      <c r="O783" s="416">
        <v>2017</v>
      </c>
      <c r="P783" s="416">
        <v>1214190</v>
      </c>
      <c r="Q783" s="416">
        <v>2114678</v>
      </c>
      <c r="R783" s="416">
        <v>1034922</v>
      </c>
      <c r="S783" s="416">
        <v>202933</v>
      </c>
      <c r="T783" s="416">
        <v>78711</v>
      </c>
      <c r="U783" s="416">
        <v>34637</v>
      </c>
      <c r="V783" s="416">
        <v>12899</v>
      </c>
      <c r="W783" s="416">
        <v>1780</v>
      </c>
      <c r="X783" s="416">
        <v>4696767</v>
      </c>
      <c r="Y783" s="416">
        <v>3068</v>
      </c>
      <c r="Z783" s="416">
        <v>2138938</v>
      </c>
      <c r="AA783" s="416">
        <v>3562718</v>
      </c>
      <c r="AB783" s="416">
        <v>1943792</v>
      </c>
      <c r="AC783" s="416">
        <v>535864</v>
      </c>
      <c r="AD783" s="416">
        <v>235585</v>
      </c>
      <c r="AE783" s="416">
        <v>89755</v>
      </c>
      <c r="AF783" s="416">
        <v>38074</v>
      </c>
      <c r="AG783" s="416">
        <v>1780</v>
      </c>
      <c r="AH783" s="416">
        <v>8549574</v>
      </c>
      <c r="AI783" s="416">
        <v>853.6444444444445</v>
      </c>
      <c r="AJ783" s="416">
        <v>1024.3733333333332</v>
      </c>
      <c r="AK783" s="416">
        <v>1195.1022222222223</v>
      </c>
      <c r="AL783" s="416">
        <v>1365.8311111111109</v>
      </c>
      <c r="AM783" s="416">
        <v>1536.56</v>
      </c>
      <c r="AN783" s="416">
        <v>1878.0177777777778</v>
      </c>
      <c r="AO783" s="416">
        <v>2219.4755555555553</v>
      </c>
      <c r="AP783" s="416">
        <v>2560.9333333333334</v>
      </c>
      <c r="AQ783" s="416">
        <v>3073.12</v>
      </c>
      <c r="AR783" s="416">
        <v>0</v>
      </c>
      <c r="AS783" s="416">
        <v>1.2311917530067162</v>
      </c>
      <c r="AT783" s="416">
        <v>902.74509293486756</v>
      </c>
      <c r="AU783" s="416">
        <v>1211.6453078862617</v>
      </c>
      <c r="AV783" s="416">
        <v>665.43366350809606</v>
      </c>
      <c r="AW783" s="416">
        <v>216.67295777581091</v>
      </c>
      <c r="AX783" s="416">
        <v>83.531690624156909</v>
      </c>
      <c r="AY783" s="416">
        <v>24.833794570088632</v>
      </c>
      <c r="AZ783" s="416">
        <v>9.8304003748633306</v>
      </c>
      <c r="BA783" s="416">
        <v>0</v>
      </c>
      <c r="BB783" s="416">
        <v>3115.9240994271518</v>
      </c>
      <c r="BC783" s="416">
        <v>2.362810433696048</v>
      </c>
      <c r="BD783" s="416">
        <v>1185.3002811474985</v>
      </c>
      <c r="BE783" s="416">
        <v>1769.4536590082485</v>
      </c>
      <c r="BF783" s="416">
        <v>757.72325844744114</v>
      </c>
      <c r="BG783" s="416">
        <v>132.06968813453429</v>
      </c>
      <c r="BH783" s="416">
        <v>41.911743824457936</v>
      </c>
      <c r="BI783" s="416">
        <v>15.605938940530498</v>
      </c>
      <c r="BJ783" s="416">
        <v>5.0368355287134898</v>
      </c>
      <c r="BK783" s="416">
        <v>0.57921591086583024</v>
      </c>
      <c r="BL783" s="416">
        <v>3910.0434313759865</v>
      </c>
      <c r="BM783" s="416">
        <v>3.59</v>
      </c>
      <c r="BN783" s="416">
        <v>2088.0500000000002</v>
      </c>
      <c r="BO783" s="416">
        <v>2981.1</v>
      </c>
      <c r="BP783" s="416">
        <v>1423.16</v>
      </c>
      <c r="BQ783" s="416">
        <v>348.74</v>
      </c>
      <c r="BR783" s="416">
        <v>125.44</v>
      </c>
      <c r="BS783" s="416">
        <v>40.44</v>
      </c>
      <c r="BT783" s="416">
        <v>14.87</v>
      </c>
      <c r="BU783" s="416">
        <v>0.57999999999999996</v>
      </c>
      <c r="BV783" s="416">
        <v>7025.9699999999984</v>
      </c>
      <c r="BW783" s="416">
        <v>3.59</v>
      </c>
      <c r="BX783" s="416">
        <v>2094.66</v>
      </c>
      <c r="BY783" s="416">
        <v>2984.76</v>
      </c>
      <c r="BZ783" s="416">
        <v>1426.11</v>
      </c>
      <c r="CA783" s="416">
        <v>347.24</v>
      </c>
      <c r="CB783" s="416">
        <v>125.14</v>
      </c>
      <c r="CC783" s="416">
        <v>40.69</v>
      </c>
      <c r="CD783" s="416">
        <v>14.87</v>
      </c>
      <c r="CE783" s="416">
        <v>0</v>
      </c>
      <c r="CF783" s="416">
        <v>7037.0599999999995</v>
      </c>
      <c r="CG783" s="247"/>
      <c r="CH783" s="247"/>
      <c r="CI783" s="247"/>
      <c r="CJ783" s="247"/>
      <c r="CK783" s="247"/>
      <c r="CL783" s="247"/>
      <c r="CM783" s="247"/>
      <c r="CN783" s="247"/>
      <c r="CO783" s="247"/>
      <c r="CP783" s="247"/>
      <c r="CQ783" s="247"/>
      <c r="CR783" s="247"/>
      <c r="CS783" s="247"/>
      <c r="CT783" s="247"/>
      <c r="CU783" s="247"/>
      <c r="CV783" s="247"/>
      <c r="CW783" s="247"/>
      <c r="CX783" s="247"/>
      <c r="CY783" s="247"/>
      <c r="CZ783" s="247"/>
      <c r="DA783" s="247"/>
      <c r="DB783" s="247"/>
      <c r="DC783" s="247"/>
      <c r="DD783" s="247"/>
      <c r="DE783" s="247"/>
    </row>
    <row r="784" spans="1:109" x14ac:dyDescent="0.2">
      <c r="A784" s="150" t="s">
        <v>408</v>
      </c>
      <c r="B784" s="151" t="s">
        <v>282</v>
      </c>
      <c r="C784" s="152" t="s">
        <v>286</v>
      </c>
      <c r="D784" s="404" t="s">
        <v>407</v>
      </c>
      <c r="E784" s="416">
        <v>11747.08</v>
      </c>
      <c r="F784" s="416">
        <v>4238893</v>
      </c>
      <c r="G784" s="416">
        <v>3037974</v>
      </c>
      <c r="H784" s="416">
        <v>1898133</v>
      </c>
      <c r="I784" s="416">
        <v>644854</v>
      </c>
      <c r="J784" s="416">
        <v>140322</v>
      </c>
      <c r="K784" s="416">
        <v>44350</v>
      </c>
      <c r="L784" s="416">
        <v>14926</v>
      </c>
      <c r="M784" s="416">
        <v>0</v>
      </c>
      <c r="N784" s="416">
        <v>10031199.08</v>
      </c>
      <c r="O784" s="416">
        <v>5832</v>
      </c>
      <c r="P784" s="416">
        <v>6323783</v>
      </c>
      <c r="Q784" s="416">
        <v>2818543</v>
      </c>
      <c r="R784" s="416">
        <v>842705</v>
      </c>
      <c r="S784" s="416">
        <v>184879</v>
      </c>
      <c r="T784" s="416">
        <v>70521</v>
      </c>
      <c r="U784" s="416">
        <v>21115</v>
      </c>
      <c r="V784" s="416">
        <v>9841</v>
      </c>
      <c r="W784" s="416">
        <v>0</v>
      </c>
      <c r="X784" s="416">
        <v>10277219</v>
      </c>
      <c r="Y784" s="416">
        <v>17579.080000000002</v>
      </c>
      <c r="Z784" s="416">
        <v>10562676</v>
      </c>
      <c r="AA784" s="416">
        <v>5856517</v>
      </c>
      <c r="AB784" s="416">
        <v>2740838</v>
      </c>
      <c r="AC784" s="416">
        <v>829733</v>
      </c>
      <c r="AD784" s="416">
        <v>210843</v>
      </c>
      <c r="AE784" s="416">
        <v>65465</v>
      </c>
      <c r="AF784" s="416">
        <v>24767</v>
      </c>
      <c r="AG784" s="416">
        <v>0</v>
      </c>
      <c r="AH784" s="416">
        <v>20308418.079999998</v>
      </c>
      <c r="AI784" s="416">
        <v>714.91111111111115</v>
      </c>
      <c r="AJ784" s="416">
        <v>857.8933333333332</v>
      </c>
      <c r="AK784" s="416">
        <v>1000.8755555555555</v>
      </c>
      <c r="AL784" s="416">
        <v>1143.8577777777775</v>
      </c>
      <c r="AM784" s="416">
        <v>1286.8399999999999</v>
      </c>
      <c r="AN784" s="416">
        <v>1572.8044444444445</v>
      </c>
      <c r="AO784" s="416">
        <v>1858.7688888888888</v>
      </c>
      <c r="AP784" s="416">
        <v>2144.7333333333331</v>
      </c>
      <c r="AQ784" s="416">
        <v>2573.6799999999998</v>
      </c>
      <c r="AR784" s="416">
        <v>0</v>
      </c>
      <c r="AS784" s="416">
        <v>16.431525286748933</v>
      </c>
      <c r="AT784" s="416">
        <v>4941.0490037611517</v>
      </c>
      <c r="AU784" s="416">
        <v>3035.3164118527338</v>
      </c>
      <c r="AV784" s="416">
        <v>1659.4134663205996</v>
      </c>
      <c r="AW784" s="416">
        <v>501.11435765130091</v>
      </c>
      <c r="AX784" s="416">
        <v>89.217703126192134</v>
      </c>
      <c r="AY784" s="416">
        <v>23.859878581522299</v>
      </c>
      <c r="AZ784" s="416">
        <v>6.9593733486680556</v>
      </c>
      <c r="BA784" s="416">
        <v>0</v>
      </c>
      <c r="BB784" s="416">
        <v>10273.361719928918</v>
      </c>
      <c r="BC784" s="416">
        <v>8.1576575176401107</v>
      </c>
      <c r="BD784" s="416">
        <v>7371.2928569208307</v>
      </c>
      <c r="BE784" s="416">
        <v>2816.0773678157348</v>
      </c>
      <c r="BF784" s="416">
        <v>736.7218341052502</v>
      </c>
      <c r="BG784" s="416">
        <v>143.66898759752573</v>
      </c>
      <c r="BH784" s="416">
        <v>44.837742065835691</v>
      </c>
      <c r="BI784" s="416">
        <v>11.359669362995341</v>
      </c>
      <c r="BJ784" s="416">
        <v>4.5884492244568094</v>
      </c>
      <c r="BK784" s="416">
        <v>0</v>
      </c>
      <c r="BL784" s="416">
        <v>11136.704564610271</v>
      </c>
      <c r="BM784" s="416">
        <v>24.59</v>
      </c>
      <c r="BN784" s="416">
        <v>12312.34</v>
      </c>
      <c r="BO784" s="416">
        <v>5851.39</v>
      </c>
      <c r="BP784" s="416">
        <v>2396.14</v>
      </c>
      <c r="BQ784" s="416">
        <v>644.78</v>
      </c>
      <c r="BR784" s="416">
        <v>134.06</v>
      </c>
      <c r="BS784" s="416">
        <v>35.22</v>
      </c>
      <c r="BT784" s="416">
        <v>11.55</v>
      </c>
      <c r="BU784" s="416">
        <v>0</v>
      </c>
      <c r="BV784" s="416">
        <v>21410.07</v>
      </c>
      <c r="BW784" s="416">
        <v>0</v>
      </c>
      <c r="BX784" s="416">
        <v>0</v>
      </c>
      <c r="BY784" s="416">
        <v>0</v>
      </c>
      <c r="BZ784" s="416">
        <v>0</v>
      </c>
      <c r="CA784" s="416">
        <v>0</v>
      </c>
      <c r="CB784" s="416">
        <v>0</v>
      </c>
      <c r="CC784" s="416">
        <v>0</v>
      </c>
      <c r="CD784" s="416">
        <v>0</v>
      </c>
      <c r="CE784" s="416">
        <v>0</v>
      </c>
      <c r="CF784" s="416">
        <v>0</v>
      </c>
      <c r="CG784" s="247"/>
      <c r="CH784" s="247"/>
      <c r="CI784" s="247"/>
      <c r="CJ784" s="247"/>
      <c r="CK784" s="247"/>
      <c r="CL784" s="247"/>
      <c r="CM784" s="247"/>
      <c r="CN784" s="247"/>
      <c r="CO784" s="247"/>
      <c r="CP784" s="247"/>
      <c r="CQ784" s="247"/>
      <c r="CR784" s="247"/>
      <c r="CS784" s="247"/>
      <c r="CT784" s="247"/>
      <c r="CU784" s="247"/>
      <c r="CV784" s="247"/>
      <c r="CW784" s="247"/>
      <c r="CX784" s="247"/>
      <c r="CY784" s="247"/>
      <c r="CZ784" s="247"/>
      <c r="DA784" s="247"/>
      <c r="DB784" s="247"/>
      <c r="DC784" s="247"/>
      <c r="DD784" s="247"/>
      <c r="DE784" s="247"/>
    </row>
    <row r="785" spans="1:109" x14ac:dyDescent="0.2">
      <c r="A785" s="150" t="s">
        <v>106</v>
      </c>
      <c r="B785" s="151" t="s">
        <v>284</v>
      </c>
      <c r="C785" s="152" t="s">
        <v>293</v>
      </c>
      <c r="D785" s="404" t="s">
        <v>105</v>
      </c>
      <c r="E785" s="416">
        <v>0</v>
      </c>
      <c r="F785" s="416">
        <v>0</v>
      </c>
      <c r="G785" s="416">
        <v>0</v>
      </c>
      <c r="H785" s="416">
        <v>0</v>
      </c>
      <c r="I785" s="416">
        <v>0</v>
      </c>
      <c r="J785" s="416">
        <v>0</v>
      </c>
      <c r="K785" s="416">
        <v>0</v>
      </c>
      <c r="L785" s="416">
        <v>0</v>
      </c>
      <c r="M785" s="416">
        <v>0</v>
      </c>
      <c r="N785" s="416">
        <v>0</v>
      </c>
      <c r="O785" s="416">
        <v>0</v>
      </c>
      <c r="P785" s="416">
        <v>0</v>
      </c>
      <c r="Q785" s="416">
        <v>0</v>
      </c>
      <c r="R785" s="416">
        <v>0</v>
      </c>
      <c r="S785" s="416">
        <v>0</v>
      </c>
      <c r="T785" s="416">
        <v>0</v>
      </c>
      <c r="U785" s="416">
        <v>0</v>
      </c>
      <c r="V785" s="416">
        <v>0</v>
      </c>
      <c r="W785" s="416">
        <v>0</v>
      </c>
      <c r="X785" s="416">
        <v>0</v>
      </c>
      <c r="Y785" s="416">
        <v>0</v>
      </c>
      <c r="Z785" s="416">
        <v>0</v>
      </c>
      <c r="AA785" s="416">
        <v>0</v>
      </c>
      <c r="AB785" s="416">
        <v>0</v>
      </c>
      <c r="AC785" s="416">
        <v>0</v>
      </c>
      <c r="AD785" s="416">
        <v>0</v>
      </c>
      <c r="AE785" s="416">
        <v>0</v>
      </c>
      <c r="AF785" s="416">
        <v>0</v>
      </c>
      <c r="AG785" s="416">
        <v>0</v>
      </c>
      <c r="AH785" s="416">
        <v>0</v>
      </c>
      <c r="AI785" s="416">
        <v>930.45</v>
      </c>
      <c r="AJ785" s="416">
        <v>1116.54</v>
      </c>
      <c r="AK785" s="416">
        <v>1302.6299999999999</v>
      </c>
      <c r="AL785" s="416">
        <v>1488.7199999999998</v>
      </c>
      <c r="AM785" s="416">
        <v>1674.81</v>
      </c>
      <c r="AN785" s="416">
        <v>2046.99</v>
      </c>
      <c r="AO785" s="416">
        <v>2419.17</v>
      </c>
      <c r="AP785" s="416">
        <v>2791.35</v>
      </c>
      <c r="AQ785" s="416">
        <v>3349.62</v>
      </c>
      <c r="AR785" s="416">
        <v>0</v>
      </c>
      <c r="AS785" s="416">
        <v>0</v>
      </c>
      <c r="AT785" s="416">
        <v>0</v>
      </c>
      <c r="AU785" s="416">
        <v>0</v>
      </c>
      <c r="AV785" s="416">
        <v>0</v>
      </c>
      <c r="AW785" s="416">
        <v>0</v>
      </c>
      <c r="AX785" s="416">
        <v>0</v>
      </c>
      <c r="AY785" s="416">
        <v>0</v>
      </c>
      <c r="AZ785" s="416">
        <v>0</v>
      </c>
      <c r="BA785" s="416">
        <v>0</v>
      </c>
      <c r="BB785" s="416">
        <v>0</v>
      </c>
      <c r="BC785" s="416">
        <v>0</v>
      </c>
      <c r="BD785" s="416">
        <v>0</v>
      </c>
      <c r="BE785" s="416">
        <v>0</v>
      </c>
      <c r="BF785" s="416">
        <v>0</v>
      </c>
      <c r="BG785" s="416">
        <v>0</v>
      </c>
      <c r="BH785" s="416">
        <v>0</v>
      </c>
      <c r="BI785" s="416">
        <v>0</v>
      </c>
      <c r="BJ785" s="416">
        <v>0</v>
      </c>
      <c r="BK785" s="416">
        <v>0</v>
      </c>
      <c r="BL785" s="416">
        <v>0</v>
      </c>
      <c r="BM785" s="416">
        <v>0</v>
      </c>
      <c r="BN785" s="416">
        <v>0</v>
      </c>
      <c r="BO785" s="416">
        <v>0</v>
      </c>
      <c r="BP785" s="416">
        <v>0</v>
      </c>
      <c r="BQ785" s="416">
        <v>0</v>
      </c>
      <c r="BR785" s="416">
        <v>0</v>
      </c>
      <c r="BS785" s="416">
        <v>0</v>
      </c>
      <c r="BT785" s="416">
        <v>0</v>
      </c>
      <c r="BU785" s="416">
        <v>0</v>
      </c>
      <c r="BV785" s="416">
        <v>0</v>
      </c>
      <c r="BW785" s="416">
        <v>117.89</v>
      </c>
      <c r="BX785" s="416">
        <v>39434.400000000001</v>
      </c>
      <c r="BY785" s="416">
        <v>3045.84</v>
      </c>
      <c r="BZ785" s="416">
        <v>1466.01</v>
      </c>
      <c r="CA785" s="416">
        <v>633.24</v>
      </c>
      <c r="CB785" s="416">
        <v>215.45</v>
      </c>
      <c r="CC785" s="416">
        <v>51.25</v>
      </c>
      <c r="CD785" s="416">
        <v>19.510000000000002</v>
      </c>
      <c r="CE785" s="416">
        <v>0</v>
      </c>
      <c r="CF785" s="416">
        <v>44983.590000000004</v>
      </c>
      <c r="CG785" s="247"/>
      <c r="CH785" s="247"/>
      <c r="CI785" s="247"/>
      <c r="CJ785" s="247"/>
      <c r="CK785" s="247"/>
      <c r="CL785" s="247"/>
      <c r="CM785" s="247"/>
      <c r="CN785" s="247"/>
      <c r="CO785" s="247"/>
      <c r="CP785" s="247"/>
      <c r="CQ785" s="247"/>
      <c r="CR785" s="247"/>
      <c r="CS785" s="247"/>
      <c r="CT785" s="247"/>
      <c r="CU785" s="247"/>
      <c r="CV785" s="247"/>
      <c r="CW785" s="247"/>
      <c r="CX785" s="247"/>
      <c r="CY785" s="247"/>
      <c r="CZ785" s="247"/>
      <c r="DA785" s="247"/>
      <c r="DB785" s="247"/>
      <c r="DC785" s="247"/>
      <c r="DD785" s="247"/>
      <c r="DE785" s="247"/>
    </row>
    <row r="786" spans="1:109" x14ac:dyDescent="0.2">
      <c r="A786" s="150" t="s">
        <v>410</v>
      </c>
      <c r="B786" s="151" t="s">
        <v>280</v>
      </c>
      <c r="C786" s="152" t="s">
        <v>128</v>
      </c>
      <c r="D786" s="404" t="s">
        <v>409</v>
      </c>
      <c r="E786" s="416">
        <v>718.55</v>
      </c>
      <c r="F786" s="416">
        <v>354365.47</v>
      </c>
      <c r="G786" s="416">
        <v>1541778.75</v>
      </c>
      <c r="H786" s="416">
        <v>2745836.86</v>
      </c>
      <c r="I786" s="416">
        <v>2912201.47</v>
      </c>
      <c r="J786" s="416">
        <v>1494709.01</v>
      </c>
      <c r="K786" s="416">
        <v>457675.55</v>
      </c>
      <c r="L786" s="416">
        <v>186744.06</v>
      </c>
      <c r="M786" s="416">
        <v>18618.59</v>
      </c>
      <c r="N786" s="416">
        <v>9712648.3100000005</v>
      </c>
      <c r="O786" s="416">
        <v>752.74</v>
      </c>
      <c r="P786" s="416">
        <v>671094.36</v>
      </c>
      <c r="Q786" s="416">
        <v>2238708.29</v>
      </c>
      <c r="R786" s="416">
        <v>4629796.84</v>
      </c>
      <c r="S786" s="416">
        <v>4436711.1399999997</v>
      </c>
      <c r="T786" s="416">
        <v>1762431.36</v>
      </c>
      <c r="U786" s="416">
        <v>347404.43</v>
      </c>
      <c r="V786" s="416">
        <v>80601.58</v>
      </c>
      <c r="W786" s="416">
        <v>5704.92</v>
      </c>
      <c r="X786" s="416">
        <v>14173205.66</v>
      </c>
      <c r="Y786" s="416">
        <v>1471.29</v>
      </c>
      <c r="Z786" s="416">
        <v>1025459.83</v>
      </c>
      <c r="AA786" s="416">
        <v>3780487.04</v>
      </c>
      <c r="AB786" s="416">
        <v>7375633.6999999993</v>
      </c>
      <c r="AC786" s="416">
        <v>7348912.6099999994</v>
      </c>
      <c r="AD786" s="416">
        <v>3257140.37</v>
      </c>
      <c r="AE786" s="416">
        <v>805079.98</v>
      </c>
      <c r="AF786" s="416">
        <v>267345.64</v>
      </c>
      <c r="AG786" s="416">
        <v>24323.510000000002</v>
      </c>
      <c r="AH786" s="416">
        <v>23885853.970000003</v>
      </c>
      <c r="AI786" s="416">
        <v>752.73888888888894</v>
      </c>
      <c r="AJ786" s="416">
        <v>903.28666666666663</v>
      </c>
      <c r="AK786" s="416">
        <v>1053.8344444444444</v>
      </c>
      <c r="AL786" s="416">
        <v>1204.3822222222223</v>
      </c>
      <c r="AM786" s="416">
        <v>1354.93</v>
      </c>
      <c r="AN786" s="416">
        <v>1656.0255555555557</v>
      </c>
      <c r="AO786" s="416">
        <v>1957.1211111111111</v>
      </c>
      <c r="AP786" s="416">
        <v>2258.2166666666667</v>
      </c>
      <c r="AQ786" s="416">
        <v>2709.86</v>
      </c>
      <c r="AR786" s="416">
        <v>0</v>
      </c>
      <c r="AS786" s="416">
        <v>0.95458067944469449</v>
      </c>
      <c r="AT786" s="416">
        <v>392.30676492512526</v>
      </c>
      <c r="AU786" s="416">
        <v>1463.0179893320794</v>
      </c>
      <c r="AV786" s="416">
        <v>2279.8716298996997</v>
      </c>
      <c r="AW786" s="416">
        <v>2149.3372129925533</v>
      </c>
      <c r="AX786" s="416">
        <v>902.58813034957188</v>
      </c>
      <c r="AY786" s="416">
        <v>233.85141951698895</v>
      </c>
      <c r="AZ786" s="416">
        <v>82.695368764438015</v>
      </c>
      <c r="BA786" s="416">
        <v>6.8706833563357517</v>
      </c>
      <c r="BB786" s="416">
        <v>7511.4937798162364</v>
      </c>
      <c r="BC786" s="416">
        <v>1.0000014760910156</v>
      </c>
      <c r="BD786" s="416">
        <v>742.94726664846155</v>
      </c>
      <c r="BE786" s="416">
        <v>2124.3453388735952</v>
      </c>
      <c r="BF786" s="416">
        <v>3844.1258552102322</v>
      </c>
      <c r="BG786" s="416">
        <v>3274.4947266648455</v>
      </c>
      <c r="BH786" s="416">
        <v>1064.2537212589982</v>
      </c>
      <c r="BI786" s="416">
        <v>177.50788544852446</v>
      </c>
      <c r="BJ786" s="416">
        <v>35.692580428509224</v>
      </c>
      <c r="BK786" s="416">
        <v>2.1052452894245457</v>
      </c>
      <c r="BL786" s="416">
        <v>11266.472621298679</v>
      </c>
      <c r="BM786" s="416">
        <v>1.95</v>
      </c>
      <c r="BN786" s="416">
        <v>1135.25</v>
      </c>
      <c r="BO786" s="416">
        <v>3587.36</v>
      </c>
      <c r="BP786" s="416">
        <v>6124</v>
      </c>
      <c r="BQ786" s="416">
        <v>5423.83</v>
      </c>
      <c r="BR786" s="416">
        <v>1966.84</v>
      </c>
      <c r="BS786" s="416">
        <v>411.36</v>
      </c>
      <c r="BT786" s="416">
        <v>118.39</v>
      </c>
      <c r="BU786" s="416">
        <v>8.98</v>
      </c>
      <c r="BV786" s="416">
        <v>18777.96</v>
      </c>
      <c r="BW786" s="416">
        <v>0</v>
      </c>
      <c r="BX786" s="416">
        <v>0</v>
      </c>
      <c r="BY786" s="416">
        <v>0</v>
      </c>
      <c r="BZ786" s="416">
        <v>0</v>
      </c>
      <c r="CA786" s="416">
        <v>0</v>
      </c>
      <c r="CB786" s="416">
        <v>0</v>
      </c>
      <c r="CC786" s="416">
        <v>0</v>
      </c>
      <c r="CD786" s="416">
        <v>0</v>
      </c>
      <c r="CE786" s="416">
        <v>0</v>
      </c>
      <c r="CF786" s="416">
        <v>0</v>
      </c>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DE786" s="247"/>
    </row>
    <row r="787" spans="1:109" x14ac:dyDescent="0.2">
      <c r="A787" s="150" t="s">
        <v>412</v>
      </c>
      <c r="B787" s="151" t="s">
        <v>276</v>
      </c>
      <c r="C787" s="152" t="s">
        <v>69</v>
      </c>
      <c r="D787" s="404" t="s">
        <v>411</v>
      </c>
      <c r="E787" s="416">
        <v>1923</v>
      </c>
      <c r="F787" s="416">
        <v>571823</v>
      </c>
      <c r="G787" s="416">
        <v>925140</v>
      </c>
      <c r="H787" s="416">
        <v>332767</v>
      </c>
      <c r="I787" s="416">
        <v>244385</v>
      </c>
      <c r="J787" s="416">
        <v>85035</v>
      </c>
      <c r="K787" s="416">
        <v>11787</v>
      </c>
      <c r="L787" s="416">
        <v>3776</v>
      </c>
      <c r="M787" s="416">
        <v>0</v>
      </c>
      <c r="N787" s="416">
        <v>2176636</v>
      </c>
      <c r="O787" s="416">
        <v>352</v>
      </c>
      <c r="P787" s="416">
        <v>414783</v>
      </c>
      <c r="Q787" s="416">
        <v>890856</v>
      </c>
      <c r="R787" s="416">
        <v>278241</v>
      </c>
      <c r="S787" s="416">
        <v>97093</v>
      </c>
      <c r="T787" s="416">
        <v>48411</v>
      </c>
      <c r="U787" s="416">
        <v>10710</v>
      </c>
      <c r="V787" s="416">
        <v>2369</v>
      </c>
      <c r="W787" s="416">
        <v>0</v>
      </c>
      <c r="X787" s="416">
        <v>1742815</v>
      </c>
      <c r="Y787" s="416">
        <v>2275</v>
      </c>
      <c r="Z787" s="416">
        <v>986606</v>
      </c>
      <c r="AA787" s="416">
        <v>1815996</v>
      </c>
      <c r="AB787" s="416">
        <v>611008</v>
      </c>
      <c r="AC787" s="416">
        <v>341478</v>
      </c>
      <c r="AD787" s="416">
        <v>133446</v>
      </c>
      <c r="AE787" s="416">
        <v>22497</v>
      </c>
      <c r="AF787" s="416">
        <v>6145</v>
      </c>
      <c r="AG787" s="416">
        <v>0</v>
      </c>
      <c r="AH787" s="416">
        <v>3919451</v>
      </c>
      <c r="AI787" s="416">
        <v>883.71111111111122</v>
      </c>
      <c r="AJ787" s="416">
        <v>1060.4533333333334</v>
      </c>
      <c r="AK787" s="416">
        <v>1237.1955555555555</v>
      </c>
      <c r="AL787" s="416">
        <v>1413.9377777777777</v>
      </c>
      <c r="AM787" s="416">
        <v>1590.68</v>
      </c>
      <c r="AN787" s="416">
        <v>1944.1644444444446</v>
      </c>
      <c r="AO787" s="416">
        <v>2297.6488888888889</v>
      </c>
      <c r="AP787" s="416">
        <v>2651.1333333333337</v>
      </c>
      <c r="AQ787" s="416">
        <v>3181.36</v>
      </c>
      <c r="AR787" s="416">
        <v>0</v>
      </c>
      <c r="AS787" s="416">
        <v>2.176050494128297</v>
      </c>
      <c r="AT787" s="416">
        <v>539.22504840697059</v>
      </c>
      <c r="AU787" s="416">
        <v>747.77184241061332</v>
      </c>
      <c r="AV787" s="416">
        <v>235.34769721125559</v>
      </c>
      <c r="AW787" s="416">
        <v>153.63555209092965</v>
      </c>
      <c r="AX787" s="416">
        <v>43.738584070391845</v>
      </c>
      <c r="AY787" s="416">
        <v>5.1300266359234854</v>
      </c>
      <c r="AZ787" s="416">
        <v>1.4242965272713555</v>
      </c>
      <c r="BA787" s="416">
        <v>0</v>
      </c>
      <c r="BB787" s="416">
        <v>1728.4490978474842</v>
      </c>
      <c r="BC787" s="416">
        <v>0.39832021525385364</v>
      </c>
      <c r="BD787" s="416">
        <v>391.13743807679731</v>
      </c>
      <c r="BE787" s="416">
        <v>720.06078263024983</v>
      </c>
      <c r="BF787" s="416">
        <v>196.78447267835142</v>
      </c>
      <c r="BG787" s="416">
        <v>61.038675283526537</v>
      </c>
      <c r="BH787" s="416">
        <v>24.900671410968894</v>
      </c>
      <c r="BI787" s="416">
        <v>4.6612866098872088</v>
      </c>
      <c r="BJ787" s="416">
        <v>0.89358010410641975</v>
      </c>
      <c r="BK787" s="416">
        <v>0</v>
      </c>
      <c r="BL787" s="416">
        <v>1399.8752270091416</v>
      </c>
      <c r="BM787" s="416">
        <v>2.57</v>
      </c>
      <c r="BN787" s="416">
        <v>930.36</v>
      </c>
      <c r="BO787" s="416">
        <v>1467.83</v>
      </c>
      <c r="BP787" s="416">
        <v>432.13</v>
      </c>
      <c r="BQ787" s="416">
        <v>214.67</v>
      </c>
      <c r="BR787" s="416">
        <v>68.64</v>
      </c>
      <c r="BS787" s="416">
        <v>9.7899999999999991</v>
      </c>
      <c r="BT787" s="416">
        <v>2.3199999999999998</v>
      </c>
      <c r="BU787" s="416">
        <v>0</v>
      </c>
      <c r="BV787" s="416">
        <v>3128.3100000000004</v>
      </c>
      <c r="BW787" s="416">
        <v>0</v>
      </c>
      <c r="BX787" s="416">
        <v>0</v>
      </c>
      <c r="BY787" s="416">
        <v>0</v>
      </c>
      <c r="BZ787" s="416">
        <v>0</v>
      </c>
      <c r="CA787" s="416">
        <v>0</v>
      </c>
      <c r="CB787" s="416">
        <v>0</v>
      </c>
      <c r="CC787" s="416">
        <v>0</v>
      </c>
      <c r="CD787" s="416">
        <v>0</v>
      </c>
      <c r="CE787" s="416">
        <v>0</v>
      </c>
      <c r="CF787" s="416">
        <v>0</v>
      </c>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DE787" s="247"/>
    </row>
    <row r="788" spans="1:109" x14ac:dyDescent="0.2">
      <c r="A788" s="150" t="s">
        <v>414</v>
      </c>
      <c r="B788" s="151" t="s">
        <v>276</v>
      </c>
      <c r="C788" s="152" t="s">
        <v>285</v>
      </c>
      <c r="D788" s="404" t="s">
        <v>413</v>
      </c>
      <c r="E788" s="416">
        <v>1079</v>
      </c>
      <c r="F788" s="416">
        <v>658359</v>
      </c>
      <c r="G788" s="416">
        <v>1437007</v>
      </c>
      <c r="H788" s="416">
        <v>1285718</v>
      </c>
      <c r="I788" s="416">
        <v>709507</v>
      </c>
      <c r="J788" s="416">
        <v>366788</v>
      </c>
      <c r="K788" s="416">
        <v>130290</v>
      </c>
      <c r="L788" s="416">
        <v>44960</v>
      </c>
      <c r="M788" s="416">
        <v>0</v>
      </c>
      <c r="N788" s="416">
        <v>4633708</v>
      </c>
      <c r="O788" s="416">
        <v>1135</v>
      </c>
      <c r="P788" s="416">
        <v>577255</v>
      </c>
      <c r="Q788" s="416">
        <v>1027207</v>
      </c>
      <c r="R788" s="416">
        <v>758149</v>
      </c>
      <c r="S788" s="416">
        <v>203922</v>
      </c>
      <c r="T788" s="416">
        <v>65783</v>
      </c>
      <c r="U788" s="416">
        <v>21362</v>
      </c>
      <c r="V788" s="416">
        <v>7905</v>
      </c>
      <c r="W788" s="416">
        <v>414</v>
      </c>
      <c r="X788" s="416">
        <v>2663132</v>
      </c>
      <c r="Y788" s="416">
        <v>2214</v>
      </c>
      <c r="Z788" s="416">
        <v>1235614</v>
      </c>
      <c r="AA788" s="416">
        <v>2464214</v>
      </c>
      <c r="AB788" s="416">
        <v>2043867</v>
      </c>
      <c r="AC788" s="416">
        <v>913429</v>
      </c>
      <c r="AD788" s="416">
        <v>432571</v>
      </c>
      <c r="AE788" s="416">
        <v>151652</v>
      </c>
      <c r="AF788" s="416">
        <v>52865</v>
      </c>
      <c r="AG788" s="416">
        <v>414</v>
      </c>
      <c r="AH788" s="416">
        <v>7296840</v>
      </c>
      <c r="AI788" s="416">
        <v>873.9</v>
      </c>
      <c r="AJ788" s="416">
        <v>1048.6799999999998</v>
      </c>
      <c r="AK788" s="416">
        <v>1223.46</v>
      </c>
      <c r="AL788" s="416">
        <v>1398.24</v>
      </c>
      <c r="AM788" s="416">
        <v>1573.02</v>
      </c>
      <c r="AN788" s="416">
        <v>1922.5800000000002</v>
      </c>
      <c r="AO788" s="416">
        <v>2272.14</v>
      </c>
      <c r="AP788" s="416">
        <v>2621.7000000000003</v>
      </c>
      <c r="AQ788" s="416">
        <v>3146.04</v>
      </c>
      <c r="AR788" s="416">
        <v>0</v>
      </c>
      <c r="AS788" s="416">
        <v>1.2346950451996797</v>
      </c>
      <c r="AT788" s="416">
        <v>627.79780295228295</v>
      </c>
      <c r="AU788" s="416">
        <v>1174.5435077566899</v>
      </c>
      <c r="AV788" s="416">
        <v>919.52597551207236</v>
      </c>
      <c r="AW788" s="416">
        <v>451.04766627252036</v>
      </c>
      <c r="AX788" s="416">
        <v>190.77905730840848</v>
      </c>
      <c r="AY788" s="416">
        <v>57.34241728062532</v>
      </c>
      <c r="AZ788" s="416">
        <v>17.149178014265551</v>
      </c>
      <c r="BA788" s="416">
        <v>0</v>
      </c>
      <c r="BB788" s="416">
        <v>3439.4203001420647</v>
      </c>
      <c r="BC788" s="416">
        <v>1.2987756036159743</v>
      </c>
      <c r="BD788" s="416">
        <v>550.45867185414056</v>
      </c>
      <c r="BE788" s="416">
        <v>839.59181338172061</v>
      </c>
      <c r="BF788" s="416">
        <v>542.21664378075297</v>
      </c>
      <c r="BG788" s="416">
        <v>129.63725826753634</v>
      </c>
      <c r="BH788" s="416">
        <v>34.216001414765572</v>
      </c>
      <c r="BI788" s="416">
        <v>9.4017094017094021</v>
      </c>
      <c r="BJ788" s="416">
        <v>3.0152191326238698</v>
      </c>
      <c r="BK788" s="416">
        <v>0.13159400389060533</v>
      </c>
      <c r="BL788" s="416">
        <v>2109.9676868407564</v>
      </c>
      <c r="BM788" s="416">
        <v>2.5299999999999998</v>
      </c>
      <c r="BN788" s="416">
        <v>1178.26</v>
      </c>
      <c r="BO788" s="416">
        <v>2014.14</v>
      </c>
      <c r="BP788" s="416">
        <v>1461.74</v>
      </c>
      <c r="BQ788" s="416">
        <v>580.67999999999995</v>
      </c>
      <c r="BR788" s="416">
        <v>225</v>
      </c>
      <c r="BS788" s="416">
        <v>66.739999999999995</v>
      </c>
      <c r="BT788" s="416">
        <v>20.16</v>
      </c>
      <c r="BU788" s="416">
        <v>0.13</v>
      </c>
      <c r="BV788" s="416">
        <v>5549.38</v>
      </c>
      <c r="BW788" s="416">
        <v>0</v>
      </c>
      <c r="BX788" s="416">
        <v>0</v>
      </c>
      <c r="BY788" s="416">
        <v>0</v>
      </c>
      <c r="BZ788" s="416">
        <v>0</v>
      </c>
      <c r="CA788" s="416">
        <v>0</v>
      </c>
      <c r="CB788" s="416">
        <v>0</v>
      </c>
      <c r="CC788" s="416">
        <v>0</v>
      </c>
      <c r="CD788" s="416">
        <v>0</v>
      </c>
      <c r="CE788" s="416">
        <v>0</v>
      </c>
      <c r="CF788" s="416">
        <v>0</v>
      </c>
      <c r="CG788" s="247"/>
      <c r="CH788" s="247"/>
      <c r="CI788" s="247"/>
      <c r="CJ788" s="247"/>
      <c r="CK788" s="247"/>
      <c r="CL788" s="247"/>
      <c r="CM788" s="247"/>
      <c r="CN788" s="247"/>
      <c r="CO788" s="247"/>
      <c r="CP788" s="247"/>
      <c r="CQ788" s="247"/>
      <c r="CR788" s="247"/>
      <c r="CS788" s="247"/>
      <c r="CT788" s="247"/>
      <c r="CU788" s="247"/>
      <c r="CV788" s="247"/>
      <c r="CW788" s="247"/>
      <c r="CX788" s="247"/>
      <c r="CY788" s="247"/>
      <c r="CZ788" s="247"/>
      <c r="DA788" s="247"/>
      <c r="DB788" s="247"/>
      <c r="DC788" s="247"/>
      <c r="DD788" s="247"/>
      <c r="DE788" s="247"/>
    </row>
    <row r="789" spans="1:109" x14ac:dyDescent="0.2">
      <c r="A789" s="150" t="s">
        <v>416</v>
      </c>
      <c r="B789" s="151" t="s">
        <v>276</v>
      </c>
      <c r="C789" s="152" t="s">
        <v>285</v>
      </c>
      <c r="D789" s="404" t="s">
        <v>415</v>
      </c>
      <c r="E789" s="416">
        <v>609</v>
      </c>
      <c r="F789" s="416">
        <v>454877</v>
      </c>
      <c r="G789" s="416">
        <v>469157</v>
      </c>
      <c r="H789" s="416">
        <v>772197</v>
      </c>
      <c r="I789" s="416">
        <v>684799</v>
      </c>
      <c r="J789" s="416">
        <v>504066</v>
      </c>
      <c r="K789" s="416">
        <v>152751</v>
      </c>
      <c r="L789" s="416">
        <v>39194</v>
      </c>
      <c r="M789" s="416">
        <v>0</v>
      </c>
      <c r="N789" s="416">
        <v>3077650</v>
      </c>
      <c r="O789" s="416">
        <v>611</v>
      </c>
      <c r="P789" s="416">
        <v>202494</v>
      </c>
      <c r="Q789" s="416">
        <v>548575</v>
      </c>
      <c r="R789" s="416">
        <v>630033</v>
      </c>
      <c r="S789" s="416">
        <v>250888</v>
      </c>
      <c r="T789" s="416">
        <v>148716</v>
      </c>
      <c r="U789" s="416">
        <v>64338</v>
      </c>
      <c r="V789" s="416">
        <v>31989</v>
      </c>
      <c r="W789" s="416">
        <v>2445</v>
      </c>
      <c r="X789" s="416">
        <v>1880089</v>
      </c>
      <c r="Y789" s="416">
        <v>1220</v>
      </c>
      <c r="Z789" s="416">
        <v>657371</v>
      </c>
      <c r="AA789" s="416">
        <v>1017732</v>
      </c>
      <c r="AB789" s="416">
        <v>1402230</v>
      </c>
      <c r="AC789" s="416">
        <v>935687</v>
      </c>
      <c r="AD789" s="416">
        <v>652782</v>
      </c>
      <c r="AE789" s="416">
        <v>217089</v>
      </c>
      <c r="AF789" s="416">
        <v>71183</v>
      </c>
      <c r="AG789" s="416">
        <v>2445</v>
      </c>
      <c r="AH789" s="416">
        <v>4957739</v>
      </c>
      <c r="AI789" s="416">
        <v>955.71111111111111</v>
      </c>
      <c r="AJ789" s="416">
        <v>1146.8533333333332</v>
      </c>
      <c r="AK789" s="416">
        <v>1337.9955555555555</v>
      </c>
      <c r="AL789" s="416">
        <v>1529.1377777777777</v>
      </c>
      <c r="AM789" s="416">
        <v>1720.28</v>
      </c>
      <c r="AN789" s="416">
        <v>2102.5644444444447</v>
      </c>
      <c r="AO789" s="416">
        <v>2484.8488888888887</v>
      </c>
      <c r="AP789" s="416">
        <v>2867.1333333333332</v>
      </c>
      <c r="AQ789" s="416">
        <v>3440.56</v>
      </c>
      <c r="AR789" s="416">
        <v>0</v>
      </c>
      <c r="AS789" s="416">
        <v>0.6372218476062036</v>
      </c>
      <c r="AT789" s="416">
        <v>396.63049038528612</v>
      </c>
      <c r="AU789" s="416">
        <v>350.64167295025067</v>
      </c>
      <c r="AV789" s="416">
        <v>504.98850477829194</v>
      </c>
      <c r="AW789" s="416">
        <v>398.07415071965028</v>
      </c>
      <c r="AX789" s="416">
        <v>239.73866833517584</v>
      </c>
      <c r="AY789" s="416">
        <v>61.472953419031967</v>
      </c>
      <c r="AZ789" s="416">
        <v>13.670100216243869</v>
      </c>
      <c r="BA789" s="416">
        <v>0</v>
      </c>
      <c r="BB789" s="416">
        <v>1965.8537626515367</v>
      </c>
      <c r="BC789" s="416">
        <v>0.6393145301927593</v>
      </c>
      <c r="BD789" s="416">
        <v>176.56486153416887</v>
      </c>
      <c r="BE789" s="416">
        <v>409.99762497135021</v>
      </c>
      <c r="BF789" s="416">
        <v>412.0184650173228</v>
      </c>
      <c r="BG789" s="416">
        <v>145.84137465993908</v>
      </c>
      <c r="BH789" s="416">
        <v>70.730768986866821</v>
      </c>
      <c r="BI789" s="416">
        <v>25.892117741119069</v>
      </c>
      <c r="BJ789" s="416">
        <v>11.157137210221592</v>
      </c>
      <c r="BK789" s="416">
        <v>0.71064012835119861</v>
      </c>
      <c r="BL789" s="416">
        <v>1253.5523047795325</v>
      </c>
      <c r="BM789" s="416">
        <v>1.28</v>
      </c>
      <c r="BN789" s="416">
        <v>573.20000000000005</v>
      </c>
      <c r="BO789" s="416">
        <v>760.64</v>
      </c>
      <c r="BP789" s="416">
        <v>917.01</v>
      </c>
      <c r="BQ789" s="416">
        <v>543.91999999999996</v>
      </c>
      <c r="BR789" s="416">
        <v>310.47000000000003</v>
      </c>
      <c r="BS789" s="416">
        <v>87.37</v>
      </c>
      <c r="BT789" s="416">
        <v>24.83</v>
      </c>
      <c r="BU789" s="416">
        <v>0.71</v>
      </c>
      <c r="BV789" s="416">
        <v>3219.4300000000003</v>
      </c>
      <c r="BW789" s="416">
        <v>1.28</v>
      </c>
      <c r="BX789" s="416">
        <v>573.20000000000005</v>
      </c>
      <c r="BY789" s="416">
        <v>760.64</v>
      </c>
      <c r="BZ789" s="416">
        <v>917.01</v>
      </c>
      <c r="CA789" s="416">
        <v>543.91999999999996</v>
      </c>
      <c r="CB789" s="416">
        <v>310.47000000000003</v>
      </c>
      <c r="CC789" s="416">
        <v>87.36</v>
      </c>
      <c r="CD789" s="416">
        <v>24.83</v>
      </c>
      <c r="CE789" s="416">
        <v>0.71</v>
      </c>
      <c r="CF789" s="416">
        <v>3219.4200000000005</v>
      </c>
      <c r="CG789" s="247"/>
      <c r="CH789" s="247"/>
      <c r="CI789" s="247"/>
      <c r="CJ789" s="247"/>
      <c r="CK789" s="247"/>
      <c r="CL789" s="247"/>
      <c r="CM789" s="247"/>
      <c r="CN789" s="247"/>
      <c r="CO789" s="247"/>
      <c r="CP789" s="247"/>
      <c r="CQ789" s="247"/>
      <c r="CR789" s="247"/>
      <c r="CS789" s="247"/>
      <c r="CT789" s="247"/>
      <c r="CU789" s="247"/>
      <c r="CV789" s="247"/>
      <c r="CW789" s="247"/>
      <c r="CX789" s="247"/>
      <c r="CY789" s="247"/>
      <c r="CZ789" s="247"/>
      <c r="DA789" s="247"/>
      <c r="DB789" s="247"/>
      <c r="DC789" s="247"/>
      <c r="DD789" s="247"/>
      <c r="DE789" s="247"/>
    </row>
    <row r="790" spans="1:109" x14ac:dyDescent="0.2">
      <c r="A790" s="150" t="s">
        <v>418</v>
      </c>
      <c r="B790" s="151" t="s">
        <v>276</v>
      </c>
      <c r="C790" s="152" t="s">
        <v>277</v>
      </c>
      <c r="D790" s="404" t="s">
        <v>417</v>
      </c>
      <c r="E790" s="416">
        <v>1141</v>
      </c>
      <c r="F790" s="416">
        <v>264191</v>
      </c>
      <c r="G790" s="416">
        <v>528937</v>
      </c>
      <c r="H790" s="416">
        <v>685701</v>
      </c>
      <c r="I790" s="416">
        <v>370056</v>
      </c>
      <c r="J790" s="416">
        <v>169155</v>
      </c>
      <c r="K790" s="416">
        <v>58551</v>
      </c>
      <c r="L790" s="416">
        <v>18073</v>
      </c>
      <c r="M790" s="416">
        <v>1505</v>
      </c>
      <c r="N790" s="416">
        <v>2097310</v>
      </c>
      <c r="O790" s="416">
        <v>1849</v>
      </c>
      <c r="P790" s="416">
        <v>217037</v>
      </c>
      <c r="Q790" s="416">
        <v>578008</v>
      </c>
      <c r="R790" s="416">
        <v>856777</v>
      </c>
      <c r="S790" s="416">
        <v>288056</v>
      </c>
      <c r="T790" s="416">
        <v>67890</v>
      </c>
      <c r="U790" s="416">
        <v>40771</v>
      </c>
      <c r="V790" s="416">
        <v>9342</v>
      </c>
      <c r="W790" s="416">
        <v>0</v>
      </c>
      <c r="X790" s="416">
        <v>2059730</v>
      </c>
      <c r="Y790" s="416">
        <v>2990</v>
      </c>
      <c r="Z790" s="416">
        <v>481228</v>
      </c>
      <c r="AA790" s="416">
        <v>1106945</v>
      </c>
      <c r="AB790" s="416">
        <v>1542478</v>
      </c>
      <c r="AC790" s="416">
        <v>658112</v>
      </c>
      <c r="AD790" s="416">
        <v>237045</v>
      </c>
      <c r="AE790" s="416">
        <v>99322</v>
      </c>
      <c r="AF790" s="416">
        <v>27415</v>
      </c>
      <c r="AG790" s="416">
        <v>1505</v>
      </c>
      <c r="AH790" s="416">
        <v>4157040</v>
      </c>
      <c r="AI790" s="416">
        <v>810.27222222222224</v>
      </c>
      <c r="AJ790" s="416">
        <v>972.3266666666666</v>
      </c>
      <c r="AK790" s="416">
        <v>1134.3811111111111</v>
      </c>
      <c r="AL790" s="416">
        <v>1296.4355555555555</v>
      </c>
      <c r="AM790" s="416">
        <v>1458.49</v>
      </c>
      <c r="AN790" s="416">
        <v>1782.598888888889</v>
      </c>
      <c r="AO790" s="416">
        <v>2106.7077777777777</v>
      </c>
      <c r="AP790" s="416">
        <v>2430.8166666666666</v>
      </c>
      <c r="AQ790" s="416">
        <v>2916.98</v>
      </c>
      <c r="AR790" s="416">
        <v>0</v>
      </c>
      <c r="AS790" s="416">
        <v>1.4081687224458173</v>
      </c>
      <c r="AT790" s="416">
        <v>271.71012485515843</v>
      </c>
      <c r="AU790" s="416">
        <v>466.27803902862354</v>
      </c>
      <c r="AV790" s="416">
        <v>528.9125225404357</v>
      </c>
      <c r="AW790" s="416">
        <v>253.72542835398255</v>
      </c>
      <c r="AX790" s="416">
        <v>94.892351304805274</v>
      </c>
      <c r="AY790" s="416">
        <v>27.792653835341824</v>
      </c>
      <c r="AZ790" s="416">
        <v>7.4349498453880383</v>
      </c>
      <c r="BA790" s="416">
        <v>0.51594457281160655</v>
      </c>
      <c r="BB790" s="416">
        <v>1652.6701830589927</v>
      </c>
      <c r="BC790" s="416">
        <v>2.2819491391781912</v>
      </c>
      <c r="BD790" s="416">
        <v>223.21407757338071</v>
      </c>
      <c r="BE790" s="416">
        <v>509.53598780735069</v>
      </c>
      <c r="BF790" s="416">
        <v>660.87126068742327</v>
      </c>
      <c r="BG790" s="416">
        <v>197.50289683165465</v>
      </c>
      <c r="BH790" s="416">
        <v>38.084843664587098</v>
      </c>
      <c r="BI790" s="416">
        <v>19.352945116577366</v>
      </c>
      <c r="BJ790" s="416">
        <v>3.8431528498652718</v>
      </c>
      <c r="BK790" s="416">
        <v>0</v>
      </c>
      <c r="BL790" s="416">
        <v>1654.6871136700172</v>
      </c>
      <c r="BM790" s="416">
        <v>3.69</v>
      </c>
      <c r="BN790" s="416">
        <v>494.92</v>
      </c>
      <c r="BO790" s="416">
        <v>975.81</v>
      </c>
      <c r="BP790" s="416">
        <v>1189.78</v>
      </c>
      <c r="BQ790" s="416">
        <v>451.23</v>
      </c>
      <c r="BR790" s="416">
        <v>132.97999999999999</v>
      </c>
      <c r="BS790" s="416">
        <v>47.15</v>
      </c>
      <c r="BT790" s="416">
        <v>11.28</v>
      </c>
      <c r="BU790" s="416">
        <v>0.52</v>
      </c>
      <c r="BV790" s="416">
        <v>3307.36</v>
      </c>
      <c r="BW790" s="416">
        <v>0</v>
      </c>
      <c r="BX790" s="416">
        <v>0</v>
      </c>
      <c r="BY790" s="416">
        <v>0</v>
      </c>
      <c r="BZ790" s="416">
        <v>0</v>
      </c>
      <c r="CA790" s="416">
        <v>0</v>
      </c>
      <c r="CB790" s="416">
        <v>0</v>
      </c>
      <c r="CC790" s="416">
        <v>0</v>
      </c>
      <c r="CD790" s="416">
        <v>0</v>
      </c>
      <c r="CE790" s="416">
        <v>0</v>
      </c>
      <c r="CF790" s="416">
        <v>0</v>
      </c>
      <c r="CG790" s="247"/>
      <c r="CH790" s="247"/>
      <c r="CI790" s="247"/>
      <c r="CJ790" s="247"/>
      <c r="CK790" s="247"/>
      <c r="CL790" s="247"/>
      <c r="CM790" s="247"/>
      <c r="CN790" s="247"/>
      <c r="CO790" s="247"/>
      <c r="CP790" s="247"/>
      <c r="CQ790" s="247"/>
      <c r="CR790" s="247"/>
      <c r="CS790" s="247"/>
      <c r="CT790" s="247"/>
      <c r="CU790" s="247"/>
      <c r="CV790" s="247"/>
      <c r="CW790" s="247"/>
      <c r="CX790" s="247"/>
      <c r="CY790" s="247"/>
      <c r="CZ790" s="247"/>
      <c r="DA790" s="247"/>
      <c r="DB790" s="247"/>
      <c r="DC790" s="247"/>
      <c r="DD790" s="247"/>
      <c r="DE790" s="247"/>
    </row>
    <row r="791" spans="1:109" x14ac:dyDescent="0.2">
      <c r="A791" s="150" t="s">
        <v>420</v>
      </c>
      <c r="B791" s="151" t="s">
        <v>276</v>
      </c>
      <c r="C791" s="152" t="s">
        <v>69</v>
      </c>
      <c r="D791" s="404" t="s">
        <v>419</v>
      </c>
      <c r="E791" s="416">
        <v>0</v>
      </c>
      <c r="F791" s="416">
        <v>0</v>
      </c>
      <c r="G791" s="416">
        <v>0</v>
      </c>
      <c r="H791" s="416">
        <v>0</v>
      </c>
      <c r="I791" s="416">
        <v>0</v>
      </c>
      <c r="J791" s="416">
        <v>0</v>
      </c>
      <c r="K791" s="416">
        <v>0</v>
      </c>
      <c r="L791" s="416">
        <v>0</v>
      </c>
      <c r="M791" s="416">
        <v>0</v>
      </c>
      <c r="N791" s="416">
        <v>0</v>
      </c>
      <c r="O791" s="416">
        <v>0</v>
      </c>
      <c r="P791" s="416">
        <v>0</v>
      </c>
      <c r="Q791" s="416">
        <v>0</v>
      </c>
      <c r="R791" s="416">
        <v>0</v>
      </c>
      <c r="S791" s="416">
        <v>0</v>
      </c>
      <c r="T791" s="416">
        <v>0</v>
      </c>
      <c r="U791" s="416">
        <v>0</v>
      </c>
      <c r="V791" s="416">
        <v>0</v>
      </c>
      <c r="W791" s="416">
        <v>0</v>
      </c>
      <c r="X791" s="416">
        <v>0</v>
      </c>
      <c r="Y791" s="416">
        <v>0</v>
      </c>
      <c r="Z791" s="416">
        <v>0</v>
      </c>
      <c r="AA791" s="416">
        <v>0</v>
      </c>
      <c r="AB791" s="416">
        <v>0</v>
      </c>
      <c r="AC791" s="416">
        <v>0</v>
      </c>
      <c r="AD791" s="416">
        <v>0</v>
      </c>
      <c r="AE791" s="416">
        <v>0</v>
      </c>
      <c r="AF791" s="416">
        <v>0</v>
      </c>
      <c r="AG791" s="416">
        <v>0</v>
      </c>
      <c r="AH791" s="416">
        <v>0</v>
      </c>
      <c r="AI791" s="416">
        <v>837.80000000000007</v>
      </c>
      <c r="AJ791" s="416">
        <v>1005.3599999999999</v>
      </c>
      <c r="AK791" s="416">
        <v>1172.92</v>
      </c>
      <c r="AL791" s="416">
        <v>1340.4799999999998</v>
      </c>
      <c r="AM791" s="416">
        <v>1508.04</v>
      </c>
      <c r="AN791" s="416">
        <v>1843.16</v>
      </c>
      <c r="AO791" s="416">
        <v>2178.2799999999997</v>
      </c>
      <c r="AP791" s="416">
        <v>2513.4</v>
      </c>
      <c r="AQ791" s="416">
        <v>3016.08</v>
      </c>
      <c r="AR791" s="416">
        <v>0</v>
      </c>
      <c r="AS791" s="416">
        <v>0</v>
      </c>
      <c r="AT791" s="416">
        <v>0</v>
      </c>
      <c r="AU791" s="416">
        <v>0</v>
      </c>
      <c r="AV791" s="416">
        <v>0</v>
      </c>
      <c r="AW791" s="416">
        <v>0</v>
      </c>
      <c r="AX791" s="416">
        <v>0</v>
      </c>
      <c r="AY791" s="416">
        <v>0</v>
      </c>
      <c r="AZ791" s="416">
        <v>0</v>
      </c>
      <c r="BA791" s="416">
        <v>0</v>
      </c>
      <c r="BB791" s="416">
        <v>0</v>
      </c>
      <c r="BC791" s="416">
        <v>0</v>
      </c>
      <c r="BD791" s="416">
        <v>0</v>
      </c>
      <c r="BE791" s="416">
        <v>0</v>
      </c>
      <c r="BF791" s="416">
        <v>0</v>
      </c>
      <c r="BG791" s="416">
        <v>0</v>
      </c>
      <c r="BH791" s="416">
        <v>0</v>
      </c>
      <c r="BI791" s="416">
        <v>0</v>
      </c>
      <c r="BJ791" s="416">
        <v>0</v>
      </c>
      <c r="BK791" s="416">
        <v>0</v>
      </c>
      <c r="BL791" s="416">
        <v>0</v>
      </c>
      <c r="BM791" s="416">
        <v>0</v>
      </c>
      <c r="BN791" s="416">
        <v>0</v>
      </c>
      <c r="BO791" s="416">
        <v>0</v>
      </c>
      <c r="BP791" s="416">
        <v>0</v>
      </c>
      <c r="BQ791" s="416">
        <v>0</v>
      </c>
      <c r="BR791" s="416">
        <v>0</v>
      </c>
      <c r="BS791" s="416">
        <v>0</v>
      </c>
      <c r="BT791" s="416">
        <v>0</v>
      </c>
      <c r="BU791" s="416">
        <v>0</v>
      </c>
      <c r="BV791" s="416">
        <v>0</v>
      </c>
      <c r="BW791" s="416">
        <v>0.75</v>
      </c>
      <c r="BX791" s="416">
        <v>135.31</v>
      </c>
      <c r="BY791" s="416">
        <v>1061.9000000000001</v>
      </c>
      <c r="BZ791" s="416">
        <v>1799.16</v>
      </c>
      <c r="CA791" s="416">
        <v>919.94</v>
      </c>
      <c r="CB791" s="416">
        <v>219.39</v>
      </c>
      <c r="CC791" s="416">
        <v>82.1</v>
      </c>
      <c r="CD791" s="416">
        <v>28.31</v>
      </c>
      <c r="CE791" s="416">
        <v>2.1</v>
      </c>
      <c r="CF791" s="416">
        <v>4248.9600000000009</v>
      </c>
      <c r="CG791" s="247"/>
      <c r="CH791" s="247"/>
      <c r="CI791" s="247"/>
      <c r="CJ791" s="247"/>
      <c r="CK791" s="247"/>
      <c r="CL791" s="247"/>
      <c r="CM791" s="247"/>
      <c r="CN791" s="247"/>
      <c r="CO791" s="247"/>
      <c r="CP791" s="247"/>
      <c r="CQ791" s="247"/>
      <c r="CR791" s="247"/>
      <c r="CS791" s="247"/>
      <c r="CT791" s="247"/>
      <c r="CU791" s="247"/>
      <c r="CV791" s="247"/>
      <c r="CW791" s="247"/>
      <c r="CX791" s="247"/>
      <c r="CY791" s="247"/>
      <c r="CZ791" s="247"/>
      <c r="DA791" s="247"/>
      <c r="DB791" s="247"/>
      <c r="DC791" s="247"/>
      <c r="DD791" s="247"/>
      <c r="DE791" s="247"/>
    </row>
    <row r="792" spans="1:109" x14ac:dyDescent="0.2">
      <c r="A792" s="150" t="s">
        <v>422</v>
      </c>
      <c r="B792" s="151" t="s">
        <v>276</v>
      </c>
      <c r="C792" s="152" t="s">
        <v>279</v>
      </c>
      <c r="D792" s="404" t="s">
        <v>421</v>
      </c>
      <c r="E792" s="416">
        <v>2629</v>
      </c>
      <c r="F792" s="416">
        <v>3191395</v>
      </c>
      <c r="G792" s="416">
        <v>1303883</v>
      </c>
      <c r="H792" s="416">
        <v>1322555</v>
      </c>
      <c r="I792" s="416">
        <v>284296</v>
      </c>
      <c r="J792" s="416">
        <v>113786</v>
      </c>
      <c r="K792" s="416">
        <v>11992</v>
      </c>
      <c r="L792" s="416">
        <v>4332</v>
      </c>
      <c r="M792" s="416">
        <v>0</v>
      </c>
      <c r="N792" s="416">
        <v>6234868</v>
      </c>
      <c r="O792" s="416">
        <v>8544</v>
      </c>
      <c r="P792" s="416">
        <v>2678310</v>
      </c>
      <c r="Q792" s="416">
        <v>729951</v>
      </c>
      <c r="R792" s="416">
        <v>396050</v>
      </c>
      <c r="S792" s="416">
        <v>115621</v>
      </c>
      <c r="T792" s="416">
        <v>46750</v>
      </c>
      <c r="U792" s="416">
        <v>11580</v>
      </c>
      <c r="V792" s="416">
        <v>3271</v>
      </c>
      <c r="W792" s="416">
        <v>0</v>
      </c>
      <c r="X792" s="416">
        <v>3990077</v>
      </c>
      <c r="Y792" s="416">
        <v>11173</v>
      </c>
      <c r="Z792" s="416">
        <v>5869705</v>
      </c>
      <c r="AA792" s="416">
        <v>2033834</v>
      </c>
      <c r="AB792" s="416">
        <v>1718605</v>
      </c>
      <c r="AC792" s="416">
        <v>399917</v>
      </c>
      <c r="AD792" s="416">
        <v>160536</v>
      </c>
      <c r="AE792" s="416">
        <v>23572</v>
      </c>
      <c r="AF792" s="416">
        <v>7603</v>
      </c>
      <c r="AG792" s="416">
        <v>0</v>
      </c>
      <c r="AH792" s="416">
        <v>10224945</v>
      </c>
      <c r="AI792" s="416">
        <v>801.6444444444445</v>
      </c>
      <c r="AJ792" s="416">
        <v>961.97333333333336</v>
      </c>
      <c r="AK792" s="416">
        <v>1122.3022222222223</v>
      </c>
      <c r="AL792" s="416">
        <v>1282.6311111111111</v>
      </c>
      <c r="AM792" s="416">
        <v>1442.96</v>
      </c>
      <c r="AN792" s="416">
        <v>1763.617777777778</v>
      </c>
      <c r="AO792" s="416">
        <v>2084.2755555555555</v>
      </c>
      <c r="AP792" s="416">
        <v>2404.9333333333334</v>
      </c>
      <c r="AQ792" s="416">
        <v>2885.92</v>
      </c>
      <c r="AR792" s="416">
        <v>0</v>
      </c>
      <c r="AS792" s="416">
        <v>3.2795087874923765</v>
      </c>
      <c r="AT792" s="416">
        <v>3317.5503825469868</v>
      </c>
      <c r="AU792" s="416">
        <v>1161.7931196983977</v>
      </c>
      <c r="AV792" s="416">
        <v>1031.1265558296834</v>
      </c>
      <c r="AW792" s="416">
        <v>197.02278649442812</v>
      </c>
      <c r="AX792" s="416">
        <v>64.51851497174998</v>
      </c>
      <c r="AY792" s="416">
        <v>5.7535578575662853</v>
      </c>
      <c r="AZ792" s="416">
        <v>1.8012973332594111</v>
      </c>
      <c r="BA792" s="416">
        <v>0</v>
      </c>
      <c r="BB792" s="416">
        <v>5782.8457235195647</v>
      </c>
      <c r="BC792" s="416">
        <v>10.658091700393635</v>
      </c>
      <c r="BD792" s="416">
        <v>2784.1832067416976</v>
      </c>
      <c r="BE792" s="416">
        <v>650.40502063219253</v>
      </c>
      <c r="BF792" s="416">
        <v>308.77934939291458</v>
      </c>
      <c r="BG792" s="416">
        <v>80.127654266230522</v>
      </c>
      <c r="BH792" s="416">
        <v>26.508011310084822</v>
      </c>
      <c r="BI792" s="416">
        <v>5.5558872573897249</v>
      </c>
      <c r="BJ792" s="416">
        <v>1.3601208626711758</v>
      </c>
      <c r="BK792" s="416">
        <v>0</v>
      </c>
      <c r="BL792" s="416">
        <v>3867.5773421635745</v>
      </c>
      <c r="BM792" s="416">
        <v>13.94</v>
      </c>
      <c r="BN792" s="416">
        <v>6101.73</v>
      </c>
      <c r="BO792" s="416">
        <v>1812.2</v>
      </c>
      <c r="BP792" s="416">
        <v>1339.91</v>
      </c>
      <c r="BQ792" s="416">
        <v>277.14999999999998</v>
      </c>
      <c r="BR792" s="416">
        <v>91.03</v>
      </c>
      <c r="BS792" s="416">
        <v>11.31</v>
      </c>
      <c r="BT792" s="416">
        <v>3.16</v>
      </c>
      <c r="BU792" s="416">
        <v>0</v>
      </c>
      <c r="BV792" s="416">
        <v>9650.4299999999985</v>
      </c>
      <c r="BW792" s="416">
        <v>13.94</v>
      </c>
      <c r="BX792" s="416">
        <v>6101.75</v>
      </c>
      <c r="BY792" s="416">
        <v>1812.2</v>
      </c>
      <c r="BZ792" s="416">
        <v>1339.91</v>
      </c>
      <c r="CA792" s="416">
        <v>277.14999999999998</v>
      </c>
      <c r="CB792" s="416">
        <v>91.03</v>
      </c>
      <c r="CC792" s="416">
        <v>11.31</v>
      </c>
      <c r="CD792" s="416">
        <v>3.16</v>
      </c>
      <c r="CE792" s="416">
        <v>0</v>
      </c>
      <c r="CF792" s="416">
        <v>9650.4499999999989</v>
      </c>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DE792" s="247"/>
    </row>
    <row r="793" spans="1:109" x14ac:dyDescent="0.2">
      <c r="A793" s="150" t="s">
        <v>424</v>
      </c>
      <c r="B793" s="151" t="s">
        <v>276</v>
      </c>
      <c r="C793" s="152" t="s">
        <v>279</v>
      </c>
      <c r="D793" s="404" t="s">
        <v>423</v>
      </c>
      <c r="E793" s="416">
        <v>528</v>
      </c>
      <c r="F793" s="416">
        <v>792440</v>
      </c>
      <c r="G793" s="416">
        <v>810769</v>
      </c>
      <c r="H793" s="416">
        <v>249559</v>
      </c>
      <c r="I793" s="416">
        <v>99012</v>
      </c>
      <c r="J793" s="416">
        <v>67763</v>
      </c>
      <c r="K793" s="416">
        <v>24330</v>
      </c>
      <c r="L793" s="416">
        <v>7969</v>
      </c>
      <c r="M793" s="416">
        <v>0</v>
      </c>
      <c r="N793" s="416">
        <v>2052370</v>
      </c>
      <c r="O793" s="416">
        <v>1214</v>
      </c>
      <c r="P793" s="416">
        <v>859995</v>
      </c>
      <c r="Q793" s="416">
        <v>581326</v>
      </c>
      <c r="R793" s="416">
        <v>161939</v>
      </c>
      <c r="S793" s="416">
        <v>80726</v>
      </c>
      <c r="T793" s="416">
        <v>27444</v>
      </c>
      <c r="U793" s="416">
        <v>29417</v>
      </c>
      <c r="V793" s="416">
        <v>4737</v>
      </c>
      <c r="W793" s="416">
        <v>0</v>
      </c>
      <c r="X793" s="416">
        <v>1746798</v>
      </c>
      <c r="Y793" s="416">
        <v>1742</v>
      </c>
      <c r="Z793" s="416">
        <v>1652435</v>
      </c>
      <c r="AA793" s="416">
        <v>1392095</v>
      </c>
      <c r="AB793" s="416">
        <v>411498</v>
      </c>
      <c r="AC793" s="416">
        <v>179738</v>
      </c>
      <c r="AD793" s="416">
        <v>95207</v>
      </c>
      <c r="AE793" s="416">
        <v>53747</v>
      </c>
      <c r="AF793" s="416">
        <v>12706</v>
      </c>
      <c r="AG793" s="416">
        <v>0</v>
      </c>
      <c r="AH793" s="416">
        <v>3799168</v>
      </c>
      <c r="AI793" s="416">
        <v>823.22777777777776</v>
      </c>
      <c r="AJ793" s="416">
        <v>987.87333333333322</v>
      </c>
      <c r="AK793" s="416">
        <v>1152.5188888888888</v>
      </c>
      <c r="AL793" s="416">
        <v>1317.1644444444444</v>
      </c>
      <c r="AM793" s="416">
        <v>1481.81</v>
      </c>
      <c r="AN793" s="416">
        <v>1811.1011111111111</v>
      </c>
      <c r="AO793" s="416">
        <v>2140.3922222222222</v>
      </c>
      <c r="AP793" s="416">
        <v>2469.6833333333334</v>
      </c>
      <c r="AQ793" s="416">
        <v>2963.62</v>
      </c>
      <c r="AR793" s="416">
        <v>0</v>
      </c>
      <c r="AS793" s="416">
        <v>0.64137777447850941</v>
      </c>
      <c r="AT793" s="416">
        <v>802.16761933041357</v>
      </c>
      <c r="AU793" s="416">
        <v>703.47567212684874</v>
      </c>
      <c r="AV793" s="416">
        <v>189.466851350713</v>
      </c>
      <c r="AW793" s="416">
        <v>66.818283045734617</v>
      </c>
      <c r="AX793" s="416">
        <v>37.415359962110223</v>
      </c>
      <c r="AY793" s="416">
        <v>11.367075504852952</v>
      </c>
      <c r="AZ793" s="416">
        <v>3.2267294727394198</v>
      </c>
      <c r="BA793" s="416">
        <v>0</v>
      </c>
      <c r="BB793" s="416">
        <v>1814.578968567891</v>
      </c>
      <c r="BC793" s="416">
        <v>1.4746829890471789</v>
      </c>
      <c r="BD793" s="416">
        <v>870.55189261781209</v>
      </c>
      <c r="BE793" s="416">
        <v>504.39607159969421</v>
      </c>
      <c r="BF793" s="416">
        <v>122.94516503465357</v>
      </c>
      <c r="BG793" s="416">
        <v>54.477969510261104</v>
      </c>
      <c r="BH793" s="416">
        <v>15.15321250240032</v>
      </c>
      <c r="BI793" s="416">
        <v>13.743742709669515</v>
      </c>
      <c r="BJ793" s="416">
        <v>1.9180596702681181</v>
      </c>
      <c r="BK793" s="416">
        <v>0</v>
      </c>
      <c r="BL793" s="416">
        <v>1584.6607966338061</v>
      </c>
      <c r="BM793" s="416">
        <v>2.12</v>
      </c>
      <c r="BN793" s="416">
        <v>1672.72</v>
      </c>
      <c r="BO793" s="416">
        <v>1207.8699999999999</v>
      </c>
      <c r="BP793" s="416">
        <v>312.41000000000003</v>
      </c>
      <c r="BQ793" s="416">
        <v>121.3</v>
      </c>
      <c r="BR793" s="416">
        <v>52.57</v>
      </c>
      <c r="BS793" s="416">
        <v>25.11</v>
      </c>
      <c r="BT793" s="416">
        <v>5.14</v>
      </c>
      <c r="BU793" s="416">
        <v>0</v>
      </c>
      <c r="BV793" s="416">
        <v>3399.2400000000002</v>
      </c>
      <c r="BW793" s="416">
        <v>2.1</v>
      </c>
      <c r="BX793" s="416">
        <v>1672.7</v>
      </c>
      <c r="BY793" s="416">
        <v>1207.9000000000001</v>
      </c>
      <c r="BZ793" s="416">
        <v>312.39999999999998</v>
      </c>
      <c r="CA793" s="416">
        <v>121.3</v>
      </c>
      <c r="CB793" s="416">
        <v>52.6</v>
      </c>
      <c r="CC793" s="416">
        <v>25.1</v>
      </c>
      <c r="CD793" s="416">
        <v>5.0999999999999996</v>
      </c>
      <c r="CE793" s="416">
        <v>0</v>
      </c>
      <c r="CF793" s="416">
        <v>3399.2</v>
      </c>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DE793" s="247"/>
    </row>
    <row r="794" spans="1:109" x14ac:dyDescent="0.2">
      <c r="A794" s="150" t="s">
        <v>425</v>
      </c>
      <c r="B794" s="151" t="s">
        <v>284</v>
      </c>
      <c r="C794" s="152" t="s">
        <v>283</v>
      </c>
      <c r="D794" s="404" t="s">
        <v>296</v>
      </c>
      <c r="E794" s="416">
        <v>23094</v>
      </c>
      <c r="F794" s="416">
        <v>4971830</v>
      </c>
      <c r="G794" s="416">
        <v>2915903</v>
      </c>
      <c r="H794" s="416">
        <v>1754354</v>
      </c>
      <c r="I794" s="416">
        <v>800542</v>
      </c>
      <c r="J794" s="416">
        <v>324851</v>
      </c>
      <c r="K794" s="416">
        <v>59921</v>
      </c>
      <c r="L794" s="416">
        <v>35005</v>
      </c>
      <c r="M794" s="416">
        <v>0</v>
      </c>
      <c r="N794" s="416">
        <v>10885500</v>
      </c>
      <c r="O794" s="416">
        <v>29798</v>
      </c>
      <c r="P794" s="416">
        <v>3704337</v>
      </c>
      <c r="Q794" s="416">
        <v>1512200</v>
      </c>
      <c r="R794" s="416">
        <v>495168</v>
      </c>
      <c r="S794" s="416">
        <v>248722</v>
      </c>
      <c r="T794" s="416">
        <v>127884</v>
      </c>
      <c r="U794" s="416">
        <v>51463</v>
      </c>
      <c r="V794" s="416">
        <v>23254</v>
      </c>
      <c r="W794" s="416">
        <v>648</v>
      </c>
      <c r="X794" s="416">
        <v>6193474</v>
      </c>
      <c r="Y794" s="416">
        <v>52892</v>
      </c>
      <c r="Z794" s="416">
        <v>8676167</v>
      </c>
      <c r="AA794" s="416">
        <v>4428103</v>
      </c>
      <c r="AB794" s="416">
        <v>2249522</v>
      </c>
      <c r="AC794" s="416">
        <v>1049264</v>
      </c>
      <c r="AD794" s="416">
        <v>452735</v>
      </c>
      <c r="AE794" s="416">
        <v>111384</v>
      </c>
      <c r="AF794" s="416">
        <v>58259</v>
      </c>
      <c r="AG794" s="416">
        <v>648</v>
      </c>
      <c r="AH794" s="416">
        <v>17078974</v>
      </c>
      <c r="AI794" s="416">
        <v>843.5333333333333</v>
      </c>
      <c r="AJ794" s="416">
        <v>1012.2399999999999</v>
      </c>
      <c r="AK794" s="416">
        <v>1180.9466666666667</v>
      </c>
      <c r="AL794" s="416">
        <v>1349.6533333333332</v>
      </c>
      <c r="AM794" s="416">
        <v>1518.36</v>
      </c>
      <c r="AN794" s="416">
        <v>1855.7733333333333</v>
      </c>
      <c r="AO794" s="416">
        <v>2193.1866666666665</v>
      </c>
      <c r="AP794" s="416">
        <v>2530.6</v>
      </c>
      <c r="AQ794" s="416">
        <v>3036.72</v>
      </c>
      <c r="AR794" s="416">
        <v>0</v>
      </c>
      <c r="AS794" s="416">
        <v>27.3776969888564</v>
      </c>
      <c r="AT794" s="416">
        <v>4911.7106615032017</v>
      </c>
      <c r="AU794" s="416">
        <v>2469.1233586614126</v>
      </c>
      <c r="AV794" s="416">
        <v>1299.8552714771201</v>
      </c>
      <c r="AW794" s="416">
        <v>527.24123396296011</v>
      </c>
      <c r="AX794" s="416">
        <v>175.04885654138795</v>
      </c>
      <c r="AY794" s="416">
        <v>27.321431828268153</v>
      </c>
      <c r="AZ794" s="416">
        <v>13.832687900102743</v>
      </c>
      <c r="BA794" s="416">
        <v>0</v>
      </c>
      <c r="BB794" s="416">
        <v>9451.5111988633107</v>
      </c>
      <c r="BC794" s="416">
        <v>35.325219315577336</v>
      </c>
      <c r="BD794" s="416">
        <v>3659.5441792460288</v>
      </c>
      <c r="BE794" s="416">
        <v>1280.4981314425715</v>
      </c>
      <c r="BF794" s="416">
        <v>366.88532363866278</v>
      </c>
      <c r="BG794" s="416">
        <v>163.80963671329593</v>
      </c>
      <c r="BH794" s="416">
        <v>68.911433149163329</v>
      </c>
      <c r="BI794" s="416">
        <v>23.464942944513009</v>
      </c>
      <c r="BJ794" s="416">
        <v>9.1891251086698809</v>
      </c>
      <c r="BK794" s="416">
        <v>0.21338812929739984</v>
      </c>
      <c r="BL794" s="416">
        <v>5607.8413796877803</v>
      </c>
      <c r="BM794" s="416">
        <v>62.7</v>
      </c>
      <c r="BN794" s="416">
        <v>8571.25</v>
      </c>
      <c r="BO794" s="416">
        <v>3749.62</v>
      </c>
      <c r="BP794" s="416">
        <v>1666.74</v>
      </c>
      <c r="BQ794" s="416">
        <v>691.05</v>
      </c>
      <c r="BR794" s="416">
        <v>243.96</v>
      </c>
      <c r="BS794" s="416">
        <v>50.79</v>
      </c>
      <c r="BT794" s="416">
        <v>23.02</v>
      </c>
      <c r="BU794" s="416">
        <v>0.21</v>
      </c>
      <c r="BV794" s="416">
        <v>15059.339999999998</v>
      </c>
      <c r="BW794" s="416">
        <v>0</v>
      </c>
      <c r="BX794" s="416">
        <v>0</v>
      </c>
      <c r="BY794" s="416">
        <v>0</v>
      </c>
      <c r="BZ794" s="416">
        <v>0</v>
      </c>
      <c r="CA794" s="416">
        <v>0</v>
      </c>
      <c r="CB794" s="416">
        <v>0</v>
      </c>
      <c r="CC794" s="416">
        <v>0</v>
      </c>
      <c r="CD794" s="416">
        <v>0</v>
      </c>
      <c r="CE794" s="416">
        <v>0</v>
      </c>
      <c r="CF794" s="416">
        <v>0</v>
      </c>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DE794" s="247"/>
    </row>
    <row r="795" spans="1:109" x14ac:dyDescent="0.2">
      <c r="A795" s="150" t="s">
        <v>427</v>
      </c>
      <c r="B795" s="151" t="s">
        <v>276</v>
      </c>
      <c r="C795" s="152" t="s">
        <v>286</v>
      </c>
      <c r="D795" s="404" t="s">
        <v>426</v>
      </c>
      <c r="E795" s="416">
        <v>6982.16</v>
      </c>
      <c r="F795" s="416">
        <v>1521315.11</v>
      </c>
      <c r="G795" s="416">
        <v>734950.01</v>
      </c>
      <c r="H795" s="416">
        <v>364505.38</v>
      </c>
      <c r="I795" s="416">
        <v>151073.57</v>
      </c>
      <c r="J795" s="416">
        <v>78239.320000000007</v>
      </c>
      <c r="K795" s="416">
        <v>50176</v>
      </c>
      <c r="L795" s="416">
        <v>16482.61</v>
      </c>
      <c r="M795" s="416">
        <v>0</v>
      </c>
      <c r="N795" s="416">
        <v>2923724.1599999997</v>
      </c>
      <c r="O795" s="416">
        <v>3868.55</v>
      </c>
      <c r="P795" s="416">
        <v>2082367.46</v>
      </c>
      <c r="Q795" s="416">
        <v>574147.72</v>
      </c>
      <c r="R795" s="416">
        <v>190114.58</v>
      </c>
      <c r="S795" s="416">
        <v>73294.539999999994</v>
      </c>
      <c r="T795" s="416">
        <v>45743.95</v>
      </c>
      <c r="U795" s="416">
        <v>14118.87</v>
      </c>
      <c r="V795" s="416">
        <v>4823.4399999999996</v>
      </c>
      <c r="W795" s="416">
        <v>0</v>
      </c>
      <c r="X795" s="416">
        <v>2988479.1100000003</v>
      </c>
      <c r="Y795" s="416">
        <v>10850.71</v>
      </c>
      <c r="Z795" s="416">
        <v>3603682.5700000003</v>
      </c>
      <c r="AA795" s="416">
        <v>1309097.73</v>
      </c>
      <c r="AB795" s="416">
        <v>554619.96</v>
      </c>
      <c r="AC795" s="416">
        <v>224368.11</v>
      </c>
      <c r="AD795" s="416">
        <v>123983.27</v>
      </c>
      <c r="AE795" s="416">
        <v>64294.87</v>
      </c>
      <c r="AF795" s="416">
        <v>21306.05</v>
      </c>
      <c r="AG795" s="416">
        <v>0</v>
      </c>
      <c r="AH795" s="416">
        <v>5912203.2699999996</v>
      </c>
      <c r="AI795" s="416">
        <v>835.38333333333344</v>
      </c>
      <c r="AJ795" s="416">
        <v>1002.46</v>
      </c>
      <c r="AK795" s="416">
        <v>1169.5366666666666</v>
      </c>
      <c r="AL795" s="416">
        <v>1336.6133333333332</v>
      </c>
      <c r="AM795" s="416">
        <v>1503.69</v>
      </c>
      <c r="AN795" s="416">
        <v>1837.8433333333335</v>
      </c>
      <c r="AO795" s="416">
        <v>2171.9966666666669</v>
      </c>
      <c r="AP795" s="416">
        <v>2506.15</v>
      </c>
      <c r="AQ795" s="416">
        <v>3007.38</v>
      </c>
      <c r="AR795" s="416">
        <v>0</v>
      </c>
      <c r="AS795" s="416">
        <v>8.3580312431418697</v>
      </c>
      <c r="AT795" s="416">
        <v>1517.5818586277758</v>
      </c>
      <c r="AU795" s="416">
        <v>628.41125972963653</v>
      </c>
      <c r="AV795" s="416">
        <v>272.70817289467914</v>
      </c>
      <c r="AW795" s="416">
        <v>100.46856067407511</v>
      </c>
      <c r="AX795" s="416">
        <v>42.57126740944549</v>
      </c>
      <c r="AY795" s="416">
        <v>23.101324587668181</v>
      </c>
      <c r="AZ795" s="416">
        <v>6.5768649123157035</v>
      </c>
      <c r="BA795" s="416">
        <v>0</v>
      </c>
      <c r="BB795" s="416">
        <v>2599.7773400787378</v>
      </c>
      <c r="BC795" s="416">
        <v>4.6308680645611791</v>
      </c>
      <c r="BD795" s="416">
        <v>2077.2574067793225</v>
      </c>
      <c r="BE795" s="416">
        <v>490.91895650984293</v>
      </c>
      <c r="BF795" s="416">
        <v>142.23603435548551</v>
      </c>
      <c r="BG795" s="416">
        <v>48.743118594923146</v>
      </c>
      <c r="BH795" s="416">
        <v>24.890016015148188</v>
      </c>
      <c r="BI795" s="416">
        <v>6.500410528561277</v>
      </c>
      <c r="BJ795" s="416">
        <v>1.9246413821997883</v>
      </c>
      <c r="BK795" s="416">
        <v>0</v>
      </c>
      <c r="BL795" s="416">
        <v>2797.1014522300447</v>
      </c>
      <c r="BM795" s="416">
        <v>12.99</v>
      </c>
      <c r="BN795" s="416">
        <v>3594.84</v>
      </c>
      <c r="BO795" s="416">
        <v>1119.33</v>
      </c>
      <c r="BP795" s="416">
        <v>414.94</v>
      </c>
      <c r="BQ795" s="416">
        <v>149.21</v>
      </c>
      <c r="BR795" s="416">
        <v>67.459999999999994</v>
      </c>
      <c r="BS795" s="416">
        <v>29.6</v>
      </c>
      <c r="BT795" s="416">
        <v>8.5</v>
      </c>
      <c r="BU795" s="416">
        <v>0</v>
      </c>
      <c r="BV795" s="416">
        <v>5396.87</v>
      </c>
      <c r="BW795" s="416">
        <v>0</v>
      </c>
      <c r="BX795" s="416">
        <v>0</v>
      </c>
      <c r="BY795" s="416">
        <v>0</v>
      </c>
      <c r="BZ795" s="416">
        <v>0</v>
      </c>
      <c r="CA795" s="416">
        <v>0</v>
      </c>
      <c r="CB795" s="416">
        <v>0</v>
      </c>
      <c r="CC795" s="416">
        <v>0</v>
      </c>
      <c r="CD795" s="416">
        <v>0</v>
      </c>
      <c r="CE795" s="416">
        <v>0</v>
      </c>
      <c r="CF795" s="416">
        <v>0</v>
      </c>
      <c r="CG795" s="247"/>
      <c r="CH795" s="247"/>
      <c r="CI795" s="247"/>
      <c r="CJ795" s="247"/>
      <c r="CK795" s="247"/>
      <c r="CL795" s="247"/>
      <c r="CM795" s="247"/>
      <c r="CN795" s="247"/>
      <c r="CO795" s="247"/>
      <c r="CP795" s="247"/>
      <c r="CQ795" s="247"/>
      <c r="CR795" s="247"/>
      <c r="CS795" s="247"/>
      <c r="CT795" s="247"/>
      <c r="CU795" s="247"/>
      <c r="CV795" s="247"/>
      <c r="CW795" s="247"/>
      <c r="CX795" s="247"/>
      <c r="CY795" s="247"/>
      <c r="CZ795" s="247"/>
      <c r="DA795" s="247"/>
      <c r="DB795" s="247"/>
      <c r="DC795" s="247"/>
      <c r="DD795" s="247"/>
      <c r="DE795" s="247"/>
    </row>
    <row r="796" spans="1:109" x14ac:dyDescent="0.2">
      <c r="A796" s="150" t="s">
        <v>429</v>
      </c>
      <c r="B796" s="151" t="s">
        <v>276</v>
      </c>
      <c r="C796" s="152" t="s">
        <v>277</v>
      </c>
      <c r="D796" s="404" t="s">
        <v>428</v>
      </c>
      <c r="E796" s="416">
        <v>2116.5300000000002</v>
      </c>
      <c r="F796" s="416">
        <v>1080147.57</v>
      </c>
      <c r="G796" s="416">
        <v>1309037.69</v>
      </c>
      <c r="H796" s="416">
        <v>877742.77</v>
      </c>
      <c r="I796" s="416">
        <v>533141.22</v>
      </c>
      <c r="J796" s="416">
        <v>156495.32999999999</v>
      </c>
      <c r="K796" s="416">
        <v>25188.12</v>
      </c>
      <c r="L796" s="416">
        <v>9186.6</v>
      </c>
      <c r="M796" s="416">
        <v>0</v>
      </c>
      <c r="N796" s="416">
        <v>3993055.8300000005</v>
      </c>
      <c r="O796" s="416">
        <v>2143.71</v>
      </c>
      <c r="P796" s="416">
        <v>1651768.98</v>
      </c>
      <c r="Q796" s="416">
        <v>1990453.88</v>
      </c>
      <c r="R796" s="416">
        <v>1096171.05</v>
      </c>
      <c r="S796" s="416">
        <v>386444.24</v>
      </c>
      <c r="T796" s="416">
        <v>144676.66</v>
      </c>
      <c r="U796" s="416">
        <v>22383.51</v>
      </c>
      <c r="V796" s="416">
        <v>8494.34</v>
      </c>
      <c r="W796" s="416">
        <v>0</v>
      </c>
      <c r="X796" s="416">
        <v>5302536.37</v>
      </c>
      <c r="Y796" s="416">
        <v>4260.24</v>
      </c>
      <c r="Z796" s="416">
        <v>2731916.55</v>
      </c>
      <c r="AA796" s="416">
        <v>3299491.57</v>
      </c>
      <c r="AB796" s="416">
        <v>1973913.82</v>
      </c>
      <c r="AC796" s="416">
        <v>919585.46</v>
      </c>
      <c r="AD796" s="416">
        <v>301171.99</v>
      </c>
      <c r="AE796" s="416">
        <v>47571.63</v>
      </c>
      <c r="AF796" s="416">
        <v>17680.940000000002</v>
      </c>
      <c r="AG796" s="416">
        <v>0</v>
      </c>
      <c r="AH796" s="416">
        <v>9295592.2000000011</v>
      </c>
      <c r="AI796" s="416">
        <v>920.61111111111109</v>
      </c>
      <c r="AJ796" s="416">
        <v>1104.7333333333331</v>
      </c>
      <c r="AK796" s="416">
        <v>1288.8555555555556</v>
      </c>
      <c r="AL796" s="416">
        <v>1472.9777777777776</v>
      </c>
      <c r="AM796" s="416">
        <v>1657.1</v>
      </c>
      <c r="AN796" s="416">
        <v>2025.3444444444444</v>
      </c>
      <c r="AO796" s="416">
        <v>2393.5888888888885</v>
      </c>
      <c r="AP796" s="416">
        <v>2761.8333333333335</v>
      </c>
      <c r="AQ796" s="416">
        <v>3314.2</v>
      </c>
      <c r="AR796" s="416">
        <v>0</v>
      </c>
      <c r="AS796" s="416">
        <v>2.2990489409208861</v>
      </c>
      <c r="AT796" s="416">
        <v>977.74506970007872</v>
      </c>
      <c r="AU796" s="416">
        <v>1015.6589575592471</v>
      </c>
      <c r="AV796" s="416">
        <v>595.89681748234875</v>
      </c>
      <c r="AW796" s="416">
        <v>321.73147064148213</v>
      </c>
      <c r="AX796" s="416">
        <v>77.26850137973787</v>
      </c>
      <c r="AY796" s="416">
        <v>10.523160479614527</v>
      </c>
      <c r="AZ796" s="416">
        <v>3.3262687828133486</v>
      </c>
      <c r="BA796" s="416">
        <v>0</v>
      </c>
      <c r="BB796" s="416">
        <v>3004.4492949662431</v>
      </c>
      <c r="BC796" s="416">
        <v>2.3285728079174461</v>
      </c>
      <c r="BD796" s="416">
        <v>1495.1743829581803</v>
      </c>
      <c r="BE796" s="416">
        <v>1544.3576058001499</v>
      </c>
      <c r="BF796" s="416">
        <v>744.18709266187932</v>
      </c>
      <c r="BG796" s="416">
        <v>233.20514151228051</v>
      </c>
      <c r="BH796" s="416">
        <v>71.4331137090536</v>
      </c>
      <c r="BI796" s="416">
        <v>9.351442974984101</v>
      </c>
      <c r="BJ796" s="416">
        <v>3.0756164383561644</v>
      </c>
      <c r="BK796" s="416">
        <v>0</v>
      </c>
      <c r="BL796" s="416">
        <v>4103.1129688628016</v>
      </c>
      <c r="BM796" s="416">
        <v>4.63</v>
      </c>
      <c r="BN796" s="416">
        <v>2472.92</v>
      </c>
      <c r="BO796" s="416">
        <v>2560.02</v>
      </c>
      <c r="BP796" s="416">
        <v>1340.08</v>
      </c>
      <c r="BQ796" s="416">
        <v>554.94000000000005</v>
      </c>
      <c r="BR796" s="416">
        <v>148.69999999999999</v>
      </c>
      <c r="BS796" s="416">
        <v>19.87</v>
      </c>
      <c r="BT796" s="416">
        <v>6.4</v>
      </c>
      <c r="BU796" s="416">
        <v>0</v>
      </c>
      <c r="BV796" s="416">
        <v>7107.5599999999995</v>
      </c>
      <c r="BW796" s="416">
        <v>4.63</v>
      </c>
      <c r="BX796" s="416">
        <v>2472.92</v>
      </c>
      <c r="BY796" s="416">
        <v>2560.02</v>
      </c>
      <c r="BZ796" s="416">
        <v>1340.08</v>
      </c>
      <c r="CA796" s="416">
        <v>554.94000000000005</v>
      </c>
      <c r="CB796" s="416">
        <v>148.69999999999999</v>
      </c>
      <c r="CC796" s="416">
        <v>19.87</v>
      </c>
      <c r="CD796" s="416">
        <v>6.4</v>
      </c>
      <c r="CE796" s="416">
        <v>0</v>
      </c>
      <c r="CF796" s="416">
        <v>7107.5599999999995</v>
      </c>
      <c r="CG796" s="247"/>
      <c r="CH796" s="247"/>
      <c r="CI796" s="247"/>
      <c r="CJ796" s="247"/>
      <c r="CK796" s="247"/>
      <c r="CL796" s="247"/>
      <c r="CM796" s="247"/>
      <c r="CN796" s="247"/>
      <c r="CO796" s="247"/>
      <c r="CP796" s="247"/>
      <c r="CQ796" s="247"/>
      <c r="CR796" s="247"/>
      <c r="CS796" s="247"/>
      <c r="CT796" s="247"/>
      <c r="CU796" s="247"/>
      <c r="CV796" s="247"/>
      <c r="CW796" s="247"/>
      <c r="CX796" s="247"/>
      <c r="CY796" s="247"/>
      <c r="CZ796" s="247"/>
      <c r="DA796" s="247"/>
      <c r="DB796" s="247"/>
      <c r="DC796" s="247"/>
      <c r="DD796" s="247"/>
      <c r="DE796" s="247"/>
    </row>
    <row r="797" spans="1:109" x14ac:dyDescent="0.2">
      <c r="A797" s="150" t="s">
        <v>431</v>
      </c>
      <c r="B797" s="151" t="s">
        <v>276</v>
      </c>
      <c r="C797" s="152" t="s">
        <v>277</v>
      </c>
      <c r="D797" s="404" t="s">
        <v>430</v>
      </c>
      <c r="E797" s="416">
        <v>0</v>
      </c>
      <c r="F797" s="416">
        <v>458742</v>
      </c>
      <c r="G797" s="416">
        <v>769527</v>
      </c>
      <c r="H797" s="416">
        <v>772520</v>
      </c>
      <c r="I797" s="416">
        <v>238174</v>
      </c>
      <c r="J797" s="416">
        <v>76520</v>
      </c>
      <c r="K797" s="416">
        <v>14627</v>
      </c>
      <c r="L797" s="416">
        <v>8458</v>
      </c>
      <c r="M797" s="416">
        <v>0</v>
      </c>
      <c r="N797" s="416">
        <v>2338568</v>
      </c>
      <c r="O797" s="416">
        <v>657</v>
      </c>
      <c r="P797" s="416">
        <v>412959</v>
      </c>
      <c r="Q797" s="416">
        <v>1023666</v>
      </c>
      <c r="R797" s="416">
        <v>1059603</v>
      </c>
      <c r="S797" s="416">
        <v>143332</v>
      </c>
      <c r="T797" s="416">
        <v>70027</v>
      </c>
      <c r="U797" s="416">
        <v>20001</v>
      </c>
      <c r="V797" s="416">
        <v>12193</v>
      </c>
      <c r="W797" s="416">
        <v>0</v>
      </c>
      <c r="X797" s="416">
        <v>2742438</v>
      </c>
      <c r="Y797" s="416">
        <v>657</v>
      </c>
      <c r="Z797" s="416">
        <v>871701</v>
      </c>
      <c r="AA797" s="416">
        <v>1793193</v>
      </c>
      <c r="AB797" s="416">
        <v>1832123</v>
      </c>
      <c r="AC797" s="416">
        <v>381506</v>
      </c>
      <c r="AD797" s="416">
        <v>146547</v>
      </c>
      <c r="AE797" s="416">
        <v>34628</v>
      </c>
      <c r="AF797" s="416">
        <v>20651</v>
      </c>
      <c r="AG797" s="416">
        <v>0</v>
      </c>
      <c r="AH797" s="416">
        <v>5081006</v>
      </c>
      <c r="AI797" s="416">
        <v>805.46111111111111</v>
      </c>
      <c r="AJ797" s="416">
        <v>966.55333333333328</v>
      </c>
      <c r="AK797" s="416">
        <v>1127.6455555555556</v>
      </c>
      <c r="AL797" s="416">
        <v>1288.7377777777776</v>
      </c>
      <c r="AM797" s="416">
        <v>1449.83</v>
      </c>
      <c r="AN797" s="416">
        <v>1772.0144444444445</v>
      </c>
      <c r="AO797" s="416">
        <v>2094.1988888888886</v>
      </c>
      <c r="AP797" s="416">
        <v>2416.3833333333332</v>
      </c>
      <c r="AQ797" s="416">
        <v>2899.66</v>
      </c>
      <c r="AR797" s="416">
        <v>0</v>
      </c>
      <c r="AS797" s="416">
        <v>0</v>
      </c>
      <c r="AT797" s="416">
        <v>474.61633432885236</v>
      </c>
      <c r="AU797" s="416">
        <v>682.41921959323304</v>
      </c>
      <c r="AV797" s="416">
        <v>599.43924460109122</v>
      </c>
      <c r="AW797" s="416">
        <v>164.2771911189588</v>
      </c>
      <c r="AX797" s="416">
        <v>43.182492242037149</v>
      </c>
      <c r="AY797" s="416">
        <v>6.9845324040643497</v>
      </c>
      <c r="AZ797" s="416">
        <v>3.5002724457350172</v>
      </c>
      <c r="BA797" s="416">
        <v>0</v>
      </c>
      <c r="BB797" s="416">
        <v>1974.4192867339718</v>
      </c>
      <c r="BC797" s="416">
        <v>0.8156818385603829</v>
      </c>
      <c r="BD797" s="416">
        <v>427.24905678596804</v>
      </c>
      <c r="BE797" s="416">
        <v>907.79056854941609</v>
      </c>
      <c r="BF797" s="416">
        <v>822.20217197878378</v>
      </c>
      <c r="BG797" s="416">
        <v>98.861245801231874</v>
      </c>
      <c r="BH797" s="416">
        <v>39.518300891703291</v>
      </c>
      <c r="BI797" s="416">
        <v>9.5506688052020969</v>
      </c>
      <c r="BJ797" s="416">
        <v>5.0459709069339169</v>
      </c>
      <c r="BK797" s="416">
        <v>0</v>
      </c>
      <c r="BL797" s="416">
        <v>2311.0336655577994</v>
      </c>
      <c r="BM797" s="416">
        <v>0.82</v>
      </c>
      <c r="BN797" s="416">
        <v>901.87</v>
      </c>
      <c r="BO797" s="416">
        <v>1590.21</v>
      </c>
      <c r="BP797" s="416">
        <v>1421.64</v>
      </c>
      <c r="BQ797" s="416">
        <v>263.14</v>
      </c>
      <c r="BR797" s="416">
        <v>82.7</v>
      </c>
      <c r="BS797" s="416">
        <v>16.54</v>
      </c>
      <c r="BT797" s="416">
        <v>8.5500000000000007</v>
      </c>
      <c r="BU797" s="416">
        <v>0</v>
      </c>
      <c r="BV797" s="416">
        <v>4285.47</v>
      </c>
      <c r="BW797" s="416">
        <v>0.82</v>
      </c>
      <c r="BX797" s="416">
        <v>901.87</v>
      </c>
      <c r="BY797" s="416">
        <v>1590.2</v>
      </c>
      <c r="BZ797" s="416">
        <v>1421.64</v>
      </c>
      <c r="CA797" s="416">
        <v>263.14</v>
      </c>
      <c r="CB797" s="416">
        <v>82.7</v>
      </c>
      <c r="CC797" s="416">
        <v>16.54</v>
      </c>
      <c r="CD797" s="416">
        <v>8.5500000000000007</v>
      </c>
      <c r="CE797" s="416">
        <v>0</v>
      </c>
      <c r="CF797" s="416">
        <v>4285.4600000000009</v>
      </c>
      <c r="CG797" s="247"/>
      <c r="CH797" s="247"/>
      <c r="CI797" s="247"/>
      <c r="CJ797" s="247"/>
      <c r="CK797" s="247"/>
      <c r="CL797" s="247"/>
      <c r="CM797" s="247"/>
      <c r="CN797" s="247"/>
      <c r="CO797" s="247"/>
      <c r="CP797" s="247"/>
      <c r="CQ797" s="247"/>
      <c r="CR797" s="247"/>
      <c r="CS797" s="247"/>
      <c r="CT797" s="247"/>
      <c r="CU797" s="247"/>
      <c r="CV797" s="247"/>
      <c r="CW797" s="247"/>
      <c r="CX797" s="247"/>
      <c r="CY797" s="247"/>
      <c r="CZ797" s="247"/>
      <c r="DA797" s="247"/>
      <c r="DB797" s="247"/>
      <c r="DC797" s="247"/>
      <c r="DD797" s="247"/>
      <c r="DE797" s="247"/>
    </row>
    <row r="798" spans="1:109" x14ac:dyDescent="0.2">
      <c r="A798" s="150" t="s">
        <v>433</v>
      </c>
      <c r="B798" s="151" t="s">
        <v>276</v>
      </c>
      <c r="C798" s="152" t="s">
        <v>278</v>
      </c>
      <c r="D798" s="404" t="s">
        <v>432</v>
      </c>
      <c r="E798" s="416">
        <v>0</v>
      </c>
      <c r="F798" s="416">
        <v>362481</v>
      </c>
      <c r="G798" s="416">
        <v>523872</v>
      </c>
      <c r="H798" s="416">
        <v>210025</v>
      </c>
      <c r="I798" s="416">
        <v>154981</v>
      </c>
      <c r="J798" s="416">
        <v>76651</v>
      </c>
      <c r="K798" s="416">
        <v>15551</v>
      </c>
      <c r="L798" s="416">
        <v>1987</v>
      </c>
      <c r="M798" s="416">
        <v>2384</v>
      </c>
      <c r="N798" s="416">
        <v>1347932</v>
      </c>
      <c r="O798" s="416">
        <v>697</v>
      </c>
      <c r="P798" s="416">
        <v>373534</v>
      </c>
      <c r="Q798" s="416">
        <v>515267</v>
      </c>
      <c r="R798" s="416">
        <v>112809</v>
      </c>
      <c r="S798" s="416">
        <v>65756</v>
      </c>
      <c r="T798" s="416">
        <v>57556</v>
      </c>
      <c r="U798" s="416">
        <v>9392</v>
      </c>
      <c r="V798" s="416">
        <v>4693</v>
      </c>
      <c r="W798" s="416">
        <v>0</v>
      </c>
      <c r="X798" s="416">
        <v>1139704</v>
      </c>
      <c r="Y798" s="416">
        <v>697</v>
      </c>
      <c r="Z798" s="416">
        <v>736015</v>
      </c>
      <c r="AA798" s="416">
        <v>1039139</v>
      </c>
      <c r="AB798" s="416">
        <v>322834</v>
      </c>
      <c r="AC798" s="416">
        <v>220737</v>
      </c>
      <c r="AD798" s="416">
        <v>134207</v>
      </c>
      <c r="AE798" s="416">
        <v>24943</v>
      </c>
      <c r="AF798" s="416">
        <v>6680</v>
      </c>
      <c r="AG798" s="416">
        <v>2384</v>
      </c>
      <c r="AH798" s="416">
        <v>2487636</v>
      </c>
      <c r="AI798" s="416">
        <v>896.46666666666681</v>
      </c>
      <c r="AJ798" s="416">
        <v>1075.76</v>
      </c>
      <c r="AK798" s="416">
        <v>1255.0533333333335</v>
      </c>
      <c r="AL798" s="416">
        <v>1434.3466666666666</v>
      </c>
      <c r="AM798" s="416">
        <v>1613.64</v>
      </c>
      <c r="AN798" s="416">
        <v>1972.2266666666669</v>
      </c>
      <c r="AO798" s="416">
        <v>2330.8133333333335</v>
      </c>
      <c r="AP798" s="416">
        <v>2689.4</v>
      </c>
      <c r="AQ798" s="416">
        <v>3227.28</v>
      </c>
      <c r="AR798" s="416">
        <v>0</v>
      </c>
      <c r="AS798" s="416">
        <v>0</v>
      </c>
      <c r="AT798" s="416">
        <v>336.95340968245705</v>
      </c>
      <c r="AU798" s="416">
        <v>417.41014990066816</v>
      </c>
      <c r="AV798" s="416">
        <v>146.42555030861902</v>
      </c>
      <c r="AW798" s="416">
        <v>96.04434694231675</v>
      </c>
      <c r="AX798" s="416">
        <v>38.865208191080129</v>
      </c>
      <c r="AY798" s="416">
        <v>6.6719199592702969</v>
      </c>
      <c r="AZ798" s="416">
        <v>0.73882650405294858</v>
      </c>
      <c r="BA798" s="416">
        <v>0.73870256067028572</v>
      </c>
      <c r="BB798" s="416">
        <v>1043.8481140491347</v>
      </c>
      <c r="BC798" s="416">
        <v>0.77749683944374193</v>
      </c>
      <c r="BD798" s="416">
        <v>347.22800624674647</v>
      </c>
      <c r="BE798" s="416">
        <v>410.55386756472495</v>
      </c>
      <c r="BF798" s="416">
        <v>78.648350933293671</v>
      </c>
      <c r="BG798" s="416">
        <v>40.750105351875263</v>
      </c>
      <c r="BH798" s="416">
        <v>29.183258178573116</v>
      </c>
      <c r="BI798" s="416">
        <v>4.0294947114312025</v>
      </c>
      <c r="BJ798" s="416">
        <v>1.7449988845095559</v>
      </c>
      <c r="BK798" s="416">
        <v>0</v>
      </c>
      <c r="BL798" s="416">
        <v>912.91557871059808</v>
      </c>
      <c r="BM798" s="416">
        <v>0.78</v>
      </c>
      <c r="BN798" s="416">
        <v>684.18</v>
      </c>
      <c r="BO798" s="416">
        <v>827.96</v>
      </c>
      <c r="BP798" s="416">
        <v>225.07</v>
      </c>
      <c r="BQ798" s="416">
        <v>136.79</v>
      </c>
      <c r="BR798" s="416">
        <v>68.05</v>
      </c>
      <c r="BS798" s="416">
        <v>10.7</v>
      </c>
      <c r="BT798" s="416">
        <v>2.48</v>
      </c>
      <c r="BU798" s="416">
        <v>0.74</v>
      </c>
      <c r="BV798" s="416">
        <v>1956.75</v>
      </c>
      <c r="BW798" s="416">
        <v>0</v>
      </c>
      <c r="BX798" s="416">
        <v>0</v>
      </c>
      <c r="BY798" s="416">
        <v>0</v>
      </c>
      <c r="BZ798" s="416">
        <v>0</v>
      </c>
      <c r="CA798" s="416">
        <v>0</v>
      </c>
      <c r="CB798" s="416">
        <v>0</v>
      </c>
      <c r="CC798" s="416">
        <v>0</v>
      </c>
      <c r="CD798" s="416">
        <v>0</v>
      </c>
      <c r="CE798" s="416">
        <v>0</v>
      </c>
      <c r="CF798" s="416">
        <v>0</v>
      </c>
      <c r="CG798" s="247"/>
      <c r="CH798" s="247"/>
      <c r="CI798" s="247"/>
      <c r="CJ798" s="247"/>
      <c r="CK798" s="247"/>
      <c r="CL798" s="247"/>
      <c r="CM798" s="247"/>
      <c r="CN798" s="247"/>
      <c r="CO798" s="247"/>
      <c r="CP798" s="247"/>
      <c r="CQ798" s="247"/>
      <c r="CR798" s="247"/>
      <c r="CS798" s="247"/>
      <c r="CT798" s="247"/>
      <c r="CU798" s="247"/>
      <c r="CV798" s="247"/>
      <c r="CW798" s="247"/>
      <c r="CX798" s="247"/>
      <c r="CY798" s="247"/>
      <c r="CZ798" s="247"/>
      <c r="DA798" s="247"/>
      <c r="DB798" s="247"/>
      <c r="DC798" s="247"/>
      <c r="DD798" s="247"/>
      <c r="DE798" s="247"/>
    </row>
    <row r="799" spans="1:109" x14ac:dyDescent="0.2">
      <c r="A799" s="150" t="s">
        <v>435</v>
      </c>
      <c r="B799" s="151" t="s">
        <v>276</v>
      </c>
      <c r="C799" s="152" t="s">
        <v>277</v>
      </c>
      <c r="D799" s="404" t="s">
        <v>434</v>
      </c>
      <c r="E799" s="416">
        <v>0</v>
      </c>
      <c r="F799" s="416">
        <v>16771</v>
      </c>
      <c r="G799" s="416">
        <v>435745</v>
      </c>
      <c r="H799" s="416">
        <v>861234</v>
      </c>
      <c r="I799" s="416">
        <v>914503</v>
      </c>
      <c r="J799" s="416">
        <v>402423</v>
      </c>
      <c r="K799" s="416">
        <v>142915</v>
      </c>
      <c r="L799" s="416">
        <v>75480</v>
      </c>
      <c r="M799" s="416">
        <v>15299</v>
      </c>
      <c r="N799" s="416">
        <v>2864370</v>
      </c>
      <c r="O799" s="416">
        <v>0</v>
      </c>
      <c r="P799" s="416">
        <v>19516</v>
      </c>
      <c r="Q799" s="416">
        <v>212891</v>
      </c>
      <c r="R799" s="416">
        <v>1198451</v>
      </c>
      <c r="S799" s="416">
        <v>1335505</v>
      </c>
      <c r="T799" s="416">
        <v>401948</v>
      </c>
      <c r="U799" s="416">
        <v>110240</v>
      </c>
      <c r="V799" s="416">
        <v>13587</v>
      </c>
      <c r="W799" s="416">
        <v>3277</v>
      </c>
      <c r="X799" s="416">
        <v>3295415</v>
      </c>
      <c r="Y799" s="416">
        <v>0</v>
      </c>
      <c r="Z799" s="416">
        <v>36287</v>
      </c>
      <c r="AA799" s="416">
        <v>648636</v>
      </c>
      <c r="AB799" s="416">
        <v>2059685</v>
      </c>
      <c r="AC799" s="416">
        <v>2250008</v>
      </c>
      <c r="AD799" s="416">
        <v>804371</v>
      </c>
      <c r="AE799" s="416">
        <v>253155</v>
      </c>
      <c r="AF799" s="416">
        <v>89067</v>
      </c>
      <c r="AG799" s="416">
        <v>18576</v>
      </c>
      <c r="AH799" s="416">
        <v>6159785</v>
      </c>
      <c r="AI799" s="416">
        <v>910.78333333333342</v>
      </c>
      <c r="AJ799" s="416">
        <v>1092.94</v>
      </c>
      <c r="AK799" s="416">
        <v>1275.0966666666668</v>
      </c>
      <c r="AL799" s="416">
        <v>1457.2533333333333</v>
      </c>
      <c r="AM799" s="416">
        <v>1639.41</v>
      </c>
      <c r="AN799" s="416">
        <v>2003.7233333333336</v>
      </c>
      <c r="AO799" s="416">
        <v>2368.0366666666669</v>
      </c>
      <c r="AP799" s="416">
        <v>2732.3500000000004</v>
      </c>
      <c r="AQ799" s="416">
        <v>3278.82</v>
      </c>
      <c r="AR799" s="416">
        <v>0</v>
      </c>
      <c r="AS799" s="416">
        <v>0</v>
      </c>
      <c r="AT799" s="416">
        <v>15.344849671528172</v>
      </c>
      <c r="AU799" s="416">
        <v>341.7348750029409</v>
      </c>
      <c r="AV799" s="416">
        <v>590.99813347484769</v>
      </c>
      <c r="AW799" s="416">
        <v>557.82446123910427</v>
      </c>
      <c r="AX799" s="416">
        <v>200.8376073210373</v>
      </c>
      <c r="AY799" s="416">
        <v>60.351683743635725</v>
      </c>
      <c r="AZ799" s="416">
        <v>27.624572254652584</v>
      </c>
      <c r="BA799" s="416">
        <v>4.6660078930834867</v>
      </c>
      <c r="BB799" s="416">
        <v>1799.38219060083</v>
      </c>
      <c r="BC799" s="416">
        <v>0</v>
      </c>
      <c r="BD799" s="416">
        <v>17.856423957399308</v>
      </c>
      <c r="BE799" s="416">
        <v>166.96067487693742</v>
      </c>
      <c r="BF799" s="416">
        <v>822.404020348784</v>
      </c>
      <c r="BG799" s="416">
        <v>814.62538352212073</v>
      </c>
      <c r="BH799" s="416">
        <v>200.60054864527203</v>
      </c>
      <c r="BI799" s="416">
        <v>46.55333321133822</v>
      </c>
      <c r="BJ799" s="416">
        <v>4.9726425970318582</v>
      </c>
      <c r="BK799" s="416">
        <v>0.99944492225861736</v>
      </c>
      <c r="BL799" s="416">
        <v>2074.9724720811423</v>
      </c>
      <c r="BM799" s="416">
        <v>0</v>
      </c>
      <c r="BN799" s="416">
        <v>33.200000000000003</v>
      </c>
      <c r="BO799" s="416">
        <v>508.7</v>
      </c>
      <c r="BP799" s="416">
        <v>1413.4</v>
      </c>
      <c r="BQ799" s="416">
        <v>1372.45</v>
      </c>
      <c r="BR799" s="416">
        <v>401.44</v>
      </c>
      <c r="BS799" s="416">
        <v>106.91</v>
      </c>
      <c r="BT799" s="416">
        <v>32.6</v>
      </c>
      <c r="BU799" s="416">
        <v>5.67</v>
      </c>
      <c r="BV799" s="416">
        <v>3874.37</v>
      </c>
      <c r="BW799" s="416">
        <v>0</v>
      </c>
      <c r="BX799" s="416">
        <v>33.200000000000003</v>
      </c>
      <c r="BY799" s="416">
        <v>508.69</v>
      </c>
      <c r="BZ799" s="416">
        <v>1413.41</v>
      </c>
      <c r="CA799" s="416">
        <v>1372.45</v>
      </c>
      <c r="CB799" s="416">
        <v>401.44</v>
      </c>
      <c r="CC799" s="416">
        <v>106.9</v>
      </c>
      <c r="CD799" s="416">
        <v>32.6</v>
      </c>
      <c r="CE799" s="416">
        <v>5.67</v>
      </c>
      <c r="CF799" s="416">
        <v>3874.36</v>
      </c>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DE799" s="247"/>
    </row>
    <row r="800" spans="1:109" x14ac:dyDescent="0.2">
      <c r="A800" s="150" t="s">
        <v>437</v>
      </c>
      <c r="B800" s="151" t="s">
        <v>280</v>
      </c>
      <c r="C800" s="152" t="s">
        <v>128</v>
      </c>
      <c r="D800" s="404" t="s">
        <v>436</v>
      </c>
      <c r="E800" s="416">
        <v>0</v>
      </c>
      <c r="F800" s="416">
        <v>470838.09</v>
      </c>
      <c r="G800" s="416">
        <v>1135895.1200000001</v>
      </c>
      <c r="H800" s="416">
        <v>2492007.21</v>
      </c>
      <c r="I800" s="416">
        <v>2806246.44</v>
      </c>
      <c r="J800" s="416">
        <v>1917955.03</v>
      </c>
      <c r="K800" s="416">
        <v>531842.97</v>
      </c>
      <c r="L800" s="416">
        <v>226104.34</v>
      </c>
      <c r="M800" s="416">
        <v>7984.55</v>
      </c>
      <c r="N800" s="416">
        <v>9588873.75</v>
      </c>
      <c r="O800" s="416">
        <v>467.96</v>
      </c>
      <c r="P800" s="416">
        <v>1206425.93</v>
      </c>
      <c r="Q800" s="416">
        <v>2761796.26</v>
      </c>
      <c r="R800" s="416">
        <v>6895567.5800000001</v>
      </c>
      <c r="S800" s="416">
        <v>5776008.6100000003</v>
      </c>
      <c r="T800" s="416">
        <v>1887929.96</v>
      </c>
      <c r="U800" s="416">
        <v>350989.82</v>
      </c>
      <c r="V800" s="416">
        <v>98917.25</v>
      </c>
      <c r="W800" s="416">
        <v>3369.81</v>
      </c>
      <c r="X800" s="416">
        <v>18981473.18</v>
      </c>
      <c r="Y800" s="416">
        <v>467.96</v>
      </c>
      <c r="Z800" s="416">
        <v>1677264.02</v>
      </c>
      <c r="AA800" s="416">
        <v>3897691.38</v>
      </c>
      <c r="AB800" s="416">
        <v>9387574.7899999991</v>
      </c>
      <c r="AC800" s="416">
        <v>8582255.0500000007</v>
      </c>
      <c r="AD800" s="416">
        <v>3805884.99</v>
      </c>
      <c r="AE800" s="416">
        <v>882832.79</v>
      </c>
      <c r="AF800" s="416">
        <v>325021.58999999997</v>
      </c>
      <c r="AG800" s="416">
        <v>11354.36</v>
      </c>
      <c r="AH800" s="416">
        <v>28570346.929999996</v>
      </c>
      <c r="AI800" s="416">
        <v>775.18888888888887</v>
      </c>
      <c r="AJ800" s="416">
        <v>930.22666666666657</v>
      </c>
      <c r="AK800" s="416">
        <v>1085.2644444444445</v>
      </c>
      <c r="AL800" s="416">
        <v>1240.3022222222221</v>
      </c>
      <c r="AM800" s="416">
        <v>1395.34</v>
      </c>
      <c r="AN800" s="416">
        <v>1705.4155555555556</v>
      </c>
      <c r="AO800" s="416">
        <v>2015.491111111111</v>
      </c>
      <c r="AP800" s="416">
        <v>2325.5666666666666</v>
      </c>
      <c r="AQ800" s="416">
        <v>2790.68</v>
      </c>
      <c r="AR800" s="416">
        <v>0</v>
      </c>
      <c r="AS800" s="416">
        <v>0</v>
      </c>
      <c r="AT800" s="416">
        <v>506.15415239296522</v>
      </c>
      <c r="AU800" s="416">
        <v>1046.6528465156471</v>
      </c>
      <c r="AV800" s="416">
        <v>2009.1935379549072</v>
      </c>
      <c r="AW800" s="416">
        <v>2011.1560193214557</v>
      </c>
      <c r="AX800" s="416">
        <v>1124.6262084053806</v>
      </c>
      <c r="AY800" s="416">
        <v>263.87760634022476</v>
      </c>
      <c r="AZ800" s="416">
        <v>97.225481961385753</v>
      </c>
      <c r="BA800" s="416">
        <v>2.8611485372740697</v>
      </c>
      <c r="BB800" s="416">
        <v>7061.7470014292394</v>
      </c>
      <c r="BC800" s="416">
        <v>0.60367222325741399</v>
      </c>
      <c r="BD800" s="416">
        <v>1296.9160885518943</v>
      </c>
      <c r="BE800" s="416">
        <v>2544.8140995845351</v>
      </c>
      <c r="BF800" s="416">
        <v>5559.5865720899574</v>
      </c>
      <c r="BG800" s="416">
        <v>4139.499053994009</v>
      </c>
      <c r="BH800" s="416">
        <v>1107.0204876752098</v>
      </c>
      <c r="BI800" s="416">
        <v>174.14605207884267</v>
      </c>
      <c r="BJ800" s="416">
        <v>42.534686886350279</v>
      </c>
      <c r="BK800" s="416">
        <v>1.2075228976450185</v>
      </c>
      <c r="BL800" s="416">
        <v>14866.328235981702</v>
      </c>
      <c r="BM800" s="416">
        <v>0.6</v>
      </c>
      <c r="BN800" s="416">
        <v>1803.07</v>
      </c>
      <c r="BO800" s="416">
        <v>3591.47</v>
      </c>
      <c r="BP800" s="416">
        <v>7568.78</v>
      </c>
      <c r="BQ800" s="416">
        <v>6150.66</v>
      </c>
      <c r="BR800" s="416">
        <v>2231.65</v>
      </c>
      <c r="BS800" s="416">
        <v>438.02</v>
      </c>
      <c r="BT800" s="416">
        <v>139.76</v>
      </c>
      <c r="BU800" s="416">
        <v>4.07</v>
      </c>
      <c r="BV800" s="416">
        <v>21928.079999999998</v>
      </c>
      <c r="BW800" s="416">
        <v>0</v>
      </c>
      <c r="BX800" s="416">
        <v>0</v>
      </c>
      <c r="BY800" s="416">
        <v>0</v>
      </c>
      <c r="BZ800" s="416">
        <v>0</v>
      </c>
      <c r="CA800" s="416">
        <v>0</v>
      </c>
      <c r="CB800" s="416">
        <v>0</v>
      </c>
      <c r="CC800" s="416">
        <v>0</v>
      </c>
      <c r="CD800" s="416">
        <v>0</v>
      </c>
      <c r="CE800" s="416">
        <v>0</v>
      </c>
      <c r="CF800" s="416">
        <v>0</v>
      </c>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DE800" s="247"/>
    </row>
    <row r="801" spans="1:109" x14ac:dyDescent="0.2">
      <c r="A801" s="150" t="s">
        <v>439</v>
      </c>
      <c r="B801" s="151" t="s">
        <v>276</v>
      </c>
      <c r="C801" s="152" t="s">
        <v>69</v>
      </c>
      <c r="D801" s="404" t="s">
        <v>438</v>
      </c>
      <c r="E801" s="416">
        <v>0</v>
      </c>
      <c r="F801" s="416">
        <v>227105</v>
      </c>
      <c r="G801" s="416">
        <v>700386</v>
      </c>
      <c r="H801" s="416">
        <v>1109901</v>
      </c>
      <c r="I801" s="416">
        <v>969763</v>
      </c>
      <c r="J801" s="416">
        <v>393299</v>
      </c>
      <c r="K801" s="416">
        <v>208395</v>
      </c>
      <c r="L801" s="416">
        <v>131559</v>
      </c>
      <c r="M801" s="416">
        <v>14662</v>
      </c>
      <c r="N801" s="416">
        <v>3755070</v>
      </c>
      <c r="O801" s="416">
        <v>316</v>
      </c>
      <c r="P801" s="416">
        <v>101662</v>
      </c>
      <c r="Q801" s="416">
        <v>721277</v>
      </c>
      <c r="R801" s="416">
        <v>948656</v>
      </c>
      <c r="S801" s="416">
        <v>821731</v>
      </c>
      <c r="T801" s="416">
        <v>227495</v>
      </c>
      <c r="U801" s="416">
        <v>62037</v>
      </c>
      <c r="V801" s="416">
        <v>29117</v>
      </c>
      <c r="W801" s="416">
        <v>1095</v>
      </c>
      <c r="X801" s="416">
        <v>2913386</v>
      </c>
      <c r="Y801" s="416">
        <v>316</v>
      </c>
      <c r="Z801" s="416">
        <v>328767</v>
      </c>
      <c r="AA801" s="416">
        <v>1421663</v>
      </c>
      <c r="AB801" s="416">
        <v>2058557</v>
      </c>
      <c r="AC801" s="416">
        <v>1791494</v>
      </c>
      <c r="AD801" s="416">
        <v>620794</v>
      </c>
      <c r="AE801" s="416">
        <v>270432</v>
      </c>
      <c r="AF801" s="416">
        <v>160676</v>
      </c>
      <c r="AG801" s="416">
        <v>15757</v>
      </c>
      <c r="AH801" s="416">
        <v>6668456</v>
      </c>
      <c r="AI801" s="416">
        <v>839.33888888888885</v>
      </c>
      <c r="AJ801" s="416">
        <v>1007.2066666666666</v>
      </c>
      <c r="AK801" s="416">
        <v>1175.0744444444445</v>
      </c>
      <c r="AL801" s="416">
        <v>1342.9422222222222</v>
      </c>
      <c r="AM801" s="416">
        <v>1510.81</v>
      </c>
      <c r="AN801" s="416">
        <v>1846.5455555555557</v>
      </c>
      <c r="AO801" s="416">
        <v>2182.2811111111109</v>
      </c>
      <c r="AP801" s="416">
        <v>2518.0166666666669</v>
      </c>
      <c r="AQ801" s="416">
        <v>3021.62</v>
      </c>
      <c r="AR801" s="416">
        <v>0</v>
      </c>
      <c r="AS801" s="416">
        <v>0</v>
      </c>
      <c r="AT801" s="416">
        <v>225.48004050807185</v>
      </c>
      <c r="AU801" s="416">
        <v>596.03542848821871</v>
      </c>
      <c r="AV801" s="416">
        <v>826.46965865992411</v>
      </c>
      <c r="AW801" s="416">
        <v>641.88283106413121</v>
      </c>
      <c r="AX801" s="416">
        <v>212.99176660803866</v>
      </c>
      <c r="AY801" s="416">
        <v>95.494113448058684</v>
      </c>
      <c r="AZ801" s="416">
        <v>52.247072762293072</v>
      </c>
      <c r="BA801" s="416">
        <v>4.852363963701591</v>
      </c>
      <c r="BB801" s="416">
        <v>2655.4532755024379</v>
      </c>
      <c r="BC801" s="416">
        <v>0.3764867852344107</v>
      </c>
      <c r="BD801" s="416">
        <v>100.93459799710089</v>
      </c>
      <c r="BE801" s="416">
        <v>613.81387656763116</v>
      </c>
      <c r="BF801" s="416">
        <v>706.40120200422291</v>
      </c>
      <c r="BG801" s="416">
        <v>543.90095379299851</v>
      </c>
      <c r="BH801" s="416">
        <v>123.20031819174662</v>
      </c>
      <c r="BI801" s="416">
        <v>28.427593349059318</v>
      </c>
      <c r="BJ801" s="416">
        <v>11.563465955348455</v>
      </c>
      <c r="BK801" s="416">
        <v>0.36238838768607567</v>
      </c>
      <c r="BL801" s="416">
        <v>2128.9808830310285</v>
      </c>
      <c r="BM801" s="416">
        <v>0.38</v>
      </c>
      <c r="BN801" s="416">
        <v>326.41000000000003</v>
      </c>
      <c r="BO801" s="416">
        <v>1209.8499999999999</v>
      </c>
      <c r="BP801" s="416">
        <v>1532.87</v>
      </c>
      <c r="BQ801" s="416">
        <v>1185.78</v>
      </c>
      <c r="BR801" s="416">
        <v>336.19</v>
      </c>
      <c r="BS801" s="416">
        <v>123.92</v>
      </c>
      <c r="BT801" s="416">
        <v>63.81</v>
      </c>
      <c r="BU801" s="416">
        <v>5.21</v>
      </c>
      <c r="BV801" s="416">
        <v>4784.42</v>
      </c>
      <c r="BW801" s="416">
        <v>0.38</v>
      </c>
      <c r="BX801" s="416">
        <v>326.91000000000003</v>
      </c>
      <c r="BY801" s="416">
        <v>1211.67</v>
      </c>
      <c r="BZ801" s="416">
        <v>1535.18</v>
      </c>
      <c r="CA801" s="416">
        <v>1187.57</v>
      </c>
      <c r="CB801" s="416">
        <v>336.7</v>
      </c>
      <c r="CC801" s="416">
        <v>124.11</v>
      </c>
      <c r="CD801" s="416">
        <v>63.91</v>
      </c>
      <c r="CE801" s="416">
        <v>5.22</v>
      </c>
      <c r="CF801" s="416">
        <v>4791.6499999999996</v>
      </c>
      <c r="CG801" s="247"/>
      <c r="CH801" s="247"/>
      <c r="CI801" s="247"/>
      <c r="CJ801" s="247"/>
      <c r="CK801" s="247"/>
      <c r="CL801" s="247"/>
      <c r="CM801" s="247"/>
      <c r="CN801" s="247"/>
      <c r="CO801" s="247"/>
      <c r="CP801" s="247"/>
      <c r="CQ801" s="247"/>
      <c r="CR801" s="247"/>
      <c r="CS801" s="247"/>
      <c r="CT801" s="247"/>
      <c r="CU801" s="247"/>
      <c r="CV801" s="247"/>
      <c r="CW801" s="247"/>
      <c r="CX801" s="247"/>
      <c r="CY801" s="247"/>
      <c r="CZ801" s="247"/>
      <c r="DA801" s="247"/>
      <c r="DB801" s="247"/>
      <c r="DC801" s="247"/>
      <c r="DD801" s="247"/>
      <c r="DE801" s="247"/>
    </row>
    <row r="802" spans="1:109" x14ac:dyDescent="0.2">
      <c r="A802" s="150" t="s">
        <v>440</v>
      </c>
      <c r="B802" s="151" t="s">
        <v>276</v>
      </c>
      <c r="C802" s="152" t="s">
        <v>277</v>
      </c>
      <c r="D802" s="404" t="s">
        <v>297</v>
      </c>
      <c r="E802" s="416">
        <v>0</v>
      </c>
      <c r="F802" s="416">
        <v>10792</v>
      </c>
      <c r="G802" s="416">
        <v>175576</v>
      </c>
      <c r="H802" s="416">
        <v>404022</v>
      </c>
      <c r="I802" s="416">
        <v>438670</v>
      </c>
      <c r="J802" s="416">
        <v>241230</v>
      </c>
      <c r="K802" s="416">
        <v>119416</v>
      </c>
      <c r="L802" s="416">
        <v>33161</v>
      </c>
      <c r="M802" s="416">
        <v>0</v>
      </c>
      <c r="N802" s="416">
        <v>1422867</v>
      </c>
      <c r="O802" s="416">
        <v>0</v>
      </c>
      <c r="P802" s="416">
        <v>38850</v>
      </c>
      <c r="Q802" s="416">
        <v>165847</v>
      </c>
      <c r="R802" s="416">
        <v>503314</v>
      </c>
      <c r="S802" s="416">
        <v>559208</v>
      </c>
      <c r="T802" s="416">
        <v>163338</v>
      </c>
      <c r="U802" s="416">
        <v>62560</v>
      </c>
      <c r="V802" s="416">
        <v>27165</v>
      </c>
      <c r="W802" s="416">
        <v>0</v>
      </c>
      <c r="X802" s="416">
        <v>1520282</v>
      </c>
      <c r="Y802" s="416">
        <v>0</v>
      </c>
      <c r="Z802" s="416">
        <v>49642</v>
      </c>
      <c r="AA802" s="416">
        <v>341423</v>
      </c>
      <c r="AB802" s="416">
        <v>907336</v>
      </c>
      <c r="AC802" s="416">
        <v>997878</v>
      </c>
      <c r="AD802" s="416">
        <v>404568</v>
      </c>
      <c r="AE802" s="416">
        <v>181976</v>
      </c>
      <c r="AF802" s="416">
        <v>60326</v>
      </c>
      <c r="AG802" s="416">
        <v>0</v>
      </c>
      <c r="AH802" s="416">
        <v>2943149</v>
      </c>
      <c r="AI802" s="416">
        <v>895.93888888888898</v>
      </c>
      <c r="AJ802" s="416">
        <v>1075.1266666666666</v>
      </c>
      <c r="AK802" s="416">
        <v>1254.3144444444445</v>
      </c>
      <c r="AL802" s="416">
        <v>1433.5022222222221</v>
      </c>
      <c r="AM802" s="416">
        <v>1612.69</v>
      </c>
      <c r="AN802" s="416">
        <v>1971.0655555555559</v>
      </c>
      <c r="AO802" s="416">
        <v>2329.4411111111112</v>
      </c>
      <c r="AP802" s="416">
        <v>2687.8166666666671</v>
      </c>
      <c r="AQ802" s="416">
        <v>3225.38</v>
      </c>
      <c r="AR802" s="416">
        <v>0</v>
      </c>
      <c r="AS802" s="416">
        <v>0</v>
      </c>
      <c r="AT802" s="416">
        <v>10.037887008662546</v>
      </c>
      <c r="AU802" s="416">
        <v>139.97765933227802</v>
      </c>
      <c r="AV802" s="416">
        <v>281.84260459232712</v>
      </c>
      <c r="AW802" s="416">
        <v>272.01135990177903</v>
      </c>
      <c r="AX802" s="416">
        <v>122.38557937359317</v>
      </c>
      <c r="AY802" s="416">
        <v>51.263798612638126</v>
      </c>
      <c r="AZ802" s="416">
        <v>12.337523020543314</v>
      </c>
      <c r="BA802" s="416">
        <v>0</v>
      </c>
      <c r="BB802" s="416">
        <v>889.85641184182123</v>
      </c>
      <c r="BC802" s="416">
        <v>0</v>
      </c>
      <c r="BD802" s="416">
        <v>36.135277083630463</v>
      </c>
      <c r="BE802" s="416">
        <v>132.22123107531959</v>
      </c>
      <c r="BF802" s="416">
        <v>351.10793146854019</v>
      </c>
      <c r="BG802" s="416">
        <v>346.75480098469018</v>
      </c>
      <c r="BH802" s="416">
        <v>82.867867859403731</v>
      </c>
      <c r="BI802" s="416">
        <v>26.856227316328141</v>
      </c>
      <c r="BJ802" s="416">
        <v>10.10671610786946</v>
      </c>
      <c r="BK802" s="416">
        <v>0</v>
      </c>
      <c r="BL802" s="416">
        <v>986.05005189578185</v>
      </c>
      <c r="BM802" s="416">
        <v>0</v>
      </c>
      <c r="BN802" s="416">
        <v>46.17</v>
      </c>
      <c r="BO802" s="416">
        <v>272.2</v>
      </c>
      <c r="BP802" s="416">
        <v>632.95000000000005</v>
      </c>
      <c r="BQ802" s="416">
        <v>618.77</v>
      </c>
      <c r="BR802" s="416">
        <v>205.25</v>
      </c>
      <c r="BS802" s="416">
        <v>78.12</v>
      </c>
      <c r="BT802" s="416">
        <v>22.44</v>
      </c>
      <c r="BU802" s="416">
        <v>0</v>
      </c>
      <c r="BV802" s="416">
        <v>1875.9</v>
      </c>
      <c r="BW802" s="416">
        <v>0</v>
      </c>
      <c r="BX802" s="416">
        <v>0</v>
      </c>
      <c r="BY802" s="416">
        <v>0</v>
      </c>
      <c r="BZ802" s="416">
        <v>0</v>
      </c>
      <c r="CA802" s="416">
        <v>0</v>
      </c>
      <c r="CB802" s="416">
        <v>0</v>
      </c>
      <c r="CC802" s="416">
        <v>0</v>
      </c>
      <c r="CD802" s="416">
        <v>0</v>
      </c>
      <c r="CE802" s="416">
        <v>0</v>
      </c>
      <c r="CF802" s="416">
        <v>0</v>
      </c>
      <c r="CG802" s="247"/>
      <c r="CH802" s="247"/>
      <c r="CI802" s="247"/>
      <c r="CJ802" s="247"/>
      <c r="CK802" s="247"/>
      <c r="CL802" s="247"/>
      <c r="CM802" s="247"/>
      <c r="CN802" s="247"/>
      <c r="CO802" s="247"/>
      <c r="CP802" s="247"/>
      <c r="CQ802" s="247"/>
      <c r="CR802" s="247"/>
      <c r="CS802" s="247"/>
      <c r="CT802" s="247"/>
      <c r="CU802" s="247"/>
      <c r="CV802" s="247"/>
      <c r="CW802" s="247"/>
      <c r="CX802" s="247"/>
      <c r="CY802" s="247"/>
      <c r="CZ802" s="247"/>
      <c r="DA802" s="247"/>
      <c r="DB802" s="247"/>
      <c r="DC802" s="247"/>
      <c r="DD802" s="247"/>
      <c r="DE802" s="247"/>
    </row>
    <row r="803" spans="1:109" x14ac:dyDescent="0.2">
      <c r="A803" s="150" t="s">
        <v>442</v>
      </c>
      <c r="B803" s="151" t="s">
        <v>276</v>
      </c>
      <c r="C803" s="152" t="s">
        <v>279</v>
      </c>
      <c r="D803" s="404" t="s">
        <v>441</v>
      </c>
      <c r="E803" s="416">
        <v>3462</v>
      </c>
      <c r="F803" s="416">
        <v>1930985</v>
      </c>
      <c r="G803" s="416">
        <v>814368</v>
      </c>
      <c r="H803" s="416">
        <v>453520</v>
      </c>
      <c r="I803" s="416">
        <v>146999</v>
      </c>
      <c r="J803" s="416">
        <v>55977</v>
      </c>
      <c r="K803" s="416">
        <v>5232</v>
      </c>
      <c r="L803" s="416">
        <v>9666</v>
      </c>
      <c r="M803" s="416">
        <v>0</v>
      </c>
      <c r="N803" s="416">
        <v>3420209</v>
      </c>
      <c r="O803" s="416">
        <v>3887</v>
      </c>
      <c r="P803" s="416">
        <v>2651268</v>
      </c>
      <c r="Q803" s="416">
        <v>660743</v>
      </c>
      <c r="R803" s="416">
        <v>179232</v>
      </c>
      <c r="S803" s="416">
        <v>61996</v>
      </c>
      <c r="T803" s="416">
        <v>19988</v>
      </c>
      <c r="U803" s="416">
        <v>6086</v>
      </c>
      <c r="V803" s="416">
        <v>604</v>
      </c>
      <c r="W803" s="416">
        <v>0</v>
      </c>
      <c r="X803" s="416">
        <v>3583804</v>
      </c>
      <c r="Y803" s="416">
        <v>7349</v>
      </c>
      <c r="Z803" s="416">
        <v>4582253</v>
      </c>
      <c r="AA803" s="416">
        <v>1475111</v>
      </c>
      <c r="AB803" s="416">
        <v>632752</v>
      </c>
      <c r="AC803" s="416">
        <v>208995</v>
      </c>
      <c r="AD803" s="416">
        <v>75965</v>
      </c>
      <c r="AE803" s="416">
        <v>11318</v>
      </c>
      <c r="AF803" s="416">
        <v>10270</v>
      </c>
      <c r="AG803" s="416">
        <v>0</v>
      </c>
      <c r="AH803" s="416">
        <v>7004013</v>
      </c>
      <c r="AI803" s="416">
        <v>854.12777777777785</v>
      </c>
      <c r="AJ803" s="416">
        <v>1024.9533333333334</v>
      </c>
      <c r="AK803" s="416">
        <v>1195.778888888889</v>
      </c>
      <c r="AL803" s="416">
        <v>1366.6044444444444</v>
      </c>
      <c r="AM803" s="416">
        <v>1537.43</v>
      </c>
      <c r="AN803" s="416">
        <v>1879.0811111111113</v>
      </c>
      <c r="AO803" s="416">
        <v>2220.7322222222224</v>
      </c>
      <c r="AP803" s="416">
        <v>2562.3833333333337</v>
      </c>
      <c r="AQ803" s="416">
        <v>3074.86</v>
      </c>
      <c r="AR803" s="416">
        <v>0</v>
      </c>
      <c r="AS803" s="416">
        <v>4.0532577092940816</v>
      </c>
      <c r="AT803" s="416">
        <v>1883.9735792849106</v>
      </c>
      <c r="AU803" s="416">
        <v>681.03560580226178</v>
      </c>
      <c r="AV803" s="416">
        <v>331.85901146718874</v>
      </c>
      <c r="AW803" s="416">
        <v>95.613458824141588</v>
      </c>
      <c r="AX803" s="416">
        <v>29.789560263793234</v>
      </c>
      <c r="AY803" s="416">
        <v>2.3559796843783753</v>
      </c>
      <c r="AZ803" s="416">
        <v>3.7722693065700548</v>
      </c>
      <c r="BA803" s="416">
        <v>0</v>
      </c>
      <c r="BB803" s="416">
        <v>3032.4527223425384</v>
      </c>
      <c r="BC803" s="416">
        <v>4.5508413391178779</v>
      </c>
      <c r="BD803" s="416">
        <v>2586.7206962268201</v>
      </c>
      <c r="BE803" s="416">
        <v>552.56285768178986</v>
      </c>
      <c r="BF803" s="416">
        <v>131.15133697143935</v>
      </c>
      <c r="BG803" s="416">
        <v>40.324437535367466</v>
      </c>
      <c r="BH803" s="416">
        <v>10.63711400312091</v>
      </c>
      <c r="BI803" s="416">
        <v>2.7405375304141426</v>
      </c>
      <c r="BJ803" s="416">
        <v>0.23571804895182216</v>
      </c>
      <c r="BK803" s="416">
        <v>0</v>
      </c>
      <c r="BL803" s="416">
        <v>3328.9235393370218</v>
      </c>
      <c r="BM803" s="416">
        <v>8.6</v>
      </c>
      <c r="BN803" s="416">
        <v>4470.6899999999996</v>
      </c>
      <c r="BO803" s="416">
        <v>1233.5999999999999</v>
      </c>
      <c r="BP803" s="416">
        <v>463.01</v>
      </c>
      <c r="BQ803" s="416">
        <v>135.94</v>
      </c>
      <c r="BR803" s="416">
        <v>40.43</v>
      </c>
      <c r="BS803" s="416">
        <v>5.0999999999999996</v>
      </c>
      <c r="BT803" s="416">
        <v>4.01</v>
      </c>
      <c r="BU803" s="416">
        <v>0</v>
      </c>
      <c r="BV803" s="416">
        <v>6361.38</v>
      </c>
      <c r="BW803" s="416">
        <v>0</v>
      </c>
      <c r="BX803" s="416">
        <v>0</v>
      </c>
      <c r="BY803" s="416">
        <v>0</v>
      </c>
      <c r="BZ803" s="416">
        <v>0</v>
      </c>
      <c r="CA803" s="416">
        <v>0</v>
      </c>
      <c r="CB803" s="416">
        <v>0</v>
      </c>
      <c r="CC803" s="416">
        <v>0</v>
      </c>
      <c r="CD803" s="416">
        <v>0</v>
      </c>
      <c r="CE803" s="416">
        <v>0</v>
      </c>
      <c r="CF803" s="416">
        <v>0</v>
      </c>
      <c r="CG803" s="247"/>
      <c r="CH803" s="247"/>
      <c r="CI803" s="247"/>
      <c r="CJ803" s="247"/>
      <c r="CK803" s="247"/>
      <c r="CL803" s="247"/>
      <c r="CM803" s="247"/>
      <c r="CN803" s="247"/>
      <c r="CO803" s="247"/>
      <c r="CP803" s="247"/>
      <c r="CQ803" s="247"/>
      <c r="CR803" s="247"/>
      <c r="CS803" s="247"/>
      <c r="CT803" s="247"/>
      <c r="CU803" s="247"/>
      <c r="CV803" s="247"/>
      <c r="CW803" s="247"/>
      <c r="CX803" s="247"/>
      <c r="CY803" s="247"/>
      <c r="CZ803" s="247"/>
      <c r="DA803" s="247"/>
      <c r="DB803" s="247"/>
      <c r="DC803" s="247"/>
      <c r="DD803" s="247"/>
      <c r="DE803" s="247"/>
    </row>
    <row r="804" spans="1:109" x14ac:dyDescent="0.2">
      <c r="A804" s="150" t="s">
        <v>444</v>
      </c>
      <c r="B804" s="151" t="s">
        <v>276</v>
      </c>
      <c r="C804" s="152" t="s">
        <v>285</v>
      </c>
      <c r="D804" s="404" t="s">
        <v>443</v>
      </c>
      <c r="E804" s="416">
        <v>643</v>
      </c>
      <c r="F804" s="416">
        <v>1026772</v>
      </c>
      <c r="G804" s="416">
        <v>1036753</v>
      </c>
      <c r="H804" s="416">
        <v>734799</v>
      </c>
      <c r="I804" s="416">
        <v>219840</v>
      </c>
      <c r="J804" s="416">
        <v>75879</v>
      </c>
      <c r="K804" s="416">
        <v>22434</v>
      </c>
      <c r="L804" s="416">
        <v>8677</v>
      </c>
      <c r="M804" s="416">
        <v>0</v>
      </c>
      <c r="N804" s="416">
        <v>3125797</v>
      </c>
      <c r="O804" s="416">
        <v>4966</v>
      </c>
      <c r="P804" s="416">
        <v>1277185</v>
      </c>
      <c r="Q804" s="416">
        <v>1156393</v>
      </c>
      <c r="R804" s="416">
        <v>544762</v>
      </c>
      <c r="S804" s="416">
        <v>159598</v>
      </c>
      <c r="T804" s="416">
        <v>38082</v>
      </c>
      <c r="U804" s="416">
        <v>12346</v>
      </c>
      <c r="V804" s="416">
        <v>5202</v>
      </c>
      <c r="W804" s="416">
        <v>0</v>
      </c>
      <c r="X804" s="416">
        <v>3198534</v>
      </c>
      <c r="Y804" s="416">
        <v>5609</v>
      </c>
      <c r="Z804" s="416">
        <v>2303957</v>
      </c>
      <c r="AA804" s="416">
        <v>2193146</v>
      </c>
      <c r="AB804" s="416">
        <v>1279561</v>
      </c>
      <c r="AC804" s="416">
        <v>379438</v>
      </c>
      <c r="AD804" s="416">
        <v>113961</v>
      </c>
      <c r="AE804" s="416">
        <v>34780</v>
      </c>
      <c r="AF804" s="416">
        <v>13879</v>
      </c>
      <c r="AG804" s="416">
        <v>0</v>
      </c>
      <c r="AH804" s="416">
        <v>6324331</v>
      </c>
      <c r="AI804" s="416">
        <v>857.8944444444445</v>
      </c>
      <c r="AJ804" s="416">
        <v>1029.4733333333334</v>
      </c>
      <c r="AK804" s="416">
        <v>1201.0522222222223</v>
      </c>
      <c r="AL804" s="416">
        <v>1372.6311111111111</v>
      </c>
      <c r="AM804" s="416">
        <v>1544.21</v>
      </c>
      <c r="AN804" s="416">
        <v>1887.367777777778</v>
      </c>
      <c r="AO804" s="416">
        <v>2230.5255555555555</v>
      </c>
      <c r="AP804" s="416">
        <v>2573.6833333333334</v>
      </c>
      <c r="AQ804" s="416">
        <v>3088.42</v>
      </c>
      <c r="AR804" s="416">
        <v>0</v>
      </c>
      <c r="AS804" s="416">
        <v>0.74950945791051726</v>
      </c>
      <c r="AT804" s="416">
        <v>997.37600455896541</v>
      </c>
      <c r="AU804" s="416">
        <v>863.20393136758776</v>
      </c>
      <c r="AV804" s="416">
        <v>535.32153981647571</v>
      </c>
      <c r="AW804" s="416">
        <v>142.36405670213247</v>
      </c>
      <c r="AX804" s="416">
        <v>40.203611025584713</v>
      </c>
      <c r="AY804" s="416">
        <v>10.05771933171704</v>
      </c>
      <c r="AZ804" s="416">
        <v>3.3714326419334157</v>
      </c>
      <c r="BA804" s="416">
        <v>0</v>
      </c>
      <c r="BB804" s="416">
        <v>2592.6478049023076</v>
      </c>
      <c r="BC804" s="416">
        <v>5.7885909299900913</v>
      </c>
      <c r="BD804" s="416">
        <v>1240.6197991205859</v>
      </c>
      <c r="BE804" s="416">
        <v>962.81658582705711</v>
      </c>
      <c r="BF804" s="416">
        <v>396.87429170902925</v>
      </c>
      <c r="BG804" s="416">
        <v>103.35252329670188</v>
      </c>
      <c r="BH804" s="416">
        <v>20.177307490561514</v>
      </c>
      <c r="BI804" s="416">
        <v>5.5350184037344468</v>
      </c>
      <c r="BJ804" s="416">
        <v>2.0212276827633548</v>
      </c>
      <c r="BK804" s="416">
        <v>0</v>
      </c>
      <c r="BL804" s="416">
        <v>2737.185344460423</v>
      </c>
      <c r="BM804" s="416">
        <v>6.54</v>
      </c>
      <c r="BN804" s="416">
        <v>2238</v>
      </c>
      <c r="BO804" s="416">
        <v>1826.02</v>
      </c>
      <c r="BP804" s="416">
        <v>932.2</v>
      </c>
      <c r="BQ804" s="416">
        <v>245.72</v>
      </c>
      <c r="BR804" s="416">
        <v>60.38</v>
      </c>
      <c r="BS804" s="416">
        <v>15.59</v>
      </c>
      <c r="BT804" s="416">
        <v>5.39</v>
      </c>
      <c r="BU804" s="416">
        <v>0</v>
      </c>
      <c r="BV804" s="416">
        <v>5329.8400000000011</v>
      </c>
      <c r="BW804" s="416">
        <v>0</v>
      </c>
      <c r="BX804" s="416">
        <v>0</v>
      </c>
      <c r="BY804" s="416">
        <v>0</v>
      </c>
      <c r="BZ804" s="416">
        <v>0</v>
      </c>
      <c r="CA804" s="416">
        <v>0</v>
      </c>
      <c r="CB804" s="416">
        <v>0</v>
      </c>
      <c r="CC804" s="416">
        <v>0</v>
      </c>
      <c r="CD804" s="416">
        <v>0</v>
      </c>
      <c r="CE804" s="416">
        <v>0</v>
      </c>
      <c r="CF804" s="416">
        <v>0</v>
      </c>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DE804" s="247"/>
    </row>
    <row r="805" spans="1:109" x14ac:dyDescent="0.2">
      <c r="A805" s="150" t="s">
        <v>446</v>
      </c>
      <c r="B805" s="151" t="s">
        <v>276</v>
      </c>
      <c r="C805" s="152" t="s">
        <v>277</v>
      </c>
      <c r="D805" s="404" t="s">
        <v>445</v>
      </c>
      <c r="E805" s="416">
        <v>2433</v>
      </c>
      <c r="F805" s="416">
        <v>391682</v>
      </c>
      <c r="G805" s="416">
        <v>466581</v>
      </c>
      <c r="H805" s="416">
        <v>699747</v>
      </c>
      <c r="I805" s="416">
        <v>281867</v>
      </c>
      <c r="J805" s="416">
        <v>105774</v>
      </c>
      <c r="K805" s="416">
        <v>35206</v>
      </c>
      <c r="L805" s="416">
        <v>8647</v>
      </c>
      <c r="M805" s="416">
        <v>0</v>
      </c>
      <c r="N805" s="416">
        <v>1991937</v>
      </c>
      <c r="O805" s="416">
        <v>1940</v>
      </c>
      <c r="P805" s="416">
        <v>332906</v>
      </c>
      <c r="Q805" s="416">
        <v>494820</v>
      </c>
      <c r="R805" s="416">
        <v>430057</v>
      </c>
      <c r="S805" s="416">
        <v>158453</v>
      </c>
      <c r="T805" s="416">
        <v>43408</v>
      </c>
      <c r="U805" s="416">
        <v>15273</v>
      </c>
      <c r="V805" s="416">
        <v>1470</v>
      </c>
      <c r="W805" s="416">
        <v>0</v>
      </c>
      <c r="X805" s="416">
        <v>1478327</v>
      </c>
      <c r="Y805" s="416">
        <v>4373</v>
      </c>
      <c r="Z805" s="416">
        <v>724588</v>
      </c>
      <c r="AA805" s="416">
        <v>961401</v>
      </c>
      <c r="AB805" s="416">
        <v>1129804</v>
      </c>
      <c r="AC805" s="416">
        <v>440320</v>
      </c>
      <c r="AD805" s="416">
        <v>149182</v>
      </c>
      <c r="AE805" s="416">
        <v>50479</v>
      </c>
      <c r="AF805" s="416">
        <v>10117</v>
      </c>
      <c r="AG805" s="416">
        <v>0</v>
      </c>
      <c r="AH805" s="416">
        <v>3470264</v>
      </c>
      <c r="AI805" s="416">
        <v>776.00555555555559</v>
      </c>
      <c r="AJ805" s="416">
        <v>931.20666666666659</v>
      </c>
      <c r="AK805" s="416">
        <v>1086.4077777777777</v>
      </c>
      <c r="AL805" s="416">
        <v>1241.6088888888887</v>
      </c>
      <c r="AM805" s="416">
        <v>1396.81</v>
      </c>
      <c r="AN805" s="416">
        <v>1707.2122222222222</v>
      </c>
      <c r="AO805" s="416">
        <v>2017.6144444444444</v>
      </c>
      <c r="AP805" s="416">
        <v>2328.0166666666669</v>
      </c>
      <c r="AQ805" s="416">
        <v>2793.62</v>
      </c>
      <c r="AR805" s="416">
        <v>0</v>
      </c>
      <c r="AS805" s="416">
        <v>3.1352868321389451</v>
      </c>
      <c r="AT805" s="416">
        <v>420.61769317229977</v>
      </c>
      <c r="AU805" s="416">
        <v>429.47133621813788</v>
      </c>
      <c r="AV805" s="416">
        <v>563.58085566397733</v>
      </c>
      <c r="AW805" s="416">
        <v>201.79337204057819</v>
      </c>
      <c r="AX805" s="416">
        <v>61.957147812775993</v>
      </c>
      <c r="AY805" s="416">
        <v>17.449319961472654</v>
      </c>
      <c r="AZ805" s="416">
        <v>3.7143204873962814</v>
      </c>
      <c r="BA805" s="416">
        <v>0</v>
      </c>
      <c r="BB805" s="416">
        <v>1701.7193321887769</v>
      </c>
      <c r="BC805" s="416">
        <v>2.4999821020754434</v>
      </c>
      <c r="BD805" s="416">
        <v>357.4995883477352</v>
      </c>
      <c r="BE805" s="416">
        <v>455.4643386410055</v>
      </c>
      <c r="BF805" s="416">
        <v>346.37074834802161</v>
      </c>
      <c r="BG805" s="416">
        <v>113.43919359111118</v>
      </c>
      <c r="BH805" s="416">
        <v>25.426247208737312</v>
      </c>
      <c r="BI805" s="416">
        <v>7.5698308178029832</v>
      </c>
      <c r="BJ805" s="416">
        <v>0.63143877835926143</v>
      </c>
      <c r="BK805" s="416">
        <v>0</v>
      </c>
      <c r="BL805" s="416">
        <v>1308.9013678348485</v>
      </c>
      <c r="BM805" s="416">
        <v>5.64</v>
      </c>
      <c r="BN805" s="416">
        <v>778.12</v>
      </c>
      <c r="BO805" s="416">
        <v>884.94</v>
      </c>
      <c r="BP805" s="416">
        <v>909.95</v>
      </c>
      <c r="BQ805" s="416">
        <v>315.23</v>
      </c>
      <c r="BR805" s="416">
        <v>87.38</v>
      </c>
      <c r="BS805" s="416">
        <v>25.02</v>
      </c>
      <c r="BT805" s="416">
        <v>4.3499999999999996</v>
      </c>
      <c r="BU805" s="416">
        <v>0</v>
      </c>
      <c r="BV805" s="416">
        <v>3010.63</v>
      </c>
      <c r="BW805" s="416">
        <v>0</v>
      </c>
      <c r="BX805" s="416">
        <v>0</v>
      </c>
      <c r="BY805" s="416">
        <v>0</v>
      </c>
      <c r="BZ805" s="416">
        <v>0</v>
      </c>
      <c r="CA805" s="416">
        <v>0</v>
      </c>
      <c r="CB805" s="416">
        <v>0</v>
      </c>
      <c r="CC805" s="416">
        <v>0</v>
      </c>
      <c r="CD805" s="416">
        <v>0</v>
      </c>
      <c r="CE805" s="416">
        <v>0</v>
      </c>
      <c r="CF805" s="416">
        <v>0</v>
      </c>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DE805" s="247"/>
    </row>
    <row r="806" spans="1:109" x14ac:dyDescent="0.2">
      <c r="A806" s="150" t="s">
        <v>448</v>
      </c>
      <c r="B806" s="151" t="s">
        <v>276</v>
      </c>
      <c r="C806" s="152" t="s">
        <v>69</v>
      </c>
      <c r="D806" s="404" t="s">
        <v>447</v>
      </c>
      <c r="E806" s="416">
        <v>4741</v>
      </c>
      <c r="F806" s="416">
        <v>1957335</v>
      </c>
      <c r="G806" s="416">
        <v>1047012</v>
      </c>
      <c r="H806" s="416">
        <v>596453</v>
      </c>
      <c r="I806" s="416">
        <v>167432</v>
      </c>
      <c r="J806" s="416">
        <v>38991</v>
      </c>
      <c r="K806" s="416">
        <v>11307</v>
      </c>
      <c r="L806" s="416">
        <v>3648</v>
      </c>
      <c r="M806" s="416">
        <v>0</v>
      </c>
      <c r="N806" s="416">
        <v>3826919</v>
      </c>
      <c r="O806" s="416">
        <v>4845</v>
      </c>
      <c r="P806" s="416">
        <v>2210942</v>
      </c>
      <c r="Q806" s="416">
        <v>815806</v>
      </c>
      <c r="R806" s="416">
        <v>269094</v>
      </c>
      <c r="S806" s="416">
        <v>141412</v>
      </c>
      <c r="T806" s="416">
        <v>54759</v>
      </c>
      <c r="U806" s="416">
        <v>17918</v>
      </c>
      <c r="V806" s="416">
        <v>7352</v>
      </c>
      <c r="W806" s="416">
        <v>0</v>
      </c>
      <c r="X806" s="416">
        <v>3522128</v>
      </c>
      <c r="Y806" s="416">
        <v>9586</v>
      </c>
      <c r="Z806" s="416">
        <v>4168277</v>
      </c>
      <c r="AA806" s="416">
        <v>1862818</v>
      </c>
      <c r="AB806" s="416">
        <v>865547</v>
      </c>
      <c r="AC806" s="416">
        <v>308844</v>
      </c>
      <c r="AD806" s="416">
        <v>93750</v>
      </c>
      <c r="AE806" s="416">
        <v>29225</v>
      </c>
      <c r="AF806" s="416">
        <v>11000</v>
      </c>
      <c r="AG806" s="416">
        <v>0</v>
      </c>
      <c r="AH806" s="416">
        <v>7349047</v>
      </c>
      <c r="AI806" s="416">
        <v>928.4666666666667</v>
      </c>
      <c r="AJ806" s="416">
        <v>1114.1599999999999</v>
      </c>
      <c r="AK806" s="416">
        <v>1299.8533333333335</v>
      </c>
      <c r="AL806" s="416">
        <v>1485.5466666666666</v>
      </c>
      <c r="AM806" s="416">
        <v>1671.24</v>
      </c>
      <c r="AN806" s="416">
        <v>2042.6266666666668</v>
      </c>
      <c r="AO806" s="416">
        <v>2414.0133333333333</v>
      </c>
      <c r="AP806" s="416">
        <v>2785.4</v>
      </c>
      <c r="AQ806" s="416">
        <v>3342.48</v>
      </c>
      <c r="AR806" s="416">
        <v>0</v>
      </c>
      <c r="AS806" s="416">
        <v>5.1062683995117393</v>
      </c>
      <c r="AT806" s="416">
        <v>1756.7808932289799</v>
      </c>
      <c r="AU806" s="416">
        <v>805.4847213531782</v>
      </c>
      <c r="AV806" s="416">
        <v>401.50404789258278</v>
      </c>
      <c r="AW806" s="416">
        <v>100.18429429645055</v>
      </c>
      <c r="AX806" s="416">
        <v>19.088657088585286</v>
      </c>
      <c r="AY806" s="416">
        <v>4.6839012212028655</v>
      </c>
      <c r="AZ806" s="416">
        <v>1.3096862210095497</v>
      </c>
      <c r="BA806" s="416">
        <v>0</v>
      </c>
      <c r="BB806" s="416">
        <v>3094.1424697015013</v>
      </c>
      <c r="BC806" s="416">
        <v>5.2182810368349246</v>
      </c>
      <c r="BD806" s="416">
        <v>1984.40259926761</v>
      </c>
      <c r="BE806" s="416">
        <v>627.61388464339564</v>
      </c>
      <c r="BF806" s="416">
        <v>181.14139800387736</v>
      </c>
      <c r="BG806" s="416">
        <v>84.615016395012091</v>
      </c>
      <c r="BH806" s="416">
        <v>26.808129402011787</v>
      </c>
      <c r="BI806" s="416">
        <v>7.4224942143373971</v>
      </c>
      <c r="BJ806" s="416">
        <v>2.6394772743591584</v>
      </c>
      <c r="BK806" s="416">
        <v>0</v>
      </c>
      <c r="BL806" s="416">
        <v>2919.8612802374382</v>
      </c>
      <c r="BM806" s="416">
        <v>10.32</v>
      </c>
      <c r="BN806" s="416">
        <v>3741.18</v>
      </c>
      <c r="BO806" s="416">
        <v>1433.1</v>
      </c>
      <c r="BP806" s="416">
        <v>582.65</v>
      </c>
      <c r="BQ806" s="416">
        <v>184.8</v>
      </c>
      <c r="BR806" s="416">
        <v>45.9</v>
      </c>
      <c r="BS806" s="416">
        <v>12.11</v>
      </c>
      <c r="BT806" s="416">
        <v>3.95</v>
      </c>
      <c r="BU806" s="416">
        <v>0</v>
      </c>
      <c r="BV806" s="416">
        <v>6014.0099999999993</v>
      </c>
      <c r="BW806" s="416">
        <v>0</v>
      </c>
      <c r="BX806" s="416">
        <v>0</v>
      </c>
      <c r="BY806" s="416">
        <v>0</v>
      </c>
      <c r="BZ806" s="416">
        <v>0</v>
      </c>
      <c r="CA806" s="416">
        <v>0</v>
      </c>
      <c r="CB806" s="416">
        <v>0</v>
      </c>
      <c r="CC806" s="416">
        <v>0</v>
      </c>
      <c r="CD806" s="416">
        <v>0</v>
      </c>
      <c r="CE806" s="416">
        <v>0</v>
      </c>
      <c r="CF806" s="416">
        <v>0</v>
      </c>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DE806" s="247"/>
    </row>
    <row r="807" spans="1:109" x14ac:dyDescent="0.2">
      <c r="A807" s="150" t="s">
        <v>450</v>
      </c>
      <c r="B807" s="151" t="s">
        <v>276</v>
      </c>
      <c r="C807" s="152" t="s">
        <v>69</v>
      </c>
      <c r="D807" s="404" t="s">
        <v>449</v>
      </c>
      <c r="E807" s="416">
        <v>1089</v>
      </c>
      <c r="F807" s="416">
        <v>646138</v>
      </c>
      <c r="G807" s="416">
        <v>575089</v>
      </c>
      <c r="H807" s="416">
        <v>250046</v>
      </c>
      <c r="I807" s="416">
        <v>94638</v>
      </c>
      <c r="J807" s="416">
        <v>21842</v>
      </c>
      <c r="K807" s="416">
        <v>9902</v>
      </c>
      <c r="L807" s="416">
        <v>4671</v>
      </c>
      <c r="M807" s="416">
        <v>0</v>
      </c>
      <c r="N807" s="416">
        <v>1603415</v>
      </c>
      <c r="O807" s="416">
        <v>882</v>
      </c>
      <c r="P807" s="416">
        <v>678388</v>
      </c>
      <c r="Q807" s="416">
        <v>537368</v>
      </c>
      <c r="R807" s="416">
        <v>159966</v>
      </c>
      <c r="S807" s="416">
        <v>41915</v>
      </c>
      <c r="T807" s="416">
        <v>21210</v>
      </c>
      <c r="U807" s="416">
        <v>7711</v>
      </c>
      <c r="V807" s="416">
        <v>0</v>
      </c>
      <c r="W807" s="416">
        <v>0</v>
      </c>
      <c r="X807" s="416">
        <v>1447440</v>
      </c>
      <c r="Y807" s="416">
        <v>1971</v>
      </c>
      <c r="Z807" s="416">
        <v>1324526</v>
      </c>
      <c r="AA807" s="416">
        <v>1112457</v>
      </c>
      <c r="AB807" s="416">
        <v>410012</v>
      </c>
      <c r="AC807" s="416">
        <v>136553</v>
      </c>
      <c r="AD807" s="416">
        <v>43052</v>
      </c>
      <c r="AE807" s="416">
        <v>17613</v>
      </c>
      <c r="AF807" s="416">
        <v>4671</v>
      </c>
      <c r="AG807" s="416">
        <v>0</v>
      </c>
      <c r="AH807" s="416">
        <v>3050855</v>
      </c>
      <c r="AI807" s="416">
        <v>844.33333333333337</v>
      </c>
      <c r="AJ807" s="416">
        <v>1013.1999999999999</v>
      </c>
      <c r="AK807" s="416">
        <v>1182.0666666666666</v>
      </c>
      <c r="AL807" s="416">
        <v>1350.9333333333332</v>
      </c>
      <c r="AM807" s="416">
        <v>1519.8</v>
      </c>
      <c r="AN807" s="416">
        <v>1857.5333333333335</v>
      </c>
      <c r="AO807" s="416">
        <v>2195.2666666666664</v>
      </c>
      <c r="AP807" s="416">
        <v>2533</v>
      </c>
      <c r="AQ807" s="416">
        <v>3039.6</v>
      </c>
      <c r="AR807" s="416">
        <v>0</v>
      </c>
      <c r="AS807" s="416">
        <v>1.2897749703908408</v>
      </c>
      <c r="AT807" s="416">
        <v>637.72009474930917</v>
      </c>
      <c r="AU807" s="416">
        <v>486.51147707405113</v>
      </c>
      <c r="AV807" s="416">
        <v>185.09129490722466</v>
      </c>
      <c r="AW807" s="416">
        <v>62.270035530990924</v>
      </c>
      <c r="AX807" s="416">
        <v>11.758604601083874</v>
      </c>
      <c r="AY807" s="416">
        <v>4.5106137447234964</v>
      </c>
      <c r="AZ807" s="416">
        <v>1.8440584287406239</v>
      </c>
      <c r="BA807" s="416">
        <v>0</v>
      </c>
      <c r="BB807" s="416">
        <v>1390.9959540065147</v>
      </c>
      <c r="BC807" s="416">
        <v>1.0446111330438215</v>
      </c>
      <c r="BD807" s="416">
        <v>669.54994078168181</v>
      </c>
      <c r="BE807" s="416">
        <v>454.60041734814735</v>
      </c>
      <c r="BF807" s="416">
        <v>118.41146861429137</v>
      </c>
      <c r="BG807" s="416">
        <v>27.579286748256351</v>
      </c>
      <c r="BH807" s="416">
        <v>11.418368445608872</v>
      </c>
      <c r="BI807" s="416">
        <v>3.5125573202951808</v>
      </c>
      <c r="BJ807" s="416">
        <v>0</v>
      </c>
      <c r="BK807" s="416">
        <v>0</v>
      </c>
      <c r="BL807" s="416">
        <v>1286.1166503913248</v>
      </c>
      <c r="BM807" s="416">
        <v>2.33</v>
      </c>
      <c r="BN807" s="416">
        <v>1307.27</v>
      </c>
      <c r="BO807" s="416">
        <v>941.11</v>
      </c>
      <c r="BP807" s="416">
        <v>303.5</v>
      </c>
      <c r="BQ807" s="416">
        <v>89.85</v>
      </c>
      <c r="BR807" s="416">
        <v>23.18</v>
      </c>
      <c r="BS807" s="416">
        <v>8.02</v>
      </c>
      <c r="BT807" s="416">
        <v>1.84</v>
      </c>
      <c r="BU807" s="416">
        <v>0</v>
      </c>
      <c r="BV807" s="416">
        <v>2677.1</v>
      </c>
      <c r="BW807" s="416">
        <v>0</v>
      </c>
      <c r="BX807" s="416">
        <v>0</v>
      </c>
      <c r="BY807" s="416">
        <v>0</v>
      </c>
      <c r="BZ807" s="416">
        <v>0</v>
      </c>
      <c r="CA807" s="416">
        <v>0</v>
      </c>
      <c r="CB807" s="416">
        <v>0</v>
      </c>
      <c r="CC807" s="416">
        <v>0</v>
      </c>
      <c r="CD807" s="416">
        <v>0</v>
      </c>
      <c r="CE807" s="416">
        <v>0</v>
      </c>
      <c r="CF807" s="416">
        <v>0</v>
      </c>
      <c r="CG807" s="247"/>
      <c r="CH807" s="247"/>
      <c r="CI807" s="247"/>
      <c r="CJ807" s="247"/>
      <c r="CK807" s="247"/>
      <c r="CL807" s="247"/>
      <c r="CM807" s="247"/>
      <c r="CN807" s="247"/>
      <c r="CO807" s="247"/>
      <c r="CP807" s="247"/>
      <c r="CQ807" s="247"/>
      <c r="CR807" s="247"/>
      <c r="CS807" s="247"/>
      <c r="CT807" s="247"/>
      <c r="CU807" s="247"/>
      <c r="CV807" s="247"/>
      <c r="CW807" s="247"/>
      <c r="CX807" s="247"/>
      <c r="CY807" s="247"/>
      <c r="CZ807" s="247"/>
      <c r="DA807" s="247"/>
      <c r="DB807" s="247"/>
      <c r="DC807" s="247"/>
      <c r="DD807" s="247"/>
      <c r="DE807" s="247"/>
    </row>
    <row r="808" spans="1:109" x14ac:dyDescent="0.2">
      <c r="A808" s="150" t="s">
        <v>452</v>
      </c>
      <c r="B808" s="151" t="s">
        <v>276</v>
      </c>
      <c r="C808" s="152" t="s">
        <v>285</v>
      </c>
      <c r="D808" s="404" t="s">
        <v>451</v>
      </c>
      <c r="E808" s="416">
        <v>2161</v>
      </c>
      <c r="F808" s="416">
        <v>921218</v>
      </c>
      <c r="G808" s="416">
        <v>814061</v>
      </c>
      <c r="H808" s="416">
        <v>529283</v>
      </c>
      <c r="I808" s="416">
        <v>255364</v>
      </c>
      <c r="J808" s="416">
        <v>159251</v>
      </c>
      <c r="K808" s="416">
        <v>50773</v>
      </c>
      <c r="L808" s="416">
        <v>12777</v>
      </c>
      <c r="M808" s="416">
        <v>1380</v>
      </c>
      <c r="N808" s="416">
        <v>2746268</v>
      </c>
      <c r="O808" s="416">
        <v>1481</v>
      </c>
      <c r="P808" s="416">
        <v>998780</v>
      </c>
      <c r="Q808" s="416">
        <v>1108820</v>
      </c>
      <c r="R808" s="416">
        <v>405758</v>
      </c>
      <c r="S808" s="416">
        <v>112561</v>
      </c>
      <c r="T808" s="416">
        <v>80230</v>
      </c>
      <c r="U808" s="416">
        <v>23193</v>
      </c>
      <c r="V808" s="416">
        <v>10745</v>
      </c>
      <c r="W808" s="416">
        <v>0</v>
      </c>
      <c r="X808" s="416">
        <v>2741568</v>
      </c>
      <c r="Y808" s="416">
        <v>3642</v>
      </c>
      <c r="Z808" s="416">
        <v>1919998</v>
      </c>
      <c r="AA808" s="416">
        <v>1922881</v>
      </c>
      <c r="AB808" s="416">
        <v>935041</v>
      </c>
      <c r="AC808" s="416">
        <v>367925</v>
      </c>
      <c r="AD808" s="416">
        <v>239481</v>
      </c>
      <c r="AE808" s="416">
        <v>73966</v>
      </c>
      <c r="AF808" s="416">
        <v>23522</v>
      </c>
      <c r="AG808" s="416">
        <v>1380</v>
      </c>
      <c r="AH808" s="416">
        <v>5487836</v>
      </c>
      <c r="AI808" s="416">
        <v>847.33888888888896</v>
      </c>
      <c r="AJ808" s="416">
        <v>1016.8066666666666</v>
      </c>
      <c r="AK808" s="416">
        <v>1186.2744444444445</v>
      </c>
      <c r="AL808" s="416">
        <v>1355.7422222222222</v>
      </c>
      <c r="AM808" s="416">
        <v>1525.21</v>
      </c>
      <c r="AN808" s="416">
        <v>1864.1455555555558</v>
      </c>
      <c r="AO808" s="416">
        <v>2203.0811111111111</v>
      </c>
      <c r="AP808" s="416">
        <v>2542.0166666666669</v>
      </c>
      <c r="AQ808" s="416">
        <v>3050.42</v>
      </c>
      <c r="AR808" s="416">
        <v>0</v>
      </c>
      <c r="AS808" s="416">
        <v>2.550337330597098</v>
      </c>
      <c r="AT808" s="416">
        <v>905.99130611522355</v>
      </c>
      <c r="AU808" s="416">
        <v>686.23327747841745</v>
      </c>
      <c r="AV808" s="416">
        <v>390.40091200555992</v>
      </c>
      <c r="AW808" s="416">
        <v>167.4287475167354</v>
      </c>
      <c r="AX808" s="416">
        <v>85.428414924681007</v>
      </c>
      <c r="AY808" s="416">
        <v>23.046359820312258</v>
      </c>
      <c r="AZ808" s="416">
        <v>5.0263242438746136</v>
      </c>
      <c r="BA808" s="416">
        <v>0.4523967191403151</v>
      </c>
      <c r="BB808" s="416">
        <v>2266.5580761545416</v>
      </c>
      <c r="BC808" s="416">
        <v>1.7478248896873216</v>
      </c>
      <c r="BD808" s="416">
        <v>982.27129378905204</v>
      </c>
      <c r="BE808" s="416">
        <v>934.7078200940947</v>
      </c>
      <c r="BF808" s="416">
        <v>299.28845863848261</v>
      </c>
      <c r="BG808" s="416">
        <v>73.800329135004361</v>
      </c>
      <c r="BH808" s="416">
        <v>43.038484715368547</v>
      </c>
      <c r="BI808" s="416">
        <v>10.527528869921065</v>
      </c>
      <c r="BJ808" s="416">
        <v>4.226958910576248</v>
      </c>
      <c r="BK808" s="416">
        <v>0</v>
      </c>
      <c r="BL808" s="416">
        <v>2349.6086990421868</v>
      </c>
      <c r="BM808" s="416">
        <v>4.3</v>
      </c>
      <c r="BN808" s="416">
        <v>1888.26</v>
      </c>
      <c r="BO808" s="416">
        <v>1620.94</v>
      </c>
      <c r="BP808" s="416">
        <v>689.69</v>
      </c>
      <c r="BQ808" s="416">
        <v>241.23</v>
      </c>
      <c r="BR808" s="416">
        <v>128.47</v>
      </c>
      <c r="BS808" s="416">
        <v>33.57</v>
      </c>
      <c r="BT808" s="416">
        <v>9.25</v>
      </c>
      <c r="BU808" s="416">
        <v>0.45</v>
      </c>
      <c r="BV808" s="416">
        <v>4616.16</v>
      </c>
      <c r="BW808" s="416">
        <v>0</v>
      </c>
      <c r="BX808" s="416">
        <v>0</v>
      </c>
      <c r="BY808" s="416">
        <v>0</v>
      </c>
      <c r="BZ808" s="416">
        <v>0</v>
      </c>
      <c r="CA808" s="416">
        <v>0</v>
      </c>
      <c r="CB808" s="416">
        <v>0</v>
      </c>
      <c r="CC808" s="416">
        <v>0</v>
      </c>
      <c r="CD808" s="416">
        <v>0</v>
      </c>
      <c r="CE808" s="416">
        <v>0</v>
      </c>
      <c r="CF808" s="416">
        <v>0</v>
      </c>
      <c r="CG808" s="247"/>
      <c r="CH808" s="247"/>
      <c r="CI808" s="247"/>
      <c r="CJ808" s="247"/>
      <c r="CK808" s="247"/>
      <c r="CL808" s="247"/>
      <c r="CM808" s="247"/>
      <c r="CN808" s="247"/>
      <c r="CO808" s="247"/>
      <c r="CP808" s="247"/>
      <c r="CQ808" s="247"/>
      <c r="CR808" s="247"/>
      <c r="CS808" s="247"/>
      <c r="CT808" s="247"/>
      <c r="CU808" s="247"/>
      <c r="CV808" s="247"/>
      <c r="CW808" s="247"/>
      <c r="CX808" s="247"/>
      <c r="CY808" s="247"/>
      <c r="CZ808" s="247"/>
      <c r="DA808" s="247"/>
      <c r="DB808" s="247"/>
      <c r="DC808" s="247"/>
      <c r="DD808" s="247"/>
      <c r="DE808" s="247"/>
    </row>
    <row r="809" spans="1:109" x14ac:dyDescent="0.2">
      <c r="A809" s="150" t="s">
        <v>454</v>
      </c>
      <c r="B809" s="151" t="s">
        <v>276</v>
      </c>
      <c r="C809" s="152" t="s">
        <v>278</v>
      </c>
      <c r="D809" s="404" t="s">
        <v>453</v>
      </c>
      <c r="E809" s="416">
        <v>3693</v>
      </c>
      <c r="F809" s="416">
        <v>863041</v>
      </c>
      <c r="G809" s="416">
        <v>543127</v>
      </c>
      <c r="H809" s="416">
        <v>607699</v>
      </c>
      <c r="I809" s="416">
        <v>340459</v>
      </c>
      <c r="J809" s="416">
        <v>160035</v>
      </c>
      <c r="K809" s="416">
        <v>59265</v>
      </c>
      <c r="L809" s="416">
        <v>28497</v>
      </c>
      <c r="M809" s="416">
        <v>0</v>
      </c>
      <c r="N809" s="416">
        <v>2605816</v>
      </c>
      <c r="O809" s="416">
        <v>3142</v>
      </c>
      <c r="P809" s="416">
        <v>779730</v>
      </c>
      <c r="Q809" s="416">
        <v>479986</v>
      </c>
      <c r="R809" s="416">
        <v>300815</v>
      </c>
      <c r="S809" s="416">
        <v>134864</v>
      </c>
      <c r="T809" s="416">
        <v>58794</v>
      </c>
      <c r="U809" s="416">
        <v>19831</v>
      </c>
      <c r="V809" s="416">
        <v>11833</v>
      </c>
      <c r="W809" s="416">
        <v>0</v>
      </c>
      <c r="X809" s="416">
        <v>1788995</v>
      </c>
      <c r="Y809" s="416">
        <v>6835</v>
      </c>
      <c r="Z809" s="416">
        <v>1642771</v>
      </c>
      <c r="AA809" s="416">
        <v>1023113</v>
      </c>
      <c r="AB809" s="416">
        <v>908514</v>
      </c>
      <c r="AC809" s="416">
        <v>475323</v>
      </c>
      <c r="AD809" s="416">
        <v>218829</v>
      </c>
      <c r="AE809" s="416">
        <v>79096</v>
      </c>
      <c r="AF809" s="416">
        <v>40330</v>
      </c>
      <c r="AG809" s="416">
        <v>0</v>
      </c>
      <c r="AH809" s="416">
        <v>4394811</v>
      </c>
      <c r="AI809" s="416">
        <v>871.2</v>
      </c>
      <c r="AJ809" s="416">
        <v>1045.44</v>
      </c>
      <c r="AK809" s="416">
        <v>1219.68</v>
      </c>
      <c r="AL809" s="416">
        <v>1393.92</v>
      </c>
      <c r="AM809" s="416">
        <v>1568.16</v>
      </c>
      <c r="AN809" s="416">
        <v>1916.6400000000003</v>
      </c>
      <c r="AO809" s="416">
        <v>2265.12</v>
      </c>
      <c r="AP809" s="416">
        <v>2613.6000000000004</v>
      </c>
      <c r="AQ809" s="416">
        <v>3136.32</v>
      </c>
      <c r="AR809" s="416">
        <v>0</v>
      </c>
      <c r="AS809" s="416">
        <v>4.238980716253443</v>
      </c>
      <c r="AT809" s="416">
        <v>825.52896388123656</v>
      </c>
      <c r="AU809" s="416">
        <v>445.30286632559358</v>
      </c>
      <c r="AV809" s="416">
        <v>435.96404384756653</v>
      </c>
      <c r="AW809" s="416">
        <v>217.10731047852258</v>
      </c>
      <c r="AX809" s="416">
        <v>83.497683446030535</v>
      </c>
      <c r="AY809" s="416">
        <v>26.164176732358552</v>
      </c>
      <c r="AZ809" s="416">
        <v>10.903351698806242</v>
      </c>
      <c r="BA809" s="416">
        <v>0</v>
      </c>
      <c r="BB809" s="416">
        <v>2048.7073771263681</v>
      </c>
      <c r="BC809" s="416">
        <v>3.6065197428833788</v>
      </c>
      <c r="BD809" s="416">
        <v>745.83907254361793</v>
      </c>
      <c r="BE809" s="416">
        <v>393.53436967073327</v>
      </c>
      <c r="BF809" s="416">
        <v>215.80506772268134</v>
      </c>
      <c r="BG809" s="416">
        <v>86.001428425670852</v>
      </c>
      <c r="BH809" s="416">
        <v>30.675557225143997</v>
      </c>
      <c r="BI809" s="416">
        <v>8.754944550399097</v>
      </c>
      <c r="BJ809" s="416">
        <v>4.5274716865625955</v>
      </c>
      <c r="BK809" s="416">
        <v>0</v>
      </c>
      <c r="BL809" s="416">
        <v>1488.7444315676926</v>
      </c>
      <c r="BM809" s="416">
        <v>7.85</v>
      </c>
      <c r="BN809" s="416">
        <v>1571.37</v>
      </c>
      <c r="BO809" s="416">
        <v>838.84</v>
      </c>
      <c r="BP809" s="416">
        <v>651.77</v>
      </c>
      <c r="BQ809" s="416">
        <v>303.11</v>
      </c>
      <c r="BR809" s="416">
        <v>114.17</v>
      </c>
      <c r="BS809" s="416">
        <v>34.92</v>
      </c>
      <c r="BT809" s="416">
        <v>15.43</v>
      </c>
      <c r="BU809" s="416">
        <v>0</v>
      </c>
      <c r="BV809" s="416">
        <v>3537.46</v>
      </c>
      <c r="BW809" s="416">
        <v>0</v>
      </c>
      <c r="BX809" s="416">
        <v>0</v>
      </c>
      <c r="BY809" s="416">
        <v>0</v>
      </c>
      <c r="BZ809" s="416">
        <v>0</v>
      </c>
      <c r="CA809" s="416">
        <v>0</v>
      </c>
      <c r="CB809" s="416">
        <v>0</v>
      </c>
      <c r="CC809" s="416">
        <v>0</v>
      </c>
      <c r="CD809" s="416">
        <v>0</v>
      </c>
      <c r="CE809" s="416">
        <v>0</v>
      </c>
      <c r="CF809" s="416">
        <v>0</v>
      </c>
      <c r="CG809" s="247"/>
      <c r="CH809" s="247"/>
      <c r="CI809" s="247"/>
      <c r="CJ809" s="247"/>
      <c r="CK809" s="247"/>
      <c r="CL809" s="247"/>
      <c r="CM809" s="247"/>
      <c r="CN809" s="247"/>
      <c r="CO809" s="247"/>
      <c r="CP809" s="247"/>
      <c r="CQ809" s="247"/>
      <c r="CR809" s="247"/>
      <c r="CS809" s="247"/>
      <c r="CT809" s="247"/>
      <c r="CU809" s="247"/>
      <c r="CV809" s="247"/>
      <c r="CW809" s="247"/>
      <c r="CX809" s="247"/>
      <c r="CY809" s="247"/>
      <c r="CZ809" s="247"/>
      <c r="DA809" s="247"/>
      <c r="DB809" s="247"/>
      <c r="DC809" s="247"/>
      <c r="DD809" s="247"/>
      <c r="DE809" s="247"/>
    </row>
    <row r="810" spans="1:109" x14ac:dyDescent="0.2">
      <c r="A810" s="150" t="s">
        <v>456</v>
      </c>
      <c r="B810" s="151" t="s">
        <v>282</v>
      </c>
      <c r="C810" s="152" t="s">
        <v>293</v>
      </c>
      <c r="D810" s="404" t="s">
        <v>455</v>
      </c>
      <c r="E810" s="416">
        <v>24466</v>
      </c>
      <c r="F810" s="416">
        <v>7503140</v>
      </c>
      <c r="G810" s="416">
        <v>945592</v>
      </c>
      <c r="H810" s="416">
        <v>721006</v>
      </c>
      <c r="I810" s="416">
        <v>164430</v>
      </c>
      <c r="J810" s="416">
        <v>69379</v>
      </c>
      <c r="K810" s="416">
        <v>17562</v>
      </c>
      <c r="L810" s="416">
        <v>5397</v>
      </c>
      <c r="M810" s="416">
        <v>0</v>
      </c>
      <c r="N810" s="416">
        <v>9450972</v>
      </c>
      <c r="O810" s="416">
        <v>21883</v>
      </c>
      <c r="P810" s="416">
        <v>8731630</v>
      </c>
      <c r="Q810" s="416">
        <v>541208</v>
      </c>
      <c r="R810" s="416">
        <v>293632</v>
      </c>
      <c r="S810" s="416">
        <v>69329</v>
      </c>
      <c r="T810" s="416">
        <v>17906</v>
      </c>
      <c r="U810" s="416">
        <v>12756</v>
      </c>
      <c r="V810" s="416">
        <v>3440</v>
      </c>
      <c r="W810" s="416">
        <v>0</v>
      </c>
      <c r="X810" s="416">
        <v>9691784</v>
      </c>
      <c r="Y810" s="416">
        <v>46349</v>
      </c>
      <c r="Z810" s="416">
        <v>16234770</v>
      </c>
      <c r="AA810" s="416">
        <v>1486800</v>
      </c>
      <c r="AB810" s="416">
        <v>1014638</v>
      </c>
      <c r="AC810" s="416">
        <v>233759</v>
      </c>
      <c r="AD810" s="416">
        <v>87285</v>
      </c>
      <c r="AE810" s="416">
        <v>30318</v>
      </c>
      <c r="AF810" s="416">
        <v>8837</v>
      </c>
      <c r="AG810" s="416">
        <v>0</v>
      </c>
      <c r="AH810" s="416">
        <v>19142756</v>
      </c>
      <c r="AI810" s="416">
        <v>908.01111111111118</v>
      </c>
      <c r="AJ810" s="416">
        <v>1089.6133333333332</v>
      </c>
      <c r="AK810" s="416">
        <v>1271.2155555555557</v>
      </c>
      <c r="AL810" s="416">
        <v>1452.8177777777778</v>
      </c>
      <c r="AM810" s="416">
        <v>1634.42</v>
      </c>
      <c r="AN810" s="416">
        <v>1997.6244444444446</v>
      </c>
      <c r="AO810" s="416">
        <v>2360.8288888888887</v>
      </c>
      <c r="AP810" s="416">
        <v>2724.0333333333338</v>
      </c>
      <c r="AQ810" s="416">
        <v>3268.84</v>
      </c>
      <c r="AR810" s="416">
        <v>0</v>
      </c>
      <c r="AS810" s="416">
        <v>26.944604202102273</v>
      </c>
      <c r="AT810" s="416">
        <v>6886.0574393362785</v>
      </c>
      <c r="AU810" s="416">
        <v>743.84866977713364</v>
      </c>
      <c r="AV810" s="416">
        <v>496.28109665814173</v>
      </c>
      <c r="AW810" s="416">
        <v>100.60449578443729</v>
      </c>
      <c r="AX810" s="416">
        <v>34.730752415925132</v>
      </c>
      <c r="AY810" s="416">
        <v>7.4389126982707587</v>
      </c>
      <c r="AZ810" s="416">
        <v>1.9812532886283816</v>
      </c>
      <c r="BA810" s="416">
        <v>0</v>
      </c>
      <c r="BB810" s="416">
        <v>8297.8872241609188</v>
      </c>
      <c r="BC810" s="416">
        <v>24.0999253557837</v>
      </c>
      <c r="BD810" s="416">
        <v>8013.5124386632579</v>
      </c>
      <c r="BE810" s="416">
        <v>425.74054229809781</v>
      </c>
      <c r="BF810" s="416">
        <v>202.11206421849954</v>
      </c>
      <c r="BG810" s="416">
        <v>42.418105505316866</v>
      </c>
      <c r="BH810" s="416">
        <v>8.9636468205012392</v>
      </c>
      <c r="BI810" s="416">
        <v>5.403187016236294</v>
      </c>
      <c r="BJ810" s="416">
        <v>1.2628332986625224</v>
      </c>
      <c r="BK810" s="416">
        <v>0</v>
      </c>
      <c r="BL810" s="416">
        <v>8723.5127431763558</v>
      </c>
      <c r="BM810" s="416">
        <v>51.04</v>
      </c>
      <c r="BN810" s="416">
        <v>14899.57</v>
      </c>
      <c r="BO810" s="416">
        <v>1169.5899999999999</v>
      </c>
      <c r="BP810" s="416">
        <v>698.39</v>
      </c>
      <c r="BQ810" s="416">
        <v>143.02000000000001</v>
      </c>
      <c r="BR810" s="416">
        <v>43.69</v>
      </c>
      <c r="BS810" s="416">
        <v>12.84</v>
      </c>
      <c r="BT810" s="416">
        <v>3.24</v>
      </c>
      <c r="BU810" s="416">
        <v>0</v>
      </c>
      <c r="BV810" s="416">
        <v>17021.38</v>
      </c>
      <c r="BW810" s="416">
        <v>51.04</v>
      </c>
      <c r="BX810" s="416">
        <v>14899.62</v>
      </c>
      <c r="BY810" s="416">
        <v>1169.5899999999999</v>
      </c>
      <c r="BZ810" s="416">
        <v>698.39</v>
      </c>
      <c r="CA810" s="416">
        <v>143.02000000000001</v>
      </c>
      <c r="CB810" s="416">
        <v>43.69</v>
      </c>
      <c r="CC810" s="416">
        <v>12.84</v>
      </c>
      <c r="CD810" s="416">
        <v>3.24</v>
      </c>
      <c r="CE810" s="416">
        <v>0</v>
      </c>
      <c r="CF810" s="416">
        <v>17021.43</v>
      </c>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row>
    <row r="811" spans="1:109" x14ac:dyDescent="0.2">
      <c r="A811" s="150" t="s">
        <v>458</v>
      </c>
      <c r="B811" s="151" t="s">
        <v>276</v>
      </c>
      <c r="C811" s="152" t="s">
        <v>279</v>
      </c>
      <c r="D811" s="404" t="s">
        <v>457</v>
      </c>
      <c r="E811" s="416">
        <v>2416</v>
      </c>
      <c r="F811" s="416">
        <v>1291134</v>
      </c>
      <c r="G811" s="416">
        <v>1003317</v>
      </c>
      <c r="H811" s="416">
        <v>597261</v>
      </c>
      <c r="I811" s="416">
        <v>247403</v>
      </c>
      <c r="J811" s="416">
        <v>104669</v>
      </c>
      <c r="K811" s="416">
        <v>33143</v>
      </c>
      <c r="L811" s="416">
        <v>9193</v>
      </c>
      <c r="M811" s="416">
        <v>0</v>
      </c>
      <c r="N811" s="416">
        <v>3288536</v>
      </c>
      <c r="O811" s="416">
        <v>1998</v>
      </c>
      <c r="P811" s="416">
        <v>2226604</v>
      </c>
      <c r="Q811" s="416">
        <v>1083620</v>
      </c>
      <c r="R811" s="416">
        <v>311293</v>
      </c>
      <c r="S811" s="416">
        <v>116378</v>
      </c>
      <c r="T811" s="416">
        <v>62446</v>
      </c>
      <c r="U811" s="416">
        <v>18408</v>
      </c>
      <c r="V811" s="416">
        <v>10005</v>
      </c>
      <c r="W811" s="416">
        <v>0</v>
      </c>
      <c r="X811" s="416">
        <v>3830752</v>
      </c>
      <c r="Y811" s="416">
        <v>4414</v>
      </c>
      <c r="Z811" s="416">
        <v>3517738</v>
      </c>
      <c r="AA811" s="416">
        <v>2086937</v>
      </c>
      <c r="AB811" s="416">
        <v>908554</v>
      </c>
      <c r="AC811" s="416">
        <v>363781</v>
      </c>
      <c r="AD811" s="416">
        <v>167115</v>
      </c>
      <c r="AE811" s="416">
        <v>51551</v>
      </c>
      <c r="AF811" s="416">
        <v>19198</v>
      </c>
      <c r="AG811" s="416">
        <v>0</v>
      </c>
      <c r="AH811" s="416">
        <v>7119288</v>
      </c>
      <c r="AI811" s="416">
        <v>921.16666666666663</v>
      </c>
      <c r="AJ811" s="416">
        <v>1105.3999999999999</v>
      </c>
      <c r="AK811" s="416">
        <v>1289.6333333333332</v>
      </c>
      <c r="AL811" s="416">
        <v>1473.8666666666666</v>
      </c>
      <c r="AM811" s="416">
        <v>1658.1</v>
      </c>
      <c r="AN811" s="416">
        <v>2026.5666666666666</v>
      </c>
      <c r="AO811" s="416">
        <v>2395.0333333333333</v>
      </c>
      <c r="AP811" s="416">
        <v>2763.5</v>
      </c>
      <c r="AQ811" s="416">
        <v>3316.2</v>
      </c>
      <c r="AR811" s="416">
        <v>0</v>
      </c>
      <c r="AS811" s="416">
        <v>2.6227609914962908</v>
      </c>
      <c r="AT811" s="416">
        <v>1168.0242446173331</v>
      </c>
      <c r="AU811" s="416">
        <v>777.98624932151267</v>
      </c>
      <c r="AV811" s="416">
        <v>405.23407816175143</v>
      </c>
      <c r="AW811" s="416">
        <v>149.20873288703939</v>
      </c>
      <c r="AX811" s="416">
        <v>51.648436600490157</v>
      </c>
      <c r="AY811" s="416">
        <v>13.838220762411101</v>
      </c>
      <c r="AZ811" s="416">
        <v>3.3265786140763525</v>
      </c>
      <c r="BA811" s="416">
        <v>0</v>
      </c>
      <c r="BB811" s="416">
        <v>2571.8893019561106</v>
      </c>
      <c r="BC811" s="416">
        <v>2.1689886014112538</v>
      </c>
      <c r="BD811" s="416">
        <v>2014.2970870273207</v>
      </c>
      <c r="BE811" s="416">
        <v>840.25433585773737</v>
      </c>
      <c r="BF811" s="416">
        <v>211.20838610457756</v>
      </c>
      <c r="BG811" s="416">
        <v>70.187564079367959</v>
      </c>
      <c r="BH811" s="416">
        <v>30.813691465039394</v>
      </c>
      <c r="BI811" s="416">
        <v>7.6859055545503887</v>
      </c>
      <c r="BJ811" s="416">
        <v>3.6204089017550207</v>
      </c>
      <c r="BK811" s="416">
        <v>0</v>
      </c>
      <c r="BL811" s="416">
        <v>3180.23636759176</v>
      </c>
      <c r="BM811" s="416">
        <v>4.79</v>
      </c>
      <c r="BN811" s="416">
        <v>3182.32</v>
      </c>
      <c r="BO811" s="416">
        <v>1618.24</v>
      </c>
      <c r="BP811" s="416">
        <v>616.44000000000005</v>
      </c>
      <c r="BQ811" s="416">
        <v>219.4</v>
      </c>
      <c r="BR811" s="416">
        <v>82.46</v>
      </c>
      <c r="BS811" s="416">
        <v>21.52</v>
      </c>
      <c r="BT811" s="416">
        <v>6.95</v>
      </c>
      <c r="BU811" s="416">
        <v>0</v>
      </c>
      <c r="BV811" s="416">
        <v>5752.1200000000008</v>
      </c>
      <c r="BW811" s="416">
        <v>0</v>
      </c>
      <c r="BX811" s="416">
        <v>0</v>
      </c>
      <c r="BY811" s="416">
        <v>0</v>
      </c>
      <c r="BZ811" s="416">
        <v>0</v>
      </c>
      <c r="CA811" s="416">
        <v>0</v>
      </c>
      <c r="CB811" s="416">
        <v>0</v>
      </c>
      <c r="CC811" s="416">
        <v>0</v>
      </c>
      <c r="CD811" s="416">
        <v>0</v>
      </c>
      <c r="CE811" s="416">
        <v>0</v>
      </c>
      <c r="CF811" s="416">
        <v>0</v>
      </c>
      <c r="CG811" s="247"/>
      <c r="CH811" s="247"/>
      <c r="CI811" s="247"/>
      <c r="CJ811" s="247"/>
      <c r="CK811" s="247"/>
      <c r="CL811" s="247"/>
      <c r="CM811" s="247"/>
      <c r="CN811" s="247"/>
      <c r="CO811" s="247"/>
      <c r="CP811" s="247"/>
      <c r="CQ811" s="247"/>
      <c r="CR811" s="247"/>
      <c r="CS811" s="247"/>
      <c r="CT811" s="247"/>
      <c r="CU811" s="247"/>
      <c r="CV811" s="247"/>
      <c r="CW811" s="247"/>
      <c r="CX811" s="247"/>
      <c r="CY811" s="247"/>
      <c r="CZ811" s="247"/>
      <c r="DA811" s="247"/>
      <c r="DB811" s="247"/>
      <c r="DC811" s="247"/>
      <c r="DD811" s="247"/>
      <c r="DE811" s="247"/>
    </row>
    <row r="812" spans="1:109" x14ac:dyDescent="0.2">
      <c r="A812" s="150" t="s">
        <v>460</v>
      </c>
      <c r="B812" s="151" t="s">
        <v>276</v>
      </c>
      <c r="C812" s="152" t="s">
        <v>285</v>
      </c>
      <c r="D812" s="404" t="s">
        <v>459</v>
      </c>
      <c r="E812" s="416">
        <v>4609.51</v>
      </c>
      <c r="F812" s="416">
        <v>1378186.59</v>
      </c>
      <c r="G812" s="416">
        <v>779694.51</v>
      </c>
      <c r="H812" s="416">
        <v>486819.74</v>
      </c>
      <c r="I812" s="416">
        <v>122060.48</v>
      </c>
      <c r="J812" s="416">
        <v>56416.81</v>
      </c>
      <c r="K812" s="416">
        <v>6406.05</v>
      </c>
      <c r="L812" s="416">
        <v>1232.3699999999999</v>
      </c>
      <c r="M812" s="416">
        <v>0</v>
      </c>
      <c r="N812" s="416">
        <v>2835426.0600000005</v>
      </c>
      <c r="O812" s="416">
        <v>7906.12</v>
      </c>
      <c r="P812" s="416">
        <v>2650816.17</v>
      </c>
      <c r="Q812" s="416">
        <v>1374331.57</v>
      </c>
      <c r="R812" s="416">
        <v>636418.57999999996</v>
      </c>
      <c r="S812" s="416">
        <v>159070.39999999999</v>
      </c>
      <c r="T812" s="416">
        <v>54575.83</v>
      </c>
      <c r="U812" s="416">
        <v>7773.32</v>
      </c>
      <c r="V812" s="416">
        <v>4463.63</v>
      </c>
      <c r="W812" s="416">
        <v>0</v>
      </c>
      <c r="X812" s="416">
        <v>4895355.620000001</v>
      </c>
      <c r="Y812" s="416">
        <v>12515.630000000001</v>
      </c>
      <c r="Z812" s="416">
        <v>4029002.76</v>
      </c>
      <c r="AA812" s="416">
        <v>2154026.08</v>
      </c>
      <c r="AB812" s="416">
        <v>1123238.3199999998</v>
      </c>
      <c r="AC812" s="416">
        <v>281130.88</v>
      </c>
      <c r="AD812" s="416">
        <v>110992.64</v>
      </c>
      <c r="AE812" s="416">
        <v>14179.369999999999</v>
      </c>
      <c r="AF812" s="416">
        <v>5696</v>
      </c>
      <c r="AG812" s="416">
        <v>0</v>
      </c>
      <c r="AH812" s="416">
        <v>7730781.6799999988</v>
      </c>
      <c r="AI812" s="416">
        <v>824.85555555555561</v>
      </c>
      <c r="AJ812" s="416">
        <v>989.8266666666666</v>
      </c>
      <c r="AK812" s="416">
        <v>1154.7977777777778</v>
      </c>
      <c r="AL812" s="416">
        <v>1319.7688888888888</v>
      </c>
      <c r="AM812" s="416">
        <v>1484.74</v>
      </c>
      <c r="AN812" s="416">
        <v>1814.6822222222224</v>
      </c>
      <c r="AO812" s="416">
        <v>2144.6244444444446</v>
      </c>
      <c r="AP812" s="416">
        <v>2474.5666666666666</v>
      </c>
      <c r="AQ812" s="416">
        <v>2969.48</v>
      </c>
      <c r="AR812" s="416">
        <v>0</v>
      </c>
      <c r="AS812" s="416">
        <v>5.5882632649487451</v>
      </c>
      <c r="AT812" s="416">
        <v>1392.351445370907</v>
      </c>
      <c r="AU812" s="416">
        <v>675.17839487048241</v>
      </c>
      <c r="AV812" s="416">
        <v>368.86741618061075</v>
      </c>
      <c r="AW812" s="416">
        <v>82.210003098185538</v>
      </c>
      <c r="AX812" s="416">
        <v>31.089085080093604</v>
      </c>
      <c r="AY812" s="416">
        <v>2.9870264775702764</v>
      </c>
      <c r="AZ812" s="416">
        <v>0.49801446717943881</v>
      </c>
      <c r="BA812" s="416">
        <v>0</v>
      </c>
      <c r="BB812" s="416">
        <v>2558.7696488099782</v>
      </c>
      <c r="BC812" s="416">
        <v>9.5848539138165592</v>
      </c>
      <c r="BD812" s="416">
        <v>2678.0609770060751</v>
      </c>
      <c r="BE812" s="416">
        <v>1190.1058319013046</v>
      </c>
      <c r="BF812" s="416">
        <v>482.21971692013415</v>
      </c>
      <c r="BG812" s="416">
        <v>107.13687244904831</v>
      </c>
      <c r="BH812" s="416">
        <v>30.074593409069475</v>
      </c>
      <c r="BI812" s="416">
        <v>3.6245600110249807</v>
      </c>
      <c r="BJ812" s="416">
        <v>1.8038026859921603</v>
      </c>
      <c r="BK812" s="416">
        <v>0</v>
      </c>
      <c r="BL812" s="416">
        <v>4502.6112082964655</v>
      </c>
      <c r="BM812" s="416">
        <v>15.17</v>
      </c>
      <c r="BN812" s="416">
        <v>4070.41</v>
      </c>
      <c r="BO812" s="416">
        <v>1865.28</v>
      </c>
      <c r="BP812" s="416">
        <v>851.09</v>
      </c>
      <c r="BQ812" s="416">
        <v>189.35</v>
      </c>
      <c r="BR812" s="416">
        <v>61.16</v>
      </c>
      <c r="BS812" s="416">
        <v>6.61</v>
      </c>
      <c r="BT812" s="416">
        <v>2.2999999999999998</v>
      </c>
      <c r="BU812" s="416">
        <v>0</v>
      </c>
      <c r="BV812" s="416">
        <v>7061.37</v>
      </c>
      <c r="BW812" s="416">
        <v>15.17</v>
      </c>
      <c r="BX812" s="416">
        <v>4070.41</v>
      </c>
      <c r="BY812" s="416">
        <v>1865.28</v>
      </c>
      <c r="BZ812" s="416">
        <v>851.09</v>
      </c>
      <c r="CA812" s="416">
        <v>189.35</v>
      </c>
      <c r="CB812" s="416">
        <v>61.16</v>
      </c>
      <c r="CC812" s="416">
        <v>6.61</v>
      </c>
      <c r="CD812" s="416">
        <v>2.2999999999999998</v>
      </c>
      <c r="CE812" s="416">
        <v>0</v>
      </c>
      <c r="CF812" s="416">
        <v>7061.37</v>
      </c>
      <c r="CG812" s="247"/>
      <c r="CH812" s="247"/>
      <c r="CI812" s="247"/>
      <c r="CJ812" s="247"/>
      <c r="CK812" s="247"/>
      <c r="CL812" s="247"/>
      <c r="CM812" s="247"/>
      <c r="CN812" s="247"/>
      <c r="CO812" s="247"/>
      <c r="CP812" s="247"/>
      <c r="CQ812" s="247"/>
      <c r="CR812" s="247"/>
      <c r="CS812" s="247"/>
      <c r="CT812" s="247"/>
      <c r="CU812" s="247"/>
      <c r="CV812" s="247"/>
      <c r="CW812" s="247"/>
      <c r="CX812" s="247"/>
      <c r="CY812" s="247"/>
      <c r="CZ812" s="247"/>
      <c r="DA812" s="247"/>
      <c r="DB812" s="247"/>
      <c r="DC812" s="247"/>
      <c r="DD812" s="247"/>
      <c r="DE812" s="247"/>
    </row>
    <row r="813" spans="1:109" x14ac:dyDescent="0.2">
      <c r="A813" s="150" t="s">
        <v>462</v>
      </c>
      <c r="B813" s="151" t="s">
        <v>276</v>
      </c>
      <c r="C813" s="152" t="s">
        <v>277</v>
      </c>
      <c r="D813" s="404" t="s">
        <v>461</v>
      </c>
      <c r="E813" s="416">
        <v>810.78</v>
      </c>
      <c r="F813" s="416">
        <v>581552</v>
      </c>
      <c r="G813" s="416">
        <v>858370</v>
      </c>
      <c r="H813" s="416">
        <v>428112</v>
      </c>
      <c r="I813" s="416">
        <v>124008</v>
      </c>
      <c r="J813" s="416">
        <v>38748</v>
      </c>
      <c r="K813" s="416">
        <v>17388</v>
      </c>
      <c r="L813" s="416">
        <v>0</v>
      </c>
      <c r="M813" s="416">
        <v>0</v>
      </c>
      <c r="N813" s="416">
        <v>2048988.78</v>
      </c>
      <c r="O813" s="416">
        <v>476.08</v>
      </c>
      <c r="P813" s="416">
        <v>698767</v>
      </c>
      <c r="Q813" s="416">
        <v>818021</v>
      </c>
      <c r="R813" s="416">
        <v>403022</v>
      </c>
      <c r="S813" s="416">
        <v>135328</v>
      </c>
      <c r="T813" s="416">
        <v>13097</v>
      </c>
      <c r="U813" s="416">
        <v>12156</v>
      </c>
      <c r="V813" s="416">
        <v>0</v>
      </c>
      <c r="W813" s="416">
        <v>0</v>
      </c>
      <c r="X813" s="416">
        <v>2080867.08</v>
      </c>
      <c r="Y813" s="416">
        <v>1286.8599999999999</v>
      </c>
      <c r="Z813" s="416">
        <v>1280319</v>
      </c>
      <c r="AA813" s="416">
        <v>1676391</v>
      </c>
      <c r="AB813" s="416">
        <v>831134</v>
      </c>
      <c r="AC813" s="416">
        <v>259336</v>
      </c>
      <c r="AD813" s="416">
        <v>51845</v>
      </c>
      <c r="AE813" s="416">
        <v>29544</v>
      </c>
      <c r="AF813" s="416">
        <v>0</v>
      </c>
      <c r="AG813" s="416">
        <v>0</v>
      </c>
      <c r="AH813" s="416">
        <v>4129855.8600000003</v>
      </c>
      <c r="AI813" s="416">
        <v>810.77777777777783</v>
      </c>
      <c r="AJ813" s="416">
        <v>972.93333333333339</v>
      </c>
      <c r="AK813" s="416">
        <v>1135.088888888889</v>
      </c>
      <c r="AL813" s="416">
        <v>1297.2444444444445</v>
      </c>
      <c r="AM813" s="416">
        <v>1459.4</v>
      </c>
      <c r="AN813" s="416">
        <v>1783.7111111111114</v>
      </c>
      <c r="AO813" s="416">
        <v>2108.0222222222224</v>
      </c>
      <c r="AP813" s="416">
        <v>2432.3333333333335</v>
      </c>
      <c r="AQ813" s="416">
        <v>2918.8</v>
      </c>
      <c r="AR813" s="416">
        <v>0</v>
      </c>
      <c r="AS813" s="416">
        <v>1.000002740852405</v>
      </c>
      <c r="AT813" s="416">
        <v>597.73057420857879</v>
      </c>
      <c r="AU813" s="416">
        <v>756.21390395270066</v>
      </c>
      <c r="AV813" s="416">
        <v>330.01644511443055</v>
      </c>
      <c r="AW813" s="416">
        <v>84.971906262847739</v>
      </c>
      <c r="AX813" s="416">
        <v>21.723248657605239</v>
      </c>
      <c r="AY813" s="416">
        <v>8.2484898957421908</v>
      </c>
      <c r="AZ813" s="416">
        <v>0</v>
      </c>
      <c r="BA813" s="416">
        <v>0</v>
      </c>
      <c r="BB813" s="416">
        <v>1799.9045708327578</v>
      </c>
      <c r="BC813" s="416">
        <v>0.58718925585857196</v>
      </c>
      <c r="BD813" s="416">
        <v>718.20645470741397</v>
      </c>
      <c r="BE813" s="416">
        <v>720.66690812271179</v>
      </c>
      <c r="BF813" s="416">
        <v>310.67544881458133</v>
      </c>
      <c r="BG813" s="416">
        <v>92.728518569275039</v>
      </c>
      <c r="BH813" s="416">
        <v>7.3425567169571542</v>
      </c>
      <c r="BI813" s="416">
        <v>5.7665426255257692</v>
      </c>
      <c r="BJ813" s="416">
        <v>0</v>
      </c>
      <c r="BK813" s="416">
        <v>0</v>
      </c>
      <c r="BL813" s="416">
        <v>1855.9736188123238</v>
      </c>
      <c r="BM813" s="416">
        <v>1.59</v>
      </c>
      <c r="BN813" s="416">
        <v>1315.94</v>
      </c>
      <c r="BO813" s="416">
        <v>1476.88</v>
      </c>
      <c r="BP813" s="416">
        <v>640.69000000000005</v>
      </c>
      <c r="BQ813" s="416">
        <v>177.7</v>
      </c>
      <c r="BR813" s="416">
        <v>29.07</v>
      </c>
      <c r="BS813" s="416">
        <v>14.02</v>
      </c>
      <c r="BT813" s="416">
        <v>0</v>
      </c>
      <c r="BU813" s="416">
        <v>0</v>
      </c>
      <c r="BV813" s="416">
        <v>3655.89</v>
      </c>
      <c r="BW813" s="416">
        <v>0</v>
      </c>
      <c r="BX813" s="416">
        <v>0</v>
      </c>
      <c r="BY813" s="416">
        <v>0</v>
      </c>
      <c r="BZ813" s="416">
        <v>0</v>
      </c>
      <c r="CA813" s="416">
        <v>0</v>
      </c>
      <c r="CB813" s="416">
        <v>0</v>
      </c>
      <c r="CC813" s="416">
        <v>0</v>
      </c>
      <c r="CD813" s="416">
        <v>0</v>
      </c>
      <c r="CE813" s="416">
        <v>0</v>
      </c>
      <c r="CF813" s="416">
        <v>0</v>
      </c>
      <c r="CG813" s="247"/>
      <c r="CH813" s="247"/>
      <c r="CI813" s="247"/>
      <c r="CJ813" s="247"/>
      <c r="CK813" s="247"/>
      <c r="CL813" s="247"/>
      <c r="CM813" s="247"/>
      <c r="CN813" s="247"/>
      <c r="CO813" s="247"/>
      <c r="CP813" s="247"/>
      <c r="CQ813" s="247"/>
      <c r="CR813" s="247"/>
      <c r="CS813" s="247"/>
      <c r="CT813" s="247"/>
      <c r="CU813" s="247"/>
      <c r="CV813" s="247"/>
      <c r="CW813" s="247"/>
      <c r="CX813" s="247"/>
      <c r="CY813" s="247"/>
      <c r="CZ813" s="247"/>
      <c r="DA813" s="247"/>
      <c r="DB813" s="247"/>
      <c r="DC813" s="247"/>
      <c r="DD813" s="247"/>
      <c r="DE813" s="247"/>
    </row>
    <row r="814" spans="1:109" x14ac:dyDescent="0.2">
      <c r="A814" s="150" t="s">
        <v>464</v>
      </c>
      <c r="B814" s="151" t="s">
        <v>276</v>
      </c>
      <c r="C814" s="152" t="s">
        <v>277</v>
      </c>
      <c r="D814" s="404" t="s">
        <v>463</v>
      </c>
      <c r="E814" s="416">
        <v>0</v>
      </c>
      <c r="F814" s="416">
        <v>467989.64</v>
      </c>
      <c r="G814" s="416">
        <v>643729.86</v>
      </c>
      <c r="H814" s="416">
        <v>1149835.82</v>
      </c>
      <c r="I814" s="416">
        <v>521664.35</v>
      </c>
      <c r="J814" s="416">
        <v>143113.10999999999</v>
      </c>
      <c r="K814" s="416">
        <v>46920.73</v>
      </c>
      <c r="L814" s="416">
        <v>29859.34</v>
      </c>
      <c r="M814" s="416">
        <v>0</v>
      </c>
      <c r="N814" s="416">
        <v>3003112.85</v>
      </c>
      <c r="O814" s="416">
        <v>505.81</v>
      </c>
      <c r="P814" s="416">
        <v>608834.35</v>
      </c>
      <c r="Q814" s="416">
        <v>919232.2</v>
      </c>
      <c r="R814" s="416">
        <v>1472438.72</v>
      </c>
      <c r="S814" s="416">
        <v>477754.92</v>
      </c>
      <c r="T814" s="416">
        <v>139267.71</v>
      </c>
      <c r="U814" s="416">
        <v>41155.42</v>
      </c>
      <c r="V814" s="416">
        <v>2572.17</v>
      </c>
      <c r="W814" s="416">
        <v>0</v>
      </c>
      <c r="X814" s="416">
        <v>3661761.3</v>
      </c>
      <c r="Y814" s="416">
        <v>505.81</v>
      </c>
      <c r="Z814" s="416">
        <v>1076823.99</v>
      </c>
      <c r="AA814" s="416">
        <v>1562962.06</v>
      </c>
      <c r="AB814" s="416">
        <v>2622274.54</v>
      </c>
      <c r="AC814" s="416">
        <v>999419.27</v>
      </c>
      <c r="AD814" s="416">
        <v>282380.81999999995</v>
      </c>
      <c r="AE814" s="416">
        <v>88076.15</v>
      </c>
      <c r="AF814" s="416">
        <v>32431.510000000002</v>
      </c>
      <c r="AG814" s="416">
        <v>0</v>
      </c>
      <c r="AH814" s="416">
        <v>6664874.1500000004</v>
      </c>
      <c r="AI814" s="416">
        <v>831.71111111111111</v>
      </c>
      <c r="AJ814" s="416">
        <v>998.05333333333328</v>
      </c>
      <c r="AK814" s="416">
        <v>1164.3955555555556</v>
      </c>
      <c r="AL814" s="416">
        <v>1330.7377777777776</v>
      </c>
      <c r="AM814" s="416">
        <v>1497.08</v>
      </c>
      <c r="AN814" s="416">
        <v>1829.7644444444445</v>
      </c>
      <c r="AO814" s="416">
        <v>2162.4488888888886</v>
      </c>
      <c r="AP814" s="416">
        <v>2495.1333333333332</v>
      </c>
      <c r="AQ814" s="416">
        <v>2994.16</v>
      </c>
      <c r="AR814" s="416">
        <v>0</v>
      </c>
      <c r="AS814" s="416">
        <v>0</v>
      </c>
      <c r="AT814" s="416">
        <v>468.90243674352746</v>
      </c>
      <c r="AU814" s="416">
        <v>552.84465569165116</v>
      </c>
      <c r="AV814" s="416">
        <v>864.058899658001</v>
      </c>
      <c r="AW814" s="416">
        <v>348.45455820664228</v>
      </c>
      <c r="AX814" s="416">
        <v>78.213952858534299</v>
      </c>
      <c r="AY814" s="416">
        <v>21.697960234384478</v>
      </c>
      <c r="AZ814" s="416">
        <v>11.967031821946724</v>
      </c>
      <c r="BA814" s="416">
        <v>0</v>
      </c>
      <c r="BB814" s="416">
        <v>2346.1394952146875</v>
      </c>
      <c r="BC814" s="416">
        <v>0.60815587677345229</v>
      </c>
      <c r="BD814" s="416">
        <v>610.02185921928026</v>
      </c>
      <c r="BE814" s="416">
        <v>789.45011050082246</v>
      </c>
      <c r="BF814" s="416">
        <v>1106.4829935607984</v>
      </c>
      <c r="BG814" s="416">
        <v>319.12450904427288</v>
      </c>
      <c r="BH814" s="416">
        <v>76.112370869838728</v>
      </c>
      <c r="BI814" s="416">
        <v>19.031857914175493</v>
      </c>
      <c r="BJ814" s="416">
        <v>1.0308747695513936</v>
      </c>
      <c r="BK814" s="416">
        <v>0</v>
      </c>
      <c r="BL814" s="416">
        <v>2921.8627317555133</v>
      </c>
      <c r="BM814" s="416">
        <v>0.61</v>
      </c>
      <c r="BN814" s="416">
        <v>1078.92</v>
      </c>
      <c r="BO814" s="416">
        <v>1342.29</v>
      </c>
      <c r="BP814" s="416">
        <v>1970.54</v>
      </c>
      <c r="BQ814" s="416">
        <v>667.58</v>
      </c>
      <c r="BR814" s="416">
        <v>154.33000000000001</v>
      </c>
      <c r="BS814" s="416">
        <v>40.729999999999997</v>
      </c>
      <c r="BT814" s="416">
        <v>13</v>
      </c>
      <c r="BU814" s="416">
        <v>0</v>
      </c>
      <c r="BV814" s="416">
        <v>5267.9999999999991</v>
      </c>
      <c r="BW814" s="416">
        <v>0</v>
      </c>
      <c r="BX814" s="416">
        <v>0</v>
      </c>
      <c r="BY814" s="416">
        <v>0</v>
      </c>
      <c r="BZ814" s="416">
        <v>0</v>
      </c>
      <c r="CA814" s="416">
        <v>0</v>
      </c>
      <c r="CB814" s="416">
        <v>0</v>
      </c>
      <c r="CC814" s="416">
        <v>0</v>
      </c>
      <c r="CD814" s="416">
        <v>0</v>
      </c>
      <c r="CE814" s="416">
        <v>0</v>
      </c>
      <c r="CF814" s="416">
        <v>0</v>
      </c>
      <c r="CG814" s="247"/>
      <c r="CH814" s="247"/>
      <c r="CI814" s="247"/>
      <c r="CJ814" s="247"/>
      <c r="CK814" s="247"/>
      <c r="CL814" s="247"/>
      <c r="CM814" s="247"/>
      <c r="CN814" s="247"/>
      <c r="CO814" s="247"/>
      <c r="CP814" s="247"/>
      <c r="CQ814" s="247"/>
      <c r="CR814" s="247"/>
      <c r="CS814" s="247"/>
      <c r="CT814" s="247"/>
      <c r="CU814" s="247"/>
      <c r="CV814" s="247"/>
      <c r="CW814" s="247"/>
      <c r="CX814" s="247"/>
      <c r="CY814" s="247"/>
      <c r="CZ814" s="247"/>
      <c r="DA814" s="247"/>
      <c r="DB814" s="247"/>
      <c r="DC814" s="247"/>
      <c r="DD814" s="247"/>
      <c r="DE814" s="247"/>
    </row>
    <row r="815" spans="1:109" x14ac:dyDescent="0.2">
      <c r="A815" s="150" t="s">
        <v>466</v>
      </c>
      <c r="B815" s="151" t="s">
        <v>276</v>
      </c>
      <c r="C815" s="152" t="s">
        <v>69</v>
      </c>
      <c r="D815" s="404" t="s">
        <v>465</v>
      </c>
      <c r="E815" s="416">
        <v>0</v>
      </c>
      <c r="F815" s="416">
        <v>2134636.44</v>
      </c>
      <c r="G815" s="416">
        <v>1344989.87</v>
      </c>
      <c r="H815" s="416">
        <v>676680.67</v>
      </c>
      <c r="I815" s="416">
        <v>171560.93</v>
      </c>
      <c r="J815" s="416">
        <v>39266.57</v>
      </c>
      <c r="K815" s="416">
        <v>12429.88</v>
      </c>
      <c r="L815" s="416">
        <v>4104.95</v>
      </c>
      <c r="M815" s="416">
        <v>0</v>
      </c>
      <c r="N815" s="416">
        <v>4383669.3100000005</v>
      </c>
      <c r="O815" s="416">
        <v>0</v>
      </c>
      <c r="P815" s="416">
        <v>3212202.66</v>
      </c>
      <c r="Q815" s="416">
        <v>1044595.37</v>
      </c>
      <c r="R815" s="416">
        <v>263693.07</v>
      </c>
      <c r="S815" s="416">
        <v>84235.95</v>
      </c>
      <c r="T815" s="416">
        <v>27105.439999999999</v>
      </c>
      <c r="U815" s="416">
        <v>6541.99</v>
      </c>
      <c r="V815" s="416">
        <v>0</v>
      </c>
      <c r="W815" s="416">
        <v>0</v>
      </c>
      <c r="X815" s="416">
        <v>4638374.4800000014</v>
      </c>
      <c r="Y815" s="416">
        <v>0</v>
      </c>
      <c r="Z815" s="416">
        <v>5346839.0999999996</v>
      </c>
      <c r="AA815" s="416">
        <v>2389585.2400000002</v>
      </c>
      <c r="AB815" s="416">
        <v>940373.74</v>
      </c>
      <c r="AC815" s="416">
        <v>255796.88</v>
      </c>
      <c r="AD815" s="416">
        <v>66372.009999999995</v>
      </c>
      <c r="AE815" s="416">
        <v>18971.87</v>
      </c>
      <c r="AF815" s="416">
        <v>4104.95</v>
      </c>
      <c r="AG815" s="416">
        <v>0</v>
      </c>
      <c r="AH815" s="416">
        <v>9022043.7899999991</v>
      </c>
      <c r="AI815" s="416">
        <v>840.1444444444445</v>
      </c>
      <c r="AJ815" s="416">
        <v>1008.1733333333333</v>
      </c>
      <c r="AK815" s="416">
        <v>1176.2022222222222</v>
      </c>
      <c r="AL815" s="416">
        <v>1344.231111111111</v>
      </c>
      <c r="AM815" s="416">
        <v>1512.26</v>
      </c>
      <c r="AN815" s="416">
        <v>1848.317777777778</v>
      </c>
      <c r="AO815" s="416">
        <v>2184.3755555555554</v>
      </c>
      <c r="AP815" s="416">
        <v>2520.4333333333334</v>
      </c>
      <c r="AQ815" s="416">
        <v>3024.52</v>
      </c>
      <c r="AR815" s="416">
        <v>0</v>
      </c>
      <c r="AS815" s="416">
        <v>0</v>
      </c>
      <c r="AT815" s="416">
        <v>2117.3307896790234</v>
      </c>
      <c r="AU815" s="416">
        <v>1143.502235065399</v>
      </c>
      <c r="AV815" s="416">
        <v>503.39607855130737</v>
      </c>
      <c r="AW815" s="416">
        <v>113.44671551188287</v>
      </c>
      <c r="AX815" s="416">
        <v>21.244490786216414</v>
      </c>
      <c r="AY815" s="416">
        <v>5.6903584955374988</v>
      </c>
      <c r="AZ815" s="416">
        <v>1.6286683506804385</v>
      </c>
      <c r="BA815" s="416">
        <v>0</v>
      </c>
      <c r="BB815" s="416">
        <v>3906.2393364400468</v>
      </c>
      <c r="BC815" s="416">
        <v>0</v>
      </c>
      <c r="BD815" s="416">
        <v>3186.1611032494416</v>
      </c>
      <c r="BE815" s="416">
        <v>888.10865195138399</v>
      </c>
      <c r="BF815" s="416">
        <v>196.1664685636068</v>
      </c>
      <c r="BG815" s="416">
        <v>55.702028751669687</v>
      </c>
      <c r="BH815" s="416">
        <v>14.664924141231122</v>
      </c>
      <c r="BI815" s="416">
        <v>2.9949016703476916</v>
      </c>
      <c r="BJ815" s="416">
        <v>0</v>
      </c>
      <c r="BK815" s="416">
        <v>0</v>
      </c>
      <c r="BL815" s="416">
        <v>4343.7980783276817</v>
      </c>
      <c r="BM815" s="416">
        <v>0</v>
      </c>
      <c r="BN815" s="416">
        <v>5303.49</v>
      </c>
      <c r="BO815" s="416">
        <v>2031.61</v>
      </c>
      <c r="BP815" s="416">
        <v>699.56</v>
      </c>
      <c r="BQ815" s="416">
        <v>169.15</v>
      </c>
      <c r="BR815" s="416">
        <v>35.909999999999997</v>
      </c>
      <c r="BS815" s="416">
        <v>8.69</v>
      </c>
      <c r="BT815" s="416">
        <v>1.63</v>
      </c>
      <c r="BU815" s="416">
        <v>0</v>
      </c>
      <c r="BV815" s="416">
        <v>8250.0399999999991</v>
      </c>
      <c r="BW815" s="416">
        <v>0</v>
      </c>
      <c r="BX815" s="416">
        <v>0</v>
      </c>
      <c r="BY815" s="416">
        <v>0</v>
      </c>
      <c r="BZ815" s="416">
        <v>0</v>
      </c>
      <c r="CA815" s="416">
        <v>0</v>
      </c>
      <c r="CB815" s="416">
        <v>0</v>
      </c>
      <c r="CC815" s="416">
        <v>0</v>
      </c>
      <c r="CD815" s="416">
        <v>0</v>
      </c>
      <c r="CE815" s="416">
        <v>0</v>
      </c>
      <c r="CF815" s="416">
        <v>0</v>
      </c>
      <c r="CG815" s="247"/>
      <c r="CH815" s="247"/>
      <c r="CI815" s="247"/>
      <c r="CJ815" s="247"/>
      <c r="CK815" s="247"/>
      <c r="CL815" s="247"/>
      <c r="CM815" s="247"/>
      <c r="CN815" s="247"/>
      <c r="CO815" s="247"/>
      <c r="CP815" s="247"/>
      <c r="CQ815" s="247"/>
      <c r="CR815" s="247"/>
      <c r="CS815" s="247"/>
      <c r="CT815" s="247"/>
      <c r="CU815" s="247"/>
      <c r="CV815" s="247"/>
      <c r="CW815" s="247"/>
      <c r="CX815" s="247"/>
      <c r="CY815" s="247"/>
      <c r="CZ815" s="247"/>
      <c r="DA815" s="247"/>
      <c r="DB815" s="247"/>
      <c r="DC815" s="247"/>
      <c r="DD815" s="247"/>
      <c r="DE815" s="247"/>
    </row>
    <row r="816" spans="1:109" x14ac:dyDescent="0.2">
      <c r="A816" s="150" t="s">
        <v>468</v>
      </c>
      <c r="B816" s="151" t="s">
        <v>292</v>
      </c>
      <c r="C816" s="152" t="s">
        <v>128</v>
      </c>
      <c r="D816" s="404" t="s">
        <v>467</v>
      </c>
      <c r="E816" s="416">
        <v>533</v>
      </c>
      <c r="F816" s="416">
        <v>693433</v>
      </c>
      <c r="G816" s="416">
        <v>1689304</v>
      </c>
      <c r="H816" s="416">
        <v>2569349</v>
      </c>
      <c r="I816" s="416">
        <v>1313569</v>
      </c>
      <c r="J816" s="416">
        <v>487544</v>
      </c>
      <c r="K816" s="416">
        <v>82331</v>
      </c>
      <c r="L816" s="416">
        <v>24849</v>
      </c>
      <c r="M816" s="416">
        <v>0</v>
      </c>
      <c r="N816" s="416">
        <v>6860912</v>
      </c>
      <c r="O816" s="416">
        <v>1201</v>
      </c>
      <c r="P816" s="416">
        <v>1641796</v>
      </c>
      <c r="Q816" s="416">
        <v>2996264</v>
      </c>
      <c r="R816" s="416">
        <v>4388879</v>
      </c>
      <c r="S816" s="416">
        <v>1899445</v>
      </c>
      <c r="T816" s="416">
        <v>526216</v>
      </c>
      <c r="U816" s="416">
        <v>69932</v>
      </c>
      <c r="V816" s="416">
        <v>11465</v>
      </c>
      <c r="W816" s="416">
        <v>971</v>
      </c>
      <c r="X816" s="416">
        <v>11536169</v>
      </c>
      <c r="Y816" s="416">
        <v>1734</v>
      </c>
      <c r="Z816" s="416">
        <v>2335229</v>
      </c>
      <c r="AA816" s="416">
        <v>4685568</v>
      </c>
      <c r="AB816" s="416">
        <v>6958228</v>
      </c>
      <c r="AC816" s="416">
        <v>3213014</v>
      </c>
      <c r="AD816" s="416">
        <v>1013760</v>
      </c>
      <c r="AE816" s="416">
        <v>152263</v>
      </c>
      <c r="AF816" s="416">
        <v>36314</v>
      </c>
      <c r="AG816" s="416">
        <v>971</v>
      </c>
      <c r="AH816" s="416">
        <v>18397081</v>
      </c>
      <c r="AI816" s="416">
        <v>708.91111111111115</v>
      </c>
      <c r="AJ816" s="416">
        <v>850.69333333333327</v>
      </c>
      <c r="AK816" s="416">
        <v>992.4755555555555</v>
      </c>
      <c r="AL816" s="416">
        <v>1134.2577777777776</v>
      </c>
      <c r="AM816" s="416">
        <v>1276.04</v>
      </c>
      <c r="AN816" s="416">
        <v>1559.6044444444444</v>
      </c>
      <c r="AO816" s="416">
        <v>1843.1688888888889</v>
      </c>
      <c r="AP816" s="416">
        <v>2126.7333333333336</v>
      </c>
      <c r="AQ816" s="416">
        <v>2552.08</v>
      </c>
      <c r="AR816" s="416">
        <v>0</v>
      </c>
      <c r="AS816" s="416">
        <v>0.75185730854832133</v>
      </c>
      <c r="AT816" s="416">
        <v>815.13863201780509</v>
      </c>
      <c r="AU816" s="416">
        <v>1702.1114429910394</v>
      </c>
      <c r="AV816" s="416">
        <v>2265.2249341713427</v>
      </c>
      <c r="AW816" s="416">
        <v>1029.4105200463935</v>
      </c>
      <c r="AX816" s="416">
        <v>312.60747027023945</v>
      </c>
      <c r="AY816" s="416">
        <v>44.668180163148975</v>
      </c>
      <c r="AZ816" s="416">
        <v>11.684116485376633</v>
      </c>
      <c r="BA816" s="416">
        <v>0</v>
      </c>
      <c r="BB816" s="416">
        <v>6181.5971534538958</v>
      </c>
      <c r="BC816" s="416">
        <v>1.6941475188865551</v>
      </c>
      <c r="BD816" s="416">
        <v>1929.9504717720449</v>
      </c>
      <c r="BE816" s="416">
        <v>3018.9801484055583</v>
      </c>
      <c r="BF816" s="416">
        <v>3869.3840906241189</v>
      </c>
      <c r="BG816" s="416">
        <v>1488.5465972853517</v>
      </c>
      <c r="BH816" s="416">
        <v>337.403501172662</v>
      </c>
      <c r="BI816" s="416">
        <v>37.941178598211295</v>
      </c>
      <c r="BJ816" s="416">
        <v>5.3908968370897457</v>
      </c>
      <c r="BK816" s="416">
        <v>0.38047396633334379</v>
      </c>
      <c r="BL816" s="416">
        <v>10689.671506180261</v>
      </c>
      <c r="BM816" s="416">
        <v>2.4500000000000002</v>
      </c>
      <c r="BN816" s="416">
        <v>2745.09</v>
      </c>
      <c r="BO816" s="416">
        <v>4721.09</v>
      </c>
      <c r="BP816" s="416">
        <v>6134.61</v>
      </c>
      <c r="BQ816" s="416">
        <v>2517.96</v>
      </c>
      <c r="BR816" s="416">
        <v>650.01</v>
      </c>
      <c r="BS816" s="416">
        <v>82.61</v>
      </c>
      <c r="BT816" s="416">
        <v>17.079999999999998</v>
      </c>
      <c r="BU816" s="416">
        <v>0.38</v>
      </c>
      <c r="BV816" s="416">
        <v>16871.280000000002</v>
      </c>
      <c r="BW816" s="416">
        <v>2.44</v>
      </c>
      <c r="BX816" s="416">
        <v>2736.51</v>
      </c>
      <c r="BY816" s="416">
        <v>4706.34</v>
      </c>
      <c r="BZ816" s="416">
        <v>6115.44</v>
      </c>
      <c r="CA816" s="416">
        <v>2510.09</v>
      </c>
      <c r="CB816" s="416">
        <v>647.98</v>
      </c>
      <c r="CC816" s="416">
        <v>82.35</v>
      </c>
      <c r="CD816" s="416">
        <v>17.02</v>
      </c>
      <c r="CE816" s="416">
        <v>0.38</v>
      </c>
      <c r="CF816" s="416">
        <v>16818.55</v>
      </c>
      <c r="CG816" s="247"/>
      <c r="CH816" s="247"/>
      <c r="CI816" s="247"/>
      <c r="CJ816" s="247"/>
      <c r="CK816" s="247"/>
      <c r="CL816" s="247"/>
      <c r="CM816" s="247"/>
      <c r="CN816" s="247"/>
      <c r="CO816" s="247"/>
      <c r="CP816" s="247"/>
      <c r="CQ816" s="247"/>
      <c r="CR816" s="247"/>
      <c r="CS816" s="247"/>
      <c r="CT816" s="247"/>
      <c r="CU816" s="247"/>
      <c r="CV816" s="247"/>
      <c r="CW816" s="247"/>
      <c r="CX816" s="247"/>
      <c r="CY816" s="247"/>
      <c r="CZ816" s="247"/>
      <c r="DA816" s="247"/>
      <c r="DB816" s="247"/>
      <c r="DC816" s="247"/>
      <c r="DD816" s="247"/>
      <c r="DE816" s="247"/>
    </row>
    <row r="817" spans="1:109" x14ac:dyDescent="0.2">
      <c r="A817" s="150" t="s">
        <v>470</v>
      </c>
      <c r="B817" s="151" t="s">
        <v>276</v>
      </c>
      <c r="C817" s="152" t="s">
        <v>277</v>
      </c>
      <c r="D817" s="404" t="s">
        <v>469</v>
      </c>
      <c r="E817" s="416">
        <v>0</v>
      </c>
      <c r="F817" s="416">
        <v>60775</v>
      </c>
      <c r="G817" s="416">
        <v>403862</v>
      </c>
      <c r="H817" s="416">
        <v>973262</v>
      </c>
      <c r="I817" s="416">
        <v>788043</v>
      </c>
      <c r="J817" s="416">
        <v>369879</v>
      </c>
      <c r="K817" s="416">
        <v>98372</v>
      </c>
      <c r="L817" s="416">
        <v>57261</v>
      </c>
      <c r="M817" s="416">
        <v>5602</v>
      </c>
      <c r="N817" s="416">
        <v>2757056</v>
      </c>
      <c r="O817" s="416">
        <v>0</v>
      </c>
      <c r="P817" s="416">
        <v>68399</v>
      </c>
      <c r="Q817" s="416">
        <v>524316</v>
      </c>
      <c r="R817" s="416">
        <v>1365469</v>
      </c>
      <c r="S817" s="416">
        <v>1041372</v>
      </c>
      <c r="T817" s="416">
        <v>197302</v>
      </c>
      <c r="U817" s="416">
        <v>0</v>
      </c>
      <c r="V817" s="416">
        <v>0</v>
      </c>
      <c r="W817" s="416">
        <v>0</v>
      </c>
      <c r="X817" s="416">
        <v>3196858</v>
      </c>
      <c r="Y817" s="416">
        <v>0</v>
      </c>
      <c r="Z817" s="416">
        <v>129174</v>
      </c>
      <c r="AA817" s="416">
        <v>928178</v>
      </c>
      <c r="AB817" s="416">
        <v>2338731</v>
      </c>
      <c r="AC817" s="416">
        <v>1829415</v>
      </c>
      <c r="AD817" s="416">
        <v>567181</v>
      </c>
      <c r="AE817" s="416">
        <v>98372</v>
      </c>
      <c r="AF817" s="416">
        <v>57261</v>
      </c>
      <c r="AG817" s="416">
        <v>5602</v>
      </c>
      <c r="AH817" s="416">
        <v>5953914</v>
      </c>
      <c r="AI817" s="416">
        <v>896.13333333333333</v>
      </c>
      <c r="AJ817" s="416">
        <v>1075.3599999999999</v>
      </c>
      <c r="AK817" s="416">
        <v>1254.5866666666666</v>
      </c>
      <c r="AL817" s="416">
        <v>1433.8133333333333</v>
      </c>
      <c r="AM817" s="416">
        <v>1613.04</v>
      </c>
      <c r="AN817" s="416">
        <v>1971.4933333333333</v>
      </c>
      <c r="AO817" s="416">
        <v>2329.9466666666667</v>
      </c>
      <c r="AP817" s="416">
        <v>2688.4</v>
      </c>
      <c r="AQ817" s="416">
        <v>3226.08</v>
      </c>
      <c r="AR817" s="416">
        <v>0</v>
      </c>
      <c r="AS817" s="416">
        <v>0</v>
      </c>
      <c r="AT817" s="416">
        <v>56.515957446808514</v>
      </c>
      <c r="AU817" s="416">
        <v>321.90841073819797</v>
      </c>
      <c r="AV817" s="416">
        <v>678.79268338044938</v>
      </c>
      <c r="AW817" s="416">
        <v>488.5452313643803</v>
      </c>
      <c r="AX817" s="416">
        <v>187.61361945597923</v>
      </c>
      <c r="AY817" s="416">
        <v>42.220708914653265</v>
      </c>
      <c r="AZ817" s="416">
        <v>21.299285820562414</v>
      </c>
      <c r="BA817" s="416">
        <v>1.736472747111045</v>
      </c>
      <c r="BB817" s="416">
        <v>1798.632369868142</v>
      </c>
      <c r="BC817" s="416">
        <v>0</v>
      </c>
      <c r="BD817" s="416">
        <v>63.605676238654965</v>
      </c>
      <c r="BE817" s="416">
        <v>417.91931472782539</v>
      </c>
      <c r="BF817" s="416">
        <v>952.333869587859</v>
      </c>
      <c r="BG817" s="416">
        <v>645.59589346823395</v>
      </c>
      <c r="BH817" s="416">
        <v>100.07743706970012</v>
      </c>
      <c r="BI817" s="416">
        <v>0</v>
      </c>
      <c r="BJ817" s="416">
        <v>0</v>
      </c>
      <c r="BK817" s="416">
        <v>0</v>
      </c>
      <c r="BL817" s="416">
        <v>2179.532191092273</v>
      </c>
      <c r="BM817" s="416">
        <v>0</v>
      </c>
      <c r="BN817" s="416">
        <v>120.12</v>
      </c>
      <c r="BO817" s="416">
        <v>739.83</v>
      </c>
      <c r="BP817" s="416">
        <v>1631.13</v>
      </c>
      <c r="BQ817" s="416">
        <v>1134.1400000000001</v>
      </c>
      <c r="BR817" s="416">
        <v>287.69</v>
      </c>
      <c r="BS817" s="416">
        <v>42.22</v>
      </c>
      <c r="BT817" s="416">
        <v>21.3</v>
      </c>
      <c r="BU817" s="416">
        <v>1.74</v>
      </c>
      <c r="BV817" s="416">
        <v>3978.17</v>
      </c>
      <c r="BW817" s="416">
        <v>0</v>
      </c>
      <c r="BX817" s="416">
        <v>120.12</v>
      </c>
      <c r="BY817" s="416">
        <v>739.83</v>
      </c>
      <c r="BZ817" s="416">
        <v>1631.13</v>
      </c>
      <c r="CA817" s="416">
        <v>1134.1400000000001</v>
      </c>
      <c r="CB817" s="416">
        <v>287.69</v>
      </c>
      <c r="CC817" s="416">
        <v>42.22</v>
      </c>
      <c r="CD817" s="416">
        <v>21.3</v>
      </c>
      <c r="CE817" s="416">
        <v>1.74</v>
      </c>
      <c r="CF817" s="416">
        <v>3978.17</v>
      </c>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DE817" s="247"/>
    </row>
    <row r="818" spans="1:109" x14ac:dyDescent="0.2">
      <c r="A818" s="150" t="s">
        <v>472</v>
      </c>
      <c r="B818" s="151" t="s">
        <v>292</v>
      </c>
      <c r="C818" s="152" t="s">
        <v>128</v>
      </c>
      <c r="D818" s="404" t="s">
        <v>471</v>
      </c>
      <c r="E818" s="416">
        <v>0</v>
      </c>
      <c r="F818" s="416">
        <v>286633</v>
      </c>
      <c r="G818" s="416">
        <v>2953657</v>
      </c>
      <c r="H818" s="416">
        <v>2608126</v>
      </c>
      <c r="I818" s="416">
        <v>1431568</v>
      </c>
      <c r="J818" s="416">
        <v>1002319</v>
      </c>
      <c r="K818" s="416">
        <v>532665</v>
      </c>
      <c r="L818" s="416">
        <v>90391</v>
      </c>
      <c r="M818" s="416">
        <v>0</v>
      </c>
      <c r="N818" s="416">
        <v>8905359</v>
      </c>
      <c r="O818" s="416">
        <v>0</v>
      </c>
      <c r="P818" s="416">
        <v>1046514</v>
      </c>
      <c r="Q818" s="416">
        <v>5846671</v>
      </c>
      <c r="R818" s="416">
        <v>5184034</v>
      </c>
      <c r="S818" s="416">
        <v>2826841</v>
      </c>
      <c r="T818" s="416">
        <v>1949874</v>
      </c>
      <c r="U818" s="416">
        <v>776579</v>
      </c>
      <c r="V818" s="416">
        <v>66497</v>
      </c>
      <c r="W818" s="416">
        <v>0</v>
      </c>
      <c r="X818" s="416">
        <v>17697010</v>
      </c>
      <c r="Y818" s="416">
        <v>0</v>
      </c>
      <c r="Z818" s="416">
        <v>1333147</v>
      </c>
      <c r="AA818" s="416">
        <v>8800328</v>
      </c>
      <c r="AB818" s="416">
        <v>7792160</v>
      </c>
      <c r="AC818" s="416">
        <v>4258409</v>
      </c>
      <c r="AD818" s="416">
        <v>2952193</v>
      </c>
      <c r="AE818" s="416">
        <v>1309244</v>
      </c>
      <c r="AF818" s="416">
        <v>156888</v>
      </c>
      <c r="AG818" s="416">
        <v>0</v>
      </c>
      <c r="AH818" s="416">
        <v>26602369</v>
      </c>
      <c r="AI818" s="416">
        <v>718.58333333333337</v>
      </c>
      <c r="AJ818" s="416">
        <v>862.3</v>
      </c>
      <c r="AK818" s="416">
        <v>1006.0166666666668</v>
      </c>
      <c r="AL818" s="416">
        <v>1149.7333333333333</v>
      </c>
      <c r="AM818" s="416">
        <v>1293.45</v>
      </c>
      <c r="AN818" s="416">
        <v>1580.8833333333334</v>
      </c>
      <c r="AO818" s="416">
        <v>1868.3166666666666</v>
      </c>
      <c r="AP818" s="416">
        <v>2155.75</v>
      </c>
      <c r="AQ818" s="416">
        <v>2586.9</v>
      </c>
      <c r="AR818" s="416">
        <v>0</v>
      </c>
      <c r="AS818" s="416">
        <v>0</v>
      </c>
      <c r="AT818" s="416">
        <v>332.4051954076308</v>
      </c>
      <c r="AU818" s="416">
        <v>2935.9921141134173</v>
      </c>
      <c r="AV818" s="416">
        <v>2268.461672271831</v>
      </c>
      <c r="AW818" s="416">
        <v>1106.7826355869959</v>
      </c>
      <c r="AX818" s="416">
        <v>634.02464866688456</v>
      </c>
      <c r="AY818" s="416">
        <v>285.10423821800373</v>
      </c>
      <c r="AZ818" s="416">
        <v>41.930186709961731</v>
      </c>
      <c r="BA818" s="416">
        <v>0</v>
      </c>
      <c r="BB818" s="416">
        <v>7604.7006909747251</v>
      </c>
      <c r="BC818" s="416">
        <v>0</v>
      </c>
      <c r="BD818" s="416">
        <v>1213.630986895512</v>
      </c>
      <c r="BE818" s="416">
        <v>5811.7039147794103</v>
      </c>
      <c r="BF818" s="416">
        <v>4508.9011944798795</v>
      </c>
      <c r="BG818" s="416">
        <v>2185.5046580849666</v>
      </c>
      <c r="BH818" s="416">
        <v>1233.4079048633148</v>
      </c>
      <c r="BI818" s="416">
        <v>415.65705314052758</v>
      </c>
      <c r="BJ818" s="416">
        <v>30.846341180563609</v>
      </c>
      <c r="BK818" s="416">
        <v>0</v>
      </c>
      <c r="BL818" s="416">
        <v>15399.652053424175</v>
      </c>
      <c r="BM818" s="416">
        <v>0</v>
      </c>
      <c r="BN818" s="416">
        <v>1546.04</v>
      </c>
      <c r="BO818" s="416">
        <v>8747.7000000000007</v>
      </c>
      <c r="BP818" s="416">
        <v>6777.36</v>
      </c>
      <c r="BQ818" s="416">
        <v>3292.29</v>
      </c>
      <c r="BR818" s="416">
        <v>1867.43</v>
      </c>
      <c r="BS818" s="416">
        <v>700.76</v>
      </c>
      <c r="BT818" s="416">
        <v>72.78</v>
      </c>
      <c r="BU818" s="416">
        <v>0</v>
      </c>
      <c r="BV818" s="416">
        <v>23004.36</v>
      </c>
      <c r="BW818" s="416">
        <v>0</v>
      </c>
      <c r="BX818" s="416">
        <v>1546.04</v>
      </c>
      <c r="BY818" s="416">
        <v>8747.7000000000007</v>
      </c>
      <c r="BZ818" s="416">
        <v>6777.36</v>
      </c>
      <c r="CA818" s="416">
        <v>3292.29</v>
      </c>
      <c r="CB818" s="416">
        <v>1867.43</v>
      </c>
      <c r="CC818" s="416">
        <v>700.76</v>
      </c>
      <c r="CD818" s="416">
        <v>72.78</v>
      </c>
      <c r="CE818" s="416">
        <v>0</v>
      </c>
      <c r="CF818" s="416">
        <v>23004.36</v>
      </c>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DE818" s="247"/>
    </row>
    <row r="819" spans="1:109" x14ac:dyDescent="0.2">
      <c r="A819" s="150" t="s">
        <v>473</v>
      </c>
      <c r="B819" s="151" t="s">
        <v>284</v>
      </c>
      <c r="C819" s="152" t="s">
        <v>278</v>
      </c>
      <c r="D819" s="404" t="s">
        <v>298</v>
      </c>
      <c r="E819" s="416">
        <v>6704.89</v>
      </c>
      <c r="F819" s="416">
        <v>2734014.54</v>
      </c>
      <c r="G819" s="416">
        <v>834921.57</v>
      </c>
      <c r="H819" s="416">
        <v>425335.93</v>
      </c>
      <c r="I819" s="416">
        <v>142849.51999999999</v>
      </c>
      <c r="J819" s="416">
        <v>69245.91</v>
      </c>
      <c r="K819" s="416">
        <v>32215.73</v>
      </c>
      <c r="L819" s="416">
        <v>13419.32</v>
      </c>
      <c r="M819" s="416">
        <v>0</v>
      </c>
      <c r="N819" s="416">
        <v>4258707.4100000011</v>
      </c>
      <c r="O819" s="416">
        <v>12396.65</v>
      </c>
      <c r="P819" s="416">
        <v>3673349.41</v>
      </c>
      <c r="Q819" s="416">
        <v>903994.76</v>
      </c>
      <c r="R819" s="416">
        <v>177447.8</v>
      </c>
      <c r="S819" s="416">
        <v>80516.759999999995</v>
      </c>
      <c r="T819" s="416">
        <v>44640.18</v>
      </c>
      <c r="U819" s="416">
        <v>16402.57</v>
      </c>
      <c r="V819" s="416">
        <v>6324.31</v>
      </c>
      <c r="W819" s="416">
        <v>0</v>
      </c>
      <c r="X819" s="416">
        <v>4915072.4399999995</v>
      </c>
      <c r="Y819" s="416">
        <v>19101.54</v>
      </c>
      <c r="Z819" s="416">
        <v>6407363.9500000002</v>
      </c>
      <c r="AA819" s="416">
        <v>1738916.33</v>
      </c>
      <c r="AB819" s="416">
        <v>602783.73</v>
      </c>
      <c r="AC819" s="416">
        <v>223366.27999999997</v>
      </c>
      <c r="AD819" s="416">
        <v>113886.09</v>
      </c>
      <c r="AE819" s="416">
        <v>48618.3</v>
      </c>
      <c r="AF819" s="416">
        <v>19743.63</v>
      </c>
      <c r="AG819" s="416">
        <v>0</v>
      </c>
      <c r="AH819" s="416">
        <v>9173779.8500000015</v>
      </c>
      <c r="AI819" s="416">
        <v>795.90555555555568</v>
      </c>
      <c r="AJ819" s="416">
        <v>955.0866666666667</v>
      </c>
      <c r="AK819" s="416">
        <v>1114.2677777777778</v>
      </c>
      <c r="AL819" s="416">
        <v>1273.4488888888889</v>
      </c>
      <c r="AM819" s="416">
        <v>1432.63</v>
      </c>
      <c r="AN819" s="416">
        <v>1750.9922222222226</v>
      </c>
      <c r="AO819" s="416">
        <v>2069.3544444444447</v>
      </c>
      <c r="AP819" s="416">
        <v>2387.7166666666672</v>
      </c>
      <c r="AQ819" s="416">
        <v>2865.26</v>
      </c>
      <c r="AR819" s="416">
        <v>0</v>
      </c>
      <c r="AS819" s="416">
        <v>8.4242281677753486</v>
      </c>
      <c r="AT819" s="416">
        <v>2862.5826696355653</v>
      </c>
      <c r="AU819" s="416">
        <v>749.30064985376532</v>
      </c>
      <c r="AV819" s="416">
        <v>334.00314194872368</v>
      </c>
      <c r="AW819" s="416">
        <v>99.711383958174807</v>
      </c>
      <c r="AX819" s="416">
        <v>39.546669094919508</v>
      </c>
      <c r="AY819" s="416">
        <v>15.568009669145342</v>
      </c>
      <c r="AZ819" s="416">
        <v>5.6201475607798237</v>
      </c>
      <c r="BA819" s="416">
        <v>0</v>
      </c>
      <c r="BB819" s="416">
        <v>4114.7568998888491</v>
      </c>
      <c r="BC819" s="416">
        <v>15.575528922331653</v>
      </c>
      <c r="BD819" s="416">
        <v>3846.0901384167578</v>
      </c>
      <c r="BE819" s="416">
        <v>811.29040795101116</v>
      </c>
      <c r="BF819" s="416">
        <v>139.34426544187963</v>
      </c>
      <c r="BG819" s="416">
        <v>56.202061942022702</v>
      </c>
      <c r="BH819" s="416">
        <v>25.494219467946106</v>
      </c>
      <c r="BI819" s="416">
        <v>7.9264188133819502</v>
      </c>
      <c r="BJ819" s="416">
        <v>2.6486852851050164</v>
      </c>
      <c r="BK819" s="416">
        <v>0</v>
      </c>
      <c r="BL819" s="416">
        <v>4904.571726240436</v>
      </c>
      <c r="BM819" s="416">
        <v>24</v>
      </c>
      <c r="BN819" s="416">
        <v>6708.67</v>
      </c>
      <c r="BO819" s="416">
        <v>1560.59</v>
      </c>
      <c r="BP819" s="416">
        <v>473.35</v>
      </c>
      <c r="BQ819" s="416">
        <v>155.91</v>
      </c>
      <c r="BR819" s="416">
        <v>65.040000000000006</v>
      </c>
      <c r="BS819" s="416">
        <v>23.49</v>
      </c>
      <c r="BT819" s="416">
        <v>8.27</v>
      </c>
      <c r="BU819" s="416">
        <v>0</v>
      </c>
      <c r="BV819" s="416">
        <v>9019.3200000000015</v>
      </c>
      <c r="BW819" s="416">
        <v>0</v>
      </c>
      <c r="BX819" s="416">
        <v>0</v>
      </c>
      <c r="BY819" s="416">
        <v>0</v>
      </c>
      <c r="BZ819" s="416">
        <v>0</v>
      </c>
      <c r="CA819" s="416">
        <v>0</v>
      </c>
      <c r="CB819" s="416">
        <v>0</v>
      </c>
      <c r="CC819" s="416">
        <v>0</v>
      </c>
      <c r="CD819" s="416">
        <v>0</v>
      </c>
      <c r="CE819" s="416">
        <v>0</v>
      </c>
      <c r="CF819" s="416">
        <v>0</v>
      </c>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DE819" s="247"/>
    </row>
    <row r="820" spans="1:109" x14ac:dyDescent="0.2">
      <c r="A820" s="150" t="s">
        <v>475</v>
      </c>
      <c r="B820" s="151" t="s">
        <v>276</v>
      </c>
      <c r="C820" s="152" t="s">
        <v>283</v>
      </c>
      <c r="D820" s="404" t="s">
        <v>474</v>
      </c>
      <c r="E820" s="416">
        <v>816</v>
      </c>
      <c r="F820" s="416">
        <v>537239</v>
      </c>
      <c r="G820" s="416">
        <v>833902</v>
      </c>
      <c r="H820" s="416">
        <v>509793</v>
      </c>
      <c r="I820" s="416">
        <v>246592</v>
      </c>
      <c r="J820" s="416">
        <v>120979</v>
      </c>
      <c r="K820" s="416">
        <v>82828</v>
      </c>
      <c r="L820" s="416">
        <v>22463</v>
      </c>
      <c r="M820" s="416">
        <v>0</v>
      </c>
      <c r="N820" s="416">
        <v>2354612</v>
      </c>
      <c r="O820" s="416">
        <v>0</v>
      </c>
      <c r="P820" s="416">
        <v>334491</v>
      </c>
      <c r="Q820" s="416">
        <v>627135</v>
      </c>
      <c r="R820" s="416">
        <v>265497</v>
      </c>
      <c r="S820" s="416">
        <v>62797</v>
      </c>
      <c r="T820" s="416">
        <v>46198</v>
      </c>
      <c r="U820" s="416">
        <v>26477</v>
      </c>
      <c r="V820" s="416">
        <v>5419</v>
      </c>
      <c r="W820" s="416">
        <v>0</v>
      </c>
      <c r="X820" s="416">
        <v>1368014</v>
      </c>
      <c r="Y820" s="416">
        <v>816</v>
      </c>
      <c r="Z820" s="416">
        <v>871730</v>
      </c>
      <c r="AA820" s="416">
        <v>1461037</v>
      </c>
      <c r="AB820" s="416">
        <v>775290</v>
      </c>
      <c r="AC820" s="416">
        <v>309389</v>
      </c>
      <c r="AD820" s="416">
        <v>167177</v>
      </c>
      <c r="AE820" s="416">
        <v>109305</v>
      </c>
      <c r="AF820" s="416">
        <v>27882</v>
      </c>
      <c r="AG820" s="416">
        <v>0</v>
      </c>
      <c r="AH820" s="416">
        <v>3722626</v>
      </c>
      <c r="AI820" s="416">
        <v>835.30555555555554</v>
      </c>
      <c r="AJ820" s="416">
        <v>1002.3666666666666</v>
      </c>
      <c r="AK820" s="416">
        <v>1169.4277777777777</v>
      </c>
      <c r="AL820" s="416">
        <v>1336.4888888888888</v>
      </c>
      <c r="AM820" s="416">
        <v>1503.55</v>
      </c>
      <c r="AN820" s="416">
        <v>1837.6722222222222</v>
      </c>
      <c r="AO820" s="416">
        <v>2171.7944444444443</v>
      </c>
      <c r="AP820" s="416">
        <v>2505.9166666666665</v>
      </c>
      <c r="AQ820" s="416">
        <v>3007.1</v>
      </c>
      <c r="AR820" s="416">
        <v>0</v>
      </c>
      <c r="AS820" s="416">
        <v>0.97688803165840843</v>
      </c>
      <c r="AT820" s="416">
        <v>535.97053639719331</v>
      </c>
      <c r="AU820" s="416">
        <v>713.0855071568717</v>
      </c>
      <c r="AV820" s="416">
        <v>381.44200392404645</v>
      </c>
      <c r="AW820" s="416">
        <v>164.00651790761864</v>
      </c>
      <c r="AX820" s="416">
        <v>65.83274130013514</v>
      </c>
      <c r="AY820" s="416">
        <v>38.13804764621166</v>
      </c>
      <c r="AZ820" s="416">
        <v>8.9639852349439657</v>
      </c>
      <c r="BA820" s="416">
        <v>0</v>
      </c>
      <c r="BB820" s="416">
        <v>1908.4162275986794</v>
      </c>
      <c r="BC820" s="416">
        <v>0</v>
      </c>
      <c r="BD820" s="416">
        <v>333.70124039772543</v>
      </c>
      <c r="BE820" s="416">
        <v>536.2751013078572</v>
      </c>
      <c r="BF820" s="416">
        <v>198.65260550031593</v>
      </c>
      <c r="BG820" s="416">
        <v>41.765820890559013</v>
      </c>
      <c r="BH820" s="416">
        <v>25.139412481369849</v>
      </c>
      <c r="BI820" s="416">
        <v>12.191301100216668</v>
      </c>
      <c r="BJ820" s="416">
        <v>2.1624821256359947</v>
      </c>
      <c r="BK820" s="416">
        <v>0</v>
      </c>
      <c r="BL820" s="416">
        <v>1149.8879638036801</v>
      </c>
      <c r="BM820" s="416">
        <v>0.98</v>
      </c>
      <c r="BN820" s="416">
        <v>869.67</v>
      </c>
      <c r="BO820" s="416">
        <v>1249.3599999999999</v>
      </c>
      <c r="BP820" s="416">
        <v>580.09</v>
      </c>
      <c r="BQ820" s="416">
        <v>205.77</v>
      </c>
      <c r="BR820" s="416">
        <v>90.97</v>
      </c>
      <c r="BS820" s="416">
        <v>50.33</v>
      </c>
      <c r="BT820" s="416">
        <v>11.13</v>
      </c>
      <c r="BU820" s="416">
        <v>0</v>
      </c>
      <c r="BV820" s="416">
        <v>3058.2999999999997</v>
      </c>
      <c r="BW820" s="416">
        <v>0</v>
      </c>
      <c r="BX820" s="416">
        <v>0</v>
      </c>
      <c r="BY820" s="416">
        <v>0</v>
      </c>
      <c r="BZ820" s="416">
        <v>0</v>
      </c>
      <c r="CA820" s="416">
        <v>0</v>
      </c>
      <c r="CB820" s="416">
        <v>0</v>
      </c>
      <c r="CC820" s="416">
        <v>0</v>
      </c>
      <c r="CD820" s="416">
        <v>0</v>
      </c>
      <c r="CE820" s="416">
        <v>0</v>
      </c>
      <c r="CF820" s="416">
        <v>0</v>
      </c>
      <c r="CG820" s="247"/>
      <c r="CH820" s="247"/>
      <c r="CI820" s="247"/>
      <c r="CJ820" s="247"/>
      <c r="CK820" s="247"/>
      <c r="CL820" s="247"/>
      <c r="CM820" s="247"/>
      <c r="CN820" s="247"/>
      <c r="CO820" s="247"/>
      <c r="CP820" s="247"/>
      <c r="CQ820" s="247"/>
      <c r="CR820" s="247"/>
      <c r="CS820" s="247"/>
      <c r="CT820" s="247"/>
      <c r="CU820" s="247"/>
      <c r="CV820" s="247"/>
      <c r="CW820" s="247"/>
      <c r="CX820" s="247"/>
      <c r="CY820" s="247"/>
      <c r="CZ820" s="247"/>
      <c r="DA820" s="247"/>
      <c r="DB820" s="247"/>
      <c r="DC820" s="247"/>
      <c r="DD820" s="247"/>
      <c r="DE820" s="247"/>
    </row>
    <row r="821" spans="1:109" x14ac:dyDescent="0.2">
      <c r="A821" s="150" t="s">
        <v>476</v>
      </c>
      <c r="B821" s="151" t="s">
        <v>292</v>
      </c>
      <c r="C821" s="152" t="s">
        <v>128</v>
      </c>
      <c r="D821" s="404" t="s">
        <v>299</v>
      </c>
      <c r="E821" s="416">
        <v>423</v>
      </c>
      <c r="F821" s="416">
        <v>161034</v>
      </c>
      <c r="G821" s="416">
        <v>469772</v>
      </c>
      <c r="H821" s="416">
        <v>1067131</v>
      </c>
      <c r="I821" s="416">
        <v>1244239</v>
      </c>
      <c r="J821" s="416">
        <v>793139</v>
      </c>
      <c r="K821" s="416">
        <v>426424</v>
      </c>
      <c r="L821" s="416">
        <v>288361</v>
      </c>
      <c r="M821" s="416">
        <v>6137</v>
      </c>
      <c r="N821" s="416">
        <v>4456660</v>
      </c>
      <c r="O821" s="416">
        <v>0</v>
      </c>
      <c r="P821" s="416">
        <v>434193</v>
      </c>
      <c r="Q821" s="416">
        <v>822554</v>
      </c>
      <c r="R821" s="416">
        <v>1846038</v>
      </c>
      <c r="S821" s="416">
        <v>2561921</v>
      </c>
      <c r="T821" s="416">
        <v>1512567</v>
      </c>
      <c r="U821" s="416">
        <v>618453</v>
      </c>
      <c r="V821" s="416">
        <v>257155</v>
      </c>
      <c r="W821" s="416">
        <v>10588</v>
      </c>
      <c r="X821" s="416">
        <v>8063469</v>
      </c>
      <c r="Y821" s="416">
        <v>423</v>
      </c>
      <c r="Z821" s="416">
        <v>595227</v>
      </c>
      <c r="AA821" s="416">
        <v>1292326</v>
      </c>
      <c r="AB821" s="416">
        <v>2913169</v>
      </c>
      <c r="AC821" s="416">
        <v>3806160</v>
      </c>
      <c r="AD821" s="416">
        <v>2305706</v>
      </c>
      <c r="AE821" s="416">
        <v>1044877</v>
      </c>
      <c r="AF821" s="416">
        <v>545516</v>
      </c>
      <c r="AG821" s="416">
        <v>16725</v>
      </c>
      <c r="AH821" s="416">
        <v>12520129</v>
      </c>
      <c r="AI821" s="416">
        <v>568.22777777777776</v>
      </c>
      <c r="AJ821" s="416">
        <v>681.87333333333322</v>
      </c>
      <c r="AK821" s="416">
        <v>795.51888888888891</v>
      </c>
      <c r="AL821" s="416">
        <v>909.16444444444437</v>
      </c>
      <c r="AM821" s="416">
        <v>1022.81</v>
      </c>
      <c r="AN821" s="416">
        <v>1250.1011111111111</v>
      </c>
      <c r="AO821" s="416">
        <v>1477.392222222222</v>
      </c>
      <c r="AP821" s="416">
        <v>1704.6833333333334</v>
      </c>
      <c r="AQ821" s="416">
        <v>2045.62</v>
      </c>
      <c r="AR821" s="416">
        <v>0</v>
      </c>
      <c r="AS821" s="416">
        <v>0.74441978471074788</v>
      </c>
      <c r="AT821" s="416">
        <v>236.16409694860241</v>
      </c>
      <c r="AU821" s="416">
        <v>590.52274755680082</v>
      </c>
      <c r="AV821" s="416">
        <v>1173.7491567348775</v>
      </c>
      <c r="AW821" s="416">
        <v>1216.4908438517418</v>
      </c>
      <c r="AX821" s="416">
        <v>634.45987924532324</v>
      </c>
      <c r="AY821" s="416">
        <v>288.63289895935259</v>
      </c>
      <c r="AZ821" s="416">
        <v>169.15810365561541</v>
      </c>
      <c r="BA821" s="416">
        <v>3.0000684389084973</v>
      </c>
      <c r="BB821" s="416">
        <v>4312.9222151759341</v>
      </c>
      <c r="BC821" s="416">
        <v>0</v>
      </c>
      <c r="BD821" s="416">
        <v>636.76489279533848</v>
      </c>
      <c r="BE821" s="416">
        <v>1033.9842478773462</v>
      </c>
      <c r="BF821" s="416">
        <v>2030.4775569265066</v>
      </c>
      <c r="BG821" s="416">
        <v>2504.7868128000314</v>
      </c>
      <c r="BH821" s="416">
        <v>1209.9557280255553</v>
      </c>
      <c r="BI821" s="416">
        <v>418.61124669368633</v>
      </c>
      <c r="BJ821" s="416">
        <v>150.85206441078986</v>
      </c>
      <c r="BK821" s="416">
        <v>5.1759368797723919</v>
      </c>
      <c r="BL821" s="416">
        <v>7990.608486409028</v>
      </c>
      <c r="BM821" s="416">
        <v>0.74</v>
      </c>
      <c r="BN821" s="416">
        <v>872.93</v>
      </c>
      <c r="BO821" s="416">
        <v>1624.51</v>
      </c>
      <c r="BP821" s="416">
        <v>3204.23</v>
      </c>
      <c r="BQ821" s="416">
        <v>3721.28</v>
      </c>
      <c r="BR821" s="416">
        <v>1844.42</v>
      </c>
      <c r="BS821" s="416">
        <v>707.24</v>
      </c>
      <c r="BT821" s="416">
        <v>320.01</v>
      </c>
      <c r="BU821" s="416">
        <v>8.18</v>
      </c>
      <c r="BV821" s="416">
        <v>12303.54</v>
      </c>
      <c r="BW821" s="416">
        <v>0</v>
      </c>
      <c r="BX821" s="416">
        <v>0</v>
      </c>
      <c r="BY821" s="416">
        <v>0</v>
      </c>
      <c r="BZ821" s="416">
        <v>0</v>
      </c>
      <c r="CA821" s="416">
        <v>0</v>
      </c>
      <c r="CB821" s="416">
        <v>0</v>
      </c>
      <c r="CC821" s="416">
        <v>0</v>
      </c>
      <c r="CD821" s="416">
        <v>0</v>
      </c>
      <c r="CE821" s="416">
        <v>0</v>
      </c>
      <c r="CF821" s="416">
        <v>0</v>
      </c>
      <c r="CG821" s="247"/>
      <c r="CH821" s="247"/>
      <c r="CI821" s="247"/>
      <c r="CJ821" s="247"/>
      <c r="CK821" s="247"/>
      <c r="CL821" s="247"/>
      <c r="CM821" s="247"/>
      <c r="CN821" s="247"/>
      <c r="CO821" s="247"/>
      <c r="CP821" s="247"/>
      <c r="CQ821" s="247"/>
      <c r="CR821" s="247"/>
      <c r="CS821" s="247"/>
      <c r="CT821" s="247"/>
      <c r="CU821" s="247"/>
      <c r="CV821" s="247"/>
      <c r="CW821" s="247"/>
      <c r="CX821" s="247"/>
      <c r="CY821" s="247"/>
      <c r="CZ821" s="247"/>
      <c r="DA821" s="247"/>
      <c r="DB821" s="247"/>
      <c r="DC821" s="247"/>
      <c r="DD821" s="247"/>
      <c r="DE821" s="247"/>
    </row>
    <row r="822" spans="1:109" x14ac:dyDescent="0.2">
      <c r="A822" s="150" t="s">
        <v>478</v>
      </c>
      <c r="B822" s="151" t="s">
        <v>276</v>
      </c>
      <c r="C822" s="152" t="s">
        <v>279</v>
      </c>
      <c r="D822" s="404" t="s">
        <v>477</v>
      </c>
      <c r="E822" s="416">
        <v>0</v>
      </c>
      <c r="F822" s="416">
        <v>453242</v>
      </c>
      <c r="G822" s="416">
        <v>538141</v>
      </c>
      <c r="H822" s="416">
        <v>380251</v>
      </c>
      <c r="I822" s="416">
        <v>149096</v>
      </c>
      <c r="J822" s="416">
        <v>96208</v>
      </c>
      <c r="K822" s="416">
        <v>41317</v>
      </c>
      <c r="L822" s="416">
        <v>12021</v>
      </c>
      <c r="M822" s="416">
        <v>2201</v>
      </c>
      <c r="N822" s="416">
        <v>1672477</v>
      </c>
      <c r="O822" s="416">
        <v>2177</v>
      </c>
      <c r="P822" s="416">
        <v>345287</v>
      </c>
      <c r="Q822" s="416">
        <v>425613</v>
      </c>
      <c r="R822" s="416">
        <v>165315</v>
      </c>
      <c r="S822" s="416">
        <v>73371</v>
      </c>
      <c r="T822" s="416">
        <v>40596</v>
      </c>
      <c r="U822" s="416">
        <v>12853</v>
      </c>
      <c r="V822" s="416">
        <v>3708</v>
      </c>
      <c r="W822" s="416">
        <v>0</v>
      </c>
      <c r="X822" s="416">
        <v>1068920</v>
      </c>
      <c r="Y822" s="416">
        <v>2177</v>
      </c>
      <c r="Z822" s="416">
        <v>798529</v>
      </c>
      <c r="AA822" s="416">
        <v>963754</v>
      </c>
      <c r="AB822" s="416">
        <v>545566</v>
      </c>
      <c r="AC822" s="416">
        <v>222467</v>
      </c>
      <c r="AD822" s="416">
        <v>136804</v>
      </c>
      <c r="AE822" s="416">
        <v>54170</v>
      </c>
      <c r="AF822" s="416">
        <v>15729</v>
      </c>
      <c r="AG822" s="416">
        <v>2201</v>
      </c>
      <c r="AH822" s="416">
        <v>2741397</v>
      </c>
      <c r="AI822" s="416">
        <v>846.28888888888889</v>
      </c>
      <c r="AJ822" s="416">
        <v>1015.5466666666666</v>
      </c>
      <c r="AK822" s="416">
        <v>1184.8044444444445</v>
      </c>
      <c r="AL822" s="416">
        <v>1354.0622222222221</v>
      </c>
      <c r="AM822" s="416">
        <v>1523.32</v>
      </c>
      <c r="AN822" s="416">
        <v>1861.8355555555556</v>
      </c>
      <c r="AO822" s="416">
        <v>2200.3511111111111</v>
      </c>
      <c r="AP822" s="416">
        <v>2538.8666666666668</v>
      </c>
      <c r="AQ822" s="416">
        <v>3046.64</v>
      </c>
      <c r="AR822" s="416">
        <v>0</v>
      </c>
      <c r="AS822" s="416">
        <v>0</v>
      </c>
      <c r="AT822" s="416">
        <v>446.3</v>
      </c>
      <c r="AU822" s="416">
        <v>454.2</v>
      </c>
      <c r="AV822" s="416">
        <v>280.82</v>
      </c>
      <c r="AW822" s="416">
        <v>97.88</v>
      </c>
      <c r="AX822" s="416">
        <v>51.67</v>
      </c>
      <c r="AY822" s="416">
        <v>18.78</v>
      </c>
      <c r="AZ822" s="416">
        <v>4.7300000000000004</v>
      </c>
      <c r="BA822" s="416">
        <v>0.72</v>
      </c>
      <c r="BB822" s="416">
        <v>1355.1</v>
      </c>
      <c r="BC822" s="416">
        <v>2.57</v>
      </c>
      <c r="BD822" s="416">
        <v>340</v>
      </c>
      <c r="BE822" s="416">
        <v>359.23</v>
      </c>
      <c r="BF822" s="416">
        <v>122.09</v>
      </c>
      <c r="BG822" s="416">
        <v>48.17</v>
      </c>
      <c r="BH822" s="416">
        <v>21.8</v>
      </c>
      <c r="BI822" s="416">
        <v>5.84</v>
      </c>
      <c r="BJ822" s="416">
        <v>1.46</v>
      </c>
      <c r="BK822" s="416">
        <v>0</v>
      </c>
      <c r="BL822" s="416">
        <v>901.16</v>
      </c>
      <c r="BM822" s="416">
        <v>2.57</v>
      </c>
      <c r="BN822" s="416">
        <v>786.3</v>
      </c>
      <c r="BO822" s="416">
        <v>813.43</v>
      </c>
      <c r="BP822" s="416">
        <v>402.91</v>
      </c>
      <c r="BQ822" s="416">
        <v>146.05000000000001</v>
      </c>
      <c r="BR822" s="416">
        <v>73.47</v>
      </c>
      <c r="BS822" s="416">
        <v>24.62</v>
      </c>
      <c r="BT822" s="416">
        <v>6.19</v>
      </c>
      <c r="BU822" s="416">
        <v>0.72</v>
      </c>
      <c r="BV822" s="416">
        <v>2256.2599999999998</v>
      </c>
      <c r="BW822" s="416">
        <v>2.6</v>
      </c>
      <c r="BX822" s="416">
        <v>786.3</v>
      </c>
      <c r="BY822" s="416">
        <v>813.4</v>
      </c>
      <c r="BZ822" s="416">
        <v>402.9</v>
      </c>
      <c r="CA822" s="416">
        <v>146.1</v>
      </c>
      <c r="CB822" s="416">
        <v>73.5</v>
      </c>
      <c r="CC822" s="416">
        <v>24.6</v>
      </c>
      <c r="CD822" s="416">
        <v>6.2</v>
      </c>
      <c r="CE822" s="416">
        <v>0.7</v>
      </c>
      <c r="CF822" s="416">
        <v>2256.2999999999993</v>
      </c>
      <c r="CG822" s="247"/>
      <c r="CH822" s="247"/>
      <c r="CI822" s="247"/>
      <c r="CJ822" s="247"/>
      <c r="CK822" s="247"/>
      <c r="CL822" s="247"/>
      <c r="CM822" s="247"/>
      <c r="CN822" s="247"/>
      <c r="CO822" s="247"/>
      <c r="CP822" s="247"/>
      <c r="CQ822" s="247"/>
      <c r="CR822" s="247"/>
      <c r="CS822" s="247"/>
      <c r="CT822" s="247"/>
      <c r="CU822" s="247"/>
      <c r="CV822" s="247"/>
      <c r="CW822" s="247"/>
      <c r="CX822" s="247"/>
      <c r="CY822" s="247"/>
      <c r="CZ822" s="247"/>
      <c r="DA822" s="247"/>
      <c r="DB822" s="247"/>
      <c r="DC822" s="247"/>
      <c r="DD822" s="247"/>
      <c r="DE822" s="247"/>
    </row>
    <row r="823" spans="1:109" x14ac:dyDescent="0.2">
      <c r="A823" s="150" t="s">
        <v>480</v>
      </c>
      <c r="B823" s="151" t="s">
        <v>280</v>
      </c>
      <c r="C823" s="152" t="s">
        <v>128</v>
      </c>
      <c r="D823" s="404" t="s">
        <v>479</v>
      </c>
      <c r="E823" s="416">
        <v>0</v>
      </c>
      <c r="F823" s="416">
        <v>572311</v>
      </c>
      <c r="G823" s="416">
        <v>1827482</v>
      </c>
      <c r="H823" s="416">
        <v>2687958</v>
      </c>
      <c r="I823" s="416">
        <v>2768786</v>
      </c>
      <c r="J823" s="416">
        <v>1472382</v>
      </c>
      <c r="K823" s="416">
        <v>552371</v>
      </c>
      <c r="L823" s="416">
        <v>191174</v>
      </c>
      <c r="M823" s="416">
        <v>5853</v>
      </c>
      <c r="N823" s="416">
        <v>10078317</v>
      </c>
      <c r="O823" s="416">
        <v>0</v>
      </c>
      <c r="P823" s="416">
        <v>1851230</v>
      </c>
      <c r="Q823" s="416">
        <v>3698035</v>
      </c>
      <c r="R823" s="416">
        <v>5766335</v>
      </c>
      <c r="S823" s="416">
        <v>3999850</v>
      </c>
      <c r="T823" s="416">
        <v>1145381</v>
      </c>
      <c r="U823" s="416">
        <v>295886</v>
      </c>
      <c r="V823" s="416">
        <v>62161</v>
      </c>
      <c r="W823" s="416">
        <v>6783</v>
      </c>
      <c r="X823" s="416">
        <v>16825661</v>
      </c>
      <c r="Y823" s="416">
        <v>0</v>
      </c>
      <c r="Z823" s="416">
        <v>2423541</v>
      </c>
      <c r="AA823" s="416">
        <v>5525517</v>
      </c>
      <c r="AB823" s="416">
        <v>8454293</v>
      </c>
      <c r="AC823" s="416">
        <v>6768636</v>
      </c>
      <c r="AD823" s="416">
        <v>2617763</v>
      </c>
      <c r="AE823" s="416">
        <v>848257</v>
      </c>
      <c r="AF823" s="416">
        <v>253335</v>
      </c>
      <c r="AG823" s="416">
        <v>12636</v>
      </c>
      <c r="AH823" s="416">
        <v>26903978</v>
      </c>
      <c r="AI823" s="416">
        <v>821.84444444444443</v>
      </c>
      <c r="AJ823" s="416">
        <v>986.21333333333325</v>
      </c>
      <c r="AK823" s="416">
        <v>1150.5822222222223</v>
      </c>
      <c r="AL823" s="416">
        <v>1314.951111111111</v>
      </c>
      <c r="AM823" s="416">
        <v>1479.32</v>
      </c>
      <c r="AN823" s="416">
        <v>1808.0577777777778</v>
      </c>
      <c r="AO823" s="416">
        <v>2136.7955555555554</v>
      </c>
      <c r="AP823" s="416">
        <v>2465.5333333333333</v>
      </c>
      <c r="AQ823" s="416">
        <v>2958.64</v>
      </c>
      <c r="AR823" s="416">
        <v>0</v>
      </c>
      <c r="AS823" s="416">
        <v>0</v>
      </c>
      <c r="AT823" s="416">
        <v>580.31156206905882</v>
      </c>
      <c r="AU823" s="416">
        <v>1588.3106523846864</v>
      </c>
      <c r="AV823" s="416">
        <v>2044.1505218613959</v>
      </c>
      <c r="AW823" s="416">
        <v>1871.6613038423061</v>
      </c>
      <c r="AX823" s="416">
        <v>814.34455142780587</v>
      </c>
      <c r="AY823" s="416">
        <v>258.50437519109613</v>
      </c>
      <c r="AZ823" s="416">
        <v>77.53859881567206</v>
      </c>
      <c r="BA823" s="416">
        <v>1.9782738014763541</v>
      </c>
      <c r="BB823" s="416">
        <v>7236.7998393934968</v>
      </c>
      <c r="BC823" s="416">
        <v>0</v>
      </c>
      <c r="BD823" s="416">
        <v>1877.1090771435527</v>
      </c>
      <c r="BE823" s="416">
        <v>3214.0553961086366</v>
      </c>
      <c r="BF823" s="416">
        <v>4385.2086600600278</v>
      </c>
      <c r="BG823" s="416">
        <v>2703.8436578968717</v>
      </c>
      <c r="BH823" s="416">
        <v>633.48694609070992</v>
      </c>
      <c r="BI823" s="416">
        <v>138.47183425232799</v>
      </c>
      <c r="BJ823" s="416">
        <v>25.211989292377581</v>
      </c>
      <c r="BK823" s="416">
        <v>2.2926074142173434</v>
      </c>
      <c r="BL823" s="416">
        <v>12979.680168258723</v>
      </c>
      <c r="BM823" s="416">
        <v>0</v>
      </c>
      <c r="BN823" s="416">
        <v>2457.42</v>
      </c>
      <c r="BO823" s="416">
        <v>4802.37</v>
      </c>
      <c r="BP823" s="416">
        <v>6429.36</v>
      </c>
      <c r="BQ823" s="416">
        <v>4575.5</v>
      </c>
      <c r="BR823" s="416">
        <v>1447.83</v>
      </c>
      <c r="BS823" s="416">
        <v>396.98</v>
      </c>
      <c r="BT823" s="416">
        <v>102.75</v>
      </c>
      <c r="BU823" s="416">
        <v>4.2699999999999996</v>
      </c>
      <c r="BV823" s="416">
        <v>20216.480000000003</v>
      </c>
      <c r="BW823" s="416">
        <v>0</v>
      </c>
      <c r="BX823" s="416">
        <v>0</v>
      </c>
      <c r="BY823" s="416">
        <v>0</v>
      </c>
      <c r="BZ823" s="416">
        <v>0</v>
      </c>
      <c r="CA823" s="416">
        <v>0</v>
      </c>
      <c r="CB823" s="416">
        <v>0</v>
      </c>
      <c r="CC823" s="416">
        <v>0</v>
      </c>
      <c r="CD823" s="416">
        <v>0</v>
      </c>
      <c r="CE823" s="416">
        <v>0</v>
      </c>
      <c r="CF823" s="416">
        <v>0</v>
      </c>
      <c r="CG823" s="247"/>
      <c r="CH823" s="247"/>
      <c r="CI823" s="247"/>
      <c r="CJ823" s="247"/>
      <c r="CK823" s="247"/>
      <c r="CL823" s="247"/>
      <c r="CM823" s="247"/>
      <c r="CN823" s="247"/>
      <c r="CO823" s="247"/>
      <c r="CP823" s="247"/>
      <c r="CQ823" s="247"/>
      <c r="CR823" s="247"/>
      <c r="CS823" s="247"/>
      <c r="CT823" s="247"/>
      <c r="CU823" s="247"/>
      <c r="CV823" s="247"/>
      <c r="CW823" s="247"/>
      <c r="CX823" s="247"/>
      <c r="CY823" s="247"/>
      <c r="CZ823" s="247"/>
      <c r="DA823" s="247"/>
      <c r="DB823" s="247"/>
      <c r="DC823" s="247"/>
      <c r="DD823" s="247"/>
      <c r="DE823" s="247"/>
    </row>
    <row r="824" spans="1:109" x14ac:dyDescent="0.2">
      <c r="A824" s="150" t="s">
        <v>482</v>
      </c>
      <c r="B824" s="151" t="s">
        <v>276</v>
      </c>
      <c r="C824" s="152" t="s">
        <v>69</v>
      </c>
      <c r="D824" s="404" t="s">
        <v>481</v>
      </c>
      <c r="E824" s="416">
        <v>651</v>
      </c>
      <c r="F824" s="416">
        <v>200346</v>
      </c>
      <c r="G824" s="416">
        <v>859668</v>
      </c>
      <c r="H824" s="416">
        <v>1671078</v>
      </c>
      <c r="I824" s="416">
        <v>177640</v>
      </c>
      <c r="J824" s="416">
        <v>87555</v>
      </c>
      <c r="K824" s="416">
        <v>20175</v>
      </c>
      <c r="L824" s="416">
        <v>10209</v>
      </c>
      <c r="M824" s="416">
        <v>0</v>
      </c>
      <c r="N824" s="416">
        <v>3027322</v>
      </c>
      <c r="O824" s="416">
        <v>330</v>
      </c>
      <c r="P824" s="416">
        <v>402019</v>
      </c>
      <c r="Q824" s="416">
        <v>1083634</v>
      </c>
      <c r="R824" s="416">
        <v>1421299</v>
      </c>
      <c r="S824" s="416">
        <v>213452</v>
      </c>
      <c r="T824" s="416">
        <v>57713</v>
      </c>
      <c r="U824" s="416">
        <v>14186</v>
      </c>
      <c r="V824" s="416">
        <v>2792</v>
      </c>
      <c r="W824" s="416">
        <v>2376</v>
      </c>
      <c r="X824" s="416">
        <v>3197801</v>
      </c>
      <c r="Y824" s="416">
        <v>981</v>
      </c>
      <c r="Z824" s="416">
        <v>602365</v>
      </c>
      <c r="AA824" s="416">
        <v>1943302</v>
      </c>
      <c r="AB824" s="416">
        <v>3092377</v>
      </c>
      <c r="AC824" s="416">
        <v>391092</v>
      </c>
      <c r="AD824" s="416">
        <v>145268</v>
      </c>
      <c r="AE824" s="416">
        <v>34361</v>
      </c>
      <c r="AF824" s="416">
        <v>13001</v>
      </c>
      <c r="AG824" s="416">
        <v>2376</v>
      </c>
      <c r="AH824" s="416">
        <v>6225123</v>
      </c>
      <c r="AI824" s="416">
        <v>868.52222222222224</v>
      </c>
      <c r="AJ824" s="416">
        <v>1042.2266666666665</v>
      </c>
      <c r="AK824" s="416">
        <v>1215.931111111111</v>
      </c>
      <c r="AL824" s="416">
        <v>1389.6355555555554</v>
      </c>
      <c r="AM824" s="416">
        <v>1563.34</v>
      </c>
      <c r="AN824" s="416">
        <v>1910.748888888889</v>
      </c>
      <c r="AO824" s="416">
        <v>2258.1577777777775</v>
      </c>
      <c r="AP824" s="416">
        <v>2605.5666666666666</v>
      </c>
      <c r="AQ824" s="416">
        <v>3126.68</v>
      </c>
      <c r="AR824" s="416">
        <v>0</v>
      </c>
      <c r="AS824" s="416">
        <v>0.74954904243478704</v>
      </c>
      <c r="AT824" s="416">
        <v>192.22881778755746</v>
      </c>
      <c r="AU824" s="416">
        <v>707.00386900573687</v>
      </c>
      <c r="AV824" s="416">
        <v>1202.5296800440085</v>
      </c>
      <c r="AW824" s="416">
        <v>113.62851331124388</v>
      </c>
      <c r="AX824" s="416">
        <v>45.822347724045365</v>
      </c>
      <c r="AY824" s="416">
        <v>8.9342738574511582</v>
      </c>
      <c r="AZ824" s="416">
        <v>3.918149602773549</v>
      </c>
      <c r="BA824" s="416">
        <v>0</v>
      </c>
      <c r="BB824" s="416">
        <v>2274.8152003752516</v>
      </c>
      <c r="BC824" s="416">
        <v>0.37995573579643582</v>
      </c>
      <c r="BD824" s="416">
        <v>385.73087108370549</v>
      </c>
      <c r="BE824" s="416">
        <v>891.19686970570342</v>
      </c>
      <c r="BF824" s="416">
        <v>1022.7854305525351</v>
      </c>
      <c r="BG824" s="416">
        <v>136.53587831181957</v>
      </c>
      <c r="BH824" s="416">
        <v>30.204387575784711</v>
      </c>
      <c r="BI824" s="416">
        <v>6.2821119673755703</v>
      </c>
      <c r="BJ824" s="416">
        <v>1.0715519336804533</v>
      </c>
      <c r="BK824" s="416">
        <v>0.75991147159287176</v>
      </c>
      <c r="BL824" s="416">
        <v>2474.946968337993</v>
      </c>
      <c r="BM824" s="416">
        <v>1.1299999999999999</v>
      </c>
      <c r="BN824" s="416">
        <v>577.96</v>
      </c>
      <c r="BO824" s="416">
        <v>1598.2</v>
      </c>
      <c r="BP824" s="416">
        <v>2225.3200000000002</v>
      </c>
      <c r="BQ824" s="416">
        <v>250.16</v>
      </c>
      <c r="BR824" s="416">
        <v>76.03</v>
      </c>
      <c r="BS824" s="416">
        <v>15.22</v>
      </c>
      <c r="BT824" s="416">
        <v>4.99</v>
      </c>
      <c r="BU824" s="416">
        <v>0.76</v>
      </c>
      <c r="BV824" s="416">
        <v>4749.7700000000004</v>
      </c>
      <c r="BW824" s="416">
        <v>1.1299999999999999</v>
      </c>
      <c r="BX824" s="416">
        <v>577.96</v>
      </c>
      <c r="BY824" s="416">
        <v>1598.2</v>
      </c>
      <c r="BZ824" s="416">
        <v>2225.3200000000002</v>
      </c>
      <c r="CA824" s="416">
        <v>250.16</v>
      </c>
      <c r="CB824" s="416">
        <v>76.03</v>
      </c>
      <c r="CC824" s="416">
        <v>15.22</v>
      </c>
      <c r="CD824" s="416">
        <v>4.99</v>
      </c>
      <c r="CE824" s="416">
        <v>0.76</v>
      </c>
      <c r="CF824" s="416">
        <v>4749.7700000000004</v>
      </c>
      <c r="CG824" s="247"/>
      <c r="CH824" s="247"/>
      <c r="CI824" s="247"/>
      <c r="CJ824" s="247"/>
      <c r="CK824" s="247"/>
      <c r="CL824" s="247"/>
      <c r="CM824" s="247"/>
      <c r="CN824" s="247"/>
      <c r="CO824" s="247"/>
      <c r="CP824" s="247"/>
      <c r="CQ824" s="247"/>
      <c r="CR824" s="247"/>
      <c r="CS824" s="247"/>
      <c r="CT824" s="247"/>
      <c r="CU824" s="247"/>
      <c r="CV824" s="247"/>
      <c r="CW824" s="247"/>
      <c r="CX824" s="247"/>
      <c r="CY824" s="247"/>
      <c r="CZ824" s="247"/>
      <c r="DA824" s="247"/>
      <c r="DB824" s="247"/>
      <c r="DC824" s="247"/>
      <c r="DD824" s="247"/>
      <c r="DE824" s="247"/>
    </row>
    <row r="825" spans="1:109" x14ac:dyDescent="0.2">
      <c r="A825" s="150" t="s">
        <v>484</v>
      </c>
      <c r="B825" s="151" t="s">
        <v>276</v>
      </c>
      <c r="C825" s="152" t="s">
        <v>283</v>
      </c>
      <c r="D825" s="404" t="s">
        <v>483</v>
      </c>
      <c r="E825" s="416">
        <v>5501.19</v>
      </c>
      <c r="F825" s="416">
        <v>1077079.76</v>
      </c>
      <c r="G825" s="416">
        <v>1077748.05</v>
      </c>
      <c r="H825" s="416">
        <v>890766.54</v>
      </c>
      <c r="I825" s="416">
        <v>383211.89</v>
      </c>
      <c r="J825" s="416">
        <v>224616.46</v>
      </c>
      <c r="K825" s="416">
        <v>90325.78</v>
      </c>
      <c r="L825" s="416">
        <v>54520.75</v>
      </c>
      <c r="M825" s="416">
        <v>3235.16</v>
      </c>
      <c r="N825" s="416">
        <v>3807005.58</v>
      </c>
      <c r="O825" s="416">
        <v>8649.2800000000007</v>
      </c>
      <c r="P825" s="416">
        <v>1015129.53</v>
      </c>
      <c r="Q825" s="416">
        <v>1275539.1000000001</v>
      </c>
      <c r="R825" s="416">
        <v>704245</v>
      </c>
      <c r="S825" s="416">
        <v>178373</v>
      </c>
      <c r="T825" s="416">
        <v>111684.29</v>
      </c>
      <c r="U825" s="416">
        <v>51187.41</v>
      </c>
      <c r="V825" s="416">
        <v>21660.83</v>
      </c>
      <c r="W825" s="416">
        <v>0</v>
      </c>
      <c r="X825" s="416">
        <v>3366468.4400000004</v>
      </c>
      <c r="Y825" s="416">
        <v>14150.470000000001</v>
      </c>
      <c r="Z825" s="416">
        <v>2092209.29</v>
      </c>
      <c r="AA825" s="416">
        <v>2353287.1500000004</v>
      </c>
      <c r="AB825" s="416">
        <v>1595011.54</v>
      </c>
      <c r="AC825" s="416">
        <v>561584.89</v>
      </c>
      <c r="AD825" s="416">
        <v>336300.75</v>
      </c>
      <c r="AE825" s="416">
        <v>141513.19</v>
      </c>
      <c r="AF825" s="416">
        <v>76181.58</v>
      </c>
      <c r="AG825" s="416">
        <v>3235.16</v>
      </c>
      <c r="AH825" s="416">
        <v>7173474.0200000005</v>
      </c>
      <c r="AI825" s="416">
        <v>893.22777777777776</v>
      </c>
      <c r="AJ825" s="416">
        <v>1071.8733333333332</v>
      </c>
      <c r="AK825" s="416">
        <v>1250.5188888888888</v>
      </c>
      <c r="AL825" s="416">
        <v>1429.1644444444444</v>
      </c>
      <c r="AM825" s="416">
        <v>1607.81</v>
      </c>
      <c r="AN825" s="416">
        <v>1965.1011111111111</v>
      </c>
      <c r="AO825" s="416">
        <v>2322.3922222222222</v>
      </c>
      <c r="AP825" s="416">
        <v>2679.6833333333334</v>
      </c>
      <c r="AQ825" s="416">
        <v>3215.62</v>
      </c>
      <c r="AR825" s="416">
        <v>0</v>
      </c>
      <c r="AS825" s="416">
        <v>6.1587762235587533</v>
      </c>
      <c r="AT825" s="416">
        <v>1004.8573152300335</v>
      </c>
      <c r="AU825" s="416">
        <v>861.84068035757616</v>
      </c>
      <c r="AV825" s="416">
        <v>623.27784843980328</v>
      </c>
      <c r="AW825" s="416">
        <v>238.34401452907994</v>
      </c>
      <c r="AX825" s="416">
        <v>114.30274947684343</v>
      </c>
      <c r="AY825" s="416">
        <v>38.893421677743206</v>
      </c>
      <c r="AZ825" s="416">
        <v>20.345967496159371</v>
      </c>
      <c r="BA825" s="416">
        <v>1.0060765886516441</v>
      </c>
      <c r="BB825" s="416">
        <v>2909.0268500194497</v>
      </c>
      <c r="BC825" s="416">
        <v>9.6831740068789234</v>
      </c>
      <c r="BD825" s="416">
        <v>947.06109241763659</v>
      </c>
      <c r="BE825" s="416">
        <v>1020.0078634024811</v>
      </c>
      <c r="BF825" s="416">
        <v>492.76694696512652</v>
      </c>
      <c r="BG825" s="416">
        <v>110.94159135718773</v>
      </c>
      <c r="BH825" s="416">
        <v>56.83386435869005</v>
      </c>
      <c r="BI825" s="416">
        <v>22.040811844874515</v>
      </c>
      <c r="BJ825" s="416">
        <v>8.0833543764499538</v>
      </c>
      <c r="BK825" s="416">
        <v>0</v>
      </c>
      <c r="BL825" s="416">
        <v>2667.4186987293251</v>
      </c>
      <c r="BM825" s="416">
        <v>15.84</v>
      </c>
      <c r="BN825" s="416">
        <v>1951.92</v>
      </c>
      <c r="BO825" s="416">
        <v>1881.85</v>
      </c>
      <c r="BP825" s="416">
        <v>1116.04</v>
      </c>
      <c r="BQ825" s="416">
        <v>349.29</v>
      </c>
      <c r="BR825" s="416">
        <v>171.14</v>
      </c>
      <c r="BS825" s="416">
        <v>60.93</v>
      </c>
      <c r="BT825" s="416">
        <v>28.43</v>
      </c>
      <c r="BU825" s="416">
        <v>1.01</v>
      </c>
      <c r="BV825" s="416">
        <v>5576.4500000000007</v>
      </c>
      <c r="BW825" s="416">
        <v>0</v>
      </c>
      <c r="BX825" s="416">
        <v>0</v>
      </c>
      <c r="BY825" s="416">
        <v>0</v>
      </c>
      <c r="BZ825" s="416">
        <v>0</v>
      </c>
      <c r="CA825" s="416">
        <v>0</v>
      </c>
      <c r="CB825" s="416">
        <v>0</v>
      </c>
      <c r="CC825" s="416">
        <v>0</v>
      </c>
      <c r="CD825" s="416">
        <v>0</v>
      </c>
      <c r="CE825" s="416">
        <v>0</v>
      </c>
      <c r="CF825" s="416">
        <v>0</v>
      </c>
      <c r="CG825" s="247"/>
      <c r="CH825" s="247"/>
      <c r="CI825" s="247"/>
      <c r="CJ825" s="247"/>
      <c r="CK825" s="247"/>
      <c r="CL825" s="247"/>
      <c r="CM825" s="247"/>
      <c r="CN825" s="247"/>
      <c r="CO825" s="247"/>
      <c r="CP825" s="247"/>
      <c r="CQ825" s="247"/>
      <c r="CR825" s="247"/>
      <c r="CS825" s="247"/>
      <c r="CT825" s="247"/>
      <c r="CU825" s="247"/>
      <c r="CV825" s="247"/>
      <c r="CW825" s="247"/>
      <c r="CX825" s="247"/>
      <c r="CY825" s="247"/>
      <c r="CZ825" s="247"/>
      <c r="DA825" s="247"/>
      <c r="DB825" s="247"/>
      <c r="DC825" s="247"/>
      <c r="DD825" s="247"/>
      <c r="DE825" s="247"/>
    </row>
    <row r="826" spans="1:109" x14ac:dyDescent="0.2">
      <c r="A826" s="150" t="s">
        <v>486</v>
      </c>
      <c r="B826" s="151" t="s">
        <v>280</v>
      </c>
      <c r="C826" s="152" t="s">
        <v>128</v>
      </c>
      <c r="D826" s="404" t="s">
        <v>485</v>
      </c>
      <c r="E826" s="416">
        <v>0</v>
      </c>
      <c r="F826" s="416">
        <v>62661</v>
      </c>
      <c r="G826" s="416">
        <v>623099</v>
      </c>
      <c r="H826" s="416">
        <v>1912427</v>
      </c>
      <c r="I826" s="416">
        <v>2169701</v>
      </c>
      <c r="J826" s="416">
        <v>1569634</v>
      </c>
      <c r="K826" s="416">
        <v>361722</v>
      </c>
      <c r="L826" s="416">
        <v>157422</v>
      </c>
      <c r="M826" s="416">
        <v>5306</v>
      </c>
      <c r="N826" s="416">
        <v>6861972</v>
      </c>
      <c r="O826" s="416">
        <v>0</v>
      </c>
      <c r="P826" s="416">
        <v>69745</v>
      </c>
      <c r="Q826" s="416">
        <v>571895</v>
      </c>
      <c r="R826" s="416">
        <v>2688287</v>
      </c>
      <c r="S826" s="416">
        <v>2803531</v>
      </c>
      <c r="T826" s="416">
        <v>1357111</v>
      </c>
      <c r="U826" s="416">
        <v>294481</v>
      </c>
      <c r="V826" s="416">
        <v>41616</v>
      </c>
      <c r="W826" s="416">
        <v>2462</v>
      </c>
      <c r="X826" s="416">
        <v>7829128</v>
      </c>
      <c r="Y826" s="416">
        <v>0</v>
      </c>
      <c r="Z826" s="416">
        <v>132406</v>
      </c>
      <c r="AA826" s="416">
        <v>1194994</v>
      </c>
      <c r="AB826" s="416">
        <v>4600714</v>
      </c>
      <c r="AC826" s="416">
        <v>4973232</v>
      </c>
      <c r="AD826" s="416">
        <v>2926745</v>
      </c>
      <c r="AE826" s="416">
        <v>656203</v>
      </c>
      <c r="AF826" s="416">
        <v>199038</v>
      </c>
      <c r="AG826" s="416">
        <v>7768</v>
      </c>
      <c r="AH826" s="416">
        <v>14691100</v>
      </c>
      <c r="AI826" s="416">
        <v>849.64444444444439</v>
      </c>
      <c r="AJ826" s="416">
        <v>1019.5733333333333</v>
      </c>
      <c r="AK826" s="416">
        <v>1189.5022222222221</v>
      </c>
      <c r="AL826" s="416">
        <v>1359.431111111111</v>
      </c>
      <c r="AM826" s="416">
        <v>1529.36</v>
      </c>
      <c r="AN826" s="416">
        <v>1869.2177777777779</v>
      </c>
      <c r="AO826" s="416">
        <v>2209.0755555555552</v>
      </c>
      <c r="AP826" s="416">
        <v>2548.9333333333334</v>
      </c>
      <c r="AQ826" s="416">
        <v>3058.72</v>
      </c>
      <c r="AR826" s="416">
        <v>0</v>
      </c>
      <c r="AS826" s="416">
        <v>0</v>
      </c>
      <c r="AT826" s="416">
        <v>61.458060888214682</v>
      </c>
      <c r="AU826" s="416">
        <v>523.83172419462107</v>
      </c>
      <c r="AV826" s="416">
        <v>1406.7847825234085</v>
      </c>
      <c r="AW826" s="416">
        <v>1418.6986713396454</v>
      </c>
      <c r="AX826" s="416">
        <v>839.72772924622063</v>
      </c>
      <c r="AY826" s="416">
        <v>163.74360718007736</v>
      </c>
      <c r="AZ826" s="416">
        <v>61.759951875294242</v>
      </c>
      <c r="BA826" s="416">
        <v>1.7347125595020141</v>
      </c>
      <c r="BB826" s="416">
        <v>4477.7392398069842</v>
      </c>
      <c r="BC826" s="416">
        <v>0</v>
      </c>
      <c r="BD826" s="416">
        <v>68.406065282209553</v>
      </c>
      <c r="BE826" s="416">
        <v>480.78514635440411</v>
      </c>
      <c r="BF826" s="416">
        <v>1977.5088108751374</v>
      </c>
      <c r="BG826" s="416">
        <v>1833.1400062771356</v>
      </c>
      <c r="BH826" s="416">
        <v>726.03150694051465</v>
      </c>
      <c r="BI826" s="416">
        <v>133.30508287026049</v>
      </c>
      <c r="BJ826" s="416">
        <v>16.326829523460795</v>
      </c>
      <c r="BK826" s="416">
        <v>0.80491185855521274</v>
      </c>
      <c r="BL826" s="416">
        <v>5236.3083599816773</v>
      </c>
      <c r="BM826" s="416">
        <v>0</v>
      </c>
      <c r="BN826" s="416">
        <v>129.86000000000001</v>
      </c>
      <c r="BO826" s="416">
        <v>1004.62</v>
      </c>
      <c r="BP826" s="416">
        <v>3384.29</v>
      </c>
      <c r="BQ826" s="416">
        <v>3251.84</v>
      </c>
      <c r="BR826" s="416">
        <v>1565.76</v>
      </c>
      <c r="BS826" s="416">
        <v>297.05</v>
      </c>
      <c r="BT826" s="416">
        <v>78.09</v>
      </c>
      <c r="BU826" s="416">
        <v>2.54</v>
      </c>
      <c r="BV826" s="416">
        <v>9714.0500000000011</v>
      </c>
      <c r="BW826" s="416">
        <v>0</v>
      </c>
      <c r="BX826" s="416">
        <v>129.9</v>
      </c>
      <c r="BY826" s="416">
        <v>1004.6</v>
      </c>
      <c r="BZ826" s="416">
        <v>3384.3</v>
      </c>
      <c r="CA826" s="416">
        <v>3251.8</v>
      </c>
      <c r="CB826" s="416">
        <v>1565.8</v>
      </c>
      <c r="CC826" s="416">
        <v>297.10000000000002</v>
      </c>
      <c r="CD826" s="416">
        <v>78.099999999999994</v>
      </c>
      <c r="CE826" s="416">
        <v>2.5</v>
      </c>
      <c r="CF826" s="416">
        <v>9714.1</v>
      </c>
      <c r="CG826" s="247"/>
      <c r="CH826" s="247"/>
      <c r="CI826" s="247"/>
      <c r="CJ826" s="247"/>
      <c r="CK826" s="247"/>
      <c r="CL826" s="247"/>
      <c r="CM826" s="247"/>
      <c r="CN826" s="247"/>
      <c r="CO826" s="247"/>
      <c r="CP826" s="247"/>
      <c r="CQ826" s="247"/>
      <c r="CR826" s="247"/>
      <c r="CS826" s="247"/>
      <c r="CT826" s="247"/>
      <c r="CU826" s="247"/>
      <c r="CV826" s="247"/>
      <c r="CW826" s="247"/>
      <c r="CX826" s="247"/>
      <c r="CY826" s="247"/>
      <c r="CZ826" s="247"/>
      <c r="DA826" s="247"/>
      <c r="DB826" s="247"/>
      <c r="DC826" s="247"/>
      <c r="DD826" s="247"/>
      <c r="DE826" s="247"/>
    </row>
    <row r="827" spans="1:109" x14ac:dyDescent="0.2">
      <c r="A827" s="150" t="s">
        <v>488</v>
      </c>
      <c r="B827" s="151" t="s">
        <v>276</v>
      </c>
      <c r="C827" s="152" t="s">
        <v>277</v>
      </c>
      <c r="D827" s="404" t="s">
        <v>487</v>
      </c>
      <c r="E827" s="416">
        <v>0</v>
      </c>
      <c r="F827" s="416">
        <v>55442</v>
      </c>
      <c r="G827" s="416">
        <v>174005</v>
      </c>
      <c r="H827" s="416">
        <v>591293</v>
      </c>
      <c r="I827" s="416">
        <v>271142</v>
      </c>
      <c r="J827" s="416">
        <v>155789</v>
      </c>
      <c r="K827" s="416">
        <v>32044</v>
      </c>
      <c r="L827" s="416">
        <v>15099</v>
      </c>
      <c r="M827" s="416">
        <v>0</v>
      </c>
      <c r="N827" s="416">
        <v>1294814</v>
      </c>
      <c r="O827" s="416">
        <v>0</v>
      </c>
      <c r="P827" s="416">
        <v>69338</v>
      </c>
      <c r="Q827" s="416">
        <v>256774</v>
      </c>
      <c r="R827" s="416">
        <v>657833</v>
      </c>
      <c r="S827" s="416">
        <v>311593</v>
      </c>
      <c r="T827" s="416">
        <v>114222</v>
      </c>
      <c r="U827" s="416">
        <v>35077</v>
      </c>
      <c r="V827" s="416">
        <v>12581</v>
      </c>
      <c r="W827" s="416">
        <v>0</v>
      </c>
      <c r="X827" s="416">
        <v>1457418</v>
      </c>
      <c r="Y827" s="416">
        <v>0</v>
      </c>
      <c r="Z827" s="416">
        <v>124780</v>
      </c>
      <c r="AA827" s="416">
        <v>430779</v>
      </c>
      <c r="AB827" s="416">
        <v>1249126</v>
      </c>
      <c r="AC827" s="416">
        <v>582735</v>
      </c>
      <c r="AD827" s="416">
        <v>270011</v>
      </c>
      <c r="AE827" s="416">
        <v>67121</v>
      </c>
      <c r="AF827" s="416">
        <v>27680</v>
      </c>
      <c r="AG827" s="416">
        <v>0</v>
      </c>
      <c r="AH827" s="416">
        <v>2752232</v>
      </c>
      <c r="AI827" s="416">
        <v>816.67222222222222</v>
      </c>
      <c r="AJ827" s="416">
        <v>980.00666666666666</v>
      </c>
      <c r="AK827" s="416">
        <v>1143.3411111111111</v>
      </c>
      <c r="AL827" s="416">
        <v>1306.6755555555555</v>
      </c>
      <c r="AM827" s="416">
        <v>1470.01</v>
      </c>
      <c r="AN827" s="416">
        <v>1796.6788888888891</v>
      </c>
      <c r="AO827" s="416">
        <v>2123.3477777777775</v>
      </c>
      <c r="AP827" s="416">
        <v>2450.0166666666669</v>
      </c>
      <c r="AQ827" s="416">
        <v>2940.02</v>
      </c>
      <c r="AR827" s="416">
        <v>0</v>
      </c>
      <c r="AS827" s="416">
        <v>0</v>
      </c>
      <c r="AT827" s="416">
        <v>56.573084536839886</v>
      </c>
      <c r="AU827" s="416">
        <v>152.18992679350092</v>
      </c>
      <c r="AV827" s="416">
        <v>452.51707471377745</v>
      </c>
      <c r="AW827" s="416">
        <v>184.44908538037157</v>
      </c>
      <c r="AX827" s="416">
        <v>86.709428692816545</v>
      </c>
      <c r="AY827" s="416">
        <v>15.091263115426218</v>
      </c>
      <c r="AZ827" s="416">
        <v>6.1628152189440879</v>
      </c>
      <c r="BA827" s="416">
        <v>0</v>
      </c>
      <c r="BB827" s="416">
        <v>953.69267845167667</v>
      </c>
      <c r="BC827" s="416">
        <v>0</v>
      </c>
      <c r="BD827" s="416">
        <v>70.752579914422356</v>
      </c>
      <c r="BE827" s="416">
        <v>224.58214569968911</v>
      </c>
      <c r="BF827" s="416">
        <v>503.44019768573003</v>
      </c>
      <c r="BG827" s="416">
        <v>211.96658526132475</v>
      </c>
      <c r="BH827" s="416">
        <v>63.573964555590521</v>
      </c>
      <c r="BI827" s="416">
        <v>16.519667841087426</v>
      </c>
      <c r="BJ827" s="416">
        <v>5.135067108387017</v>
      </c>
      <c r="BK827" s="416">
        <v>0</v>
      </c>
      <c r="BL827" s="416">
        <v>1095.970208066231</v>
      </c>
      <c r="BM827" s="416">
        <v>0</v>
      </c>
      <c r="BN827" s="416">
        <v>127.33</v>
      </c>
      <c r="BO827" s="416">
        <v>376.77</v>
      </c>
      <c r="BP827" s="416">
        <v>955.96</v>
      </c>
      <c r="BQ827" s="416">
        <v>396.42</v>
      </c>
      <c r="BR827" s="416">
        <v>150.28</v>
      </c>
      <c r="BS827" s="416">
        <v>31.61</v>
      </c>
      <c r="BT827" s="416">
        <v>11.3</v>
      </c>
      <c r="BU827" s="416">
        <v>0</v>
      </c>
      <c r="BV827" s="416">
        <v>2049.67</v>
      </c>
      <c r="BW827" s="416">
        <v>0</v>
      </c>
      <c r="BX827" s="416">
        <v>0</v>
      </c>
      <c r="BY827" s="416">
        <v>0</v>
      </c>
      <c r="BZ827" s="416">
        <v>0</v>
      </c>
      <c r="CA827" s="416">
        <v>0</v>
      </c>
      <c r="CB827" s="416">
        <v>0</v>
      </c>
      <c r="CC827" s="416">
        <v>0</v>
      </c>
      <c r="CD827" s="416">
        <v>0</v>
      </c>
      <c r="CE827" s="416">
        <v>0</v>
      </c>
      <c r="CF827" s="416">
        <v>0</v>
      </c>
      <c r="CG827" s="247"/>
      <c r="CH827" s="247"/>
      <c r="CI827" s="247"/>
      <c r="CJ827" s="247"/>
      <c r="CK827" s="247"/>
      <c r="CL827" s="247"/>
      <c r="CM827" s="247"/>
      <c r="CN827" s="247"/>
      <c r="CO827" s="247"/>
      <c r="CP827" s="247"/>
      <c r="CQ827" s="247"/>
      <c r="CR827" s="247"/>
      <c r="CS827" s="247"/>
      <c r="CT827" s="247"/>
      <c r="CU827" s="247"/>
      <c r="CV827" s="247"/>
      <c r="CW827" s="247"/>
      <c r="CX827" s="247"/>
      <c r="CY827" s="247"/>
      <c r="CZ827" s="247"/>
      <c r="DA827" s="247"/>
      <c r="DB827" s="247"/>
      <c r="DC827" s="247"/>
      <c r="DD827" s="247"/>
      <c r="DE827" s="247"/>
    </row>
    <row r="828" spans="1:109" x14ac:dyDescent="0.2">
      <c r="A828" s="150" t="s">
        <v>489</v>
      </c>
      <c r="B828" s="151" t="s">
        <v>284</v>
      </c>
      <c r="C828" s="152" t="s">
        <v>293</v>
      </c>
      <c r="D828" s="404" t="s">
        <v>300</v>
      </c>
      <c r="E828" s="416">
        <v>20629</v>
      </c>
      <c r="F828" s="416">
        <v>3652365</v>
      </c>
      <c r="G828" s="416">
        <v>896130</v>
      </c>
      <c r="H828" s="416">
        <v>410748</v>
      </c>
      <c r="I828" s="416">
        <v>120411</v>
      </c>
      <c r="J828" s="416">
        <v>36875</v>
      </c>
      <c r="K828" s="416">
        <v>8756</v>
      </c>
      <c r="L828" s="416">
        <v>1009</v>
      </c>
      <c r="M828" s="416">
        <v>0</v>
      </c>
      <c r="N828" s="416">
        <v>5146923</v>
      </c>
      <c r="O828" s="416">
        <v>25380</v>
      </c>
      <c r="P828" s="416">
        <v>5378281</v>
      </c>
      <c r="Q828" s="416">
        <v>581666</v>
      </c>
      <c r="R828" s="416">
        <v>235856</v>
      </c>
      <c r="S828" s="416">
        <v>81975</v>
      </c>
      <c r="T828" s="416">
        <v>36643</v>
      </c>
      <c r="U828" s="416">
        <v>11504</v>
      </c>
      <c r="V828" s="416">
        <v>10275</v>
      </c>
      <c r="W828" s="416">
        <v>0</v>
      </c>
      <c r="X828" s="416">
        <v>6361580</v>
      </c>
      <c r="Y828" s="416">
        <v>46009</v>
      </c>
      <c r="Z828" s="416">
        <v>9030646</v>
      </c>
      <c r="AA828" s="416">
        <v>1477796</v>
      </c>
      <c r="AB828" s="416">
        <v>646604</v>
      </c>
      <c r="AC828" s="416">
        <v>202386</v>
      </c>
      <c r="AD828" s="416">
        <v>73518</v>
      </c>
      <c r="AE828" s="416">
        <v>20260</v>
      </c>
      <c r="AF828" s="416">
        <v>11284</v>
      </c>
      <c r="AG828" s="416">
        <v>0</v>
      </c>
      <c r="AH828" s="416">
        <v>11508503</v>
      </c>
      <c r="AI828" s="416">
        <v>942.43333333333339</v>
      </c>
      <c r="AJ828" s="416">
        <v>1130.92</v>
      </c>
      <c r="AK828" s="416">
        <v>1319.4066666666668</v>
      </c>
      <c r="AL828" s="416">
        <v>1507.8933333333334</v>
      </c>
      <c r="AM828" s="416">
        <v>1696.38</v>
      </c>
      <c r="AN828" s="416">
        <v>2073.3533333333335</v>
      </c>
      <c r="AO828" s="416">
        <v>2450.3266666666668</v>
      </c>
      <c r="AP828" s="416">
        <v>2827.3</v>
      </c>
      <c r="AQ828" s="416">
        <v>3392.76</v>
      </c>
      <c r="AR828" s="416">
        <v>0</v>
      </c>
      <c r="AS828" s="416">
        <v>21.88908145580589</v>
      </c>
      <c r="AT828" s="416">
        <v>3229.5520461217416</v>
      </c>
      <c r="AU828" s="416">
        <v>679.19165685585938</v>
      </c>
      <c r="AV828" s="416">
        <v>272.39857814876382</v>
      </c>
      <c r="AW828" s="416">
        <v>70.981148091819051</v>
      </c>
      <c r="AX828" s="416">
        <v>17.785198213522055</v>
      </c>
      <c r="AY828" s="416">
        <v>3.573401097540736</v>
      </c>
      <c r="AZ828" s="416">
        <v>0.35687758638984185</v>
      </c>
      <c r="BA828" s="416">
        <v>0</v>
      </c>
      <c r="BB828" s="416">
        <v>4295.7279875714421</v>
      </c>
      <c r="BC828" s="416">
        <v>26.930286846107592</v>
      </c>
      <c r="BD828" s="416">
        <v>4755.6688359919353</v>
      </c>
      <c r="BE828" s="416">
        <v>440.85422235247154</v>
      </c>
      <c r="BF828" s="416">
        <v>156.4142468079086</v>
      </c>
      <c r="BG828" s="416">
        <v>48.323488840943654</v>
      </c>
      <c r="BH828" s="416">
        <v>17.673302186795624</v>
      </c>
      <c r="BI828" s="416">
        <v>4.6948842195190297</v>
      </c>
      <c r="BJ828" s="416">
        <v>3.6342093163088456</v>
      </c>
      <c r="BK828" s="416">
        <v>0</v>
      </c>
      <c r="BL828" s="416">
        <v>5454.1934765619899</v>
      </c>
      <c r="BM828" s="416">
        <v>48.82</v>
      </c>
      <c r="BN828" s="416">
        <v>7985.22</v>
      </c>
      <c r="BO828" s="416">
        <v>1120.05</v>
      </c>
      <c r="BP828" s="416">
        <v>428.81</v>
      </c>
      <c r="BQ828" s="416">
        <v>119.3</v>
      </c>
      <c r="BR828" s="416">
        <v>35.46</v>
      </c>
      <c r="BS828" s="416">
        <v>8.27</v>
      </c>
      <c r="BT828" s="416">
        <v>3.99</v>
      </c>
      <c r="BU828" s="416">
        <v>0</v>
      </c>
      <c r="BV828" s="416">
        <v>9749.9199999999983</v>
      </c>
      <c r="BW828" s="416">
        <v>48.81</v>
      </c>
      <c r="BX828" s="416">
        <v>7985.22</v>
      </c>
      <c r="BY828" s="416">
        <v>1120.04</v>
      </c>
      <c r="BZ828" s="416">
        <v>428.81</v>
      </c>
      <c r="CA828" s="416">
        <v>119.3</v>
      </c>
      <c r="CB828" s="416">
        <v>35.450000000000003</v>
      </c>
      <c r="CC828" s="416">
        <v>8.27</v>
      </c>
      <c r="CD828" s="416">
        <v>3.99</v>
      </c>
      <c r="CE828" s="416">
        <v>0</v>
      </c>
      <c r="CF828" s="416">
        <v>9749.89</v>
      </c>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DE828" s="247"/>
    </row>
    <row r="829" spans="1:109" x14ac:dyDescent="0.2">
      <c r="A829" s="150" t="s">
        <v>491</v>
      </c>
      <c r="B829" s="151" t="s">
        <v>276</v>
      </c>
      <c r="C829" s="152" t="s">
        <v>277</v>
      </c>
      <c r="D829" s="404" t="s">
        <v>490</v>
      </c>
      <c r="E829" s="416">
        <v>577</v>
      </c>
      <c r="F829" s="416">
        <v>1593470</v>
      </c>
      <c r="G829" s="416">
        <v>1312730</v>
      </c>
      <c r="H829" s="416">
        <v>584614</v>
      </c>
      <c r="I829" s="416">
        <v>334151</v>
      </c>
      <c r="J829" s="416">
        <v>81995</v>
      </c>
      <c r="K829" s="416">
        <v>20201</v>
      </c>
      <c r="L829" s="416">
        <v>2789</v>
      </c>
      <c r="M829" s="416">
        <v>0</v>
      </c>
      <c r="N829" s="416">
        <v>3930527</v>
      </c>
      <c r="O829" s="416">
        <v>0</v>
      </c>
      <c r="P829" s="416">
        <v>3366439</v>
      </c>
      <c r="Q829" s="416">
        <v>2149057</v>
      </c>
      <c r="R829" s="416">
        <v>693104</v>
      </c>
      <c r="S829" s="416">
        <v>266241</v>
      </c>
      <c r="T829" s="416">
        <v>63513</v>
      </c>
      <c r="U829" s="416">
        <v>24391</v>
      </c>
      <c r="V829" s="416">
        <v>0</v>
      </c>
      <c r="W829" s="416">
        <v>0</v>
      </c>
      <c r="X829" s="416">
        <v>6562745</v>
      </c>
      <c r="Y829" s="416">
        <v>577</v>
      </c>
      <c r="Z829" s="416">
        <v>4959909</v>
      </c>
      <c r="AA829" s="416">
        <v>3461787</v>
      </c>
      <c r="AB829" s="416">
        <v>1277718</v>
      </c>
      <c r="AC829" s="416">
        <v>600392</v>
      </c>
      <c r="AD829" s="416">
        <v>145508</v>
      </c>
      <c r="AE829" s="416">
        <v>44592</v>
      </c>
      <c r="AF829" s="416">
        <v>2789</v>
      </c>
      <c r="AG829" s="416">
        <v>0</v>
      </c>
      <c r="AH829" s="416">
        <v>10493272</v>
      </c>
      <c r="AI829" s="416">
        <v>929.57777777777778</v>
      </c>
      <c r="AJ829" s="416">
        <v>1115.4933333333333</v>
      </c>
      <c r="AK829" s="416">
        <v>1301.4088888888889</v>
      </c>
      <c r="AL829" s="416">
        <v>1487.3244444444445</v>
      </c>
      <c r="AM829" s="416">
        <v>1673.24</v>
      </c>
      <c r="AN829" s="416">
        <v>2045.0711111111113</v>
      </c>
      <c r="AO829" s="416">
        <v>2416.902222222222</v>
      </c>
      <c r="AP829" s="416">
        <v>2788.7333333333336</v>
      </c>
      <c r="AQ829" s="416">
        <v>3346.48</v>
      </c>
      <c r="AR829" s="416">
        <v>0</v>
      </c>
      <c r="AS829" s="416">
        <v>0.62071191221821143</v>
      </c>
      <c r="AT829" s="416">
        <v>1428.4890392292798</v>
      </c>
      <c r="AU829" s="416">
        <v>1008.6991192451258</v>
      </c>
      <c r="AV829" s="416">
        <v>393.06420477636203</v>
      </c>
      <c r="AW829" s="416">
        <v>199.70297148048098</v>
      </c>
      <c r="AX829" s="416">
        <v>40.093960329551152</v>
      </c>
      <c r="AY829" s="416">
        <v>8.3582197965071909</v>
      </c>
      <c r="AZ829" s="416">
        <v>1.0000956228634266</v>
      </c>
      <c r="BA829" s="416">
        <v>0</v>
      </c>
      <c r="BB829" s="416">
        <v>3080.028322392388</v>
      </c>
      <c r="BC829" s="416">
        <v>0</v>
      </c>
      <c r="BD829" s="416">
        <v>3017.8925318543666</v>
      </c>
      <c r="BE829" s="416">
        <v>1651.331121485433</v>
      </c>
      <c r="BF829" s="416">
        <v>466.00726733762042</v>
      </c>
      <c r="BG829" s="416">
        <v>159.11704238483421</v>
      </c>
      <c r="BH829" s="416">
        <v>31.056621774629946</v>
      </c>
      <c r="BI829" s="416">
        <v>10.091843921420073</v>
      </c>
      <c r="BJ829" s="416">
        <v>0</v>
      </c>
      <c r="BK829" s="416">
        <v>0</v>
      </c>
      <c r="BL829" s="416">
        <v>5335.4964287583043</v>
      </c>
      <c r="BM829" s="416">
        <v>0.62</v>
      </c>
      <c r="BN829" s="416">
        <v>4446.38</v>
      </c>
      <c r="BO829" s="416">
        <v>2660.03</v>
      </c>
      <c r="BP829" s="416">
        <v>859.07</v>
      </c>
      <c r="BQ829" s="416">
        <v>358.82</v>
      </c>
      <c r="BR829" s="416">
        <v>71.150000000000006</v>
      </c>
      <c r="BS829" s="416">
        <v>18.45</v>
      </c>
      <c r="BT829" s="416">
        <v>1</v>
      </c>
      <c r="BU829" s="416">
        <v>0</v>
      </c>
      <c r="BV829" s="416">
        <v>8415.52</v>
      </c>
      <c r="BW829" s="416">
        <v>0</v>
      </c>
      <c r="BX829" s="416">
        <v>0</v>
      </c>
      <c r="BY829" s="416">
        <v>0</v>
      </c>
      <c r="BZ829" s="416">
        <v>0</v>
      </c>
      <c r="CA829" s="416">
        <v>0</v>
      </c>
      <c r="CB829" s="416">
        <v>0</v>
      </c>
      <c r="CC829" s="416">
        <v>0</v>
      </c>
      <c r="CD829" s="416">
        <v>0</v>
      </c>
      <c r="CE829" s="416">
        <v>0</v>
      </c>
      <c r="CF829" s="416">
        <v>0</v>
      </c>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DE829" s="247"/>
    </row>
    <row r="830" spans="1:109" x14ac:dyDescent="0.2">
      <c r="A830" s="150" t="s">
        <v>493</v>
      </c>
      <c r="B830" s="151" t="s">
        <v>276</v>
      </c>
      <c r="C830" s="152" t="s">
        <v>277</v>
      </c>
      <c r="D830" s="404" t="s">
        <v>492</v>
      </c>
      <c r="E830" s="416">
        <v>2011</v>
      </c>
      <c r="F830" s="416">
        <v>998268</v>
      </c>
      <c r="G830" s="416">
        <v>1351212</v>
      </c>
      <c r="H830" s="416">
        <v>862610</v>
      </c>
      <c r="I830" s="416">
        <v>471450</v>
      </c>
      <c r="J830" s="416">
        <v>116654</v>
      </c>
      <c r="K830" s="416">
        <v>27579</v>
      </c>
      <c r="L830" s="416">
        <v>9068</v>
      </c>
      <c r="M830" s="416">
        <v>0</v>
      </c>
      <c r="N830" s="416">
        <v>3838852</v>
      </c>
      <c r="O830" s="416">
        <v>1961</v>
      </c>
      <c r="P830" s="416">
        <v>1613871</v>
      </c>
      <c r="Q830" s="416">
        <v>1536003</v>
      </c>
      <c r="R830" s="416">
        <v>751503</v>
      </c>
      <c r="S830" s="416">
        <v>194681</v>
      </c>
      <c r="T830" s="416">
        <v>55533</v>
      </c>
      <c r="U830" s="416">
        <v>23647</v>
      </c>
      <c r="V830" s="416">
        <v>4649</v>
      </c>
      <c r="W830" s="416">
        <v>0</v>
      </c>
      <c r="X830" s="416">
        <v>4181848</v>
      </c>
      <c r="Y830" s="416">
        <v>3972</v>
      </c>
      <c r="Z830" s="416">
        <v>2612139</v>
      </c>
      <c r="AA830" s="416">
        <v>2887215</v>
      </c>
      <c r="AB830" s="416">
        <v>1614113</v>
      </c>
      <c r="AC830" s="416">
        <v>666131</v>
      </c>
      <c r="AD830" s="416">
        <v>172187</v>
      </c>
      <c r="AE830" s="416">
        <v>51226</v>
      </c>
      <c r="AF830" s="416">
        <v>13717</v>
      </c>
      <c r="AG830" s="416">
        <v>0</v>
      </c>
      <c r="AH830" s="416">
        <v>8020700</v>
      </c>
      <c r="AI830" s="416">
        <v>805.20555555555552</v>
      </c>
      <c r="AJ830" s="416">
        <v>966.24666666666656</v>
      </c>
      <c r="AK830" s="416">
        <v>1127.2877777777778</v>
      </c>
      <c r="AL830" s="416">
        <v>1288.3288888888887</v>
      </c>
      <c r="AM830" s="416">
        <v>1449.37</v>
      </c>
      <c r="AN830" s="416">
        <v>1771.4522222222222</v>
      </c>
      <c r="AO830" s="416">
        <v>2093.534444444444</v>
      </c>
      <c r="AP830" s="416">
        <v>2415.6166666666668</v>
      </c>
      <c r="AQ830" s="416">
        <v>2898.74</v>
      </c>
      <c r="AR830" s="416">
        <v>0</v>
      </c>
      <c r="AS830" s="416">
        <v>2.4974989133209604</v>
      </c>
      <c r="AT830" s="416">
        <v>1033.1399159634877</v>
      </c>
      <c r="AU830" s="416">
        <v>1198.6398031065714</v>
      </c>
      <c r="AV830" s="416">
        <v>669.55729040893641</v>
      </c>
      <c r="AW830" s="416">
        <v>325.27925926437007</v>
      </c>
      <c r="AX830" s="416">
        <v>65.852185306844916</v>
      </c>
      <c r="AY830" s="416">
        <v>13.173415929785941</v>
      </c>
      <c r="AZ830" s="416">
        <v>3.7539068698813964</v>
      </c>
      <c r="BA830" s="416">
        <v>0</v>
      </c>
      <c r="BB830" s="416">
        <v>3311.8932757631987</v>
      </c>
      <c r="BC830" s="416">
        <v>2.4354029681861777</v>
      </c>
      <c r="BD830" s="416">
        <v>1670.247417843615</v>
      </c>
      <c r="BE830" s="416">
        <v>1362.5651144980231</v>
      </c>
      <c r="BF830" s="416">
        <v>583.31611320780758</v>
      </c>
      <c r="BG830" s="416">
        <v>134.32111883094035</v>
      </c>
      <c r="BH830" s="416">
        <v>31.348855646998977</v>
      </c>
      <c r="BI830" s="416">
        <v>11.295252420016975</v>
      </c>
      <c r="BJ830" s="416">
        <v>1.9245603262106983</v>
      </c>
      <c r="BK830" s="416">
        <v>0</v>
      </c>
      <c r="BL830" s="416">
        <v>3797.4538357417987</v>
      </c>
      <c r="BM830" s="416">
        <v>4.93</v>
      </c>
      <c r="BN830" s="416">
        <v>2703.39</v>
      </c>
      <c r="BO830" s="416">
        <v>2561.1999999999998</v>
      </c>
      <c r="BP830" s="416">
        <v>1252.8699999999999</v>
      </c>
      <c r="BQ830" s="416">
        <v>459.6</v>
      </c>
      <c r="BR830" s="416">
        <v>97.2</v>
      </c>
      <c r="BS830" s="416">
        <v>24.47</v>
      </c>
      <c r="BT830" s="416">
        <v>5.68</v>
      </c>
      <c r="BU830" s="416">
        <v>0</v>
      </c>
      <c r="BV830" s="416">
        <v>7109.34</v>
      </c>
      <c r="BW830" s="416">
        <v>0</v>
      </c>
      <c r="BX830" s="416">
        <v>0</v>
      </c>
      <c r="BY830" s="416">
        <v>0</v>
      </c>
      <c r="BZ830" s="416">
        <v>0</v>
      </c>
      <c r="CA830" s="416">
        <v>0</v>
      </c>
      <c r="CB830" s="416">
        <v>0</v>
      </c>
      <c r="CC830" s="416">
        <v>0</v>
      </c>
      <c r="CD830" s="416">
        <v>0</v>
      </c>
      <c r="CE830" s="416">
        <v>0</v>
      </c>
      <c r="CF830" s="416">
        <v>0</v>
      </c>
      <c r="CG830" s="247"/>
      <c r="CH830" s="247"/>
      <c r="CI830" s="247"/>
      <c r="CJ830" s="247"/>
      <c r="CK830" s="247"/>
      <c r="CL830" s="247"/>
      <c r="CM830" s="247"/>
      <c r="CN830" s="247"/>
      <c r="CO830" s="247"/>
      <c r="CP830" s="247"/>
      <c r="CQ830" s="247"/>
      <c r="CR830" s="247"/>
      <c r="CS830" s="247"/>
      <c r="CT830" s="247"/>
      <c r="CU830" s="247"/>
      <c r="CV830" s="247"/>
      <c r="CW830" s="247"/>
      <c r="CX830" s="247"/>
      <c r="CY830" s="247"/>
      <c r="CZ830" s="247"/>
      <c r="DA830" s="247"/>
      <c r="DB830" s="247"/>
      <c r="DC830" s="247"/>
      <c r="DD830" s="247"/>
      <c r="DE830" s="247"/>
    </row>
    <row r="831" spans="1:109" x14ac:dyDescent="0.2">
      <c r="A831" s="150" t="s">
        <v>495</v>
      </c>
      <c r="B831" s="151" t="s">
        <v>280</v>
      </c>
      <c r="C831" s="152" t="s">
        <v>128</v>
      </c>
      <c r="D831" s="404" t="s">
        <v>494</v>
      </c>
      <c r="E831" s="416">
        <v>230</v>
      </c>
      <c r="F831" s="416">
        <v>615937</v>
      </c>
      <c r="G831" s="416">
        <v>1293529</v>
      </c>
      <c r="H831" s="416">
        <v>2179910</v>
      </c>
      <c r="I831" s="416">
        <v>2110760</v>
      </c>
      <c r="J831" s="416">
        <v>802838</v>
      </c>
      <c r="K831" s="416">
        <v>201624</v>
      </c>
      <c r="L831" s="416">
        <v>67100</v>
      </c>
      <c r="M831" s="416">
        <v>3648</v>
      </c>
      <c r="N831" s="416">
        <v>7275576</v>
      </c>
      <c r="O831" s="416">
        <v>536</v>
      </c>
      <c r="P831" s="416">
        <v>860178</v>
      </c>
      <c r="Q831" s="416">
        <v>1775296</v>
      </c>
      <c r="R831" s="416">
        <v>2721686</v>
      </c>
      <c r="S831" s="416">
        <v>1825219</v>
      </c>
      <c r="T831" s="416">
        <v>421245</v>
      </c>
      <c r="U831" s="416">
        <v>69476</v>
      </c>
      <c r="V831" s="416">
        <v>20500</v>
      </c>
      <c r="W831" s="416">
        <v>3028</v>
      </c>
      <c r="X831" s="416">
        <v>7697164</v>
      </c>
      <c r="Y831" s="416">
        <v>766</v>
      </c>
      <c r="Z831" s="416">
        <v>1476115</v>
      </c>
      <c r="AA831" s="416">
        <v>3068825</v>
      </c>
      <c r="AB831" s="416">
        <v>4901596</v>
      </c>
      <c r="AC831" s="416">
        <v>3935979</v>
      </c>
      <c r="AD831" s="416">
        <v>1224083</v>
      </c>
      <c r="AE831" s="416">
        <v>271100</v>
      </c>
      <c r="AF831" s="416">
        <v>87600</v>
      </c>
      <c r="AG831" s="416">
        <v>6676</v>
      </c>
      <c r="AH831" s="416">
        <v>14972740</v>
      </c>
      <c r="AI831" s="416">
        <v>841.1111111111112</v>
      </c>
      <c r="AJ831" s="416">
        <v>1009.3333333333333</v>
      </c>
      <c r="AK831" s="416">
        <v>1177.5555555555557</v>
      </c>
      <c r="AL831" s="416">
        <v>1345.7777777777776</v>
      </c>
      <c r="AM831" s="416">
        <v>1514</v>
      </c>
      <c r="AN831" s="416">
        <v>1850.4444444444446</v>
      </c>
      <c r="AO831" s="416">
        <v>2186.8888888888887</v>
      </c>
      <c r="AP831" s="416">
        <v>2523.3333333333335</v>
      </c>
      <c r="AQ831" s="416">
        <v>3028</v>
      </c>
      <c r="AR831" s="416">
        <v>0</v>
      </c>
      <c r="AS831" s="416">
        <v>0.27344782034346099</v>
      </c>
      <c r="AT831" s="416">
        <v>610.24141347424052</v>
      </c>
      <c r="AU831" s="416">
        <v>1098.4866012455179</v>
      </c>
      <c r="AV831" s="416">
        <v>1619.8142338177017</v>
      </c>
      <c r="AW831" s="416">
        <v>1394.1611624834875</v>
      </c>
      <c r="AX831" s="416">
        <v>433.86225531403863</v>
      </c>
      <c r="AY831" s="416">
        <v>92.196727974799316</v>
      </c>
      <c r="AZ831" s="416">
        <v>26.591809775429326</v>
      </c>
      <c r="BA831" s="416">
        <v>1.2047556142668427</v>
      </c>
      <c r="BB831" s="416">
        <v>5276.8324075198252</v>
      </c>
      <c r="BC831" s="416">
        <v>0.6372523117569352</v>
      </c>
      <c r="BD831" s="416">
        <v>852.22391017173061</v>
      </c>
      <c r="BE831" s="416">
        <v>1507.6112474051706</v>
      </c>
      <c r="BF831" s="416">
        <v>2022.3888705416118</v>
      </c>
      <c r="BG831" s="416">
        <v>1205.5607661822985</v>
      </c>
      <c r="BH831" s="416">
        <v>227.64531043593129</v>
      </c>
      <c r="BI831" s="416">
        <v>31.769332384920233</v>
      </c>
      <c r="BJ831" s="416">
        <v>8.1241743725231164</v>
      </c>
      <c r="BK831" s="416">
        <v>1</v>
      </c>
      <c r="BL831" s="416">
        <v>5856.9608638059435</v>
      </c>
      <c r="BM831" s="416">
        <v>0.91</v>
      </c>
      <c r="BN831" s="416">
        <v>1462.47</v>
      </c>
      <c r="BO831" s="416">
        <v>2606.1</v>
      </c>
      <c r="BP831" s="416">
        <v>3642.2</v>
      </c>
      <c r="BQ831" s="416">
        <v>2599.7199999999998</v>
      </c>
      <c r="BR831" s="416">
        <v>661.51</v>
      </c>
      <c r="BS831" s="416">
        <v>123.97</v>
      </c>
      <c r="BT831" s="416">
        <v>34.72</v>
      </c>
      <c r="BU831" s="416">
        <v>2.2000000000000002</v>
      </c>
      <c r="BV831" s="416">
        <v>11133.8</v>
      </c>
      <c r="BW831" s="416">
        <v>0</v>
      </c>
      <c r="BX831" s="416">
        <v>0</v>
      </c>
      <c r="BY831" s="416">
        <v>0</v>
      </c>
      <c r="BZ831" s="416">
        <v>0</v>
      </c>
      <c r="CA831" s="416">
        <v>0</v>
      </c>
      <c r="CB831" s="416">
        <v>0</v>
      </c>
      <c r="CC831" s="416">
        <v>0</v>
      </c>
      <c r="CD831" s="416">
        <v>0</v>
      </c>
      <c r="CE831" s="416">
        <v>0</v>
      </c>
      <c r="CF831" s="416">
        <v>0</v>
      </c>
      <c r="CG831" s="247"/>
      <c r="CH831" s="247"/>
      <c r="CI831" s="247"/>
      <c r="CJ831" s="247"/>
      <c r="CK831" s="247"/>
      <c r="CL831" s="247"/>
      <c r="CM831" s="247"/>
      <c r="CN831" s="247"/>
      <c r="CO831" s="247"/>
      <c r="CP831" s="247"/>
      <c r="CQ831" s="247"/>
      <c r="CR831" s="247"/>
      <c r="CS831" s="247"/>
      <c r="CT831" s="247"/>
      <c r="CU831" s="247"/>
      <c r="CV831" s="247"/>
      <c r="CW831" s="247"/>
      <c r="CX831" s="247"/>
      <c r="CY831" s="247"/>
      <c r="CZ831" s="247"/>
      <c r="DA831" s="247"/>
      <c r="DB831" s="247"/>
      <c r="DC831" s="247"/>
      <c r="DD831" s="247"/>
      <c r="DE831" s="247"/>
    </row>
    <row r="832" spans="1:109" x14ac:dyDescent="0.2">
      <c r="A832" s="150" t="s">
        <v>496</v>
      </c>
      <c r="B832" s="151" t="s">
        <v>284</v>
      </c>
      <c r="C832" s="152" t="s">
        <v>286</v>
      </c>
      <c r="D832" s="404" t="s">
        <v>301</v>
      </c>
      <c r="E832" s="416">
        <v>1652</v>
      </c>
      <c r="F832" s="416">
        <v>1479761</v>
      </c>
      <c r="G832" s="416">
        <v>2115472</v>
      </c>
      <c r="H832" s="416">
        <v>1208576</v>
      </c>
      <c r="I832" s="416">
        <v>740730</v>
      </c>
      <c r="J832" s="416">
        <v>520751</v>
      </c>
      <c r="K832" s="416">
        <v>174250</v>
      </c>
      <c r="L832" s="416">
        <v>62119</v>
      </c>
      <c r="M832" s="416">
        <v>0</v>
      </c>
      <c r="N832" s="416">
        <v>6303311</v>
      </c>
      <c r="O832" s="416">
        <v>1279</v>
      </c>
      <c r="P832" s="416">
        <v>1759366</v>
      </c>
      <c r="Q832" s="416">
        <v>1865350</v>
      </c>
      <c r="R832" s="416">
        <v>872789</v>
      </c>
      <c r="S832" s="416">
        <v>288031</v>
      </c>
      <c r="T832" s="416">
        <v>144966</v>
      </c>
      <c r="U832" s="416">
        <v>51872</v>
      </c>
      <c r="V832" s="416">
        <v>13973</v>
      </c>
      <c r="W832" s="416">
        <v>0</v>
      </c>
      <c r="X832" s="416">
        <v>4997626</v>
      </c>
      <c r="Y832" s="416">
        <v>2931</v>
      </c>
      <c r="Z832" s="416">
        <v>3239127</v>
      </c>
      <c r="AA832" s="416">
        <v>3980822</v>
      </c>
      <c r="AB832" s="416">
        <v>2081365</v>
      </c>
      <c r="AC832" s="416">
        <v>1028761</v>
      </c>
      <c r="AD832" s="416">
        <v>665717</v>
      </c>
      <c r="AE832" s="416">
        <v>226122</v>
      </c>
      <c r="AF832" s="416">
        <v>76092</v>
      </c>
      <c r="AG832" s="416">
        <v>0</v>
      </c>
      <c r="AH832" s="416">
        <v>11300937</v>
      </c>
      <c r="AI832" s="416">
        <v>879.97777777777787</v>
      </c>
      <c r="AJ832" s="416">
        <v>1055.9733333333334</v>
      </c>
      <c r="AK832" s="416">
        <v>1231.9688888888888</v>
      </c>
      <c r="AL832" s="416">
        <v>1407.9644444444443</v>
      </c>
      <c r="AM832" s="416">
        <v>1583.96</v>
      </c>
      <c r="AN832" s="416">
        <v>1935.9511111111112</v>
      </c>
      <c r="AO832" s="416">
        <v>2287.9422222222224</v>
      </c>
      <c r="AP832" s="416">
        <v>2639.9333333333334</v>
      </c>
      <c r="AQ832" s="416">
        <v>3167.92</v>
      </c>
      <c r="AR832" s="416">
        <v>0</v>
      </c>
      <c r="AS832" s="416">
        <v>1.8773201343468267</v>
      </c>
      <c r="AT832" s="416">
        <v>1401.3242127326448</v>
      </c>
      <c r="AU832" s="416">
        <v>1717.1472584084015</v>
      </c>
      <c r="AV832" s="416">
        <v>858.38531276042329</v>
      </c>
      <c r="AW832" s="416">
        <v>467.64438495921615</v>
      </c>
      <c r="AX832" s="416">
        <v>268.98974721583875</v>
      </c>
      <c r="AY832" s="416">
        <v>76.16014001907584</v>
      </c>
      <c r="AZ832" s="416">
        <v>23.53051844743554</v>
      </c>
      <c r="BA832" s="416">
        <v>0</v>
      </c>
      <c r="BB832" s="416">
        <v>4815.0588946773833</v>
      </c>
      <c r="BC832" s="416">
        <v>1.4534457940857091</v>
      </c>
      <c r="BD832" s="416">
        <v>1666.1083613222556</v>
      </c>
      <c r="BE832" s="416">
        <v>1514.1210275872768</v>
      </c>
      <c r="BF832" s="416">
        <v>619.89420503043016</v>
      </c>
      <c r="BG832" s="416">
        <v>181.84234450364909</v>
      </c>
      <c r="BH832" s="416">
        <v>74.881023166333392</v>
      </c>
      <c r="BI832" s="416">
        <v>22.671901194086097</v>
      </c>
      <c r="BJ832" s="416">
        <v>5.2929366903204622</v>
      </c>
      <c r="BK832" s="416">
        <v>0</v>
      </c>
      <c r="BL832" s="416">
        <v>4086.2652452884372</v>
      </c>
      <c r="BM832" s="416">
        <v>3.33</v>
      </c>
      <c r="BN832" s="416">
        <v>3067.43</v>
      </c>
      <c r="BO832" s="416">
        <v>3231.27</v>
      </c>
      <c r="BP832" s="416">
        <v>1478.28</v>
      </c>
      <c r="BQ832" s="416">
        <v>649.49</v>
      </c>
      <c r="BR832" s="416">
        <v>343.87</v>
      </c>
      <c r="BS832" s="416">
        <v>98.83</v>
      </c>
      <c r="BT832" s="416">
        <v>28.82</v>
      </c>
      <c r="BU832" s="416">
        <v>0</v>
      </c>
      <c r="BV832" s="416">
        <v>8901.32</v>
      </c>
      <c r="BW832" s="416">
        <v>0</v>
      </c>
      <c r="BX832" s="416">
        <v>0</v>
      </c>
      <c r="BY832" s="416">
        <v>0</v>
      </c>
      <c r="BZ832" s="416">
        <v>0</v>
      </c>
      <c r="CA832" s="416">
        <v>0</v>
      </c>
      <c r="CB832" s="416">
        <v>0</v>
      </c>
      <c r="CC832" s="416">
        <v>0</v>
      </c>
      <c r="CD832" s="416">
        <v>0</v>
      </c>
      <c r="CE832" s="416">
        <v>0</v>
      </c>
      <c r="CF832" s="416">
        <v>0</v>
      </c>
      <c r="CG832" s="247"/>
      <c r="CH832" s="247"/>
      <c r="CI832" s="247"/>
      <c r="CJ832" s="247"/>
      <c r="CK832" s="247"/>
      <c r="CL832" s="247"/>
      <c r="CM832" s="247"/>
      <c r="CN832" s="247"/>
      <c r="CO832" s="247"/>
      <c r="CP832" s="247"/>
      <c r="CQ832" s="247"/>
      <c r="CR832" s="247"/>
      <c r="CS832" s="247"/>
      <c r="CT832" s="247"/>
      <c r="CU832" s="247"/>
      <c r="CV832" s="247"/>
      <c r="CW832" s="247"/>
      <c r="CX832" s="247"/>
      <c r="CY832" s="247"/>
      <c r="CZ832" s="247"/>
      <c r="DA832" s="247"/>
      <c r="DB832" s="247"/>
      <c r="DC832" s="247"/>
      <c r="DD832" s="247"/>
      <c r="DE832" s="247"/>
    </row>
    <row r="833" spans="1:109" x14ac:dyDescent="0.2">
      <c r="A833" s="150" t="s">
        <v>500</v>
      </c>
      <c r="B833" s="151" t="s">
        <v>276</v>
      </c>
      <c r="C833" s="152" t="s">
        <v>69</v>
      </c>
      <c r="D833" s="404" t="s">
        <v>497</v>
      </c>
      <c r="E833" s="416">
        <v>0</v>
      </c>
      <c r="F833" s="416">
        <v>42429</v>
      </c>
      <c r="G833" s="416">
        <v>406800</v>
      </c>
      <c r="H833" s="416">
        <v>671623</v>
      </c>
      <c r="I833" s="416">
        <v>993967</v>
      </c>
      <c r="J833" s="416">
        <v>371650</v>
      </c>
      <c r="K833" s="416">
        <v>97022</v>
      </c>
      <c r="L833" s="416">
        <v>54741</v>
      </c>
      <c r="M833" s="416">
        <v>2173</v>
      </c>
      <c r="N833" s="416">
        <v>2640405</v>
      </c>
      <c r="O833" s="416">
        <v>0</v>
      </c>
      <c r="P833" s="416">
        <v>66220</v>
      </c>
      <c r="Q833" s="416">
        <v>540153</v>
      </c>
      <c r="R833" s="416">
        <v>868953</v>
      </c>
      <c r="S833" s="416">
        <v>1269874</v>
      </c>
      <c r="T833" s="416">
        <v>238215</v>
      </c>
      <c r="U833" s="416">
        <v>45952</v>
      </c>
      <c r="V833" s="416">
        <v>16107</v>
      </c>
      <c r="W833" s="416">
        <v>5118</v>
      </c>
      <c r="X833" s="416">
        <v>3050592</v>
      </c>
      <c r="Y833" s="416">
        <v>0</v>
      </c>
      <c r="Z833" s="416">
        <v>108649</v>
      </c>
      <c r="AA833" s="416">
        <v>946953</v>
      </c>
      <c r="AB833" s="416">
        <v>1540576</v>
      </c>
      <c r="AC833" s="416">
        <v>2263841</v>
      </c>
      <c r="AD833" s="416">
        <v>609865</v>
      </c>
      <c r="AE833" s="416">
        <v>142974</v>
      </c>
      <c r="AF833" s="416">
        <v>70848</v>
      </c>
      <c r="AG833" s="416">
        <v>7291</v>
      </c>
      <c r="AH833" s="416">
        <v>5690997</v>
      </c>
      <c r="AI833" s="416">
        <v>816.85</v>
      </c>
      <c r="AJ833" s="416">
        <v>980.21999999999991</v>
      </c>
      <c r="AK833" s="416">
        <v>1143.5899999999999</v>
      </c>
      <c r="AL833" s="416">
        <v>1306.9599999999998</v>
      </c>
      <c r="AM833" s="416">
        <v>1470.33</v>
      </c>
      <c r="AN833" s="416">
        <v>1797.0700000000002</v>
      </c>
      <c r="AO833" s="416">
        <v>2123.81</v>
      </c>
      <c r="AP833" s="416">
        <v>2450.5500000000002</v>
      </c>
      <c r="AQ833" s="416">
        <v>2940.66</v>
      </c>
      <c r="AR833" s="416">
        <v>0</v>
      </c>
      <c r="AS833" s="416">
        <v>0</v>
      </c>
      <c r="AT833" s="416">
        <v>43.285180877762137</v>
      </c>
      <c r="AU833" s="416">
        <v>355.72189333589836</v>
      </c>
      <c r="AV833" s="416">
        <v>513.88183264981342</v>
      </c>
      <c r="AW833" s="416">
        <v>676.01626845674105</v>
      </c>
      <c r="AX833" s="416">
        <v>206.80886109055294</v>
      </c>
      <c r="AY833" s="416">
        <v>45.682994241481111</v>
      </c>
      <c r="AZ833" s="416">
        <v>22.338250596804798</v>
      </c>
      <c r="BA833" s="416">
        <v>0.73894975957778186</v>
      </c>
      <c r="BB833" s="416">
        <v>1864.4742310086315</v>
      </c>
      <c r="BC833" s="416">
        <v>0</v>
      </c>
      <c r="BD833" s="416">
        <v>67.55626287976169</v>
      </c>
      <c r="BE833" s="416">
        <v>472.33099275089853</v>
      </c>
      <c r="BF833" s="416">
        <v>664.86579543367827</v>
      </c>
      <c r="BG833" s="416">
        <v>863.66597974604349</v>
      </c>
      <c r="BH833" s="416">
        <v>132.55744072295457</v>
      </c>
      <c r="BI833" s="416">
        <v>21.636587076998413</v>
      </c>
      <c r="BJ833" s="416">
        <v>6.5728101854685681</v>
      </c>
      <c r="BK833" s="416">
        <v>1.7404256187386506</v>
      </c>
      <c r="BL833" s="416">
        <v>2230.9262944145421</v>
      </c>
      <c r="BM833" s="416">
        <v>0</v>
      </c>
      <c r="BN833" s="416">
        <v>110.84</v>
      </c>
      <c r="BO833" s="416">
        <v>828.05</v>
      </c>
      <c r="BP833" s="416">
        <v>1178.75</v>
      </c>
      <c r="BQ833" s="416">
        <v>1539.68</v>
      </c>
      <c r="BR833" s="416">
        <v>339.37</v>
      </c>
      <c r="BS833" s="416">
        <v>67.319999999999993</v>
      </c>
      <c r="BT833" s="416">
        <v>28.91</v>
      </c>
      <c r="BU833" s="416">
        <v>2.48</v>
      </c>
      <c r="BV833" s="416">
        <v>4095.3999999999996</v>
      </c>
      <c r="BW833" s="416">
        <v>0</v>
      </c>
      <c r="BX833" s="416">
        <v>0</v>
      </c>
      <c r="BY833" s="416">
        <v>0</v>
      </c>
      <c r="BZ833" s="416">
        <v>0</v>
      </c>
      <c r="CA833" s="416">
        <v>0</v>
      </c>
      <c r="CB833" s="416">
        <v>0</v>
      </c>
      <c r="CC833" s="416">
        <v>0</v>
      </c>
      <c r="CD833" s="416">
        <v>0</v>
      </c>
      <c r="CE833" s="416">
        <v>0</v>
      </c>
      <c r="CF833" s="416">
        <v>0</v>
      </c>
      <c r="CG833" s="247"/>
      <c r="CH833" s="247"/>
      <c r="CI833" s="247"/>
      <c r="CJ833" s="247"/>
      <c r="CK833" s="247"/>
      <c r="CL833" s="247"/>
      <c r="CM833" s="247"/>
      <c r="CN833" s="247"/>
      <c r="CO833" s="247"/>
      <c r="CP833" s="247"/>
      <c r="CQ833" s="247"/>
      <c r="CR833" s="247"/>
      <c r="CS833" s="247"/>
      <c r="CT833" s="247"/>
      <c r="CU833" s="247"/>
      <c r="CV833" s="247"/>
      <c r="CW833" s="247"/>
      <c r="CX833" s="247"/>
      <c r="CY833" s="247"/>
      <c r="CZ833" s="247"/>
      <c r="DA833" s="247"/>
      <c r="DB833" s="247"/>
      <c r="DC833" s="247"/>
      <c r="DD833" s="247"/>
      <c r="DE833" s="247"/>
    </row>
    <row r="834" spans="1:109" x14ac:dyDescent="0.2">
      <c r="A834" s="150" t="s">
        <v>502</v>
      </c>
      <c r="B834" s="151" t="s">
        <v>276</v>
      </c>
      <c r="C834" s="152" t="s">
        <v>279</v>
      </c>
      <c r="D834" s="404" t="s">
        <v>501</v>
      </c>
      <c r="E834" s="416">
        <v>2079</v>
      </c>
      <c r="F834" s="416">
        <v>918733</v>
      </c>
      <c r="G834" s="416">
        <v>862895</v>
      </c>
      <c r="H834" s="416">
        <v>392619</v>
      </c>
      <c r="I834" s="416">
        <v>128562</v>
      </c>
      <c r="J834" s="416">
        <v>80739</v>
      </c>
      <c r="K834" s="416">
        <v>39160</v>
      </c>
      <c r="L834" s="416">
        <v>4851</v>
      </c>
      <c r="M834" s="416">
        <v>0</v>
      </c>
      <c r="N834" s="416">
        <v>2429638</v>
      </c>
      <c r="O834" s="416">
        <v>166</v>
      </c>
      <c r="P834" s="416">
        <v>1379316</v>
      </c>
      <c r="Q834" s="416">
        <v>1102345</v>
      </c>
      <c r="R834" s="416">
        <v>290426</v>
      </c>
      <c r="S834" s="416">
        <v>78325</v>
      </c>
      <c r="T834" s="416">
        <v>53570</v>
      </c>
      <c r="U834" s="416">
        <v>21117</v>
      </c>
      <c r="V834" s="416">
        <v>3279</v>
      </c>
      <c r="W834" s="416">
        <v>0</v>
      </c>
      <c r="X834" s="416">
        <v>2928544</v>
      </c>
      <c r="Y834" s="416">
        <v>2245</v>
      </c>
      <c r="Z834" s="416">
        <v>2298049</v>
      </c>
      <c r="AA834" s="416">
        <v>1965240</v>
      </c>
      <c r="AB834" s="416">
        <v>683045</v>
      </c>
      <c r="AC834" s="416">
        <v>206887</v>
      </c>
      <c r="AD834" s="416">
        <v>134309</v>
      </c>
      <c r="AE834" s="416">
        <v>60277</v>
      </c>
      <c r="AF834" s="416">
        <v>8130</v>
      </c>
      <c r="AG834" s="416">
        <v>0</v>
      </c>
      <c r="AH834" s="416">
        <v>5358182</v>
      </c>
      <c r="AI834" s="416">
        <v>864.55555555555566</v>
      </c>
      <c r="AJ834" s="416">
        <v>1037.4666666666667</v>
      </c>
      <c r="AK834" s="416">
        <v>1210.3777777777777</v>
      </c>
      <c r="AL834" s="416">
        <v>1383.2888888888888</v>
      </c>
      <c r="AM834" s="416">
        <v>1556.2</v>
      </c>
      <c r="AN834" s="416">
        <v>1902.0222222222224</v>
      </c>
      <c r="AO834" s="416">
        <v>2247.8444444444444</v>
      </c>
      <c r="AP834" s="416">
        <v>2593.666666666667</v>
      </c>
      <c r="AQ834" s="416">
        <v>3112.4</v>
      </c>
      <c r="AR834" s="416">
        <v>0</v>
      </c>
      <c r="AS834" s="416">
        <v>2.4047037655828296</v>
      </c>
      <c r="AT834" s="416">
        <v>885.55423467420633</v>
      </c>
      <c r="AU834" s="416">
        <v>712.91378265738888</v>
      </c>
      <c r="AV834" s="416">
        <v>283.83008289422958</v>
      </c>
      <c r="AW834" s="416">
        <v>82.612774707621128</v>
      </c>
      <c r="AX834" s="416">
        <v>42.449030856047948</v>
      </c>
      <c r="AY834" s="416">
        <v>17.421134321275691</v>
      </c>
      <c r="AZ834" s="416">
        <v>1.8703251510088674</v>
      </c>
      <c r="BA834" s="416">
        <v>0</v>
      </c>
      <c r="BB834" s="416">
        <v>2029.0560690273614</v>
      </c>
      <c r="BC834" s="416">
        <v>0.19200616887289548</v>
      </c>
      <c r="BD834" s="416">
        <v>1329.5039198046522</v>
      </c>
      <c r="BE834" s="416">
        <v>910.74457928654056</v>
      </c>
      <c r="BF834" s="416">
        <v>209.95325151008871</v>
      </c>
      <c r="BG834" s="416">
        <v>50.330934327207295</v>
      </c>
      <c r="BH834" s="416">
        <v>28.16476031358437</v>
      </c>
      <c r="BI834" s="416">
        <v>9.3943333366286712</v>
      </c>
      <c r="BJ834" s="416">
        <v>1.2642333890245467</v>
      </c>
      <c r="BK834" s="416">
        <v>0</v>
      </c>
      <c r="BL834" s="416">
        <v>2539.5480181365992</v>
      </c>
      <c r="BM834" s="416">
        <v>2.6</v>
      </c>
      <c r="BN834" s="416">
        <v>2215.06</v>
      </c>
      <c r="BO834" s="416">
        <v>1623.66</v>
      </c>
      <c r="BP834" s="416">
        <v>493.78</v>
      </c>
      <c r="BQ834" s="416">
        <v>132.94</v>
      </c>
      <c r="BR834" s="416">
        <v>70.61</v>
      </c>
      <c r="BS834" s="416">
        <v>26.82</v>
      </c>
      <c r="BT834" s="416">
        <v>3.13</v>
      </c>
      <c r="BU834" s="416">
        <v>0</v>
      </c>
      <c r="BV834" s="416">
        <v>4568.5999999999985</v>
      </c>
      <c r="BW834" s="416">
        <v>0</v>
      </c>
      <c r="BX834" s="416">
        <v>0</v>
      </c>
      <c r="BY834" s="416">
        <v>0</v>
      </c>
      <c r="BZ834" s="416">
        <v>0</v>
      </c>
      <c r="CA834" s="416">
        <v>0</v>
      </c>
      <c r="CB834" s="416">
        <v>0</v>
      </c>
      <c r="CC834" s="416">
        <v>0</v>
      </c>
      <c r="CD834" s="416">
        <v>0</v>
      </c>
      <c r="CE834" s="416">
        <v>0</v>
      </c>
      <c r="CF834" s="416">
        <v>0</v>
      </c>
      <c r="CG834" s="247"/>
      <c r="CH834" s="247"/>
      <c r="CI834" s="247"/>
      <c r="CJ834" s="247"/>
      <c r="CK834" s="247"/>
      <c r="CL834" s="247"/>
      <c r="CM834" s="247"/>
      <c r="CN834" s="247"/>
      <c r="CO834" s="247"/>
      <c r="CP834" s="247"/>
      <c r="CQ834" s="247"/>
      <c r="CR834" s="247"/>
      <c r="CS834" s="247"/>
      <c r="CT834" s="247"/>
      <c r="CU834" s="247"/>
      <c r="CV834" s="247"/>
      <c r="CW834" s="247"/>
      <c r="CX834" s="247"/>
      <c r="CY834" s="247"/>
      <c r="CZ834" s="247"/>
      <c r="DA834" s="247"/>
      <c r="DB834" s="247"/>
      <c r="DC834" s="247"/>
      <c r="DD834" s="247"/>
      <c r="DE834" s="247"/>
    </row>
    <row r="835" spans="1:109" x14ac:dyDescent="0.2">
      <c r="A835" s="150" t="s">
        <v>504</v>
      </c>
      <c r="B835" s="151" t="s">
        <v>280</v>
      </c>
      <c r="C835" s="152" t="s">
        <v>128</v>
      </c>
      <c r="D835" s="404" t="s">
        <v>503</v>
      </c>
      <c r="E835" s="416">
        <v>0</v>
      </c>
      <c r="F835" s="416">
        <v>53454.95</v>
      </c>
      <c r="G835" s="416">
        <v>588437.28</v>
      </c>
      <c r="H835" s="416">
        <v>1940680.44</v>
      </c>
      <c r="I835" s="416">
        <v>2727808.88</v>
      </c>
      <c r="J835" s="416">
        <v>884260.75</v>
      </c>
      <c r="K835" s="416">
        <v>250490.89</v>
      </c>
      <c r="L835" s="416">
        <v>95107.35</v>
      </c>
      <c r="M835" s="416">
        <v>6639.86</v>
      </c>
      <c r="N835" s="416">
        <v>6546880.3999999994</v>
      </c>
      <c r="O835" s="416">
        <v>0</v>
      </c>
      <c r="P835" s="416">
        <v>128551.65</v>
      </c>
      <c r="Q835" s="416">
        <v>961756.79</v>
      </c>
      <c r="R835" s="416">
        <v>3397016.07</v>
      </c>
      <c r="S835" s="416">
        <v>4966740.57</v>
      </c>
      <c r="T835" s="416">
        <v>995114.22</v>
      </c>
      <c r="U835" s="416">
        <v>233421.5</v>
      </c>
      <c r="V835" s="416">
        <v>37332.65</v>
      </c>
      <c r="W835" s="416">
        <v>2252.69</v>
      </c>
      <c r="X835" s="416">
        <v>10722186.140000001</v>
      </c>
      <c r="Y835" s="416">
        <v>0</v>
      </c>
      <c r="Z835" s="416">
        <v>182006.59999999998</v>
      </c>
      <c r="AA835" s="416">
        <v>1550194.07</v>
      </c>
      <c r="AB835" s="416">
        <v>5337696.51</v>
      </c>
      <c r="AC835" s="416">
        <v>7694549.4500000002</v>
      </c>
      <c r="AD835" s="416">
        <v>1879374.97</v>
      </c>
      <c r="AE835" s="416">
        <v>483912.39</v>
      </c>
      <c r="AF835" s="416">
        <v>132440</v>
      </c>
      <c r="AG835" s="416">
        <v>8892.5499999999993</v>
      </c>
      <c r="AH835" s="416">
        <v>17269066.539999999</v>
      </c>
      <c r="AI835" s="416">
        <v>782.18333333333339</v>
      </c>
      <c r="AJ835" s="416">
        <v>938.62</v>
      </c>
      <c r="AK835" s="416">
        <v>1095.0566666666668</v>
      </c>
      <c r="AL835" s="416">
        <v>1251.4933333333333</v>
      </c>
      <c r="AM835" s="416">
        <v>1407.93</v>
      </c>
      <c r="AN835" s="416">
        <v>1720.8033333333335</v>
      </c>
      <c r="AO835" s="416">
        <v>2033.6766666666667</v>
      </c>
      <c r="AP835" s="416">
        <v>2346.5500000000002</v>
      </c>
      <c r="AQ835" s="416">
        <v>2815.86</v>
      </c>
      <c r="AR835" s="416">
        <v>0</v>
      </c>
      <c r="AS835" s="416">
        <v>0</v>
      </c>
      <c r="AT835" s="416">
        <v>56.950576378086978</v>
      </c>
      <c r="AU835" s="416">
        <v>537.35783536316228</v>
      </c>
      <c r="AV835" s="416">
        <v>1550.6917922055784</v>
      </c>
      <c r="AW835" s="416">
        <v>1937.4605839778965</v>
      </c>
      <c r="AX835" s="416">
        <v>513.8650843307679</v>
      </c>
      <c r="AY835" s="416">
        <v>123.17144318254459</v>
      </c>
      <c r="AZ835" s="416">
        <v>40.530715305448425</v>
      </c>
      <c r="BA835" s="416">
        <v>2.3580220607558613</v>
      </c>
      <c r="BB835" s="416">
        <v>4762.3860528042405</v>
      </c>
      <c r="BC835" s="416">
        <v>0</v>
      </c>
      <c r="BD835" s="416">
        <v>136.95814067460739</v>
      </c>
      <c r="BE835" s="416">
        <v>878.2712523248415</v>
      </c>
      <c r="BF835" s="416">
        <v>2714.3700885342309</v>
      </c>
      <c r="BG835" s="416">
        <v>3527.6899916899279</v>
      </c>
      <c r="BH835" s="416">
        <v>578.28468874033626</v>
      </c>
      <c r="BI835" s="416">
        <v>114.77807845560503</v>
      </c>
      <c r="BJ835" s="416">
        <v>15.909590675672796</v>
      </c>
      <c r="BK835" s="416">
        <v>0.80000071026258401</v>
      </c>
      <c r="BL835" s="416">
        <v>7967.0618318054849</v>
      </c>
      <c r="BM835" s="416">
        <v>0</v>
      </c>
      <c r="BN835" s="416">
        <v>193.91</v>
      </c>
      <c r="BO835" s="416">
        <v>1415.63</v>
      </c>
      <c r="BP835" s="416">
        <v>4265.0600000000004</v>
      </c>
      <c r="BQ835" s="416">
        <v>5465.15</v>
      </c>
      <c r="BR835" s="416">
        <v>1092.1500000000001</v>
      </c>
      <c r="BS835" s="416">
        <v>237.95</v>
      </c>
      <c r="BT835" s="416">
        <v>56.44</v>
      </c>
      <c r="BU835" s="416">
        <v>3.16</v>
      </c>
      <c r="BV835" s="416">
        <v>12729.45</v>
      </c>
      <c r="BW835" s="416">
        <v>0</v>
      </c>
      <c r="BX835" s="416">
        <v>0</v>
      </c>
      <c r="BY835" s="416">
        <v>0</v>
      </c>
      <c r="BZ835" s="416">
        <v>0</v>
      </c>
      <c r="CA835" s="416">
        <v>0</v>
      </c>
      <c r="CB835" s="416">
        <v>0</v>
      </c>
      <c r="CC835" s="416">
        <v>0</v>
      </c>
      <c r="CD835" s="416">
        <v>0</v>
      </c>
      <c r="CE835" s="416">
        <v>0</v>
      </c>
      <c r="CF835" s="416">
        <v>0</v>
      </c>
      <c r="CG835" s="247"/>
      <c r="CH835" s="247"/>
      <c r="CI835" s="247"/>
      <c r="CJ835" s="247"/>
      <c r="CK835" s="247"/>
      <c r="CL835" s="247"/>
      <c r="CM835" s="247"/>
      <c r="CN835" s="247"/>
      <c r="CO835" s="247"/>
      <c r="CP835" s="247"/>
      <c r="CQ835" s="247"/>
      <c r="CR835" s="247"/>
      <c r="CS835" s="247"/>
      <c r="CT835" s="247"/>
      <c r="CU835" s="247"/>
      <c r="CV835" s="247"/>
      <c r="CW835" s="247"/>
      <c r="CX835" s="247"/>
      <c r="CY835" s="247"/>
      <c r="CZ835" s="247"/>
      <c r="DA835" s="247"/>
      <c r="DB835" s="247"/>
      <c r="DC835" s="247"/>
      <c r="DD835" s="247"/>
      <c r="DE835" s="247"/>
    </row>
    <row r="836" spans="1:109" x14ac:dyDescent="0.2">
      <c r="A836" s="150" t="s">
        <v>505</v>
      </c>
      <c r="B836" s="151" t="s">
        <v>276</v>
      </c>
      <c r="C836" s="152" t="s">
        <v>279</v>
      </c>
      <c r="D836" s="404" t="s">
        <v>302</v>
      </c>
      <c r="E836" s="416">
        <v>0</v>
      </c>
      <c r="F836" s="416">
        <v>731639</v>
      </c>
      <c r="G836" s="416">
        <v>1071461</v>
      </c>
      <c r="H836" s="416">
        <v>519646</v>
      </c>
      <c r="I836" s="416">
        <v>235372</v>
      </c>
      <c r="J836" s="416">
        <v>62548</v>
      </c>
      <c r="K836" s="416">
        <v>31519</v>
      </c>
      <c r="L836" s="416">
        <v>8799</v>
      </c>
      <c r="M836" s="416">
        <v>0</v>
      </c>
      <c r="N836" s="416">
        <v>2660984</v>
      </c>
      <c r="O836" s="416">
        <v>908</v>
      </c>
      <c r="P836" s="416">
        <v>770766</v>
      </c>
      <c r="Q836" s="416">
        <v>903600</v>
      </c>
      <c r="R836" s="416">
        <v>198281</v>
      </c>
      <c r="S836" s="416">
        <v>78768</v>
      </c>
      <c r="T836" s="416">
        <v>38658</v>
      </c>
      <c r="U836" s="416">
        <v>13494</v>
      </c>
      <c r="V836" s="416">
        <v>6535</v>
      </c>
      <c r="W836" s="416">
        <v>0</v>
      </c>
      <c r="X836" s="416">
        <v>2011010</v>
      </c>
      <c r="Y836" s="416">
        <v>908</v>
      </c>
      <c r="Z836" s="416">
        <v>1502405</v>
      </c>
      <c r="AA836" s="416">
        <v>1975061</v>
      </c>
      <c r="AB836" s="416">
        <v>717927</v>
      </c>
      <c r="AC836" s="416">
        <v>314140</v>
      </c>
      <c r="AD836" s="416">
        <v>101206</v>
      </c>
      <c r="AE836" s="416">
        <v>45013</v>
      </c>
      <c r="AF836" s="416">
        <v>15334</v>
      </c>
      <c r="AG836" s="416">
        <v>0</v>
      </c>
      <c r="AH836" s="416">
        <v>4671994</v>
      </c>
      <c r="AI836" s="416">
        <v>822.11111111111109</v>
      </c>
      <c r="AJ836" s="416">
        <v>986.5333333333333</v>
      </c>
      <c r="AK836" s="416">
        <v>1150.9555555555555</v>
      </c>
      <c r="AL836" s="416">
        <v>1315.3777777777777</v>
      </c>
      <c r="AM836" s="416">
        <v>1479.8</v>
      </c>
      <c r="AN836" s="416">
        <v>1808.6444444444446</v>
      </c>
      <c r="AO836" s="416">
        <v>2137.4888888888886</v>
      </c>
      <c r="AP836" s="416">
        <v>2466.3333333333335</v>
      </c>
      <c r="AQ836" s="416">
        <v>2959.6</v>
      </c>
      <c r="AR836" s="416">
        <v>0</v>
      </c>
      <c r="AS836" s="416">
        <v>0</v>
      </c>
      <c r="AT836" s="416">
        <v>741.63</v>
      </c>
      <c r="AU836" s="416">
        <v>930.93</v>
      </c>
      <c r="AV836" s="416">
        <v>395.93</v>
      </c>
      <c r="AW836" s="416">
        <v>159.05000000000001</v>
      </c>
      <c r="AX836" s="416">
        <v>34.58</v>
      </c>
      <c r="AY836" s="416">
        <v>14.75</v>
      </c>
      <c r="AZ836" s="416">
        <v>3.57</v>
      </c>
      <c r="BA836" s="416">
        <v>0</v>
      </c>
      <c r="BB836" s="416">
        <v>2280.44</v>
      </c>
      <c r="BC836" s="416">
        <v>1.1000000000000001</v>
      </c>
      <c r="BD836" s="416">
        <v>781.29</v>
      </c>
      <c r="BE836" s="416">
        <v>785.08</v>
      </c>
      <c r="BF836" s="416">
        <v>150.74</v>
      </c>
      <c r="BG836" s="416">
        <v>53.23</v>
      </c>
      <c r="BH836" s="416">
        <v>21.37</v>
      </c>
      <c r="BI836" s="416">
        <v>6.31</v>
      </c>
      <c r="BJ836" s="416">
        <v>2.65</v>
      </c>
      <c r="BK836" s="416">
        <v>0</v>
      </c>
      <c r="BL836" s="416">
        <v>1801.77</v>
      </c>
      <c r="BM836" s="416">
        <v>1.1000000000000001</v>
      </c>
      <c r="BN836" s="416">
        <v>1522.92</v>
      </c>
      <c r="BO836" s="416">
        <v>1716.01</v>
      </c>
      <c r="BP836" s="416">
        <v>546.66999999999996</v>
      </c>
      <c r="BQ836" s="416">
        <v>212.28</v>
      </c>
      <c r="BR836" s="416">
        <v>55.95</v>
      </c>
      <c r="BS836" s="416">
        <v>21.06</v>
      </c>
      <c r="BT836" s="416">
        <v>6.22</v>
      </c>
      <c r="BU836" s="416">
        <v>0</v>
      </c>
      <c r="BV836" s="416">
        <v>4082.2099999999996</v>
      </c>
      <c r="BW836" s="416">
        <v>1.1000000000000001</v>
      </c>
      <c r="BX836" s="416">
        <v>1522.9</v>
      </c>
      <c r="BY836" s="416">
        <v>1716</v>
      </c>
      <c r="BZ836" s="416">
        <v>546.70000000000005</v>
      </c>
      <c r="CA836" s="416">
        <v>212.3</v>
      </c>
      <c r="CB836" s="416">
        <v>56</v>
      </c>
      <c r="CC836" s="416">
        <v>21.1</v>
      </c>
      <c r="CD836" s="416">
        <v>6.2</v>
      </c>
      <c r="CE836" s="416">
        <v>0</v>
      </c>
      <c r="CF836" s="416">
        <v>4082.2999999999997</v>
      </c>
      <c r="CG836" s="247"/>
      <c r="CH836" s="247"/>
      <c r="CI836" s="247"/>
      <c r="CJ836" s="247"/>
      <c r="CK836" s="247"/>
      <c r="CL836" s="247"/>
      <c r="CM836" s="247"/>
      <c r="CN836" s="247"/>
      <c r="CO836" s="247"/>
      <c r="CP836" s="247"/>
      <c r="CQ836" s="247"/>
      <c r="CR836" s="247"/>
      <c r="CS836" s="247"/>
      <c r="CT836" s="247"/>
      <c r="CU836" s="247"/>
      <c r="CV836" s="247"/>
      <c r="CW836" s="247"/>
      <c r="CX836" s="247"/>
      <c r="CY836" s="247"/>
      <c r="CZ836" s="247"/>
      <c r="DA836" s="247"/>
      <c r="DB836" s="247"/>
      <c r="DC836" s="247"/>
      <c r="DD836" s="247"/>
      <c r="DE836" s="247"/>
    </row>
    <row r="837" spans="1:109" x14ac:dyDescent="0.2">
      <c r="A837" s="150" t="s">
        <v>507</v>
      </c>
      <c r="B837" s="151" t="s">
        <v>276</v>
      </c>
      <c r="C837" s="152" t="s">
        <v>277</v>
      </c>
      <c r="D837" s="404" t="s">
        <v>506</v>
      </c>
      <c r="E837" s="416">
        <v>0</v>
      </c>
      <c r="F837" s="416">
        <v>216864</v>
      </c>
      <c r="G837" s="416">
        <v>662792</v>
      </c>
      <c r="H837" s="416">
        <v>786970</v>
      </c>
      <c r="I837" s="416">
        <v>514796</v>
      </c>
      <c r="J837" s="416">
        <v>319662</v>
      </c>
      <c r="K837" s="416">
        <v>142111</v>
      </c>
      <c r="L837" s="416">
        <v>65928</v>
      </c>
      <c r="M837" s="416">
        <v>0</v>
      </c>
      <c r="N837" s="416">
        <v>2709123</v>
      </c>
      <c r="O837" s="416">
        <v>1221</v>
      </c>
      <c r="P837" s="416">
        <v>188434</v>
      </c>
      <c r="Q837" s="416">
        <v>745038</v>
      </c>
      <c r="R837" s="416">
        <v>886086</v>
      </c>
      <c r="S837" s="416">
        <v>538253</v>
      </c>
      <c r="T837" s="416">
        <v>105894</v>
      </c>
      <c r="U837" s="416">
        <v>33094</v>
      </c>
      <c r="V837" s="416">
        <v>25080</v>
      </c>
      <c r="W837" s="416">
        <v>0</v>
      </c>
      <c r="X837" s="416">
        <v>2523100</v>
      </c>
      <c r="Y837" s="416">
        <v>1221</v>
      </c>
      <c r="Z837" s="416">
        <v>405298</v>
      </c>
      <c r="AA837" s="416">
        <v>1407830</v>
      </c>
      <c r="AB837" s="416">
        <v>1673056</v>
      </c>
      <c r="AC837" s="416">
        <v>1053049</v>
      </c>
      <c r="AD837" s="416">
        <v>425556</v>
      </c>
      <c r="AE837" s="416">
        <v>175205</v>
      </c>
      <c r="AF837" s="416">
        <v>91008</v>
      </c>
      <c r="AG837" s="416">
        <v>0</v>
      </c>
      <c r="AH837" s="416">
        <v>5232223</v>
      </c>
      <c r="AI837" s="416">
        <v>827.3611111111112</v>
      </c>
      <c r="AJ837" s="416">
        <v>992.83333333333326</v>
      </c>
      <c r="AK837" s="416">
        <v>1158.3055555555557</v>
      </c>
      <c r="AL837" s="416">
        <v>1323.7777777777776</v>
      </c>
      <c r="AM837" s="416">
        <v>1489.25</v>
      </c>
      <c r="AN837" s="416">
        <v>1820.1944444444446</v>
      </c>
      <c r="AO837" s="416">
        <v>2151.1388888888887</v>
      </c>
      <c r="AP837" s="416">
        <v>2482.0833333333335</v>
      </c>
      <c r="AQ837" s="416">
        <v>2978.5</v>
      </c>
      <c r="AR837" s="416">
        <v>0</v>
      </c>
      <c r="AS837" s="416">
        <v>0</v>
      </c>
      <c r="AT837" s="416">
        <v>218.42941077723688</v>
      </c>
      <c r="AU837" s="416">
        <v>572.20825439458974</v>
      </c>
      <c r="AV837" s="416">
        <v>594.4879973140844</v>
      </c>
      <c r="AW837" s="416">
        <v>345.67466845727716</v>
      </c>
      <c r="AX837" s="416">
        <v>175.61969875013352</v>
      </c>
      <c r="AY837" s="416">
        <v>66.063144845753541</v>
      </c>
      <c r="AZ837" s="416">
        <v>26.561557831123046</v>
      </c>
      <c r="BA837" s="416">
        <v>0</v>
      </c>
      <c r="BB837" s="416">
        <v>1999.0447323701985</v>
      </c>
      <c r="BC837" s="416">
        <v>1.4757763975155278</v>
      </c>
      <c r="BD837" s="416">
        <v>189.7941917072352</v>
      </c>
      <c r="BE837" s="416">
        <v>643.2136981702198</v>
      </c>
      <c r="BF837" s="416">
        <v>669.3615914050697</v>
      </c>
      <c r="BG837" s="416">
        <v>361.42554977337585</v>
      </c>
      <c r="BH837" s="416">
        <v>58.177300959909651</v>
      </c>
      <c r="BI837" s="416">
        <v>15.384408775713124</v>
      </c>
      <c r="BJ837" s="416">
        <v>10.104414973980191</v>
      </c>
      <c r="BK837" s="416">
        <v>0</v>
      </c>
      <c r="BL837" s="416">
        <v>1948.9369321630193</v>
      </c>
      <c r="BM837" s="416">
        <v>1.48</v>
      </c>
      <c r="BN837" s="416">
        <v>408.22</v>
      </c>
      <c r="BO837" s="416">
        <v>1215.42</v>
      </c>
      <c r="BP837" s="416">
        <v>1263.8499999999999</v>
      </c>
      <c r="BQ837" s="416">
        <v>707.1</v>
      </c>
      <c r="BR837" s="416">
        <v>233.8</v>
      </c>
      <c r="BS837" s="416">
        <v>81.45</v>
      </c>
      <c r="BT837" s="416">
        <v>36.67</v>
      </c>
      <c r="BU837" s="416">
        <v>0</v>
      </c>
      <c r="BV837" s="416">
        <v>3947.9900000000002</v>
      </c>
      <c r="BW837" s="416">
        <v>1.48</v>
      </c>
      <c r="BX837" s="416">
        <v>408.22</v>
      </c>
      <c r="BY837" s="416">
        <v>1215.42</v>
      </c>
      <c r="BZ837" s="416">
        <v>1263.8499999999999</v>
      </c>
      <c r="CA837" s="416">
        <v>707.1</v>
      </c>
      <c r="CB837" s="416">
        <v>233.8</v>
      </c>
      <c r="CC837" s="416">
        <v>81.45</v>
      </c>
      <c r="CD837" s="416">
        <v>36.67</v>
      </c>
      <c r="CE837" s="416">
        <v>0</v>
      </c>
      <c r="CF837" s="416">
        <v>3947.9900000000002</v>
      </c>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DE837" s="247"/>
    </row>
    <row r="838" spans="1:109" x14ac:dyDescent="0.2">
      <c r="A838" s="150" t="s">
        <v>509</v>
      </c>
      <c r="B838" s="151" t="s">
        <v>280</v>
      </c>
      <c r="C838" s="152" t="s">
        <v>128</v>
      </c>
      <c r="D838" s="404" t="s">
        <v>508</v>
      </c>
      <c r="E838" s="416">
        <v>0</v>
      </c>
      <c r="F838" s="416">
        <v>127850.19</v>
      </c>
      <c r="G838" s="416">
        <v>1038737.73</v>
      </c>
      <c r="H838" s="416">
        <v>1800959.43</v>
      </c>
      <c r="I838" s="416">
        <v>2356981.77</v>
      </c>
      <c r="J838" s="416">
        <v>868798.34</v>
      </c>
      <c r="K838" s="416">
        <v>283698.03999999998</v>
      </c>
      <c r="L838" s="416">
        <v>114434.97</v>
      </c>
      <c r="M838" s="416">
        <v>6771.71</v>
      </c>
      <c r="N838" s="416">
        <v>6598232.1799999988</v>
      </c>
      <c r="O838" s="416">
        <v>0</v>
      </c>
      <c r="P838" s="416">
        <v>296009.71000000002</v>
      </c>
      <c r="Q838" s="416">
        <v>1584756.48</v>
      </c>
      <c r="R838" s="416">
        <v>3645124.58</v>
      </c>
      <c r="S838" s="416">
        <v>4127425.97</v>
      </c>
      <c r="T838" s="416">
        <v>1233034.8500000001</v>
      </c>
      <c r="U838" s="416">
        <v>300892.59000000003</v>
      </c>
      <c r="V838" s="416">
        <v>49508.49</v>
      </c>
      <c r="W838" s="416">
        <v>0</v>
      </c>
      <c r="X838" s="416">
        <v>11236752.67</v>
      </c>
      <c r="Y838" s="416">
        <v>0</v>
      </c>
      <c r="Z838" s="416">
        <v>423859.9</v>
      </c>
      <c r="AA838" s="416">
        <v>2623494.21</v>
      </c>
      <c r="AB838" s="416">
        <v>5446084.0099999998</v>
      </c>
      <c r="AC838" s="416">
        <v>6484407.7400000002</v>
      </c>
      <c r="AD838" s="416">
        <v>2101833.19</v>
      </c>
      <c r="AE838" s="416">
        <v>584590.63</v>
      </c>
      <c r="AF838" s="416">
        <v>163943.46</v>
      </c>
      <c r="AG838" s="416">
        <v>6771.71</v>
      </c>
      <c r="AH838" s="416">
        <v>17834984.850000001</v>
      </c>
      <c r="AI838" s="416">
        <v>763.76111111111118</v>
      </c>
      <c r="AJ838" s="416">
        <v>916.51333333333332</v>
      </c>
      <c r="AK838" s="416">
        <v>1069.2655555555555</v>
      </c>
      <c r="AL838" s="416">
        <v>1222.0177777777776</v>
      </c>
      <c r="AM838" s="416">
        <v>1374.77</v>
      </c>
      <c r="AN838" s="416">
        <v>1680.2744444444445</v>
      </c>
      <c r="AO838" s="416">
        <v>1985.7788888888888</v>
      </c>
      <c r="AP838" s="416">
        <v>2291.2833333333333</v>
      </c>
      <c r="AQ838" s="416">
        <v>2749.54</v>
      </c>
      <c r="AR838" s="416">
        <v>0</v>
      </c>
      <c r="AS838" s="416">
        <v>0</v>
      </c>
      <c r="AT838" s="416">
        <v>139.49626846672535</v>
      </c>
      <c r="AU838" s="416">
        <v>971.44972509687341</v>
      </c>
      <c r="AV838" s="416">
        <v>1473.7587805596575</v>
      </c>
      <c r="AW838" s="416">
        <v>1714.4553416207802</v>
      </c>
      <c r="AX838" s="416">
        <v>517.05740265975066</v>
      </c>
      <c r="AY838" s="416">
        <v>142.86486858501087</v>
      </c>
      <c r="AZ838" s="416">
        <v>49.943613840860657</v>
      </c>
      <c r="BA838" s="416">
        <v>2.4628519679655505</v>
      </c>
      <c r="BB838" s="416">
        <v>5011.4888527976245</v>
      </c>
      <c r="BC838" s="416">
        <v>0</v>
      </c>
      <c r="BD838" s="416">
        <v>322.97370832939333</v>
      </c>
      <c r="BE838" s="416">
        <v>1482.0981296611694</v>
      </c>
      <c r="BF838" s="416">
        <v>2982.8736097674523</v>
      </c>
      <c r="BG838" s="416">
        <v>3002.2665391301821</v>
      </c>
      <c r="BH838" s="416">
        <v>733.82943725462837</v>
      </c>
      <c r="BI838" s="416">
        <v>151.52371277768984</v>
      </c>
      <c r="BJ838" s="416">
        <v>21.607319042458009</v>
      </c>
      <c r="BK838" s="416">
        <v>0</v>
      </c>
      <c r="BL838" s="416">
        <v>8697.1724559629711</v>
      </c>
      <c r="BM838" s="416">
        <v>0</v>
      </c>
      <c r="BN838" s="416">
        <v>462.47</v>
      </c>
      <c r="BO838" s="416">
        <v>2453.5500000000002</v>
      </c>
      <c r="BP838" s="416">
        <v>4456.63</v>
      </c>
      <c r="BQ838" s="416">
        <v>4716.72</v>
      </c>
      <c r="BR838" s="416">
        <v>1250.8900000000001</v>
      </c>
      <c r="BS838" s="416">
        <v>294.39</v>
      </c>
      <c r="BT838" s="416">
        <v>71.55</v>
      </c>
      <c r="BU838" s="416">
        <v>2.46</v>
      </c>
      <c r="BV838" s="416">
        <v>13708.659999999998</v>
      </c>
      <c r="BW838" s="416">
        <v>0</v>
      </c>
      <c r="BX838" s="416">
        <v>0</v>
      </c>
      <c r="BY838" s="416">
        <v>0</v>
      </c>
      <c r="BZ838" s="416">
        <v>0</v>
      </c>
      <c r="CA838" s="416">
        <v>0</v>
      </c>
      <c r="CB838" s="416">
        <v>0</v>
      </c>
      <c r="CC838" s="416">
        <v>0</v>
      </c>
      <c r="CD838" s="416">
        <v>0</v>
      </c>
      <c r="CE838" s="416">
        <v>0</v>
      </c>
      <c r="CF838" s="416">
        <v>0</v>
      </c>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DE838" s="247"/>
    </row>
    <row r="839" spans="1:109" x14ac:dyDescent="0.2">
      <c r="A839" s="150" t="s">
        <v>510</v>
      </c>
      <c r="B839" s="151" t="s">
        <v>276</v>
      </c>
      <c r="C839" s="152" t="s">
        <v>69</v>
      </c>
      <c r="D839" s="597" t="s">
        <v>946</v>
      </c>
      <c r="E839" s="416">
        <v>5037.92</v>
      </c>
      <c r="F839" s="416">
        <v>1051250.75</v>
      </c>
      <c r="G839" s="416">
        <v>1348170.39</v>
      </c>
      <c r="H839" s="416">
        <v>816532.36</v>
      </c>
      <c r="I839" s="416">
        <v>235539.33</v>
      </c>
      <c r="J839" s="416">
        <v>98370.19</v>
      </c>
      <c r="K839" s="416">
        <v>20583.14</v>
      </c>
      <c r="L839" s="416">
        <v>8073.47</v>
      </c>
      <c r="M839" s="416">
        <v>0</v>
      </c>
      <c r="N839" s="416">
        <v>3583557.55</v>
      </c>
      <c r="O839" s="416">
        <v>5443.9</v>
      </c>
      <c r="P839" s="416">
        <v>1094641.48</v>
      </c>
      <c r="Q839" s="416">
        <v>1295897.97</v>
      </c>
      <c r="R839" s="416">
        <v>542351.56999999995</v>
      </c>
      <c r="S839" s="416">
        <v>169085.83</v>
      </c>
      <c r="T839" s="416">
        <v>50877.22</v>
      </c>
      <c r="U839" s="416">
        <v>23497.64</v>
      </c>
      <c r="V839" s="416">
        <v>5956.07</v>
      </c>
      <c r="W839" s="416">
        <v>0</v>
      </c>
      <c r="X839" s="416">
        <v>3187751.6799999997</v>
      </c>
      <c r="Y839" s="416">
        <v>10481.82</v>
      </c>
      <c r="Z839" s="416">
        <v>2145892.23</v>
      </c>
      <c r="AA839" s="416">
        <v>2644068.36</v>
      </c>
      <c r="AB839" s="416">
        <v>1358883.93</v>
      </c>
      <c r="AC839" s="416">
        <v>404625.16</v>
      </c>
      <c r="AD839" s="416">
        <v>149247.41</v>
      </c>
      <c r="AE839" s="416">
        <v>44080.78</v>
      </c>
      <c r="AF839" s="416">
        <v>14029.54</v>
      </c>
      <c r="AG839" s="416">
        <v>0</v>
      </c>
      <c r="AH839" s="416">
        <v>6771309.2300000004</v>
      </c>
      <c r="AI839" s="416">
        <v>894.05000000000007</v>
      </c>
      <c r="AJ839" s="416">
        <v>1072.8599999999999</v>
      </c>
      <c r="AK839" s="416">
        <v>1251.67</v>
      </c>
      <c r="AL839" s="416">
        <v>1430.4799999999998</v>
      </c>
      <c r="AM839" s="416">
        <v>1609.29</v>
      </c>
      <c r="AN839" s="416">
        <v>1966.91</v>
      </c>
      <c r="AO839" s="416">
        <v>2324.5299999999997</v>
      </c>
      <c r="AP839" s="416">
        <v>2682.15</v>
      </c>
      <c r="AQ839" s="416">
        <v>3218.58</v>
      </c>
      <c r="AR839" s="416">
        <v>0</v>
      </c>
      <c r="AS839" s="416">
        <v>5.6349421173312448</v>
      </c>
      <c r="AT839" s="416">
        <v>979.85827600991752</v>
      </c>
      <c r="AU839" s="416">
        <v>1077.0973099938481</v>
      </c>
      <c r="AV839" s="416">
        <v>570.81004977350267</v>
      </c>
      <c r="AW839" s="416">
        <v>146.36226534682996</v>
      </c>
      <c r="AX839" s="416">
        <v>50.012552684159417</v>
      </c>
      <c r="AY839" s="416">
        <v>8.8547534340275238</v>
      </c>
      <c r="AZ839" s="416">
        <v>3.0100740077922561</v>
      </c>
      <c r="BA839" s="416">
        <v>0</v>
      </c>
      <c r="BB839" s="416">
        <v>2841.6402233674085</v>
      </c>
      <c r="BC839" s="416">
        <v>6.0890330518427369</v>
      </c>
      <c r="BD839" s="416">
        <v>1020.3022575172903</v>
      </c>
      <c r="BE839" s="416">
        <v>1035.3351682152643</v>
      </c>
      <c r="BF839" s="416">
        <v>379.13956853643532</v>
      </c>
      <c r="BG839" s="416">
        <v>105.06858925364601</v>
      </c>
      <c r="BH839" s="416">
        <v>25.866572441036954</v>
      </c>
      <c r="BI839" s="416">
        <v>10.108555277841113</v>
      </c>
      <c r="BJ839" s="416">
        <v>2.2206327013776259</v>
      </c>
      <c r="BK839" s="416">
        <v>0</v>
      </c>
      <c r="BL839" s="416">
        <v>2584.1303769947353</v>
      </c>
      <c r="BM839" s="416">
        <v>11.72</v>
      </c>
      <c r="BN839" s="416">
        <v>2000.16</v>
      </c>
      <c r="BO839" s="416">
        <v>2112.4299999999998</v>
      </c>
      <c r="BP839" s="416">
        <v>949.95</v>
      </c>
      <c r="BQ839" s="416">
        <v>251.43</v>
      </c>
      <c r="BR839" s="416">
        <v>75.88</v>
      </c>
      <c r="BS839" s="416">
        <v>18.96</v>
      </c>
      <c r="BT839" s="416">
        <v>5.23</v>
      </c>
      <c r="BU839" s="416">
        <v>0</v>
      </c>
      <c r="BV839" s="416">
        <v>5425.7599999999993</v>
      </c>
      <c r="BW839" s="416">
        <v>0</v>
      </c>
      <c r="BX839" s="416">
        <v>0</v>
      </c>
      <c r="BY839" s="416">
        <v>0</v>
      </c>
      <c r="BZ839" s="416">
        <v>0</v>
      </c>
      <c r="CA839" s="416">
        <v>0</v>
      </c>
      <c r="CB839" s="416">
        <v>0</v>
      </c>
      <c r="CC839" s="416">
        <v>0</v>
      </c>
      <c r="CD839" s="416">
        <v>0</v>
      </c>
      <c r="CE839" s="416">
        <v>0</v>
      </c>
      <c r="CF839" s="416">
        <v>0</v>
      </c>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DE839" s="247"/>
    </row>
    <row r="840" spans="1:109" x14ac:dyDescent="0.2">
      <c r="A840" s="150" t="s">
        <v>512</v>
      </c>
      <c r="B840" s="151" t="s">
        <v>276</v>
      </c>
      <c r="C840" s="152" t="s">
        <v>278</v>
      </c>
      <c r="D840" s="404" t="s">
        <v>511</v>
      </c>
      <c r="E840" s="416">
        <v>880</v>
      </c>
      <c r="F840" s="416">
        <v>2110486</v>
      </c>
      <c r="G840" s="416">
        <v>398338</v>
      </c>
      <c r="H840" s="416">
        <v>256023</v>
      </c>
      <c r="I840" s="416">
        <v>60030</v>
      </c>
      <c r="J840" s="416">
        <v>28873</v>
      </c>
      <c r="K840" s="416">
        <v>11739</v>
      </c>
      <c r="L840" s="416">
        <v>9189</v>
      </c>
      <c r="M840" s="416">
        <v>0</v>
      </c>
      <c r="N840" s="416">
        <v>2875558</v>
      </c>
      <c r="O840" s="416">
        <v>6052</v>
      </c>
      <c r="P840" s="416">
        <v>2787617</v>
      </c>
      <c r="Q840" s="416">
        <v>281446</v>
      </c>
      <c r="R840" s="416">
        <v>162562</v>
      </c>
      <c r="S840" s="416">
        <v>41936</v>
      </c>
      <c r="T840" s="416">
        <v>21004</v>
      </c>
      <c r="U840" s="416">
        <v>3697</v>
      </c>
      <c r="V840" s="416">
        <v>8256</v>
      </c>
      <c r="W840" s="416">
        <v>0</v>
      </c>
      <c r="X840" s="416">
        <v>3312570</v>
      </c>
      <c r="Y840" s="416">
        <v>6932</v>
      </c>
      <c r="Z840" s="416">
        <v>4898103</v>
      </c>
      <c r="AA840" s="416">
        <v>679784</v>
      </c>
      <c r="AB840" s="416">
        <v>418585</v>
      </c>
      <c r="AC840" s="416">
        <v>101966</v>
      </c>
      <c r="AD840" s="416">
        <v>49877</v>
      </c>
      <c r="AE840" s="416">
        <v>15436</v>
      </c>
      <c r="AF840" s="416">
        <v>17445</v>
      </c>
      <c r="AG840" s="416">
        <v>0</v>
      </c>
      <c r="AH840" s="416">
        <v>6188128</v>
      </c>
      <c r="AI840" s="416">
        <v>880.46111111111111</v>
      </c>
      <c r="AJ840" s="416">
        <v>1056.5533333333333</v>
      </c>
      <c r="AK840" s="416">
        <v>1232.6455555555556</v>
      </c>
      <c r="AL840" s="416">
        <v>1408.7377777777776</v>
      </c>
      <c r="AM840" s="416">
        <v>1584.83</v>
      </c>
      <c r="AN840" s="416">
        <v>1937.0144444444445</v>
      </c>
      <c r="AO840" s="416">
        <v>2289.1988888888886</v>
      </c>
      <c r="AP840" s="416">
        <v>2641.3833333333332</v>
      </c>
      <c r="AQ840" s="416">
        <v>3169.66</v>
      </c>
      <c r="AR840" s="416">
        <v>0</v>
      </c>
      <c r="AS840" s="416">
        <v>0.99947628452263015</v>
      </c>
      <c r="AT840" s="416">
        <v>1997.5196077812764</v>
      </c>
      <c r="AU840" s="416">
        <v>323.15696771442811</v>
      </c>
      <c r="AV840" s="416">
        <v>181.7392874945578</v>
      </c>
      <c r="AW840" s="416">
        <v>37.87787964639741</v>
      </c>
      <c r="AX840" s="416">
        <v>14.905929113131148</v>
      </c>
      <c r="AY840" s="416">
        <v>5.1279948007041769</v>
      </c>
      <c r="AZ840" s="416">
        <v>3.4788589312418368</v>
      </c>
      <c r="BA840" s="416">
        <v>0</v>
      </c>
      <c r="BB840" s="416">
        <v>2564.8060017662597</v>
      </c>
      <c r="BC840" s="416">
        <v>6.873670993103361</v>
      </c>
      <c r="BD840" s="416">
        <v>2638.4063274925388</v>
      </c>
      <c r="BE840" s="416">
        <v>228.32678764103585</v>
      </c>
      <c r="BF840" s="416">
        <v>115.39549983278965</v>
      </c>
      <c r="BG840" s="416">
        <v>26.460882239735493</v>
      </c>
      <c r="BH840" s="416">
        <v>10.843491673612254</v>
      </c>
      <c r="BI840" s="416">
        <v>1.6149754475000717</v>
      </c>
      <c r="BJ840" s="416">
        <v>3.1256349261434981</v>
      </c>
      <c r="BK840" s="416">
        <v>0</v>
      </c>
      <c r="BL840" s="416">
        <v>3031.047270246459</v>
      </c>
      <c r="BM840" s="416">
        <v>7.87</v>
      </c>
      <c r="BN840" s="416">
        <v>4635.93</v>
      </c>
      <c r="BO840" s="416">
        <v>551.48</v>
      </c>
      <c r="BP840" s="416">
        <v>297.13</v>
      </c>
      <c r="BQ840" s="416">
        <v>64.34</v>
      </c>
      <c r="BR840" s="416">
        <v>25.75</v>
      </c>
      <c r="BS840" s="416">
        <v>6.74</v>
      </c>
      <c r="BT840" s="416">
        <v>6.6</v>
      </c>
      <c r="BU840" s="416">
        <v>0</v>
      </c>
      <c r="BV840" s="416">
        <v>5595.8400000000011</v>
      </c>
      <c r="BW840" s="416">
        <v>7.87</v>
      </c>
      <c r="BX840" s="416">
        <v>4635.9399999999996</v>
      </c>
      <c r="BY840" s="416">
        <v>551.48</v>
      </c>
      <c r="BZ840" s="416">
        <v>297.13</v>
      </c>
      <c r="CA840" s="416">
        <v>64.34</v>
      </c>
      <c r="CB840" s="416">
        <v>25.75</v>
      </c>
      <c r="CC840" s="416">
        <v>6.74</v>
      </c>
      <c r="CD840" s="416">
        <v>6.6</v>
      </c>
      <c r="CE840" s="416">
        <v>0</v>
      </c>
      <c r="CF840" s="416">
        <v>5595.8499999999995</v>
      </c>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DE840" s="247"/>
    </row>
    <row r="841" spans="1:109" x14ac:dyDescent="0.2">
      <c r="A841" s="150" t="s">
        <v>514</v>
      </c>
      <c r="B841" s="151" t="s">
        <v>276</v>
      </c>
      <c r="C841" s="152" t="s">
        <v>69</v>
      </c>
      <c r="D841" s="404" t="s">
        <v>513</v>
      </c>
      <c r="E841" s="416">
        <v>5134.8100000000004</v>
      </c>
      <c r="F841" s="416">
        <v>1819373.47</v>
      </c>
      <c r="G841" s="416">
        <v>1611480.31</v>
      </c>
      <c r="H841" s="416">
        <v>491317.15</v>
      </c>
      <c r="I841" s="416">
        <v>104135.88</v>
      </c>
      <c r="J841" s="416">
        <v>44237.38</v>
      </c>
      <c r="K841" s="416">
        <v>13718.71</v>
      </c>
      <c r="L841" s="416">
        <v>0</v>
      </c>
      <c r="M841" s="416">
        <v>0</v>
      </c>
      <c r="N841" s="416">
        <v>4089397.7099999995</v>
      </c>
      <c r="O841" s="416">
        <v>4221.58</v>
      </c>
      <c r="P841" s="416">
        <v>3413082.2</v>
      </c>
      <c r="Q841" s="416">
        <v>2186710.02</v>
      </c>
      <c r="R841" s="416">
        <v>367301.4</v>
      </c>
      <c r="S841" s="416">
        <v>115758.22</v>
      </c>
      <c r="T841" s="416">
        <v>23659.77</v>
      </c>
      <c r="U841" s="416">
        <v>4509.34</v>
      </c>
      <c r="V841" s="416">
        <v>0</v>
      </c>
      <c r="W841" s="416">
        <v>0</v>
      </c>
      <c r="X841" s="416">
        <v>6115242.5300000003</v>
      </c>
      <c r="Y841" s="416">
        <v>9356.39</v>
      </c>
      <c r="Z841" s="416">
        <v>5232455.67</v>
      </c>
      <c r="AA841" s="416">
        <v>3798190.33</v>
      </c>
      <c r="AB841" s="416">
        <v>858618.55</v>
      </c>
      <c r="AC841" s="416">
        <v>219894.1</v>
      </c>
      <c r="AD841" s="416">
        <v>67897.149999999994</v>
      </c>
      <c r="AE841" s="416">
        <v>18228.05</v>
      </c>
      <c r="AF841" s="416">
        <v>0</v>
      </c>
      <c r="AG841" s="416">
        <v>0</v>
      </c>
      <c r="AH841" s="416">
        <v>10204640.240000002</v>
      </c>
      <c r="AI841" s="416">
        <v>902.75000000000011</v>
      </c>
      <c r="AJ841" s="416">
        <v>1083.3</v>
      </c>
      <c r="AK841" s="416">
        <v>1263.8500000000001</v>
      </c>
      <c r="AL841" s="416">
        <v>1444.3999999999999</v>
      </c>
      <c r="AM841" s="416">
        <v>1624.95</v>
      </c>
      <c r="AN841" s="416">
        <v>1986.0500000000002</v>
      </c>
      <c r="AO841" s="416">
        <v>2347.15</v>
      </c>
      <c r="AP841" s="416">
        <v>2708.25</v>
      </c>
      <c r="AQ841" s="416">
        <v>3249.9</v>
      </c>
      <c r="AR841" s="416">
        <v>0</v>
      </c>
      <c r="AS841" s="416">
        <v>5.687964552755469</v>
      </c>
      <c r="AT841" s="416">
        <v>1679.4733407181759</v>
      </c>
      <c r="AU841" s="416">
        <v>1275.0566206432725</v>
      </c>
      <c r="AV841" s="416">
        <v>340.15310855718644</v>
      </c>
      <c r="AW841" s="416">
        <v>64.085590325856188</v>
      </c>
      <c r="AX841" s="416">
        <v>22.274051509277204</v>
      </c>
      <c r="AY841" s="416">
        <v>5.8448373559423121</v>
      </c>
      <c r="AZ841" s="416">
        <v>0</v>
      </c>
      <c r="BA841" s="416">
        <v>0</v>
      </c>
      <c r="BB841" s="416">
        <v>3392.5755136624662</v>
      </c>
      <c r="BC841" s="416">
        <v>4.6763555801716965</v>
      </c>
      <c r="BD841" s="416">
        <v>3150.634357980246</v>
      </c>
      <c r="BE841" s="416">
        <v>1730.1974284923051</v>
      </c>
      <c r="BF841" s="416">
        <v>254.29340902797014</v>
      </c>
      <c r="BG841" s="416">
        <v>71.238019631373277</v>
      </c>
      <c r="BH841" s="416">
        <v>11.912978021701367</v>
      </c>
      <c r="BI841" s="416">
        <v>1.9211980486973563</v>
      </c>
      <c r="BJ841" s="416">
        <v>0</v>
      </c>
      <c r="BK841" s="416">
        <v>0</v>
      </c>
      <c r="BL841" s="416">
        <v>5224.8737467824658</v>
      </c>
      <c r="BM841" s="416">
        <v>10.36</v>
      </c>
      <c r="BN841" s="416">
        <v>4830.1099999999997</v>
      </c>
      <c r="BO841" s="416">
        <v>3005.25</v>
      </c>
      <c r="BP841" s="416">
        <v>594.45000000000005</v>
      </c>
      <c r="BQ841" s="416">
        <v>135.32</v>
      </c>
      <c r="BR841" s="416">
        <v>34.19</v>
      </c>
      <c r="BS841" s="416">
        <v>7.77</v>
      </c>
      <c r="BT841" s="416">
        <v>0</v>
      </c>
      <c r="BU841" s="416">
        <v>0</v>
      </c>
      <c r="BV841" s="416">
        <v>8617.4500000000007</v>
      </c>
      <c r="BW841" s="416">
        <v>0</v>
      </c>
      <c r="BX841" s="416">
        <v>0</v>
      </c>
      <c r="BY841" s="416">
        <v>0</v>
      </c>
      <c r="BZ841" s="416">
        <v>0</v>
      </c>
      <c r="CA841" s="416">
        <v>0</v>
      </c>
      <c r="CB841" s="416">
        <v>0</v>
      </c>
      <c r="CC841" s="416">
        <v>0</v>
      </c>
      <c r="CD841" s="416">
        <v>0</v>
      </c>
      <c r="CE841" s="416">
        <v>0</v>
      </c>
      <c r="CF841" s="416">
        <v>0</v>
      </c>
      <c r="CG841" s="247"/>
      <c r="CH841" s="247"/>
      <c r="CI841" s="247"/>
      <c r="CJ841" s="247"/>
      <c r="CK841" s="247"/>
      <c r="CL841" s="247"/>
      <c r="CM841" s="247"/>
      <c r="CN841" s="247"/>
      <c r="CO841" s="247"/>
      <c r="CP841" s="247"/>
      <c r="CQ841" s="247"/>
      <c r="CR841" s="247"/>
      <c r="CS841" s="247"/>
      <c r="CT841" s="247"/>
      <c r="CU841" s="247"/>
      <c r="CV841" s="247"/>
      <c r="CW841" s="247"/>
      <c r="CX841" s="247"/>
      <c r="CY841" s="247"/>
      <c r="CZ841" s="247"/>
      <c r="DA841" s="247"/>
      <c r="DB841" s="247"/>
      <c r="DC841" s="247"/>
      <c r="DD841" s="247"/>
      <c r="DE841" s="247"/>
    </row>
    <row r="842" spans="1:109" x14ac:dyDescent="0.2">
      <c r="A842" s="150" t="s">
        <v>515</v>
      </c>
      <c r="B842" s="151" t="s">
        <v>284</v>
      </c>
      <c r="C842" s="152" t="s">
        <v>277</v>
      </c>
      <c r="D842" s="404" t="s">
        <v>304</v>
      </c>
      <c r="E842" s="416">
        <v>2249.12</v>
      </c>
      <c r="F842" s="416">
        <v>1169179</v>
      </c>
      <c r="G842" s="416">
        <v>1853654</v>
      </c>
      <c r="H842" s="416">
        <v>1716430</v>
      </c>
      <c r="I842" s="416">
        <v>968135</v>
      </c>
      <c r="J842" s="416">
        <v>387522</v>
      </c>
      <c r="K842" s="416">
        <v>77298</v>
      </c>
      <c r="L842" s="416">
        <v>19627</v>
      </c>
      <c r="M842" s="416">
        <v>0</v>
      </c>
      <c r="N842" s="416">
        <v>6194094.1200000001</v>
      </c>
      <c r="O842" s="416">
        <v>2035</v>
      </c>
      <c r="P842" s="416">
        <v>1432699</v>
      </c>
      <c r="Q842" s="416">
        <v>2340620</v>
      </c>
      <c r="R842" s="416">
        <v>1329753</v>
      </c>
      <c r="S842" s="416">
        <v>346014</v>
      </c>
      <c r="T842" s="416">
        <v>140910</v>
      </c>
      <c r="U842" s="416">
        <v>48870</v>
      </c>
      <c r="V842" s="416">
        <v>19803</v>
      </c>
      <c r="W842" s="416">
        <v>0</v>
      </c>
      <c r="X842" s="416">
        <v>5660704</v>
      </c>
      <c r="Y842" s="416">
        <v>4284.12</v>
      </c>
      <c r="Z842" s="416">
        <v>2601878</v>
      </c>
      <c r="AA842" s="416">
        <v>4194274</v>
      </c>
      <c r="AB842" s="416">
        <v>3046183</v>
      </c>
      <c r="AC842" s="416">
        <v>1314149</v>
      </c>
      <c r="AD842" s="416">
        <v>528432</v>
      </c>
      <c r="AE842" s="416">
        <v>126168</v>
      </c>
      <c r="AF842" s="416">
        <v>39430</v>
      </c>
      <c r="AG842" s="416">
        <v>0</v>
      </c>
      <c r="AH842" s="416">
        <v>11854798.120000001</v>
      </c>
      <c r="AI842" s="416">
        <v>859.66666666666674</v>
      </c>
      <c r="AJ842" s="416">
        <v>1031.5999999999999</v>
      </c>
      <c r="AK842" s="416">
        <v>1203.5333333333335</v>
      </c>
      <c r="AL842" s="416">
        <v>1375.4666666666667</v>
      </c>
      <c r="AM842" s="416">
        <v>1547.4</v>
      </c>
      <c r="AN842" s="416">
        <v>1891.2666666666669</v>
      </c>
      <c r="AO842" s="416">
        <v>2235.1333333333332</v>
      </c>
      <c r="AP842" s="416">
        <v>2579.0000000000005</v>
      </c>
      <c r="AQ842" s="416">
        <v>3094.8</v>
      </c>
      <c r="AR842" s="416">
        <v>0</v>
      </c>
      <c r="AS842" s="416">
        <v>2.6162698720434272</v>
      </c>
      <c r="AT842" s="416">
        <v>1133.3646762310975</v>
      </c>
      <c r="AU842" s="416">
        <v>1540.1767019331965</v>
      </c>
      <c r="AV842" s="416">
        <v>1247.889201240791</v>
      </c>
      <c r="AW842" s="416">
        <v>625.65270776786861</v>
      </c>
      <c r="AX842" s="416">
        <v>204.90077196940319</v>
      </c>
      <c r="AY842" s="416">
        <v>34.583171772004654</v>
      </c>
      <c r="AZ842" s="416">
        <v>7.610314075222953</v>
      </c>
      <c r="BA842" s="416">
        <v>0</v>
      </c>
      <c r="BB842" s="416">
        <v>4796.7938148616277</v>
      </c>
      <c r="BC842" s="416">
        <v>2.3671965878247381</v>
      </c>
      <c r="BD842" s="416">
        <v>1388.8125242341994</v>
      </c>
      <c r="BE842" s="416">
        <v>1944.7903395557521</v>
      </c>
      <c r="BF842" s="416">
        <v>966.7649767351686</v>
      </c>
      <c r="BG842" s="416">
        <v>223.60992632803411</v>
      </c>
      <c r="BH842" s="416">
        <v>74.505622334238069</v>
      </c>
      <c r="BI842" s="416">
        <v>21.864467444149494</v>
      </c>
      <c r="BJ842" s="416">
        <v>7.6785575804575403</v>
      </c>
      <c r="BK842" s="416">
        <v>0</v>
      </c>
      <c r="BL842" s="416">
        <v>4630.3936107998243</v>
      </c>
      <c r="BM842" s="416">
        <v>4.9800000000000004</v>
      </c>
      <c r="BN842" s="416">
        <v>2522.1799999999998</v>
      </c>
      <c r="BO842" s="416">
        <v>3484.97</v>
      </c>
      <c r="BP842" s="416">
        <v>2214.65</v>
      </c>
      <c r="BQ842" s="416">
        <v>849.26</v>
      </c>
      <c r="BR842" s="416">
        <v>279.41000000000003</v>
      </c>
      <c r="BS842" s="416">
        <v>56.45</v>
      </c>
      <c r="BT842" s="416">
        <v>15.29</v>
      </c>
      <c r="BU842" s="416">
        <v>0</v>
      </c>
      <c r="BV842" s="416">
        <v>9427.19</v>
      </c>
      <c r="BW842" s="416">
        <v>0</v>
      </c>
      <c r="BX842" s="416">
        <v>0</v>
      </c>
      <c r="BY842" s="416">
        <v>0</v>
      </c>
      <c r="BZ842" s="416">
        <v>0</v>
      </c>
      <c r="CA842" s="416">
        <v>0</v>
      </c>
      <c r="CB842" s="416">
        <v>0</v>
      </c>
      <c r="CC842" s="416">
        <v>0</v>
      </c>
      <c r="CD842" s="416">
        <v>0</v>
      </c>
      <c r="CE842" s="416">
        <v>0</v>
      </c>
      <c r="CF842" s="416">
        <v>0</v>
      </c>
      <c r="CG842" s="247"/>
      <c r="CH842" s="247"/>
      <c r="CI842" s="247"/>
      <c r="CJ842" s="247"/>
      <c r="CK842" s="247"/>
      <c r="CL842" s="247"/>
      <c r="CM842" s="247"/>
      <c r="CN842" s="247"/>
      <c r="CO842" s="247"/>
      <c r="CP842" s="247"/>
      <c r="CQ842" s="247"/>
      <c r="CR842" s="247"/>
      <c r="CS842" s="247"/>
      <c r="CT842" s="247"/>
      <c r="CU842" s="247"/>
      <c r="CV842" s="247"/>
      <c r="CW842" s="247"/>
      <c r="CX842" s="247"/>
      <c r="CY842" s="247"/>
      <c r="CZ842" s="247"/>
      <c r="DA842" s="247"/>
      <c r="DB842" s="247"/>
      <c r="DC842" s="247"/>
      <c r="DD842" s="247"/>
      <c r="DE842" s="247"/>
    </row>
    <row r="843" spans="1:109" x14ac:dyDescent="0.2">
      <c r="A843" s="150" t="s">
        <v>517</v>
      </c>
      <c r="B843" s="151" t="s">
        <v>284</v>
      </c>
      <c r="C843" s="152" t="s">
        <v>285</v>
      </c>
      <c r="D843" s="404" t="s">
        <v>516</v>
      </c>
      <c r="E843" s="416">
        <v>0</v>
      </c>
      <c r="F843" s="416">
        <v>0</v>
      </c>
      <c r="G843" s="416">
        <v>0</v>
      </c>
      <c r="H843" s="416">
        <v>2764.65</v>
      </c>
      <c r="I843" s="416">
        <v>11005.28</v>
      </c>
      <c r="J843" s="416">
        <v>15317.38</v>
      </c>
      <c r="K843" s="416">
        <v>7291.75</v>
      </c>
      <c r="L843" s="416">
        <v>4907.28</v>
      </c>
      <c r="M843" s="416">
        <v>0</v>
      </c>
      <c r="N843" s="416">
        <v>41286.339999999997</v>
      </c>
      <c r="O843" s="416">
        <v>0</v>
      </c>
      <c r="P843" s="416">
        <v>0</v>
      </c>
      <c r="Q843" s="416">
        <v>140.68</v>
      </c>
      <c r="R843" s="416">
        <v>1654.72</v>
      </c>
      <c r="S843" s="416">
        <v>2999.79</v>
      </c>
      <c r="T843" s="416">
        <v>12186.78</v>
      </c>
      <c r="U843" s="416">
        <v>940.24</v>
      </c>
      <c r="V843" s="416">
        <v>0</v>
      </c>
      <c r="W843" s="416">
        <v>0</v>
      </c>
      <c r="X843" s="416">
        <v>17922.210000000003</v>
      </c>
      <c r="Y843" s="416">
        <v>0</v>
      </c>
      <c r="Z843" s="416">
        <v>0</v>
      </c>
      <c r="AA843" s="416">
        <v>140.68</v>
      </c>
      <c r="AB843" s="416">
        <v>4419.37</v>
      </c>
      <c r="AC843" s="416">
        <v>14005.07</v>
      </c>
      <c r="AD843" s="416">
        <v>27504.16</v>
      </c>
      <c r="AE843" s="416">
        <v>8231.99</v>
      </c>
      <c r="AF843" s="416">
        <v>4907.28</v>
      </c>
      <c r="AG843" s="416">
        <v>0</v>
      </c>
      <c r="AH843" s="416">
        <v>59208.549999999996</v>
      </c>
      <c r="AI843" s="416">
        <v>689.45555555555552</v>
      </c>
      <c r="AJ843" s="416">
        <v>827.34666666666658</v>
      </c>
      <c r="AK843" s="416">
        <v>965.23777777777775</v>
      </c>
      <c r="AL843" s="416">
        <v>1103.1288888888889</v>
      </c>
      <c r="AM843" s="416">
        <v>1241.02</v>
      </c>
      <c r="AN843" s="416">
        <v>1516.8022222222223</v>
      </c>
      <c r="AO843" s="416">
        <v>1792.5844444444444</v>
      </c>
      <c r="AP843" s="416">
        <v>2068.3666666666668</v>
      </c>
      <c r="AQ843" s="416">
        <v>2482.04</v>
      </c>
      <c r="AR843" s="416">
        <v>0</v>
      </c>
      <c r="AS843" s="416">
        <v>0</v>
      </c>
      <c r="AT843" s="416">
        <v>0</v>
      </c>
      <c r="AU843" s="416">
        <v>0</v>
      </c>
      <c r="AV843" s="416">
        <v>2.5061894651174033</v>
      </c>
      <c r="AW843" s="416">
        <v>8.867931217869172</v>
      </c>
      <c r="AX843" s="416">
        <v>10.098468854798325</v>
      </c>
      <c r="AY843" s="416">
        <v>4.0677302665425339</v>
      </c>
      <c r="AZ843" s="416">
        <v>2.3725387181511981</v>
      </c>
      <c r="BA843" s="416">
        <v>0</v>
      </c>
      <c r="BB843" s="416">
        <v>27.912858522478629</v>
      </c>
      <c r="BC843" s="416">
        <v>0</v>
      </c>
      <c r="BD843" s="416">
        <v>0</v>
      </c>
      <c r="BE843" s="416">
        <v>0.14574647122067794</v>
      </c>
      <c r="BF843" s="416">
        <v>1.5000241736635993</v>
      </c>
      <c r="BG843" s="416">
        <v>2.4171971442845401</v>
      </c>
      <c r="BH843" s="416">
        <v>8.0345214566903174</v>
      </c>
      <c r="BI843" s="416">
        <v>0.52451643375238488</v>
      </c>
      <c r="BJ843" s="416">
        <v>0</v>
      </c>
      <c r="BK843" s="416">
        <v>0</v>
      </c>
      <c r="BL843" s="416">
        <v>12.622005679611521</v>
      </c>
      <c r="BM843" s="416">
        <v>0</v>
      </c>
      <c r="BN843" s="416">
        <v>0</v>
      </c>
      <c r="BO843" s="416">
        <v>0.15</v>
      </c>
      <c r="BP843" s="416">
        <v>4.01</v>
      </c>
      <c r="BQ843" s="416">
        <v>11.29</v>
      </c>
      <c r="BR843" s="416">
        <v>18.13</v>
      </c>
      <c r="BS843" s="416">
        <v>4.59</v>
      </c>
      <c r="BT843" s="416">
        <v>2.37</v>
      </c>
      <c r="BU843" s="416">
        <v>0</v>
      </c>
      <c r="BV843" s="416">
        <v>40.54</v>
      </c>
      <c r="BW843" s="416">
        <v>0</v>
      </c>
      <c r="BX843" s="416">
        <v>0</v>
      </c>
      <c r="BY843" s="416">
        <v>0</v>
      </c>
      <c r="BZ843" s="416">
        <v>0</v>
      </c>
      <c r="CA843" s="416">
        <v>0</v>
      </c>
      <c r="CB843" s="416">
        <v>0</v>
      </c>
      <c r="CC843" s="416">
        <v>0</v>
      </c>
      <c r="CD843" s="416">
        <v>0</v>
      </c>
      <c r="CE843" s="416">
        <v>0</v>
      </c>
      <c r="CF843" s="416">
        <v>0</v>
      </c>
      <c r="CG843" s="247"/>
      <c r="CH843" s="247"/>
      <c r="CI843" s="247"/>
      <c r="CJ843" s="247"/>
      <c r="CK843" s="247"/>
      <c r="CL843" s="247"/>
      <c r="CM843" s="247"/>
      <c r="CN843" s="247"/>
      <c r="CO843" s="247"/>
      <c r="CP843" s="247"/>
      <c r="CQ843" s="247"/>
      <c r="CR843" s="247"/>
      <c r="CS843" s="247"/>
      <c r="CT843" s="247"/>
      <c r="CU843" s="247"/>
      <c r="CV843" s="247"/>
      <c r="CW843" s="247"/>
      <c r="CX843" s="247"/>
      <c r="CY843" s="247"/>
      <c r="CZ843" s="247"/>
      <c r="DA843" s="247"/>
      <c r="DB843" s="247"/>
      <c r="DC843" s="247"/>
      <c r="DD843" s="247"/>
      <c r="DE843" s="247"/>
    </row>
    <row r="844" spans="1:109" x14ac:dyDescent="0.2">
      <c r="A844" s="150" t="s">
        <v>519</v>
      </c>
      <c r="B844" s="151" t="s">
        <v>292</v>
      </c>
      <c r="C844" s="152" t="s">
        <v>128</v>
      </c>
      <c r="D844" s="404" t="s">
        <v>518</v>
      </c>
      <c r="E844" s="416">
        <v>0</v>
      </c>
      <c r="F844" s="416">
        <v>42313.66</v>
      </c>
      <c r="G844" s="416">
        <v>531658.26</v>
      </c>
      <c r="H844" s="416">
        <v>2798415.67</v>
      </c>
      <c r="I844" s="416">
        <v>2905643.68</v>
      </c>
      <c r="J844" s="416">
        <v>1435941.42</v>
      </c>
      <c r="K844" s="416">
        <v>719471.35</v>
      </c>
      <c r="L844" s="416">
        <v>498048.74</v>
      </c>
      <c r="M844" s="416">
        <v>22601.05</v>
      </c>
      <c r="N844" s="416">
        <v>8954093.8300000001</v>
      </c>
      <c r="O844" s="416">
        <v>0</v>
      </c>
      <c r="P844" s="416">
        <v>212136.64</v>
      </c>
      <c r="Q844" s="416">
        <v>1284635.81</v>
      </c>
      <c r="R844" s="416">
        <v>6224446.5</v>
      </c>
      <c r="S844" s="416">
        <v>5401031.4299999997</v>
      </c>
      <c r="T844" s="416">
        <v>2552894.42</v>
      </c>
      <c r="U844" s="416">
        <v>1040483.71</v>
      </c>
      <c r="V844" s="416">
        <v>342835.16</v>
      </c>
      <c r="W844" s="416">
        <v>165.88</v>
      </c>
      <c r="X844" s="416">
        <v>17058629.549999997</v>
      </c>
      <c r="Y844" s="416">
        <v>0</v>
      </c>
      <c r="Z844" s="416">
        <v>254450.30000000002</v>
      </c>
      <c r="AA844" s="416">
        <v>1816294.07</v>
      </c>
      <c r="AB844" s="416">
        <v>9022862.1699999999</v>
      </c>
      <c r="AC844" s="416">
        <v>8306675.1099999994</v>
      </c>
      <c r="AD844" s="416">
        <v>3988835.84</v>
      </c>
      <c r="AE844" s="416">
        <v>1759955.06</v>
      </c>
      <c r="AF844" s="416">
        <v>840883.89999999991</v>
      </c>
      <c r="AG844" s="416">
        <v>22766.93</v>
      </c>
      <c r="AH844" s="416">
        <v>26012723.379999995</v>
      </c>
      <c r="AI844" s="416">
        <v>708.8944444444445</v>
      </c>
      <c r="AJ844" s="416">
        <v>850.67333333333329</v>
      </c>
      <c r="AK844" s="416">
        <v>992.45222222222219</v>
      </c>
      <c r="AL844" s="416">
        <v>1134.231111111111</v>
      </c>
      <c r="AM844" s="416">
        <v>1276.01</v>
      </c>
      <c r="AN844" s="416">
        <v>1559.5677777777778</v>
      </c>
      <c r="AO844" s="416">
        <v>1843.1255555555556</v>
      </c>
      <c r="AP844" s="416">
        <v>2126.6833333333334</v>
      </c>
      <c r="AQ844" s="416">
        <v>2552.02</v>
      </c>
      <c r="AR844" s="416">
        <v>0</v>
      </c>
      <c r="AS844" s="416">
        <v>0</v>
      </c>
      <c r="AT844" s="416">
        <v>49.741373500207686</v>
      </c>
      <c r="AU844" s="416">
        <v>535.70161675848942</v>
      </c>
      <c r="AV844" s="416">
        <v>2467.2358592409155</v>
      </c>
      <c r="AW844" s="416">
        <v>2277.1323735707401</v>
      </c>
      <c r="AX844" s="416">
        <v>920.73037187653836</v>
      </c>
      <c r="AY844" s="416">
        <v>390.35395490630947</v>
      </c>
      <c r="AZ844" s="416">
        <v>234.1903621444973</v>
      </c>
      <c r="BA844" s="416">
        <v>8.8561414095500819</v>
      </c>
      <c r="BB844" s="416">
        <v>6883.9420534072487</v>
      </c>
      <c r="BC844" s="416">
        <v>0</v>
      </c>
      <c r="BD844" s="416">
        <v>249.37497355036405</v>
      </c>
      <c r="BE844" s="416">
        <v>1294.4056965518632</v>
      </c>
      <c r="BF844" s="416">
        <v>5487.8114689540062</v>
      </c>
      <c r="BG844" s="416">
        <v>4232.7500803285238</v>
      </c>
      <c r="BH844" s="416">
        <v>1636.9243173500349</v>
      </c>
      <c r="BI844" s="416">
        <v>564.52134086241188</v>
      </c>
      <c r="BJ844" s="416">
        <v>161.20649211213077</v>
      </c>
      <c r="BK844" s="416">
        <v>6.4999490599603443E-2</v>
      </c>
      <c r="BL844" s="416">
        <v>13627.059369199935</v>
      </c>
      <c r="BM844" s="416">
        <v>0</v>
      </c>
      <c r="BN844" s="416">
        <v>299.12</v>
      </c>
      <c r="BO844" s="416">
        <v>1830.11</v>
      </c>
      <c r="BP844" s="416">
        <v>7955.05</v>
      </c>
      <c r="BQ844" s="416">
        <v>6509.88</v>
      </c>
      <c r="BR844" s="416">
        <v>2557.65</v>
      </c>
      <c r="BS844" s="416">
        <v>954.88</v>
      </c>
      <c r="BT844" s="416">
        <v>395.4</v>
      </c>
      <c r="BU844" s="416">
        <v>8.92</v>
      </c>
      <c r="BV844" s="416">
        <v>20511.010000000002</v>
      </c>
      <c r="BW844" s="416">
        <v>0</v>
      </c>
      <c r="BX844" s="416">
        <v>0</v>
      </c>
      <c r="BY844" s="416">
        <v>0</v>
      </c>
      <c r="BZ844" s="416">
        <v>0</v>
      </c>
      <c r="CA844" s="416">
        <v>0</v>
      </c>
      <c r="CB844" s="416">
        <v>0</v>
      </c>
      <c r="CC844" s="416">
        <v>0</v>
      </c>
      <c r="CD844" s="416">
        <v>0</v>
      </c>
      <c r="CE844" s="416">
        <v>0</v>
      </c>
      <c r="CF844" s="416">
        <v>0</v>
      </c>
      <c r="CG844" s="247"/>
      <c r="CH844" s="247"/>
      <c r="CI844" s="247"/>
      <c r="CJ844" s="247"/>
      <c r="CK844" s="247"/>
      <c r="CL844" s="247"/>
      <c r="CM844" s="247"/>
      <c r="CN844" s="247"/>
      <c r="CO844" s="247"/>
      <c r="CP844" s="247"/>
      <c r="CQ844" s="247"/>
      <c r="CR844" s="247"/>
      <c r="CS844" s="247"/>
      <c r="CT844" s="247"/>
      <c r="CU844" s="247"/>
      <c r="CV844" s="247"/>
      <c r="CW844" s="247"/>
      <c r="CX844" s="247"/>
      <c r="CY844" s="247"/>
      <c r="CZ844" s="247"/>
      <c r="DA844" s="247"/>
      <c r="DB844" s="247"/>
      <c r="DC844" s="247"/>
      <c r="DD844" s="247"/>
      <c r="DE844" s="247"/>
    </row>
    <row r="845" spans="1:109" x14ac:dyDescent="0.2">
      <c r="A845" s="150" t="s">
        <v>520</v>
      </c>
      <c r="B845" s="151" t="s">
        <v>292</v>
      </c>
      <c r="C845" s="152" t="s">
        <v>128</v>
      </c>
      <c r="D845" s="404" t="s">
        <v>305</v>
      </c>
      <c r="E845" s="416">
        <v>0</v>
      </c>
      <c r="F845" s="416">
        <v>56570</v>
      </c>
      <c r="G845" s="416">
        <v>387365</v>
      </c>
      <c r="H845" s="416">
        <v>943084</v>
      </c>
      <c r="I845" s="416">
        <v>1223804</v>
      </c>
      <c r="J845" s="416">
        <v>839006</v>
      </c>
      <c r="K845" s="416">
        <v>550565</v>
      </c>
      <c r="L845" s="416">
        <v>386025</v>
      </c>
      <c r="M845" s="416">
        <v>72509</v>
      </c>
      <c r="N845" s="416">
        <v>4458928</v>
      </c>
      <c r="O845" s="416">
        <v>0</v>
      </c>
      <c r="P845" s="416">
        <v>179266</v>
      </c>
      <c r="Q845" s="416">
        <v>628577</v>
      </c>
      <c r="R845" s="416">
        <v>1680161</v>
      </c>
      <c r="S845" s="416">
        <v>1937168</v>
      </c>
      <c r="T845" s="416">
        <v>1422490</v>
      </c>
      <c r="U845" s="416">
        <v>758191</v>
      </c>
      <c r="V845" s="416">
        <v>419691</v>
      </c>
      <c r="W845" s="416">
        <v>47730</v>
      </c>
      <c r="X845" s="416">
        <v>7073274</v>
      </c>
      <c r="Y845" s="416">
        <v>0</v>
      </c>
      <c r="Z845" s="416">
        <v>235836</v>
      </c>
      <c r="AA845" s="416">
        <v>1015942</v>
      </c>
      <c r="AB845" s="416">
        <v>2623245</v>
      </c>
      <c r="AC845" s="416">
        <v>3160972</v>
      </c>
      <c r="AD845" s="416">
        <v>2261496</v>
      </c>
      <c r="AE845" s="416">
        <v>1308756</v>
      </c>
      <c r="AF845" s="416">
        <v>805716</v>
      </c>
      <c r="AG845" s="416">
        <v>120239</v>
      </c>
      <c r="AH845" s="416">
        <v>11532202</v>
      </c>
      <c r="AI845" s="416">
        <v>598.65555555555557</v>
      </c>
      <c r="AJ845" s="416">
        <v>718.38666666666654</v>
      </c>
      <c r="AK845" s="416">
        <v>838.11777777777775</v>
      </c>
      <c r="AL845" s="416">
        <v>957.84888888888872</v>
      </c>
      <c r="AM845" s="416">
        <v>1077.58</v>
      </c>
      <c r="AN845" s="416">
        <v>1317.0422222222223</v>
      </c>
      <c r="AO845" s="416">
        <v>1556.5044444444443</v>
      </c>
      <c r="AP845" s="416">
        <v>1795.9666666666667</v>
      </c>
      <c r="AQ845" s="416">
        <v>2155.16</v>
      </c>
      <c r="AR845" s="416">
        <v>0</v>
      </c>
      <c r="AS845" s="416">
        <v>0</v>
      </c>
      <c r="AT845" s="416">
        <v>78.745893576347015</v>
      </c>
      <c r="AU845" s="416">
        <v>462.18444503954629</v>
      </c>
      <c r="AV845" s="416">
        <v>984.58536721171527</v>
      </c>
      <c r="AW845" s="416">
        <v>1135.696653612725</v>
      </c>
      <c r="AX845" s="416">
        <v>637.03804315731031</v>
      </c>
      <c r="AY845" s="416">
        <v>353.71887434379317</v>
      </c>
      <c r="AZ845" s="416">
        <v>214.93995805415838</v>
      </c>
      <c r="BA845" s="416">
        <v>33.64436979157</v>
      </c>
      <c r="BB845" s="416">
        <v>3900.553604787166</v>
      </c>
      <c r="BC845" s="416">
        <v>0</v>
      </c>
      <c r="BD845" s="416">
        <v>249.53970934872589</v>
      </c>
      <c r="BE845" s="416">
        <v>749.9864776363969</v>
      </c>
      <c r="BF845" s="416">
        <v>1754.098187605561</v>
      </c>
      <c r="BG845" s="416">
        <v>1797.7022587650106</v>
      </c>
      <c r="BH845" s="416">
        <v>1080.0640829872998</v>
      </c>
      <c r="BI845" s="416">
        <v>487.1113620691379</v>
      </c>
      <c r="BJ845" s="416">
        <v>233.68529482729821</v>
      </c>
      <c r="BK845" s="416">
        <v>22.146847565841981</v>
      </c>
      <c r="BL845" s="416">
        <v>6374.3342208052718</v>
      </c>
      <c r="BM845" s="416">
        <v>0</v>
      </c>
      <c r="BN845" s="416">
        <v>328.29</v>
      </c>
      <c r="BO845" s="416">
        <v>1212.17</v>
      </c>
      <c r="BP845" s="416">
        <v>2738.68</v>
      </c>
      <c r="BQ845" s="416">
        <v>2933.4</v>
      </c>
      <c r="BR845" s="416">
        <v>1717.1</v>
      </c>
      <c r="BS845" s="416">
        <v>840.83</v>
      </c>
      <c r="BT845" s="416">
        <v>448.63</v>
      </c>
      <c r="BU845" s="416">
        <v>55.79</v>
      </c>
      <c r="BV845" s="416">
        <v>10274.89</v>
      </c>
      <c r="BW845" s="416">
        <v>0</v>
      </c>
      <c r="BX845" s="416">
        <v>328.3</v>
      </c>
      <c r="BY845" s="416">
        <v>1212.2</v>
      </c>
      <c r="BZ845" s="416">
        <v>2738.7</v>
      </c>
      <c r="CA845" s="416">
        <v>2933.4</v>
      </c>
      <c r="CB845" s="416">
        <v>1717.1</v>
      </c>
      <c r="CC845" s="416">
        <v>840.8</v>
      </c>
      <c r="CD845" s="416">
        <v>448.6</v>
      </c>
      <c r="CE845" s="416">
        <v>55.8</v>
      </c>
      <c r="CF845" s="416">
        <v>10274.9</v>
      </c>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DE845" s="247"/>
    </row>
    <row r="846" spans="1:109" x14ac:dyDescent="0.2">
      <c r="A846" s="150" t="s">
        <v>522</v>
      </c>
      <c r="B846" s="151" t="s">
        <v>276</v>
      </c>
      <c r="C846" s="152" t="s">
        <v>279</v>
      </c>
      <c r="D846" s="404" t="s">
        <v>521</v>
      </c>
      <c r="E846" s="416">
        <v>851</v>
      </c>
      <c r="F846" s="416">
        <v>1037595</v>
      </c>
      <c r="G846" s="416">
        <v>723666</v>
      </c>
      <c r="H846" s="416">
        <v>363125</v>
      </c>
      <c r="I846" s="416">
        <v>89622</v>
      </c>
      <c r="J846" s="416">
        <v>39067</v>
      </c>
      <c r="K846" s="416">
        <v>25688</v>
      </c>
      <c r="L846" s="416">
        <v>2113</v>
      </c>
      <c r="M846" s="416">
        <v>0</v>
      </c>
      <c r="N846" s="416">
        <v>2281727</v>
      </c>
      <c r="O846" s="416">
        <v>1998</v>
      </c>
      <c r="P846" s="416">
        <v>1242732</v>
      </c>
      <c r="Q846" s="416">
        <v>674399</v>
      </c>
      <c r="R846" s="416">
        <v>226188</v>
      </c>
      <c r="S846" s="416">
        <v>77445</v>
      </c>
      <c r="T846" s="416">
        <v>29067</v>
      </c>
      <c r="U846" s="416">
        <v>11643</v>
      </c>
      <c r="V846" s="416">
        <v>6824</v>
      </c>
      <c r="W846" s="416">
        <v>0</v>
      </c>
      <c r="X846" s="416">
        <v>2270296</v>
      </c>
      <c r="Y846" s="416">
        <v>2849</v>
      </c>
      <c r="Z846" s="416">
        <v>2280327</v>
      </c>
      <c r="AA846" s="416">
        <v>1398065</v>
      </c>
      <c r="AB846" s="416">
        <v>589313</v>
      </c>
      <c r="AC846" s="416">
        <v>167067</v>
      </c>
      <c r="AD846" s="416">
        <v>68134</v>
      </c>
      <c r="AE846" s="416">
        <v>37331</v>
      </c>
      <c r="AF846" s="416">
        <v>8937</v>
      </c>
      <c r="AG846" s="416">
        <v>0</v>
      </c>
      <c r="AH846" s="416">
        <v>4552023</v>
      </c>
      <c r="AI846" s="416">
        <v>824.58888888888896</v>
      </c>
      <c r="AJ846" s="416">
        <v>989.50666666666666</v>
      </c>
      <c r="AK846" s="416">
        <v>1154.4244444444444</v>
      </c>
      <c r="AL846" s="416">
        <v>1319.3422222222221</v>
      </c>
      <c r="AM846" s="416">
        <v>1484.26</v>
      </c>
      <c r="AN846" s="416">
        <v>1814.0955555555556</v>
      </c>
      <c r="AO846" s="416">
        <v>2143.931111111111</v>
      </c>
      <c r="AP846" s="416">
        <v>2473.7666666666669</v>
      </c>
      <c r="AQ846" s="416">
        <v>2968.52</v>
      </c>
      <c r="AR846" s="416">
        <v>0</v>
      </c>
      <c r="AS846" s="416">
        <v>1.0320294288062737</v>
      </c>
      <c r="AT846" s="416">
        <v>1048.598291404471</v>
      </c>
      <c r="AU846" s="416">
        <v>626.86302553845985</v>
      </c>
      <c r="AV846" s="416">
        <v>275.23184954118557</v>
      </c>
      <c r="AW846" s="416">
        <v>60.381604301133223</v>
      </c>
      <c r="AX846" s="416">
        <v>21.535249276345848</v>
      </c>
      <c r="AY846" s="416">
        <v>11.98172826863218</v>
      </c>
      <c r="AZ846" s="416">
        <v>0.85416301726112664</v>
      </c>
      <c r="BA846" s="416">
        <v>0</v>
      </c>
      <c r="BB846" s="416">
        <v>2046.4779407762949</v>
      </c>
      <c r="BC846" s="416">
        <v>2.4230256154582079</v>
      </c>
      <c r="BD846" s="416">
        <v>1255.9106895018392</v>
      </c>
      <c r="BE846" s="416">
        <v>584.18634779043339</v>
      </c>
      <c r="BF846" s="416">
        <v>171.43997682346762</v>
      </c>
      <c r="BG846" s="416">
        <v>52.177516068613315</v>
      </c>
      <c r="BH846" s="416">
        <v>16.02286048878964</v>
      </c>
      <c r="BI846" s="416">
        <v>5.4306782245283589</v>
      </c>
      <c r="BJ846" s="416">
        <v>2.7585463463274627</v>
      </c>
      <c r="BK846" s="416">
        <v>0</v>
      </c>
      <c r="BL846" s="416">
        <v>2090.3496408594574</v>
      </c>
      <c r="BM846" s="416">
        <v>3.46</v>
      </c>
      <c r="BN846" s="416">
        <v>2304.5100000000002</v>
      </c>
      <c r="BO846" s="416">
        <v>1211.05</v>
      </c>
      <c r="BP846" s="416">
        <v>446.67</v>
      </c>
      <c r="BQ846" s="416">
        <v>112.56</v>
      </c>
      <c r="BR846" s="416">
        <v>37.56</v>
      </c>
      <c r="BS846" s="416">
        <v>17.41</v>
      </c>
      <c r="BT846" s="416">
        <v>3.61</v>
      </c>
      <c r="BU846" s="416">
        <v>0</v>
      </c>
      <c r="BV846" s="416">
        <v>4136.83</v>
      </c>
      <c r="BW846" s="416">
        <v>0</v>
      </c>
      <c r="BX846" s="416">
        <v>0</v>
      </c>
      <c r="BY846" s="416">
        <v>0</v>
      </c>
      <c r="BZ846" s="416">
        <v>0</v>
      </c>
      <c r="CA846" s="416">
        <v>0</v>
      </c>
      <c r="CB846" s="416">
        <v>0</v>
      </c>
      <c r="CC846" s="416">
        <v>0</v>
      </c>
      <c r="CD846" s="416">
        <v>0</v>
      </c>
      <c r="CE846" s="416">
        <v>0</v>
      </c>
      <c r="CF846" s="416">
        <v>0</v>
      </c>
      <c r="CG846" s="247"/>
      <c r="CH846" s="247"/>
      <c r="CI846" s="247"/>
      <c r="CJ846" s="247"/>
      <c r="CK846" s="247"/>
      <c r="CL846" s="247"/>
      <c r="CM846" s="247"/>
      <c r="CN846" s="247"/>
      <c r="CO846" s="247"/>
      <c r="CP846" s="247"/>
      <c r="CQ846" s="247"/>
      <c r="CR846" s="247"/>
      <c r="CS846" s="247"/>
      <c r="CT846" s="247"/>
      <c r="CU846" s="247"/>
      <c r="CV846" s="247"/>
      <c r="CW846" s="247"/>
      <c r="CX846" s="247"/>
      <c r="CY846" s="247"/>
      <c r="CZ846" s="247"/>
      <c r="DA846" s="247"/>
      <c r="DB846" s="247"/>
      <c r="DC846" s="247"/>
      <c r="DD846" s="247"/>
      <c r="DE846" s="247"/>
    </row>
    <row r="847" spans="1:109" x14ac:dyDescent="0.2">
      <c r="A847" s="150" t="s">
        <v>523</v>
      </c>
      <c r="B847" s="151" t="s">
        <v>276</v>
      </c>
      <c r="C847" s="152" t="s">
        <v>69</v>
      </c>
      <c r="D847" s="404" t="s">
        <v>306</v>
      </c>
      <c r="E847" s="416">
        <v>5162.17</v>
      </c>
      <c r="F847" s="416">
        <v>2521783.92</v>
      </c>
      <c r="G847" s="416">
        <v>1248640.3700000001</v>
      </c>
      <c r="H847" s="416">
        <v>815706.81</v>
      </c>
      <c r="I847" s="416">
        <v>423213.12</v>
      </c>
      <c r="J847" s="416">
        <v>130984.08</v>
      </c>
      <c r="K847" s="416">
        <v>31081.24</v>
      </c>
      <c r="L847" s="416">
        <v>6252.33</v>
      </c>
      <c r="M847" s="416">
        <v>0</v>
      </c>
      <c r="N847" s="416">
        <v>5182824.04</v>
      </c>
      <c r="O847" s="416">
        <v>2742.39</v>
      </c>
      <c r="P847" s="416">
        <v>2716299.85</v>
      </c>
      <c r="Q847" s="416">
        <v>832257.33</v>
      </c>
      <c r="R847" s="416">
        <v>253879.04000000001</v>
      </c>
      <c r="S847" s="416">
        <v>168091.25</v>
      </c>
      <c r="T847" s="416">
        <v>48487.16</v>
      </c>
      <c r="U847" s="416">
        <v>18325.62</v>
      </c>
      <c r="V847" s="416">
        <v>1416.94</v>
      </c>
      <c r="W847" s="416">
        <v>0</v>
      </c>
      <c r="X847" s="416">
        <v>4041499.5800000005</v>
      </c>
      <c r="Y847" s="416">
        <v>7904.5599999999995</v>
      </c>
      <c r="Z847" s="416">
        <v>5238083.7699999996</v>
      </c>
      <c r="AA847" s="416">
        <v>2080897.7000000002</v>
      </c>
      <c r="AB847" s="416">
        <v>1069585.8500000001</v>
      </c>
      <c r="AC847" s="416">
        <v>591304.37</v>
      </c>
      <c r="AD847" s="416">
        <v>179471.24</v>
      </c>
      <c r="AE847" s="416">
        <v>49406.86</v>
      </c>
      <c r="AF847" s="416">
        <v>7669.27</v>
      </c>
      <c r="AG847" s="416">
        <v>0</v>
      </c>
      <c r="AH847" s="416">
        <v>9224323.6199999973</v>
      </c>
      <c r="AI847" s="416">
        <v>842.27222222222224</v>
      </c>
      <c r="AJ847" s="416">
        <v>1010.7266666666666</v>
      </c>
      <c r="AK847" s="416">
        <v>1179.181111111111</v>
      </c>
      <c r="AL847" s="416">
        <v>1347.6355555555554</v>
      </c>
      <c r="AM847" s="416">
        <v>1516.09</v>
      </c>
      <c r="AN847" s="416">
        <v>1852.998888888889</v>
      </c>
      <c r="AO847" s="416">
        <v>2189.9077777777775</v>
      </c>
      <c r="AP847" s="416">
        <v>2526.8166666666666</v>
      </c>
      <c r="AQ847" s="416">
        <v>3032.18</v>
      </c>
      <c r="AR847" s="416">
        <v>0</v>
      </c>
      <c r="AS847" s="416">
        <v>6.1288617430363637</v>
      </c>
      <c r="AT847" s="416">
        <v>2495.0206650000991</v>
      </c>
      <c r="AU847" s="416">
        <v>1058.9046569983125</v>
      </c>
      <c r="AV847" s="416">
        <v>605.28739141475785</v>
      </c>
      <c r="AW847" s="416">
        <v>279.14775508050315</v>
      </c>
      <c r="AX847" s="416">
        <v>70.687619288612623</v>
      </c>
      <c r="AY847" s="416">
        <v>14.192944705434073</v>
      </c>
      <c r="AZ847" s="416">
        <v>2.4743900428074852</v>
      </c>
      <c r="BA847" s="416">
        <v>0</v>
      </c>
      <c r="BB847" s="416">
        <v>4531.844284273564</v>
      </c>
      <c r="BC847" s="416">
        <v>3.255942589160274</v>
      </c>
      <c r="BD847" s="416">
        <v>2687.4722311999949</v>
      </c>
      <c r="BE847" s="416">
        <v>705.79262350614317</v>
      </c>
      <c r="BF847" s="416">
        <v>188.38849936349428</v>
      </c>
      <c r="BG847" s="416">
        <v>110.87155116121075</v>
      </c>
      <c r="BH847" s="416">
        <v>26.166858647753582</v>
      </c>
      <c r="BI847" s="416">
        <v>8.3682154043016528</v>
      </c>
      <c r="BJ847" s="416">
        <v>0.56076090469563156</v>
      </c>
      <c r="BK847" s="416">
        <v>0</v>
      </c>
      <c r="BL847" s="416">
        <v>3730.8766827767545</v>
      </c>
      <c r="BM847" s="416">
        <v>9.3800000000000008</v>
      </c>
      <c r="BN847" s="416">
        <v>5182.49</v>
      </c>
      <c r="BO847" s="416">
        <v>1764.7</v>
      </c>
      <c r="BP847" s="416">
        <v>793.68</v>
      </c>
      <c r="BQ847" s="416">
        <v>390.02</v>
      </c>
      <c r="BR847" s="416">
        <v>96.85</v>
      </c>
      <c r="BS847" s="416">
        <v>22.56</v>
      </c>
      <c r="BT847" s="416">
        <v>3.04</v>
      </c>
      <c r="BU847" s="416">
        <v>0</v>
      </c>
      <c r="BV847" s="416">
        <v>8262.7200000000012</v>
      </c>
      <c r="BW847" s="416">
        <v>0</v>
      </c>
      <c r="BX847" s="416">
        <v>0</v>
      </c>
      <c r="BY847" s="416">
        <v>0</v>
      </c>
      <c r="BZ847" s="416">
        <v>0</v>
      </c>
      <c r="CA847" s="416">
        <v>0</v>
      </c>
      <c r="CB847" s="416">
        <v>0</v>
      </c>
      <c r="CC847" s="416">
        <v>0</v>
      </c>
      <c r="CD847" s="416">
        <v>0</v>
      </c>
      <c r="CE847" s="416">
        <v>0</v>
      </c>
      <c r="CF847" s="416">
        <v>0</v>
      </c>
      <c r="CG847" s="247"/>
      <c r="CH847" s="247"/>
      <c r="CI847" s="247"/>
      <c r="CJ847" s="247"/>
      <c r="CK847" s="247"/>
      <c r="CL847" s="247"/>
      <c r="CM847" s="247"/>
      <c r="CN847" s="247"/>
      <c r="CO847" s="247"/>
      <c r="CP847" s="247"/>
      <c r="CQ847" s="247"/>
      <c r="CR847" s="247"/>
      <c r="CS847" s="247"/>
      <c r="CT847" s="247"/>
      <c r="CU847" s="247"/>
      <c r="CV847" s="247"/>
      <c r="CW847" s="247"/>
      <c r="CX847" s="247"/>
      <c r="CY847" s="247"/>
      <c r="CZ847" s="247"/>
      <c r="DA847" s="247"/>
      <c r="DB847" s="247"/>
      <c r="DC847" s="247"/>
      <c r="DD847" s="247"/>
      <c r="DE847" s="247"/>
    </row>
    <row r="848" spans="1:109" x14ac:dyDescent="0.2">
      <c r="A848" s="150" t="s">
        <v>524</v>
      </c>
      <c r="B848" s="151" t="s">
        <v>284</v>
      </c>
      <c r="C848" s="152" t="s">
        <v>283</v>
      </c>
      <c r="D848" s="404" t="s">
        <v>307</v>
      </c>
      <c r="E848" s="416">
        <v>13376.78</v>
      </c>
      <c r="F848" s="416">
        <v>7838787.2199999997</v>
      </c>
      <c r="G848" s="416">
        <v>1383120.8</v>
      </c>
      <c r="H848" s="416">
        <v>301035</v>
      </c>
      <c r="I848" s="416">
        <v>82456</v>
      </c>
      <c r="J848" s="416">
        <v>19646.36</v>
      </c>
      <c r="K848" s="416">
        <v>0</v>
      </c>
      <c r="L848" s="416">
        <v>0</v>
      </c>
      <c r="M848" s="416">
        <v>0</v>
      </c>
      <c r="N848" s="416">
        <v>9638422.1600000001</v>
      </c>
      <c r="O848" s="416">
        <v>24500.560000000001</v>
      </c>
      <c r="P848" s="416">
        <v>11106433.65</v>
      </c>
      <c r="Q848" s="416">
        <v>881223.95</v>
      </c>
      <c r="R848" s="416">
        <v>202499.43</v>
      </c>
      <c r="S848" s="416">
        <v>77477.490000000005</v>
      </c>
      <c r="T848" s="416">
        <v>11668.6</v>
      </c>
      <c r="U848" s="416">
        <v>2385.8000000000002</v>
      </c>
      <c r="V848" s="416">
        <v>0</v>
      </c>
      <c r="W848" s="416">
        <v>0</v>
      </c>
      <c r="X848" s="416">
        <v>12306189.48</v>
      </c>
      <c r="Y848" s="416">
        <v>37877.340000000004</v>
      </c>
      <c r="Z848" s="416">
        <v>18945220.870000001</v>
      </c>
      <c r="AA848" s="416">
        <v>2264344.75</v>
      </c>
      <c r="AB848" s="416">
        <v>503534.43</v>
      </c>
      <c r="AC848" s="416">
        <v>159933.49</v>
      </c>
      <c r="AD848" s="416">
        <v>31314.959999999999</v>
      </c>
      <c r="AE848" s="416">
        <v>2385.8000000000002</v>
      </c>
      <c r="AF848" s="416">
        <v>0</v>
      </c>
      <c r="AG848" s="416">
        <v>0</v>
      </c>
      <c r="AH848" s="416">
        <v>21944611.640000001</v>
      </c>
      <c r="AI848" s="416">
        <v>788.9</v>
      </c>
      <c r="AJ848" s="416">
        <v>946.68</v>
      </c>
      <c r="AK848" s="416">
        <v>1104.46</v>
      </c>
      <c r="AL848" s="416">
        <v>1262.24</v>
      </c>
      <c r="AM848" s="416">
        <v>1420.02</v>
      </c>
      <c r="AN848" s="416">
        <v>1735.5800000000002</v>
      </c>
      <c r="AO848" s="416">
        <v>2051.14</v>
      </c>
      <c r="AP848" s="416">
        <v>2366.7000000000003</v>
      </c>
      <c r="AQ848" s="416">
        <v>2840.04</v>
      </c>
      <c r="AR848" s="416">
        <v>0</v>
      </c>
      <c r="AS848" s="416">
        <v>16.956242869818738</v>
      </c>
      <c r="AT848" s="416">
        <v>8280.2924113744884</v>
      </c>
      <c r="AU848" s="416">
        <v>1252.305017836771</v>
      </c>
      <c r="AV848" s="416">
        <v>238.49267968056787</v>
      </c>
      <c r="AW848" s="416">
        <v>58.066787791721246</v>
      </c>
      <c r="AX848" s="416">
        <v>11.319766302907384</v>
      </c>
      <c r="AY848" s="416">
        <v>0</v>
      </c>
      <c r="AZ848" s="416">
        <v>0</v>
      </c>
      <c r="BA848" s="416">
        <v>0</v>
      </c>
      <c r="BB848" s="416">
        <v>9857.4329058562744</v>
      </c>
      <c r="BC848" s="416">
        <v>31.056610470275068</v>
      </c>
      <c r="BD848" s="416">
        <v>11731.982982634048</v>
      </c>
      <c r="BE848" s="416">
        <v>797.87765061659081</v>
      </c>
      <c r="BF848" s="416">
        <v>160.42862688553683</v>
      </c>
      <c r="BG848" s="416">
        <v>54.560844213461785</v>
      </c>
      <c r="BH848" s="416">
        <v>6.7231703522741677</v>
      </c>
      <c r="BI848" s="416">
        <v>1.1631580486948723</v>
      </c>
      <c r="BJ848" s="416">
        <v>0</v>
      </c>
      <c r="BK848" s="416">
        <v>0</v>
      </c>
      <c r="BL848" s="416">
        <v>12783.793043220883</v>
      </c>
      <c r="BM848" s="416">
        <v>48.01</v>
      </c>
      <c r="BN848" s="416">
        <v>20012.28</v>
      </c>
      <c r="BO848" s="416">
        <v>2050.1799999999998</v>
      </c>
      <c r="BP848" s="416">
        <v>398.92</v>
      </c>
      <c r="BQ848" s="416">
        <v>112.63</v>
      </c>
      <c r="BR848" s="416">
        <v>18.04</v>
      </c>
      <c r="BS848" s="416">
        <v>1.1599999999999999</v>
      </c>
      <c r="BT848" s="416">
        <v>0</v>
      </c>
      <c r="BU848" s="416">
        <v>0</v>
      </c>
      <c r="BV848" s="416">
        <v>22641.219999999998</v>
      </c>
      <c r="BW848" s="416">
        <v>0</v>
      </c>
      <c r="BX848" s="416">
        <v>0</v>
      </c>
      <c r="BY848" s="416">
        <v>0</v>
      </c>
      <c r="BZ848" s="416">
        <v>0</v>
      </c>
      <c r="CA848" s="416">
        <v>0</v>
      </c>
      <c r="CB848" s="416">
        <v>0</v>
      </c>
      <c r="CC848" s="416">
        <v>0</v>
      </c>
      <c r="CD848" s="416">
        <v>0</v>
      </c>
      <c r="CE848" s="416">
        <v>0</v>
      </c>
      <c r="CF848" s="416">
        <v>0</v>
      </c>
      <c r="CG848" s="247"/>
      <c r="CH848" s="247"/>
      <c r="CI848" s="247"/>
      <c r="CJ848" s="247"/>
      <c r="CK848" s="247"/>
      <c r="CL848" s="247"/>
      <c r="CM848" s="247"/>
      <c r="CN848" s="247"/>
      <c r="CO848" s="247"/>
      <c r="CP848" s="247"/>
      <c r="CQ848" s="247"/>
      <c r="CR848" s="247"/>
      <c r="CS848" s="247"/>
      <c r="CT848" s="247"/>
      <c r="CU848" s="247"/>
      <c r="CV848" s="247"/>
      <c r="CW848" s="247"/>
      <c r="CX848" s="247"/>
      <c r="CY848" s="247"/>
      <c r="CZ848" s="247"/>
      <c r="DA848" s="247"/>
      <c r="DB848" s="247"/>
      <c r="DC848" s="247"/>
      <c r="DD848" s="247"/>
      <c r="DE848" s="247"/>
    </row>
    <row r="849" spans="1:109" x14ac:dyDescent="0.2">
      <c r="A849" s="150" t="s">
        <v>526</v>
      </c>
      <c r="B849" s="151" t="s">
        <v>280</v>
      </c>
      <c r="C849" s="152" t="s">
        <v>128</v>
      </c>
      <c r="D849" s="404" t="s">
        <v>525</v>
      </c>
      <c r="E849" s="416">
        <v>0</v>
      </c>
      <c r="F849" s="416">
        <v>14469.19</v>
      </c>
      <c r="G849" s="416">
        <v>308944.05</v>
      </c>
      <c r="H849" s="416">
        <v>1315840.06</v>
      </c>
      <c r="I849" s="416">
        <v>1101338.29</v>
      </c>
      <c r="J849" s="416">
        <v>680694.88</v>
      </c>
      <c r="K849" s="416">
        <v>287539.76</v>
      </c>
      <c r="L849" s="416">
        <v>75735.53</v>
      </c>
      <c r="M849" s="416">
        <v>11717.78</v>
      </c>
      <c r="N849" s="416">
        <v>3796279.5399999991</v>
      </c>
      <c r="O849" s="416">
        <v>0</v>
      </c>
      <c r="P849" s="416">
        <v>25085.81</v>
      </c>
      <c r="Q849" s="416">
        <v>609722.96</v>
      </c>
      <c r="R849" s="416">
        <v>2533866.25</v>
      </c>
      <c r="S849" s="416">
        <v>2215839.7599999998</v>
      </c>
      <c r="T849" s="416">
        <v>937083.82</v>
      </c>
      <c r="U849" s="416">
        <v>350878.14</v>
      </c>
      <c r="V849" s="416">
        <v>60892.39</v>
      </c>
      <c r="W849" s="416">
        <v>0</v>
      </c>
      <c r="X849" s="416">
        <v>6733369.129999999</v>
      </c>
      <c r="Y849" s="416">
        <v>0</v>
      </c>
      <c r="Z849" s="416">
        <v>39555</v>
      </c>
      <c r="AA849" s="416">
        <v>918667.01</v>
      </c>
      <c r="AB849" s="416">
        <v>3849706.31</v>
      </c>
      <c r="AC849" s="416">
        <v>3317178.05</v>
      </c>
      <c r="AD849" s="416">
        <v>1617778.7</v>
      </c>
      <c r="AE849" s="416">
        <v>638417.9</v>
      </c>
      <c r="AF849" s="416">
        <v>136627.91999999998</v>
      </c>
      <c r="AG849" s="416">
        <v>11717.78</v>
      </c>
      <c r="AH849" s="416">
        <v>10529648.67</v>
      </c>
      <c r="AI849" s="416">
        <v>930.3611111111112</v>
      </c>
      <c r="AJ849" s="416">
        <v>1116.4333333333334</v>
      </c>
      <c r="AK849" s="416">
        <v>1302.5055555555557</v>
      </c>
      <c r="AL849" s="416">
        <v>1488.5777777777778</v>
      </c>
      <c r="AM849" s="416">
        <v>1674.65</v>
      </c>
      <c r="AN849" s="416">
        <v>2046.7944444444447</v>
      </c>
      <c r="AO849" s="416">
        <v>2418.9388888888889</v>
      </c>
      <c r="AP849" s="416">
        <v>2791.0833333333335</v>
      </c>
      <c r="AQ849" s="416">
        <v>3349.3</v>
      </c>
      <c r="AR849" s="416">
        <v>0</v>
      </c>
      <c r="AS849" s="416">
        <v>0</v>
      </c>
      <c r="AT849" s="416">
        <v>12.960191681843968</v>
      </c>
      <c r="AU849" s="416">
        <v>237.19211690289225</v>
      </c>
      <c r="AV849" s="416">
        <v>883.95788224405101</v>
      </c>
      <c r="AW849" s="416">
        <v>657.65281700653861</v>
      </c>
      <c r="AX849" s="416">
        <v>332.5663120923503</v>
      </c>
      <c r="AY849" s="416">
        <v>118.87020433661225</v>
      </c>
      <c r="AZ849" s="416">
        <v>27.134815035977667</v>
      </c>
      <c r="BA849" s="416">
        <v>3.4985758218135135</v>
      </c>
      <c r="BB849" s="416">
        <v>2273.8329151220801</v>
      </c>
      <c r="BC849" s="416">
        <v>0</v>
      </c>
      <c r="BD849" s="416">
        <v>22.469599617830593</v>
      </c>
      <c r="BE849" s="416">
        <v>468.11543904696498</v>
      </c>
      <c r="BF849" s="416">
        <v>1702.2061512853431</v>
      </c>
      <c r="BG849" s="416">
        <v>1323.1658913802883</v>
      </c>
      <c r="BH849" s="416">
        <v>457.82996067020781</v>
      </c>
      <c r="BI849" s="416">
        <v>145.05456984122975</v>
      </c>
      <c r="BJ849" s="416">
        <v>21.816758128564175</v>
      </c>
      <c r="BK849" s="416">
        <v>0</v>
      </c>
      <c r="BL849" s="416">
        <v>4140.6583699704288</v>
      </c>
      <c r="BM849" s="416">
        <v>0</v>
      </c>
      <c r="BN849" s="416">
        <v>35.43</v>
      </c>
      <c r="BO849" s="416">
        <v>705.31</v>
      </c>
      <c r="BP849" s="416">
        <v>2586.16</v>
      </c>
      <c r="BQ849" s="416">
        <v>1980.82</v>
      </c>
      <c r="BR849" s="416">
        <v>790.4</v>
      </c>
      <c r="BS849" s="416">
        <v>263.92</v>
      </c>
      <c r="BT849" s="416">
        <v>48.95</v>
      </c>
      <c r="BU849" s="416">
        <v>3.5</v>
      </c>
      <c r="BV849" s="416">
        <v>6414.4899999999989</v>
      </c>
      <c r="BW849" s="416">
        <v>0</v>
      </c>
      <c r="BX849" s="416">
        <v>0</v>
      </c>
      <c r="BY849" s="416">
        <v>0</v>
      </c>
      <c r="BZ849" s="416">
        <v>0</v>
      </c>
      <c r="CA849" s="416">
        <v>0</v>
      </c>
      <c r="CB849" s="416">
        <v>0</v>
      </c>
      <c r="CC849" s="416">
        <v>0</v>
      </c>
      <c r="CD849" s="416">
        <v>0</v>
      </c>
      <c r="CE849" s="416">
        <v>0</v>
      </c>
      <c r="CF849" s="416">
        <v>0</v>
      </c>
      <c r="CG849" s="247"/>
      <c r="CH849" s="247"/>
      <c r="CI849" s="247"/>
      <c r="CJ849" s="247"/>
      <c r="CK849" s="247"/>
      <c r="CL849" s="247"/>
      <c r="CM849" s="247"/>
      <c r="CN849" s="247"/>
      <c r="CO849" s="247"/>
      <c r="CP849" s="247"/>
      <c r="CQ849" s="247"/>
      <c r="CR849" s="247"/>
      <c r="CS849" s="247"/>
      <c r="CT849" s="247"/>
      <c r="CU849" s="247"/>
      <c r="CV849" s="247"/>
      <c r="CW849" s="247"/>
      <c r="CX849" s="247"/>
      <c r="CY849" s="247"/>
      <c r="CZ849" s="247"/>
      <c r="DA849" s="247"/>
      <c r="DB849" s="247"/>
      <c r="DC849" s="247"/>
      <c r="DD849" s="247"/>
      <c r="DE849" s="247"/>
    </row>
    <row r="850" spans="1:109" x14ac:dyDescent="0.2">
      <c r="A850" s="150" t="s">
        <v>528</v>
      </c>
      <c r="B850" s="151" t="s">
        <v>282</v>
      </c>
      <c r="C850" s="152" t="s">
        <v>283</v>
      </c>
      <c r="D850" s="404" t="s">
        <v>527</v>
      </c>
      <c r="E850" s="416">
        <v>7398</v>
      </c>
      <c r="F850" s="416">
        <v>7379548</v>
      </c>
      <c r="G850" s="416">
        <v>2047072</v>
      </c>
      <c r="H850" s="416">
        <v>1469250</v>
      </c>
      <c r="I850" s="416">
        <v>454989</v>
      </c>
      <c r="J850" s="416">
        <v>242455</v>
      </c>
      <c r="K850" s="416">
        <v>60899</v>
      </c>
      <c r="L850" s="416">
        <v>29847</v>
      </c>
      <c r="M850" s="416">
        <v>0</v>
      </c>
      <c r="N850" s="416">
        <v>11691458</v>
      </c>
      <c r="O850" s="416">
        <v>10957</v>
      </c>
      <c r="P850" s="416">
        <v>12133486</v>
      </c>
      <c r="Q850" s="416">
        <v>2262747</v>
      </c>
      <c r="R850" s="416">
        <v>1135592</v>
      </c>
      <c r="S850" s="416">
        <v>439006</v>
      </c>
      <c r="T850" s="416">
        <v>202629</v>
      </c>
      <c r="U850" s="416">
        <v>43396</v>
      </c>
      <c r="V850" s="416">
        <v>31705</v>
      </c>
      <c r="W850" s="416">
        <v>1760</v>
      </c>
      <c r="X850" s="416">
        <v>16261278</v>
      </c>
      <c r="Y850" s="416">
        <v>18355</v>
      </c>
      <c r="Z850" s="416">
        <v>19513034</v>
      </c>
      <c r="AA850" s="416">
        <v>4309819</v>
      </c>
      <c r="AB850" s="416">
        <v>2604842</v>
      </c>
      <c r="AC850" s="416">
        <v>893995</v>
      </c>
      <c r="AD850" s="416">
        <v>445084</v>
      </c>
      <c r="AE850" s="416">
        <v>104295</v>
      </c>
      <c r="AF850" s="416">
        <v>61552</v>
      </c>
      <c r="AG850" s="416">
        <v>1760</v>
      </c>
      <c r="AH850" s="416">
        <v>27952736</v>
      </c>
      <c r="AI850" s="416">
        <v>817.23888888888894</v>
      </c>
      <c r="AJ850" s="416">
        <v>980.68666666666661</v>
      </c>
      <c r="AK850" s="416">
        <v>1144.1344444444444</v>
      </c>
      <c r="AL850" s="416">
        <v>1307.5822222222221</v>
      </c>
      <c r="AM850" s="416">
        <v>1471.03</v>
      </c>
      <c r="AN850" s="416">
        <v>1797.9255555555558</v>
      </c>
      <c r="AO850" s="416">
        <v>2124.8211111111109</v>
      </c>
      <c r="AP850" s="416">
        <v>2451.7166666666667</v>
      </c>
      <c r="AQ850" s="416">
        <v>2942.06</v>
      </c>
      <c r="AR850" s="416">
        <v>0</v>
      </c>
      <c r="AS850" s="416">
        <v>9.0524326492321698</v>
      </c>
      <c r="AT850" s="416">
        <v>7524.8784865026546</v>
      </c>
      <c r="AU850" s="416">
        <v>1789.1883335388907</v>
      </c>
      <c r="AV850" s="416">
        <v>1123.6387089318371</v>
      </c>
      <c r="AW850" s="416">
        <v>309.29960639823798</v>
      </c>
      <c r="AX850" s="416">
        <v>134.85263572277432</v>
      </c>
      <c r="AY850" s="416">
        <v>28.660765690601931</v>
      </c>
      <c r="AZ850" s="416">
        <v>12.173918954745995</v>
      </c>
      <c r="BA850" s="416">
        <v>0</v>
      </c>
      <c r="BB850" s="416">
        <v>10931.744888388976</v>
      </c>
      <c r="BC850" s="416">
        <v>13.407340434933346</v>
      </c>
      <c r="BD850" s="416">
        <v>12372.43903931259</v>
      </c>
      <c r="BE850" s="416">
        <v>1977.6932780821214</v>
      </c>
      <c r="BF850" s="416">
        <v>868.46699251544851</v>
      </c>
      <c r="BG850" s="416">
        <v>298.43443029713876</v>
      </c>
      <c r="BH850" s="416">
        <v>112.70155172658859</v>
      </c>
      <c r="BI850" s="416">
        <v>20.423366359207236</v>
      </c>
      <c r="BJ850" s="416">
        <v>12.931755300707668</v>
      </c>
      <c r="BK850" s="416">
        <v>0.59822029462349513</v>
      </c>
      <c r="BL850" s="416">
        <v>15677.095974323358</v>
      </c>
      <c r="BM850" s="416">
        <v>22.46</v>
      </c>
      <c r="BN850" s="416">
        <v>19897.32</v>
      </c>
      <c r="BO850" s="416">
        <v>3766.88</v>
      </c>
      <c r="BP850" s="416">
        <v>1992.11</v>
      </c>
      <c r="BQ850" s="416">
        <v>607.73</v>
      </c>
      <c r="BR850" s="416">
        <v>247.55</v>
      </c>
      <c r="BS850" s="416">
        <v>49.08</v>
      </c>
      <c r="BT850" s="416">
        <v>25.11</v>
      </c>
      <c r="BU850" s="416">
        <v>0.6</v>
      </c>
      <c r="BV850" s="416">
        <v>26608.84</v>
      </c>
      <c r="BW850" s="416">
        <v>0</v>
      </c>
      <c r="BX850" s="416">
        <v>0</v>
      </c>
      <c r="BY850" s="416">
        <v>0</v>
      </c>
      <c r="BZ850" s="416">
        <v>0</v>
      </c>
      <c r="CA850" s="416">
        <v>0</v>
      </c>
      <c r="CB850" s="416">
        <v>0</v>
      </c>
      <c r="CC850" s="416">
        <v>0</v>
      </c>
      <c r="CD850" s="416">
        <v>0</v>
      </c>
      <c r="CE850" s="416">
        <v>0</v>
      </c>
      <c r="CF850" s="416">
        <v>0</v>
      </c>
      <c r="CG850" s="247"/>
      <c r="CH850" s="247"/>
      <c r="CI850" s="247"/>
      <c r="CJ850" s="247"/>
      <c r="CK850" s="247"/>
      <c r="CL850" s="247"/>
      <c r="CM850" s="247"/>
      <c r="CN850" s="247"/>
      <c r="CO850" s="247"/>
      <c r="CP850" s="247"/>
      <c r="CQ850" s="247"/>
      <c r="CR850" s="247"/>
      <c r="CS850" s="247"/>
      <c r="CT850" s="247"/>
      <c r="CU850" s="247"/>
      <c r="CV850" s="247"/>
      <c r="CW850" s="247"/>
      <c r="CX850" s="247"/>
      <c r="CY850" s="247"/>
      <c r="CZ850" s="247"/>
      <c r="DA850" s="247"/>
      <c r="DB850" s="247"/>
      <c r="DC850" s="247"/>
      <c r="DD850" s="247"/>
      <c r="DE850" s="247"/>
    </row>
    <row r="851" spans="1:109" x14ac:dyDescent="0.2">
      <c r="A851" s="150" t="s">
        <v>530</v>
      </c>
      <c r="B851" s="151" t="s">
        <v>282</v>
      </c>
      <c r="C851" s="152" t="s">
        <v>278</v>
      </c>
      <c r="D851" s="404" t="s">
        <v>529</v>
      </c>
      <c r="E851" s="416">
        <v>1997</v>
      </c>
      <c r="F851" s="416">
        <v>5547495</v>
      </c>
      <c r="G851" s="416">
        <v>1261759</v>
      </c>
      <c r="H851" s="416">
        <v>687533</v>
      </c>
      <c r="I851" s="416">
        <v>188884</v>
      </c>
      <c r="J851" s="416">
        <v>75290</v>
      </c>
      <c r="K851" s="416">
        <v>12799</v>
      </c>
      <c r="L851" s="416">
        <v>8360</v>
      </c>
      <c r="M851" s="416">
        <v>0</v>
      </c>
      <c r="N851" s="416">
        <v>7784117</v>
      </c>
      <c r="O851" s="416">
        <v>6031</v>
      </c>
      <c r="P851" s="416">
        <v>6452976</v>
      </c>
      <c r="Q851" s="416">
        <v>1129090</v>
      </c>
      <c r="R851" s="416">
        <v>381547</v>
      </c>
      <c r="S851" s="416">
        <v>146317</v>
      </c>
      <c r="T851" s="416">
        <v>64341</v>
      </c>
      <c r="U851" s="416">
        <v>9064</v>
      </c>
      <c r="V851" s="416">
        <v>5195</v>
      </c>
      <c r="W851" s="416">
        <v>0</v>
      </c>
      <c r="X851" s="416">
        <v>8194561</v>
      </c>
      <c r="Y851" s="416">
        <v>8028</v>
      </c>
      <c r="Z851" s="416">
        <v>12000471</v>
      </c>
      <c r="AA851" s="416">
        <v>2390849</v>
      </c>
      <c r="AB851" s="416">
        <v>1069080</v>
      </c>
      <c r="AC851" s="416">
        <v>335201</v>
      </c>
      <c r="AD851" s="416">
        <v>139631</v>
      </c>
      <c r="AE851" s="416">
        <v>21863</v>
      </c>
      <c r="AF851" s="416">
        <v>13555</v>
      </c>
      <c r="AG851" s="416">
        <v>0</v>
      </c>
      <c r="AH851" s="416">
        <v>15978678</v>
      </c>
      <c r="AI851" s="416">
        <v>836.95</v>
      </c>
      <c r="AJ851" s="416">
        <v>1004.3399999999999</v>
      </c>
      <c r="AK851" s="416">
        <v>1171.73</v>
      </c>
      <c r="AL851" s="416">
        <v>1339.12</v>
      </c>
      <c r="AM851" s="416">
        <v>1506.51</v>
      </c>
      <c r="AN851" s="416">
        <v>1841.2900000000002</v>
      </c>
      <c r="AO851" s="416">
        <v>2176.0700000000002</v>
      </c>
      <c r="AP851" s="416">
        <v>2510.85</v>
      </c>
      <c r="AQ851" s="416">
        <v>3013.02</v>
      </c>
      <c r="AR851" s="416">
        <v>0</v>
      </c>
      <c r="AS851" s="416">
        <v>2.3860445665810381</v>
      </c>
      <c r="AT851" s="416">
        <v>5523.5229105681346</v>
      </c>
      <c r="AU851" s="416">
        <v>1076.8342536249818</v>
      </c>
      <c r="AV851" s="416">
        <v>513.42150068701835</v>
      </c>
      <c r="AW851" s="416">
        <v>125.3785238730576</v>
      </c>
      <c r="AX851" s="416">
        <v>40.88981094775945</v>
      </c>
      <c r="AY851" s="416">
        <v>5.8817041731194308</v>
      </c>
      <c r="AZ851" s="416">
        <v>3.3295497540673478</v>
      </c>
      <c r="BA851" s="416">
        <v>0</v>
      </c>
      <c r="BB851" s="416">
        <v>7291.6442981947202</v>
      </c>
      <c r="BC851" s="416">
        <v>7.2059262799450385</v>
      </c>
      <c r="BD851" s="416">
        <v>6425.09110460601</v>
      </c>
      <c r="BE851" s="416">
        <v>963.6093639319638</v>
      </c>
      <c r="BF851" s="416">
        <v>284.92368122349006</v>
      </c>
      <c r="BG851" s="416">
        <v>97.123152186178658</v>
      </c>
      <c r="BH851" s="416">
        <v>34.943436395136018</v>
      </c>
      <c r="BI851" s="416">
        <v>4.165307182213807</v>
      </c>
      <c r="BJ851" s="416">
        <v>2.0690204512416113</v>
      </c>
      <c r="BK851" s="416">
        <v>0</v>
      </c>
      <c r="BL851" s="416">
        <v>7819.1309922561786</v>
      </c>
      <c r="BM851" s="416">
        <v>9.59</v>
      </c>
      <c r="BN851" s="416">
        <v>11948.61</v>
      </c>
      <c r="BO851" s="416">
        <v>2040.44</v>
      </c>
      <c r="BP851" s="416">
        <v>798.35</v>
      </c>
      <c r="BQ851" s="416">
        <v>222.5</v>
      </c>
      <c r="BR851" s="416">
        <v>75.83</v>
      </c>
      <c r="BS851" s="416">
        <v>10.050000000000001</v>
      </c>
      <c r="BT851" s="416">
        <v>5.4</v>
      </c>
      <c r="BU851" s="416">
        <v>0</v>
      </c>
      <c r="BV851" s="416">
        <v>15110.77</v>
      </c>
      <c r="BW851" s="416">
        <v>0</v>
      </c>
      <c r="BX851" s="416">
        <v>0</v>
      </c>
      <c r="BY851" s="416">
        <v>0</v>
      </c>
      <c r="BZ851" s="416">
        <v>0</v>
      </c>
      <c r="CA851" s="416">
        <v>0</v>
      </c>
      <c r="CB851" s="416">
        <v>0</v>
      </c>
      <c r="CC851" s="416">
        <v>0</v>
      </c>
      <c r="CD851" s="416">
        <v>0</v>
      </c>
      <c r="CE851" s="416">
        <v>0</v>
      </c>
      <c r="CF851" s="416">
        <v>0</v>
      </c>
      <c r="CG851" s="247"/>
      <c r="CH851" s="247"/>
      <c r="CI851" s="247"/>
      <c r="CJ851" s="247"/>
      <c r="CK851" s="247"/>
      <c r="CL851" s="247"/>
      <c r="CM851" s="247"/>
      <c r="CN851" s="247"/>
      <c r="CO851" s="247"/>
      <c r="CP851" s="247"/>
      <c r="CQ851" s="247"/>
      <c r="CR851" s="247"/>
      <c r="CS851" s="247"/>
      <c r="CT851" s="247"/>
      <c r="CU851" s="247"/>
      <c r="CV851" s="247"/>
      <c r="CW851" s="247"/>
      <c r="CX851" s="247"/>
      <c r="CY851" s="247"/>
      <c r="CZ851" s="247"/>
      <c r="DA851" s="247"/>
      <c r="DB851" s="247"/>
      <c r="DC851" s="247"/>
      <c r="DD851" s="247"/>
      <c r="DE851" s="247"/>
    </row>
    <row r="852" spans="1:109" x14ac:dyDescent="0.2">
      <c r="A852" s="150" t="s">
        <v>532</v>
      </c>
      <c r="B852" s="151" t="s">
        <v>292</v>
      </c>
      <c r="C852" s="152" t="s">
        <v>128</v>
      </c>
      <c r="D852" s="404" t="s">
        <v>531</v>
      </c>
      <c r="E852" s="416">
        <v>0</v>
      </c>
      <c r="F852" s="416">
        <v>227126</v>
      </c>
      <c r="G852" s="416">
        <v>2481533</v>
      </c>
      <c r="H852" s="416">
        <v>2224686</v>
      </c>
      <c r="I852" s="416">
        <v>1715028</v>
      </c>
      <c r="J852" s="416">
        <v>876439</v>
      </c>
      <c r="K852" s="416">
        <v>509030</v>
      </c>
      <c r="L852" s="416">
        <v>128550</v>
      </c>
      <c r="M852" s="416">
        <v>3819</v>
      </c>
      <c r="N852" s="416">
        <v>8166211</v>
      </c>
      <c r="O852" s="416">
        <v>579</v>
      </c>
      <c r="P852" s="416">
        <v>661854</v>
      </c>
      <c r="Q852" s="416">
        <v>4930211</v>
      </c>
      <c r="R852" s="416">
        <v>4438721</v>
      </c>
      <c r="S852" s="416">
        <v>3174722</v>
      </c>
      <c r="T852" s="416">
        <v>1241716</v>
      </c>
      <c r="U852" s="416">
        <v>472104</v>
      </c>
      <c r="V852" s="416">
        <v>34818</v>
      </c>
      <c r="W852" s="416">
        <v>0</v>
      </c>
      <c r="X852" s="416">
        <v>14954725</v>
      </c>
      <c r="Y852" s="416">
        <v>579</v>
      </c>
      <c r="Z852" s="416">
        <v>888980</v>
      </c>
      <c r="AA852" s="416">
        <v>7411744</v>
      </c>
      <c r="AB852" s="416">
        <v>6663407</v>
      </c>
      <c r="AC852" s="416">
        <v>4889750</v>
      </c>
      <c r="AD852" s="416">
        <v>2118155</v>
      </c>
      <c r="AE852" s="416">
        <v>981134</v>
      </c>
      <c r="AF852" s="416">
        <v>163368</v>
      </c>
      <c r="AG852" s="416">
        <v>3819</v>
      </c>
      <c r="AH852" s="416">
        <v>23120936</v>
      </c>
      <c r="AI852" s="416">
        <v>688.16666666666674</v>
      </c>
      <c r="AJ852" s="416">
        <v>825.8</v>
      </c>
      <c r="AK852" s="416">
        <v>963.43333333333339</v>
      </c>
      <c r="AL852" s="416">
        <v>1101.0666666666666</v>
      </c>
      <c r="AM852" s="416">
        <v>1238.7</v>
      </c>
      <c r="AN852" s="416">
        <v>1513.9666666666669</v>
      </c>
      <c r="AO852" s="416">
        <v>1789.2333333333333</v>
      </c>
      <c r="AP852" s="416">
        <v>2064.5</v>
      </c>
      <c r="AQ852" s="416">
        <v>2477.4</v>
      </c>
      <c r="AR852" s="416">
        <v>0</v>
      </c>
      <c r="AS852" s="416">
        <v>0</v>
      </c>
      <c r="AT852" s="416">
        <v>275.03753935577623</v>
      </c>
      <c r="AU852" s="416">
        <v>2575.7184375324359</v>
      </c>
      <c r="AV852" s="416">
        <v>2020.4825623637685</v>
      </c>
      <c r="AW852" s="416">
        <v>1384.5386292080407</v>
      </c>
      <c r="AX852" s="416">
        <v>578.90244170941662</v>
      </c>
      <c r="AY852" s="416">
        <v>284.49615291465619</v>
      </c>
      <c r="AZ852" s="416">
        <v>62.266892710099299</v>
      </c>
      <c r="BA852" s="416">
        <v>1.5415354807459434</v>
      </c>
      <c r="BB852" s="416">
        <v>7182.9841912749389</v>
      </c>
      <c r="BC852" s="416">
        <v>0.84136594817147003</v>
      </c>
      <c r="BD852" s="416">
        <v>801.47008961007509</v>
      </c>
      <c r="BE852" s="416">
        <v>5117.3348787323112</v>
      </c>
      <c r="BF852" s="416">
        <v>4031.2917776701383</v>
      </c>
      <c r="BG852" s="416">
        <v>2562.9466376039395</v>
      </c>
      <c r="BH852" s="416">
        <v>820.17393601796596</v>
      </c>
      <c r="BI852" s="416">
        <v>263.85826331575907</v>
      </c>
      <c r="BJ852" s="416">
        <v>16.865100508597724</v>
      </c>
      <c r="BK852" s="416">
        <v>0</v>
      </c>
      <c r="BL852" s="416">
        <v>13614.782049406957</v>
      </c>
      <c r="BM852" s="416">
        <v>0.84</v>
      </c>
      <c r="BN852" s="416">
        <v>1076.51</v>
      </c>
      <c r="BO852" s="416">
        <v>7693.05</v>
      </c>
      <c r="BP852" s="416">
        <v>6051.77</v>
      </c>
      <c r="BQ852" s="416">
        <v>3947.49</v>
      </c>
      <c r="BR852" s="416">
        <v>1399.08</v>
      </c>
      <c r="BS852" s="416">
        <v>548.35</v>
      </c>
      <c r="BT852" s="416">
        <v>79.13</v>
      </c>
      <c r="BU852" s="416">
        <v>1.54</v>
      </c>
      <c r="BV852" s="416">
        <v>20797.759999999998</v>
      </c>
      <c r="BW852" s="416">
        <v>0</v>
      </c>
      <c r="BX852" s="416">
        <v>0</v>
      </c>
      <c r="BY852" s="416">
        <v>0</v>
      </c>
      <c r="BZ852" s="416">
        <v>0</v>
      </c>
      <c r="CA852" s="416">
        <v>0</v>
      </c>
      <c r="CB852" s="416">
        <v>0</v>
      </c>
      <c r="CC852" s="416">
        <v>0</v>
      </c>
      <c r="CD852" s="416">
        <v>0</v>
      </c>
      <c r="CE852" s="416">
        <v>0</v>
      </c>
      <c r="CF852" s="416">
        <v>0</v>
      </c>
      <c r="CG852" s="247"/>
      <c r="CH852" s="247"/>
      <c r="CI852" s="247"/>
      <c r="CJ852" s="247"/>
      <c r="CK852" s="247"/>
      <c r="CL852" s="247"/>
      <c r="CM852" s="247"/>
      <c r="CN852" s="247"/>
      <c r="CO852" s="247"/>
      <c r="CP852" s="247"/>
      <c r="CQ852" s="247"/>
      <c r="CR852" s="247"/>
      <c r="CS852" s="247"/>
      <c r="CT852" s="247"/>
      <c r="CU852" s="247"/>
      <c r="CV852" s="247"/>
      <c r="CW852" s="247"/>
      <c r="CX852" s="247"/>
      <c r="CY852" s="247"/>
      <c r="CZ852" s="247"/>
      <c r="DA852" s="247"/>
      <c r="DB852" s="247"/>
      <c r="DC852" s="247"/>
      <c r="DD852" s="247"/>
      <c r="DE852" s="247"/>
    </row>
    <row r="853" spans="1:109" x14ac:dyDescent="0.2">
      <c r="A853" s="150" t="s">
        <v>534</v>
      </c>
      <c r="B853" s="151" t="s">
        <v>276</v>
      </c>
      <c r="C853" s="152" t="s">
        <v>278</v>
      </c>
      <c r="D853" s="404" t="s">
        <v>533</v>
      </c>
      <c r="E853" s="416">
        <v>4262</v>
      </c>
      <c r="F853" s="416">
        <v>2224302</v>
      </c>
      <c r="G853" s="416">
        <v>1044399</v>
      </c>
      <c r="H853" s="416">
        <v>757607</v>
      </c>
      <c r="I853" s="416">
        <v>223882</v>
      </c>
      <c r="J853" s="416">
        <v>83605</v>
      </c>
      <c r="K853" s="416">
        <v>32864</v>
      </c>
      <c r="L853" s="416">
        <v>13418</v>
      </c>
      <c r="M853" s="416">
        <v>0</v>
      </c>
      <c r="N853" s="416">
        <v>4384339</v>
      </c>
      <c r="O853" s="416">
        <v>3883</v>
      </c>
      <c r="P853" s="416">
        <v>3527993</v>
      </c>
      <c r="Q853" s="416">
        <v>1140618</v>
      </c>
      <c r="R853" s="416">
        <v>400073</v>
      </c>
      <c r="S853" s="416">
        <v>103852</v>
      </c>
      <c r="T853" s="416">
        <v>58280</v>
      </c>
      <c r="U853" s="416">
        <v>14165</v>
      </c>
      <c r="V853" s="416">
        <v>7851</v>
      </c>
      <c r="W853" s="416">
        <v>0</v>
      </c>
      <c r="X853" s="416">
        <v>5256715</v>
      </c>
      <c r="Y853" s="416">
        <v>8145</v>
      </c>
      <c r="Z853" s="416">
        <v>5752295</v>
      </c>
      <c r="AA853" s="416">
        <v>2185017</v>
      </c>
      <c r="AB853" s="416">
        <v>1157680</v>
      </c>
      <c r="AC853" s="416">
        <v>327734</v>
      </c>
      <c r="AD853" s="416">
        <v>141885</v>
      </c>
      <c r="AE853" s="416">
        <v>47029</v>
      </c>
      <c r="AF853" s="416">
        <v>21269</v>
      </c>
      <c r="AG853" s="416">
        <v>0</v>
      </c>
      <c r="AH853" s="416">
        <v>9641054</v>
      </c>
      <c r="AI853" s="416">
        <v>873.03888888888889</v>
      </c>
      <c r="AJ853" s="416">
        <v>1047.6466666666665</v>
      </c>
      <c r="AK853" s="416">
        <v>1222.2544444444445</v>
      </c>
      <c r="AL853" s="416">
        <v>1396.8622222222223</v>
      </c>
      <c r="AM853" s="416">
        <v>1571.47</v>
      </c>
      <c r="AN853" s="416">
        <v>1920.6855555555558</v>
      </c>
      <c r="AO853" s="416">
        <v>2269.9011111111113</v>
      </c>
      <c r="AP853" s="416">
        <v>2619.1166666666668</v>
      </c>
      <c r="AQ853" s="416">
        <v>3142.94</v>
      </c>
      <c r="AR853" s="416">
        <v>0</v>
      </c>
      <c r="AS853" s="416">
        <v>4.8817985707649525</v>
      </c>
      <c r="AT853" s="416">
        <v>2123.1413899088116</v>
      </c>
      <c r="AU853" s="416">
        <v>854.48574537580373</v>
      </c>
      <c r="AV853" s="416">
        <v>542.36343996385551</v>
      </c>
      <c r="AW853" s="416">
        <v>142.46660769852431</v>
      </c>
      <c r="AX853" s="416">
        <v>43.528728457489422</v>
      </c>
      <c r="AY853" s="416">
        <v>14.478163757500937</v>
      </c>
      <c r="AZ853" s="416">
        <v>5.1231013000566348</v>
      </c>
      <c r="BA853" s="416">
        <v>0</v>
      </c>
      <c r="BB853" s="416">
        <v>3730.4689750328071</v>
      </c>
      <c r="BC853" s="416">
        <v>4.4476827429095049</v>
      </c>
      <c r="BD853" s="416">
        <v>3367.5409011944234</v>
      </c>
      <c r="BE853" s="416">
        <v>933.20830632646948</v>
      </c>
      <c r="BF853" s="416">
        <v>286.40834696176188</v>
      </c>
      <c r="BG853" s="416">
        <v>66.085894099155567</v>
      </c>
      <c r="BH853" s="416">
        <v>30.343332270826906</v>
      </c>
      <c r="BI853" s="416">
        <v>6.2403599569437924</v>
      </c>
      <c r="BJ853" s="416">
        <v>2.9975755184636039</v>
      </c>
      <c r="BK853" s="416">
        <v>0</v>
      </c>
      <c r="BL853" s="416">
        <v>4697.2723990709528</v>
      </c>
      <c r="BM853" s="416">
        <v>9.33</v>
      </c>
      <c r="BN853" s="416">
        <v>5490.68</v>
      </c>
      <c r="BO853" s="416">
        <v>1787.69</v>
      </c>
      <c r="BP853" s="416">
        <v>828.77</v>
      </c>
      <c r="BQ853" s="416">
        <v>208.55</v>
      </c>
      <c r="BR853" s="416">
        <v>73.87</v>
      </c>
      <c r="BS853" s="416">
        <v>20.72</v>
      </c>
      <c r="BT853" s="416">
        <v>8.1199999999999992</v>
      </c>
      <c r="BU853" s="416">
        <v>0</v>
      </c>
      <c r="BV853" s="416">
        <v>8427.7300000000014</v>
      </c>
      <c r="BW853" s="416">
        <v>0</v>
      </c>
      <c r="BX853" s="416">
        <v>0</v>
      </c>
      <c r="BY853" s="416">
        <v>0</v>
      </c>
      <c r="BZ853" s="416">
        <v>0</v>
      </c>
      <c r="CA853" s="416">
        <v>0</v>
      </c>
      <c r="CB853" s="416">
        <v>0</v>
      </c>
      <c r="CC853" s="416">
        <v>0</v>
      </c>
      <c r="CD853" s="416">
        <v>0</v>
      </c>
      <c r="CE853" s="416">
        <v>0</v>
      </c>
      <c r="CF853" s="416">
        <v>0</v>
      </c>
      <c r="CG853" s="247"/>
      <c r="CH853" s="247"/>
      <c r="CI853" s="247"/>
      <c r="CJ853" s="247"/>
      <c r="CK853" s="247"/>
      <c r="CL853" s="247"/>
      <c r="CM853" s="247"/>
      <c r="CN853" s="247"/>
      <c r="CO853" s="247"/>
      <c r="CP853" s="247"/>
      <c r="CQ853" s="247"/>
      <c r="CR853" s="247"/>
      <c r="CS853" s="247"/>
      <c r="CT853" s="247"/>
      <c r="CU853" s="247"/>
      <c r="CV853" s="247"/>
      <c r="CW853" s="247"/>
      <c r="CX853" s="247"/>
      <c r="CY853" s="247"/>
      <c r="CZ853" s="247"/>
      <c r="DA853" s="247"/>
      <c r="DB853" s="247"/>
      <c r="DC853" s="247"/>
      <c r="DD853" s="247"/>
      <c r="DE853" s="247"/>
    </row>
    <row r="854" spans="1:109" x14ac:dyDescent="0.2">
      <c r="A854" s="150" t="s">
        <v>536</v>
      </c>
      <c r="B854" s="151" t="s">
        <v>282</v>
      </c>
      <c r="C854" s="152" t="s">
        <v>283</v>
      </c>
      <c r="D854" s="404" t="s">
        <v>535</v>
      </c>
      <c r="E854" s="416">
        <v>41882</v>
      </c>
      <c r="F854" s="416">
        <v>11122116</v>
      </c>
      <c r="G854" s="416">
        <v>3961670</v>
      </c>
      <c r="H854" s="416">
        <v>2759726</v>
      </c>
      <c r="I854" s="416">
        <v>839559</v>
      </c>
      <c r="J854" s="416">
        <v>369640</v>
      </c>
      <c r="K854" s="416">
        <v>151318</v>
      </c>
      <c r="L854" s="416">
        <v>66234</v>
      </c>
      <c r="M854" s="416">
        <v>1333</v>
      </c>
      <c r="N854" s="416">
        <v>19313478</v>
      </c>
      <c r="O854" s="416">
        <v>49763</v>
      </c>
      <c r="P854" s="416">
        <v>21089939</v>
      </c>
      <c r="Q854" s="416">
        <v>4690658</v>
      </c>
      <c r="R854" s="416">
        <v>1927720</v>
      </c>
      <c r="S854" s="416">
        <v>524567</v>
      </c>
      <c r="T854" s="416">
        <v>239637</v>
      </c>
      <c r="U854" s="416">
        <v>88163</v>
      </c>
      <c r="V854" s="416">
        <v>46766</v>
      </c>
      <c r="W854" s="416">
        <v>2981</v>
      </c>
      <c r="X854" s="416">
        <v>28660194</v>
      </c>
      <c r="Y854" s="416">
        <v>91645</v>
      </c>
      <c r="Z854" s="416">
        <v>32212055</v>
      </c>
      <c r="AA854" s="416">
        <v>8652328</v>
      </c>
      <c r="AB854" s="416">
        <v>4687446</v>
      </c>
      <c r="AC854" s="416">
        <v>1364126</v>
      </c>
      <c r="AD854" s="416">
        <v>609277</v>
      </c>
      <c r="AE854" s="416">
        <v>239481</v>
      </c>
      <c r="AF854" s="416">
        <v>113000</v>
      </c>
      <c r="AG854" s="416">
        <v>4314</v>
      </c>
      <c r="AH854" s="416">
        <v>47973672</v>
      </c>
      <c r="AI854" s="416">
        <v>764.15555555555557</v>
      </c>
      <c r="AJ854" s="416">
        <v>916.98666666666668</v>
      </c>
      <c r="AK854" s="416">
        <v>1069.8177777777778</v>
      </c>
      <c r="AL854" s="416">
        <v>1222.6488888888889</v>
      </c>
      <c r="AM854" s="416">
        <v>1375.48</v>
      </c>
      <c r="AN854" s="416">
        <v>1681.1422222222225</v>
      </c>
      <c r="AO854" s="416">
        <v>1986.8044444444445</v>
      </c>
      <c r="AP854" s="416">
        <v>2292.4666666666667</v>
      </c>
      <c r="AQ854" s="416">
        <v>2750.96</v>
      </c>
      <c r="AR854" s="416">
        <v>0</v>
      </c>
      <c r="AS854" s="416">
        <v>54.808212405851044</v>
      </c>
      <c r="AT854" s="416">
        <v>12128.983336726089</v>
      </c>
      <c r="AU854" s="416">
        <v>3703.1259736860688</v>
      </c>
      <c r="AV854" s="416">
        <v>2257.1696789484399</v>
      </c>
      <c r="AW854" s="416">
        <v>610.37528717247801</v>
      </c>
      <c r="AX854" s="416">
        <v>219.87431825452003</v>
      </c>
      <c r="AY854" s="416">
        <v>76.161496629987624</v>
      </c>
      <c r="AZ854" s="416">
        <v>28.892023148282782</v>
      </c>
      <c r="BA854" s="416">
        <v>0.48455811789338993</v>
      </c>
      <c r="BB854" s="416">
        <v>19079.874885089612</v>
      </c>
      <c r="BC854" s="416">
        <v>65.121557565358998</v>
      </c>
      <c r="BD854" s="416">
        <v>22999.177378078926</v>
      </c>
      <c r="BE854" s="416">
        <v>4384.5392154011688</v>
      </c>
      <c r="BF854" s="416">
        <v>1576.675051618344</v>
      </c>
      <c r="BG854" s="416">
        <v>381.37013987844244</v>
      </c>
      <c r="BH854" s="416">
        <v>142.54415648619852</v>
      </c>
      <c r="BI854" s="416">
        <v>44.374271582955096</v>
      </c>
      <c r="BJ854" s="416">
        <v>20.399860412365136</v>
      </c>
      <c r="BK854" s="416">
        <v>1.083621717509524</v>
      </c>
      <c r="BL854" s="416">
        <v>29615.285252741269</v>
      </c>
      <c r="BM854" s="416">
        <v>119.93</v>
      </c>
      <c r="BN854" s="416">
        <v>35128.160000000003</v>
      </c>
      <c r="BO854" s="416">
        <v>8087.67</v>
      </c>
      <c r="BP854" s="416">
        <v>3833.84</v>
      </c>
      <c r="BQ854" s="416">
        <v>991.75</v>
      </c>
      <c r="BR854" s="416">
        <v>362.42</v>
      </c>
      <c r="BS854" s="416">
        <v>120.54</v>
      </c>
      <c r="BT854" s="416">
        <v>49.29</v>
      </c>
      <c r="BU854" s="416">
        <v>1.57</v>
      </c>
      <c r="BV854" s="416">
        <v>48695.170000000006</v>
      </c>
      <c r="BW854" s="416">
        <v>0</v>
      </c>
      <c r="BX854" s="416">
        <v>0</v>
      </c>
      <c r="BY854" s="416">
        <v>0</v>
      </c>
      <c r="BZ854" s="416">
        <v>0</v>
      </c>
      <c r="CA854" s="416">
        <v>0</v>
      </c>
      <c r="CB854" s="416">
        <v>0</v>
      </c>
      <c r="CC854" s="416">
        <v>0</v>
      </c>
      <c r="CD854" s="416">
        <v>0</v>
      </c>
      <c r="CE854" s="416">
        <v>0</v>
      </c>
      <c r="CF854" s="416">
        <v>0</v>
      </c>
      <c r="CG854" s="247"/>
      <c r="CH854" s="247"/>
      <c r="CI854" s="247"/>
      <c r="CJ854" s="247"/>
      <c r="CK854" s="247"/>
      <c r="CL854" s="247"/>
      <c r="CM854" s="247"/>
      <c r="CN854" s="247"/>
      <c r="CO854" s="247"/>
      <c r="CP854" s="247"/>
      <c r="CQ854" s="247"/>
      <c r="CR854" s="247"/>
      <c r="CS854" s="247"/>
      <c r="CT854" s="247"/>
      <c r="CU854" s="247"/>
      <c r="CV854" s="247"/>
      <c r="CW854" s="247"/>
      <c r="CX854" s="247"/>
      <c r="CY854" s="247"/>
      <c r="CZ854" s="247"/>
      <c r="DA854" s="247"/>
      <c r="DB854" s="247"/>
      <c r="DC854" s="247"/>
      <c r="DD854" s="247"/>
      <c r="DE854" s="247"/>
    </row>
    <row r="855" spans="1:109" x14ac:dyDescent="0.2">
      <c r="A855" s="150" t="s">
        <v>537</v>
      </c>
      <c r="B855" s="151" t="s">
        <v>284</v>
      </c>
      <c r="C855" s="152" t="s">
        <v>279</v>
      </c>
      <c r="D855" s="404" t="s">
        <v>308</v>
      </c>
      <c r="E855" s="416">
        <v>23020.880000000001</v>
      </c>
      <c r="F855" s="416">
        <v>7570148.9699999997</v>
      </c>
      <c r="G855" s="416">
        <v>1757750.55</v>
      </c>
      <c r="H855" s="416">
        <v>1029275.66</v>
      </c>
      <c r="I855" s="416">
        <v>323673.67</v>
      </c>
      <c r="J855" s="416">
        <v>127104.48</v>
      </c>
      <c r="K855" s="416">
        <v>51503.519999999997</v>
      </c>
      <c r="L855" s="416">
        <v>18353.330000000002</v>
      </c>
      <c r="M855" s="416">
        <v>0</v>
      </c>
      <c r="N855" s="416">
        <v>10900831.060000001</v>
      </c>
      <c r="O855" s="416">
        <v>39443.82</v>
      </c>
      <c r="P855" s="416">
        <v>10873625.76</v>
      </c>
      <c r="Q855" s="416">
        <v>1885982.84</v>
      </c>
      <c r="R855" s="416">
        <v>721372.41</v>
      </c>
      <c r="S855" s="416">
        <v>226308.78</v>
      </c>
      <c r="T855" s="416">
        <v>58267.199999999997</v>
      </c>
      <c r="U855" s="416">
        <v>18398.3</v>
      </c>
      <c r="V855" s="416">
        <v>0</v>
      </c>
      <c r="W855" s="416">
        <v>0</v>
      </c>
      <c r="X855" s="416">
        <v>13823399.109999999</v>
      </c>
      <c r="Y855" s="416">
        <v>62464.7</v>
      </c>
      <c r="Z855" s="416">
        <v>18443774.73</v>
      </c>
      <c r="AA855" s="416">
        <v>3643733.39</v>
      </c>
      <c r="AB855" s="416">
        <v>1750648.07</v>
      </c>
      <c r="AC855" s="416">
        <v>549982.44999999995</v>
      </c>
      <c r="AD855" s="416">
        <v>185371.68</v>
      </c>
      <c r="AE855" s="416">
        <v>69901.819999999992</v>
      </c>
      <c r="AF855" s="416">
        <v>18353.330000000002</v>
      </c>
      <c r="AG855" s="416">
        <v>0</v>
      </c>
      <c r="AH855" s="416">
        <v>24724230.169999998</v>
      </c>
      <c r="AI855" s="416">
        <v>856.87777777777785</v>
      </c>
      <c r="AJ855" s="416">
        <v>1028.2533333333333</v>
      </c>
      <c r="AK855" s="416">
        <v>1199.6288888888889</v>
      </c>
      <c r="AL855" s="416">
        <v>1371.0044444444445</v>
      </c>
      <c r="AM855" s="416">
        <v>1542.38</v>
      </c>
      <c r="AN855" s="416">
        <v>1885.1311111111113</v>
      </c>
      <c r="AO855" s="416">
        <v>2227.8822222222225</v>
      </c>
      <c r="AP855" s="416">
        <v>2570.6333333333337</v>
      </c>
      <c r="AQ855" s="416">
        <v>3084.76</v>
      </c>
      <c r="AR855" s="416">
        <v>0</v>
      </c>
      <c r="AS855" s="416">
        <v>26.866001893178073</v>
      </c>
      <c r="AT855" s="416">
        <v>7362.143865325017</v>
      </c>
      <c r="AU855" s="416">
        <v>1465.2452656654928</v>
      </c>
      <c r="AV855" s="416">
        <v>750.74567713533634</v>
      </c>
      <c r="AW855" s="416">
        <v>209.85338891842474</v>
      </c>
      <c r="AX855" s="416">
        <v>67.42474263505396</v>
      </c>
      <c r="AY855" s="416">
        <v>23.117703209924318</v>
      </c>
      <c r="AZ855" s="416">
        <v>7.1396141028799649</v>
      </c>
      <c r="BA855" s="416">
        <v>0</v>
      </c>
      <c r="BB855" s="416">
        <v>9912.5362588853077</v>
      </c>
      <c r="BC855" s="416">
        <v>46.032025830210451</v>
      </c>
      <c r="BD855" s="416">
        <v>10574.850970577938</v>
      </c>
      <c r="BE855" s="416">
        <v>1572.1385650747545</v>
      </c>
      <c r="BF855" s="416">
        <v>526.16343653963349</v>
      </c>
      <c r="BG855" s="416">
        <v>146.72699334794277</v>
      </c>
      <c r="BH855" s="416">
        <v>30.908831569628514</v>
      </c>
      <c r="BI855" s="416">
        <v>8.2582013611331924</v>
      </c>
      <c r="BJ855" s="416">
        <v>0</v>
      </c>
      <c r="BK855" s="416">
        <v>0</v>
      </c>
      <c r="BL855" s="416">
        <v>12905.07902430124</v>
      </c>
      <c r="BM855" s="416">
        <v>72.900000000000006</v>
      </c>
      <c r="BN855" s="416">
        <v>17936.990000000002</v>
      </c>
      <c r="BO855" s="416">
        <v>3037.38</v>
      </c>
      <c r="BP855" s="416">
        <v>1276.9100000000001</v>
      </c>
      <c r="BQ855" s="416">
        <v>356.58</v>
      </c>
      <c r="BR855" s="416">
        <v>98.33</v>
      </c>
      <c r="BS855" s="416">
        <v>31.38</v>
      </c>
      <c r="BT855" s="416">
        <v>7.14</v>
      </c>
      <c r="BU855" s="416">
        <v>0</v>
      </c>
      <c r="BV855" s="416">
        <v>22817.610000000008</v>
      </c>
      <c r="BW855" s="416">
        <v>0</v>
      </c>
      <c r="BX855" s="416">
        <v>0</v>
      </c>
      <c r="BY855" s="416">
        <v>0</v>
      </c>
      <c r="BZ855" s="416">
        <v>0</v>
      </c>
      <c r="CA855" s="416">
        <v>0</v>
      </c>
      <c r="CB855" s="416">
        <v>0</v>
      </c>
      <c r="CC855" s="416">
        <v>0</v>
      </c>
      <c r="CD855" s="416">
        <v>0</v>
      </c>
      <c r="CE855" s="416">
        <v>0</v>
      </c>
      <c r="CF855" s="416">
        <v>0</v>
      </c>
      <c r="CG855" s="247"/>
      <c r="CH855" s="247"/>
      <c r="CI855" s="247"/>
      <c r="CJ855" s="247"/>
      <c r="CK855" s="247"/>
      <c r="CL855" s="247"/>
      <c r="CM855" s="247"/>
      <c r="CN855" s="247"/>
      <c r="CO855" s="247"/>
      <c r="CP855" s="247"/>
      <c r="CQ855" s="247"/>
      <c r="CR855" s="247"/>
      <c r="CS855" s="247"/>
      <c r="CT855" s="247"/>
      <c r="CU855" s="247"/>
      <c r="CV855" s="247"/>
      <c r="CW855" s="247"/>
      <c r="CX855" s="247"/>
      <c r="CY855" s="247"/>
      <c r="CZ855" s="247"/>
      <c r="DA855" s="247"/>
      <c r="DB855" s="247"/>
      <c r="DC855" s="247"/>
      <c r="DD855" s="247"/>
      <c r="DE855" s="247"/>
    </row>
    <row r="856" spans="1:109" x14ac:dyDescent="0.2">
      <c r="A856" s="150" t="s">
        <v>539</v>
      </c>
      <c r="B856" s="151" t="s">
        <v>276</v>
      </c>
      <c r="C856" s="152" t="s">
        <v>277</v>
      </c>
      <c r="D856" s="404" t="s">
        <v>538</v>
      </c>
      <c r="E856" s="416">
        <v>0</v>
      </c>
      <c r="F856" s="416">
        <v>660855</v>
      </c>
      <c r="G856" s="416">
        <v>830162</v>
      </c>
      <c r="H856" s="416">
        <v>1289907</v>
      </c>
      <c r="I856" s="416">
        <v>576959</v>
      </c>
      <c r="J856" s="416">
        <v>234148</v>
      </c>
      <c r="K856" s="416">
        <v>59180</v>
      </c>
      <c r="L856" s="416">
        <v>24484</v>
      </c>
      <c r="M856" s="416">
        <v>0</v>
      </c>
      <c r="N856" s="416">
        <v>3675695</v>
      </c>
      <c r="O856" s="416">
        <v>0</v>
      </c>
      <c r="P856" s="416">
        <v>770542</v>
      </c>
      <c r="Q856" s="416">
        <v>1073396</v>
      </c>
      <c r="R856" s="416">
        <v>1338142</v>
      </c>
      <c r="S856" s="416">
        <v>488178</v>
      </c>
      <c r="T856" s="416">
        <v>153300</v>
      </c>
      <c r="U856" s="416">
        <v>43162</v>
      </c>
      <c r="V856" s="416">
        <v>12986</v>
      </c>
      <c r="W856" s="416">
        <v>0</v>
      </c>
      <c r="X856" s="416">
        <v>3879706</v>
      </c>
      <c r="Y856" s="416">
        <v>0</v>
      </c>
      <c r="Z856" s="416">
        <v>1431397</v>
      </c>
      <c r="AA856" s="416">
        <v>1903558</v>
      </c>
      <c r="AB856" s="416">
        <v>2628049</v>
      </c>
      <c r="AC856" s="416">
        <v>1065137</v>
      </c>
      <c r="AD856" s="416">
        <v>387448</v>
      </c>
      <c r="AE856" s="416">
        <v>102342</v>
      </c>
      <c r="AF856" s="416">
        <v>37470</v>
      </c>
      <c r="AG856" s="416">
        <v>0</v>
      </c>
      <c r="AH856" s="416">
        <v>7555401</v>
      </c>
      <c r="AI856" s="416">
        <v>945.61666666666667</v>
      </c>
      <c r="AJ856" s="416">
        <v>1134.7399999999998</v>
      </c>
      <c r="AK856" s="416">
        <v>1323.8633333333332</v>
      </c>
      <c r="AL856" s="416">
        <v>1512.9866666666665</v>
      </c>
      <c r="AM856" s="416">
        <v>1702.11</v>
      </c>
      <c r="AN856" s="416">
        <v>2080.3566666666666</v>
      </c>
      <c r="AO856" s="416">
        <v>2458.603333333333</v>
      </c>
      <c r="AP856" s="416">
        <v>2836.85</v>
      </c>
      <c r="AQ856" s="416">
        <v>3404.22</v>
      </c>
      <c r="AR856" s="416">
        <v>0</v>
      </c>
      <c r="AS856" s="416">
        <v>0</v>
      </c>
      <c r="AT856" s="416">
        <v>582.38451098930159</v>
      </c>
      <c r="AU856" s="416">
        <v>627.07530233483317</v>
      </c>
      <c r="AV856" s="416">
        <v>852.55675308881337</v>
      </c>
      <c r="AW856" s="416">
        <v>338.96692928189134</v>
      </c>
      <c r="AX856" s="416">
        <v>112.55185408912254</v>
      </c>
      <c r="AY856" s="416">
        <v>24.070576655309726</v>
      </c>
      <c r="AZ856" s="416">
        <v>8.6306995435077649</v>
      </c>
      <c r="BA856" s="416">
        <v>0</v>
      </c>
      <c r="BB856" s="416">
        <v>2546.2366259827795</v>
      </c>
      <c r="BC856" s="416">
        <v>0</v>
      </c>
      <c r="BD856" s="416">
        <v>679.04718261451978</v>
      </c>
      <c r="BE856" s="416">
        <v>810.80574782391943</v>
      </c>
      <c r="BF856" s="416">
        <v>884.43740416306832</v>
      </c>
      <c r="BG856" s="416">
        <v>286.80755062833776</v>
      </c>
      <c r="BH856" s="416">
        <v>73.689287253627981</v>
      </c>
      <c r="BI856" s="416">
        <v>17.555495599805312</v>
      </c>
      <c r="BJ856" s="416">
        <v>4.577612492729612</v>
      </c>
      <c r="BK856" s="416">
        <v>0</v>
      </c>
      <c r="BL856" s="416">
        <v>2756.9202805760083</v>
      </c>
      <c r="BM856" s="416">
        <v>0</v>
      </c>
      <c r="BN856" s="416">
        <v>1261.43</v>
      </c>
      <c r="BO856" s="416">
        <v>1437.88</v>
      </c>
      <c r="BP856" s="416">
        <v>1736.99</v>
      </c>
      <c r="BQ856" s="416">
        <v>625.77</v>
      </c>
      <c r="BR856" s="416">
        <v>186.24</v>
      </c>
      <c r="BS856" s="416">
        <v>41.63</v>
      </c>
      <c r="BT856" s="416">
        <v>13.21</v>
      </c>
      <c r="BU856" s="416">
        <v>0</v>
      </c>
      <c r="BV856" s="416">
        <v>5303.15</v>
      </c>
      <c r="BW856" s="416">
        <v>0</v>
      </c>
      <c r="BX856" s="416">
        <v>1261.4000000000001</v>
      </c>
      <c r="BY856" s="416">
        <v>1437.9</v>
      </c>
      <c r="BZ856" s="416">
        <v>1737</v>
      </c>
      <c r="CA856" s="416">
        <v>625.79999999999995</v>
      </c>
      <c r="CB856" s="416">
        <v>186.2</v>
      </c>
      <c r="CC856" s="416">
        <v>41.6</v>
      </c>
      <c r="CD856" s="416">
        <v>13.2</v>
      </c>
      <c r="CE856" s="416">
        <v>0</v>
      </c>
      <c r="CF856" s="416">
        <v>5303.1</v>
      </c>
      <c r="CG856" s="247"/>
      <c r="CH856" s="247"/>
      <c r="CI856" s="247"/>
      <c r="CJ856" s="247"/>
      <c r="CK856" s="247"/>
      <c r="CL856" s="247"/>
      <c r="CM856" s="247"/>
      <c r="CN856" s="247"/>
      <c r="CO856" s="247"/>
      <c r="CP856" s="247"/>
      <c r="CQ856" s="247"/>
      <c r="CR856" s="247"/>
      <c r="CS856" s="247"/>
      <c r="CT856" s="247"/>
      <c r="CU856" s="247"/>
      <c r="CV856" s="247"/>
      <c r="CW856" s="247"/>
      <c r="CX856" s="247"/>
      <c r="CY856" s="247"/>
      <c r="CZ856" s="247"/>
      <c r="DA856" s="247"/>
      <c r="DB856" s="247"/>
      <c r="DC856" s="247"/>
      <c r="DD856" s="247"/>
      <c r="DE856" s="247"/>
    </row>
    <row r="857" spans="1:109" x14ac:dyDescent="0.2">
      <c r="A857" s="150" t="s">
        <v>541</v>
      </c>
      <c r="B857" s="151" t="s">
        <v>292</v>
      </c>
      <c r="C857" s="152" t="s">
        <v>128</v>
      </c>
      <c r="D857" s="404" t="s">
        <v>540</v>
      </c>
      <c r="E857" s="416">
        <v>157</v>
      </c>
      <c r="F857" s="416">
        <v>586464</v>
      </c>
      <c r="G857" s="416">
        <v>2241587</v>
      </c>
      <c r="H857" s="416">
        <v>2406539</v>
      </c>
      <c r="I857" s="416">
        <v>1457340</v>
      </c>
      <c r="J857" s="416">
        <v>429784</v>
      </c>
      <c r="K857" s="416">
        <v>76640</v>
      </c>
      <c r="L857" s="416">
        <v>17203</v>
      </c>
      <c r="M857" s="416">
        <v>0</v>
      </c>
      <c r="N857" s="416">
        <v>7215714</v>
      </c>
      <c r="O857" s="416">
        <v>244</v>
      </c>
      <c r="P857" s="416">
        <v>1374199</v>
      </c>
      <c r="Q857" s="416">
        <v>5386014</v>
      </c>
      <c r="R857" s="416">
        <v>6257547</v>
      </c>
      <c r="S857" s="416">
        <v>2458935</v>
      </c>
      <c r="T857" s="416">
        <v>551079</v>
      </c>
      <c r="U857" s="416">
        <v>112347</v>
      </c>
      <c r="V857" s="416">
        <v>18262</v>
      </c>
      <c r="W857" s="416">
        <v>0</v>
      </c>
      <c r="X857" s="416">
        <v>16158627</v>
      </c>
      <c r="Y857" s="416">
        <v>401</v>
      </c>
      <c r="Z857" s="416">
        <v>1960663</v>
      </c>
      <c r="AA857" s="416">
        <v>7627601</v>
      </c>
      <c r="AB857" s="416">
        <v>8664086</v>
      </c>
      <c r="AC857" s="416">
        <v>3916275</v>
      </c>
      <c r="AD857" s="416">
        <v>980863</v>
      </c>
      <c r="AE857" s="416">
        <v>188987</v>
      </c>
      <c r="AF857" s="416">
        <v>35465</v>
      </c>
      <c r="AG857" s="416">
        <v>0</v>
      </c>
      <c r="AH857" s="416">
        <v>23374341</v>
      </c>
      <c r="AI857" s="416">
        <v>752.97222222222217</v>
      </c>
      <c r="AJ857" s="416">
        <v>903.56666666666661</v>
      </c>
      <c r="AK857" s="416">
        <v>1054.161111111111</v>
      </c>
      <c r="AL857" s="416">
        <v>1204.7555555555555</v>
      </c>
      <c r="AM857" s="416">
        <v>1355.35</v>
      </c>
      <c r="AN857" s="416">
        <v>1656.538888888889</v>
      </c>
      <c r="AO857" s="416">
        <v>1957.7277777777776</v>
      </c>
      <c r="AP857" s="416">
        <v>2258.9166666666665</v>
      </c>
      <c r="AQ857" s="416">
        <v>2710.7</v>
      </c>
      <c r="AR857" s="416">
        <v>0</v>
      </c>
      <c r="AS857" s="416">
        <v>0.20850702770502086</v>
      </c>
      <c r="AT857" s="416">
        <v>649.05448777068659</v>
      </c>
      <c r="AU857" s="416">
        <v>2126.4178467343704</v>
      </c>
      <c r="AV857" s="416">
        <v>1997.5330173018042</v>
      </c>
      <c r="AW857" s="416">
        <v>1075.2499354410302</v>
      </c>
      <c r="AX857" s="416">
        <v>259.44697277120633</v>
      </c>
      <c r="AY857" s="416">
        <v>39.147424309928461</v>
      </c>
      <c r="AZ857" s="416">
        <v>7.6155974471538723</v>
      </c>
      <c r="BA857" s="416">
        <v>0</v>
      </c>
      <c r="BB857" s="416">
        <v>6154.6737888038851</v>
      </c>
      <c r="BC857" s="416">
        <v>0.3240491385988859</v>
      </c>
      <c r="BD857" s="416">
        <v>1520.8606632973033</v>
      </c>
      <c r="BE857" s="416">
        <v>5109.2892189155154</v>
      </c>
      <c r="BF857" s="416">
        <v>5194.0387169365849</v>
      </c>
      <c r="BG857" s="416">
        <v>1814.2435533257094</v>
      </c>
      <c r="BH857" s="416">
        <v>332.66891812581116</v>
      </c>
      <c r="BI857" s="416">
        <v>57.386425873532531</v>
      </c>
      <c r="BJ857" s="416">
        <v>8.0844062419301288</v>
      </c>
      <c r="BK857" s="416">
        <v>0</v>
      </c>
      <c r="BL857" s="416">
        <v>14036.895951854987</v>
      </c>
      <c r="BM857" s="416">
        <v>0.53</v>
      </c>
      <c r="BN857" s="416">
        <v>2169.92</v>
      </c>
      <c r="BO857" s="416">
        <v>7235.71</v>
      </c>
      <c r="BP857" s="416">
        <v>7191.57</v>
      </c>
      <c r="BQ857" s="416">
        <v>2889.49</v>
      </c>
      <c r="BR857" s="416">
        <v>592.12</v>
      </c>
      <c r="BS857" s="416">
        <v>96.53</v>
      </c>
      <c r="BT857" s="416">
        <v>15.7</v>
      </c>
      <c r="BU857" s="416">
        <v>0</v>
      </c>
      <c r="BV857" s="416">
        <v>20191.57</v>
      </c>
      <c r="BW857" s="416">
        <v>0</v>
      </c>
      <c r="BX857" s="416">
        <v>0</v>
      </c>
      <c r="BY857" s="416">
        <v>0</v>
      </c>
      <c r="BZ857" s="416">
        <v>0</v>
      </c>
      <c r="CA857" s="416">
        <v>0</v>
      </c>
      <c r="CB857" s="416">
        <v>0</v>
      </c>
      <c r="CC857" s="416">
        <v>0</v>
      </c>
      <c r="CD857" s="416">
        <v>0</v>
      </c>
      <c r="CE857" s="416">
        <v>0</v>
      </c>
      <c r="CF857" s="416">
        <v>0</v>
      </c>
      <c r="CG857" s="247"/>
      <c r="CH857" s="247"/>
      <c r="CI857" s="247"/>
      <c r="CJ857" s="247"/>
      <c r="CK857" s="247"/>
      <c r="CL857" s="247"/>
      <c r="CM857" s="247"/>
      <c r="CN857" s="247"/>
      <c r="CO857" s="247"/>
      <c r="CP857" s="247"/>
      <c r="CQ857" s="247"/>
      <c r="CR857" s="247"/>
      <c r="CS857" s="247"/>
      <c r="CT857" s="247"/>
      <c r="CU857" s="247"/>
      <c r="CV857" s="247"/>
      <c r="CW857" s="247"/>
      <c r="CX857" s="247"/>
      <c r="CY857" s="247"/>
      <c r="CZ857" s="247"/>
      <c r="DA857" s="247"/>
      <c r="DB857" s="247"/>
      <c r="DC857" s="247"/>
      <c r="DD857" s="247"/>
      <c r="DE857" s="247"/>
    </row>
    <row r="858" spans="1:109" x14ac:dyDescent="0.2">
      <c r="A858" s="150" t="s">
        <v>543</v>
      </c>
      <c r="B858" s="151" t="s">
        <v>276</v>
      </c>
      <c r="C858" s="152" t="s">
        <v>286</v>
      </c>
      <c r="D858" s="404" t="s">
        <v>542</v>
      </c>
      <c r="E858" s="416">
        <v>1939.42</v>
      </c>
      <c r="F858" s="416">
        <v>620934.03</v>
      </c>
      <c r="G858" s="416">
        <v>987674.7</v>
      </c>
      <c r="H858" s="416">
        <v>689254.01</v>
      </c>
      <c r="I858" s="416">
        <v>216936.98</v>
      </c>
      <c r="J858" s="416">
        <v>102582.89</v>
      </c>
      <c r="K858" s="416">
        <v>35317.94</v>
      </c>
      <c r="L858" s="416">
        <v>31039.57</v>
      </c>
      <c r="M858" s="416">
        <v>9598.51</v>
      </c>
      <c r="N858" s="416">
        <v>2695278.05</v>
      </c>
      <c r="O858" s="416">
        <v>2557.35</v>
      </c>
      <c r="P858" s="416">
        <v>692576.59</v>
      </c>
      <c r="Q858" s="416">
        <v>685555.29</v>
      </c>
      <c r="R858" s="416">
        <v>303546.92</v>
      </c>
      <c r="S858" s="416">
        <v>53458.12</v>
      </c>
      <c r="T858" s="416">
        <v>22009.89</v>
      </c>
      <c r="U858" s="416">
        <v>7723.05</v>
      </c>
      <c r="V858" s="416">
        <v>10331.780000000001</v>
      </c>
      <c r="W858" s="416">
        <v>929.31</v>
      </c>
      <c r="X858" s="416">
        <v>1778688.3</v>
      </c>
      <c r="Y858" s="416">
        <v>4496.7700000000004</v>
      </c>
      <c r="Z858" s="416">
        <v>1313510.6200000001</v>
      </c>
      <c r="AA858" s="416">
        <v>1673229.99</v>
      </c>
      <c r="AB858" s="416">
        <v>992800.92999999993</v>
      </c>
      <c r="AC858" s="416">
        <v>270395.10000000003</v>
      </c>
      <c r="AD858" s="416">
        <v>124592.78</v>
      </c>
      <c r="AE858" s="416">
        <v>43040.990000000005</v>
      </c>
      <c r="AF858" s="416">
        <v>41371.35</v>
      </c>
      <c r="AG858" s="416">
        <v>10527.82</v>
      </c>
      <c r="AH858" s="416">
        <v>4473966.3499999996</v>
      </c>
      <c r="AI858" s="416">
        <v>826.48333333333346</v>
      </c>
      <c r="AJ858" s="416">
        <v>991.78</v>
      </c>
      <c r="AK858" s="416">
        <v>1157.0766666666668</v>
      </c>
      <c r="AL858" s="416">
        <v>1322.3733333333332</v>
      </c>
      <c r="AM858" s="416">
        <v>1487.67</v>
      </c>
      <c r="AN858" s="416">
        <v>1818.2633333333335</v>
      </c>
      <c r="AO858" s="416">
        <v>2148.8566666666666</v>
      </c>
      <c r="AP858" s="416">
        <v>2479.4500000000003</v>
      </c>
      <c r="AQ858" s="416">
        <v>2975.34</v>
      </c>
      <c r="AR858" s="416">
        <v>0</v>
      </c>
      <c r="AS858" s="416">
        <v>2.3465929944140833</v>
      </c>
      <c r="AT858" s="416">
        <v>626.08041097824116</v>
      </c>
      <c r="AU858" s="416">
        <v>853.59486406835606</v>
      </c>
      <c r="AV858" s="416">
        <v>521.22497680937306</v>
      </c>
      <c r="AW858" s="416">
        <v>145.82332103221816</v>
      </c>
      <c r="AX858" s="416">
        <v>56.418060090305943</v>
      </c>
      <c r="AY858" s="416">
        <v>16.435689056350899</v>
      </c>
      <c r="AZ858" s="416">
        <v>12.518731976849702</v>
      </c>
      <c r="BA858" s="416">
        <v>3.2260212278260636</v>
      </c>
      <c r="BB858" s="416">
        <v>2237.668668233935</v>
      </c>
      <c r="BC858" s="416">
        <v>3.0942547742442876</v>
      </c>
      <c r="BD858" s="416">
        <v>698.31675371554172</v>
      </c>
      <c r="BE858" s="416">
        <v>592.48908023956926</v>
      </c>
      <c r="BF858" s="416">
        <v>229.54706688983444</v>
      </c>
      <c r="BG858" s="416">
        <v>35.934125175610184</v>
      </c>
      <c r="BH858" s="416">
        <v>12.104896797126926</v>
      </c>
      <c r="BI858" s="416">
        <v>3.5940275216122686</v>
      </c>
      <c r="BJ858" s="416">
        <v>4.1669644477605923</v>
      </c>
      <c r="BK858" s="416">
        <v>0.31233741353929295</v>
      </c>
      <c r="BL858" s="416">
        <v>1579.5595069748392</v>
      </c>
      <c r="BM858" s="416">
        <v>5.44</v>
      </c>
      <c r="BN858" s="416">
        <v>1324.4</v>
      </c>
      <c r="BO858" s="416">
        <v>1446.08</v>
      </c>
      <c r="BP858" s="416">
        <v>750.77</v>
      </c>
      <c r="BQ858" s="416">
        <v>181.76</v>
      </c>
      <c r="BR858" s="416">
        <v>68.52</v>
      </c>
      <c r="BS858" s="416">
        <v>20.03</v>
      </c>
      <c r="BT858" s="416">
        <v>16.690000000000001</v>
      </c>
      <c r="BU858" s="416">
        <v>3.54</v>
      </c>
      <c r="BV858" s="416">
        <v>3817.23</v>
      </c>
      <c r="BW858" s="416">
        <v>5.4</v>
      </c>
      <c r="BX858" s="416">
        <v>1324.4</v>
      </c>
      <c r="BY858" s="416">
        <v>1446.1</v>
      </c>
      <c r="BZ858" s="416">
        <v>750.8</v>
      </c>
      <c r="CA858" s="416">
        <v>181.8</v>
      </c>
      <c r="CB858" s="416">
        <v>68.5</v>
      </c>
      <c r="CC858" s="416">
        <v>20</v>
      </c>
      <c r="CD858" s="416">
        <v>16.7</v>
      </c>
      <c r="CE858" s="416">
        <v>3.5</v>
      </c>
      <c r="CF858" s="416">
        <v>3817.2</v>
      </c>
      <c r="CG858" s="247"/>
      <c r="CH858" s="247"/>
      <c r="CI858" s="247"/>
      <c r="CJ858" s="247"/>
      <c r="CK858" s="247"/>
      <c r="CL858" s="247"/>
      <c r="CM858" s="247"/>
      <c r="CN858" s="247"/>
      <c r="CO858" s="247"/>
      <c r="CP858" s="247"/>
      <c r="CQ858" s="247"/>
      <c r="CR858" s="247"/>
      <c r="CS858" s="247"/>
      <c r="CT858" s="247"/>
      <c r="CU858" s="247"/>
      <c r="CV858" s="247"/>
      <c r="CW858" s="247"/>
      <c r="CX858" s="247"/>
      <c r="CY858" s="247"/>
      <c r="CZ858" s="247"/>
      <c r="DA858" s="247"/>
      <c r="DB858" s="247"/>
      <c r="DC858" s="247"/>
      <c r="DD858" s="247"/>
      <c r="DE858" s="247"/>
    </row>
    <row r="859" spans="1:109" x14ac:dyDescent="0.2">
      <c r="A859" s="150" t="s">
        <v>545</v>
      </c>
      <c r="B859" s="151" t="s">
        <v>276</v>
      </c>
      <c r="C859" s="152" t="s">
        <v>279</v>
      </c>
      <c r="D859" s="404" t="s">
        <v>544</v>
      </c>
      <c r="E859" s="416">
        <v>4802.34</v>
      </c>
      <c r="F859" s="416">
        <v>2111263.6</v>
      </c>
      <c r="G859" s="416">
        <v>435067.18</v>
      </c>
      <c r="H859" s="416">
        <v>208037.08</v>
      </c>
      <c r="I859" s="416">
        <v>38470.32</v>
      </c>
      <c r="J859" s="416">
        <v>7137.22</v>
      </c>
      <c r="K859" s="416">
        <v>5025.87</v>
      </c>
      <c r="L859" s="416">
        <v>2555.5500000000002</v>
      </c>
      <c r="M859" s="416">
        <v>0</v>
      </c>
      <c r="N859" s="416">
        <v>2812359.16</v>
      </c>
      <c r="O859" s="416">
        <v>8281.8700000000008</v>
      </c>
      <c r="P859" s="416">
        <v>4299079.2300000004</v>
      </c>
      <c r="Q859" s="416">
        <v>350579.75</v>
      </c>
      <c r="R859" s="416">
        <v>115328.59</v>
      </c>
      <c r="S859" s="416">
        <v>47842.22</v>
      </c>
      <c r="T859" s="416">
        <v>11930.62</v>
      </c>
      <c r="U859" s="416">
        <v>1306.6099999999999</v>
      </c>
      <c r="V859" s="416">
        <v>0</v>
      </c>
      <c r="W859" s="416">
        <v>0</v>
      </c>
      <c r="X859" s="416">
        <v>4834348.8900000006</v>
      </c>
      <c r="Y859" s="416">
        <v>13084.210000000001</v>
      </c>
      <c r="Z859" s="416">
        <v>6410342.8300000001</v>
      </c>
      <c r="AA859" s="416">
        <v>785646.92999999993</v>
      </c>
      <c r="AB859" s="416">
        <v>323365.67</v>
      </c>
      <c r="AC859" s="416">
        <v>86312.540000000008</v>
      </c>
      <c r="AD859" s="416">
        <v>19067.84</v>
      </c>
      <c r="AE859" s="416">
        <v>6332.48</v>
      </c>
      <c r="AF859" s="416">
        <v>2555.5500000000002</v>
      </c>
      <c r="AG859" s="416">
        <v>0</v>
      </c>
      <c r="AH859" s="416">
        <v>7646708.0499999998</v>
      </c>
      <c r="AI859" s="416">
        <v>851.85</v>
      </c>
      <c r="AJ859" s="416">
        <v>1022.2199999999999</v>
      </c>
      <c r="AK859" s="416">
        <v>1192.5899999999999</v>
      </c>
      <c r="AL859" s="416">
        <v>1362.9599999999998</v>
      </c>
      <c r="AM859" s="416">
        <v>1533.33</v>
      </c>
      <c r="AN859" s="416">
        <v>1874.0700000000002</v>
      </c>
      <c r="AO859" s="416">
        <v>2214.81</v>
      </c>
      <c r="AP859" s="416">
        <v>2555.5500000000002</v>
      </c>
      <c r="AQ859" s="416">
        <v>3066.66</v>
      </c>
      <c r="AR859" s="416">
        <v>0</v>
      </c>
      <c r="AS859" s="416">
        <v>5.6375418207430883</v>
      </c>
      <c r="AT859" s="416">
        <v>2065.3710551544682</v>
      </c>
      <c r="AU859" s="416">
        <v>364.80867691327279</v>
      </c>
      <c r="AV859" s="416">
        <v>152.63623290485415</v>
      </c>
      <c r="AW859" s="416">
        <v>25.089393672594941</v>
      </c>
      <c r="AX859" s="416">
        <v>3.8084063028595514</v>
      </c>
      <c r="AY859" s="416">
        <v>2.2692104514608475</v>
      </c>
      <c r="AZ859" s="416">
        <v>1</v>
      </c>
      <c r="BA859" s="416">
        <v>0</v>
      </c>
      <c r="BB859" s="416">
        <v>2620.6205172202535</v>
      </c>
      <c r="BC859" s="416">
        <v>9.7222163526442458</v>
      </c>
      <c r="BD859" s="416">
        <v>4205.6301285437585</v>
      </c>
      <c r="BE859" s="416">
        <v>293.96502570036643</v>
      </c>
      <c r="BF859" s="416">
        <v>84.616269002758713</v>
      </c>
      <c r="BG859" s="416">
        <v>31.201515655468818</v>
      </c>
      <c r="BH859" s="416">
        <v>6.3661549461866418</v>
      </c>
      <c r="BI859" s="416">
        <v>0.58994225238282283</v>
      </c>
      <c r="BJ859" s="416">
        <v>0</v>
      </c>
      <c r="BK859" s="416">
        <v>0</v>
      </c>
      <c r="BL859" s="416">
        <v>4632.0912524535661</v>
      </c>
      <c r="BM859" s="416">
        <v>15.36</v>
      </c>
      <c r="BN859" s="416">
        <v>6271</v>
      </c>
      <c r="BO859" s="416">
        <v>658.77</v>
      </c>
      <c r="BP859" s="416">
        <v>237.25</v>
      </c>
      <c r="BQ859" s="416">
        <v>56.29</v>
      </c>
      <c r="BR859" s="416">
        <v>10.17</v>
      </c>
      <c r="BS859" s="416">
        <v>2.86</v>
      </c>
      <c r="BT859" s="416">
        <v>1</v>
      </c>
      <c r="BU859" s="416">
        <v>0</v>
      </c>
      <c r="BV859" s="416">
        <v>7252.6999999999989</v>
      </c>
      <c r="BW859" s="416">
        <v>0</v>
      </c>
      <c r="BX859" s="416">
        <v>0</v>
      </c>
      <c r="BY859" s="416">
        <v>0</v>
      </c>
      <c r="BZ859" s="416">
        <v>0</v>
      </c>
      <c r="CA859" s="416">
        <v>0</v>
      </c>
      <c r="CB859" s="416">
        <v>0</v>
      </c>
      <c r="CC859" s="416">
        <v>0</v>
      </c>
      <c r="CD859" s="416">
        <v>0</v>
      </c>
      <c r="CE859" s="416">
        <v>0</v>
      </c>
      <c r="CF859" s="416">
        <v>0</v>
      </c>
      <c r="CG859" s="247"/>
      <c r="CH859" s="247"/>
      <c r="CI859" s="247"/>
      <c r="CJ859" s="247"/>
      <c r="CK859" s="247"/>
      <c r="CL859" s="247"/>
      <c r="CM859" s="247"/>
      <c r="CN859" s="247"/>
      <c r="CO859" s="247"/>
      <c r="CP859" s="247"/>
      <c r="CQ859" s="247"/>
      <c r="CR859" s="247"/>
      <c r="CS859" s="247"/>
      <c r="CT859" s="247"/>
      <c r="CU859" s="247"/>
      <c r="CV859" s="247"/>
      <c r="CW859" s="247"/>
      <c r="CX859" s="247"/>
      <c r="CY859" s="247"/>
      <c r="CZ859" s="247"/>
      <c r="DA859" s="247"/>
      <c r="DB859" s="247"/>
      <c r="DC859" s="247"/>
      <c r="DD859" s="247"/>
      <c r="DE859" s="247"/>
    </row>
    <row r="860" spans="1:109" x14ac:dyDescent="0.2">
      <c r="A860" s="150" t="s">
        <v>547</v>
      </c>
      <c r="B860" s="151" t="s">
        <v>282</v>
      </c>
      <c r="C860" s="152" t="s">
        <v>278</v>
      </c>
      <c r="D860" s="404" t="s">
        <v>546</v>
      </c>
      <c r="E860" s="416">
        <v>42395</v>
      </c>
      <c r="F860" s="416">
        <v>17082760</v>
      </c>
      <c r="G860" s="416">
        <v>3809047</v>
      </c>
      <c r="H860" s="416">
        <v>1766794</v>
      </c>
      <c r="I860" s="416">
        <v>690607</v>
      </c>
      <c r="J860" s="416">
        <v>238973</v>
      </c>
      <c r="K860" s="416">
        <v>77790</v>
      </c>
      <c r="L860" s="416">
        <v>44565</v>
      </c>
      <c r="M860" s="416">
        <v>0</v>
      </c>
      <c r="N860" s="416">
        <v>23752931</v>
      </c>
      <c r="O860" s="416">
        <v>20966</v>
      </c>
      <c r="P860" s="416">
        <v>27019169</v>
      </c>
      <c r="Q860" s="416">
        <v>3873666</v>
      </c>
      <c r="R860" s="416">
        <v>1059678</v>
      </c>
      <c r="S860" s="416">
        <v>383685</v>
      </c>
      <c r="T860" s="416">
        <v>129488</v>
      </c>
      <c r="U860" s="416">
        <v>39114</v>
      </c>
      <c r="V860" s="416">
        <v>17424</v>
      </c>
      <c r="W860" s="416">
        <v>0</v>
      </c>
      <c r="X860" s="416">
        <v>32543190</v>
      </c>
      <c r="Y860" s="416">
        <v>63361</v>
      </c>
      <c r="Z860" s="416">
        <v>44101929</v>
      </c>
      <c r="AA860" s="416">
        <v>7682713</v>
      </c>
      <c r="AB860" s="416">
        <v>2826472</v>
      </c>
      <c r="AC860" s="416">
        <v>1074292</v>
      </c>
      <c r="AD860" s="416">
        <v>368461</v>
      </c>
      <c r="AE860" s="416">
        <v>116904</v>
      </c>
      <c r="AF860" s="416">
        <v>61989</v>
      </c>
      <c r="AG860" s="416">
        <v>0</v>
      </c>
      <c r="AH860" s="416">
        <v>56296121</v>
      </c>
      <c r="AI860" s="416">
        <v>897.6</v>
      </c>
      <c r="AJ860" s="416">
        <v>1077.1199999999999</v>
      </c>
      <c r="AK860" s="416">
        <v>1256.6400000000001</v>
      </c>
      <c r="AL860" s="416">
        <v>1436.16</v>
      </c>
      <c r="AM860" s="416">
        <v>1615.68</v>
      </c>
      <c r="AN860" s="416">
        <v>1974.7200000000003</v>
      </c>
      <c r="AO860" s="416">
        <v>2333.7600000000002</v>
      </c>
      <c r="AP860" s="416">
        <v>2692.8</v>
      </c>
      <c r="AQ860" s="416">
        <v>3231.36</v>
      </c>
      <c r="AR860" s="416">
        <v>0</v>
      </c>
      <c r="AS860" s="416">
        <v>47.231506238859176</v>
      </c>
      <c r="AT860" s="416">
        <v>15859.662804515747</v>
      </c>
      <c r="AU860" s="416">
        <v>3031.1362044817924</v>
      </c>
      <c r="AV860" s="416">
        <v>1230.2208667557932</v>
      </c>
      <c r="AW860" s="416">
        <v>427.44045850663497</v>
      </c>
      <c r="AX860" s="416">
        <v>121.01614406093015</v>
      </c>
      <c r="AY860" s="416">
        <v>33.332476347182229</v>
      </c>
      <c r="AZ860" s="416">
        <v>16.549688057040996</v>
      </c>
      <c r="BA860" s="416">
        <v>0</v>
      </c>
      <c r="BB860" s="416">
        <v>20766.59014896398</v>
      </c>
      <c r="BC860" s="416">
        <v>23.3578431372549</v>
      </c>
      <c r="BD860" s="416">
        <v>25084.641451277483</v>
      </c>
      <c r="BE860" s="416">
        <v>3082.5582505729562</v>
      </c>
      <c r="BF860" s="416">
        <v>737.85511363636363</v>
      </c>
      <c r="BG860" s="416">
        <v>237.47586155674389</v>
      </c>
      <c r="BH860" s="416">
        <v>65.572840706530542</v>
      </c>
      <c r="BI860" s="416">
        <v>16.760078157136981</v>
      </c>
      <c r="BJ860" s="416">
        <v>6.4705882352941169</v>
      </c>
      <c r="BK860" s="416">
        <v>0</v>
      </c>
      <c r="BL860" s="416">
        <v>29254.692027279762</v>
      </c>
      <c r="BM860" s="416">
        <v>70.59</v>
      </c>
      <c r="BN860" s="416">
        <v>40944.300000000003</v>
      </c>
      <c r="BO860" s="416">
        <v>6113.69</v>
      </c>
      <c r="BP860" s="416">
        <v>1968.08</v>
      </c>
      <c r="BQ860" s="416">
        <v>664.92</v>
      </c>
      <c r="BR860" s="416">
        <v>186.59</v>
      </c>
      <c r="BS860" s="416">
        <v>50.09</v>
      </c>
      <c r="BT860" s="416">
        <v>23.02</v>
      </c>
      <c r="BU860" s="416">
        <v>0</v>
      </c>
      <c r="BV860" s="416">
        <v>50021.279999999992</v>
      </c>
      <c r="BW860" s="416">
        <v>0</v>
      </c>
      <c r="BX860" s="416">
        <v>0</v>
      </c>
      <c r="BY860" s="416">
        <v>0</v>
      </c>
      <c r="BZ860" s="416">
        <v>0</v>
      </c>
      <c r="CA860" s="416">
        <v>0</v>
      </c>
      <c r="CB860" s="416">
        <v>0</v>
      </c>
      <c r="CC860" s="416">
        <v>0</v>
      </c>
      <c r="CD860" s="416">
        <v>0</v>
      </c>
      <c r="CE860" s="416">
        <v>0</v>
      </c>
      <c r="CF860" s="416">
        <v>0</v>
      </c>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row>
    <row r="861" spans="1:109" x14ac:dyDescent="0.2">
      <c r="A861" s="150" t="s">
        <v>548</v>
      </c>
      <c r="B861" s="151" t="s">
        <v>284</v>
      </c>
      <c r="C861" s="152" t="s">
        <v>69</v>
      </c>
      <c r="D861" s="404" t="s">
        <v>309</v>
      </c>
      <c r="E861" s="416">
        <v>2026</v>
      </c>
      <c r="F861" s="416">
        <v>1408400</v>
      </c>
      <c r="G861" s="416">
        <v>1884168</v>
      </c>
      <c r="H861" s="416">
        <v>1246113</v>
      </c>
      <c r="I861" s="416">
        <v>314685</v>
      </c>
      <c r="J861" s="416">
        <v>104880</v>
      </c>
      <c r="K861" s="416">
        <v>29718</v>
      </c>
      <c r="L861" s="416">
        <v>9963</v>
      </c>
      <c r="M861" s="416">
        <v>0</v>
      </c>
      <c r="N861" s="416">
        <v>4999953</v>
      </c>
      <c r="O861" s="416">
        <v>1451</v>
      </c>
      <c r="P861" s="416">
        <v>3535346</v>
      </c>
      <c r="Q861" s="416">
        <v>4235030</v>
      </c>
      <c r="R861" s="416">
        <v>2021878</v>
      </c>
      <c r="S861" s="416">
        <v>409291</v>
      </c>
      <c r="T861" s="416">
        <v>124341</v>
      </c>
      <c r="U861" s="416">
        <v>25785</v>
      </c>
      <c r="V861" s="416">
        <v>3977</v>
      </c>
      <c r="W861" s="416">
        <v>0</v>
      </c>
      <c r="X861" s="416">
        <v>10357099</v>
      </c>
      <c r="Y861" s="416">
        <v>3477</v>
      </c>
      <c r="Z861" s="416">
        <v>4943746</v>
      </c>
      <c r="AA861" s="416">
        <v>6119198</v>
      </c>
      <c r="AB861" s="416">
        <v>3267991</v>
      </c>
      <c r="AC861" s="416">
        <v>723976</v>
      </c>
      <c r="AD861" s="416">
        <v>229221</v>
      </c>
      <c r="AE861" s="416">
        <v>55503</v>
      </c>
      <c r="AF861" s="416">
        <v>13940</v>
      </c>
      <c r="AG861" s="416">
        <v>0</v>
      </c>
      <c r="AH861" s="416">
        <v>15357052</v>
      </c>
      <c r="AI861" s="416">
        <v>829.03888888888889</v>
      </c>
      <c r="AJ861" s="416">
        <v>994.84666666666658</v>
      </c>
      <c r="AK861" s="416">
        <v>1160.6544444444444</v>
      </c>
      <c r="AL861" s="416">
        <v>1326.4622222222222</v>
      </c>
      <c r="AM861" s="416">
        <v>1492.27</v>
      </c>
      <c r="AN861" s="416">
        <v>1823.8855555555556</v>
      </c>
      <c r="AO861" s="416">
        <v>2155.5011111111112</v>
      </c>
      <c r="AP861" s="416">
        <v>2487.1166666666668</v>
      </c>
      <c r="AQ861" s="416">
        <v>2984.54</v>
      </c>
      <c r="AR861" s="416">
        <v>0</v>
      </c>
      <c r="AS861" s="416">
        <v>2.4437936834487055</v>
      </c>
      <c r="AT861" s="416">
        <v>1415.6955510731973</v>
      </c>
      <c r="AU861" s="416">
        <v>1623.3668935820692</v>
      </c>
      <c r="AV861" s="416">
        <v>939.42592493315556</v>
      </c>
      <c r="AW861" s="416">
        <v>210.87671802019742</v>
      </c>
      <c r="AX861" s="416">
        <v>57.503607987099578</v>
      </c>
      <c r="AY861" s="416">
        <v>13.78704926052256</v>
      </c>
      <c r="AZ861" s="416">
        <v>4.0058434465612791</v>
      </c>
      <c r="BA861" s="416">
        <v>0</v>
      </c>
      <c r="BB861" s="416">
        <v>4267.1053819862518</v>
      </c>
      <c r="BC861" s="416">
        <v>1.7502194643060571</v>
      </c>
      <c r="BD861" s="416">
        <v>3553.6591903609938</v>
      </c>
      <c r="BE861" s="416">
        <v>3648.8293481934047</v>
      </c>
      <c r="BF861" s="416">
        <v>1524.2635380996737</v>
      </c>
      <c r="BG861" s="416">
        <v>274.27409248996497</v>
      </c>
      <c r="BH861" s="416">
        <v>68.173685361593712</v>
      </c>
      <c r="BI861" s="416">
        <v>11.962415545547284</v>
      </c>
      <c r="BJ861" s="416">
        <v>1.5990403881335147</v>
      </c>
      <c r="BK861" s="416">
        <v>0</v>
      </c>
      <c r="BL861" s="416">
        <v>9084.511529903617</v>
      </c>
      <c r="BM861" s="416">
        <v>4.1900000000000004</v>
      </c>
      <c r="BN861" s="416">
        <v>4969.3500000000004</v>
      </c>
      <c r="BO861" s="416">
        <v>5272.2</v>
      </c>
      <c r="BP861" s="416">
        <v>2463.69</v>
      </c>
      <c r="BQ861" s="416">
        <v>485.15</v>
      </c>
      <c r="BR861" s="416">
        <v>125.68</v>
      </c>
      <c r="BS861" s="416">
        <v>25.75</v>
      </c>
      <c r="BT861" s="416">
        <v>5.6</v>
      </c>
      <c r="BU861" s="416">
        <v>0</v>
      </c>
      <c r="BV861" s="416">
        <v>13351.61</v>
      </c>
      <c r="BW861" s="416">
        <v>0</v>
      </c>
      <c r="BX861" s="416">
        <v>0</v>
      </c>
      <c r="BY861" s="416">
        <v>0</v>
      </c>
      <c r="BZ861" s="416">
        <v>0</v>
      </c>
      <c r="CA861" s="416">
        <v>0</v>
      </c>
      <c r="CB861" s="416">
        <v>0</v>
      </c>
      <c r="CC861" s="416">
        <v>0</v>
      </c>
      <c r="CD861" s="416">
        <v>0</v>
      </c>
      <c r="CE861" s="416">
        <v>0</v>
      </c>
      <c r="CF861" s="416">
        <v>0</v>
      </c>
      <c r="CG861" s="247"/>
      <c r="CH861" s="247"/>
      <c r="CI861" s="247"/>
      <c r="CJ861" s="247"/>
      <c r="CK861" s="247"/>
      <c r="CL861" s="247"/>
      <c r="CM861" s="247"/>
      <c r="CN861" s="247"/>
      <c r="CO861" s="247"/>
      <c r="CP861" s="247"/>
      <c r="CQ861" s="247"/>
      <c r="CR861" s="247"/>
      <c r="CS861" s="247"/>
      <c r="CT861" s="247"/>
      <c r="CU861" s="247"/>
      <c r="CV861" s="247"/>
      <c r="CW861" s="247"/>
      <c r="CX861" s="247"/>
      <c r="CY861" s="247"/>
      <c r="CZ861" s="247"/>
      <c r="DA861" s="247"/>
      <c r="DB861" s="247"/>
      <c r="DC861" s="247"/>
      <c r="DD861" s="247"/>
      <c r="DE861" s="247"/>
    </row>
    <row r="862" spans="1:109" x14ac:dyDescent="0.2">
      <c r="A862" s="150" t="s">
        <v>550</v>
      </c>
      <c r="B862" s="151" t="s">
        <v>276</v>
      </c>
      <c r="C862" s="152" t="s">
        <v>277</v>
      </c>
      <c r="D862" s="404" t="s">
        <v>549</v>
      </c>
      <c r="E862" s="416">
        <v>643</v>
      </c>
      <c r="F862" s="416">
        <v>387841</v>
      </c>
      <c r="G862" s="416">
        <v>937488</v>
      </c>
      <c r="H862" s="416">
        <v>1384008</v>
      </c>
      <c r="I862" s="416">
        <v>880904</v>
      </c>
      <c r="J862" s="416">
        <v>309489</v>
      </c>
      <c r="K862" s="416">
        <v>127386</v>
      </c>
      <c r="L862" s="416">
        <v>52258</v>
      </c>
      <c r="M862" s="416">
        <v>2697</v>
      </c>
      <c r="N862" s="416">
        <v>4082714</v>
      </c>
      <c r="O862" s="416">
        <v>0</v>
      </c>
      <c r="P862" s="416">
        <v>661984</v>
      </c>
      <c r="Q862" s="416">
        <v>1148638</v>
      </c>
      <c r="R862" s="416">
        <v>1793118</v>
      </c>
      <c r="S862" s="416">
        <v>757775</v>
      </c>
      <c r="T862" s="416">
        <v>218768</v>
      </c>
      <c r="U862" s="416">
        <v>67979</v>
      </c>
      <c r="V862" s="416">
        <v>24058</v>
      </c>
      <c r="W862" s="416">
        <v>1999</v>
      </c>
      <c r="X862" s="416">
        <v>4674319</v>
      </c>
      <c r="Y862" s="416">
        <v>643</v>
      </c>
      <c r="Z862" s="416">
        <v>1049825</v>
      </c>
      <c r="AA862" s="416">
        <v>2086126</v>
      </c>
      <c r="AB862" s="416">
        <v>3177126</v>
      </c>
      <c r="AC862" s="416">
        <v>1638679</v>
      </c>
      <c r="AD862" s="416">
        <v>528257</v>
      </c>
      <c r="AE862" s="416">
        <v>195365</v>
      </c>
      <c r="AF862" s="416">
        <v>76316</v>
      </c>
      <c r="AG862" s="416">
        <v>4696</v>
      </c>
      <c r="AH862" s="416">
        <v>8757033</v>
      </c>
      <c r="AI862" s="416">
        <v>871.09444444444455</v>
      </c>
      <c r="AJ862" s="416">
        <v>1045.3133333333333</v>
      </c>
      <c r="AK862" s="416">
        <v>1219.5322222222223</v>
      </c>
      <c r="AL862" s="416">
        <v>1393.751111111111</v>
      </c>
      <c r="AM862" s="416">
        <v>1567.97</v>
      </c>
      <c r="AN862" s="416">
        <v>1916.4077777777779</v>
      </c>
      <c r="AO862" s="416">
        <v>2264.8455555555556</v>
      </c>
      <c r="AP862" s="416">
        <v>2613.2833333333333</v>
      </c>
      <c r="AQ862" s="416">
        <v>3135.94</v>
      </c>
      <c r="AR862" s="416">
        <v>0</v>
      </c>
      <c r="AS862" s="416">
        <v>0.73815187790582715</v>
      </c>
      <c r="AT862" s="416">
        <v>371.02846355478744</v>
      </c>
      <c r="AU862" s="416">
        <v>768.72753578557888</v>
      </c>
      <c r="AV862" s="416">
        <v>993.0094325784296</v>
      </c>
      <c r="AW862" s="416">
        <v>561.81176935783208</v>
      </c>
      <c r="AX862" s="416">
        <v>161.49433517686737</v>
      </c>
      <c r="AY862" s="416">
        <v>56.244894795377263</v>
      </c>
      <c r="AZ862" s="416">
        <v>19.99706627040058</v>
      </c>
      <c r="BA862" s="416">
        <v>0.86002920974253327</v>
      </c>
      <c r="BB862" s="416">
        <v>2933.9116786069212</v>
      </c>
      <c r="BC862" s="416">
        <v>0</v>
      </c>
      <c r="BD862" s="416">
        <v>633.28762667653086</v>
      </c>
      <c r="BE862" s="416">
        <v>941.86769243945071</v>
      </c>
      <c r="BF862" s="416">
        <v>1286.5410371371902</v>
      </c>
      <c r="BG862" s="416">
        <v>483.28411895635759</v>
      </c>
      <c r="BH862" s="416">
        <v>114.15524531719356</v>
      </c>
      <c r="BI862" s="416">
        <v>30.014850166383678</v>
      </c>
      <c r="BJ862" s="416">
        <v>9.2060434829748026</v>
      </c>
      <c r="BK862" s="416">
        <v>0.63744842056927109</v>
      </c>
      <c r="BL862" s="416">
        <v>3498.9940625966515</v>
      </c>
      <c r="BM862" s="416">
        <v>0.74</v>
      </c>
      <c r="BN862" s="416">
        <v>1004.32</v>
      </c>
      <c r="BO862" s="416">
        <v>1710.6</v>
      </c>
      <c r="BP862" s="416">
        <v>2279.5500000000002</v>
      </c>
      <c r="BQ862" s="416">
        <v>1045.0999999999999</v>
      </c>
      <c r="BR862" s="416">
        <v>275.64999999999998</v>
      </c>
      <c r="BS862" s="416">
        <v>86.26</v>
      </c>
      <c r="BT862" s="416">
        <v>29.2</v>
      </c>
      <c r="BU862" s="416">
        <v>1.5</v>
      </c>
      <c r="BV862" s="416">
        <v>6432.9199999999992</v>
      </c>
      <c r="BW862" s="416">
        <v>0.7</v>
      </c>
      <c r="BX862" s="416">
        <v>1004.3</v>
      </c>
      <c r="BY862" s="416">
        <v>1710.6</v>
      </c>
      <c r="BZ862" s="416">
        <v>2279.6</v>
      </c>
      <c r="CA862" s="416">
        <v>1045.0999999999999</v>
      </c>
      <c r="CB862" s="416">
        <v>275.7</v>
      </c>
      <c r="CC862" s="416">
        <v>86.3</v>
      </c>
      <c r="CD862" s="416">
        <v>29.2</v>
      </c>
      <c r="CE862" s="416">
        <v>1.5</v>
      </c>
      <c r="CF862" s="416">
        <v>6432.9999999999991</v>
      </c>
      <c r="CG862" s="247"/>
      <c r="CH862" s="247"/>
      <c r="CI862" s="247"/>
      <c r="CJ862" s="247"/>
      <c r="CK862" s="247"/>
      <c r="CL862" s="247"/>
      <c r="CM862" s="247"/>
      <c r="CN862" s="247"/>
      <c r="CO862" s="247"/>
      <c r="CP862" s="247"/>
      <c r="CQ862" s="247"/>
      <c r="CR862" s="247"/>
      <c r="CS862" s="247"/>
      <c r="CT862" s="247"/>
      <c r="CU862" s="247"/>
      <c r="CV862" s="247"/>
      <c r="CW862" s="247"/>
      <c r="CX862" s="247"/>
      <c r="CY862" s="247"/>
      <c r="CZ862" s="247"/>
      <c r="DA862" s="247"/>
      <c r="DB862" s="247"/>
      <c r="DC862" s="247"/>
      <c r="DD862" s="247"/>
      <c r="DE862" s="247"/>
    </row>
    <row r="863" spans="1:109" x14ac:dyDescent="0.2">
      <c r="A863" s="150" t="s">
        <v>552</v>
      </c>
      <c r="B863" s="151" t="s">
        <v>276</v>
      </c>
      <c r="C863" s="152" t="s">
        <v>69</v>
      </c>
      <c r="D863" s="404" t="s">
        <v>551</v>
      </c>
      <c r="E863" s="416">
        <v>0</v>
      </c>
      <c r="F863" s="416">
        <v>312452</v>
      </c>
      <c r="G863" s="416">
        <v>391575</v>
      </c>
      <c r="H863" s="416">
        <v>727746</v>
      </c>
      <c r="I863" s="416">
        <v>264085</v>
      </c>
      <c r="J863" s="416">
        <v>138920</v>
      </c>
      <c r="K863" s="416">
        <v>56474</v>
      </c>
      <c r="L863" s="416">
        <v>22666</v>
      </c>
      <c r="M863" s="416">
        <v>2166</v>
      </c>
      <c r="N863" s="416">
        <v>1916084</v>
      </c>
      <c r="O863" s="416">
        <v>513</v>
      </c>
      <c r="P863" s="416">
        <v>219264</v>
      </c>
      <c r="Q863" s="416">
        <v>287035</v>
      </c>
      <c r="R863" s="416">
        <v>500454</v>
      </c>
      <c r="S863" s="416">
        <v>120090</v>
      </c>
      <c r="T863" s="416">
        <v>28562</v>
      </c>
      <c r="U863" s="416">
        <v>16909</v>
      </c>
      <c r="V863" s="416">
        <v>403</v>
      </c>
      <c r="W863" s="416">
        <v>0</v>
      </c>
      <c r="X863" s="416">
        <v>1173230</v>
      </c>
      <c r="Y863" s="416">
        <v>513</v>
      </c>
      <c r="Z863" s="416">
        <v>531716</v>
      </c>
      <c r="AA863" s="416">
        <v>678610</v>
      </c>
      <c r="AB863" s="416">
        <v>1228200</v>
      </c>
      <c r="AC863" s="416">
        <v>384175</v>
      </c>
      <c r="AD863" s="416">
        <v>167482</v>
      </c>
      <c r="AE863" s="416">
        <v>73383</v>
      </c>
      <c r="AF863" s="416">
        <v>23069</v>
      </c>
      <c r="AG863" s="416">
        <v>2166</v>
      </c>
      <c r="AH863" s="416">
        <v>3089314</v>
      </c>
      <c r="AI863" s="416">
        <v>847.67222222222222</v>
      </c>
      <c r="AJ863" s="416">
        <v>1017.2066666666666</v>
      </c>
      <c r="AK863" s="416">
        <v>1186.7411111111112</v>
      </c>
      <c r="AL863" s="416">
        <v>1356.2755555555555</v>
      </c>
      <c r="AM863" s="416">
        <v>1525.81</v>
      </c>
      <c r="AN863" s="416">
        <v>1864.8788888888889</v>
      </c>
      <c r="AO863" s="416">
        <v>2203.9477777777774</v>
      </c>
      <c r="AP863" s="416">
        <v>2543.0166666666669</v>
      </c>
      <c r="AQ863" s="416">
        <v>3051.62</v>
      </c>
      <c r="AR863" s="416">
        <v>0</v>
      </c>
      <c r="AS863" s="416">
        <v>0</v>
      </c>
      <c r="AT863" s="416">
        <v>307.16668523603857</v>
      </c>
      <c r="AU863" s="416">
        <v>329.95823295729571</v>
      </c>
      <c r="AV863" s="416">
        <v>536.5768018298478</v>
      </c>
      <c r="AW863" s="416">
        <v>173.07856155091395</v>
      </c>
      <c r="AX863" s="416">
        <v>74.492773138082839</v>
      </c>
      <c r="AY863" s="416">
        <v>25.624019121243549</v>
      </c>
      <c r="AZ863" s="416">
        <v>8.9130363544609086</v>
      </c>
      <c r="BA863" s="416">
        <v>0.70978693284222805</v>
      </c>
      <c r="BB863" s="416">
        <v>1456.5198971207255</v>
      </c>
      <c r="BC863" s="416">
        <v>0.60518675326547866</v>
      </c>
      <c r="BD863" s="416">
        <v>215.55501667966524</v>
      </c>
      <c r="BE863" s="416">
        <v>241.86825358334261</v>
      </c>
      <c r="BF863" s="416">
        <v>368.99138818070406</v>
      </c>
      <c r="BG863" s="416">
        <v>78.705736625136822</v>
      </c>
      <c r="BH863" s="416">
        <v>15.315739896126706</v>
      </c>
      <c r="BI863" s="416">
        <v>7.6721418585739842</v>
      </c>
      <c r="BJ863" s="416">
        <v>0.1584732043963534</v>
      </c>
      <c r="BK863" s="416">
        <v>0</v>
      </c>
      <c r="BL863" s="416">
        <v>928.8719367812115</v>
      </c>
      <c r="BM863" s="416">
        <v>0.61</v>
      </c>
      <c r="BN863" s="416">
        <v>522.72</v>
      </c>
      <c r="BO863" s="416">
        <v>571.83000000000004</v>
      </c>
      <c r="BP863" s="416">
        <v>905.57</v>
      </c>
      <c r="BQ863" s="416">
        <v>251.78</v>
      </c>
      <c r="BR863" s="416">
        <v>89.81</v>
      </c>
      <c r="BS863" s="416">
        <v>33.299999999999997</v>
      </c>
      <c r="BT863" s="416">
        <v>9.07</v>
      </c>
      <c r="BU863" s="416">
        <v>0.71</v>
      </c>
      <c r="BV863" s="416">
        <v>2385.4000000000005</v>
      </c>
      <c r="BW863" s="416">
        <v>0.6</v>
      </c>
      <c r="BX863" s="416">
        <v>522.70000000000005</v>
      </c>
      <c r="BY863" s="416">
        <v>571.79999999999995</v>
      </c>
      <c r="BZ863" s="416">
        <v>905.6</v>
      </c>
      <c r="CA863" s="416">
        <v>251.8</v>
      </c>
      <c r="CB863" s="416">
        <v>89.8</v>
      </c>
      <c r="CC863" s="416">
        <v>33.299999999999997</v>
      </c>
      <c r="CD863" s="416">
        <v>9.1</v>
      </c>
      <c r="CE863" s="416">
        <v>0.7</v>
      </c>
      <c r="CF863" s="416">
        <v>2385.4</v>
      </c>
      <c r="CG863" s="247"/>
      <c r="CH863" s="247"/>
      <c r="CI863" s="247"/>
      <c r="CJ863" s="247"/>
      <c r="CK863" s="247"/>
      <c r="CL863" s="247"/>
      <c r="CM863" s="247"/>
      <c r="CN863" s="247"/>
      <c r="CO863" s="247"/>
      <c r="CP863" s="247"/>
      <c r="CQ863" s="247"/>
      <c r="CR863" s="247"/>
      <c r="CS863" s="247"/>
      <c r="CT863" s="247"/>
      <c r="CU863" s="247"/>
      <c r="CV863" s="247"/>
      <c r="CW863" s="247"/>
      <c r="CX863" s="247"/>
      <c r="CY863" s="247"/>
      <c r="CZ863" s="247"/>
      <c r="DA863" s="247"/>
      <c r="DB863" s="247"/>
      <c r="DC863" s="247"/>
      <c r="DD863" s="247"/>
      <c r="DE863" s="247"/>
    </row>
    <row r="864" spans="1:109" x14ac:dyDescent="0.2">
      <c r="A864" s="150" t="s">
        <v>553</v>
      </c>
      <c r="B864" s="151" t="s">
        <v>276</v>
      </c>
      <c r="C864" s="152" t="s">
        <v>286</v>
      </c>
      <c r="D864" s="597" t="s">
        <v>947</v>
      </c>
      <c r="E864" s="416">
        <v>0</v>
      </c>
      <c r="F864" s="416">
        <v>479496</v>
      </c>
      <c r="G864" s="416">
        <v>724445</v>
      </c>
      <c r="H864" s="416">
        <v>564983</v>
      </c>
      <c r="I864" s="416">
        <v>254316</v>
      </c>
      <c r="J864" s="416">
        <v>135451</v>
      </c>
      <c r="K864" s="416">
        <v>86924</v>
      </c>
      <c r="L864" s="416">
        <v>29770</v>
      </c>
      <c r="M864" s="416">
        <v>0</v>
      </c>
      <c r="N864" s="416">
        <v>2275385</v>
      </c>
      <c r="O864" s="416">
        <v>0</v>
      </c>
      <c r="P864" s="416">
        <v>561835</v>
      </c>
      <c r="Q864" s="416">
        <v>753198</v>
      </c>
      <c r="R864" s="416">
        <v>332946</v>
      </c>
      <c r="S864" s="416">
        <v>73056</v>
      </c>
      <c r="T864" s="416">
        <v>28271</v>
      </c>
      <c r="U864" s="416">
        <v>18247</v>
      </c>
      <c r="V864" s="416">
        <v>2182</v>
      </c>
      <c r="W864" s="416">
        <v>0</v>
      </c>
      <c r="X864" s="416">
        <v>1769735</v>
      </c>
      <c r="Y864" s="416">
        <v>0</v>
      </c>
      <c r="Z864" s="416">
        <v>1041331</v>
      </c>
      <c r="AA864" s="416">
        <v>1477643</v>
      </c>
      <c r="AB864" s="416">
        <v>897929</v>
      </c>
      <c r="AC864" s="416">
        <v>327372</v>
      </c>
      <c r="AD864" s="416">
        <v>163722</v>
      </c>
      <c r="AE864" s="416">
        <v>105171</v>
      </c>
      <c r="AF864" s="416">
        <v>31952</v>
      </c>
      <c r="AG864" s="416">
        <v>0</v>
      </c>
      <c r="AH864" s="416">
        <v>4045120</v>
      </c>
      <c r="AI864" s="416">
        <v>854.68888888888898</v>
      </c>
      <c r="AJ864" s="416">
        <v>1025.6266666666666</v>
      </c>
      <c r="AK864" s="416">
        <v>1196.5644444444445</v>
      </c>
      <c r="AL864" s="416">
        <v>1367.5022222222221</v>
      </c>
      <c r="AM864" s="416">
        <v>1538.44</v>
      </c>
      <c r="AN864" s="416">
        <v>1880.3155555555559</v>
      </c>
      <c r="AO864" s="416">
        <v>2222.1911111111112</v>
      </c>
      <c r="AP864" s="416">
        <v>2564.0666666666671</v>
      </c>
      <c r="AQ864" s="416">
        <v>3076.88</v>
      </c>
      <c r="AR864" s="416">
        <v>0</v>
      </c>
      <c r="AS864" s="416">
        <v>0</v>
      </c>
      <c r="AT864" s="416">
        <v>467.51514521203302</v>
      </c>
      <c r="AU864" s="416">
        <v>605.43751183945142</v>
      </c>
      <c r="AV864" s="416">
        <v>413.14960284443987</v>
      </c>
      <c r="AW864" s="416">
        <v>165.3077143080003</v>
      </c>
      <c r="AX864" s="416">
        <v>72.03631305383729</v>
      </c>
      <c r="AY864" s="416">
        <v>39.116347628866805</v>
      </c>
      <c r="AZ864" s="416">
        <v>11.610462546475649</v>
      </c>
      <c r="BA864" s="416">
        <v>0</v>
      </c>
      <c r="BB864" s="416">
        <v>1774.1730974331047</v>
      </c>
      <c r="BC864" s="416">
        <v>0</v>
      </c>
      <c r="BD864" s="416">
        <v>547.79679415511828</v>
      </c>
      <c r="BE864" s="416">
        <v>629.46714111140409</v>
      </c>
      <c r="BF864" s="416">
        <v>243.47017108239515</v>
      </c>
      <c r="BG864" s="416">
        <v>47.487064818907463</v>
      </c>
      <c r="BH864" s="416">
        <v>15.035242311574178</v>
      </c>
      <c r="BI864" s="416">
        <v>8.2112649577094068</v>
      </c>
      <c r="BJ864" s="416">
        <v>0.85099191388679429</v>
      </c>
      <c r="BK864" s="416">
        <v>0</v>
      </c>
      <c r="BL864" s="416">
        <v>1492.3186703509953</v>
      </c>
      <c r="BM864" s="416">
        <v>0</v>
      </c>
      <c r="BN864" s="416">
        <v>1015.31</v>
      </c>
      <c r="BO864" s="416">
        <v>1234.9000000000001</v>
      </c>
      <c r="BP864" s="416">
        <v>656.62</v>
      </c>
      <c r="BQ864" s="416">
        <v>212.79</v>
      </c>
      <c r="BR864" s="416">
        <v>87.07</v>
      </c>
      <c r="BS864" s="416">
        <v>47.33</v>
      </c>
      <c r="BT864" s="416">
        <v>12.46</v>
      </c>
      <c r="BU864" s="416">
        <v>0</v>
      </c>
      <c r="BV864" s="416">
        <v>3266.48</v>
      </c>
      <c r="BW864" s="416">
        <v>0</v>
      </c>
      <c r="BX864" s="416">
        <v>0</v>
      </c>
      <c r="BY864" s="416">
        <v>0</v>
      </c>
      <c r="BZ864" s="416">
        <v>0</v>
      </c>
      <c r="CA864" s="416">
        <v>0</v>
      </c>
      <c r="CB864" s="416">
        <v>0</v>
      </c>
      <c r="CC864" s="416">
        <v>0</v>
      </c>
      <c r="CD864" s="416">
        <v>0</v>
      </c>
      <c r="CE864" s="416">
        <v>0</v>
      </c>
      <c r="CF864" s="416">
        <v>0</v>
      </c>
      <c r="CG864" s="247"/>
      <c r="CH864" s="247"/>
      <c r="CI864" s="247"/>
      <c r="CJ864" s="247"/>
      <c r="CK864" s="247"/>
      <c r="CL864" s="247"/>
      <c r="CM864" s="247"/>
      <c r="CN864" s="247"/>
      <c r="CO864" s="247"/>
      <c r="CP864" s="247"/>
      <c r="CQ864" s="247"/>
      <c r="CR864" s="247"/>
      <c r="CS864" s="247"/>
      <c r="CT864" s="247"/>
      <c r="CU864" s="247"/>
      <c r="CV864" s="247"/>
      <c r="CW864" s="247"/>
      <c r="CX864" s="247"/>
      <c r="CY864" s="247"/>
      <c r="CZ864" s="247"/>
      <c r="DA864" s="247"/>
      <c r="DB864" s="247"/>
      <c r="DC864" s="247"/>
      <c r="DD864" s="247"/>
      <c r="DE864" s="247"/>
    </row>
    <row r="865" spans="1:109" x14ac:dyDescent="0.2">
      <c r="A865" s="150" t="s">
        <v>555</v>
      </c>
      <c r="B865" s="151" t="s">
        <v>282</v>
      </c>
      <c r="C865" s="152" t="s">
        <v>278</v>
      </c>
      <c r="D865" s="404" t="s">
        <v>554</v>
      </c>
      <c r="E865" s="416">
        <v>24642</v>
      </c>
      <c r="F865" s="416">
        <v>11196716</v>
      </c>
      <c r="G865" s="416">
        <v>1738960</v>
      </c>
      <c r="H865" s="416">
        <v>1241557</v>
      </c>
      <c r="I865" s="416">
        <v>379130</v>
      </c>
      <c r="J865" s="416">
        <v>111726</v>
      </c>
      <c r="K865" s="416">
        <v>36156</v>
      </c>
      <c r="L865" s="416">
        <v>205</v>
      </c>
      <c r="M865" s="416">
        <v>0</v>
      </c>
      <c r="N865" s="416">
        <v>14729092</v>
      </c>
      <c r="O865" s="416">
        <v>39311</v>
      </c>
      <c r="P865" s="416">
        <v>21512303</v>
      </c>
      <c r="Q865" s="416">
        <v>2936106</v>
      </c>
      <c r="R865" s="416">
        <v>1381029</v>
      </c>
      <c r="S865" s="416">
        <v>303466</v>
      </c>
      <c r="T865" s="416">
        <v>83072</v>
      </c>
      <c r="U865" s="416">
        <v>13237</v>
      </c>
      <c r="V865" s="416">
        <v>5977</v>
      </c>
      <c r="W865" s="416">
        <v>0</v>
      </c>
      <c r="X865" s="416">
        <v>26274501</v>
      </c>
      <c r="Y865" s="416">
        <v>63953</v>
      </c>
      <c r="Z865" s="416">
        <v>32709019</v>
      </c>
      <c r="AA865" s="416">
        <v>4675066</v>
      </c>
      <c r="AB865" s="416">
        <v>2622586</v>
      </c>
      <c r="AC865" s="416">
        <v>682596</v>
      </c>
      <c r="AD865" s="416">
        <v>194798</v>
      </c>
      <c r="AE865" s="416">
        <v>49393</v>
      </c>
      <c r="AF865" s="416">
        <v>6182</v>
      </c>
      <c r="AG865" s="416">
        <v>0</v>
      </c>
      <c r="AH865" s="416">
        <v>41003593</v>
      </c>
      <c r="AI865" s="416">
        <v>767.8944444444445</v>
      </c>
      <c r="AJ865" s="416">
        <v>921.47333333333336</v>
      </c>
      <c r="AK865" s="416">
        <v>1075.0522222222223</v>
      </c>
      <c r="AL865" s="416">
        <v>1228.6311111111111</v>
      </c>
      <c r="AM865" s="416">
        <v>1382.21</v>
      </c>
      <c r="AN865" s="416">
        <v>1689.367777777778</v>
      </c>
      <c r="AO865" s="416">
        <v>1996.5255555555557</v>
      </c>
      <c r="AP865" s="416">
        <v>2303.6833333333334</v>
      </c>
      <c r="AQ865" s="416">
        <v>2764.42</v>
      </c>
      <c r="AR865" s="416">
        <v>0</v>
      </c>
      <c r="AS865" s="416">
        <v>32.090348065778713</v>
      </c>
      <c r="AT865" s="416">
        <v>12150.884453158347</v>
      </c>
      <c r="AU865" s="416">
        <v>1617.5586302267486</v>
      </c>
      <c r="AV865" s="416">
        <v>1010.5205612750595</v>
      </c>
      <c r="AW865" s="416">
        <v>274.29261834308824</v>
      </c>
      <c r="AX865" s="416">
        <v>66.134799935018421</v>
      </c>
      <c r="AY865" s="416">
        <v>18.109460156616521</v>
      </c>
      <c r="AZ865" s="416">
        <v>8.8987925134386234E-2</v>
      </c>
      <c r="BA865" s="416">
        <v>0</v>
      </c>
      <c r="BB865" s="416">
        <v>15169.679859085791</v>
      </c>
      <c r="BC865" s="416">
        <v>51.19323402377352</v>
      </c>
      <c r="BD865" s="416">
        <v>23345.551327222347</v>
      </c>
      <c r="BE865" s="416">
        <v>2731.1287203619045</v>
      </c>
      <c r="BF865" s="416">
        <v>1124.0387676257587</v>
      </c>
      <c r="BG865" s="416">
        <v>219.55129828318417</v>
      </c>
      <c r="BH865" s="416">
        <v>49.173425166942792</v>
      </c>
      <c r="BI865" s="416">
        <v>6.6300178142806976</v>
      </c>
      <c r="BJ865" s="416">
        <v>2.5945406269669586</v>
      </c>
      <c r="BK865" s="416">
        <v>0</v>
      </c>
      <c r="BL865" s="416">
        <v>27529.861331125157</v>
      </c>
      <c r="BM865" s="416">
        <v>83.28</v>
      </c>
      <c r="BN865" s="416">
        <v>35496.44</v>
      </c>
      <c r="BO865" s="416">
        <v>4348.6899999999996</v>
      </c>
      <c r="BP865" s="416">
        <v>2134.56</v>
      </c>
      <c r="BQ865" s="416">
        <v>493.84</v>
      </c>
      <c r="BR865" s="416">
        <v>115.31</v>
      </c>
      <c r="BS865" s="416">
        <v>24.74</v>
      </c>
      <c r="BT865" s="416">
        <v>2.68</v>
      </c>
      <c r="BU865" s="416">
        <v>0</v>
      </c>
      <c r="BV865" s="416">
        <v>42699.539999999994</v>
      </c>
      <c r="BW865" s="416">
        <v>0</v>
      </c>
      <c r="BX865" s="416">
        <v>0</v>
      </c>
      <c r="BY865" s="416">
        <v>0</v>
      </c>
      <c r="BZ865" s="416">
        <v>0</v>
      </c>
      <c r="CA865" s="416">
        <v>0</v>
      </c>
      <c r="CB865" s="416">
        <v>0</v>
      </c>
      <c r="CC865" s="416">
        <v>0</v>
      </c>
      <c r="CD865" s="416">
        <v>0</v>
      </c>
      <c r="CE865" s="416">
        <v>0</v>
      </c>
      <c r="CF865" s="416">
        <v>0</v>
      </c>
      <c r="CG865" s="247"/>
      <c r="CH865" s="247"/>
      <c r="CI865" s="247"/>
      <c r="CJ865" s="247"/>
      <c r="CK865" s="247"/>
      <c r="CL865" s="247"/>
      <c r="CM865" s="247"/>
      <c r="CN865" s="247"/>
      <c r="CO865" s="247"/>
      <c r="CP865" s="247"/>
      <c r="CQ865" s="247"/>
      <c r="CR865" s="247"/>
      <c r="CS865" s="247"/>
      <c r="CT865" s="247"/>
      <c r="CU865" s="247"/>
      <c r="CV865" s="247"/>
      <c r="CW865" s="247"/>
      <c r="CX865" s="247"/>
      <c r="CY865" s="247"/>
      <c r="CZ865" s="247"/>
      <c r="DA865" s="247"/>
      <c r="DB865" s="247"/>
      <c r="DC865" s="247"/>
      <c r="DD865" s="247"/>
      <c r="DE865" s="247"/>
    </row>
    <row r="866" spans="1:109" x14ac:dyDescent="0.2">
      <c r="A866" s="150" t="s">
        <v>557</v>
      </c>
      <c r="B866" s="151" t="s">
        <v>276</v>
      </c>
      <c r="C866" s="152" t="s">
        <v>279</v>
      </c>
      <c r="D866" s="404" t="s">
        <v>556</v>
      </c>
      <c r="E866" s="416">
        <v>7636</v>
      </c>
      <c r="F866" s="416">
        <v>2644944</v>
      </c>
      <c r="G866" s="416">
        <v>567265</v>
      </c>
      <c r="H866" s="416">
        <v>350820</v>
      </c>
      <c r="I866" s="416">
        <v>87545</v>
      </c>
      <c r="J866" s="416">
        <v>21178</v>
      </c>
      <c r="K866" s="416">
        <v>9657</v>
      </c>
      <c r="L866" s="416">
        <v>0</v>
      </c>
      <c r="M866" s="416">
        <v>0</v>
      </c>
      <c r="N866" s="416">
        <v>3689045</v>
      </c>
      <c r="O866" s="416">
        <v>5645</v>
      </c>
      <c r="P866" s="416">
        <v>4203669</v>
      </c>
      <c r="Q866" s="416">
        <v>338705</v>
      </c>
      <c r="R866" s="416">
        <v>127887</v>
      </c>
      <c r="S866" s="416">
        <v>54038</v>
      </c>
      <c r="T866" s="416">
        <v>12168</v>
      </c>
      <c r="U866" s="416">
        <v>3809</v>
      </c>
      <c r="V866" s="416">
        <v>1156</v>
      </c>
      <c r="W866" s="416">
        <v>0</v>
      </c>
      <c r="X866" s="416">
        <v>4747077</v>
      </c>
      <c r="Y866" s="416">
        <v>13281</v>
      </c>
      <c r="Z866" s="416">
        <v>6848613</v>
      </c>
      <c r="AA866" s="416">
        <v>905970</v>
      </c>
      <c r="AB866" s="416">
        <v>478707</v>
      </c>
      <c r="AC866" s="416">
        <v>141583</v>
      </c>
      <c r="AD866" s="416">
        <v>33346</v>
      </c>
      <c r="AE866" s="416">
        <v>13466</v>
      </c>
      <c r="AF866" s="416">
        <v>1156</v>
      </c>
      <c r="AG866" s="416">
        <v>0</v>
      </c>
      <c r="AH866" s="416">
        <v>8436122</v>
      </c>
      <c r="AI866" s="416">
        <v>931.8555555555555</v>
      </c>
      <c r="AJ866" s="416">
        <v>1118.2266666666665</v>
      </c>
      <c r="AK866" s="416">
        <v>1304.5977777777778</v>
      </c>
      <c r="AL866" s="416">
        <v>1490.9688888888888</v>
      </c>
      <c r="AM866" s="416">
        <v>1677.34</v>
      </c>
      <c r="AN866" s="416">
        <v>2050.0822222222223</v>
      </c>
      <c r="AO866" s="416">
        <v>2422.8244444444445</v>
      </c>
      <c r="AP866" s="416">
        <v>2795.5666666666666</v>
      </c>
      <c r="AQ866" s="416">
        <v>3354.68</v>
      </c>
      <c r="AR866" s="416">
        <v>0</v>
      </c>
      <c r="AS866" s="416">
        <v>8.1944030429131853</v>
      </c>
      <c r="AT866" s="416">
        <v>2365.3022046812221</v>
      </c>
      <c r="AU866" s="416">
        <v>434.81984230133088</v>
      </c>
      <c r="AV866" s="416">
        <v>235.29666018815507</v>
      </c>
      <c r="AW866" s="416">
        <v>52.192757580454767</v>
      </c>
      <c r="AX866" s="416">
        <v>10.33031737480448</v>
      </c>
      <c r="AY866" s="416">
        <v>3.985843886519957</v>
      </c>
      <c r="AZ866" s="416">
        <v>0</v>
      </c>
      <c r="BA866" s="416">
        <v>0</v>
      </c>
      <c r="BB866" s="416">
        <v>3110.1220290554002</v>
      </c>
      <c r="BC866" s="416">
        <v>6.0578058115826252</v>
      </c>
      <c r="BD866" s="416">
        <v>3759.2280038632603</v>
      </c>
      <c r="BE866" s="416">
        <v>259.6240816667206</v>
      </c>
      <c r="BF866" s="416">
        <v>85.774425578594688</v>
      </c>
      <c r="BG866" s="416">
        <v>32.216485626050769</v>
      </c>
      <c r="BH866" s="416">
        <v>5.9353716978289217</v>
      </c>
      <c r="BI866" s="416">
        <v>1.5721320662477494</v>
      </c>
      <c r="BJ866" s="416">
        <v>0.41351186998461853</v>
      </c>
      <c r="BK866" s="416">
        <v>0</v>
      </c>
      <c r="BL866" s="416">
        <v>4150.8218181802695</v>
      </c>
      <c r="BM866" s="416">
        <v>14.25</v>
      </c>
      <c r="BN866" s="416">
        <v>6124.53</v>
      </c>
      <c r="BO866" s="416">
        <v>694.44</v>
      </c>
      <c r="BP866" s="416">
        <v>321.07</v>
      </c>
      <c r="BQ866" s="416">
        <v>84.41</v>
      </c>
      <c r="BR866" s="416">
        <v>16.27</v>
      </c>
      <c r="BS866" s="416">
        <v>5.56</v>
      </c>
      <c r="BT866" s="416">
        <v>0.41</v>
      </c>
      <c r="BU866" s="416">
        <v>0</v>
      </c>
      <c r="BV866" s="416">
        <v>7260.94</v>
      </c>
      <c r="BW866" s="416">
        <v>14.3</v>
      </c>
      <c r="BX866" s="416">
        <v>6124.5</v>
      </c>
      <c r="BY866" s="416">
        <v>694.4</v>
      </c>
      <c r="BZ866" s="416">
        <v>321.10000000000002</v>
      </c>
      <c r="CA866" s="416">
        <v>84.4</v>
      </c>
      <c r="CB866" s="416">
        <v>16.3</v>
      </c>
      <c r="CC866" s="416">
        <v>5.6</v>
      </c>
      <c r="CD866" s="416">
        <v>0.4</v>
      </c>
      <c r="CE866" s="416">
        <v>0</v>
      </c>
      <c r="CF866" s="416">
        <v>7261</v>
      </c>
      <c r="CG866" s="247"/>
      <c r="CH866" s="247"/>
      <c r="CI866" s="247"/>
      <c r="CJ866" s="247"/>
      <c r="CK866" s="247"/>
      <c r="CL866" s="247"/>
      <c r="CM866" s="247"/>
      <c r="CN866" s="247"/>
      <c r="CO866" s="247"/>
      <c r="CP866" s="247"/>
      <c r="CQ866" s="247"/>
      <c r="CR866" s="247"/>
      <c r="CS866" s="247"/>
      <c r="CT866" s="247"/>
      <c r="CU866" s="247"/>
      <c r="CV866" s="247"/>
      <c r="CW866" s="247"/>
      <c r="CX866" s="247"/>
      <c r="CY866" s="247"/>
      <c r="CZ866" s="247"/>
      <c r="DA866" s="247"/>
      <c r="DB866" s="247"/>
      <c r="DC866" s="247"/>
      <c r="DD866" s="247"/>
      <c r="DE866" s="247"/>
    </row>
    <row r="867" spans="1:109" x14ac:dyDescent="0.2">
      <c r="A867" s="150" t="s">
        <v>558</v>
      </c>
      <c r="B867" s="151" t="s">
        <v>284</v>
      </c>
      <c r="C867" s="152" t="s">
        <v>277</v>
      </c>
      <c r="D867" s="404" t="s">
        <v>311</v>
      </c>
      <c r="E867" s="416">
        <v>763.1</v>
      </c>
      <c r="F867" s="416">
        <v>1143929.74</v>
      </c>
      <c r="G867" s="416">
        <v>2764942.08</v>
      </c>
      <c r="H867" s="416">
        <v>1927004.3</v>
      </c>
      <c r="I867" s="416">
        <v>603809.82999999996</v>
      </c>
      <c r="J867" s="416">
        <v>204170.96</v>
      </c>
      <c r="K867" s="416">
        <v>83143.98</v>
      </c>
      <c r="L867" s="416">
        <v>20773.87</v>
      </c>
      <c r="M867" s="416">
        <v>0</v>
      </c>
      <c r="N867" s="416">
        <v>6748537.8600000003</v>
      </c>
      <c r="O867" s="416">
        <v>4297.67</v>
      </c>
      <c r="P867" s="416">
        <v>1640887.45</v>
      </c>
      <c r="Q867" s="416">
        <v>3685560.97</v>
      </c>
      <c r="R867" s="416">
        <v>1758203.48</v>
      </c>
      <c r="S867" s="416">
        <v>375800.24</v>
      </c>
      <c r="T867" s="416">
        <v>143561.01</v>
      </c>
      <c r="U867" s="416">
        <v>47902.59</v>
      </c>
      <c r="V867" s="416">
        <v>12714.34</v>
      </c>
      <c r="W867" s="416">
        <v>1580.92</v>
      </c>
      <c r="X867" s="416">
        <v>7670508.6699999999</v>
      </c>
      <c r="Y867" s="416">
        <v>5060.7700000000004</v>
      </c>
      <c r="Z867" s="416">
        <v>2784817.19</v>
      </c>
      <c r="AA867" s="416">
        <v>6450503.0500000007</v>
      </c>
      <c r="AB867" s="416">
        <v>3685207.7800000003</v>
      </c>
      <c r="AC867" s="416">
        <v>979610.07</v>
      </c>
      <c r="AD867" s="416">
        <v>347731.97</v>
      </c>
      <c r="AE867" s="416">
        <v>131046.56999999999</v>
      </c>
      <c r="AF867" s="416">
        <v>33488.21</v>
      </c>
      <c r="AG867" s="416">
        <v>1580.92</v>
      </c>
      <c r="AH867" s="416">
        <v>14419046.530000005</v>
      </c>
      <c r="AI867" s="416">
        <v>783.23888888888894</v>
      </c>
      <c r="AJ867" s="416">
        <v>939.88666666666654</v>
      </c>
      <c r="AK867" s="416">
        <v>1096.5344444444445</v>
      </c>
      <c r="AL867" s="416">
        <v>1253.182222222222</v>
      </c>
      <c r="AM867" s="416">
        <v>1409.83</v>
      </c>
      <c r="AN867" s="416">
        <v>1723.1255555555556</v>
      </c>
      <c r="AO867" s="416">
        <v>2036.421111111111</v>
      </c>
      <c r="AP867" s="416">
        <v>2349.7166666666667</v>
      </c>
      <c r="AQ867" s="416">
        <v>2819.66</v>
      </c>
      <c r="AR867" s="416">
        <v>0</v>
      </c>
      <c r="AS867" s="416">
        <v>0.97428768007490263</v>
      </c>
      <c r="AT867" s="416">
        <v>1217.0932736571078</v>
      </c>
      <c r="AU867" s="416">
        <v>2521.5277951445005</v>
      </c>
      <c r="AV867" s="416">
        <v>1537.6888259577399</v>
      </c>
      <c r="AW867" s="416">
        <v>428.28555925182468</v>
      </c>
      <c r="AX867" s="416">
        <v>118.48873074961325</v>
      </c>
      <c r="AY867" s="416">
        <v>40.828480684250529</v>
      </c>
      <c r="AZ867" s="416">
        <v>8.841010618301496</v>
      </c>
      <c r="BA867" s="416">
        <v>0</v>
      </c>
      <c r="BB867" s="416">
        <v>5873.7279637434131</v>
      </c>
      <c r="BC867" s="416">
        <v>5.4870487931169007</v>
      </c>
      <c r="BD867" s="416">
        <v>1745.8354376059526</v>
      </c>
      <c r="BE867" s="416">
        <v>3361.0991325195237</v>
      </c>
      <c r="BF867" s="416">
        <v>1402.9910804848814</v>
      </c>
      <c r="BG867" s="416">
        <v>266.55713100161012</v>
      </c>
      <c r="BH867" s="416">
        <v>83.314306109118249</v>
      </c>
      <c r="BI867" s="416">
        <v>23.522929387558456</v>
      </c>
      <c r="BJ867" s="416">
        <v>5.4110098380655822</v>
      </c>
      <c r="BK867" s="416">
        <v>0.56067752849634356</v>
      </c>
      <c r="BL867" s="416">
        <v>6894.7787532683233</v>
      </c>
      <c r="BM867" s="416">
        <v>6.46</v>
      </c>
      <c r="BN867" s="416">
        <v>2962.93</v>
      </c>
      <c r="BO867" s="416">
        <v>5882.63</v>
      </c>
      <c r="BP867" s="416">
        <v>2940.68</v>
      </c>
      <c r="BQ867" s="416">
        <v>694.84</v>
      </c>
      <c r="BR867" s="416">
        <v>201.8</v>
      </c>
      <c r="BS867" s="416">
        <v>64.349999999999994</v>
      </c>
      <c r="BT867" s="416">
        <v>14.25</v>
      </c>
      <c r="BU867" s="416">
        <v>0.56000000000000005</v>
      </c>
      <c r="BV867" s="416">
        <v>12768.5</v>
      </c>
      <c r="BW867" s="416">
        <v>0</v>
      </c>
      <c r="BX867" s="416">
        <v>0</v>
      </c>
      <c r="BY867" s="416">
        <v>0</v>
      </c>
      <c r="BZ867" s="416">
        <v>0</v>
      </c>
      <c r="CA867" s="416">
        <v>0</v>
      </c>
      <c r="CB867" s="416">
        <v>0</v>
      </c>
      <c r="CC867" s="416">
        <v>0</v>
      </c>
      <c r="CD867" s="416">
        <v>0</v>
      </c>
      <c r="CE867" s="416">
        <v>0</v>
      </c>
      <c r="CF867" s="416">
        <v>0</v>
      </c>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DE867" s="247"/>
    </row>
    <row r="868" spans="1:109" x14ac:dyDescent="0.2">
      <c r="A868" s="150" t="s">
        <v>560</v>
      </c>
      <c r="B868" s="151" t="s">
        <v>276</v>
      </c>
      <c r="C868" s="152" t="s">
        <v>279</v>
      </c>
      <c r="D868" s="404" t="s">
        <v>559</v>
      </c>
      <c r="E868" s="416">
        <v>1032</v>
      </c>
      <c r="F868" s="416">
        <v>329144</v>
      </c>
      <c r="G868" s="416">
        <v>446760</v>
      </c>
      <c r="H868" s="416">
        <v>183081</v>
      </c>
      <c r="I868" s="416">
        <v>91893</v>
      </c>
      <c r="J868" s="416">
        <v>50974</v>
      </c>
      <c r="K868" s="416">
        <v>19942</v>
      </c>
      <c r="L868" s="416">
        <v>13633</v>
      </c>
      <c r="M868" s="416">
        <v>0</v>
      </c>
      <c r="N868" s="416">
        <v>1136459</v>
      </c>
      <c r="O868" s="416">
        <v>0</v>
      </c>
      <c r="P868" s="416">
        <v>327474</v>
      </c>
      <c r="Q868" s="416">
        <v>421639</v>
      </c>
      <c r="R868" s="416">
        <v>83419</v>
      </c>
      <c r="S868" s="416">
        <v>46751</v>
      </c>
      <c r="T868" s="416">
        <v>16775</v>
      </c>
      <c r="U868" s="416">
        <v>8974</v>
      </c>
      <c r="V868" s="416">
        <v>3911</v>
      </c>
      <c r="W868" s="416">
        <v>0</v>
      </c>
      <c r="X868" s="416">
        <v>908943</v>
      </c>
      <c r="Y868" s="416">
        <v>1032</v>
      </c>
      <c r="Z868" s="416">
        <v>656618</v>
      </c>
      <c r="AA868" s="416">
        <v>868399</v>
      </c>
      <c r="AB868" s="416">
        <v>266500</v>
      </c>
      <c r="AC868" s="416">
        <v>138644</v>
      </c>
      <c r="AD868" s="416">
        <v>67749</v>
      </c>
      <c r="AE868" s="416">
        <v>28916</v>
      </c>
      <c r="AF868" s="416">
        <v>17544</v>
      </c>
      <c r="AG868" s="416">
        <v>0</v>
      </c>
      <c r="AH868" s="416">
        <v>2045402</v>
      </c>
      <c r="AI868" s="416">
        <v>852.83333333333337</v>
      </c>
      <c r="AJ868" s="416">
        <v>1023.3999999999999</v>
      </c>
      <c r="AK868" s="416">
        <v>1193.9666666666667</v>
      </c>
      <c r="AL868" s="416">
        <v>1364.5333333333331</v>
      </c>
      <c r="AM868" s="416">
        <v>1535.1</v>
      </c>
      <c r="AN868" s="416">
        <v>1876.2333333333333</v>
      </c>
      <c r="AO868" s="416">
        <v>2217.3666666666663</v>
      </c>
      <c r="AP868" s="416">
        <v>2558.5</v>
      </c>
      <c r="AQ868" s="416">
        <v>3070.2</v>
      </c>
      <c r="AR868" s="416">
        <v>0</v>
      </c>
      <c r="AS868" s="416">
        <v>1.2100840336134453</v>
      </c>
      <c r="AT868" s="416">
        <v>321.61813562634359</v>
      </c>
      <c r="AU868" s="416">
        <v>374.18130042714762</v>
      </c>
      <c r="AV868" s="416">
        <v>134.17114520226698</v>
      </c>
      <c r="AW868" s="416">
        <v>59.861246824311124</v>
      </c>
      <c r="AX868" s="416">
        <v>27.168262653898768</v>
      </c>
      <c r="AY868" s="416">
        <v>8.9935509087355889</v>
      </c>
      <c r="AZ868" s="416">
        <v>5.3285128004690252</v>
      </c>
      <c r="BA868" s="416">
        <v>0</v>
      </c>
      <c r="BB868" s="416">
        <v>932.53223847678623</v>
      </c>
      <c r="BC868" s="416">
        <v>0</v>
      </c>
      <c r="BD868" s="416">
        <v>319.98632010943919</v>
      </c>
      <c r="BE868" s="416">
        <v>353.14134956308106</v>
      </c>
      <c r="BF868" s="416">
        <v>61.13372093023257</v>
      </c>
      <c r="BG868" s="416">
        <v>30.454693505309102</v>
      </c>
      <c r="BH868" s="416">
        <v>8.9407856165722102</v>
      </c>
      <c r="BI868" s="416">
        <v>4.047143007471325</v>
      </c>
      <c r="BJ868" s="416">
        <v>1.5286300566738322</v>
      </c>
      <c r="BK868" s="416">
        <v>0</v>
      </c>
      <c r="BL868" s="416">
        <v>779.23264278877923</v>
      </c>
      <c r="BM868" s="416">
        <v>1.21</v>
      </c>
      <c r="BN868" s="416">
        <v>641.6</v>
      </c>
      <c r="BO868" s="416">
        <v>727.32</v>
      </c>
      <c r="BP868" s="416">
        <v>195.3</v>
      </c>
      <c r="BQ868" s="416">
        <v>90.32</v>
      </c>
      <c r="BR868" s="416">
        <v>36.11</v>
      </c>
      <c r="BS868" s="416">
        <v>13.04</v>
      </c>
      <c r="BT868" s="416">
        <v>6.86</v>
      </c>
      <c r="BU868" s="416">
        <v>0</v>
      </c>
      <c r="BV868" s="416">
        <v>1711.7599999999998</v>
      </c>
      <c r="BW868" s="416">
        <v>0</v>
      </c>
      <c r="BX868" s="416">
        <v>0</v>
      </c>
      <c r="BY868" s="416">
        <v>0</v>
      </c>
      <c r="BZ868" s="416">
        <v>0</v>
      </c>
      <c r="CA868" s="416">
        <v>0</v>
      </c>
      <c r="CB868" s="416">
        <v>0</v>
      </c>
      <c r="CC868" s="416">
        <v>0</v>
      </c>
      <c r="CD868" s="416">
        <v>0</v>
      </c>
      <c r="CE868" s="416">
        <v>0</v>
      </c>
      <c r="CF868" s="416">
        <v>0</v>
      </c>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DE868" s="247"/>
    </row>
    <row r="869" spans="1:109" x14ac:dyDescent="0.2">
      <c r="A869" s="150" t="s">
        <v>562</v>
      </c>
      <c r="B869" s="151" t="s">
        <v>276</v>
      </c>
      <c r="C869" s="152" t="s">
        <v>285</v>
      </c>
      <c r="D869" s="404" t="s">
        <v>561</v>
      </c>
      <c r="E869" s="416">
        <v>799</v>
      </c>
      <c r="F869" s="416">
        <v>754925</v>
      </c>
      <c r="G869" s="416">
        <v>1051635</v>
      </c>
      <c r="H869" s="416">
        <v>653893</v>
      </c>
      <c r="I869" s="416">
        <v>276861</v>
      </c>
      <c r="J869" s="416">
        <v>98708</v>
      </c>
      <c r="K869" s="416">
        <v>43737</v>
      </c>
      <c r="L869" s="416">
        <v>23574</v>
      </c>
      <c r="M869" s="416">
        <v>0</v>
      </c>
      <c r="N869" s="416">
        <v>2904132</v>
      </c>
      <c r="O869" s="416">
        <v>2130</v>
      </c>
      <c r="P869" s="416">
        <v>908190</v>
      </c>
      <c r="Q869" s="416">
        <v>1043249</v>
      </c>
      <c r="R869" s="416">
        <v>463076</v>
      </c>
      <c r="S869" s="416">
        <v>133056</v>
      </c>
      <c r="T869" s="416">
        <v>53489</v>
      </c>
      <c r="U869" s="416">
        <v>26296</v>
      </c>
      <c r="V869" s="416">
        <v>4353</v>
      </c>
      <c r="W869" s="416">
        <v>0</v>
      </c>
      <c r="X869" s="416">
        <v>2633839</v>
      </c>
      <c r="Y869" s="416">
        <v>2929</v>
      </c>
      <c r="Z869" s="416">
        <v>1663115</v>
      </c>
      <c r="AA869" s="416">
        <v>2094884</v>
      </c>
      <c r="AB869" s="416">
        <v>1116969</v>
      </c>
      <c r="AC869" s="416">
        <v>409917</v>
      </c>
      <c r="AD869" s="416">
        <v>152197</v>
      </c>
      <c r="AE869" s="416">
        <v>70033</v>
      </c>
      <c r="AF869" s="416">
        <v>27927</v>
      </c>
      <c r="AG869" s="416">
        <v>0</v>
      </c>
      <c r="AH869" s="416">
        <v>5537971</v>
      </c>
      <c r="AI869" s="416">
        <v>831.13333333333333</v>
      </c>
      <c r="AJ869" s="416">
        <v>997.3599999999999</v>
      </c>
      <c r="AK869" s="416">
        <v>1163.5866666666666</v>
      </c>
      <c r="AL869" s="416">
        <v>1329.8133333333333</v>
      </c>
      <c r="AM869" s="416">
        <v>1496.04</v>
      </c>
      <c r="AN869" s="416">
        <v>1828.4933333333333</v>
      </c>
      <c r="AO869" s="416">
        <v>2160.9466666666667</v>
      </c>
      <c r="AP869" s="416">
        <v>2493.4</v>
      </c>
      <c r="AQ869" s="416">
        <v>2992.08</v>
      </c>
      <c r="AR869" s="416">
        <v>0</v>
      </c>
      <c r="AS869" s="416">
        <v>0.96133793214085184</v>
      </c>
      <c r="AT869" s="416">
        <v>756.92327745247462</v>
      </c>
      <c r="AU869" s="416">
        <v>903.78742737971106</v>
      </c>
      <c r="AV869" s="416">
        <v>491.71788521697283</v>
      </c>
      <c r="AW869" s="416">
        <v>185.06256517205424</v>
      </c>
      <c r="AX869" s="416">
        <v>53.983243034337924</v>
      </c>
      <c r="AY869" s="416">
        <v>20.239740607511521</v>
      </c>
      <c r="AZ869" s="416">
        <v>9.4545600385016435</v>
      </c>
      <c r="BA869" s="416">
        <v>0</v>
      </c>
      <c r="BB869" s="416">
        <v>2422.1300368337052</v>
      </c>
      <c r="BC869" s="416">
        <v>2.5627657014518328</v>
      </c>
      <c r="BD869" s="416">
        <v>910.59396807572</v>
      </c>
      <c r="BE869" s="416">
        <v>896.58040082961884</v>
      </c>
      <c r="BF869" s="416">
        <v>348.22631747814233</v>
      </c>
      <c r="BG869" s="416">
        <v>88.93879842784952</v>
      </c>
      <c r="BH869" s="416">
        <v>29.253046223849143</v>
      </c>
      <c r="BI869" s="416">
        <v>12.16874086048707</v>
      </c>
      <c r="BJ869" s="416">
        <v>1.7458089355899575</v>
      </c>
      <c r="BK869" s="416">
        <v>0</v>
      </c>
      <c r="BL869" s="416">
        <v>2290.0698465327091</v>
      </c>
      <c r="BM869" s="416">
        <v>3.52</v>
      </c>
      <c r="BN869" s="416">
        <v>1667.52</v>
      </c>
      <c r="BO869" s="416">
        <v>1800.37</v>
      </c>
      <c r="BP869" s="416">
        <v>839.94</v>
      </c>
      <c r="BQ869" s="416">
        <v>274</v>
      </c>
      <c r="BR869" s="416">
        <v>83.24</v>
      </c>
      <c r="BS869" s="416">
        <v>32.409999999999997</v>
      </c>
      <c r="BT869" s="416">
        <v>11.2</v>
      </c>
      <c r="BU869" s="416">
        <v>0</v>
      </c>
      <c r="BV869" s="416">
        <v>4712.2</v>
      </c>
      <c r="BW869" s="416">
        <v>0</v>
      </c>
      <c r="BX869" s="416">
        <v>0</v>
      </c>
      <c r="BY869" s="416">
        <v>0</v>
      </c>
      <c r="BZ869" s="416">
        <v>0</v>
      </c>
      <c r="CA869" s="416">
        <v>0</v>
      </c>
      <c r="CB869" s="416">
        <v>0</v>
      </c>
      <c r="CC869" s="416">
        <v>0</v>
      </c>
      <c r="CD869" s="416">
        <v>0</v>
      </c>
      <c r="CE869" s="416">
        <v>0</v>
      </c>
      <c r="CF869" s="416">
        <v>0</v>
      </c>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DE869" s="247"/>
    </row>
    <row r="870" spans="1:109" x14ac:dyDescent="0.2">
      <c r="A870" s="150" t="s">
        <v>564</v>
      </c>
      <c r="B870" s="151" t="s">
        <v>280</v>
      </c>
      <c r="C870" s="152" t="s">
        <v>128</v>
      </c>
      <c r="D870" s="404" t="s">
        <v>563</v>
      </c>
      <c r="E870" s="416">
        <v>776</v>
      </c>
      <c r="F870" s="416">
        <v>57598</v>
      </c>
      <c r="G870" s="416">
        <v>647733</v>
      </c>
      <c r="H870" s="416">
        <v>1345040</v>
      </c>
      <c r="I870" s="416">
        <v>1513576</v>
      </c>
      <c r="J870" s="416">
        <v>559713</v>
      </c>
      <c r="K870" s="416">
        <v>137474</v>
      </c>
      <c r="L870" s="416">
        <v>53280</v>
      </c>
      <c r="M870" s="416">
        <v>3383</v>
      </c>
      <c r="N870" s="416">
        <v>4318573</v>
      </c>
      <c r="O870" s="416">
        <v>0</v>
      </c>
      <c r="P870" s="416">
        <v>230518</v>
      </c>
      <c r="Q870" s="416">
        <v>1322555</v>
      </c>
      <c r="R870" s="416">
        <v>2897966</v>
      </c>
      <c r="S870" s="416">
        <v>2380812</v>
      </c>
      <c r="T870" s="416">
        <v>542452</v>
      </c>
      <c r="U870" s="416">
        <v>103657</v>
      </c>
      <c r="V870" s="416">
        <v>25172</v>
      </c>
      <c r="W870" s="416">
        <v>1935</v>
      </c>
      <c r="X870" s="416">
        <v>7505067</v>
      </c>
      <c r="Y870" s="416">
        <v>776</v>
      </c>
      <c r="Z870" s="416">
        <v>288116</v>
      </c>
      <c r="AA870" s="416">
        <v>1970288</v>
      </c>
      <c r="AB870" s="416">
        <v>4243006</v>
      </c>
      <c r="AC870" s="416">
        <v>3894388</v>
      </c>
      <c r="AD870" s="416">
        <v>1102165</v>
      </c>
      <c r="AE870" s="416">
        <v>241131</v>
      </c>
      <c r="AF870" s="416">
        <v>78452</v>
      </c>
      <c r="AG870" s="416">
        <v>5318</v>
      </c>
      <c r="AH870" s="416">
        <v>11823640</v>
      </c>
      <c r="AI870" s="416">
        <v>778.58333333333337</v>
      </c>
      <c r="AJ870" s="416">
        <v>934.3</v>
      </c>
      <c r="AK870" s="416">
        <v>1090.0166666666667</v>
      </c>
      <c r="AL870" s="416">
        <v>1245.7333333333333</v>
      </c>
      <c r="AM870" s="416">
        <v>1401.45</v>
      </c>
      <c r="AN870" s="416">
        <v>1712.8833333333334</v>
      </c>
      <c r="AO870" s="416">
        <v>2024.3166666666666</v>
      </c>
      <c r="AP870" s="416">
        <v>2335.75</v>
      </c>
      <c r="AQ870" s="416">
        <v>2802.9</v>
      </c>
      <c r="AR870" s="416">
        <v>0</v>
      </c>
      <c r="AS870" s="416">
        <v>0.9966820079203681</v>
      </c>
      <c r="AT870" s="416">
        <v>61.648292839559033</v>
      </c>
      <c r="AU870" s="416">
        <v>594.24137245607869</v>
      </c>
      <c r="AV870" s="416">
        <v>1079.7174355132183</v>
      </c>
      <c r="AW870" s="416">
        <v>1080.0071354668378</v>
      </c>
      <c r="AX870" s="416">
        <v>326.76656320239749</v>
      </c>
      <c r="AY870" s="416">
        <v>67.911311636025331</v>
      </c>
      <c r="AZ870" s="416">
        <v>22.810660387455851</v>
      </c>
      <c r="BA870" s="416">
        <v>1.2069642156338078</v>
      </c>
      <c r="BB870" s="416">
        <v>3235.3064177251267</v>
      </c>
      <c r="BC870" s="416">
        <v>0</v>
      </c>
      <c r="BD870" s="416">
        <v>246.72803168147277</v>
      </c>
      <c r="BE870" s="416">
        <v>1213.3346584914605</v>
      </c>
      <c r="BF870" s="416">
        <v>2326.3132826715187</v>
      </c>
      <c r="BG870" s="416">
        <v>1698.8205073316922</v>
      </c>
      <c r="BH870" s="416">
        <v>316.68940285872748</v>
      </c>
      <c r="BI870" s="416">
        <v>51.205921339711345</v>
      </c>
      <c r="BJ870" s="416">
        <v>10.776838274644119</v>
      </c>
      <c r="BK870" s="416">
        <v>0.69035641656855395</v>
      </c>
      <c r="BL870" s="416">
        <v>5864.5589990657963</v>
      </c>
      <c r="BM870" s="416">
        <v>1</v>
      </c>
      <c r="BN870" s="416">
        <v>308.38</v>
      </c>
      <c r="BO870" s="416">
        <v>1807.58</v>
      </c>
      <c r="BP870" s="416">
        <v>3406.03</v>
      </c>
      <c r="BQ870" s="416">
        <v>2778.83</v>
      </c>
      <c r="BR870" s="416">
        <v>643.46</v>
      </c>
      <c r="BS870" s="416">
        <v>119.12</v>
      </c>
      <c r="BT870" s="416">
        <v>33.590000000000003</v>
      </c>
      <c r="BU870" s="416">
        <v>1.9</v>
      </c>
      <c r="BV870" s="416">
        <v>9099.89</v>
      </c>
      <c r="BW870" s="416">
        <v>0</v>
      </c>
      <c r="BX870" s="416">
        <v>0</v>
      </c>
      <c r="BY870" s="416">
        <v>0</v>
      </c>
      <c r="BZ870" s="416">
        <v>0</v>
      </c>
      <c r="CA870" s="416">
        <v>0</v>
      </c>
      <c r="CB870" s="416">
        <v>0</v>
      </c>
      <c r="CC870" s="416">
        <v>0</v>
      </c>
      <c r="CD870" s="416">
        <v>0</v>
      </c>
      <c r="CE870" s="416">
        <v>0</v>
      </c>
      <c r="CF870" s="416">
        <v>0</v>
      </c>
      <c r="CG870" s="247"/>
      <c r="CH870" s="247"/>
      <c r="CI870" s="247"/>
      <c r="CJ870" s="247"/>
      <c r="CK870" s="247"/>
      <c r="CL870" s="247"/>
      <c r="CM870" s="247"/>
      <c r="CN870" s="247"/>
      <c r="CO870" s="247"/>
      <c r="CP870" s="247"/>
      <c r="CQ870" s="247"/>
      <c r="CR870" s="247"/>
      <c r="CS870" s="247"/>
      <c r="CT870" s="247"/>
      <c r="CU870" s="247"/>
      <c r="CV870" s="247"/>
      <c r="CW870" s="247"/>
      <c r="CX870" s="247"/>
      <c r="CY870" s="247"/>
      <c r="CZ870" s="247"/>
      <c r="DA870" s="247"/>
      <c r="DB870" s="247"/>
      <c r="DC870" s="247"/>
      <c r="DD870" s="247"/>
      <c r="DE870" s="247"/>
    </row>
    <row r="871" spans="1:109" x14ac:dyDescent="0.2">
      <c r="A871" s="150" t="s">
        <v>566</v>
      </c>
      <c r="B871" s="151" t="s">
        <v>276</v>
      </c>
      <c r="C871" s="152" t="s">
        <v>285</v>
      </c>
      <c r="D871" s="404" t="s">
        <v>565</v>
      </c>
      <c r="E871" s="416">
        <v>4022.15</v>
      </c>
      <c r="F871" s="416">
        <v>819984.2</v>
      </c>
      <c r="G871" s="416">
        <v>731259.16</v>
      </c>
      <c r="H871" s="416">
        <v>415050.11</v>
      </c>
      <c r="I871" s="416">
        <v>283608.3</v>
      </c>
      <c r="J871" s="416">
        <v>125911.56</v>
      </c>
      <c r="K871" s="416">
        <v>61326.55</v>
      </c>
      <c r="L871" s="416">
        <v>14109.52</v>
      </c>
      <c r="M871" s="416">
        <v>1503</v>
      </c>
      <c r="N871" s="416">
        <v>2456774.5499999998</v>
      </c>
      <c r="O871" s="416">
        <v>2250.5</v>
      </c>
      <c r="P871" s="416">
        <v>646416</v>
      </c>
      <c r="Q871" s="416">
        <v>558017.84</v>
      </c>
      <c r="R871" s="416">
        <v>278130.64</v>
      </c>
      <c r="S871" s="416">
        <v>92927.46</v>
      </c>
      <c r="T871" s="416">
        <v>34059.93</v>
      </c>
      <c r="U871" s="416">
        <v>4126.12</v>
      </c>
      <c r="V871" s="416">
        <v>1557.1</v>
      </c>
      <c r="W871" s="416">
        <v>0</v>
      </c>
      <c r="X871" s="416">
        <v>1617485.59</v>
      </c>
      <c r="Y871" s="416">
        <v>6272.65</v>
      </c>
      <c r="Z871" s="416">
        <v>1466400.2</v>
      </c>
      <c r="AA871" s="416">
        <v>1289277</v>
      </c>
      <c r="AB871" s="416">
        <v>693180.75</v>
      </c>
      <c r="AC871" s="416">
        <v>376535.76</v>
      </c>
      <c r="AD871" s="416">
        <v>159971.49</v>
      </c>
      <c r="AE871" s="416">
        <v>65452.670000000006</v>
      </c>
      <c r="AF871" s="416">
        <v>15666.62</v>
      </c>
      <c r="AG871" s="416">
        <v>1503</v>
      </c>
      <c r="AH871" s="416">
        <v>4074260.1399999997</v>
      </c>
      <c r="AI871" s="416">
        <v>907.20555555555563</v>
      </c>
      <c r="AJ871" s="416">
        <v>1088.6466666666665</v>
      </c>
      <c r="AK871" s="416">
        <v>1270.0877777777778</v>
      </c>
      <c r="AL871" s="416">
        <v>1451.5288888888888</v>
      </c>
      <c r="AM871" s="416">
        <v>1632.97</v>
      </c>
      <c r="AN871" s="416">
        <v>1995.8522222222225</v>
      </c>
      <c r="AO871" s="416">
        <v>2358.7344444444443</v>
      </c>
      <c r="AP871" s="416">
        <v>2721.6166666666668</v>
      </c>
      <c r="AQ871" s="416">
        <v>3265.94</v>
      </c>
      <c r="AR871" s="416">
        <v>0</v>
      </c>
      <c r="AS871" s="416">
        <v>4.4335597102212532</v>
      </c>
      <c r="AT871" s="416">
        <v>753.21426603060684</v>
      </c>
      <c r="AU871" s="416">
        <v>575.75482009554901</v>
      </c>
      <c r="AV871" s="416">
        <v>285.93995832746469</v>
      </c>
      <c r="AW871" s="416">
        <v>173.67636882490186</v>
      </c>
      <c r="AX871" s="416">
        <v>63.08661462911693</v>
      </c>
      <c r="AY871" s="416">
        <v>25.999768708361032</v>
      </c>
      <c r="AZ871" s="416">
        <v>5.184242208981181</v>
      </c>
      <c r="BA871" s="416">
        <v>0.46020441281836161</v>
      </c>
      <c r="BB871" s="416">
        <v>1887.7498029480209</v>
      </c>
      <c r="BC871" s="416">
        <v>2.480694685144246</v>
      </c>
      <c r="BD871" s="416">
        <v>593.77943256765286</v>
      </c>
      <c r="BE871" s="416">
        <v>439.35375945144648</v>
      </c>
      <c r="BF871" s="416">
        <v>191.61219740717834</v>
      </c>
      <c r="BG871" s="416">
        <v>56.90702217432041</v>
      </c>
      <c r="BH871" s="416">
        <v>17.065356653548719</v>
      </c>
      <c r="BI871" s="416">
        <v>1.7492939952262536</v>
      </c>
      <c r="BJ871" s="416">
        <v>0.57212318658640382</v>
      </c>
      <c r="BK871" s="416">
        <v>0</v>
      </c>
      <c r="BL871" s="416">
        <v>1303.5198801211038</v>
      </c>
      <c r="BM871" s="416">
        <v>6.91</v>
      </c>
      <c r="BN871" s="416">
        <v>1346.99</v>
      </c>
      <c r="BO871" s="416">
        <v>1015.11</v>
      </c>
      <c r="BP871" s="416">
        <v>477.55</v>
      </c>
      <c r="BQ871" s="416">
        <v>230.58</v>
      </c>
      <c r="BR871" s="416">
        <v>80.150000000000006</v>
      </c>
      <c r="BS871" s="416">
        <v>27.75</v>
      </c>
      <c r="BT871" s="416">
        <v>5.76</v>
      </c>
      <c r="BU871" s="416">
        <v>0.46</v>
      </c>
      <c r="BV871" s="416">
        <v>3191.2600000000007</v>
      </c>
      <c r="BW871" s="416">
        <v>3.84</v>
      </c>
      <c r="BX871" s="416">
        <v>898</v>
      </c>
      <c r="BY871" s="416">
        <v>789.53</v>
      </c>
      <c r="BZ871" s="416">
        <v>424.49</v>
      </c>
      <c r="CA871" s="416">
        <v>230.58</v>
      </c>
      <c r="CB871" s="416">
        <v>97.96</v>
      </c>
      <c r="CC871" s="416">
        <v>40.08</v>
      </c>
      <c r="CD871" s="416">
        <v>9.59</v>
      </c>
      <c r="CE871" s="416">
        <v>0.92</v>
      </c>
      <c r="CF871" s="416">
        <v>2494.9899999999998</v>
      </c>
      <c r="CG871" s="247"/>
      <c r="CH871" s="247"/>
      <c r="CI871" s="247"/>
      <c r="CJ871" s="247"/>
      <c r="CK871" s="247"/>
      <c r="CL871" s="247"/>
      <c r="CM871" s="247"/>
      <c r="CN871" s="247"/>
      <c r="CO871" s="247"/>
      <c r="CP871" s="247"/>
      <c r="CQ871" s="247"/>
      <c r="CR871" s="247"/>
      <c r="CS871" s="247"/>
      <c r="CT871" s="247"/>
      <c r="CU871" s="247"/>
      <c r="CV871" s="247"/>
      <c r="CW871" s="247"/>
      <c r="CX871" s="247"/>
      <c r="CY871" s="247"/>
      <c r="CZ871" s="247"/>
      <c r="DA871" s="247"/>
      <c r="DB871" s="247"/>
      <c r="DC871" s="247"/>
      <c r="DD871" s="247"/>
      <c r="DE871" s="247"/>
    </row>
    <row r="872" spans="1:109" x14ac:dyDescent="0.2">
      <c r="A872" s="150" t="s">
        <v>568</v>
      </c>
      <c r="B872" s="151" t="s">
        <v>276</v>
      </c>
      <c r="C872" s="152" t="s">
        <v>69</v>
      </c>
      <c r="D872" s="404" t="s">
        <v>567</v>
      </c>
      <c r="E872" s="416">
        <v>3176.57</v>
      </c>
      <c r="F872" s="416">
        <v>678444.68</v>
      </c>
      <c r="G872" s="416">
        <v>954521.69</v>
      </c>
      <c r="H872" s="416">
        <v>449348.92</v>
      </c>
      <c r="I872" s="416">
        <v>194335.84</v>
      </c>
      <c r="J872" s="416">
        <v>98880.49</v>
      </c>
      <c r="K872" s="416">
        <v>40832.589999999997</v>
      </c>
      <c r="L872" s="416">
        <v>14259.61</v>
      </c>
      <c r="M872" s="416">
        <v>0</v>
      </c>
      <c r="N872" s="416">
        <v>2433800.3899999997</v>
      </c>
      <c r="O872" s="416">
        <v>2076.75</v>
      </c>
      <c r="P872" s="416">
        <v>464451.28</v>
      </c>
      <c r="Q872" s="416">
        <v>818753.02</v>
      </c>
      <c r="R872" s="416">
        <v>267163.14</v>
      </c>
      <c r="S872" s="416">
        <v>84074.45</v>
      </c>
      <c r="T872" s="416">
        <v>42101.75</v>
      </c>
      <c r="U872" s="416">
        <v>11655.11</v>
      </c>
      <c r="V872" s="416">
        <v>13065.74</v>
      </c>
      <c r="W872" s="416">
        <v>0</v>
      </c>
      <c r="X872" s="416">
        <v>1703341.24</v>
      </c>
      <c r="Y872" s="416">
        <v>5253.32</v>
      </c>
      <c r="Z872" s="416">
        <v>1142895.96</v>
      </c>
      <c r="AA872" s="416">
        <v>1773274.71</v>
      </c>
      <c r="AB872" s="416">
        <v>716512.06</v>
      </c>
      <c r="AC872" s="416">
        <v>278410.28999999998</v>
      </c>
      <c r="AD872" s="416">
        <v>140982.24</v>
      </c>
      <c r="AE872" s="416">
        <v>52487.7</v>
      </c>
      <c r="AF872" s="416">
        <v>27325.35</v>
      </c>
      <c r="AG872" s="416">
        <v>0</v>
      </c>
      <c r="AH872" s="416">
        <v>4137141.6300000004</v>
      </c>
      <c r="AI872" s="416">
        <v>841.25</v>
      </c>
      <c r="AJ872" s="416">
        <v>1009.5</v>
      </c>
      <c r="AK872" s="416">
        <v>1177.75</v>
      </c>
      <c r="AL872" s="416">
        <v>1346</v>
      </c>
      <c r="AM872" s="416">
        <v>1514.25</v>
      </c>
      <c r="AN872" s="416">
        <v>1850.7500000000002</v>
      </c>
      <c r="AO872" s="416">
        <v>2187.25</v>
      </c>
      <c r="AP872" s="416">
        <v>2523.75</v>
      </c>
      <c r="AQ872" s="416">
        <v>3028.5</v>
      </c>
      <c r="AR872" s="416">
        <v>0</v>
      </c>
      <c r="AS872" s="416">
        <v>3.7760118870728085</v>
      </c>
      <c r="AT872" s="416">
        <v>672.06010896483417</v>
      </c>
      <c r="AU872" s="416">
        <v>810.46205901082567</v>
      </c>
      <c r="AV872" s="416">
        <v>333.84020802377415</v>
      </c>
      <c r="AW872" s="416">
        <v>128.33801551923395</v>
      </c>
      <c r="AX872" s="416">
        <v>53.427253816020531</v>
      </c>
      <c r="AY872" s="416">
        <v>18.668460395473765</v>
      </c>
      <c r="AZ872" s="416">
        <v>5.6501674096087173</v>
      </c>
      <c r="BA872" s="416">
        <v>0</v>
      </c>
      <c r="BB872" s="416">
        <v>2026.2222850268438</v>
      </c>
      <c r="BC872" s="416">
        <v>2.4686478454680536</v>
      </c>
      <c r="BD872" s="416">
        <v>460.08051510648841</v>
      </c>
      <c r="BE872" s="416">
        <v>695.18405434090425</v>
      </c>
      <c r="BF872" s="416">
        <v>198.48673105497772</v>
      </c>
      <c r="BG872" s="416">
        <v>55.522172692752186</v>
      </c>
      <c r="BH872" s="416">
        <v>22.748480345805753</v>
      </c>
      <c r="BI872" s="416">
        <v>5.3286592753457542</v>
      </c>
      <c r="BJ872" s="416">
        <v>5.1771134224863795</v>
      </c>
      <c r="BK872" s="416">
        <v>0</v>
      </c>
      <c r="BL872" s="416">
        <v>1444.9963740842286</v>
      </c>
      <c r="BM872" s="416">
        <v>6.24</v>
      </c>
      <c r="BN872" s="416">
        <v>1132.1400000000001</v>
      </c>
      <c r="BO872" s="416">
        <v>1505.65</v>
      </c>
      <c r="BP872" s="416">
        <v>532.33000000000004</v>
      </c>
      <c r="BQ872" s="416">
        <v>183.86</v>
      </c>
      <c r="BR872" s="416">
        <v>76.180000000000007</v>
      </c>
      <c r="BS872" s="416">
        <v>24</v>
      </c>
      <c r="BT872" s="416">
        <v>10.83</v>
      </c>
      <c r="BU872" s="416">
        <v>0</v>
      </c>
      <c r="BV872" s="416">
        <v>3471.23</v>
      </c>
      <c r="BW872" s="416">
        <v>0</v>
      </c>
      <c r="BX872" s="416">
        <v>0</v>
      </c>
      <c r="BY872" s="416">
        <v>0</v>
      </c>
      <c r="BZ872" s="416">
        <v>0</v>
      </c>
      <c r="CA872" s="416">
        <v>0</v>
      </c>
      <c r="CB872" s="416">
        <v>0</v>
      </c>
      <c r="CC872" s="416">
        <v>0</v>
      </c>
      <c r="CD872" s="416">
        <v>0</v>
      </c>
      <c r="CE872" s="416">
        <v>0</v>
      </c>
      <c r="CF872" s="416">
        <v>0</v>
      </c>
      <c r="CG872" s="247"/>
      <c r="CH872" s="247"/>
      <c r="CI872" s="247"/>
      <c r="CJ872" s="247"/>
      <c r="CK872" s="247"/>
      <c r="CL872" s="247"/>
      <c r="CM872" s="247"/>
      <c r="CN872" s="247"/>
      <c r="CO872" s="247"/>
      <c r="CP872" s="247"/>
      <c r="CQ872" s="247"/>
      <c r="CR872" s="247"/>
      <c r="CS872" s="247"/>
      <c r="CT872" s="247"/>
      <c r="CU872" s="247"/>
      <c r="CV872" s="247"/>
      <c r="CW872" s="247"/>
      <c r="CX872" s="247"/>
      <c r="CY872" s="247"/>
      <c r="CZ872" s="247"/>
      <c r="DA872" s="247"/>
      <c r="DB872" s="247"/>
      <c r="DC872" s="247"/>
      <c r="DD872" s="247"/>
      <c r="DE872" s="247"/>
    </row>
    <row r="873" spans="1:109" x14ac:dyDescent="0.2">
      <c r="A873" s="150" t="s">
        <v>570</v>
      </c>
      <c r="B873" s="151" t="s">
        <v>276</v>
      </c>
      <c r="C873" s="152" t="s">
        <v>277</v>
      </c>
      <c r="D873" s="404" t="s">
        <v>569</v>
      </c>
      <c r="E873" s="416">
        <v>0</v>
      </c>
      <c r="F873" s="416">
        <v>194147</v>
      </c>
      <c r="G873" s="416">
        <v>739301</v>
      </c>
      <c r="H873" s="416">
        <v>796582</v>
      </c>
      <c r="I873" s="416">
        <v>616755</v>
      </c>
      <c r="J873" s="416">
        <v>204356</v>
      </c>
      <c r="K873" s="416">
        <v>63243</v>
      </c>
      <c r="L873" s="416">
        <v>30430</v>
      </c>
      <c r="M873" s="416">
        <v>0</v>
      </c>
      <c r="N873" s="416">
        <v>2644814</v>
      </c>
      <c r="O873" s="416">
        <v>0</v>
      </c>
      <c r="P873" s="416">
        <v>136540</v>
      </c>
      <c r="Q873" s="416">
        <v>654599</v>
      </c>
      <c r="R873" s="416">
        <v>968550</v>
      </c>
      <c r="S873" s="416">
        <v>519492</v>
      </c>
      <c r="T873" s="416">
        <v>122355</v>
      </c>
      <c r="U873" s="416">
        <v>42147</v>
      </c>
      <c r="V873" s="416">
        <v>19349</v>
      </c>
      <c r="W873" s="416">
        <v>897</v>
      </c>
      <c r="X873" s="416">
        <v>2463929</v>
      </c>
      <c r="Y873" s="416">
        <v>0</v>
      </c>
      <c r="Z873" s="416">
        <v>330687</v>
      </c>
      <c r="AA873" s="416">
        <v>1393900</v>
      </c>
      <c r="AB873" s="416">
        <v>1765132</v>
      </c>
      <c r="AC873" s="416">
        <v>1136247</v>
      </c>
      <c r="AD873" s="416">
        <v>326711</v>
      </c>
      <c r="AE873" s="416">
        <v>105390</v>
      </c>
      <c r="AF873" s="416">
        <v>49779</v>
      </c>
      <c r="AG873" s="416">
        <v>897</v>
      </c>
      <c r="AH873" s="416">
        <v>5108743</v>
      </c>
      <c r="AI873" s="416">
        <v>841.8555555555555</v>
      </c>
      <c r="AJ873" s="416">
        <v>1010.2266666666666</v>
      </c>
      <c r="AK873" s="416">
        <v>1178.5977777777778</v>
      </c>
      <c r="AL873" s="416">
        <v>1346.9688888888888</v>
      </c>
      <c r="AM873" s="416">
        <v>1515.34</v>
      </c>
      <c r="AN873" s="416">
        <v>1852.0822222222223</v>
      </c>
      <c r="AO873" s="416">
        <v>2188.8244444444445</v>
      </c>
      <c r="AP873" s="416">
        <v>2525.5666666666666</v>
      </c>
      <c r="AQ873" s="416">
        <v>3030.68</v>
      </c>
      <c r="AR873" s="416">
        <v>0</v>
      </c>
      <c r="AS873" s="416">
        <v>0</v>
      </c>
      <c r="AT873" s="416">
        <v>192.18162260614781</v>
      </c>
      <c r="AU873" s="416">
        <v>627.27167311814981</v>
      </c>
      <c r="AV873" s="416">
        <v>591.38856626235702</v>
      </c>
      <c r="AW873" s="416">
        <v>407.00766824607024</v>
      </c>
      <c r="AX873" s="416">
        <v>110.33851388887221</v>
      </c>
      <c r="AY873" s="416">
        <v>28.893591791027351</v>
      </c>
      <c r="AZ873" s="416">
        <v>12.048781131627226</v>
      </c>
      <c r="BA873" s="416">
        <v>0</v>
      </c>
      <c r="BB873" s="416">
        <v>1969.130417044252</v>
      </c>
      <c r="BC873" s="416">
        <v>0</v>
      </c>
      <c r="BD873" s="416">
        <v>135.15778637137541</v>
      </c>
      <c r="BE873" s="416">
        <v>555.40491619985335</v>
      </c>
      <c r="BF873" s="416">
        <v>719.05892406984572</v>
      </c>
      <c r="BG873" s="416">
        <v>342.82207293412699</v>
      </c>
      <c r="BH873" s="416">
        <v>66.06348170287616</v>
      </c>
      <c r="BI873" s="416">
        <v>19.255541533710129</v>
      </c>
      <c r="BJ873" s="416">
        <v>7.6612509403830167</v>
      </c>
      <c r="BK873" s="416">
        <v>0.29597318093629155</v>
      </c>
      <c r="BL873" s="416">
        <v>1845.7199469331069</v>
      </c>
      <c r="BM873" s="416">
        <v>0</v>
      </c>
      <c r="BN873" s="416">
        <v>327.33999999999997</v>
      </c>
      <c r="BO873" s="416">
        <v>1182.68</v>
      </c>
      <c r="BP873" s="416">
        <v>1310.45</v>
      </c>
      <c r="BQ873" s="416">
        <v>749.83</v>
      </c>
      <c r="BR873" s="416">
        <v>176.4</v>
      </c>
      <c r="BS873" s="416">
        <v>48.15</v>
      </c>
      <c r="BT873" s="416">
        <v>19.71</v>
      </c>
      <c r="BU873" s="416">
        <v>0.3</v>
      </c>
      <c r="BV873" s="416">
        <v>3814.8600000000006</v>
      </c>
      <c r="BW873" s="416">
        <v>0</v>
      </c>
      <c r="BX873" s="416">
        <v>327.33999999999997</v>
      </c>
      <c r="BY873" s="416">
        <v>1182.67</v>
      </c>
      <c r="BZ873" s="416">
        <v>1310.45</v>
      </c>
      <c r="CA873" s="416">
        <v>749.83</v>
      </c>
      <c r="CB873" s="416">
        <v>176.4</v>
      </c>
      <c r="CC873" s="416">
        <v>48.15</v>
      </c>
      <c r="CD873" s="416">
        <v>19.71</v>
      </c>
      <c r="CE873" s="416">
        <v>0.3</v>
      </c>
      <c r="CF873" s="416">
        <v>3814.8500000000004</v>
      </c>
      <c r="CG873" s="247"/>
      <c r="CH873" s="247"/>
      <c r="CI873" s="247"/>
      <c r="CJ873" s="247"/>
      <c r="CK873" s="247"/>
      <c r="CL873" s="247"/>
      <c r="CM873" s="247"/>
      <c r="CN873" s="247"/>
      <c r="CO873" s="247"/>
      <c r="CP873" s="247"/>
      <c r="CQ873" s="247"/>
      <c r="CR873" s="247"/>
      <c r="CS873" s="247"/>
      <c r="CT873" s="247"/>
      <c r="CU873" s="247"/>
      <c r="CV873" s="247"/>
      <c r="CW873" s="247"/>
      <c r="CX873" s="247"/>
      <c r="CY873" s="247"/>
      <c r="CZ873" s="247"/>
      <c r="DA873" s="247"/>
      <c r="DB873" s="247"/>
      <c r="DC873" s="247"/>
      <c r="DD873" s="247"/>
      <c r="DE873" s="247"/>
    </row>
    <row r="874" spans="1:109" x14ac:dyDescent="0.2">
      <c r="A874" s="150" t="s">
        <v>571</v>
      </c>
      <c r="B874" s="151" t="s">
        <v>284</v>
      </c>
      <c r="C874" s="152" t="s">
        <v>293</v>
      </c>
      <c r="D874" s="404" t="s">
        <v>312</v>
      </c>
      <c r="E874" s="416">
        <v>4873.22</v>
      </c>
      <c r="F874" s="416">
        <v>4376615.57</v>
      </c>
      <c r="G874" s="416">
        <v>918410.81</v>
      </c>
      <c r="H874" s="416">
        <v>774045.44</v>
      </c>
      <c r="I874" s="416">
        <v>133250.76999999999</v>
      </c>
      <c r="J874" s="416">
        <v>72529.2</v>
      </c>
      <c r="K874" s="416">
        <v>26060.26</v>
      </c>
      <c r="L874" s="416">
        <v>10001.540000000001</v>
      </c>
      <c r="M874" s="416">
        <v>0</v>
      </c>
      <c r="N874" s="416">
        <v>6315786.8099999987</v>
      </c>
      <c r="O874" s="416">
        <v>11100.32</v>
      </c>
      <c r="P874" s="416">
        <v>7456088.46</v>
      </c>
      <c r="Q874" s="416">
        <v>1070098.32</v>
      </c>
      <c r="R874" s="416">
        <v>531719.56000000006</v>
      </c>
      <c r="S874" s="416">
        <v>136159.46</v>
      </c>
      <c r="T874" s="416">
        <v>51237.42</v>
      </c>
      <c r="U874" s="416">
        <v>13540.27</v>
      </c>
      <c r="V874" s="416">
        <v>7406.2</v>
      </c>
      <c r="W874" s="416">
        <v>0</v>
      </c>
      <c r="X874" s="416">
        <v>9277350.0099999998</v>
      </c>
      <c r="Y874" s="416">
        <v>15973.54</v>
      </c>
      <c r="Z874" s="416">
        <v>11832704.030000001</v>
      </c>
      <c r="AA874" s="416">
        <v>1988509.1300000001</v>
      </c>
      <c r="AB874" s="416">
        <v>1305765</v>
      </c>
      <c r="AC874" s="416">
        <v>269410.23</v>
      </c>
      <c r="AD874" s="416">
        <v>123766.62</v>
      </c>
      <c r="AE874" s="416">
        <v>39600.53</v>
      </c>
      <c r="AF874" s="416">
        <v>17407.740000000002</v>
      </c>
      <c r="AG874" s="416">
        <v>0</v>
      </c>
      <c r="AH874" s="416">
        <v>15593136.82</v>
      </c>
      <c r="AI874" s="416">
        <v>920.65555555555568</v>
      </c>
      <c r="AJ874" s="416">
        <v>1104.7866666666666</v>
      </c>
      <c r="AK874" s="416">
        <v>1288.9177777777779</v>
      </c>
      <c r="AL874" s="416">
        <v>1473.0488888888888</v>
      </c>
      <c r="AM874" s="416">
        <v>1657.18</v>
      </c>
      <c r="AN874" s="416">
        <v>2025.4422222222224</v>
      </c>
      <c r="AO874" s="416">
        <v>2393.7044444444446</v>
      </c>
      <c r="AP874" s="416">
        <v>2761.9666666666667</v>
      </c>
      <c r="AQ874" s="416">
        <v>3314.36</v>
      </c>
      <c r="AR874" s="416">
        <v>0</v>
      </c>
      <c r="AS874" s="416">
        <v>5.2932065315777397</v>
      </c>
      <c r="AT874" s="416">
        <v>3961.502887435282</v>
      </c>
      <c r="AU874" s="416">
        <v>712.54414038995674</v>
      </c>
      <c r="AV874" s="416">
        <v>525.47165666976434</v>
      </c>
      <c r="AW874" s="416">
        <v>80.408145162263594</v>
      </c>
      <c r="AX874" s="416">
        <v>35.809068856293656</v>
      </c>
      <c r="AY874" s="416">
        <v>10.88699988024141</v>
      </c>
      <c r="AZ874" s="416">
        <v>3.6211660773120604</v>
      </c>
      <c r="BA874" s="416">
        <v>0</v>
      </c>
      <c r="BB874" s="416">
        <v>5335.5372710026904</v>
      </c>
      <c r="BC874" s="416">
        <v>12.056973895412687</v>
      </c>
      <c r="BD874" s="416">
        <v>6748.8943204721272</v>
      </c>
      <c r="BE874" s="416">
        <v>830.23008794630459</v>
      </c>
      <c r="BF874" s="416">
        <v>360.96531758770931</v>
      </c>
      <c r="BG874" s="416">
        <v>82.163349786987524</v>
      </c>
      <c r="BH874" s="416">
        <v>25.296905257452689</v>
      </c>
      <c r="BI874" s="416">
        <v>5.6566173118931422</v>
      </c>
      <c r="BJ874" s="416">
        <v>2.6814950699380873</v>
      </c>
      <c r="BK874" s="416">
        <v>0</v>
      </c>
      <c r="BL874" s="416">
        <v>8067.9450673278261</v>
      </c>
      <c r="BM874" s="416">
        <v>17.350000000000001</v>
      </c>
      <c r="BN874" s="416">
        <v>10710.4</v>
      </c>
      <c r="BO874" s="416">
        <v>1542.77</v>
      </c>
      <c r="BP874" s="416">
        <v>886.44</v>
      </c>
      <c r="BQ874" s="416">
        <v>162.57</v>
      </c>
      <c r="BR874" s="416">
        <v>61.11</v>
      </c>
      <c r="BS874" s="416">
        <v>16.54</v>
      </c>
      <c r="BT874" s="416">
        <v>6.3</v>
      </c>
      <c r="BU874" s="416">
        <v>0</v>
      </c>
      <c r="BV874" s="416">
        <v>13403.480000000001</v>
      </c>
      <c r="BW874" s="416">
        <v>0</v>
      </c>
      <c r="BX874" s="416">
        <v>0</v>
      </c>
      <c r="BY874" s="416">
        <v>0</v>
      </c>
      <c r="BZ874" s="416">
        <v>0</v>
      </c>
      <c r="CA874" s="416">
        <v>0</v>
      </c>
      <c r="CB874" s="416">
        <v>0</v>
      </c>
      <c r="CC874" s="416">
        <v>0</v>
      </c>
      <c r="CD874" s="416">
        <v>0</v>
      </c>
      <c r="CE874" s="416">
        <v>0</v>
      </c>
      <c r="CF874" s="416">
        <v>0</v>
      </c>
      <c r="CG874" s="247"/>
      <c r="CH874" s="247"/>
      <c r="CI874" s="247"/>
      <c r="CJ874" s="247"/>
      <c r="CK874" s="247"/>
      <c r="CL874" s="247"/>
      <c r="CM874" s="247"/>
      <c r="CN874" s="247"/>
      <c r="CO874" s="247"/>
      <c r="CP874" s="247"/>
      <c r="CQ874" s="247"/>
      <c r="CR874" s="247"/>
      <c r="CS874" s="247"/>
      <c r="CT874" s="247"/>
      <c r="CU874" s="247"/>
      <c r="CV874" s="247"/>
      <c r="CW874" s="247"/>
      <c r="CX874" s="247"/>
      <c r="CY874" s="247"/>
      <c r="CZ874" s="247"/>
      <c r="DA874" s="247"/>
      <c r="DB874" s="247"/>
      <c r="DC874" s="247"/>
      <c r="DD874" s="247"/>
      <c r="DE874" s="247"/>
    </row>
    <row r="875" spans="1:109" x14ac:dyDescent="0.2">
      <c r="A875" s="150" t="s">
        <v>572</v>
      </c>
      <c r="B875" s="151" t="s">
        <v>284</v>
      </c>
      <c r="C875" s="152" t="s">
        <v>277</v>
      </c>
      <c r="D875" s="404" t="s">
        <v>313</v>
      </c>
      <c r="E875" s="416">
        <v>0</v>
      </c>
      <c r="F875" s="416">
        <v>1397034.45</v>
      </c>
      <c r="G875" s="416">
        <v>2049119.49</v>
      </c>
      <c r="H875" s="416">
        <v>1477482.42</v>
      </c>
      <c r="I875" s="416">
        <v>336791.55</v>
      </c>
      <c r="J875" s="416">
        <v>155327.45000000001</v>
      </c>
      <c r="K875" s="416">
        <v>71105.100000000006</v>
      </c>
      <c r="L875" s="416">
        <v>26671.4</v>
      </c>
      <c r="M875" s="416">
        <v>0</v>
      </c>
      <c r="N875" s="416">
        <v>5513531.8599999994</v>
      </c>
      <c r="O875" s="416">
        <v>0</v>
      </c>
      <c r="P875" s="416">
        <v>2856919.6</v>
      </c>
      <c r="Q875" s="416">
        <v>2915811.46</v>
      </c>
      <c r="R875" s="416">
        <v>1889368.02</v>
      </c>
      <c r="S875" s="416">
        <v>459226.91</v>
      </c>
      <c r="T875" s="416">
        <v>199048.37</v>
      </c>
      <c r="U875" s="416">
        <v>54804.800000000003</v>
      </c>
      <c r="V875" s="416">
        <v>25429.200000000001</v>
      </c>
      <c r="W875" s="416">
        <v>0</v>
      </c>
      <c r="X875" s="416">
        <v>8400608.3599999994</v>
      </c>
      <c r="Y875" s="416">
        <v>0</v>
      </c>
      <c r="Z875" s="416">
        <v>4253954.05</v>
      </c>
      <c r="AA875" s="416">
        <v>4964930.95</v>
      </c>
      <c r="AB875" s="416">
        <v>3366850.44</v>
      </c>
      <c r="AC875" s="416">
        <v>796018.46</v>
      </c>
      <c r="AD875" s="416">
        <v>354375.82</v>
      </c>
      <c r="AE875" s="416">
        <v>125909.90000000001</v>
      </c>
      <c r="AF875" s="416">
        <v>52100.600000000006</v>
      </c>
      <c r="AG875" s="416">
        <v>0</v>
      </c>
      <c r="AH875" s="416">
        <v>13914140.219999999</v>
      </c>
      <c r="AI875" s="416">
        <v>806.06111111111125</v>
      </c>
      <c r="AJ875" s="416">
        <v>967.27333333333331</v>
      </c>
      <c r="AK875" s="416">
        <v>1128.4855555555557</v>
      </c>
      <c r="AL875" s="416">
        <v>1289.6977777777777</v>
      </c>
      <c r="AM875" s="416">
        <v>1450.91</v>
      </c>
      <c r="AN875" s="416">
        <v>1773.3344444444447</v>
      </c>
      <c r="AO875" s="416">
        <v>2095.758888888889</v>
      </c>
      <c r="AP875" s="416">
        <v>2418.1833333333334</v>
      </c>
      <c r="AQ875" s="416">
        <v>2901.82</v>
      </c>
      <c r="AR875" s="416">
        <v>0</v>
      </c>
      <c r="AS875" s="416">
        <v>0</v>
      </c>
      <c r="AT875" s="416">
        <v>1444.301627943842</v>
      </c>
      <c r="AU875" s="416">
        <v>1815.813662755492</v>
      </c>
      <c r="AV875" s="416">
        <v>1145.6036022220537</v>
      </c>
      <c r="AW875" s="416">
        <v>232.12435643837313</v>
      </c>
      <c r="AX875" s="416">
        <v>87.590612411896984</v>
      </c>
      <c r="AY875" s="416">
        <v>33.928091812936501</v>
      </c>
      <c r="AZ875" s="416">
        <v>11.029519405063029</v>
      </c>
      <c r="BA875" s="416">
        <v>0</v>
      </c>
      <c r="BB875" s="416">
        <v>4770.3914729896578</v>
      </c>
      <c r="BC875" s="416">
        <v>0</v>
      </c>
      <c r="BD875" s="416">
        <v>2953.5804426187706</v>
      </c>
      <c r="BE875" s="416">
        <v>2583.8270110285462</v>
      </c>
      <c r="BF875" s="416">
        <v>1464.9695863285801</v>
      </c>
      <c r="BG875" s="416">
        <v>316.50957674838548</v>
      </c>
      <c r="BH875" s="416">
        <v>112.24525109946671</v>
      </c>
      <c r="BI875" s="416">
        <v>26.150336420167079</v>
      </c>
      <c r="BJ875" s="416">
        <v>10.515827997601505</v>
      </c>
      <c r="BK875" s="416">
        <v>0</v>
      </c>
      <c r="BL875" s="416">
        <v>7467.798032241516</v>
      </c>
      <c r="BM875" s="416">
        <v>0</v>
      </c>
      <c r="BN875" s="416">
        <v>4397.88</v>
      </c>
      <c r="BO875" s="416">
        <v>4399.6400000000003</v>
      </c>
      <c r="BP875" s="416">
        <v>2610.5700000000002</v>
      </c>
      <c r="BQ875" s="416">
        <v>548.63</v>
      </c>
      <c r="BR875" s="416">
        <v>199.84</v>
      </c>
      <c r="BS875" s="416">
        <v>60.08</v>
      </c>
      <c r="BT875" s="416">
        <v>21.55</v>
      </c>
      <c r="BU875" s="416">
        <v>0</v>
      </c>
      <c r="BV875" s="416">
        <v>12238.189999999999</v>
      </c>
      <c r="BW875" s="416">
        <v>0</v>
      </c>
      <c r="BX875" s="416">
        <v>0</v>
      </c>
      <c r="BY875" s="416">
        <v>0</v>
      </c>
      <c r="BZ875" s="416">
        <v>0</v>
      </c>
      <c r="CA875" s="416">
        <v>0</v>
      </c>
      <c r="CB875" s="416">
        <v>0</v>
      </c>
      <c r="CC875" s="416">
        <v>0</v>
      </c>
      <c r="CD875" s="416">
        <v>0</v>
      </c>
      <c r="CE875" s="416">
        <v>0</v>
      </c>
      <c r="CF875" s="416">
        <v>0</v>
      </c>
      <c r="CG875" s="247"/>
      <c r="CH875" s="247"/>
      <c r="CI875" s="247"/>
      <c r="CJ875" s="247"/>
      <c r="CK875" s="247"/>
      <c r="CL875" s="247"/>
      <c r="CM875" s="247"/>
      <c r="CN875" s="247"/>
      <c r="CO875" s="247"/>
      <c r="CP875" s="247"/>
      <c r="CQ875" s="247"/>
      <c r="CR875" s="247"/>
      <c r="CS875" s="247"/>
      <c r="CT875" s="247"/>
      <c r="CU875" s="247"/>
      <c r="CV875" s="247"/>
      <c r="CW875" s="247"/>
      <c r="CX875" s="247"/>
      <c r="CY875" s="247"/>
      <c r="CZ875" s="247"/>
      <c r="DA875" s="247"/>
      <c r="DB875" s="247"/>
      <c r="DC875" s="247"/>
      <c r="DD875" s="247"/>
      <c r="DE875" s="247"/>
    </row>
    <row r="876" spans="1:109" x14ac:dyDescent="0.2">
      <c r="A876" s="150" t="s">
        <v>574</v>
      </c>
      <c r="B876" s="151" t="s">
        <v>276</v>
      </c>
      <c r="C876" s="152" t="s">
        <v>277</v>
      </c>
      <c r="D876" s="404" t="s">
        <v>573</v>
      </c>
      <c r="E876" s="416">
        <v>2487</v>
      </c>
      <c r="F876" s="416">
        <v>196973</v>
      </c>
      <c r="G876" s="416">
        <v>334970</v>
      </c>
      <c r="H876" s="416">
        <v>374301</v>
      </c>
      <c r="I876" s="416">
        <v>511618</v>
      </c>
      <c r="J876" s="416">
        <v>283556</v>
      </c>
      <c r="K876" s="416">
        <v>111453</v>
      </c>
      <c r="L876" s="416">
        <v>62361</v>
      </c>
      <c r="M876" s="416">
        <v>7390</v>
      </c>
      <c r="N876" s="416">
        <v>1885109</v>
      </c>
      <c r="O876" s="416">
        <v>0</v>
      </c>
      <c r="P876" s="416">
        <v>150257</v>
      </c>
      <c r="Q876" s="416">
        <v>395196</v>
      </c>
      <c r="R876" s="416">
        <v>432807</v>
      </c>
      <c r="S876" s="416">
        <v>678121</v>
      </c>
      <c r="T876" s="416">
        <v>222181</v>
      </c>
      <c r="U876" s="416">
        <v>62013</v>
      </c>
      <c r="V876" s="416">
        <v>38973</v>
      </c>
      <c r="W876" s="416">
        <v>2627</v>
      </c>
      <c r="X876" s="416">
        <v>1982175</v>
      </c>
      <c r="Y876" s="416">
        <v>2487</v>
      </c>
      <c r="Z876" s="416">
        <v>347230</v>
      </c>
      <c r="AA876" s="416">
        <v>730166</v>
      </c>
      <c r="AB876" s="416">
        <v>807108</v>
      </c>
      <c r="AC876" s="416">
        <v>1189739</v>
      </c>
      <c r="AD876" s="416">
        <v>505737</v>
      </c>
      <c r="AE876" s="416">
        <v>173466</v>
      </c>
      <c r="AF876" s="416">
        <v>101334</v>
      </c>
      <c r="AG876" s="416">
        <v>10017</v>
      </c>
      <c r="AH876" s="416">
        <v>3867284</v>
      </c>
      <c r="AI876" s="416">
        <v>889.24444444444453</v>
      </c>
      <c r="AJ876" s="416">
        <v>1067.0933333333332</v>
      </c>
      <c r="AK876" s="416">
        <v>1244.9422222222224</v>
      </c>
      <c r="AL876" s="416">
        <v>1422.7911111111111</v>
      </c>
      <c r="AM876" s="416">
        <v>1600.64</v>
      </c>
      <c r="AN876" s="416">
        <v>1956.337777777778</v>
      </c>
      <c r="AO876" s="416">
        <v>2312.0355555555557</v>
      </c>
      <c r="AP876" s="416">
        <v>2667.7333333333336</v>
      </c>
      <c r="AQ876" s="416">
        <v>3201.28</v>
      </c>
      <c r="AR876" s="416">
        <v>0</v>
      </c>
      <c r="AS876" s="416">
        <v>2.7967562974810072</v>
      </c>
      <c r="AT876" s="416">
        <v>184.58835215913635</v>
      </c>
      <c r="AU876" s="416">
        <v>269.06469555035125</v>
      </c>
      <c r="AV876" s="416">
        <v>263.07516056077566</v>
      </c>
      <c r="AW876" s="416">
        <v>319.63339664134344</v>
      </c>
      <c r="AX876" s="416">
        <v>144.94225037257823</v>
      </c>
      <c r="AY876" s="416">
        <v>48.205573539814843</v>
      </c>
      <c r="AZ876" s="416">
        <v>23.376024590163933</v>
      </c>
      <c r="BA876" s="416">
        <v>2.3084516193522591</v>
      </c>
      <c r="BB876" s="416">
        <v>1257.990661330997</v>
      </c>
      <c r="BC876" s="416">
        <v>0</v>
      </c>
      <c r="BD876" s="416">
        <v>140.8096136545382</v>
      </c>
      <c r="BE876" s="416">
        <v>317.441237790598</v>
      </c>
      <c r="BF876" s="416">
        <v>304.19574357756898</v>
      </c>
      <c r="BG876" s="416">
        <v>423.65616253498598</v>
      </c>
      <c r="BH876" s="416">
        <v>113.5698561484497</v>
      </c>
      <c r="BI876" s="416">
        <v>26.821819349183404</v>
      </c>
      <c r="BJ876" s="416">
        <v>14.60903138744502</v>
      </c>
      <c r="BK876" s="416">
        <v>0.82060925629748094</v>
      </c>
      <c r="BL876" s="416">
        <v>1341.9240736990666</v>
      </c>
      <c r="BM876" s="416">
        <v>2.8</v>
      </c>
      <c r="BN876" s="416">
        <v>325.39999999999998</v>
      </c>
      <c r="BO876" s="416">
        <v>586.51</v>
      </c>
      <c r="BP876" s="416">
        <v>567.27</v>
      </c>
      <c r="BQ876" s="416">
        <v>743.29</v>
      </c>
      <c r="BR876" s="416">
        <v>258.51</v>
      </c>
      <c r="BS876" s="416">
        <v>75.03</v>
      </c>
      <c r="BT876" s="416">
        <v>37.99</v>
      </c>
      <c r="BU876" s="416">
        <v>3.13</v>
      </c>
      <c r="BV876" s="416">
        <v>2599.9299999999998</v>
      </c>
      <c r="BW876" s="416">
        <v>0</v>
      </c>
      <c r="BX876" s="416">
        <v>0</v>
      </c>
      <c r="BY876" s="416">
        <v>0</v>
      </c>
      <c r="BZ876" s="416">
        <v>0</v>
      </c>
      <c r="CA876" s="416">
        <v>0</v>
      </c>
      <c r="CB876" s="416">
        <v>0</v>
      </c>
      <c r="CC876" s="416">
        <v>0</v>
      </c>
      <c r="CD876" s="416">
        <v>0</v>
      </c>
      <c r="CE876" s="416">
        <v>0</v>
      </c>
      <c r="CF876" s="416">
        <v>0</v>
      </c>
      <c r="CG876" s="247"/>
      <c r="CH876" s="247"/>
      <c r="CI876" s="247"/>
      <c r="CJ876" s="247"/>
      <c r="CK876" s="247"/>
      <c r="CL876" s="247"/>
      <c r="CM876" s="247"/>
      <c r="CN876" s="247"/>
      <c r="CO876" s="247"/>
      <c r="CP876" s="247"/>
      <c r="CQ876" s="247"/>
      <c r="CR876" s="247"/>
      <c r="CS876" s="247"/>
      <c r="CT876" s="247"/>
      <c r="CU876" s="247"/>
      <c r="CV876" s="247"/>
      <c r="CW876" s="247"/>
      <c r="CX876" s="247"/>
      <c r="CY876" s="247"/>
      <c r="CZ876" s="247"/>
      <c r="DA876" s="247"/>
      <c r="DB876" s="247"/>
      <c r="DC876" s="247"/>
      <c r="DD876" s="247"/>
      <c r="DE876" s="247"/>
    </row>
    <row r="877" spans="1:109" x14ac:dyDescent="0.2">
      <c r="A877" s="150" t="s">
        <v>576</v>
      </c>
      <c r="B877" s="151" t="s">
        <v>276</v>
      </c>
      <c r="C877" s="152" t="s">
        <v>277</v>
      </c>
      <c r="D877" s="404" t="s">
        <v>575</v>
      </c>
      <c r="E877" s="416">
        <v>2447.54</v>
      </c>
      <c r="F877" s="416">
        <v>762456.62</v>
      </c>
      <c r="G877" s="416">
        <v>1181138.2</v>
      </c>
      <c r="H877" s="416">
        <v>1286562.4099999999</v>
      </c>
      <c r="I877" s="416">
        <v>911031.21</v>
      </c>
      <c r="J877" s="416">
        <v>398987.36</v>
      </c>
      <c r="K877" s="416">
        <v>136295.32</v>
      </c>
      <c r="L877" s="416">
        <v>22482.18</v>
      </c>
      <c r="M877" s="416">
        <v>822.66</v>
      </c>
      <c r="N877" s="416">
        <v>4702223.5</v>
      </c>
      <c r="O877" s="416">
        <v>5276.86</v>
      </c>
      <c r="P877" s="416">
        <v>682488.53</v>
      </c>
      <c r="Q877" s="416">
        <v>1214124.3400000001</v>
      </c>
      <c r="R877" s="416">
        <v>1182100.48</v>
      </c>
      <c r="S877" s="416">
        <v>320187.7</v>
      </c>
      <c r="T877" s="416">
        <v>98971.520000000004</v>
      </c>
      <c r="U877" s="416">
        <v>25441.06</v>
      </c>
      <c r="V877" s="416">
        <v>7111.49</v>
      </c>
      <c r="W877" s="416">
        <v>974.63</v>
      </c>
      <c r="X877" s="416">
        <v>3536676.6100000003</v>
      </c>
      <c r="Y877" s="416">
        <v>7724.4</v>
      </c>
      <c r="Z877" s="416">
        <v>1444945.15</v>
      </c>
      <c r="AA877" s="416">
        <v>2395262.54</v>
      </c>
      <c r="AB877" s="416">
        <v>2468662.8899999997</v>
      </c>
      <c r="AC877" s="416">
        <v>1231218.9099999999</v>
      </c>
      <c r="AD877" s="416">
        <v>497958.88</v>
      </c>
      <c r="AE877" s="416">
        <v>161736.38</v>
      </c>
      <c r="AF877" s="416">
        <v>29593.67</v>
      </c>
      <c r="AG877" s="416">
        <v>1797.29</v>
      </c>
      <c r="AH877" s="416">
        <v>8238900.1099999994</v>
      </c>
      <c r="AI877" s="416">
        <v>823.50555555555559</v>
      </c>
      <c r="AJ877" s="416">
        <v>988.20666666666659</v>
      </c>
      <c r="AK877" s="416">
        <v>1152.9077777777777</v>
      </c>
      <c r="AL877" s="416">
        <v>1317.6088888888887</v>
      </c>
      <c r="AM877" s="416">
        <v>1482.31</v>
      </c>
      <c r="AN877" s="416">
        <v>1811.7122222222224</v>
      </c>
      <c r="AO877" s="416">
        <v>2141.1144444444444</v>
      </c>
      <c r="AP877" s="416">
        <v>2470.5166666666669</v>
      </c>
      <c r="AQ877" s="416">
        <v>2964.62</v>
      </c>
      <c r="AR877" s="416">
        <v>0</v>
      </c>
      <c r="AS877" s="416">
        <v>2.9720989536601654</v>
      </c>
      <c r="AT877" s="416">
        <v>771.55583514919283</v>
      </c>
      <c r="AU877" s="416">
        <v>1024.4862796195514</v>
      </c>
      <c r="AV877" s="416">
        <v>976.43725755746107</v>
      </c>
      <c r="AW877" s="416">
        <v>614.60235038554686</v>
      </c>
      <c r="AX877" s="416">
        <v>220.22667568616794</v>
      </c>
      <c r="AY877" s="416">
        <v>63.656251702773687</v>
      </c>
      <c r="AZ877" s="416">
        <v>9.1001936167198494</v>
      </c>
      <c r="BA877" s="416">
        <v>0.27749256228454239</v>
      </c>
      <c r="BB877" s="416">
        <v>3683.3144352333584</v>
      </c>
      <c r="BC877" s="416">
        <v>6.4078013371022253</v>
      </c>
      <c r="BD877" s="416">
        <v>690.63339989610813</v>
      </c>
      <c r="BE877" s="416">
        <v>1053.0975359887127</v>
      </c>
      <c r="BF877" s="416">
        <v>897.15581760900227</v>
      </c>
      <c r="BG877" s="416">
        <v>216.00589620254874</v>
      </c>
      <c r="BH877" s="416">
        <v>54.628720160977245</v>
      </c>
      <c r="BI877" s="416">
        <v>11.882157941632681</v>
      </c>
      <c r="BJ877" s="416">
        <v>2.8785436244780103</v>
      </c>
      <c r="BK877" s="416">
        <v>0.32875376945443263</v>
      </c>
      <c r="BL877" s="416">
        <v>2933.0186265300163</v>
      </c>
      <c r="BM877" s="416">
        <v>9.3800000000000008</v>
      </c>
      <c r="BN877" s="416">
        <v>1462.19</v>
      </c>
      <c r="BO877" s="416">
        <v>2077.58</v>
      </c>
      <c r="BP877" s="416">
        <v>1873.59</v>
      </c>
      <c r="BQ877" s="416">
        <v>830.61</v>
      </c>
      <c r="BR877" s="416">
        <v>274.86</v>
      </c>
      <c r="BS877" s="416">
        <v>75.540000000000006</v>
      </c>
      <c r="BT877" s="416">
        <v>11.98</v>
      </c>
      <c r="BU877" s="416">
        <v>0.61</v>
      </c>
      <c r="BV877" s="416">
        <v>6616.3399999999983</v>
      </c>
      <c r="BW877" s="416">
        <v>0</v>
      </c>
      <c r="BX877" s="416">
        <v>0</v>
      </c>
      <c r="BY877" s="416">
        <v>0</v>
      </c>
      <c r="BZ877" s="416">
        <v>0</v>
      </c>
      <c r="CA877" s="416">
        <v>0</v>
      </c>
      <c r="CB877" s="416">
        <v>0</v>
      </c>
      <c r="CC877" s="416">
        <v>0</v>
      </c>
      <c r="CD877" s="416">
        <v>0</v>
      </c>
      <c r="CE877" s="416">
        <v>0</v>
      </c>
      <c r="CF877" s="416">
        <v>0</v>
      </c>
      <c r="CG877" s="247"/>
      <c r="CH877" s="247"/>
      <c r="CI877" s="247"/>
      <c r="CJ877" s="247"/>
      <c r="CK877" s="247"/>
      <c r="CL877" s="247"/>
      <c r="CM877" s="247"/>
      <c r="CN877" s="247"/>
      <c r="CO877" s="247"/>
      <c r="CP877" s="247"/>
      <c r="CQ877" s="247"/>
      <c r="CR877" s="247"/>
      <c r="CS877" s="247"/>
      <c r="CT877" s="247"/>
      <c r="CU877" s="247"/>
      <c r="CV877" s="247"/>
      <c r="CW877" s="247"/>
      <c r="CX877" s="247"/>
      <c r="CY877" s="247"/>
      <c r="CZ877" s="247"/>
      <c r="DA877" s="247"/>
      <c r="DB877" s="247"/>
      <c r="DC877" s="247"/>
      <c r="DD877" s="247"/>
      <c r="DE877" s="247"/>
    </row>
    <row r="878" spans="1:109" x14ac:dyDescent="0.2">
      <c r="A878" s="150" t="s">
        <v>577</v>
      </c>
      <c r="B878" s="151" t="s">
        <v>276</v>
      </c>
      <c r="C878" s="152" t="s">
        <v>279</v>
      </c>
      <c r="D878" s="404" t="s">
        <v>314</v>
      </c>
      <c r="E878" s="416">
        <v>3873</v>
      </c>
      <c r="F878" s="416">
        <v>2113782</v>
      </c>
      <c r="G878" s="416">
        <v>568759</v>
      </c>
      <c r="H878" s="416">
        <v>390097</v>
      </c>
      <c r="I878" s="416">
        <v>185474</v>
      </c>
      <c r="J878" s="416">
        <v>119849</v>
      </c>
      <c r="K878" s="416">
        <v>39808</v>
      </c>
      <c r="L878" s="416">
        <v>9840</v>
      </c>
      <c r="M878" s="416">
        <v>0</v>
      </c>
      <c r="N878" s="416">
        <v>3431482</v>
      </c>
      <c r="O878" s="416">
        <v>11311</v>
      </c>
      <c r="P878" s="416">
        <v>2445819</v>
      </c>
      <c r="Q878" s="416">
        <v>326980</v>
      </c>
      <c r="R878" s="416">
        <v>117778</v>
      </c>
      <c r="S878" s="416">
        <v>41206</v>
      </c>
      <c r="T878" s="416">
        <v>17930</v>
      </c>
      <c r="U878" s="416">
        <v>4944</v>
      </c>
      <c r="V878" s="416">
        <v>877</v>
      </c>
      <c r="W878" s="416">
        <v>0</v>
      </c>
      <c r="X878" s="416">
        <v>2966845</v>
      </c>
      <c r="Y878" s="416">
        <v>15184</v>
      </c>
      <c r="Z878" s="416">
        <v>4559601</v>
      </c>
      <c r="AA878" s="416">
        <v>895739</v>
      </c>
      <c r="AB878" s="416">
        <v>507875</v>
      </c>
      <c r="AC878" s="416">
        <v>226680</v>
      </c>
      <c r="AD878" s="416">
        <v>137779</v>
      </c>
      <c r="AE878" s="416">
        <v>44752</v>
      </c>
      <c r="AF878" s="416">
        <v>10717</v>
      </c>
      <c r="AG878" s="416">
        <v>0</v>
      </c>
      <c r="AH878" s="416">
        <v>6398327</v>
      </c>
      <c r="AI878" s="416">
        <v>955.46111111111111</v>
      </c>
      <c r="AJ878" s="416">
        <v>1146.5533333333333</v>
      </c>
      <c r="AK878" s="416">
        <v>1337.6455555555556</v>
      </c>
      <c r="AL878" s="416">
        <v>1528.7377777777776</v>
      </c>
      <c r="AM878" s="416">
        <v>1719.83</v>
      </c>
      <c r="AN878" s="416">
        <v>2102.0144444444445</v>
      </c>
      <c r="AO878" s="416">
        <v>2484.1988888888886</v>
      </c>
      <c r="AP878" s="416">
        <v>2866.3833333333332</v>
      </c>
      <c r="AQ878" s="416">
        <v>3439.66</v>
      </c>
      <c r="AR878" s="416">
        <v>0</v>
      </c>
      <c r="AS878" s="416">
        <v>4.0535401754824605</v>
      </c>
      <c r="AT878" s="416">
        <v>1843.5967508416529</v>
      </c>
      <c r="AU878" s="416">
        <v>425.19410141035536</v>
      </c>
      <c r="AV878" s="416">
        <v>255.17587494112792</v>
      </c>
      <c r="AW878" s="416">
        <v>107.84437996778752</v>
      </c>
      <c r="AX878" s="416">
        <v>57.016259006572</v>
      </c>
      <c r="AY878" s="416">
        <v>16.02448184726666</v>
      </c>
      <c r="AZ878" s="416">
        <v>3.4328974375374313</v>
      </c>
      <c r="BA878" s="416">
        <v>0</v>
      </c>
      <c r="BB878" s="416">
        <v>2712.3382856277822</v>
      </c>
      <c r="BC878" s="416">
        <v>11.838263084142037</v>
      </c>
      <c r="BD878" s="416">
        <v>2133.1925248425719</v>
      </c>
      <c r="BE878" s="416">
        <v>244.44442598562483</v>
      </c>
      <c r="BF878" s="416">
        <v>77.042643749672933</v>
      </c>
      <c r="BG878" s="416">
        <v>23.959344818964667</v>
      </c>
      <c r="BH878" s="416">
        <v>8.529912840222579</v>
      </c>
      <c r="BI878" s="416">
        <v>1.9901788146323947</v>
      </c>
      <c r="BJ878" s="416">
        <v>0.30596047283743161</v>
      </c>
      <c r="BK878" s="416">
        <v>0</v>
      </c>
      <c r="BL878" s="416">
        <v>2501.3032546086692</v>
      </c>
      <c r="BM878" s="416">
        <v>15.89</v>
      </c>
      <c r="BN878" s="416">
        <v>3976.79</v>
      </c>
      <c r="BO878" s="416">
        <v>669.64</v>
      </c>
      <c r="BP878" s="416">
        <v>332.22</v>
      </c>
      <c r="BQ878" s="416">
        <v>131.80000000000001</v>
      </c>
      <c r="BR878" s="416">
        <v>65.55</v>
      </c>
      <c r="BS878" s="416">
        <v>18.010000000000002</v>
      </c>
      <c r="BT878" s="416">
        <v>3.74</v>
      </c>
      <c r="BU878" s="416">
        <v>0</v>
      </c>
      <c r="BV878" s="416">
        <v>5213.6400000000003</v>
      </c>
      <c r="BW878" s="416">
        <v>0</v>
      </c>
      <c r="BX878" s="416">
        <v>0</v>
      </c>
      <c r="BY878" s="416">
        <v>0</v>
      </c>
      <c r="BZ878" s="416">
        <v>0</v>
      </c>
      <c r="CA878" s="416">
        <v>0</v>
      </c>
      <c r="CB878" s="416">
        <v>0</v>
      </c>
      <c r="CC878" s="416">
        <v>0</v>
      </c>
      <c r="CD878" s="416">
        <v>0</v>
      </c>
      <c r="CE878" s="416">
        <v>0</v>
      </c>
      <c r="CF878" s="416">
        <v>0</v>
      </c>
      <c r="CG878" s="247"/>
      <c r="CH878" s="247"/>
      <c r="CI878" s="247"/>
      <c r="CJ878" s="247"/>
      <c r="CK878" s="247"/>
      <c r="CL878" s="247"/>
      <c r="CM878" s="247"/>
      <c r="CN878" s="247"/>
      <c r="CO878" s="247"/>
      <c r="CP878" s="247"/>
      <c r="CQ878" s="247"/>
      <c r="CR878" s="247"/>
      <c r="CS878" s="247"/>
      <c r="CT878" s="247"/>
      <c r="CU878" s="247"/>
      <c r="CV878" s="247"/>
      <c r="CW878" s="247"/>
      <c r="CX878" s="247"/>
      <c r="CY878" s="247"/>
      <c r="CZ878" s="247"/>
      <c r="DA878" s="247"/>
      <c r="DB878" s="247"/>
      <c r="DC878" s="247"/>
      <c r="DD878" s="247"/>
      <c r="DE878" s="247"/>
    </row>
    <row r="879" spans="1:109" x14ac:dyDescent="0.2">
      <c r="A879" s="150" t="s">
        <v>579</v>
      </c>
      <c r="B879" s="151" t="s">
        <v>282</v>
      </c>
      <c r="C879" s="152" t="s">
        <v>293</v>
      </c>
      <c r="D879" s="404" t="s">
        <v>578</v>
      </c>
      <c r="E879" s="416">
        <v>35956.449999999997</v>
      </c>
      <c r="F879" s="416">
        <v>7682555.9800000004</v>
      </c>
      <c r="G879" s="416">
        <v>1034819.1</v>
      </c>
      <c r="H879" s="416">
        <v>716412.68</v>
      </c>
      <c r="I879" s="416">
        <v>220435.42</v>
      </c>
      <c r="J879" s="416">
        <v>99104.97</v>
      </c>
      <c r="K879" s="416">
        <v>17169.18</v>
      </c>
      <c r="L879" s="416">
        <v>10043.77</v>
      </c>
      <c r="M879" s="416">
        <v>0</v>
      </c>
      <c r="N879" s="416">
        <v>9816497.5500000007</v>
      </c>
      <c r="O879" s="416">
        <v>19293.72</v>
      </c>
      <c r="P879" s="416">
        <v>12053700.68</v>
      </c>
      <c r="Q879" s="416">
        <v>890061.22</v>
      </c>
      <c r="R879" s="416">
        <v>391210.07</v>
      </c>
      <c r="S879" s="416">
        <v>102305.25</v>
      </c>
      <c r="T879" s="416">
        <v>49835.61</v>
      </c>
      <c r="U879" s="416">
        <v>13927.61</v>
      </c>
      <c r="V879" s="416">
        <v>7786.47</v>
      </c>
      <c r="W879" s="416">
        <v>0</v>
      </c>
      <c r="X879" s="416">
        <v>13528120.630000001</v>
      </c>
      <c r="Y879" s="416">
        <v>55250.17</v>
      </c>
      <c r="Z879" s="416">
        <v>19736256.66</v>
      </c>
      <c r="AA879" s="416">
        <v>1924880.3199999998</v>
      </c>
      <c r="AB879" s="416">
        <v>1107622.75</v>
      </c>
      <c r="AC879" s="416">
        <v>322740.67000000004</v>
      </c>
      <c r="AD879" s="416">
        <v>148940.58000000002</v>
      </c>
      <c r="AE879" s="416">
        <v>31096.79</v>
      </c>
      <c r="AF879" s="416">
        <v>17830.240000000002</v>
      </c>
      <c r="AG879" s="416">
        <v>0</v>
      </c>
      <c r="AH879" s="416">
        <v>23344618.18</v>
      </c>
      <c r="AI879" s="416">
        <v>858.25555555555559</v>
      </c>
      <c r="AJ879" s="416">
        <v>1029.9066666666665</v>
      </c>
      <c r="AK879" s="416">
        <v>1201.5577777777778</v>
      </c>
      <c r="AL879" s="416">
        <v>1373.2088888888886</v>
      </c>
      <c r="AM879" s="416">
        <v>1544.86</v>
      </c>
      <c r="AN879" s="416">
        <v>1888.1622222222222</v>
      </c>
      <c r="AO879" s="416">
        <v>2231.4644444444443</v>
      </c>
      <c r="AP879" s="416">
        <v>2574.7666666666664</v>
      </c>
      <c r="AQ879" s="416">
        <v>3089.72</v>
      </c>
      <c r="AR879" s="416">
        <v>0</v>
      </c>
      <c r="AS879" s="416">
        <v>41.894806001838347</v>
      </c>
      <c r="AT879" s="416">
        <v>7459.4681524539455</v>
      </c>
      <c r="AU879" s="416">
        <v>861.23124425514277</v>
      </c>
      <c r="AV879" s="416">
        <v>521.70699286666763</v>
      </c>
      <c r="AW879" s="416">
        <v>142.68957704905301</v>
      </c>
      <c r="AX879" s="416">
        <v>52.487529320103143</v>
      </c>
      <c r="AY879" s="416">
        <v>7.6941311087188389</v>
      </c>
      <c r="AZ879" s="416">
        <v>3.9008466786634393</v>
      </c>
      <c r="BA879" s="416">
        <v>0</v>
      </c>
      <c r="BB879" s="416">
        <v>9091.0732797341352</v>
      </c>
      <c r="BC879" s="416">
        <v>22.48015742526831</v>
      </c>
      <c r="BD879" s="416">
        <v>11703.68254728584</v>
      </c>
      <c r="BE879" s="416">
        <v>740.75607220996449</v>
      </c>
      <c r="BF879" s="416">
        <v>284.88751650635015</v>
      </c>
      <c r="BG879" s="416">
        <v>66.222991080097884</v>
      </c>
      <c r="BH879" s="416">
        <v>26.393712051577488</v>
      </c>
      <c r="BI879" s="416">
        <v>6.2414662418999391</v>
      </c>
      <c r="BJ879" s="416">
        <v>3.0241458772963248</v>
      </c>
      <c r="BK879" s="416">
        <v>0</v>
      </c>
      <c r="BL879" s="416">
        <v>12853.688608678294</v>
      </c>
      <c r="BM879" s="416">
        <v>64.37</v>
      </c>
      <c r="BN879" s="416">
        <v>19163.150000000001</v>
      </c>
      <c r="BO879" s="416">
        <v>1601.99</v>
      </c>
      <c r="BP879" s="416">
        <v>806.59</v>
      </c>
      <c r="BQ879" s="416">
        <v>208.91</v>
      </c>
      <c r="BR879" s="416">
        <v>78.88</v>
      </c>
      <c r="BS879" s="416">
        <v>13.94</v>
      </c>
      <c r="BT879" s="416">
        <v>6.92</v>
      </c>
      <c r="BU879" s="416">
        <v>0</v>
      </c>
      <c r="BV879" s="416">
        <v>21944.75</v>
      </c>
      <c r="BW879" s="416">
        <v>0</v>
      </c>
      <c r="BX879" s="416">
        <v>0</v>
      </c>
      <c r="BY879" s="416">
        <v>0</v>
      </c>
      <c r="BZ879" s="416">
        <v>0</v>
      </c>
      <c r="CA879" s="416">
        <v>0</v>
      </c>
      <c r="CB879" s="416">
        <v>0</v>
      </c>
      <c r="CC879" s="416">
        <v>0</v>
      </c>
      <c r="CD879" s="416">
        <v>0</v>
      </c>
      <c r="CE879" s="416">
        <v>0</v>
      </c>
      <c r="CF879" s="416">
        <v>0</v>
      </c>
      <c r="CG879" s="247"/>
      <c r="CH879" s="247"/>
      <c r="CI879" s="247"/>
      <c r="CJ879" s="247"/>
      <c r="CK879" s="247"/>
      <c r="CL879" s="247"/>
      <c r="CM879" s="247"/>
      <c r="CN879" s="247"/>
      <c r="CO879" s="247"/>
      <c r="CP879" s="247"/>
      <c r="CQ879" s="247"/>
      <c r="CR879" s="247"/>
      <c r="CS879" s="247"/>
      <c r="CT879" s="247"/>
      <c r="CU879" s="247"/>
      <c r="CV879" s="247"/>
      <c r="CW879" s="247"/>
      <c r="CX879" s="247"/>
      <c r="CY879" s="247"/>
      <c r="CZ879" s="247"/>
      <c r="DA879" s="247"/>
      <c r="DB879" s="247"/>
      <c r="DC879" s="247"/>
      <c r="DD879" s="247"/>
      <c r="DE879" s="247"/>
    </row>
    <row r="880" spans="1:109" x14ac:dyDescent="0.2">
      <c r="A880" s="150" t="s">
        <v>581</v>
      </c>
      <c r="B880" s="151" t="s">
        <v>276</v>
      </c>
      <c r="C880" s="152" t="s">
        <v>286</v>
      </c>
      <c r="D880" s="404" t="s">
        <v>580</v>
      </c>
      <c r="E880" s="416">
        <v>9700</v>
      </c>
      <c r="F880" s="416">
        <v>2116740</v>
      </c>
      <c r="G880" s="416">
        <v>693038</v>
      </c>
      <c r="H880" s="416">
        <v>479694</v>
      </c>
      <c r="I880" s="416">
        <v>122636</v>
      </c>
      <c r="J880" s="416">
        <v>63854</v>
      </c>
      <c r="K880" s="416">
        <v>29445.78</v>
      </c>
      <c r="L880" s="416">
        <v>16128</v>
      </c>
      <c r="M880" s="416">
        <v>0</v>
      </c>
      <c r="N880" s="416">
        <v>3531235.78</v>
      </c>
      <c r="O880" s="416">
        <v>12500</v>
      </c>
      <c r="P880" s="416">
        <v>2468780</v>
      </c>
      <c r="Q880" s="416">
        <v>340496</v>
      </c>
      <c r="R880" s="416">
        <v>187035</v>
      </c>
      <c r="S880" s="416">
        <v>37651</v>
      </c>
      <c r="T880" s="416">
        <v>14507</v>
      </c>
      <c r="U880" s="416">
        <v>12237</v>
      </c>
      <c r="V880" s="416">
        <v>1907</v>
      </c>
      <c r="W880" s="416">
        <v>0</v>
      </c>
      <c r="X880" s="416">
        <v>3075113</v>
      </c>
      <c r="Y880" s="416">
        <v>22200</v>
      </c>
      <c r="Z880" s="416">
        <v>4585520</v>
      </c>
      <c r="AA880" s="416">
        <v>1033534</v>
      </c>
      <c r="AB880" s="416">
        <v>666729</v>
      </c>
      <c r="AC880" s="416">
        <v>160287</v>
      </c>
      <c r="AD880" s="416">
        <v>78361</v>
      </c>
      <c r="AE880" s="416">
        <v>41682.78</v>
      </c>
      <c r="AF880" s="416">
        <v>18035</v>
      </c>
      <c r="AG880" s="416">
        <v>0</v>
      </c>
      <c r="AH880" s="416">
        <v>6606348.7800000003</v>
      </c>
      <c r="AI880" s="416">
        <v>821.91666666666674</v>
      </c>
      <c r="AJ880" s="416">
        <v>986.3</v>
      </c>
      <c r="AK880" s="416">
        <v>1150.6833333333334</v>
      </c>
      <c r="AL880" s="416">
        <v>1315.0666666666666</v>
      </c>
      <c r="AM880" s="416">
        <v>1479.45</v>
      </c>
      <c r="AN880" s="416">
        <v>1808.2166666666669</v>
      </c>
      <c r="AO880" s="416">
        <v>2136.9833333333336</v>
      </c>
      <c r="AP880" s="416">
        <v>2465.75</v>
      </c>
      <c r="AQ880" s="416">
        <v>2958.9</v>
      </c>
      <c r="AR880" s="416">
        <v>0</v>
      </c>
      <c r="AS880" s="416">
        <v>11.801683057893134</v>
      </c>
      <c r="AT880" s="416">
        <v>2146.1421474196495</v>
      </c>
      <c r="AU880" s="416">
        <v>602.28386031488537</v>
      </c>
      <c r="AV880" s="416">
        <v>364.767819121971</v>
      </c>
      <c r="AW880" s="416">
        <v>82.892966980972659</v>
      </c>
      <c r="AX880" s="416">
        <v>35.313246015871989</v>
      </c>
      <c r="AY880" s="416">
        <v>13.779134137686301</v>
      </c>
      <c r="AZ880" s="416">
        <v>6.5408090844570621</v>
      </c>
      <c r="BA880" s="416">
        <v>0</v>
      </c>
      <c r="BB880" s="416">
        <v>3263.5216661333875</v>
      </c>
      <c r="BC880" s="416">
        <v>15.208354456047854</v>
      </c>
      <c r="BD880" s="416">
        <v>2503.0720876001219</v>
      </c>
      <c r="BE880" s="416">
        <v>295.90764907808403</v>
      </c>
      <c r="BF880" s="416">
        <v>142.22472878434553</v>
      </c>
      <c r="BG880" s="416">
        <v>25.449322383318123</v>
      </c>
      <c r="BH880" s="416">
        <v>8.0228217488685889</v>
      </c>
      <c r="BI880" s="416">
        <v>5.7262964147279254</v>
      </c>
      <c r="BJ880" s="416">
        <v>0.77339551860488698</v>
      </c>
      <c r="BK880" s="416">
        <v>0</v>
      </c>
      <c r="BL880" s="416">
        <v>2996.384655984119</v>
      </c>
      <c r="BM880" s="416">
        <v>27.01</v>
      </c>
      <c r="BN880" s="416">
        <v>4649.21</v>
      </c>
      <c r="BO880" s="416">
        <v>898.19</v>
      </c>
      <c r="BP880" s="416">
        <v>506.99</v>
      </c>
      <c r="BQ880" s="416">
        <v>108.34</v>
      </c>
      <c r="BR880" s="416">
        <v>43.34</v>
      </c>
      <c r="BS880" s="416">
        <v>19.510000000000002</v>
      </c>
      <c r="BT880" s="416">
        <v>7.31</v>
      </c>
      <c r="BU880" s="416">
        <v>0</v>
      </c>
      <c r="BV880" s="416">
        <v>6259.9000000000005</v>
      </c>
      <c r="BW880" s="416">
        <v>19.63</v>
      </c>
      <c r="BX880" s="416">
        <v>4828.71</v>
      </c>
      <c r="BY880" s="416">
        <v>935.14</v>
      </c>
      <c r="BZ880" s="416">
        <v>555.76</v>
      </c>
      <c r="CA880" s="416">
        <v>119.47</v>
      </c>
      <c r="CB880" s="416">
        <v>66.709999999999994</v>
      </c>
      <c r="CC880" s="416">
        <v>22.21</v>
      </c>
      <c r="CD880" s="416">
        <v>7.55</v>
      </c>
      <c r="CE880" s="416">
        <v>0</v>
      </c>
      <c r="CF880" s="416">
        <v>6555.1800000000012</v>
      </c>
      <c r="CG880" s="247"/>
      <c r="CH880" s="247"/>
      <c r="CI880" s="247"/>
      <c r="CJ880" s="247"/>
      <c r="CK880" s="247"/>
      <c r="CL880" s="247"/>
      <c r="CM880" s="247"/>
      <c r="CN880" s="247"/>
      <c r="CO880" s="247"/>
      <c r="CP880" s="247"/>
      <c r="CQ880" s="247"/>
      <c r="CR880" s="247"/>
      <c r="CS880" s="247"/>
      <c r="CT880" s="247"/>
      <c r="CU880" s="247"/>
      <c r="CV880" s="247"/>
      <c r="CW880" s="247"/>
      <c r="CX880" s="247"/>
      <c r="CY880" s="247"/>
      <c r="CZ880" s="247"/>
      <c r="DA880" s="247"/>
      <c r="DB880" s="247"/>
      <c r="DC880" s="247"/>
      <c r="DD880" s="247"/>
      <c r="DE880" s="247"/>
    </row>
    <row r="881" spans="1:109" x14ac:dyDescent="0.2">
      <c r="A881" s="150" t="s">
        <v>583</v>
      </c>
      <c r="B881" s="151" t="s">
        <v>280</v>
      </c>
      <c r="C881" s="152" t="s">
        <v>128</v>
      </c>
      <c r="D881" s="404" t="s">
        <v>582</v>
      </c>
      <c r="E881" s="416">
        <v>0</v>
      </c>
      <c r="F881" s="416">
        <v>412936.92</v>
      </c>
      <c r="G881" s="416">
        <v>2466834.2999999998</v>
      </c>
      <c r="H881" s="416">
        <v>3202778.7</v>
      </c>
      <c r="I881" s="416">
        <v>1496807.83</v>
      </c>
      <c r="J881" s="416">
        <v>244550.31</v>
      </c>
      <c r="K881" s="416">
        <v>45592.15</v>
      </c>
      <c r="L881" s="416">
        <v>0</v>
      </c>
      <c r="M881" s="416">
        <v>0</v>
      </c>
      <c r="N881" s="416">
        <v>7869500.21</v>
      </c>
      <c r="O881" s="416">
        <v>0</v>
      </c>
      <c r="P881" s="416">
        <v>617804.46</v>
      </c>
      <c r="Q881" s="416">
        <v>4537699.97</v>
      </c>
      <c r="R881" s="416">
        <v>5109689.37</v>
      </c>
      <c r="S881" s="416">
        <v>2039766.39</v>
      </c>
      <c r="T881" s="416">
        <v>328994.96999999997</v>
      </c>
      <c r="U881" s="416">
        <v>40539.22</v>
      </c>
      <c r="V881" s="416">
        <v>1168.6099999999999</v>
      </c>
      <c r="W881" s="416">
        <v>0</v>
      </c>
      <c r="X881" s="416">
        <v>12675662.990000002</v>
      </c>
      <c r="Y881" s="416">
        <v>0</v>
      </c>
      <c r="Z881" s="416">
        <v>1030741.3799999999</v>
      </c>
      <c r="AA881" s="416">
        <v>7004534.2699999996</v>
      </c>
      <c r="AB881" s="416">
        <v>8312468.0700000003</v>
      </c>
      <c r="AC881" s="416">
        <v>3536574.2199999997</v>
      </c>
      <c r="AD881" s="416">
        <v>573545.28</v>
      </c>
      <c r="AE881" s="416">
        <v>86131.37</v>
      </c>
      <c r="AF881" s="416">
        <v>1168.6099999999999</v>
      </c>
      <c r="AG881" s="416">
        <v>0</v>
      </c>
      <c r="AH881" s="416">
        <v>20545163.199999999</v>
      </c>
      <c r="AI881" s="416">
        <v>689.23888888888894</v>
      </c>
      <c r="AJ881" s="416">
        <v>827.0866666666667</v>
      </c>
      <c r="AK881" s="416">
        <v>964.93444444444458</v>
      </c>
      <c r="AL881" s="416">
        <v>1102.7822222222223</v>
      </c>
      <c r="AM881" s="416">
        <v>1240.6300000000001</v>
      </c>
      <c r="AN881" s="416">
        <v>1516.3255555555559</v>
      </c>
      <c r="AO881" s="416">
        <v>1792.0211111111112</v>
      </c>
      <c r="AP881" s="416">
        <v>2067.7166666666672</v>
      </c>
      <c r="AQ881" s="416">
        <v>2481.2600000000002</v>
      </c>
      <c r="AR881" s="416">
        <v>0</v>
      </c>
      <c r="AS881" s="416">
        <v>0</v>
      </c>
      <c r="AT881" s="416">
        <v>499.26680799271332</v>
      </c>
      <c r="AU881" s="416">
        <v>2556.4786439147847</v>
      </c>
      <c r="AV881" s="416">
        <v>2904.2712472695321</v>
      </c>
      <c r="AW881" s="416">
        <v>1206.4901138937475</v>
      </c>
      <c r="AX881" s="416">
        <v>161.27823547127446</v>
      </c>
      <c r="AY881" s="416">
        <v>25.44174826809456</v>
      </c>
      <c r="AZ881" s="416">
        <v>0</v>
      </c>
      <c r="BA881" s="416">
        <v>0</v>
      </c>
      <c r="BB881" s="416">
        <v>7353.2267968101469</v>
      </c>
      <c r="BC881" s="416">
        <v>0</v>
      </c>
      <c r="BD881" s="416">
        <v>746.96459863134044</v>
      </c>
      <c r="BE881" s="416">
        <v>4702.5992243572091</v>
      </c>
      <c r="BF881" s="416">
        <v>4633.4527951524624</v>
      </c>
      <c r="BG881" s="416">
        <v>1644.1375672037591</v>
      </c>
      <c r="BH881" s="416">
        <v>216.96855849630643</v>
      </c>
      <c r="BI881" s="416">
        <v>22.622066084290921</v>
      </c>
      <c r="BJ881" s="416">
        <v>0.56516930914132313</v>
      </c>
      <c r="BK881" s="416">
        <v>0</v>
      </c>
      <c r="BL881" s="416">
        <v>11967.309979234511</v>
      </c>
      <c r="BM881" s="416">
        <v>0</v>
      </c>
      <c r="BN881" s="416">
        <v>1246.23</v>
      </c>
      <c r="BO881" s="416">
        <v>7259.08</v>
      </c>
      <c r="BP881" s="416">
        <v>7537.72</v>
      </c>
      <c r="BQ881" s="416">
        <v>2850.63</v>
      </c>
      <c r="BR881" s="416">
        <v>378.25</v>
      </c>
      <c r="BS881" s="416">
        <v>48.06</v>
      </c>
      <c r="BT881" s="416">
        <v>0.56999999999999995</v>
      </c>
      <c r="BU881" s="416">
        <v>0</v>
      </c>
      <c r="BV881" s="416">
        <v>19320.54</v>
      </c>
      <c r="BW881" s="416">
        <v>0</v>
      </c>
      <c r="BX881" s="416">
        <v>0</v>
      </c>
      <c r="BY881" s="416">
        <v>0</v>
      </c>
      <c r="BZ881" s="416">
        <v>0</v>
      </c>
      <c r="CA881" s="416">
        <v>0</v>
      </c>
      <c r="CB881" s="416">
        <v>0</v>
      </c>
      <c r="CC881" s="416">
        <v>0</v>
      </c>
      <c r="CD881" s="416">
        <v>0</v>
      </c>
      <c r="CE881" s="416">
        <v>0</v>
      </c>
      <c r="CF881" s="416">
        <v>0</v>
      </c>
      <c r="CG881" s="247"/>
      <c r="CH881" s="247"/>
      <c r="CI881" s="247"/>
      <c r="CJ881" s="247"/>
      <c r="CK881" s="247"/>
      <c r="CL881" s="247"/>
      <c r="CM881" s="247"/>
      <c r="CN881" s="247"/>
      <c r="CO881" s="247"/>
      <c r="CP881" s="247"/>
      <c r="CQ881" s="247"/>
      <c r="CR881" s="247"/>
      <c r="CS881" s="247"/>
      <c r="CT881" s="247"/>
      <c r="CU881" s="247"/>
      <c r="CV881" s="247"/>
      <c r="CW881" s="247"/>
      <c r="CX881" s="247"/>
      <c r="CY881" s="247"/>
      <c r="CZ881" s="247"/>
      <c r="DA881" s="247"/>
      <c r="DB881" s="247"/>
      <c r="DC881" s="247"/>
      <c r="DD881" s="247"/>
      <c r="DE881" s="247"/>
    </row>
    <row r="882" spans="1:109" x14ac:dyDescent="0.2">
      <c r="A882" s="150" t="s">
        <v>585</v>
      </c>
      <c r="B882" s="151" t="s">
        <v>276</v>
      </c>
      <c r="C882" s="152" t="s">
        <v>285</v>
      </c>
      <c r="D882" s="404" t="s">
        <v>584</v>
      </c>
      <c r="E882" s="416">
        <v>4462.0600000000004</v>
      </c>
      <c r="F882" s="416">
        <v>1301143.5900000001</v>
      </c>
      <c r="G882" s="416">
        <v>898211.58</v>
      </c>
      <c r="H882" s="416">
        <v>662906</v>
      </c>
      <c r="I882" s="416">
        <v>387369.17</v>
      </c>
      <c r="J882" s="416">
        <v>154845.71</v>
      </c>
      <c r="K882" s="416">
        <v>42969.45</v>
      </c>
      <c r="L882" s="416">
        <v>8941.9</v>
      </c>
      <c r="M882" s="416">
        <v>0</v>
      </c>
      <c r="N882" s="416">
        <v>3460849.46</v>
      </c>
      <c r="O882" s="416">
        <v>4269.13</v>
      </c>
      <c r="P882" s="416">
        <v>1024729.41</v>
      </c>
      <c r="Q882" s="416">
        <v>748160.47</v>
      </c>
      <c r="R882" s="416">
        <v>305733.92</v>
      </c>
      <c r="S882" s="416">
        <v>106119.61</v>
      </c>
      <c r="T882" s="416">
        <v>28226.44</v>
      </c>
      <c r="U882" s="416">
        <v>6552.45</v>
      </c>
      <c r="V882" s="416">
        <v>2259.79</v>
      </c>
      <c r="W882" s="416">
        <v>0</v>
      </c>
      <c r="X882" s="416">
        <v>2226051.2200000002</v>
      </c>
      <c r="Y882" s="416">
        <v>8731.19</v>
      </c>
      <c r="Z882" s="416">
        <v>2325873</v>
      </c>
      <c r="AA882" s="416">
        <v>1646372.0499999998</v>
      </c>
      <c r="AB882" s="416">
        <v>968639.91999999993</v>
      </c>
      <c r="AC882" s="416">
        <v>493488.77999999997</v>
      </c>
      <c r="AD882" s="416">
        <v>183072.15</v>
      </c>
      <c r="AE882" s="416">
        <v>49521.899999999994</v>
      </c>
      <c r="AF882" s="416">
        <v>11201.689999999999</v>
      </c>
      <c r="AG882" s="416">
        <v>0</v>
      </c>
      <c r="AH882" s="416">
        <v>5686900.6800000016</v>
      </c>
      <c r="AI882" s="416">
        <v>901.41111111111115</v>
      </c>
      <c r="AJ882" s="416">
        <v>1081.6933333333332</v>
      </c>
      <c r="AK882" s="416">
        <v>1261.9755555555555</v>
      </c>
      <c r="AL882" s="416">
        <v>1442.2577777777776</v>
      </c>
      <c r="AM882" s="416">
        <v>1622.54</v>
      </c>
      <c r="AN882" s="416">
        <v>1983.1044444444447</v>
      </c>
      <c r="AO882" s="416">
        <v>2343.6688888888889</v>
      </c>
      <c r="AP882" s="416">
        <v>2704.2333333333336</v>
      </c>
      <c r="AQ882" s="416">
        <v>3245.08</v>
      </c>
      <c r="AR882" s="416">
        <v>0</v>
      </c>
      <c r="AS882" s="416">
        <v>4.9500832028794362</v>
      </c>
      <c r="AT882" s="416">
        <v>1202.8765916402681</v>
      </c>
      <c r="AU882" s="416">
        <v>711.75037903533962</v>
      </c>
      <c r="AV882" s="416">
        <v>459.63073329471081</v>
      </c>
      <c r="AW882" s="416">
        <v>238.74244702750008</v>
      </c>
      <c r="AX882" s="416">
        <v>78.08247842608165</v>
      </c>
      <c r="AY882" s="416">
        <v>18.334266501430331</v>
      </c>
      <c r="AZ882" s="416">
        <v>3.3066303450146064</v>
      </c>
      <c r="BA882" s="416">
        <v>0</v>
      </c>
      <c r="BB882" s="416">
        <v>2717.6736094732246</v>
      </c>
      <c r="BC882" s="416">
        <v>4.7360521158184081</v>
      </c>
      <c r="BD882" s="416">
        <v>947.33819505220231</v>
      </c>
      <c r="BE882" s="416">
        <v>592.84862270619783</v>
      </c>
      <c r="BF882" s="416">
        <v>211.98285404365996</v>
      </c>
      <c r="BG882" s="416">
        <v>65.403386049034239</v>
      </c>
      <c r="BH882" s="416">
        <v>14.233461116521008</v>
      </c>
      <c r="BI882" s="416">
        <v>2.7958087556926414</v>
      </c>
      <c r="BJ882" s="416">
        <v>0.83564904409136287</v>
      </c>
      <c r="BK882" s="416">
        <v>0</v>
      </c>
      <c r="BL882" s="416">
        <v>1840.1740288832177</v>
      </c>
      <c r="BM882" s="416">
        <v>9.69</v>
      </c>
      <c r="BN882" s="416">
        <v>2150.21</v>
      </c>
      <c r="BO882" s="416">
        <v>1304.5999999999999</v>
      </c>
      <c r="BP882" s="416">
        <v>671.61</v>
      </c>
      <c r="BQ882" s="416">
        <v>304.14999999999998</v>
      </c>
      <c r="BR882" s="416">
        <v>92.32</v>
      </c>
      <c r="BS882" s="416">
        <v>21.13</v>
      </c>
      <c r="BT882" s="416">
        <v>4.1399999999999997</v>
      </c>
      <c r="BU882" s="416">
        <v>0</v>
      </c>
      <c r="BV882" s="416">
        <v>4557.8499999999995</v>
      </c>
      <c r="BW882" s="416">
        <v>0</v>
      </c>
      <c r="BX882" s="416">
        <v>0</v>
      </c>
      <c r="BY882" s="416">
        <v>0</v>
      </c>
      <c r="BZ882" s="416">
        <v>0</v>
      </c>
      <c r="CA882" s="416">
        <v>0</v>
      </c>
      <c r="CB882" s="416">
        <v>0</v>
      </c>
      <c r="CC882" s="416">
        <v>0</v>
      </c>
      <c r="CD882" s="416">
        <v>0</v>
      </c>
      <c r="CE882" s="416">
        <v>0</v>
      </c>
      <c r="CF882" s="416">
        <v>0</v>
      </c>
      <c r="CG882" s="247"/>
      <c r="CH882" s="247"/>
      <c r="CI882" s="247"/>
      <c r="CJ882" s="247"/>
      <c r="CK882" s="247"/>
      <c r="CL882" s="247"/>
      <c r="CM882" s="247"/>
      <c r="CN882" s="247"/>
      <c r="CO882" s="247"/>
      <c r="CP882" s="247"/>
      <c r="CQ882" s="247"/>
      <c r="CR882" s="247"/>
      <c r="CS882" s="247"/>
      <c r="CT882" s="247"/>
      <c r="CU882" s="247"/>
      <c r="CV882" s="247"/>
      <c r="CW882" s="247"/>
      <c r="CX882" s="247"/>
      <c r="CY882" s="247"/>
      <c r="CZ882" s="247"/>
      <c r="DA882" s="247"/>
      <c r="DB882" s="247"/>
      <c r="DC882" s="247"/>
      <c r="DD882" s="247"/>
      <c r="DE882" s="247"/>
    </row>
    <row r="883" spans="1:109" x14ac:dyDescent="0.2">
      <c r="A883" s="150" t="s">
        <v>587</v>
      </c>
      <c r="B883" s="151" t="s">
        <v>276</v>
      </c>
      <c r="C883" s="152" t="s">
        <v>285</v>
      </c>
      <c r="D883" s="404" t="s">
        <v>586</v>
      </c>
      <c r="E883" s="416">
        <v>0</v>
      </c>
      <c r="F883" s="416">
        <v>393392</v>
      </c>
      <c r="G883" s="416">
        <v>686181</v>
      </c>
      <c r="H883" s="416">
        <v>626839</v>
      </c>
      <c r="I883" s="416">
        <v>250233</v>
      </c>
      <c r="J883" s="416">
        <v>140992</v>
      </c>
      <c r="K883" s="416">
        <v>42784</v>
      </c>
      <c r="L883" s="416">
        <v>3010</v>
      </c>
      <c r="M883" s="416">
        <v>0</v>
      </c>
      <c r="N883" s="416">
        <v>2143431</v>
      </c>
      <c r="O883" s="416">
        <v>0</v>
      </c>
      <c r="P883" s="416">
        <v>340846</v>
      </c>
      <c r="Q883" s="416">
        <v>653023</v>
      </c>
      <c r="R883" s="416">
        <v>660315</v>
      </c>
      <c r="S883" s="416">
        <v>216333</v>
      </c>
      <c r="T883" s="416">
        <v>79858</v>
      </c>
      <c r="U883" s="416">
        <v>16607</v>
      </c>
      <c r="V883" s="416">
        <v>7582</v>
      </c>
      <c r="W883" s="416">
        <v>0</v>
      </c>
      <c r="X883" s="416">
        <v>1974564</v>
      </c>
      <c r="Y883" s="416">
        <v>0</v>
      </c>
      <c r="Z883" s="416">
        <v>734238</v>
      </c>
      <c r="AA883" s="416">
        <v>1339204</v>
      </c>
      <c r="AB883" s="416">
        <v>1287154</v>
      </c>
      <c r="AC883" s="416">
        <v>466566</v>
      </c>
      <c r="AD883" s="416">
        <v>220850</v>
      </c>
      <c r="AE883" s="416">
        <v>59391</v>
      </c>
      <c r="AF883" s="416">
        <v>10592</v>
      </c>
      <c r="AG883" s="416">
        <v>0</v>
      </c>
      <c r="AH883" s="416">
        <v>4117995</v>
      </c>
      <c r="AI883" s="416">
        <v>930.41111111111115</v>
      </c>
      <c r="AJ883" s="416">
        <v>1116.4933333333333</v>
      </c>
      <c r="AK883" s="416">
        <v>1302.5755555555556</v>
      </c>
      <c r="AL883" s="416">
        <v>1488.6577777777777</v>
      </c>
      <c r="AM883" s="416">
        <v>1674.74</v>
      </c>
      <c r="AN883" s="416">
        <v>2046.9044444444446</v>
      </c>
      <c r="AO883" s="416">
        <v>2419.068888888889</v>
      </c>
      <c r="AP883" s="416">
        <v>2791.2333333333336</v>
      </c>
      <c r="AQ883" s="416">
        <v>3349.48</v>
      </c>
      <c r="AR883" s="416">
        <v>0</v>
      </c>
      <c r="AS883" s="416">
        <v>0</v>
      </c>
      <c r="AT883" s="416">
        <v>352.34603580257232</v>
      </c>
      <c r="AU883" s="416">
        <v>526.78786813816725</v>
      </c>
      <c r="AV883" s="416">
        <v>421.07662980522349</v>
      </c>
      <c r="AW883" s="416">
        <v>149.41602875670253</v>
      </c>
      <c r="AX883" s="416">
        <v>68.880596933906702</v>
      </c>
      <c r="AY883" s="416">
        <v>17.686143704510734</v>
      </c>
      <c r="AZ883" s="416">
        <v>1.0783763449848931</v>
      </c>
      <c r="BA883" s="416">
        <v>0</v>
      </c>
      <c r="BB883" s="416">
        <v>1537.271679486068</v>
      </c>
      <c r="BC883" s="416">
        <v>0</v>
      </c>
      <c r="BD883" s="416">
        <v>305.28261103216022</v>
      </c>
      <c r="BE883" s="416">
        <v>501.33214707954664</v>
      </c>
      <c r="BF883" s="416">
        <v>443.56400097925649</v>
      </c>
      <c r="BG883" s="416">
        <v>129.17408075283328</v>
      </c>
      <c r="BH883" s="416">
        <v>39.014034200152636</v>
      </c>
      <c r="BI883" s="416">
        <v>6.8650380633136159</v>
      </c>
      <c r="BJ883" s="416">
        <v>2.7163619427493222</v>
      </c>
      <c r="BK883" s="416">
        <v>0</v>
      </c>
      <c r="BL883" s="416">
        <v>1427.9482740500121</v>
      </c>
      <c r="BM883" s="416">
        <v>0</v>
      </c>
      <c r="BN883" s="416">
        <v>657.63</v>
      </c>
      <c r="BO883" s="416">
        <v>1028.1199999999999</v>
      </c>
      <c r="BP883" s="416">
        <v>864.64</v>
      </c>
      <c r="BQ883" s="416">
        <v>278.58999999999997</v>
      </c>
      <c r="BR883" s="416">
        <v>107.89</v>
      </c>
      <c r="BS883" s="416">
        <v>24.55</v>
      </c>
      <c r="BT883" s="416">
        <v>3.79</v>
      </c>
      <c r="BU883" s="416">
        <v>0</v>
      </c>
      <c r="BV883" s="416">
        <v>2965.21</v>
      </c>
      <c r="BW883" s="416">
        <v>0</v>
      </c>
      <c r="BX883" s="416">
        <v>657.63</v>
      </c>
      <c r="BY883" s="416">
        <v>1028.1199999999999</v>
      </c>
      <c r="BZ883" s="416">
        <v>864.64</v>
      </c>
      <c r="CA883" s="416">
        <v>278.58999999999997</v>
      </c>
      <c r="CB883" s="416">
        <v>107.89</v>
      </c>
      <c r="CC883" s="416">
        <v>24.55</v>
      </c>
      <c r="CD883" s="416">
        <v>3.79</v>
      </c>
      <c r="CE883" s="416">
        <v>0</v>
      </c>
      <c r="CF883" s="416">
        <v>2965.21</v>
      </c>
      <c r="CG883" s="247"/>
      <c r="CH883" s="247"/>
      <c r="CI883" s="247"/>
      <c r="CJ883" s="247"/>
      <c r="CK883" s="247"/>
      <c r="CL883" s="247"/>
      <c r="CM883" s="247"/>
      <c r="CN883" s="247"/>
      <c r="CO883" s="247"/>
      <c r="CP883" s="247"/>
      <c r="CQ883" s="247"/>
      <c r="CR883" s="247"/>
      <c r="CS883" s="247"/>
      <c r="CT883" s="247"/>
      <c r="CU883" s="247"/>
      <c r="CV883" s="247"/>
      <c r="CW883" s="247"/>
      <c r="CX883" s="247"/>
      <c r="CY883" s="247"/>
      <c r="CZ883" s="247"/>
      <c r="DA883" s="247"/>
      <c r="DB883" s="247"/>
      <c r="DC883" s="247"/>
      <c r="DD883" s="247"/>
      <c r="DE883" s="247"/>
    </row>
    <row r="884" spans="1:109" x14ac:dyDescent="0.2">
      <c r="A884" s="150" t="s">
        <v>589</v>
      </c>
      <c r="B884" s="151" t="s">
        <v>276</v>
      </c>
      <c r="C884" s="152" t="s">
        <v>279</v>
      </c>
      <c r="D884" s="404" t="s">
        <v>588</v>
      </c>
      <c r="E884" s="416">
        <v>4585</v>
      </c>
      <c r="F884" s="416">
        <v>2359363</v>
      </c>
      <c r="G884" s="416">
        <v>555692</v>
      </c>
      <c r="H884" s="416">
        <v>374025</v>
      </c>
      <c r="I884" s="416">
        <v>204430</v>
      </c>
      <c r="J884" s="416">
        <v>83332</v>
      </c>
      <c r="K884" s="416">
        <v>34496</v>
      </c>
      <c r="L884" s="416">
        <v>18004</v>
      </c>
      <c r="M884" s="416">
        <v>3152</v>
      </c>
      <c r="N884" s="416">
        <v>3637079</v>
      </c>
      <c r="O884" s="416">
        <v>3116</v>
      </c>
      <c r="P884" s="416">
        <v>2401768</v>
      </c>
      <c r="Q884" s="416">
        <v>286882</v>
      </c>
      <c r="R884" s="416">
        <v>118705</v>
      </c>
      <c r="S884" s="416">
        <v>59861</v>
      </c>
      <c r="T884" s="416">
        <v>36622</v>
      </c>
      <c r="U884" s="416">
        <v>9908</v>
      </c>
      <c r="V884" s="416">
        <v>4306</v>
      </c>
      <c r="W884" s="416">
        <v>0</v>
      </c>
      <c r="X884" s="416">
        <v>2921168</v>
      </c>
      <c r="Y884" s="416">
        <v>7701</v>
      </c>
      <c r="Z884" s="416">
        <v>4761131</v>
      </c>
      <c r="AA884" s="416">
        <v>842574</v>
      </c>
      <c r="AB884" s="416">
        <v>492730</v>
      </c>
      <c r="AC884" s="416">
        <v>264291</v>
      </c>
      <c r="AD884" s="416">
        <v>119954</v>
      </c>
      <c r="AE884" s="416">
        <v>44404</v>
      </c>
      <c r="AF884" s="416">
        <v>22310</v>
      </c>
      <c r="AG884" s="416">
        <v>3152</v>
      </c>
      <c r="AH884" s="416">
        <v>6558247</v>
      </c>
      <c r="AI884" s="416">
        <v>908.1055555555555</v>
      </c>
      <c r="AJ884" s="416">
        <v>1089.7266666666665</v>
      </c>
      <c r="AK884" s="416">
        <v>1271.3477777777778</v>
      </c>
      <c r="AL884" s="416">
        <v>1452.9688888888888</v>
      </c>
      <c r="AM884" s="416">
        <v>1634.59</v>
      </c>
      <c r="AN884" s="416">
        <v>1997.8322222222223</v>
      </c>
      <c r="AO884" s="416">
        <v>2361.0744444444445</v>
      </c>
      <c r="AP884" s="416">
        <v>2724.3166666666666</v>
      </c>
      <c r="AQ884" s="416">
        <v>3269.18</v>
      </c>
      <c r="AR884" s="416">
        <v>0</v>
      </c>
      <c r="AS884" s="416">
        <v>5.0489725252203916</v>
      </c>
      <c r="AT884" s="416">
        <v>2165.0961403165325</v>
      </c>
      <c r="AU884" s="416">
        <v>437.08889865785477</v>
      </c>
      <c r="AV884" s="416">
        <v>257.4212034822188</v>
      </c>
      <c r="AW884" s="416">
        <v>125.06500100942745</v>
      </c>
      <c r="AX884" s="416">
        <v>41.71121031740514</v>
      </c>
      <c r="AY884" s="416">
        <v>14.610297477560827</v>
      </c>
      <c r="AZ884" s="416">
        <v>6.6086296869551386</v>
      </c>
      <c r="BA884" s="416">
        <v>0.9641561492484354</v>
      </c>
      <c r="BB884" s="416">
        <v>3053.6145096224236</v>
      </c>
      <c r="BC884" s="416">
        <v>3.4313191687212088</v>
      </c>
      <c r="BD884" s="416">
        <v>2204.0095681485882</v>
      </c>
      <c r="BE884" s="416">
        <v>225.65186726597233</v>
      </c>
      <c r="BF884" s="416">
        <v>81.698239313834051</v>
      </c>
      <c r="BG884" s="416">
        <v>36.621415767868399</v>
      </c>
      <c r="BH884" s="416">
        <v>18.330868624826131</v>
      </c>
      <c r="BI884" s="416">
        <v>4.1963945793040551</v>
      </c>
      <c r="BJ884" s="416">
        <v>1.580579839592803</v>
      </c>
      <c r="BK884" s="416">
        <v>0</v>
      </c>
      <c r="BL884" s="416">
        <v>2575.5202527087067</v>
      </c>
      <c r="BM884" s="416">
        <v>8.48</v>
      </c>
      <c r="BN884" s="416">
        <v>4369.1099999999997</v>
      </c>
      <c r="BO884" s="416">
        <v>662.74</v>
      </c>
      <c r="BP884" s="416">
        <v>339.12</v>
      </c>
      <c r="BQ884" s="416">
        <v>161.69</v>
      </c>
      <c r="BR884" s="416">
        <v>60.04</v>
      </c>
      <c r="BS884" s="416">
        <v>18.809999999999999</v>
      </c>
      <c r="BT884" s="416">
        <v>8.19</v>
      </c>
      <c r="BU884" s="416">
        <v>0.96</v>
      </c>
      <c r="BV884" s="416">
        <v>5629.1399999999985</v>
      </c>
      <c r="BW884" s="416">
        <v>8.48</v>
      </c>
      <c r="BX884" s="416">
        <v>4369.09</v>
      </c>
      <c r="BY884" s="416">
        <v>662.74</v>
      </c>
      <c r="BZ884" s="416">
        <v>39.119999999999997</v>
      </c>
      <c r="CA884" s="416">
        <v>161.69</v>
      </c>
      <c r="CB884" s="416">
        <v>60.04</v>
      </c>
      <c r="CC884" s="416">
        <v>18.809999999999999</v>
      </c>
      <c r="CD884" s="416">
        <v>8.19</v>
      </c>
      <c r="CE884" s="416">
        <v>0.96</v>
      </c>
      <c r="CF884" s="416">
        <v>5329.119999999999</v>
      </c>
      <c r="CG884" s="247"/>
      <c r="CH884" s="247"/>
      <c r="CI884" s="247"/>
      <c r="CJ884" s="247"/>
      <c r="CK884" s="247"/>
      <c r="CL884" s="247"/>
      <c r="CM884" s="247"/>
      <c r="CN884" s="247"/>
      <c r="CO884" s="247"/>
      <c r="CP884" s="247"/>
      <c r="CQ884" s="247"/>
      <c r="CR884" s="247"/>
      <c r="CS884" s="247"/>
      <c r="CT884" s="247"/>
      <c r="CU884" s="247"/>
      <c r="CV884" s="247"/>
      <c r="CW884" s="247"/>
      <c r="CX884" s="247"/>
      <c r="CY884" s="247"/>
      <c r="CZ884" s="247"/>
      <c r="DA884" s="247"/>
      <c r="DB884" s="247"/>
      <c r="DC884" s="247"/>
      <c r="DD884" s="247"/>
      <c r="DE884" s="247"/>
    </row>
    <row r="885" spans="1:109" x14ac:dyDescent="0.2">
      <c r="A885" s="150" t="s">
        <v>590</v>
      </c>
      <c r="B885" s="151" t="s">
        <v>284</v>
      </c>
      <c r="C885" s="152" t="s">
        <v>283</v>
      </c>
      <c r="D885" s="404" t="s">
        <v>315</v>
      </c>
      <c r="E885" s="416">
        <v>5902</v>
      </c>
      <c r="F885" s="416">
        <v>4012127</v>
      </c>
      <c r="G885" s="416">
        <v>1320119</v>
      </c>
      <c r="H885" s="416">
        <v>468979</v>
      </c>
      <c r="I885" s="416">
        <v>135212</v>
      </c>
      <c r="J885" s="416">
        <v>36043</v>
      </c>
      <c r="K885" s="416">
        <v>11441</v>
      </c>
      <c r="L885" s="416">
        <v>2420</v>
      </c>
      <c r="M885" s="416">
        <v>0</v>
      </c>
      <c r="N885" s="416">
        <v>5992243</v>
      </c>
      <c r="O885" s="416">
        <v>8491</v>
      </c>
      <c r="P885" s="416">
        <v>6438846</v>
      </c>
      <c r="Q885" s="416">
        <v>656325</v>
      </c>
      <c r="R885" s="416">
        <v>178530</v>
      </c>
      <c r="S885" s="416">
        <v>72773</v>
      </c>
      <c r="T885" s="416">
        <v>18901</v>
      </c>
      <c r="U885" s="416">
        <v>9584</v>
      </c>
      <c r="V885" s="416">
        <v>3895</v>
      </c>
      <c r="W885" s="416">
        <v>0</v>
      </c>
      <c r="X885" s="416">
        <v>7387345</v>
      </c>
      <c r="Y885" s="416">
        <v>14393</v>
      </c>
      <c r="Z885" s="416">
        <v>10450973</v>
      </c>
      <c r="AA885" s="416">
        <v>1976444</v>
      </c>
      <c r="AB885" s="416">
        <v>647509</v>
      </c>
      <c r="AC885" s="416">
        <v>207985</v>
      </c>
      <c r="AD885" s="416">
        <v>54944</v>
      </c>
      <c r="AE885" s="416">
        <v>21025</v>
      </c>
      <c r="AF885" s="416">
        <v>6315</v>
      </c>
      <c r="AG885" s="416">
        <v>0</v>
      </c>
      <c r="AH885" s="416">
        <v>13379588</v>
      </c>
      <c r="AI885" s="416">
        <v>871.70555555555552</v>
      </c>
      <c r="AJ885" s="416">
        <v>1046.0466666666666</v>
      </c>
      <c r="AK885" s="416">
        <v>1220.3877777777777</v>
      </c>
      <c r="AL885" s="416">
        <v>1394.7288888888888</v>
      </c>
      <c r="AM885" s="416">
        <v>1569.07</v>
      </c>
      <c r="AN885" s="416">
        <v>1917.7522222222224</v>
      </c>
      <c r="AO885" s="416">
        <v>2266.4344444444441</v>
      </c>
      <c r="AP885" s="416">
        <v>2615.1166666666668</v>
      </c>
      <c r="AQ885" s="416">
        <v>3138.14</v>
      </c>
      <c r="AR885" s="416">
        <v>0</v>
      </c>
      <c r="AS885" s="416">
        <v>6.7706348346472751</v>
      </c>
      <c r="AT885" s="416">
        <v>3835.5143492642142</v>
      </c>
      <c r="AU885" s="416">
        <v>1081.7209284116434</v>
      </c>
      <c r="AV885" s="416">
        <v>336.25101174581124</v>
      </c>
      <c r="AW885" s="416">
        <v>86.173338346918882</v>
      </c>
      <c r="AX885" s="416">
        <v>18.794398766611604</v>
      </c>
      <c r="AY885" s="416">
        <v>5.0480171743085451</v>
      </c>
      <c r="AZ885" s="416">
        <v>0.92538892464963318</v>
      </c>
      <c r="BA885" s="416">
        <v>0</v>
      </c>
      <c r="BB885" s="416">
        <v>5371.1980674688048</v>
      </c>
      <c r="BC885" s="416">
        <v>9.7406744122314493</v>
      </c>
      <c r="BD885" s="416">
        <v>6155.4098924840828</v>
      </c>
      <c r="BE885" s="416">
        <v>537.80037128453705</v>
      </c>
      <c r="BF885" s="416">
        <v>128.00337142383705</v>
      </c>
      <c r="BG885" s="416">
        <v>46.379702626396529</v>
      </c>
      <c r="BH885" s="416">
        <v>9.8558092025560011</v>
      </c>
      <c r="BI885" s="416">
        <v>4.2286685253538234</v>
      </c>
      <c r="BJ885" s="416">
        <v>1.4894172981447609</v>
      </c>
      <c r="BK885" s="416">
        <v>0</v>
      </c>
      <c r="BL885" s="416">
        <v>6892.9079072571394</v>
      </c>
      <c r="BM885" s="416">
        <v>16.510000000000002</v>
      </c>
      <c r="BN885" s="416">
        <v>9990.92</v>
      </c>
      <c r="BO885" s="416">
        <v>1619.52</v>
      </c>
      <c r="BP885" s="416">
        <v>464.25</v>
      </c>
      <c r="BQ885" s="416">
        <v>132.55000000000001</v>
      </c>
      <c r="BR885" s="416">
        <v>28.65</v>
      </c>
      <c r="BS885" s="416">
        <v>9.2799999999999994</v>
      </c>
      <c r="BT885" s="416">
        <v>2.41</v>
      </c>
      <c r="BU885" s="416">
        <v>0</v>
      </c>
      <c r="BV885" s="416">
        <v>12264.09</v>
      </c>
      <c r="BW885" s="416">
        <v>0</v>
      </c>
      <c r="BX885" s="416">
        <v>0</v>
      </c>
      <c r="BY885" s="416">
        <v>0</v>
      </c>
      <c r="BZ885" s="416">
        <v>0</v>
      </c>
      <c r="CA885" s="416">
        <v>0</v>
      </c>
      <c r="CB885" s="416">
        <v>0</v>
      </c>
      <c r="CC885" s="416">
        <v>0</v>
      </c>
      <c r="CD885" s="416">
        <v>0</v>
      </c>
      <c r="CE885" s="416">
        <v>0</v>
      </c>
      <c r="CF885" s="416">
        <v>0</v>
      </c>
      <c r="CG885" s="247"/>
      <c r="CH885" s="247"/>
      <c r="CI885" s="247"/>
      <c r="CJ885" s="247"/>
      <c r="CK885" s="247"/>
      <c r="CL885" s="247"/>
      <c r="CM885" s="247"/>
      <c r="CN885" s="247"/>
      <c r="CO885" s="247"/>
      <c r="CP885" s="247"/>
      <c r="CQ885" s="247"/>
      <c r="CR885" s="247"/>
      <c r="CS885" s="247"/>
      <c r="CT885" s="247"/>
      <c r="CU885" s="247"/>
      <c r="CV885" s="247"/>
      <c r="CW885" s="247"/>
      <c r="CX885" s="247"/>
      <c r="CY885" s="247"/>
      <c r="CZ885" s="247"/>
      <c r="DA885" s="247"/>
      <c r="DB885" s="247"/>
      <c r="DC885" s="247"/>
      <c r="DD885" s="247"/>
      <c r="DE885" s="247"/>
    </row>
    <row r="886" spans="1:109" x14ac:dyDescent="0.2">
      <c r="A886" s="150" t="s">
        <v>592</v>
      </c>
      <c r="B886" s="151" t="s">
        <v>276</v>
      </c>
      <c r="C886" s="152" t="s">
        <v>69</v>
      </c>
      <c r="D886" s="404" t="s">
        <v>591</v>
      </c>
      <c r="E886" s="416">
        <v>565.79</v>
      </c>
      <c r="F886" s="416">
        <v>349171.81</v>
      </c>
      <c r="G886" s="416">
        <v>825306.7</v>
      </c>
      <c r="H886" s="416">
        <v>1487127.36</v>
      </c>
      <c r="I886" s="416">
        <v>386907.16</v>
      </c>
      <c r="J886" s="416">
        <v>204484.94</v>
      </c>
      <c r="K886" s="416">
        <v>73416.960000000006</v>
      </c>
      <c r="L886" s="416">
        <v>14053.94</v>
      </c>
      <c r="M886" s="416">
        <v>4797.96</v>
      </c>
      <c r="N886" s="416">
        <v>3345832.62</v>
      </c>
      <c r="O886" s="416">
        <v>0</v>
      </c>
      <c r="P886" s="416">
        <v>375342.78</v>
      </c>
      <c r="Q886" s="416">
        <v>1020510.49</v>
      </c>
      <c r="R886" s="416">
        <v>1576719.95</v>
      </c>
      <c r="S886" s="416">
        <v>284813.98</v>
      </c>
      <c r="T886" s="416">
        <v>85411.31</v>
      </c>
      <c r="U886" s="416">
        <v>39979.64</v>
      </c>
      <c r="V886" s="416">
        <v>8599.6200000000008</v>
      </c>
      <c r="W886" s="416">
        <v>0</v>
      </c>
      <c r="X886" s="416">
        <v>3391377.77</v>
      </c>
      <c r="Y886" s="416">
        <v>565.79</v>
      </c>
      <c r="Z886" s="416">
        <v>724514.59000000008</v>
      </c>
      <c r="AA886" s="416">
        <v>1845817.19</v>
      </c>
      <c r="AB886" s="416">
        <v>3063847.31</v>
      </c>
      <c r="AC886" s="416">
        <v>671721.1399999999</v>
      </c>
      <c r="AD886" s="416">
        <v>289896.25</v>
      </c>
      <c r="AE886" s="416">
        <v>113396.6</v>
      </c>
      <c r="AF886" s="416">
        <v>22653.56</v>
      </c>
      <c r="AG886" s="416">
        <v>4797.96</v>
      </c>
      <c r="AH886" s="416">
        <v>6737210.3899999997</v>
      </c>
      <c r="AI886" s="416">
        <v>842.95</v>
      </c>
      <c r="AJ886" s="416">
        <v>1011.54</v>
      </c>
      <c r="AK886" s="416">
        <v>1180.1299999999999</v>
      </c>
      <c r="AL886" s="416">
        <v>1348.7199999999998</v>
      </c>
      <c r="AM886" s="416">
        <v>1517.31</v>
      </c>
      <c r="AN886" s="416">
        <v>1854.49</v>
      </c>
      <c r="AO886" s="416">
        <v>2191.67</v>
      </c>
      <c r="AP886" s="416">
        <v>2528.85</v>
      </c>
      <c r="AQ886" s="416">
        <v>3034.62</v>
      </c>
      <c r="AR886" s="416">
        <v>0</v>
      </c>
      <c r="AS886" s="416">
        <v>0.67120232516756617</v>
      </c>
      <c r="AT886" s="416">
        <v>345.18833659568577</v>
      </c>
      <c r="AU886" s="416">
        <v>699.33541220035079</v>
      </c>
      <c r="AV886" s="416">
        <v>1102.6212705379919</v>
      </c>
      <c r="AW886" s="416">
        <v>254.99545906901028</v>
      </c>
      <c r="AX886" s="416">
        <v>110.26478438816062</v>
      </c>
      <c r="AY886" s="416">
        <v>33.498181751814826</v>
      </c>
      <c r="AZ886" s="416">
        <v>5.5574431065504086</v>
      </c>
      <c r="BA886" s="416">
        <v>1.5810744014077547</v>
      </c>
      <c r="BB886" s="416">
        <v>2553.7131643761404</v>
      </c>
      <c r="BC886" s="416">
        <v>0</v>
      </c>
      <c r="BD886" s="416">
        <v>371.06073907111931</v>
      </c>
      <c r="BE886" s="416">
        <v>864.74412988399592</v>
      </c>
      <c r="BF886" s="416">
        <v>1169.0491354766002</v>
      </c>
      <c r="BG886" s="416">
        <v>187.70981539698545</v>
      </c>
      <c r="BH886" s="416">
        <v>46.056495316771723</v>
      </c>
      <c r="BI886" s="416">
        <v>18.241633092573242</v>
      </c>
      <c r="BJ886" s="416">
        <v>3.4006050180912277</v>
      </c>
      <c r="BK886" s="416">
        <v>0</v>
      </c>
      <c r="BL886" s="416">
        <v>2660.2625532561369</v>
      </c>
      <c r="BM886" s="416">
        <v>0.67</v>
      </c>
      <c r="BN886" s="416">
        <v>716.25</v>
      </c>
      <c r="BO886" s="416">
        <v>1564.08</v>
      </c>
      <c r="BP886" s="416">
        <v>2271.67</v>
      </c>
      <c r="BQ886" s="416">
        <v>442.71</v>
      </c>
      <c r="BR886" s="416">
        <v>156.32</v>
      </c>
      <c r="BS886" s="416">
        <v>51.74</v>
      </c>
      <c r="BT886" s="416">
        <v>8.9600000000000009</v>
      </c>
      <c r="BU886" s="416">
        <v>1.58</v>
      </c>
      <c r="BV886" s="416">
        <v>5213.9799999999996</v>
      </c>
      <c r="BW886" s="416">
        <v>0</v>
      </c>
      <c r="BX886" s="416">
        <v>0</v>
      </c>
      <c r="BY886" s="416">
        <v>0</v>
      </c>
      <c r="BZ886" s="416">
        <v>0</v>
      </c>
      <c r="CA886" s="416">
        <v>0</v>
      </c>
      <c r="CB886" s="416">
        <v>0</v>
      </c>
      <c r="CC886" s="416">
        <v>0</v>
      </c>
      <c r="CD886" s="416">
        <v>0</v>
      </c>
      <c r="CE886" s="416">
        <v>0</v>
      </c>
      <c r="CF886" s="416">
        <v>0</v>
      </c>
      <c r="CG886" s="247"/>
      <c r="CH886" s="247"/>
      <c r="CI886" s="247"/>
      <c r="CJ886" s="247"/>
      <c r="CK886" s="247"/>
      <c r="CL886" s="247"/>
      <c r="CM886" s="247"/>
      <c r="CN886" s="247"/>
      <c r="CO886" s="247"/>
      <c r="CP886" s="247"/>
      <c r="CQ886" s="247"/>
      <c r="CR886" s="247"/>
      <c r="CS886" s="247"/>
      <c r="CT886" s="247"/>
      <c r="CU886" s="247"/>
      <c r="CV886" s="247"/>
      <c r="CW886" s="247"/>
      <c r="CX886" s="247"/>
      <c r="CY886" s="247"/>
      <c r="CZ886" s="247"/>
      <c r="DA886" s="247"/>
      <c r="DB886" s="247"/>
      <c r="DC886" s="247"/>
      <c r="DD886" s="247"/>
      <c r="DE886" s="247"/>
    </row>
    <row r="887" spans="1:109" x14ac:dyDescent="0.2">
      <c r="A887" s="150" t="s">
        <v>594</v>
      </c>
      <c r="B887" s="151" t="s">
        <v>276</v>
      </c>
      <c r="C887" s="152" t="s">
        <v>279</v>
      </c>
      <c r="D887" s="404" t="s">
        <v>593</v>
      </c>
      <c r="E887" s="416">
        <v>2405.36</v>
      </c>
      <c r="F887" s="416">
        <v>1528674.54</v>
      </c>
      <c r="G887" s="416">
        <v>775852.93</v>
      </c>
      <c r="H887" s="416">
        <v>616955.72</v>
      </c>
      <c r="I887" s="416">
        <v>150409.29999999999</v>
      </c>
      <c r="J887" s="416">
        <v>46959.18</v>
      </c>
      <c r="K887" s="416">
        <v>20868.93</v>
      </c>
      <c r="L887" s="416">
        <v>8133.13</v>
      </c>
      <c r="M887" s="416">
        <v>0</v>
      </c>
      <c r="N887" s="416">
        <v>3150259.09</v>
      </c>
      <c r="O887" s="416">
        <v>5993.86</v>
      </c>
      <c r="P887" s="416">
        <v>1243229.57</v>
      </c>
      <c r="Q887" s="416">
        <v>384150.43</v>
      </c>
      <c r="R887" s="416">
        <v>209570.14</v>
      </c>
      <c r="S887" s="416">
        <v>93057.57</v>
      </c>
      <c r="T887" s="416">
        <v>25305.27</v>
      </c>
      <c r="U887" s="416">
        <v>18888.8</v>
      </c>
      <c r="V887" s="416">
        <v>8703.2999999999993</v>
      </c>
      <c r="W887" s="416">
        <v>3203.02</v>
      </c>
      <c r="X887" s="416">
        <v>1992101.9600000002</v>
      </c>
      <c r="Y887" s="416">
        <v>8399.2199999999993</v>
      </c>
      <c r="Z887" s="416">
        <v>2771904.1100000003</v>
      </c>
      <c r="AA887" s="416">
        <v>1160003.3600000001</v>
      </c>
      <c r="AB887" s="416">
        <v>826525.86</v>
      </c>
      <c r="AC887" s="416">
        <v>243466.87</v>
      </c>
      <c r="AD887" s="416">
        <v>72264.45</v>
      </c>
      <c r="AE887" s="416">
        <v>39757.729999999996</v>
      </c>
      <c r="AF887" s="416">
        <v>16836.43</v>
      </c>
      <c r="AG887" s="416">
        <v>3203.02</v>
      </c>
      <c r="AH887" s="416">
        <v>5142361.0500000007</v>
      </c>
      <c r="AI887" s="416">
        <v>834.37777777777785</v>
      </c>
      <c r="AJ887" s="416">
        <v>1001.2533333333333</v>
      </c>
      <c r="AK887" s="416">
        <v>1168.1288888888889</v>
      </c>
      <c r="AL887" s="416">
        <v>1335.0044444444445</v>
      </c>
      <c r="AM887" s="416">
        <v>1501.88</v>
      </c>
      <c r="AN887" s="416">
        <v>1835.6311111111113</v>
      </c>
      <c r="AO887" s="416">
        <v>2169.3822222222225</v>
      </c>
      <c r="AP887" s="416">
        <v>2503.1333333333337</v>
      </c>
      <c r="AQ887" s="416">
        <v>3003.76</v>
      </c>
      <c r="AR887" s="416">
        <v>0</v>
      </c>
      <c r="AS887" s="416">
        <v>2.8828188670200015</v>
      </c>
      <c r="AT887" s="416">
        <v>1526.7609995472342</v>
      </c>
      <c r="AU887" s="416">
        <v>664.18435275407205</v>
      </c>
      <c r="AV887" s="416">
        <v>462.13757756944625</v>
      </c>
      <c r="AW887" s="416">
        <v>100.14734865635069</v>
      </c>
      <c r="AX887" s="416">
        <v>25.582035364161765</v>
      </c>
      <c r="AY887" s="416">
        <v>9.6197570839419715</v>
      </c>
      <c r="AZ887" s="416">
        <v>3.2491796947825389</v>
      </c>
      <c r="BA887" s="416">
        <v>0</v>
      </c>
      <c r="BB887" s="416">
        <v>2794.5640695370093</v>
      </c>
      <c r="BC887" s="416">
        <v>7.1836285189229487</v>
      </c>
      <c r="BD887" s="416">
        <v>1241.6733394146004</v>
      </c>
      <c r="BE887" s="416">
        <v>328.85962641108858</v>
      </c>
      <c r="BF887" s="416">
        <v>156.98085566090501</v>
      </c>
      <c r="BG887" s="416">
        <v>61.960722561056812</v>
      </c>
      <c r="BH887" s="416">
        <v>13.785596597718737</v>
      </c>
      <c r="BI887" s="416">
        <v>8.7069949253346053</v>
      </c>
      <c r="BJ887" s="416">
        <v>3.4769622073667663</v>
      </c>
      <c r="BK887" s="416">
        <v>1.0663368578048844</v>
      </c>
      <c r="BL887" s="416">
        <v>1823.6940631547986</v>
      </c>
      <c r="BM887" s="416">
        <v>10.07</v>
      </c>
      <c r="BN887" s="416">
        <v>2768.43</v>
      </c>
      <c r="BO887" s="416">
        <v>993.04</v>
      </c>
      <c r="BP887" s="416">
        <v>619.12</v>
      </c>
      <c r="BQ887" s="416">
        <v>162.11000000000001</v>
      </c>
      <c r="BR887" s="416">
        <v>39.369999999999997</v>
      </c>
      <c r="BS887" s="416">
        <v>18.329999999999998</v>
      </c>
      <c r="BT887" s="416">
        <v>6.73</v>
      </c>
      <c r="BU887" s="416">
        <v>1.07</v>
      </c>
      <c r="BV887" s="416">
        <v>4618.2699999999986</v>
      </c>
      <c r="BW887" s="416">
        <v>0</v>
      </c>
      <c r="BX887" s="416">
        <v>0</v>
      </c>
      <c r="BY887" s="416">
        <v>0</v>
      </c>
      <c r="BZ887" s="416">
        <v>0</v>
      </c>
      <c r="CA887" s="416">
        <v>0</v>
      </c>
      <c r="CB887" s="416">
        <v>0</v>
      </c>
      <c r="CC887" s="416">
        <v>0</v>
      </c>
      <c r="CD887" s="416">
        <v>0</v>
      </c>
      <c r="CE887" s="416">
        <v>0</v>
      </c>
      <c r="CF887" s="416">
        <v>0</v>
      </c>
      <c r="CG887" s="247"/>
      <c r="CH887" s="247"/>
      <c r="CI887" s="247"/>
      <c r="CJ887" s="247"/>
      <c r="CK887" s="247"/>
      <c r="CL887" s="247"/>
      <c r="CM887" s="247"/>
      <c r="CN887" s="247"/>
      <c r="CO887" s="247"/>
      <c r="CP887" s="247"/>
      <c r="CQ887" s="247"/>
      <c r="CR887" s="247"/>
      <c r="CS887" s="247"/>
      <c r="CT887" s="247"/>
      <c r="CU887" s="247"/>
      <c r="CV887" s="247"/>
      <c r="CW887" s="247"/>
      <c r="CX887" s="247"/>
      <c r="CY887" s="247"/>
      <c r="CZ887" s="247"/>
      <c r="DA887" s="247"/>
      <c r="DB887" s="247"/>
      <c r="DC887" s="247"/>
      <c r="DD887" s="247"/>
      <c r="DE887" s="247"/>
    </row>
    <row r="888" spans="1:109" x14ac:dyDescent="0.2">
      <c r="A888" s="150" t="s">
        <v>595</v>
      </c>
      <c r="B888" s="151" t="s">
        <v>284</v>
      </c>
      <c r="C888" s="152" t="s">
        <v>283</v>
      </c>
      <c r="D888" s="404" t="s">
        <v>316</v>
      </c>
      <c r="E888" s="416">
        <v>12438</v>
      </c>
      <c r="F888" s="416">
        <v>3705723</v>
      </c>
      <c r="G888" s="416">
        <v>924298</v>
      </c>
      <c r="H888" s="416">
        <v>593250</v>
      </c>
      <c r="I888" s="416">
        <v>197401</v>
      </c>
      <c r="J888" s="416">
        <v>71346</v>
      </c>
      <c r="K888" s="416">
        <v>27888</v>
      </c>
      <c r="L888" s="416">
        <v>5235</v>
      </c>
      <c r="M888" s="416">
        <v>0</v>
      </c>
      <c r="N888" s="416">
        <v>5537579</v>
      </c>
      <c r="O888" s="416">
        <v>28802</v>
      </c>
      <c r="P888" s="416">
        <v>4531195</v>
      </c>
      <c r="Q888" s="416">
        <v>677479</v>
      </c>
      <c r="R888" s="416">
        <v>255417</v>
      </c>
      <c r="S888" s="416">
        <v>102817</v>
      </c>
      <c r="T888" s="416">
        <v>55893</v>
      </c>
      <c r="U888" s="416">
        <v>36536</v>
      </c>
      <c r="V888" s="416">
        <v>6808</v>
      </c>
      <c r="W888" s="416">
        <v>0</v>
      </c>
      <c r="X888" s="416">
        <v>5694947</v>
      </c>
      <c r="Y888" s="416">
        <v>41240</v>
      </c>
      <c r="Z888" s="416">
        <v>8236918</v>
      </c>
      <c r="AA888" s="416">
        <v>1601777</v>
      </c>
      <c r="AB888" s="416">
        <v>848667</v>
      </c>
      <c r="AC888" s="416">
        <v>300218</v>
      </c>
      <c r="AD888" s="416">
        <v>127239</v>
      </c>
      <c r="AE888" s="416">
        <v>64424</v>
      </c>
      <c r="AF888" s="416">
        <v>12043</v>
      </c>
      <c r="AG888" s="416">
        <v>0</v>
      </c>
      <c r="AH888" s="416">
        <v>11232526</v>
      </c>
      <c r="AI888" s="416">
        <v>872.72777777777787</v>
      </c>
      <c r="AJ888" s="416">
        <v>1047.2733333333333</v>
      </c>
      <c r="AK888" s="416">
        <v>1221.818888888889</v>
      </c>
      <c r="AL888" s="416">
        <v>1396.3644444444444</v>
      </c>
      <c r="AM888" s="416">
        <v>1570.91</v>
      </c>
      <c r="AN888" s="416">
        <v>1920.0011111111114</v>
      </c>
      <c r="AO888" s="416">
        <v>2269.0922222222225</v>
      </c>
      <c r="AP888" s="416">
        <v>2618.1833333333334</v>
      </c>
      <c r="AQ888" s="416">
        <v>3141.82</v>
      </c>
      <c r="AR888" s="416">
        <v>0</v>
      </c>
      <c r="AS888" s="416">
        <v>14.251866752391924</v>
      </c>
      <c r="AT888" s="416">
        <v>3538.4487335366125</v>
      </c>
      <c r="AU888" s="416">
        <v>756.493461023956</v>
      </c>
      <c r="AV888" s="416">
        <v>424.85326976083928</v>
      </c>
      <c r="AW888" s="416">
        <v>125.66028607622333</v>
      </c>
      <c r="AX888" s="416">
        <v>37.159353495744497</v>
      </c>
      <c r="AY888" s="416">
        <v>12.290377502897632</v>
      </c>
      <c r="AZ888" s="416">
        <v>1.9994780095613369</v>
      </c>
      <c r="BA888" s="416">
        <v>0</v>
      </c>
      <c r="BB888" s="416">
        <v>4911.1568261582261</v>
      </c>
      <c r="BC888" s="416">
        <v>33.0022725681293</v>
      </c>
      <c r="BD888" s="416">
        <v>4326.659388507298</v>
      </c>
      <c r="BE888" s="416">
        <v>554.4839797133053</v>
      </c>
      <c r="BF888" s="416">
        <v>182.91571445849857</v>
      </c>
      <c r="BG888" s="416">
        <v>65.4505986975702</v>
      </c>
      <c r="BH888" s="416">
        <v>29.110920653402395</v>
      </c>
      <c r="BI888" s="416">
        <v>16.101593246050914</v>
      </c>
      <c r="BJ888" s="416">
        <v>2.600276272988268</v>
      </c>
      <c r="BK888" s="416">
        <v>0</v>
      </c>
      <c r="BL888" s="416">
        <v>5210.3247441172425</v>
      </c>
      <c r="BM888" s="416">
        <v>47.25</v>
      </c>
      <c r="BN888" s="416">
        <v>7865.11</v>
      </c>
      <c r="BO888" s="416">
        <v>1310.98</v>
      </c>
      <c r="BP888" s="416">
        <v>607.77</v>
      </c>
      <c r="BQ888" s="416">
        <v>191.11</v>
      </c>
      <c r="BR888" s="416">
        <v>66.27</v>
      </c>
      <c r="BS888" s="416">
        <v>28.39</v>
      </c>
      <c r="BT888" s="416">
        <v>4.5999999999999996</v>
      </c>
      <c r="BU888" s="416">
        <v>0</v>
      </c>
      <c r="BV888" s="416">
        <v>10121.480000000001</v>
      </c>
      <c r="BW888" s="416">
        <v>0</v>
      </c>
      <c r="BX888" s="416">
        <v>0</v>
      </c>
      <c r="BY888" s="416">
        <v>0</v>
      </c>
      <c r="BZ888" s="416">
        <v>0</v>
      </c>
      <c r="CA888" s="416">
        <v>0</v>
      </c>
      <c r="CB888" s="416">
        <v>0</v>
      </c>
      <c r="CC888" s="416">
        <v>0</v>
      </c>
      <c r="CD888" s="416">
        <v>0</v>
      </c>
      <c r="CE888" s="416">
        <v>0</v>
      </c>
      <c r="CF888" s="416">
        <v>0</v>
      </c>
      <c r="CG888" s="247"/>
      <c r="CH888" s="247"/>
      <c r="CI888" s="247"/>
      <c r="CJ888" s="247"/>
      <c r="CK888" s="247"/>
      <c r="CL888" s="247"/>
      <c r="CM888" s="247"/>
      <c r="CN888" s="247"/>
      <c r="CO888" s="247"/>
      <c r="CP888" s="247"/>
      <c r="CQ888" s="247"/>
      <c r="CR888" s="247"/>
      <c r="CS888" s="247"/>
      <c r="CT888" s="247"/>
      <c r="CU888" s="247"/>
      <c r="CV888" s="247"/>
      <c r="CW888" s="247"/>
      <c r="CX888" s="247"/>
      <c r="CY888" s="247"/>
      <c r="CZ888" s="247"/>
      <c r="DA888" s="247"/>
      <c r="DB888" s="247"/>
      <c r="DC888" s="247"/>
      <c r="DD888" s="247"/>
      <c r="DE888" s="247"/>
    </row>
    <row r="889" spans="1:109" x14ac:dyDescent="0.2">
      <c r="A889" s="150" t="s">
        <v>597</v>
      </c>
      <c r="B889" s="151" t="s">
        <v>276</v>
      </c>
      <c r="C889" s="152" t="s">
        <v>69</v>
      </c>
      <c r="D889" s="404" t="s">
        <v>596</v>
      </c>
      <c r="E889" s="416">
        <v>3227</v>
      </c>
      <c r="F889" s="416">
        <v>1240712</v>
      </c>
      <c r="G889" s="416">
        <v>1491293</v>
      </c>
      <c r="H889" s="416">
        <v>831402</v>
      </c>
      <c r="I889" s="416">
        <v>435478</v>
      </c>
      <c r="J889" s="416">
        <v>128232</v>
      </c>
      <c r="K889" s="416">
        <v>41415</v>
      </c>
      <c r="L889" s="416">
        <v>17626</v>
      </c>
      <c r="M889" s="416">
        <v>0</v>
      </c>
      <c r="N889" s="416">
        <v>4189385</v>
      </c>
      <c r="O889" s="416">
        <v>5081</v>
      </c>
      <c r="P889" s="416">
        <v>1028694</v>
      </c>
      <c r="Q889" s="416">
        <v>1162540</v>
      </c>
      <c r="R889" s="416">
        <v>258627</v>
      </c>
      <c r="S889" s="416">
        <v>125362</v>
      </c>
      <c r="T889" s="416">
        <v>33921</v>
      </c>
      <c r="U889" s="416">
        <v>19696</v>
      </c>
      <c r="V889" s="416">
        <v>6287</v>
      </c>
      <c r="W889" s="416">
        <v>0</v>
      </c>
      <c r="X889" s="416">
        <v>2640208</v>
      </c>
      <c r="Y889" s="416">
        <v>8308</v>
      </c>
      <c r="Z889" s="416">
        <v>2269406</v>
      </c>
      <c r="AA889" s="416">
        <v>2653833</v>
      </c>
      <c r="AB889" s="416">
        <v>1090029</v>
      </c>
      <c r="AC889" s="416">
        <v>560840</v>
      </c>
      <c r="AD889" s="416">
        <v>162153</v>
      </c>
      <c r="AE889" s="416">
        <v>61111</v>
      </c>
      <c r="AF889" s="416">
        <v>23913</v>
      </c>
      <c r="AG889" s="416">
        <v>0</v>
      </c>
      <c r="AH889" s="416">
        <v>6829593</v>
      </c>
      <c r="AI889" s="416">
        <v>855.53888888888889</v>
      </c>
      <c r="AJ889" s="416">
        <v>1026.6466666666665</v>
      </c>
      <c r="AK889" s="416">
        <v>1197.7544444444445</v>
      </c>
      <c r="AL889" s="416">
        <v>1368.8622222222223</v>
      </c>
      <c r="AM889" s="416">
        <v>1539.97</v>
      </c>
      <c r="AN889" s="416">
        <v>1882.1855555555558</v>
      </c>
      <c r="AO889" s="416">
        <v>2224.4011111111113</v>
      </c>
      <c r="AP889" s="416">
        <v>2566.6166666666668</v>
      </c>
      <c r="AQ889" s="416">
        <v>3079.94</v>
      </c>
      <c r="AR889" s="416">
        <v>0</v>
      </c>
      <c r="AS889" s="416">
        <v>3.7718916602271473</v>
      </c>
      <c r="AT889" s="416">
        <v>1208.5092566738315</v>
      </c>
      <c r="AU889" s="416">
        <v>1245.0740691609019</v>
      </c>
      <c r="AV889" s="416">
        <v>607.36718897121375</v>
      </c>
      <c r="AW889" s="416">
        <v>282.78343084605541</v>
      </c>
      <c r="AX889" s="416">
        <v>68.12930830411689</v>
      </c>
      <c r="AY889" s="416">
        <v>18.61849456607796</v>
      </c>
      <c r="AZ889" s="416">
        <v>6.867406507918985</v>
      </c>
      <c r="BA889" s="416">
        <v>0</v>
      </c>
      <c r="BB889" s="416">
        <v>3441.1210466903435</v>
      </c>
      <c r="BC889" s="416">
        <v>5.9389468626012194</v>
      </c>
      <c r="BD889" s="416">
        <v>1001.9941946921045</v>
      </c>
      <c r="BE889" s="416">
        <v>970.59961279394122</v>
      </c>
      <c r="BF889" s="416">
        <v>188.93574225471923</v>
      </c>
      <c r="BG889" s="416">
        <v>81.405481924972563</v>
      </c>
      <c r="BH889" s="416">
        <v>18.022133843221265</v>
      </c>
      <c r="BI889" s="416">
        <v>8.8545181449588668</v>
      </c>
      <c r="BJ889" s="416">
        <v>2.4495282375630691</v>
      </c>
      <c r="BK889" s="416">
        <v>0</v>
      </c>
      <c r="BL889" s="416">
        <v>2278.2001587540817</v>
      </c>
      <c r="BM889" s="416">
        <v>9.7100000000000009</v>
      </c>
      <c r="BN889" s="416">
        <v>2210.5</v>
      </c>
      <c r="BO889" s="416">
        <v>2215.67</v>
      </c>
      <c r="BP889" s="416">
        <v>796.3</v>
      </c>
      <c r="BQ889" s="416">
        <v>364.19</v>
      </c>
      <c r="BR889" s="416">
        <v>86.15</v>
      </c>
      <c r="BS889" s="416">
        <v>27.47</v>
      </c>
      <c r="BT889" s="416">
        <v>9.32</v>
      </c>
      <c r="BU889" s="416">
        <v>0</v>
      </c>
      <c r="BV889" s="416">
        <v>5719.3099999999995</v>
      </c>
      <c r="BW889" s="416">
        <v>0</v>
      </c>
      <c r="BX889" s="416">
        <v>0</v>
      </c>
      <c r="BY889" s="416">
        <v>0</v>
      </c>
      <c r="BZ889" s="416">
        <v>0</v>
      </c>
      <c r="CA889" s="416">
        <v>0</v>
      </c>
      <c r="CB889" s="416">
        <v>0</v>
      </c>
      <c r="CC889" s="416">
        <v>0</v>
      </c>
      <c r="CD889" s="416">
        <v>0</v>
      </c>
      <c r="CE889" s="416">
        <v>0</v>
      </c>
      <c r="CF889" s="416">
        <v>0</v>
      </c>
      <c r="CG889" s="247"/>
      <c r="CH889" s="247"/>
      <c r="CI889" s="247"/>
      <c r="CJ889" s="247"/>
      <c r="CK889" s="247"/>
      <c r="CL889" s="247"/>
      <c r="CM889" s="247"/>
      <c r="CN889" s="247"/>
      <c r="CO889" s="247"/>
      <c r="CP889" s="247"/>
      <c r="CQ889" s="247"/>
      <c r="CR889" s="247"/>
      <c r="CS889" s="247"/>
      <c r="CT889" s="247"/>
      <c r="CU889" s="247"/>
      <c r="CV889" s="247"/>
      <c r="CW889" s="247"/>
      <c r="CX889" s="247"/>
      <c r="CY889" s="247"/>
      <c r="CZ889" s="247"/>
      <c r="DA889" s="247"/>
      <c r="DB889" s="247"/>
      <c r="DC889" s="247"/>
      <c r="DD889" s="247"/>
      <c r="DE889" s="247"/>
    </row>
    <row r="890" spans="1:109" x14ac:dyDescent="0.2">
      <c r="A890" s="150" t="s">
        <v>598</v>
      </c>
      <c r="B890" s="151" t="s">
        <v>284</v>
      </c>
      <c r="C890" s="152" t="s">
        <v>285</v>
      </c>
      <c r="D890" s="404" t="s">
        <v>317</v>
      </c>
      <c r="E890" s="416">
        <v>3739.63</v>
      </c>
      <c r="F890" s="416">
        <v>1454272.78</v>
      </c>
      <c r="G890" s="416">
        <v>1904535.42</v>
      </c>
      <c r="H890" s="416">
        <v>1353795.42</v>
      </c>
      <c r="I890" s="416">
        <v>600679.38</v>
      </c>
      <c r="J890" s="416">
        <v>267708.99</v>
      </c>
      <c r="K890" s="416">
        <v>96309.22</v>
      </c>
      <c r="L890" s="416">
        <v>47922.97</v>
      </c>
      <c r="M890" s="416">
        <v>2886.42</v>
      </c>
      <c r="N890" s="416">
        <v>5731850.2299999995</v>
      </c>
      <c r="O890" s="416">
        <v>8505.11</v>
      </c>
      <c r="P890" s="416">
        <v>1613143.08</v>
      </c>
      <c r="Q890" s="416">
        <v>1758992.39</v>
      </c>
      <c r="R890" s="416">
        <v>827484.02</v>
      </c>
      <c r="S890" s="416">
        <v>277177.62</v>
      </c>
      <c r="T890" s="416">
        <v>129284.54</v>
      </c>
      <c r="U890" s="416">
        <v>42613.34</v>
      </c>
      <c r="V890" s="416">
        <v>17544.55</v>
      </c>
      <c r="W890" s="416">
        <v>682.18</v>
      </c>
      <c r="X890" s="416">
        <v>4675426.8299999991</v>
      </c>
      <c r="Y890" s="416">
        <v>12244.740000000002</v>
      </c>
      <c r="Z890" s="416">
        <v>3067415.8600000003</v>
      </c>
      <c r="AA890" s="416">
        <v>3663527.8099999996</v>
      </c>
      <c r="AB890" s="416">
        <v>2181279.44</v>
      </c>
      <c r="AC890" s="416">
        <v>877857</v>
      </c>
      <c r="AD890" s="416">
        <v>396993.52999999997</v>
      </c>
      <c r="AE890" s="416">
        <v>138922.56</v>
      </c>
      <c r="AF890" s="416">
        <v>65467.520000000004</v>
      </c>
      <c r="AG890" s="416">
        <v>3568.6</v>
      </c>
      <c r="AH890" s="416">
        <v>10407277.059999999</v>
      </c>
      <c r="AI890" s="416">
        <v>810.36666666666679</v>
      </c>
      <c r="AJ890" s="416">
        <v>972.44</v>
      </c>
      <c r="AK890" s="416">
        <v>1134.5133333333333</v>
      </c>
      <c r="AL890" s="416">
        <v>1296.5866666666666</v>
      </c>
      <c r="AM890" s="416">
        <v>1458.66</v>
      </c>
      <c r="AN890" s="416">
        <v>1782.8066666666668</v>
      </c>
      <c r="AO890" s="416">
        <v>2106.9533333333334</v>
      </c>
      <c r="AP890" s="416">
        <v>2431.1000000000004</v>
      </c>
      <c r="AQ890" s="416">
        <v>2917.32</v>
      </c>
      <c r="AR890" s="416">
        <v>0</v>
      </c>
      <c r="AS890" s="416">
        <v>4.6147381843609887</v>
      </c>
      <c r="AT890" s="416">
        <v>1495.4884414462588</v>
      </c>
      <c r="AU890" s="416">
        <v>1678.7245808775569</v>
      </c>
      <c r="AV890" s="416">
        <v>1044.1225833984615</v>
      </c>
      <c r="AW890" s="416">
        <v>411.80218830981858</v>
      </c>
      <c r="AX890" s="416">
        <v>150.16153742600616</v>
      </c>
      <c r="AY890" s="416">
        <v>45.710181842344241</v>
      </c>
      <c r="AZ890" s="416">
        <v>19.712463493891651</v>
      </c>
      <c r="BA890" s="416">
        <v>0.98940808687425441</v>
      </c>
      <c r="BB890" s="416">
        <v>4851.3261230655735</v>
      </c>
      <c r="BC890" s="416">
        <v>10.495384805232199</v>
      </c>
      <c r="BD890" s="416">
        <v>1658.8612973551067</v>
      </c>
      <c r="BE890" s="416">
        <v>1550.4378294364103</v>
      </c>
      <c r="BF890" s="416">
        <v>638.2018582123319</v>
      </c>
      <c r="BG890" s="416">
        <v>190.02208876640202</v>
      </c>
      <c r="BH890" s="416">
        <v>72.517420097898054</v>
      </c>
      <c r="BI890" s="416">
        <v>20.225099116259493</v>
      </c>
      <c r="BJ890" s="416">
        <v>7.2167125992349126</v>
      </c>
      <c r="BK890" s="416">
        <v>0.23383790602333646</v>
      </c>
      <c r="BL890" s="416">
        <v>4148.211528294898</v>
      </c>
      <c r="BM890" s="416">
        <v>15.11</v>
      </c>
      <c r="BN890" s="416">
        <v>3154.35</v>
      </c>
      <c r="BO890" s="416">
        <v>3229.16</v>
      </c>
      <c r="BP890" s="416">
        <v>1682.32</v>
      </c>
      <c r="BQ890" s="416">
        <v>601.82000000000005</v>
      </c>
      <c r="BR890" s="416">
        <v>222.68</v>
      </c>
      <c r="BS890" s="416">
        <v>65.94</v>
      </c>
      <c r="BT890" s="416">
        <v>26.93</v>
      </c>
      <c r="BU890" s="416">
        <v>1.22</v>
      </c>
      <c r="BV890" s="416">
        <v>8999.5300000000007</v>
      </c>
      <c r="BW890" s="416">
        <v>15.11</v>
      </c>
      <c r="BX890" s="416">
        <v>3154.35</v>
      </c>
      <c r="BY890" s="416">
        <v>3229.16</v>
      </c>
      <c r="BZ890" s="416">
        <v>1682.32</v>
      </c>
      <c r="CA890" s="416">
        <v>601.82000000000005</v>
      </c>
      <c r="CB890" s="416">
        <v>222.68</v>
      </c>
      <c r="CC890" s="416">
        <v>65.94</v>
      </c>
      <c r="CD890" s="416">
        <v>26.93</v>
      </c>
      <c r="CE890" s="416">
        <v>1.22</v>
      </c>
      <c r="CF890" s="416">
        <v>8999.5300000000007</v>
      </c>
      <c r="CG890" s="247"/>
      <c r="CH890" s="247"/>
      <c r="CI890" s="247"/>
      <c r="CJ890" s="247"/>
      <c r="CK890" s="247"/>
      <c r="CL890" s="247"/>
      <c r="CM890" s="247"/>
      <c r="CN890" s="247"/>
      <c r="CO890" s="247"/>
      <c r="CP890" s="247"/>
      <c r="CQ890" s="247"/>
      <c r="CR890" s="247"/>
      <c r="CS890" s="247"/>
      <c r="CT890" s="247"/>
      <c r="CU890" s="247"/>
      <c r="CV890" s="247"/>
      <c r="CW890" s="247"/>
      <c r="CX890" s="247"/>
      <c r="CY890" s="247"/>
      <c r="CZ890" s="247"/>
      <c r="DA890" s="247"/>
      <c r="DB890" s="247"/>
      <c r="DC890" s="247"/>
      <c r="DD890" s="247"/>
      <c r="DE890" s="247"/>
    </row>
    <row r="891" spans="1:109" x14ac:dyDescent="0.2">
      <c r="A891" s="150" t="s">
        <v>600</v>
      </c>
      <c r="B891" s="151" t="s">
        <v>282</v>
      </c>
      <c r="C891" s="152" t="s">
        <v>293</v>
      </c>
      <c r="D891" s="404" t="s">
        <v>599</v>
      </c>
      <c r="E891" s="416">
        <v>24352</v>
      </c>
      <c r="F891" s="416">
        <v>5197025</v>
      </c>
      <c r="G891" s="416">
        <v>946675</v>
      </c>
      <c r="H891" s="416">
        <v>814080</v>
      </c>
      <c r="I891" s="416">
        <v>171336</v>
      </c>
      <c r="J891" s="416">
        <v>53998</v>
      </c>
      <c r="K891" s="416">
        <v>10572</v>
      </c>
      <c r="L891" s="416">
        <v>2485</v>
      </c>
      <c r="M891" s="416">
        <v>0</v>
      </c>
      <c r="N891" s="416">
        <v>7220523</v>
      </c>
      <c r="O891" s="416">
        <v>28252</v>
      </c>
      <c r="P891" s="416">
        <v>6840714</v>
      </c>
      <c r="Q891" s="416">
        <v>540854</v>
      </c>
      <c r="R891" s="416">
        <v>276806</v>
      </c>
      <c r="S891" s="416">
        <v>67237</v>
      </c>
      <c r="T891" s="416">
        <v>25825</v>
      </c>
      <c r="U891" s="416">
        <v>7283</v>
      </c>
      <c r="V891" s="416">
        <v>0</v>
      </c>
      <c r="W891" s="416">
        <v>0</v>
      </c>
      <c r="X891" s="416">
        <v>7786971</v>
      </c>
      <c r="Y891" s="416">
        <v>52604</v>
      </c>
      <c r="Z891" s="416">
        <v>12037739</v>
      </c>
      <c r="AA891" s="416">
        <v>1487529</v>
      </c>
      <c r="AB891" s="416">
        <v>1090886</v>
      </c>
      <c r="AC891" s="416">
        <v>238573</v>
      </c>
      <c r="AD891" s="416">
        <v>79823</v>
      </c>
      <c r="AE891" s="416">
        <v>17855</v>
      </c>
      <c r="AF891" s="416">
        <v>2485</v>
      </c>
      <c r="AG891" s="416">
        <v>0</v>
      </c>
      <c r="AH891" s="416">
        <v>15007494</v>
      </c>
      <c r="AI891" s="416">
        <v>828.32777777777778</v>
      </c>
      <c r="AJ891" s="416">
        <v>993.99333333333334</v>
      </c>
      <c r="AK891" s="416">
        <v>1159.6588888888889</v>
      </c>
      <c r="AL891" s="416">
        <v>1325.3244444444445</v>
      </c>
      <c r="AM891" s="416">
        <v>1490.99</v>
      </c>
      <c r="AN891" s="416">
        <v>1822.3211111111113</v>
      </c>
      <c r="AO891" s="416">
        <v>2153.652222222222</v>
      </c>
      <c r="AP891" s="416">
        <v>2484.9833333333336</v>
      </c>
      <c r="AQ891" s="416">
        <v>2981.98</v>
      </c>
      <c r="AR891" s="416">
        <v>0</v>
      </c>
      <c r="AS891" s="416">
        <v>29.398989932863401</v>
      </c>
      <c r="AT891" s="416">
        <v>5228.4304388359415</v>
      </c>
      <c r="AU891" s="416">
        <v>816.33919169717535</v>
      </c>
      <c r="AV891" s="416">
        <v>614.24959255259932</v>
      </c>
      <c r="AW891" s="416">
        <v>114.91425160463852</v>
      </c>
      <c r="AX891" s="416">
        <v>29.631440732789496</v>
      </c>
      <c r="AY891" s="416">
        <v>4.9088705645758344</v>
      </c>
      <c r="AZ891" s="416">
        <v>1.0000067069530982</v>
      </c>
      <c r="BA891" s="416">
        <v>0</v>
      </c>
      <c r="BB891" s="416">
        <v>6838.8727826275353</v>
      </c>
      <c r="BC891" s="416">
        <v>34.107271007853839</v>
      </c>
      <c r="BD891" s="416">
        <v>6882.052193509011</v>
      </c>
      <c r="BE891" s="416">
        <v>466.39059570199282</v>
      </c>
      <c r="BF891" s="416">
        <v>208.85904667368661</v>
      </c>
      <c r="BG891" s="416">
        <v>45.095540546884955</v>
      </c>
      <c r="BH891" s="416">
        <v>14.171487035154797</v>
      </c>
      <c r="BI891" s="416">
        <v>3.3816973440981655</v>
      </c>
      <c r="BJ891" s="416">
        <v>0</v>
      </c>
      <c r="BK891" s="416">
        <v>0</v>
      </c>
      <c r="BL891" s="416">
        <v>7654.0578318186826</v>
      </c>
      <c r="BM891" s="416">
        <v>63.51</v>
      </c>
      <c r="BN891" s="416">
        <v>12110.48</v>
      </c>
      <c r="BO891" s="416">
        <v>1282.73</v>
      </c>
      <c r="BP891" s="416">
        <v>823.11</v>
      </c>
      <c r="BQ891" s="416">
        <v>160.01</v>
      </c>
      <c r="BR891" s="416">
        <v>43.8</v>
      </c>
      <c r="BS891" s="416">
        <v>8.2899999999999991</v>
      </c>
      <c r="BT891" s="416">
        <v>1</v>
      </c>
      <c r="BU891" s="416">
        <v>0</v>
      </c>
      <c r="BV891" s="416">
        <v>14492.93</v>
      </c>
      <c r="BW891" s="416">
        <v>0</v>
      </c>
      <c r="BX891" s="416">
        <v>0</v>
      </c>
      <c r="BY891" s="416">
        <v>0</v>
      </c>
      <c r="BZ891" s="416">
        <v>0</v>
      </c>
      <c r="CA891" s="416">
        <v>0</v>
      </c>
      <c r="CB891" s="416">
        <v>0</v>
      </c>
      <c r="CC891" s="416">
        <v>0</v>
      </c>
      <c r="CD891" s="416">
        <v>0</v>
      </c>
      <c r="CE891" s="416">
        <v>0</v>
      </c>
      <c r="CF891" s="416">
        <v>0</v>
      </c>
      <c r="CG891" s="247"/>
      <c r="CH891" s="247"/>
      <c r="CI891" s="247"/>
      <c r="CJ891" s="247"/>
      <c r="CK891" s="247"/>
      <c r="CL891" s="247"/>
      <c r="CM891" s="247"/>
      <c r="CN891" s="247"/>
      <c r="CO891" s="247"/>
      <c r="CP891" s="247"/>
      <c r="CQ891" s="247"/>
      <c r="CR891" s="247"/>
      <c r="CS891" s="247"/>
      <c r="CT891" s="247"/>
      <c r="CU891" s="247"/>
      <c r="CV891" s="247"/>
      <c r="CW891" s="247"/>
      <c r="CX891" s="247"/>
      <c r="CY891" s="247"/>
      <c r="CZ891" s="247"/>
      <c r="DA891" s="247"/>
      <c r="DB891" s="247"/>
      <c r="DC891" s="247"/>
      <c r="DD891" s="247"/>
      <c r="DE891" s="247"/>
    </row>
    <row r="892" spans="1:109" x14ac:dyDescent="0.2">
      <c r="A892" s="150" t="s">
        <v>602</v>
      </c>
      <c r="B892" s="151" t="s">
        <v>276</v>
      </c>
      <c r="C892" s="152" t="s">
        <v>286</v>
      </c>
      <c r="D892" s="404" t="s">
        <v>601</v>
      </c>
      <c r="E892" s="416">
        <v>1132</v>
      </c>
      <c r="F892" s="416">
        <v>783896</v>
      </c>
      <c r="G892" s="416">
        <v>667167</v>
      </c>
      <c r="H892" s="416">
        <v>393934</v>
      </c>
      <c r="I892" s="416">
        <v>214053</v>
      </c>
      <c r="J892" s="416">
        <v>79896</v>
      </c>
      <c r="K892" s="416">
        <v>54041</v>
      </c>
      <c r="L892" s="416">
        <v>29926</v>
      </c>
      <c r="M892" s="416">
        <v>1885</v>
      </c>
      <c r="N892" s="416">
        <v>2225930</v>
      </c>
      <c r="O892" s="416">
        <v>858</v>
      </c>
      <c r="P892" s="416">
        <v>767920</v>
      </c>
      <c r="Q892" s="416">
        <v>540821</v>
      </c>
      <c r="R892" s="416">
        <v>204629</v>
      </c>
      <c r="S892" s="416">
        <v>64377</v>
      </c>
      <c r="T892" s="416">
        <v>23954</v>
      </c>
      <c r="U892" s="416">
        <v>9649</v>
      </c>
      <c r="V892" s="416">
        <v>7616</v>
      </c>
      <c r="W892" s="416">
        <v>0</v>
      </c>
      <c r="X892" s="416">
        <v>1619824</v>
      </c>
      <c r="Y892" s="416">
        <v>1990</v>
      </c>
      <c r="Z892" s="416">
        <v>1551816</v>
      </c>
      <c r="AA892" s="416">
        <v>1207988</v>
      </c>
      <c r="AB892" s="416">
        <v>598563</v>
      </c>
      <c r="AC892" s="416">
        <v>278430</v>
      </c>
      <c r="AD892" s="416">
        <v>103850</v>
      </c>
      <c r="AE892" s="416">
        <v>63690</v>
      </c>
      <c r="AF892" s="416">
        <v>37542</v>
      </c>
      <c r="AG892" s="416">
        <v>1885</v>
      </c>
      <c r="AH892" s="416">
        <v>3845754</v>
      </c>
      <c r="AI892" s="416">
        <v>911.91111111111115</v>
      </c>
      <c r="AJ892" s="416">
        <v>1094.2933333333333</v>
      </c>
      <c r="AK892" s="416">
        <v>1276.6755555555555</v>
      </c>
      <c r="AL892" s="416">
        <v>1459.0577777777778</v>
      </c>
      <c r="AM892" s="416">
        <v>1641.44</v>
      </c>
      <c r="AN892" s="416">
        <v>2006.2044444444446</v>
      </c>
      <c r="AO892" s="416">
        <v>2370.9688888888891</v>
      </c>
      <c r="AP892" s="416">
        <v>2735.7333333333336</v>
      </c>
      <c r="AQ892" s="416">
        <v>3282.88</v>
      </c>
      <c r="AR892" s="416">
        <v>0</v>
      </c>
      <c r="AS892" s="416">
        <v>1.2413490593625109</v>
      </c>
      <c r="AT892" s="416">
        <v>716.34905936251096</v>
      </c>
      <c r="AU892" s="416">
        <v>522.58147898012896</v>
      </c>
      <c r="AV892" s="416">
        <v>269.99204966370991</v>
      </c>
      <c r="AW892" s="416">
        <v>130.40561945608732</v>
      </c>
      <c r="AX892" s="416">
        <v>39.824455688574993</v>
      </c>
      <c r="AY892" s="416">
        <v>22.792791695096987</v>
      </c>
      <c r="AZ892" s="416">
        <v>10.938931669753387</v>
      </c>
      <c r="BA892" s="416">
        <v>0.57419095428404321</v>
      </c>
      <c r="BB892" s="416">
        <v>1714.6999265295092</v>
      </c>
      <c r="BC892" s="416">
        <v>0.94088117750268052</v>
      </c>
      <c r="BD892" s="416">
        <v>701.74968320499079</v>
      </c>
      <c r="BE892" s="416">
        <v>423.61663278236529</v>
      </c>
      <c r="BF892" s="416">
        <v>140.24735902622086</v>
      </c>
      <c r="BG892" s="416">
        <v>39.219831367579687</v>
      </c>
      <c r="BH892" s="416">
        <v>11.939959592021196</v>
      </c>
      <c r="BI892" s="416">
        <v>4.0696442898168206</v>
      </c>
      <c r="BJ892" s="416">
        <v>2.7838970659908369</v>
      </c>
      <c r="BK892" s="416">
        <v>0</v>
      </c>
      <c r="BL892" s="416">
        <v>1324.5678885064883</v>
      </c>
      <c r="BM892" s="416">
        <v>2.1800000000000002</v>
      </c>
      <c r="BN892" s="416">
        <v>1418.1</v>
      </c>
      <c r="BO892" s="416">
        <v>946.2</v>
      </c>
      <c r="BP892" s="416">
        <v>410.24</v>
      </c>
      <c r="BQ892" s="416">
        <v>169.63</v>
      </c>
      <c r="BR892" s="416">
        <v>51.76</v>
      </c>
      <c r="BS892" s="416">
        <v>26.86</v>
      </c>
      <c r="BT892" s="416">
        <v>13.72</v>
      </c>
      <c r="BU892" s="416">
        <v>0.56999999999999995</v>
      </c>
      <c r="BV892" s="416">
        <v>3039.2600000000007</v>
      </c>
      <c r="BW892" s="416">
        <v>0</v>
      </c>
      <c r="BX892" s="416">
        <v>0</v>
      </c>
      <c r="BY892" s="416">
        <v>0</v>
      </c>
      <c r="BZ892" s="416">
        <v>0</v>
      </c>
      <c r="CA892" s="416">
        <v>0</v>
      </c>
      <c r="CB892" s="416">
        <v>0</v>
      </c>
      <c r="CC892" s="416">
        <v>0</v>
      </c>
      <c r="CD892" s="416">
        <v>0</v>
      </c>
      <c r="CE892" s="416">
        <v>0</v>
      </c>
      <c r="CF892" s="416">
        <v>0</v>
      </c>
      <c r="CG892" s="247"/>
      <c r="CH892" s="247"/>
      <c r="CI892" s="247"/>
      <c r="CJ892" s="247"/>
      <c r="CK892" s="247"/>
      <c r="CL892" s="247"/>
      <c r="CM892" s="247"/>
      <c r="CN892" s="247"/>
      <c r="CO892" s="247"/>
      <c r="CP892" s="247"/>
      <c r="CQ892" s="247"/>
      <c r="CR892" s="247"/>
      <c r="CS892" s="247"/>
      <c r="CT892" s="247"/>
      <c r="CU892" s="247"/>
      <c r="CV892" s="247"/>
      <c r="CW892" s="247"/>
      <c r="CX892" s="247"/>
      <c r="CY892" s="247"/>
      <c r="CZ892" s="247"/>
      <c r="DA892" s="247"/>
      <c r="DB892" s="247"/>
      <c r="DC892" s="247"/>
      <c r="DD892" s="247"/>
      <c r="DE892" s="247"/>
    </row>
    <row r="893" spans="1:109" x14ac:dyDescent="0.2">
      <c r="A893" s="150" t="s">
        <v>604</v>
      </c>
      <c r="B893" s="151" t="s">
        <v>276</v>
      </c>
      <c r="C893" s="152" t="s">
        <v>279</v>
      </c>
      <c r="D893" s="404" t="s">
        <v>603</v>
      </c>
      <c r="E893" s="416">
        <v>4652</v>
      </c>
      <c r="F893" s="416">
        <v>907820</v>
      </c>
      <c r="G893" s="416">
        <v>946846</v>
      </c>
      <c r="H893" s="416">
        <v>381707</v>
      </c>
      <c r="I893" s="416">
        <v>125360</v>
      </c>
      <c r="J893" s="416">
        <v>57643</v>
      </c>
      <c r="K893" s="416">
        <v>11979</v>
      </c>
      <c r="L893" s="416">
        <v>14518</v>
      </c>
      <c r="M893" s="416">
        <v>0</v>
      </c>
      <c r="N893" s="416">
        <v>2450525</v>
      </c>
      <c r="O893" s="416">
        <v>4705</v>
      </c>
      <c r="P893" s="416">
        <v>939804</v>
      </c>
      <c r="Q893" s="416">
        <v>926675</v>
      </c>
      <c r="R893" s="416">
        <v>174261</v>
      </c>
      <c r="S893" s="416">
        <v>62918</v>
      </c>
      <c r="T893" s="416">
        <v>35998</v>
      </c>
      <c r="U893" s="416">
        <v>14002</v>
      </c>
      <c r="V893" s="416">
        <v>5229</v>
      </c>
      <c r="W893" s="416">
        <v>0</v>
      </c>
      <c r="X893" s="416">
        <v>2163592</v>
      </c>
      <c r="Y893" s="416">
        <v>9357</v>
      </c>
      <c r="Z893" s="416">
        <v>1847624</v>
      </c>
      <c r="AA893" s="416">
        <v>1873521</v>
      </c>
      <c r="AB893" s="416">
        <v>555968</v>
      </c>
      <c r="AC893" s="416">
        <v>188278</v>
      </c>
      <c r="AD893" s="416">
        <v>93640</v>
      </c>
      <c r="AE893" s="416">
        <v>25981</v>
      </c>
      <c r="AF893" s="416">
        <v>19747</v>
      </c>
      <c r="AG893" s="416">
        <v>0</v>
      </c>
      <c r="AH893" s="416">
        <v>4614116</v>
      </c>
      <c r="AI893" s="416">
        <v>862.33888888888896</v>
      </c>
      <c r="AJ893" s="416">
        <v>1034.8066666666666</v>
      </c>
      <c r="AK893" s="416">
        <v>1207.2744444444445</v>
      </c>
      <c r="AL893" s="416">
        <v>1379.7422222222222</v>
      </c>
      <c r="AM893" s="416">
        <v>1552.21</v>
      </c>
      <c r="AN893" s="416">
        <v>1897.1455555555558</v>
      </c>
      <c r="AO893" s="416">
        <v>2242.0811111111111</v>
      </c>
      <c r="AP893" s="416">
        <v>2587.0166666666669</v>
      </c>
      <c r="AQ893" s="416">
        <v>3104.42</v>
      </c>
      <c r="AR893" s="416">
        <v>0</v>
      </c>
      <c r="AS893" s="416">
        <v>5.3946308811307748</v>
      </c>
      <c r="AT893" s="416">
        <v>877.28464576313775</v>
      </c>
      <c r="AU893" s="416">
        <v>784.28397483035701</v>
      </c>
      <c r="AV893" s="416">
        <v>276.65095251286874</v>
      </c>
      <c r="AW893" s="416">
        <v>80.762267992088695</v>
      </c>
      <c r="AX893" s="416">
        <v>30.384068228818613</v>
      </c>
      <c r="AY893" s="416">
        <v>5.3428040317700862</v>
      </c>
      <c r="AZ893" s="416">
        <v>5.6118695279633553</v>
      </c>
      <c r="BA893" s="416">
        <v>0</v>
      </c>
      <c r="BB893" s="416">
        <v>2065.7152137681346</v>
      </c>
      <c r="BC893" s="416">
        <v>5.456091637085188</v>
      </c>
      <c r="BD893" s="416">
        <v>908.19283473241387</v>
      </c>
      <c r="BE893" s="416">
        <v>767.57609196840997</v>
      </c>
      <c r="BF893" s="416">
        <v>126.29967916712302</v>
      </c>
      <c r="BG893" s="416">
        <v>40.534463764567938</v>
      </c>
      <c r="BH893" s="416">
        <v>18.974822408636129</v>
      </c>
      <c r="BI893" s="416">
        <v>6.2450907465435135</v>
      </c>
      <c r="BJ893" s="416">
        <v>2.0212471250668402</v>
      </c>
      <c r="BK893" s="416">
        <v>0</v>
      </c>
      <c r="BL893" s="416">
        <v>1875.3003215498466</v>
      </c>
      <c r="BM893" s="416">
        <v>10.85</v>
      </c>
      <c r="BN893" s="416">
        <v>1785.48</v>
      </c>
      <c r="BO893" s="416">
        <v>1551.86</v>
      </c>
      <c r="BP893" s="416">
        <v>402.95</v>
      </c>
      <c r="BQ893" s="416">
        <v>121.3</v>
      </c>
      <c r="BR893" s="416">
        <v>49.36</v>
      </c>
      <c r="BS893" s="416">
        <v>11.59</v>
      </c>
      <c r="BT893" s="416">
        <v>7.63</v>
      </c>
      <c r="BU893" s="416">
        <v>0</v>
      </c>
      <c r="BV893" s="416">
        <v>3941.02</v>
      </c>
      <c r="BW893" s="416">
        <v>10.9</v>
      </c>
      <c r="BX893" s="416">
        <v>1785.5</v>
      </c>
      <c r="BY893" s="416">
        <v>1551.9</v>
      </c>
      <c r="BZ893" s="416">
        <v>403</v>
      </c>
      <c r="CA893" s="416">
        <v>121.3</v>
      </c>
      <c r="CB893" s="416">
        <v>49.4</v>
      </c>
      <c r="CC893" s="416">
        <v>11.6</v>
      </c>
      <c r="CD893" s="416">
        <v>7.6</v>
      </c>
      <c r="CE893" s="416">
        <v>0</v>
      </c>
      <c r="CF893" s="416">
        <v>3941.2000000000003</v>
      </c>
      <c r="CG893" s="247"/>
      <c r="CH893" s="247"/>
      <c r="CI893" s="247"/>
      <c r="CJ893" s="247"/>
      <c r="CK893" s="247"/>
      <c r="CL893" s="247"/>
      <c r="CM893" s="247"/>
      <c r="CN893" s="247"/>
      <c r="CO893" s="247"/>
      <c r="CP893" s="247"/>
      <c r="CQ893" s="247"/>
      <c r="CR893" s="247"/>
      <c r="CS893" s="247"/>
      <c r="CT893" s="247"/>
      <c r="CU893" s="247"/>
      <c r="CV893" s="247"/>
      <c r="CW893" s="247"/>
      <c r="CX893" s="247"/>
      <c r="CY893" s="247"/>
      <c r="CZ893" s="247"/>
      <c r="DA893" s="247"/>
      <c r="DB893" s="247"/>
      <c r="DC893" s="247"/>
      <c r="DD893" s="247"/>
      <c r="DE893" s="247"/>
    </row>
    <row r="894" spans="1:109" x14ac:dyDescent="0.2">
      <c r="A894" s="150" t="s">
        <v>606</v>
      </c>
      <c r="B894" s="151" t="s">
        <v>276</v>
      </c>
      <c r="C894" s="152" t="s">
        <v>279</v>
      </c>
      <c r="D894" s="404" t="s">
        <v>605</v>
      </c>
      <c r="E894" s="416">
        <v>5473</v>
      </c>
      <c r="F894" s="416">
        <v>2350652</v>
      </c>
      <c r="G894" s="416">
        <v>1349804</v>
      </c>
      <c r="H894" s="416">
        <v>1056094</v>
      </c>
      <c r="I894" s="416">
        <v>327024</v>
      </c>
      <c r="J894" s="416">
        <v>98481</v>
      </c>
      <c r="K894" s="416">
        <v>53421</v>
      </c>
      <c r="L894" s="416">
        <v>8806</v>
      </c>
      <c r="M894" s="416">
        <v>0</v>
      </c>
      <c r="N894" s="416">
        <v>5249755</v>
      </c>
      <c r="O894" s="416">
        <v>9194</v>
      </c>
      <c r="P894" s="416">
        <v>3926042</v>
      </c>
      <c r="Q894" s="416">
        <v>1348709</v>
      </c>
      <c r="R894" s="416">
        <v>812754</v>
      </c>
      <c r="S894" s="416">
        <v>323182</v>
      </c>
      <c r="T894" s="416">
        <v>90803</v>
      </c>
      <c r="U894" s="416">
        <v>37312</v>
      </c>
      <c r="V894" s="416">
        <v>10578</v>
      </c>
      <c r="W894" s="416">
        <v>0</v>
      </c>
      <c r="X894" s="416">
        <v>6558574</v>
      </c>
      <c r="Y894" s="416">
        <v>14667</v>
      </c>
      <c r="Z894" s="416">
        <v>6276694</v>
      </c>
      <c r="AA894" s="416">
        <v>2698513</v>
      </c>
      <c r="AB894" s="416">
        <v>1868848</v>
      </c>
      <c r="AC894" s="416">
        <v>650206</v>
      </c>
      <c r="AD894" s="416">
        <v>189284</v>
      </c>
      <c r="AE894" s="416">
        <v>90733</v>
      </c>
      <c r="AF894" s="416">
        <v>19384</v>
      </c>
      <c r="AG894" s="416">
        <v>0</v>
      </c>
      <c r="AH894" s="416">
        <v>11808329</v>
      </c>
      <c r="AI894" s="416">
        <v>830.21666666666681</v>
      </c>
      <c r="AJ894" s="416">
        <v>996.26</v>
      </c>
      <c r="AK894" s="416">
        <v>1162.3033333333335</v>
      </c>
      <c r="AL894" s="416">
        <v>1328.3466666666666</v>
      </c>
      <c r="AM894" s="416">
        <v>1494.39</v>
      </c>
      <c r="AN894" s="416">
        <v>1826.4766666666669</v>
      </c>
      <c r="AO894" s="416">
        <v>2158.5633333333335</v>
      </c>
      <c r="AP894" s="416">
        <v>2490.65</v>
      </c>
      <c r="AQ894" s="416">
        <v>2988.78</v>
      </c>
      <c r="AR894" s="416">
        <v>0</v>
      </c>
      <c r="AS894" s="416">
        <v>6.5922550338265102</v>
      </c>
      <c r="AT894" s="416">
        <v>2359.4764418926788</v>
      </c>
      <c r="AU894" s="416">
        <v>1161.318187162846</v>
      </c>
      <c r="AV894" s="416">
        <v>795.0439644269569</v>
      </c>
      <c r="AW894" s="416">
        <v>218.83444080862424</v>
      </c>
      <c r="AX894" s="416">
        <v>53.918564522222198</v>
      </c>
      <c r="AY894" s="416">
        <v>24.748405189253962</v>
      </c>
      <c r="AZ894" s="416">
        <v>3.5356232308835041</v>
      </c>
      <c r="BA894" s="416">
        <v>0</v>
      </c>
      <c r="BB894" s="416">
        <v>4623.4678822672922</v>
      </c>
      <c r="BC894" s="416">
        <v>11.074217573725733</v>
      </c>
      <c r="BD894" s="416">
        <v>3940.7805191415896</v>
      </c>
      <c r="BE894" s="416">
        <v>1160.3760922994857</v>
      </c>
      <c r="BF894" s="416">
        <v>611.85383333667926</v>
      </c>
      <c r="BG894" s="416">
        <v>216.26349212722246</v>
      </c>
      <c r="BH894" s="416">
        <v>49.714842602241468</v>
      </c>
      <c r="BI894" s="416">
        <v>17.285571112885265</v>
      </c>
      <c r="BJ894" s="416">
        <v>4.2470840945134807</v>
      </c>
      <c r="BK894" s="416">
        <v>0</v>
      </c>
      <c r="BL894" s="416">
        <v>6011.5956522883434</v>
      </c>
      <c r="BM894" s="416">
        <v>17.670000000000002</v>
      </c>
      <c r="BN894" s="416">
        <v>6300.26</v>
      </c>
      <c r="BO894" s="416">
        <v>2321.69</v>
      </c>
      <c r="BP894" s="416">
        <v>1406.9</v>
      </c>
      <c r="BQ894" s="416">
        <v>435.1</v>
      </c>
      <c r="BR894" s="416">
        <v>103.63</v>
      </c>
      <c r="BS894" s="416">
        <v>42.03</v>
      </c>
      <c r="BT894" s="416">
        <v>7.78</v>
      </c>
      <c r="BU894" s="416">
        <v>0</v>
      </c>
      <c r="BV894" s="416">
        <v>10635.060000000001</v>
      </c>
      <c r="BW894" s="416">
        <v>0</v>
      </c>
      <c r="BX894" s="416">
        <v>0</v>
      </c>
      <c r="BY894" s="416">
        <v>0</v>
      </c>
      <c r="BZ894" s="416">
        <v>0</v>
      </c>
      <c r="CA894" s="416">
        <v>0</v>
      </c>
      <c r="CB894" s="416">
        <v>0</v>
      </c>
      <c r="CC894" s="416">
        <v>0</v>
      </c>
      <c r="CD894" s="416">
        <v>0</v>
      </c>
      <c r="CE894" s="416">
        <v>0</v>
      </c>
      <c r="CF894" s="416">
        <v>0</v>
      </c>
      <c r="CG894" s="247"/>
      <c r="CH894" s="247"/>
      <c r="CI894" s="247"/>
      <c r="CJ894" s="247"/>
      <c r="CK894" s="247"/>
      <c r="CL894" s="247"/>
      <c r="CM894" s="247"/>
      <c r="CN894" s="247"/>
      <c r="CO894" s="247"/>
      <c r="CP894" s="247"/>
      <c r="CQ894" s="247"/>
      <c r="CR894" s="247"/>
      <c r="CS894" s="247"/>
      <c r="CT894" s="247"/>
      <c r="CU894" s="247"/>
      <c r="CV894" s="247"/>
      <c r="CW894" s="247"/>
      <c r="CX894" s="247"/>
      <c r="CY894" s="247"/>
      <c r="CZ894" s="247"/>
      <c r="DA894" s="247"/>
      <c r="DB894" s="247"/>
      <c r="DC894" s="247"/>
      <c r="DD894" s="247"/>
      <c r="DE894" s="247"/>
    </row>
    <row r="895" spans="1:109" x14ac:dyDescent="0.2">
      <c r="A895" s="150" t="s">
        <v>108</v>
      </c>
      <c r="B895" s="151" t="s">
        <v>284</v>
      </c>
      <c r="C895" s="152" t="s">
        <v>293</v>
      </c>
      <c r="D895" s="404" t="s">
        <v>107</v>
      </c>
      <c r="E895" s="416">
        <v>18660.330000000002</v>
      </c>
      <c r="F895" s="416">
        <v>7532293.5700000003</v>
      </c>
      <c r="G895" s="416">
        <v>1467540.06</v>
      </c>
      <c r="H895" s="416">
        <v>834590.56</v>
      </c>
      <c r="I895" s="416">
        <v>434252.96</v>
      </c>
      <c r="J895" s="416">
        <v>223342.37</v>
      </c>
      <c r="K895" s="416">
        <v>82723.16</v>
      </c>
      <c r="L895" s="416">
        <v>37509.08</v>
      </c>
      <c r="M895" s="416">
        <v>4943.62</v>
      </c>
      <c r="N895" s="416">
        <v>10635855.710000001</v>
      </c>
      <c r="O895" s="416">
        <v>21085.95</v>
      </c>
      <c r="P895" s="416">
        <v>10737496.09</v>
      </c>
      <c r="Q895" s="416">
        <v>1036190.61</v>
      </c>
      <c r="R895" s="416">
        <v>524247.26</v>
      </c>
      <c r="S895" s="416">
        <v>251822.64</v>
      </c>
      <c r="T895" s="416">
        <v>150052.18</v>
      </c>
      <c r="U895" s="416">
        <v>66379.12</v>
      </c>
      <c r="V895" s="416">
        <v>39537.42</v>
      </c>
      <c r="W895" s="416">
        <v>9406.73</v>
      </c>
      <c r="X895" s="416">
        <v>12836217.999999998</v>
      </c>
      <c r="Y895" s="416">
        <v>39746.28</v>
      </c>
      <c r="Z895" s="416">
        <v>18269789.66</v>
      </c>
      <c r="AA895" s="416">
        <v>2503730.67</v>
      </c>
      <c r="AB895" s="416">
        <v>1358837.82</v>
      </c>
      <c r="AC895" s="416">
        <v>686075.60000000009</v>
      </c>
      <c r="AD895" s="416">
        <v>373394.55</v>
      </c>
      <c r="AE895" s="416">
        <v>149102.28</v>
      </c>
      <c r="AF895" s="416">
        <v>77046.5</v>
      </c>
      <c r="AG895" s="416">
        <v>14350.349999999999</v>
      </c>
      <c r="AH895" s="416">
        <v>23472073.710000005</v>
      </c>
      <c r="AI895" s="416">
        <v>883.95555555555552</v>
      </c>
      <c r="AJ895" s="416">
        <v>1060.7466666666664</v>
      </c>
      <c r="AK895" s="416">
        <v>1237.5377777777778</v>
      </c>
      <c r="AL895" s="416">
        <v>1414.3288888888887</v>
      </c>
      <c r="AM895" s="416">
        <v>1591.12</v>
      </c>
      <c r="AN895" s="416">
        <v>1944.7022222222222</v>
      </c>
      <c r="AO895" s="416">
        <v>2298.284444444444</v>
      </c>
      <c r="AP895" s="416">
        <v>2651.8666666666668</v>
      </c>
      <c r="AQ895" s="416">
        <v>3182.24</v>
      </c>
      <c r="AR895" s="416">
        <v>0</v>
      </c>
      <c r="AS895" s="416">
        <v>21.110031927195941</v>
      </c>
      <c r="AT895" s="416">
        <v>7100.93541341948</v>
      </c>
      <c r="AU895" s="416">
        <v>1185.8547563980089</v>
      </c>
      <c r="AV895" s="416">
        <v>590.09652320378109</v>
      </c>
      <c r="AW895" s="416">
        <v>272.9228216602142</v>
      </c>
      <c r="AX895" s="416">
        <v>114.8465649125373</v>
      </c>
      <c r="AY895" s="416">
        <v>35.993438584141998</v>
      </c>
      <c r="AZ895" s="416">
        <v>14.144406455829856</v>
      </c>
      <c r="BA895" s="416">
        <v>1.5535031927195939</v>
      </c>
      <c r="BB895" s="416">
        <v>9337.4574597539104</v>
      </c>
      <c r="BC895" s="416">
        <v>23.854083915732318</v>
      </c>
      <c r="BD895" s="416">
        <v>10122.582919578663</v>
      </c>
      <c r="BE895" s="416">
        <v>837.30018477550402</v>
      </c>
      <c r="BF895" s="416">
        <v>370.66856522449598</v>
      </c>
      <c r="BG895" s="416">
        <v>158.26753481824124</v>
      </c>
      <c r="BH895" s="416">
        <v>77.159463431133702</v>
      </c>
      <c r="BI895" s="416">
        <v>28.882029881225421</v>
      </c>
      <c r="BJ895" s="416">
        <v>14.909278998441348</v>
      </c>
      <c r="BK895" s="416">
        <v>2.9560089748101968</v>
      </c>
      <c r="BL895" s="416">
        <v>11636.580069598247</v>
      </c>
      <c r="BM895" s="416">
        <v>44.96</v>
      </c>
      <c r="BN895" s="416">
        <v>17223.52</v>
      </c>
      <c r="BO895" s="416">
        <v>2023.15</v>
      </c>
      <c r="BP895" s="416">
        <v>960.77</v>
      </c>
      <c r="BQ895" s="416">
        <v>431.19</v>
      </c>
      <c r="BR895" s="416">
        <v>192.01</v>
      </c>
      <c r="BS895" s="416">
        <v>64.88</v>
      </c>
      <c r="BT895" s="416">
        <v>29.05</v>
      </c>
      <c r="BU895" s="416">
        <v>4.51</v>
      </c>
      <c r="BV895" s="416">
        <v>20974.039999999997</v>
      </c>
      <c r="BW895" s="416">
        <v>0</v>
      </c>
      <c r="BX895" s="416">
        <v>0</v>
      </c>
      <c r="BY895" s="416">
        <v>0</v>
      </c>
      <c r="BZ895" s="416">
        <v>0</v>
      </c>
      <c r="CA895" s="416">
        <v>0</v>
      </c>
      <c r="CB895" s="416">
        <v>0</v>
      </c>
      <c r="CC895" s="416">
        <v>0</v>
      </c>
      <c r="CD895" s="416">
        <v>0</v>
      </c>
      <c r="CE895" s="416">
        <v>0</v>
      </c>
      <c r="CF895" s="416">
        <v>0</v>
      </c>
      <c r="CG895" s="247"/>
      <c r="CH895" s="247"/>
      <c r="CI895" s="247"/>
      <c r="CJ895" s="247"/>
      <c r="CK895" s="247"/>
      <c r="CL895" s="247"/>
      <c r="CM895" s="247"/>
      <c r="CN895" s="247"/>
      <c r="CO895" s="247"/>
      <c r="CP895" s="247"/>
      <c r="CQ895" s="247"/>
      <c r="CR895" s="247"/>
      <c r="CS895" s="247"/>
      <c r="CT895" s="247"/>
      <c r="CU895" s="247"/>
      <c r="CV895" s="247"/>
      <c r="CW895" s="247"/>
      <c r="CX895" s="247"/>
      <c r="CY895" s="247"/>
      <c r="CZ895" s="247"/>
      <c r="DA895" s="247"/>
      <c r="DB895" s="247"/>
      <c r="DC895" s="247"/>
      <c r="DD895" s="247"/>
      <c r="DE895" s="247"/>
    </row>
    <row r="896" spans="1:109" x14ac:dyDescent="0.2">
      <c r="A896" s="150" t="s">
        <v>608</v>
      </c>
      <c r="B896" s="151" t="s">
        <v>276</v>
      </c>
      <c r="C896" s="152" t="s">
        <v>69</v>
      </c>
      <c r="D896" s="404" t="s">
        <v>607</v>
      </c>
      <c r="E896" s="416">
        <v>5744</v>
      </c>
      <c r="F896" s="416">
        <v>2875216</v>
      </c>
      <c r="G896" s="416">
        <v>1675357</v>
      </c>
      <c r="H896" s="416">
        <v>303511</v>
      </c>
      <c r="I896" s="416">
        <v>83466</v>
      </c>
      <c r="J896" s="416">
        <v>28625</v>
      </c>
      <c r="K896" s="416">
        <v>4053</v>
      </c>
      <c r="L896" s="416">
        <v>885</v>
      </c>
      <c r="M896" s="416">
        <v>0</v>
      </c>
      <c r="N896" s="416">
        <v>4976857</v>
      </c>
      <c r="O896" s="416">
        <v>5774</v>
      </c>
      <c r="P896" s="416">
        <v>5501815</v>
      </c>
      <c r="Q896" s="416">
        <v>2760169</v>
      </c>
      <c r="R896" s="416">
        <v>407789</v>
      </c>
      <c r="S896" s="416">
        <v>77968</v>
      </c>
      <c r="T896" s="416">
        <v>23504</v>
      </c>
      <c r="U896" s="416">
        <v>3722</v>
      </c>
      <c r="V896" s="416">
        <v>900</v>
      </c>
      <c r="W896" s="416">
        <v>0</v>
      </c>
      <c r="X896" s="416">
        <v>8781641</v>
      </c>
      <c r="Y896" s="416">
        <v>11518</v>
      </c>
      <c r="Z896" s="416">
        <v>8377031</v>
      </c>
      <c r="AA896" s="416">
        <v>4435526</v>
      </c>
      <c r="AB896" s="416">
        <v>711300</v>
      </c>
      <c r="AC896" s="416">
        <v>161434</v>
      </c>
      <c r="AD896" s="416">
        <v>52129</v>
      </c>
      <c r="AE896" s="416">
        <v>7775</v>
      </c>
      <c r="AF896" s="416">
        <v>1785</v>
      </c>
      <c r="AG896" s="416">
        <v>0</v>
      </c>
      <c r="AH896" s="416">
        <v>13758498</v>
      </c>
      <c r="AI896" s="416">
        <v>885.11666666666667</v>
      </c>
      <c r="AJ896" s="416">
        <v>1062.1399999999999</v>
      </c>
      <c r="AK896" s="416">
        <v>1239.1633333333334</v>
      </c>
      <c r="AL896" s="416">
        <v>1416.1866666666667</v>
      </c>
      <c r="AM896" s="416">
        <v>1593.21</v>
      </c>
      <c r="AN896" s="416">
        <v>1947.2566666666669</v>
      </c>
      <c r="AO896" s="416">
        <v>2301.3033333333333</v>
      </c>
      <c r="AP896" s="416">
        <v>2655.3500000000004</v>
      </c>
      <c r="AQ896" s="416">
        <v>3186.42</v>
      </c>
      <c r="AR896" s="416">
        <v>0</v>
      </c>
      <c r="AS896" s="416">
        <v>6.4895399853126703</v>
      </c>
      <c r="AT896" s="416">
        <v>2707.0028433163238</v>
      </c>
      <c r="AU896" s="416">
        <v>1352.0065958482739</v>
      </c>
      <c r="AV896" s="416">
        <v>214.31567401660797</v>
      </c>
      <c r="AW896" s="416">
        <v>52.388574010959005</v>
      </c>
      <c r="AX896" s="416">
        <v>14.700167928555897</v>
      </c>
      <c r="AY896" s="416">
        <v>1.7611759133592413</v>
      </c>
      <c r="AZ896" s="416">
        <v>0.33328939687800097</v>
      </c>
      <c r="BA896" s="416">
        <v>0</v>
      </c>
      <c r="BB896" s="416">
        <v>4348.9978604162707</v>
      </c>
      <c r="BC896" s="416">
        <v>6.523433822283315</v>
      </c>
      <c r="BD896" s="416">
        <v>5179.9339070179076</v>
      </c>
      <c r="BE896" s="416">
        <v>2227.4456689863318</v>
      </c>
      <c r="BF896" s="416">
        <v>287.94862259212533</v>
      </c>
      <c r="BG896" s="416">
        <v>48.937679276429343</v>
      </c>
      <c r="BH896" s="416">
        <v>12.070314305424553</v>
      </c>
      <c r="BI896" s="416">
        <v>1.6173443744197129</v>
      </c>
      <c r="BJ896" s="416">
        <v>0.33893836970644164</v>
      </c>
      <c r="BK896" s="416">
        <v>0</v>
      </c>
      <c r="BL896" s="416">
        <v>7764.8159087446293</v>
      </c>
      <c r="BM896" s="416">
        <v>13.01</v>
      </c>
      <c r="BN896" s="416">
        <v>7886.94</v>
      </c>
      <c r="BO896" s="416">
        <v>3579.45</v>
      </c>
      <c r="BP896" s="416">
        <v>502.26</v>
      </c>
      <c r="BQ896" s="416">
        <v>101.33</v>
      </c>
      <c r="BR896" s="416">
        <v>26.77</v>
      </c>
      <c r="BS896" s="416">
        <v>3.38</v>
      </c>
      <c r="BT896" s="416">
        <v>0.67</v>
      </c>
      <c r="BU896" s="416">
        <v>0</v>
      </c>
      <c r="BV896" s="416">
        <v>12113.81</v>
      </c>
      <c r="BW896" s="416">
        <v>0</v>
      </c>
      <c r="BX896" s="416">
        <v>0</v>
      </c>
      <c r="BY896" s="416">
        <v>0</v>
      </c>
      <c r="BZ896" s="416">
        <v>0</v>
      </c>
      <c r="CA896" s="416">
        <v>0</v>
      </c>
      <c r="CB896" s="416">
        <v>0</v>
      </c>
      <c r="CC896" s="416">
        <v>0</v>
      </c>
      <c r="CD896" s="416">
        <v>0</v>
      </c>
      <c r="CE896" s="416">
        <v>0</v>
      </c>
      <c r="CF896" s="416">
        <v>0</v>
      </c>
      <c r="CG896" s="247"/>
      <c r="CH896" s="247"/>
      <c r="CI896" s="247"/>
      <c r="CJ896" s="247"/>
      <c r="CK896" s="247"/>
      <c r="CL896" s="247"/>
      <c r="CM896" s="247"/>
      <c r="CN896" s="247"/>
      <c r="CO896" s="247"/>
      <c r="CP896" s="247"/>
      <c r="CQ896" s="247"/>
      <c r="CR896" s="247"/>
      <c r="CS896" s="247"/>
      <c r="CT896" s="247"/>
      <c r="CU896" s="247"/>
      <c r="CV896" s="247"/>
      <c r="CW896" s="247"/>
      <c r="CX896" s="247"/>
      <c r="CY896" s="247"/>
      <c r="CZ896" s="247"/>
      <c r="DA896" s="247"/>
      <c r="DB896" s="247"/>
      <c r="DC896" s="247"/>
      <c r="DD896" s="247"/>
      <c r="DE896" s="247"/>
    </row>
    <row r="897" spans="1:109" x14ac:dyDescent="0.2">
      <c r="A897" s="150" t="s">
        <v>609</v>
      </c>
      <c r="B897" s="151" t="s">
        <v>284</v>
      </c>
      <c r="C897" s="152" t="s">
        <v>279</v>
      </c>
      <c r="D897" s="404" t="s">
        <v>318</v>
      </c>
      <c r="E897" s="416">
        <v>26969</v>
      </c>
      <c r="F897" s="416">
        <v>8003841</v>
      </c>
      <c r="G897" s="416">
        <v>1718988</v>
      </c>
      <c r="H897" s="416">
        <v>770860</v>
      </c>
      <c r="I897" s="416">
        <v>274130</v>
      </c>
      <c r="J897" s="416">
        <v>74013</v>
      </c>
      <c r="K897" s="416">
        <v>22588</v>
      </c>
      <c r="L897" s="416">
        <v>14093</v>
      </c>
      <c r="M897" s="416">
        <v>3417</v>
      </c>
      <c r="N897" s="416">
        <v>10908899</v>
      </c>
      <c r="O897" s="416">
        <v>44699</v>
      </c>
      <c r="P897" s="416">
        <v>14064550</v>
      </c>
      <c r="Q897" s="416">
        <v>1612950</v>
      </c>
      <c r="R897" s="416">
        <v>539633</v>
      </c>
      <c r="S897" s="416">
        <v>153031</v>
      </c>
      <c r="T897" s="416">
        <v>30331</v>
      </c>
      <c r="U897" s="416">
        <v>17803</v>
      </c>
      <c r="V897" s="416">
        <v>0</v>
      </c>
      <c r="W897" s="416">
        <v>2595</v>
      </c>
      <c r="X897" s="416">
        <v>16465592</v>
      </c>
      <c r="Y897" s="416">
        <v>71668</v>
      </c>
      <c r="Z897" s="416">
        <v>22068391</v>
      </c>
      <c r="AA897" s="416">
        <v>3331938</v>
      </c>
      <c r="AB897" s="416">
        <v>1310493</v>
      </c>
      <c r="AC897" s="416">
        <v>427161</v>
      </c>
      <c r="AD897" s="416">
        <v>104344</v>
      </c>
      <c r="AE897" s="416">
        <v>40391</v>
      </c>
      <c r="AF897" s="416">
        <v>14093</v>
      </c>
      <c r="AG897" s="416">
        <v>6012</v>
      </c>
      <c r="AH897" s="416">
        <v>27374491</v>
      </c>
      <c r="AI897" s="416">
        <v>949.17222222222222</v>
      </c>
      <c r="AJ897" s="416">
        <v>1139.0066666666667</v>
      </c>
      <c r="AK897" s="416">
        <v>1328.8411111111111</v>
      </c>
      <c r="AL897" s="416">
        <v>1518.6755555555555</v>
      </c>
      <c r="AM897" s="416">
        <v>1708.51</v>
      </c>
      <c r="AN897" s="416">
        <v>2088.1788888888891</v>
      </c>
      <c r="AO897" s="416">
        <v>2467.8477777777775</v>
      </c>
      <c r="AP897" s="416">
        <v>2847.5166666666669</v>
      </c>
      <c r="AQ897" s="416">
        <v>3417.02</v>
      </c>
      <c r="AR897" s="416">
        <v>0</v>
      </c>
      <c r="AS897" s="416">
        <v>28.413178734686948</v>
      </c>
      <c r="AT897" s="416">
        <v>7027.0361308976826</v>
      </c>
      <c r="AU897" s="416">
        <v>1293.5993518161606</v>
      </c>
      <c r="AV897" s="416">
        <v>507.5870202691234</v>
      </c>
      <c r="AW897" s="416">
        <v>160.44974861136311</v>
      </c>
      <c r="AX897" s="416">
        <v>35.443802441361711</v>
      </c>
      <c r="AY897" s="416">
        <v>9.152914617910433</v>
      </c>
      <c r="AZ897" s="416">
        <v>4.9492247630976696</v>
      </c>
      <c r="BA897" s="416">
        <v>0.99999414694675481</v>
      </c>
      <c r="BB897" s="416">
        <v>9067.6313662983339</v>
      </c>
      <c r="BC897" s="416">
        <v>47.092612861499198</v>
      </c>
      <c r="BD897" s="416">
        <v>12348.084003020176</v>
      </c>
      <c r="BE897" s="416">
        <v>1213.8020012425195</v>
      </c>
      <c r="BF897" s="416">
        <v>355.33132671157909</v>
      </c>
      <c r="BG897" s="416">
        <v>89.569859117008392</v>
      </c>
      <c r="BH897" s="416">
        <v>14.525096562076151</v>
      </c>
      <c r="BI897" s="416">
        <v>7.2139781717132747</v>
      </c>
      <c r="BJ897" s="416">
        <v>0</v>
      </c>
      <c r="BK897" s="416">
        <v>0.75943365856799194</v>
      </c>
      <c r="BL897" s="416">
        <v>14076.378311345137</v>
      </c>
      <c r="BM897" s="416">
        <v>75.510000000000005</v>
      </c>
      <c r="BN897" s="416">
        <v>19375.12</v>
      </c>
      <c r="BO897" s="416">
        <v>2507.4</v>
      </c>
      <c r="BP897" s="416">
        <v>862.92</v>
      </c>
      <c r="BQ897" s="416">
        <v>250.02</v>
      </c>
      <c r="BR897" s="416">
        <v>49.97</v>
      </c>
      <c r="BS897" s="416">
        <v>16.37</v>
      </c>
      <c r="BT897" s="416">
        <v>4.95</v>
      </c>
      <c r="BU897" s="416">
        <v>1.76</v>
      </c>
      <c r="BV897" s="416">
        <v>23144.019999999997</v>
      </c>
      <c r="BW897" s="416">
        <v>0</v>
      </c>
      <c r="BX897" s="416">
        <v>0</v>
      </c>
      <c r="BY897" s="416">
        <v>0</v>
      </c>
      <c r="BZ897" s="416">
        <v>0</v>
      </c>
      <c r="CA897" s="416">
        <v>0</v>
      </c>
      <c r="CB897" s="416">
        <v>0</v>
      </c>
      <c r="CC897" s="416">
        <v>0</v>
      </c>
      <c r="CD897" s="416">
        <v>0</v>
      </c>
      <c r="CE897" s="416">
        <v>0</v>
      </c>
      <c r="CF897" s="416">
        <v>0</v>
      </c>
      <c r="CG897" s="247"/>
      <c r="CH897" s="247"/>
      <c r="CI897" s="247"/>
      <c r="CJ897" s="247"/>
      <c r="CK897" s="247"/>
      <c r="CL897" s="247"/>
      <c r="CM897" s="247"/>
      <c r="CN897" s="247"/>
      <c r="CO897" s="247"/>
      <c r="CP897" s="247"/>
      <c r="CQ897" s="247"/>
      <c r="CR897" s="247"/>
      <c r="CS897" s="247"/>
      <c r="CT897" s="247"/>
      <c r="CU897" s="247"/>
      <c r="CV897" s="247"/>
      <c r="CW897" s="247"/>
      <c r="CX897" s="247"/>
      <c r="CY897" s="247"/>
      <c r="CZ897" s="247"/>
      <c r="DA897" s="247"/>
      <c r="DB897" s="247"/>
      <c r="DC897" s="247"/>
      <c r="DD897" s="247"/>
      <c r="DE897" s="247"/>
    </row>
    <row r="898" spans="1:109" x14ac:dyDescent="0.2">
      <c r="A898" s="150" t="s">
        <v>610</v>
      </c>
      <c r="B898" s="151" t="s">
        <v>276</v>
      </c>
      <c r="C898" s="152" t="s">
        <v>286</v>
      </c>
      <c r="D898" s="404" t="s">
        <v>319</v>
      </c>
      <c r="E898" s="416">
        <v>5124</v>
      </c>
      <c r="F898" s="416">
        <v>2131540</v>
      </c>
      <c r="G898" s="416">
        <v>962082</v>
      </c>
      <c r="H898" s="416">
        <v>710352</v>
      </c>
      <c r="I898" s="416">
        <v>240259</v>
      </c>
      <c r="J898" s="416">
        <v>49530</v>
      </c>
      <c r="K898" s="416">
        <v>8982</v>
      </c>
      <c r="L898" s="416">
        <v>1295</v>
      </c>
      <c r="M898" s="416">
        <v>0</v>
      </c>
      <c r="N898" s="416">
        <v>4109164</v>
      </c>
      <c r="O898" s="416">
        <v>3081</v>
      </c>
      <c r="P898" s="416">
        <v>2754183</v>
      </c>
      <c r="Q898" s="416">
        <v>879077</v>
      </c>
      <c r="R898" s="416">
        <v>469926</v>
      </c>
      <c r="S898" s="416">
        <v>125905</v>
      </c>
      <c r="T898" s="416">
        <v>32329</v>
      </c>
      <c r="U898" s="416">
        <v>4206</v>
      </c>
      <c r="V898" s="416">
        <v>0</v>
      </c>
      <c r="W898" s="416">
        <v>0</v>
      </c>
      <c r="X898" s="416">
        <v>4268707</v>
      </c>
      <c r="Y898" s="416">
        <v>8205</v>
      </c>
      <c r="Z898" s="416">
        <v>4885723</v>
      </c>
      <c r="AA898" s="416">
        <v>1841159</v>
      </c>
      <c r="AB898" s="416">
        <v>1180278</v>
      </c>
      <c r="AC898" s="416">
        <v>366164</v>
      </c>
      <c r="AD898" s="416">
        <v>81859</v>
      </c>
      <c r="AE898" s="416">
        <v>13188</v>
      </c>
      <c r="AF898" s="416">
        <v>1295</v>
      </c>
      <c r="AG898" s="416">
        <v>0</v>
      </c>
      <c r="AH898" s="416">
        <v>8377871</v>
      </c>
      <c r="AI898" s="416">
        <v>889.2</v>
      </c>
      <c r="AJ898" s="416">
        <v>1067.04</v>
      </c>
      <c r="AK898" s="416">
        <v>1244.8799999999999</v>
      </c>
      <c r="AL898" s="416">
        <v>1422.7199999999998</v>
      </c>
      <c r="AM898" s="416">
        <v>1600.56</v>
      </c>
      <c r="AN898" s="416">
        <v>1956.24</v>
      </c>
      <c r="AO898" s="416">
        <v>2311.92</v>
      </c>
      <c r="AP898" s="416">
        <v>2667.6</v>
      </c>
      <c r="AQ898" s="416">
        <v>3201.12</v>
      </c>
      <c r="AR898" s="416">
        <v>0</v>
      </c>
      <c r="AS898" s="416">
        <v>5.7624831309041831</v>
      </c>
      <c r="AT898" s="416">
        <v>1997.619583145899</v>
      </c>
      <c r="AU898" s="416">
        <v>772.83111625216895</v>
      </c>
      <c r="AV898" s="416">
        <v>499.29149797570858</v>
      </c>
      <c r="AW898" s="416">
        <v>150.10933673214376</v>
      </c>
      <c r="AX898" s="416">
        <v>25.318979266347686</v>
      </c>
      <c r="AY898" s="416">
        <v>3.8850825288072248</v>
      </c>
      <c r="AZ898" s="416">
        <v>0.48545509071824861</v>
      </c>
      <c r="BA898" s="416">
        <v>0</v>
      </c>
      <c r="BB898" s="416">
        <v>3455.3035341226973</v>
      </c>
      <c r="BC898" s="416">
        <v>3.4649122807017543</v>
      </c>
      <c r="BD898" s="416">
        <v>2581.1431623931626</v>
      </c>
      <c r="BE898" s="416">
        <v>706.15400681190158</v>
      </c>
      <c r="BF898" s="416">
        <v>330.30111336032394</v>
      </c>
      <c r="BG898" s="416">
        <v>78.663092917478892</v>
      </c>
      <c r="BH898" s="416">
        <v>16.526090868196132</v>
      </c>
      <c r="BI898" s="416">
        <v>1.8192671026679124</v>
      </c>
      <c r="BJ898" s="416">
        <v>0</v>
      </c>
      <c r="BK898" s="416">
        <v>0</v>
      </c>
      <c r="BL898" s="416">
        <v>3718.0716457344329</v>
      </c>
      <c r="BM898" s="416">
        <v>9.23</v>
      </c>
      <c r="BN898" s="416">
        <v>4578.76</v>
      </c>
      <c r="BO898" s="416">
        <v>1478.99</v>
      </c>
      <c r="BP898" s="416">
        <v>829.59</v>
      </c>
      <c r="BQ898" s="416">
        <v>228.77</v>
      </c>
      <c r="BR898" s="416">
        <v>41.85</v>
      </c>
      <c r="BS898" s="416">
        <v>5.7</v>
      </c>
      <c r="BT898" s="416">
        <v>0.49</v>
      </c>
      <c r="BU898" s="416">
        <v>0</v>
      </c>
      <c r="BV898" s="416">
        <v>7173.38</v>
      </c>
      <c r="BW898" s="416">
        <v>0</v>
      </c>
      <c r="BX898" s="416">
        <v>0</v>
      </c>
      <c r="BY898" s="416">
        <v>0</v>
      </c>
      <c r="BZ898" s="416">
        <v>0</v>
      </c>
      <c r="CA898" s="416">
        <v>0</v>
      </c>
      <c r="CB898" s="416">
        <v>0</v>
      </c>
      <c r="CC898" s="416">
        <v>0</v>
      </c>
      <c r="CD898" s="416">
        <v>0</v>
      </c>
      <c r="CE898" s="416">
        <v>0</v>
      </c>
      <c r="CF898" s="416">
        <v>0</v>
      </c>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row>
    <row r="899" spans="1:109" x14ac:dyDescent="0.2">
      <c r="A899" s="150" t="s">
        <v>611</v>
      </c>
      <c r="B899" s="151" t="s">
        <v>276</v>
      </c>
      <c r="C899" s="152" t="s">
        <v>279</v>
      </c>
      <c r="D899" s="404" t="s">
        <v>320</v>
      </c>
      <c r="E899" s="416">
        <v>2167</v>
      </c>
      <c r="F899" s="416">
        <v>402751</v>
      </c>
      <c r="G899" s="416">
        <v>428658</v>
      </c>
      <c r="H899" s="416">
        <v>411123</v>
      </c>
      <c r="I899" s="416">
        <v>113918</v>
      </c>
      <c r="J899" s="416">
        <v>46612</v>
      </c>
      <c r="K899" s="416">
        <v>21095</v>
      </c>
      <c r="L899" s="416">
        <v>13856</v>
      </c>
      <c r="M899" s="416">
        <v>0</v>
      </c>
      <c r="N899" s="416">
        <v>1440180</v>
      </c>
      <c r="O899" s="416">
        <v>1600</v>
      </c>
      <c r="P899" s="416">
        <v>412951</v>
      </c>
      <c r="Q899" s="416">
        <v>317544</v>
      </c>
      <c r="R899" s="416">
        <v>182889</v>
      </c>
      <c r="S899" s="416">
        <v>57540</v>
      </c>
      <c r="T899" s="416">
        <v>20208</v>
      </c>
      <c r="U899" s="416">
        <v>4135</v>
      </c>
      <c r="V899" s="416">
        <v>4261</v>
      </c>
      <c r="W899" s="416">
        <v>0</v>
      </c>
      <c r="X899" s="416">
        <v>1001128</v>
      </c>
      <c r="Y899" s="416">
        <v>3767</v>
      </c>
      <c r="Z899" s="416">
        <v>815702</v>
      </c>
      <c r="AA899" s="416">
        <v>746202</v>
      </c>
      <c r="AB899" s="416">
        <v>594012</v>
      </c>
      <c r="AC899" s="416">
        <v>171458</v>
      </c>
      <c r="AD899" s="416">
        <v>66820</v>
      </c>
      <c r="AE899" s="416">
        <v>25230</v>
      </c>
      <c r="AF899" s="416">
        <v>18117</v>
      </c>
      <c r="AG899" s="416">
        <v>0</v>
      </c>
      <c r="AH899" s="416">
        <v>2441308</v>
      </c>
      <c r="AI899" s="416">
        <v>848.43333333333339</v>
      </c>
      <c r="AJ899" s="416">
        <v>1018.12</v>
      </c>
      <c r="AK899" s="416">
        <v>1187.8066666666668</v>
      </c>
      <c r="AL899" s="416">
        <v>1357.4933333333333</v>
      </c>
      <c r="AM899" s="416">
        <v>1527.18</v>
      </c>
      <c r="AN899" s="416">
        <v>1866.5533333333335</v>
      </c>
      <c r="AO899" s="416">
        <v>2205.9266666666667</v>
      </c>
      <c r="AP899" s="416">
        <v>2545.3000000000002</v>
      </c>
      <c r="AQ899" s="416">
        <v>3054.36</v>
      </c>
      <c r="AR899" s="416">
        <v>0</v>
      </c>
      <c r="AS899" s="416">
        <v>2.5541193572466896</v>
      </c>
      <c r="AT899" s="416">
        <v>395.58303539857775</v>
      </c>
      <c r="AU899" s="416">
        <v>360.88196171094057</v>
      </c>
      <c r="AV899" s="416">
        <v>302.8545259890779</v>
      </c>
      <c r="AW899" s="416">
        <v>74.593695569611967</v>
      </c>
      <c r="AX899" s="416">
        <v>24.972230456849164</v>
      </c>
      <c r="AY899" s="416">
        <v>9.5628745591421893</v>
      </c>
      <c r="AZ899" s="416">
        <v>5.4437590853730402</v>
      </c>
      <c r="BA899" s="416">
        <v>0</v>
      </c>
      <c r="BB899" s="416">
        <v>1176.4462021268196</v>
      </c>
      <c r="BC899" s="416">
        <v>1.8858287824617921</v>
      </c>
      <c r="BD899" s="416">
        <v>405.60150080540603</v>
      </c>
      <c r="BE899" s="416">
        <v>267.33643522234252</v>
      </c>
      <c r="BF899" s="416">
        <v>134.72552351392764</v>
      </c>
      <c r="BG899" s="416">
        <v>37.677287549601225</v>
      </c>
      <c r="BH899" s="416">
        <v>10.826371601132925</v>
      </c>
      <c r="BI899" s="416">
        <v>1.8744956767979595</v>
      </c>
      <c r="BJ899" s="416">
        <v>1.6740659254311867</v>
      </c>
      <c r="BK899" s="416">
        <v>0</v>
      </c>
      <c r="BL899" s="416">
        <v>861.60150907710135</v>
      </c>
      <c r="BM899" s="416">
        <v>4.4400000000000004</v>
      </c>
      <c r="BN899" s="416">
        <v>801.18</v>
      </c>
      <c r="BO899" s="416">
        <v>628.22</v>
      </c>
      <c r="BP899" s="416">
        <v>437.58</v>
      </c>
      <c r="BQ899" s="416">
        <v>112.27</v>
      </c>
      <c r="BR899" s="416">
        <v>35.799999999999997</v>
      </c>
      <c r="BS899" s="416">
        <v>11.44</v>
      </c>
      <c r="BT899" s="416">
        <v>7.12</v>
      </c>
      <c r="BU899" s="416">
        <v>0</v>
      </c>
      <c r="BV899" s="416">
        <v>2038.05</v>
      </c>
      <c r="BW899" s="416">
        <v>0</v>
      </c>
      <c r="BX899" s="416">
        <v>0</v>
      </c>
      <c r="BY899" s="416">
        <v>0</v>
      </c>
      <c r="BZ899" s="416">
        <v>0</v>
      </c>
      <c r="CA899" s="416">
        <v>0</v>
      </c>
      <c r="CB899" s="416">
        <v>0</v>
      </c>
      <c r="CC899" s="416">
        <v>0</v>
      </c>
      <c r="CD899" s="416">
        <v>0</v>
      </c>
      <c r="CE899" s="416">
        <v>0</v>
      </c>
      <c r="CF899" s="416">
        <v>0</v>
      </c>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row>
    <row r="900" spans="1:109" x14ac:dyDescent="0.2">
      <c r="A900" s="150" t="s">
        <v>613</v>
      </c>
      <c r="B900" s="151" t="s">
        <v>282</v>
      </c>
      <c r="C900" s="152" t="s">
        <v>278</v>
      </c>
      <c r="D900" s="404" t="s">
        <v>612</v>
      </c>
      <c r="E900" s="416">
        <v>7485</v>
      </c>
      <c r="F900" s="416">
        <v>5126594</v>
      </c>
      <c r="G900" s="416">
        <v>1213139</v>
      </c>
      <c r="H900" s="416">
        <v>984542</v>
      </c>
      <c r="I900" s="416">
        <v>231173</v>
      </c>
      <c r="J900" s="416">
        <v>104338</v>
      </c>
      <c r="K900" s="416">
        <v>45477</v>
      </c>
      <c r="L900" s="416">
        <v>25086</v>
      </c>
      <c r="M900" s="416">
        <v>0</v>
      </c>
      <c r="N900" s="416">
        <v>7737834</v>
      </c>
      <c r="O900" s="416">
        <v>22976</v>
      </c>
      <c r="P900" s="416">
        <v>8452492</v>
      </c>
      <c r="Q900" s="416">
        <v>1211880</v>
      </c>
      <c r="R900" s="416">
        <v>658634</v>
      </c>
      <c r="S900" s="416">
        <v>151555</v>
      </c>
      <c r="T900" s="416">
        <v>33519</v>
      </c>
      <c r="U900" s="416">
        <v>10309</v>
      </c>
      <c r="V900" s="416">
        <v>4202</v>
      </c>
      <c r="W900" s="416">
        <v>0</v>
      </c>
      <c r="X900" s="416">
        <v>10545567</v>
      </c>
      <c r="Y900" s="416">
        <v>30461</v>
      </c>
      <c r="Z900" s="416">
        <v>13579086</v>
      </c>
      <c r="AA900" s="416">
        <v>2425019</v>
      </c>
      <c r="AB900" s="416">
        <v>1643176</v>
      </c>
      <c r="AC900" s="416">
        <v>382728</v>
      </c>
      <c r="AD900" s="416">
        <v>137857</v>
      </c>
      <c r="AE900" s="416">
        <v>55786</v>
      </c>
      <c r="AF900" s="416">
        <v>29288</v>
      </c>
      <c r="AG900" s="416">
        <v>0</v>
      </c>
      <c r="AH900" s="416">
        <v>18283401</v>
      </c>
      <c r="AI900" s="416">
        <v>892.98333333333335</v>
      </c>
      <c r="AJ900" s="416">
        <v>1071.58</v>
      </c>
      <c r="AK900" s="416">
        <v>1250.1766666666665</v>
      </c>
      <c r="AL900" s="416">
        <v>1428.7733333333331</v>
      </c>
      <c r="AM900" s="416">
        <v>1607.37</v>
      </c>
      <c r="AN900" s="416">
        <v>1964.5633333333333</v>
      </c>
      <c r="AO900" s="416">
        <v>2321.7566666666667</v>
      </c>
      <c r="AP900" s="416">
        <v>2678.95</v>
      </c>
      <c r="AQ900" s="416">
        <v>3214.74</v>
      </c>
      <c r="AR900" s="416">
        <v>0</v>
      </c>
      <c r="AS900" s="416">
        <v>8.3820153418316874</v>
      </c>
      <c r="AT900" s="416">
        <v>4784.1449075197379</v>
      </c>
      <c r="AU900" s="416">
        <v>970.37405380039638</v>
      </c>
      <c r="AV900" s="416">
        <v>689.0820097426232</v>
      </c>
      <c r="AW900" s="416">
        <v>143.82065112575202</v>
      </c>
      <c r="AX900" s="416">
        <v>53.11002105641797</v>
      </c>
      <c r="AY900" s="416">
        <v>19.587323965905128</v>
      </c>
      <c r="AZ900" s="416">
        <v>9.364116538195935</v>
      </c>
      <c r="BA900" s="416">
        <v>0</v>
      </c>
      <c r="BB900" s="416">
        <v>6677.8650990908609</v>
      </c>
      <c r="BC900" s="416">
        <v>25.729483566322624</v>
      </c>
      <c r="BD900" s="416">
        <v>7887.8777132831901</v>
      </c>
      <c r="BE900" s="416">
        <v>969.36699613121357</v>
      </c>
      <c r="BF900" s="416">
        <v>460.97864835103314</v>
      </c>
      <c r="BG900" s="416">
        <v>94.287562913330476</v>
      </c>
      <c r="BH900" s="416">
        <v>17.061806779793304</v>
      </c>
      <c r="BI900" s="416">
        <v>4.4401724556262714</v>
      </c>
      <c r="BJ900" s="416">
        <v>1.5685249818025719</v>
      </c>
      <c r="BK900" s="416">
        <v>0</v>
      </c>
      <c r="BL900" s="416">
        <v>9461.310908462312</v>
      </c>
      <c r="BM900" s="416">
        <v>34.11</v>
      </c>
      <c r="BN900" s="416">
        <v>12672.02</v>
      </c>
      <c r="BO900" s="416">
        <v>1939.74</v>
      </c>
      <c r="BP900" s="416">
        <v>1150.06</v>
      </c>
      <c r="BQ900" s="416">
        <v>238.11</v>
      </c>
      <c r="BR900" s="416">
        <v>70.17</v>
      </c>
      <c r="BS900" s="416">
        <v>24.03</v>
      </c>
      <c r="BT900" s="416">
        <v>10.93</v>
      </c>
      <c r="BU900" s="416">
        <v>0</v>
      </c>
      <c r="BV900" s="416">
        <v>16139.170000000002</v>
      </c>
      <c r="BW900" s="416">
        <v>0</v>
      </c>
      <c r="BX900" s="416">
        <v>0</v>
      </c>
      <c r="BY900" s="416">
        <v>0</v>
      </c>
      <c r="BZ900" s="416">
        <v>0</v>
      </c>
      <c r="CA900" s="416">
        <v>0</v>
      </c>
      <c r="CB900" s="416">
        <v>0</v>
      </c>
      <c r="CC900" s="416">
        <v>0</v>
      </c>
      <c r="CD900" s="416">
        <v>0</v>
      </c>
      <c r="CE900" s="416">
        <v>0</v>
      </c>
      <c r="CF900" s="416">
        <v>0</v>
      </c>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row>
    <row r="901" spans="1:109" x14ac:dyDescent="0.2">
      <c r="A901" s="150" t="s">
        <v>615</v>
      </c>
      <c r="B901" s="151" t="s">
        <v>276</v>
      </c>
      <c r="C901" s="152" t="s">
        <v>277</v>
      </c>
      <c r="D901" s="404" t="s">
        <v>614</v>
      </c>
      <c r="E901" s="416">
        <v>0</v>
      </c>
      <c r="F901" s="416">
        <v>0</v>
      </c>
      <c r="G901" s="416">
        <v>0</v>
      </c>
      <c r="H901" s="416">
        <v>0</v>
      </c>
      <c r="I901" s="416">
        <v>0</v>
      </c>
      <c r="J901" s="416">
        <v>0</v>
      </c>
      <c r="K901" s="416">
        <v>0</v>
      </c>
      <c r="L901" s="416">
        <v>0</v>
      </c>
      <c r="M901" s="416">
        <v>0</v>
      </c>
      <c r="N901" s="416">
        <v>0</v>
      </c>
      <c r="O901" s="416">
        <v>0</v>
      </c>
      <c r="P901" s="416">
        <v>0</v>
      </c>
      <c r="Q901" s="416">
        <v>0</v>
      </c>
      <c r="R901" s="416">
        <v>0</v>
      </c>
      <c r="S901" s="416">
        <v>0</v>
      </c>
      <c r="T901" s="416">
        <v>0</v>
      </c>
      <c r="U901" s="416">
        <v>0</v>
      </c>
      <c r="V901" s="416">
        <v>0</v>
      </c>
      <c r="W901" s="416">
        <v>0</v>
      </c>
      <c r="X901" s="416">
        <v>0</v>
      </c>
      <c r="Y901" s="416">
        <v>0</v>
      </c>
      <c r="Z901" s="416">
        <v>0</v>
      </c>
      <c r="AA901" s="416">
        <v>0</v>
      </c>
      <c r="AB901" s="416">
        <v>0</v>
      </c>
      <c r="AC901" s="416">
        <v>0</v>
      </c>
      <c r="AD901" s="416">
        <v>0</v>
      </c>
      <c r="AE901" s="416">
        <v>0</v>
      </c>
      <c r="AF901" s="416">
        <v>0</v>
      </c>
      <c r="AG901" s="416">
        <v>0</v>
      </c>
      <c r="AH901" s="416">
        <v>0</v>
      </c>
      <c r="AI901" s="416">
        <v>932.86666666666679</v>
      </c>
      <c r="AJ901" s="416">
        <v>1119.44</v>
      </c>
      <c r="AK901" s="416">
        <v>1306.0133333333333</v>
      </c>
      <c r="AL901" s="416">
        <v>1492.5866666666666</v>
      </c>
      <c r="AM901" s="416">
        <v>1679.16</v>
      </c>
      <c r="AN901" s="416">
        <v>2052.3066666666668</v>
      </c>
      <c r="AO901" s="416">
        <v>2425.4533333333334</v>
      </c>
      <c r="AP901" s="416">
        <v>2798.6000000000004</v>
      </c>
      <c r="AQ901" s="416">
        <v>3358.32</v>
      </c>
      <c r="AR901" s="416">
        <v>0</v>
      </c>
      <c r="AS901" s="416">
        <v>0</v>
      </c>
      <c r="AT901" s="416">
        <v>0</v>
      </c>
      <c r="AU901" s="416">
        <v>0</v>
      </c>
      <c r="AV901" s="416">
        <v>0</v>
      </c>
      <c r="AW901" s="416">
        <v>0</v>
      </c>
      <c r="AX901" s="416">
        <v>0</v>
      </c>
      <c r="AY901" s="416">
        <v>0</v>
      </c>
      <c r="AZ901" s="416">
        <v>0</v>
      </c>
      <c r="BA901" s="416">
        <v>0</v>
      </c>
      <c r="BB901" s="416">
        <v>0</v>
      </c>
      <c r="BC901" s="416">
        <v>0</v>
      </c>
      <c r="BD901" s="416">
        <v>0</v>
      </c>
      <c r="BE901" s="416">
        <v>0</v>
      </c>
      <c r="BF901" s="416">
        <v>0</v>
      </c>
      <c r="BG901" s="416">
        <v>0</v>
      </c>
      <c r="BH901" s="416">
        <v>0</v>
      </c>
      <c r="BI901" s="416">
        <v>0</v>
      </c>
      <c r="BJ901" s="416">
        <v>0</v>
      </c>
      <c r="BK901" s="416">
        <v>0</v>
      </c>
      <c r="BL901" s="416">
        <v>0</v>
      </c>
      <c r="BM901" s="416">
        <v>0</v>
      </c>
      <c r="BN901" s="416">
        <v>0</v>
      </c>
      <c r="BO901" s="416">
        <v>0</v>
      </c>
      <c r="BP901" s="416">
        <v>0</v>
      </c>
      <c r="BQ901" s="416">
        <v>0</v>
      </c>
      <c r="BR901" s="416">
        <v>0</v>
      </c>
      <c r="BS901" s="416">
        <v>0</v>
      </c>
      <c r="BT901" s="416">
        <v>0</v>
      </c>
      <c r="BU901" s="416">
        <v>0</v>
      </c>
      <c r="BV901" s="416">
        <v>0</v>
      </c>
      <c r="BW901" s="416">
        <v>0</v>
      </c>
      <c r="BX901" s="416">
        <v>534.03</v>
      </c>
      <c r="BY901" s="416">
        <v>2302.42</v>
      </c>
      <c r="BZ901" s="416">
        <v>2696.39</v>
      </c>
      <c r="CA901" s="416">
        <v>952.61</v>
      </c>
      <c r="CB901" s="416">
        <v>246.89</v>
      </c>
      <c r="CC901" s="416">
        <v>26.27</v>
      </c>
      <c r="CD901" s="416">
        <v>13.78</v>
      </c>
      <c r="CE901" s="416">
        <v>0</v>
      </c>
      <c r="CF901" s="416">
        <v>6772.39</v>
      </c>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DE901" s="247"/>
    </row>
    <row r="902" spans="1:109" x14ac:dyDescent="0.2">
      <c r="A902" s="150" t="s">
        <v>617</v>
      </c>
      <c r="B902" s="151" t="s">
        <v>276</v>
      </c>
      <c r="C902" s="152" t="s">
        <v>278</v>
      </c>
      <c r="D902" s="404" t="s">
        <v>616</v>
      </c>
      <c r="E902" s="416">
        <v>8671.6299999999992</v>
      </c>
      <c r="F902" s="416">
        <v>2369224.7000000002</v>
      </c>
      <c r="G902" s="416">
        <v>316768.08</v>
      </c>
      <c r="H902" s="416">
        <v>277269.53000000003</v>
      </c>
      <c r="I902" s="416">
        <v>139654.04999999999</v>
      </c>
      <c r="J902" s="416">
        <v>63584.52</v>
      </c>
      <c r="K902" s="416">
        <v>26899.67</v>
      </c>
      <c r="L902" s="416">
        <v>10380.1</v>
      </c>
      <c r="M902" s="416">
        <v>0</v>
      </c>
      <c r="N902" s="416">
        <v>3212452.2800000003</v>
      </c>
      <c r="O902" s="416">
        <v>9624.61</v>
      </c>
      <c r="P902" s="416">
        <v>2967919.99</v>
      </c>
      <c r="Q902" s="416">
        <v>231434.47</v>
      </c>
      <c r="R902" s="416">
        <v>176537.8</v>
      </c>
      <c r="S902" s="416">
        <v>83084.649999999994</v>
      </c>
      <c r="T902" s="416">
        <v>35630.93</v>
      </c>
      <c r="U902" s="416">
        <v>16232.95</v>
      </c>
      <c r="V902" s="416">
        <v>1108.52</v>
      </c>
      <c r="W902" s="416">
        <v>0</v>
      </c>
      <c r="X902" s="416">
        <v>3521573.9200000004</v>
      </c>
      <c r="Y902" s="416">
        <v>18296.239999999998</v>
      </c>
      <c r="Z902" s="416">
        <v>5337144.6900000004</v>
      </c>
      <c r="AA902" s="416">
        <v>548202.55000000005</v>
      </c>
      <c r="AB902" s="416">
        <v>453807.33</v>
      </c>
      <c r="AC902" s="416">
        <v>222738.69999999998</v>
      </c>
      <c r="AD902" s="416">
        <v>99215.45</v>
      </c>
      <c r="AE902" s="416">
        <v>43132.619999999995</v>
      </c>
      <c r="AF902" s="416">
        <v>11488.62</v>
      </c>
      <c r="AG902" s="416">
        <v>0</v>
      </c>
      <c r="AH902" s="416">
        <v>6734026.2000000011</v>
      </c>
      <c r="AI902" s="416">
        <v>902.22222222222229</v>
      </c>
      <c r="AJ902" s="416">
        <v>1082.6666666666665</v>
      </c>
      <c r="AK902" s="416">
        <v>1263.1111111111111</v>
      </c>
      <c r="AL902" s="416">
        <v>1443.5555555555554</v>
      </c>
      <c r="AM902" s="416">
        <v>1624</v>
      </c>
      <c r="AN902" s="416">
        <v>1984.8888888888891</v>
      </c>
      <c r="AO902" s="416">
        <v>2345.7777777777778</v>
      </c>
      <c r="AP902" s="416">
        <v>2706.666666666667</v>
      </c>
      <c r="AQ902" s="416">
        <v>3248</v>
      </c>
      <c r="AR902" s="416">
        <v>0</v>
      </c>
      <c r="AS902" s="416">
        <v>9.611412561576353</v>
      </c>
      <c r="AT902" s="416">
        <v>2188.3233066502466</v>
      </c>
      <c r="AU902" s="416">
        <v>250.78401829697398</v>
      </c>
      <c r="AV902" s="416">
        <v>192.07402786330053</v>
      </c>
      <c r="AW902" s="416">
        <v>85.993873152709355</v>
      </c>
      <c r="AX902" s="416">
        <v>32.034296909986558</v>
      </c>
      <c r="AY902" s="416">
        <v>11.46727122015915</v>
      </c>
      <c r="AZ902" s="416">
        <v>3.8350123152709354</v>
      </c>
      <c r="BA902" s="416">
        <v>0</v>
      </c>
      <c r="BB902" s="416">
        <v>2774.1232189702237</v>
      </c>
      <c r="BC902" s="416">
        <v>10.667671182266011</v>
      </c>
      <c r="BD902" s="416">
        <v>2741.3054094827594</v>
      </c>
      <c r="BE902" s="416">
        <v>183.22574155524279</v>
      </c>
      <c r="BF902" s="416">
        <v>122.29373460591134</v>
      </c>
      <c r="BG902" s="416">
        <v>51.160498768472905</v>
      </c>
      <c r="BH902" s="416">
        <v>17.951095499328257</v>
      </c>
      <c r="BI902" s="416">
        <v>6.9200715233042818</v>
      </c>
      <c r="BJ902" s="416">
        <v>0.40955172413793101</v>
      </c>
      <c r="BK902" s="416">
        <v>0</v>
      </c>
      <c r="BL902" s="416">
        <v>3133.9337743414226</v>
      </c>
      <c r="BM902" s="416">
        <v>20.28</v>
      </c>
      <c r="BN902" s="416">
        <v>4929.63</v>
      </c>
      <c r="BO902" s="416">
        <v>434.01</v>
      </c>
      <c r="BP902" s="416">
        <v>314.37</v>
      </c>
      <c r="BQ902" s="416">
        <v>137.15</v>
      </c>
      <c r="BR902" s="416">
        <v>49.99</v>
      </c>
      <c r="BS902" s="416">
        <v>18.39</v>
      </c>
      <c r="BT902" s="416">
        <v>4.24</v>
      </c>
      <c r="BU902" s="416">
        <v>0</v>
      </c>
      <c r="BV902" s="416">
        <v>5908.0599999999995</v>
      </c>
      <c r="BW902" s="416">
        <v>0</v>
      </c>
      <c r="BX902" s="416">
        <v>0</v>
      </c>
      <c r="BY902" s="416">
        <v>0</v>
      </c>
      <c r="BZ902" s="416">
        <v>0</v>
      </c>
      <c r="CA902" s="416">
        <v>0</v>
      </c>
      <c r="CB902" s="416">
        <v>0</v>
      </c>
      <c r="CC902" s="416">
        <v>0</v>
      </c>
      <c r="CD902" s="416">
        <v>0</v>
      </c>
      <c r="CE902" s="416">
        <v>0</v>
      </c>
      <c r="CF902" s="416">
        <v>0</v>
      </c>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DE902" s="247"/>
    </row>
    <row r="903" spans="1:109" x14ac:dyDescent="0.2">
      <c r="A903" s="150" t="s">
        <v>618</v>
      </c>
      <c r="B903" s="151" t="s">
        <v>284</v>
      </c>
      <c r="C903" s="152" t="s">
        <v>69</v>
      </c>
      <c r="D903" s="404" t="s">
        <v>321</v>
      </c>
      <c r="E903" s="416">
        <v>4077</v>
      </c>
      <c r="F903" s="416">
        <v>2594819</v>
      </c>
      <c r="G903" s="416">
        <v>1003958</v>
      </c>
      <c r="H903" s="416">
        <v>441815</v>
      </c>
      <c r="I903" s="416">
        <v>128240</v>
      </c>
      <c r="J903" s="416">
        <v>54880</v>
      </c>
      <c r="K903" s="416">
        <v>18157</v>
      </c>
      <c r="L903" s="416">
        <v>13700</v>
      </c>
      <c r="M903" s="416">
        <v>0</v>
      </c>
      <c r="N903" s="416">
        <v>4259646</v>
      </c>
      <c r="O903" s="416">
        <v>7148</v>
      </c>
      <c r="P903" s="416">
        <v>3460860</v>
      </c>
      <c r="Q903" s="416">
        <v>1194569</v>
      </c>
      <c r="R903" s="416">
        <v>416566</v>
      </c>
      <c r="S903" s="416">
        <v>177895</v>
      </c>
      <c r="T903" s="416">
        <v>55271</v>
      </c>
      <c r="U903" s="416">
        <v>9225</v>
      </c>
      <c r="V903" s="416">
        <v>2884</v>
      </c>
      <c r="W903" s="416">
        <v>0</v>
      </c>
      <c r="X903" s="416">
        <v>5324418</v>
      </c>
      <c r="Y903" s="416">
        <v>11225</v>
      </c>
      <c r="Z903" s="416">
        <v>6055679</v>
      </c>
      <c r="AA903" s="416">
        <v>2198527</v>
      </c>
      <c r="AB903" s="416">
        <v>858381</v>
      </c>
      <c r="AC903" s="416">
        <v>306135</v>
      </c>
      <c r="AD903" s="416">
        <v>110151</v>
      </c>
      <c r="AE903" s="416">
        <v>27382</v>
      </c>
      <c r="AF903" s="416">
        <v>16584</v>
      </c>
      <c r="AG903" s="416">
        <v>0</v>
      </c>
      <c r="AH903" s="416">
        <v>9584064</v>
      </c>
      <c r="AI903" s="416">
        <v>768.58888888888896</v>
      </c>
      <c r="AJ903" s="416">
        <v>922.30666666666662</v>
      </c>
      <c r="AK903" s="416">
        <v>1076.0244444444445</v>
      </c>
      <c r="AL903" s="416">
        <v>1229.7422222222222</v>
      </c>
      <c r="AM903" s="416">
        <v>1383.46</v>
      </c>
      <c r="AN903" s="416">
        <v>1690.8955555555558</v>
      </c>
      <c r="AO903" s="416">
        <v>1998.3311111111111</v>
      </c>
      <c r="AP903" s="416">
        <v>2305.7666666666669</v>
      </c>
      <c r="AQ903" s="416">
        <v>2766.92</v>
      </c>
      <c r="AR903" s="416">
        <v>0</v>
      </c>
      <c r="AS903" s="416">
        <v>5.304526332528587</v>
      </c>
      <c r="AT903" s="416">
        <v>2813.4015439550117</v>
      </c>
      <c r="AU903" s="416">
        <v>933.02527204049466</v>
      </c>
      <c r="AV903" s="416">
        <v>359.27448209561538</v>
      </c>
      <c r="AW903" s="416">
        <v>92.695126711289078</v>
      </c>
      <c r="AX903" s="416">
        <v>32.456173782992046</v>
      </c>
      <c r="AY903" s="416">
        <v>9.0860818305052327</v>
      </c>
      <c r="AZ903" s="416">
        <v>5.9416246223237383</v>
      </c>
      <c r="BA903" s="416">
        <v>0</v>
      </c>
      <c r="BB903" s="416">
        <v>4251.1848313707596</v>
      </c>
      <c r="BC903" s="416">
        <v>9.3001604672343241</v>
      </c>
      <c r="BD903" s="416">
        <v>3752.3961661341855</v>
      </c>
      <c r="BE903" s="416">
        <v>1110.1690172259614</v>
      </c>
      <c r="BF903" s="416">
        <v>338.74253682795313</v>
      </c>
      <c r="BG903" s="416">
        <v>128.58702094747952</v>
      </c>
      <c r="BH903" s="416">
        <v>32.687412193144191</v>
      </c>
      <c r="BI903" s="416">
        <v>4.6163520893545611</v>
      </c>
      <c r="BJ903" s="416">
        <v>1.2507770372833329</v>
      </c>
      <c r="BK903" s="416">
        <v>0</v>
      </c>
      <c r="BL903" s="416">
        <v>5377.7494429225953</v>
      </c>
      <c r="BM903" s="416">
        <v>14.6</v>
      </c>
      <c r="BN903" s="416">
        <v>6565.8</v>
      </c>
      <c r="BO903" s="416">
        <v>2043.19</v>
      </c>
      <c r="BP903" s="416">
        <v>698.02</v>
      </c>
      <c r="BQ903" s="416">
        <v>221.28</v>
      </c>
      <c r="BR903" s="416">
        <v>65.14</v>
      </c>
      <c r="BS903" s="416">
        <v>13.7</v>
      </c>
      <c r="BT903" s="416">
        <v>7.19</v>
      </c>
      <c r="BU903" s="416">
        <v>0</v>
      </c>
      <c r="BV903" s="416">
        <v>9628.9200000000019</v>
      </c>
      <c r="BW903" s="416">
        <v>0</v>
      </c>
      <c r="BX903" s="416">
        <v>0</v>
      </c>
      <c r="BY903" s="416">
        <v>0</v>
      </c>
      <c r="BZ903" s="416">
        <v>0</v>
      </c>
      <c r="CA903" s="416">
        <v>0</v>
      </c>
      <c r="CB903" s="416">
        <v>0</v>
      </c>
      <c r="CC903" s="416">
        <v>0</v>
      </c>
      <c r="CD903" s="416">
        <v>0</v>
      </c>
      <c r="CE903" s="416">
        <v>0</v>
      </c>
      <c r="CF903" s="416">
        <v>0</v>
      </c>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DE903" s="247"/>
    </row>
    <row r="904" spans="1:109" x14ac:dyDescent="0.2">
      <c r="A904" s="150" t="s">
        <v>619</v>
      </c>
      <c r="B904" s="151" t="s">
        <v>284</v>
      </c>
      <c r="C904" s="152" t="s">
        <v>285</v>
      </c>
      <c r="D904" s="404" t="s">
        <v>322</v>
      </c>
      <c r="E904" s="416">
        <v>10243</v>
      </c>
      <c r="F904" s="416">
        <v>4611349</v>
      </c>
      <c r="G904" s="416">
        <v>2041131</v>
      </c>
      <c r="H904" s="416">
        <v>953721</v>
      </c>
      <c r="I904" s="416">
        <v>279259</v>
      </c>
      <c r="J904" s="416">
        <v>90345</v>
      </c>
      <c r="K904" s="416">
        <v>34325</v>
      </c>
      <c r="L904" s="416">
        <v>6391</v>
      </c>
      <c r="M904" s="416">
        <v>0</v>
      </c>
      <c r="N904" s="416">
        <v>8026764</v>
      </c>
      <c r="O904" s="416">
        <v>22201</v>
      </c>
      <c r="P904" s="416">
        <v>6487582</v>
      </c>
      <c r="Q904" s="416">
        <v>2365281</v>
      </c>
      <c r="R904" s="416">
        <v>682867</v>
      </c>
      <c r="S904" s="416">
        <v>154459</v>
      </c>
      <c r="T904" s="416">
        <v>38007</v>
      </c>
      <c r="U904" s="416">
        <v>4601</v>
      </c>
      <c r="V904" s="416">
        <v>3206</v>
      </c>
      <c r="W904" s="416">
        <v>0</v>
      </c>
      <c r="X904" s="416">
        <v>9758204</v>
      </c>
      <c r="Y904" s="416">
        <v>32444</v>
      </c>
      <c r="Z904" s="416">
        <v>11098931</v>
      </c>
      <c r="AA904" s="416">
        <v>4406412</v>
      </c>
      <c r="AB904" s="416">
        <v>1636588</v>
      </c>
      <c r="AC904" s="416">
        <v>433718</v>
      </c>
      <c r="AD904" s="416">
        <v>128352</v>
      </c>
      <c r="AE904" s="416">
        <v>38926</v>
      </c>
      <c r="AF904" s="416">
        <v>9597</v>
      </c>
      <c r="AG904" s="416">
        <v>0</v>
      </c>
      <c r="AH904" s="416">
        <v>17784968</v>
      </c>
      <c r="AI904" s="416">
        <v>871.37222222222226</v>
      </c>
      <c r="AJ904" s="416">
        <v>1045.6466666666665</v>
      </c>
      <c r="AK904" s="416">
        <v>1219.9211111111113</v>
      </c>
      <c r="AL904" s="416">
        <v>1394.1955555555555</v>
      </c>
      <c r="AM904" s="416">
        <v>1568.47</v>
      </c>
      <c r="AN904" s="416">
        <v>1917.018888888889</v>
      </c>
      <c r="AO904" s="416">
        <v>2265.5677777777778</v>
      </c>
      <c r="AP904" s="416">
        <v>2614.1166666666668</v>
      </c>
      <c r="AQ904" s="416">
        <v>3136.94</v>
      </c>
      <c r="AR904" s="416">
        <v>0</v>
      </c>
      <c r="AS904" s="416">
        <v>11.755022410374441</v>
      </c>
      <c r="AT904" s="416">
        <v>4410.045139530881</v>
      </c>
      <c r="AU904" s="416">
        <v>1673.1663887191246</v>
      </c>
      <c r="AV904" s="416">
        <v>684.06544275631666</v>
      </c>
      <c r="AW904" s="416">
        <v>178.04548381543796</v>
      </c>
      <c r="AX904" s="416">
        <v>47.127861140880192</v>
      </c>
      <c r="AY904" s="416">
        <v>15.150727485040541</v>
      </c>
      <c r="AZ904" s="416">
        <v>2.4448028970907956</v>
      </c>
      <c r="BA904" s="416">
        <v>0</v>
      </c>
      <c r="BB904" s="416">
        <v>7021.8008687551464</v>
      </c>
      <c r="BC904" s="416">
        <v>25.47820487481431</v>
      </c>
      <c r="BD904" s="416">
        <v>6204.3730514450399</v>
      </c>
      <c r="BE904" s="416">
        <v>1938.880291895013</v>
      </c>
      <c r="BF904" s="416">
        <v>489.7928395187667</v>
      </c>
      <c r="BG904" s="416">
        <v>98.477497178779316</v>
      </c>
      <c r="BH904" s="416">
        <v>19.826095726176696</v>
      </c>
      <c r="BI904" s="416">
        <v>2.0308374991601319</v>
      </c>
      <c r="BJ904" s="416">
        <v>1.2264181017169598</v>
      </c>
      <c r="BK904" s="416">
        <v>0</v>
      </c>
      <c r="BL904" s="416">
        <v>8780.0852362394671</v>
      </c>
      <c r="BM904" s="416">
        <v>37.229999999999997</v>
      </c>
      <c r="BN904" s="416">
        <v>10614.42</v>
      </c>
      <c r="BO904" s="416">
        <v>3612.05</v>
      </c>
      <c r="BP904" s="416">
        <v>1173.8599999999999</v>
      </c>
      <c r="BQ904" s="416">
        <v>276.52</v>
      </c>
      <c r="BR904" s="416">
        <v>66.95</v>
      </c>
      <c r="BS904" s="416">
        <v>17.18</v>
      </c>
      <c r="BT904" s="416">
        <v>3.67</v>
      </c>
      <c r="BU904" s="416">
        <v>0</v>
      </c>
      <c r="BV904" s="416">
        <v>15801.880000000003</v>
      </c>
      <c r="BW904" s="416">
        <v>0</v>
      </c>
      <c r="BX904" s="416">
        <v>0</v>
      </c>
      <c r="BY904" s="416">
        <v>0</v>
      </c>
      <c r="BZ904" s="416">
        <v>0</v>
      </c>
      <c r="CA904" s="416">
        <v>0</v>
      </c>
      <c r="CB904" s="416">
        <v>0</v>
      </c>
      <c r="CC904" s="416">
        <v>0</v>
      </c>
      <c r="CD904" s="416">
        <v>0</v>
      </c>
      <c r="CE904" s="416">
        <v>0</v>
      </c>
      <c r="CF904" s="416">
        <v>0</v>
      </c>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DE904" s="247"/>
    </row>
    <row r="905" spans="1:109" x14ac:dyDescent="0.2">
      <c r="A905" s="150" t="s">
        <v>620</v>
      </c>
      <c r="B905" s="151" t="s">
        <v>284</v>
      </c>
      <c r="C905" s="152" t="s">
        <v>285</v>
      </c>
      <c r="D905" s="404" t="s">
        <v>323</v>
      </c>
      <c r="E905" s="416">
        <v>610</v>
      </c>
      <c r="F905" s="416">
        <v>729180</v>
      </c>
      <c r="G905" s="416">
        <v>1254922</v>
      </c>
      <c r="H905" s="416">
        <v>1569306</v>
      </c>
      <c r="I905" s="416">
        <v>621074</v>
      </c>
      <c r="J905" s="416">
        <v>233663</v>
      </c>
      <c r="K905" s="416">
        <v>72054</v>
      </c>
      <c r="L905" s="416">
        <v>32843</v>
      </c>
      <c r="M905" s="416">
        <v>0</v>
      </c>
      <c r="N905" s="416">
        <v>4513652</v>
      </c>
      <c r="O905" s="416">
        <v>842</v>
      </c>
      <c r="P905" s="416">
        <v>631279</v>
      </c>
      <c r="Q905" s="416">
        <v>1499405</v>
      </c>
      <c r="R905" s="416">
        <v>1618801</v>
      </c>
      <c r="S905" s="416">
        <v>341442</v>
      </c>
      <c r="T905" s="416">
        <v>112224</v>
      </c>
      <c r="U905" s="416">
        <v>21722</v>
      </c>
      <c r="V905" s="416">
        <v>10158</v>
      </c>
      <c r="W905" s="416">
        <v>983</v>
      </c>
      <c r="X905" s="416">
        <v>4236856</v>
      </c>
      <c r="Y905" s="416">
        <v>1452</v>
      </c>
      <c r="Z905" s="416">
        <v>1360459</v>
      </c>
      <c r="AA905" s="416">
        <v>2754327</v>
      </c>
      <c r="AB905" s="416">
        <v>3188107</v>
      </c>
      <c r="AC905" s="416">
        <v>962516</v>
      </c>
      <c r="AD905" s="416">
        <v>345887</v>
      </c>
      <c r="AE905" s="416">
        <v>93776</v>
      </c>
      <c r="AF905" s="416">
        <v>43001</v>
      </c>
      <c r="AG905" s="416">
        <v>983</v>
      </c>
      <c r="AH905" s="416">
        <v>8750508</v>
      </c>
      <c r="AI905" s="416">
        <v>813.65</v>
      </c>
      <c r="AJ905" s="416">
        <v>976.37999999999988</v>
      </c>
      <c r="AK905" s="416">
        <v>1139.1099999999999</v>
      </c>
      <c r="AL905" s="416">
        <v>1301.8399999999999</v>
      </c>
      <c r="AM905" s="416">
        <v>1464.57</v>
      </c>
      <c r="AN905" s="416">
        <v>1790.03</v>
      </c>
      <c r="AO905" s="416">
        <v>2115.4899999999998</v>
      </c>
      <c r="AP905" s="416">
        <v>2440.9499999999998</v>
      </c>
      <c r="AQ905" s="416">
        <v>2929.14</v>
      </c>
      <c r="AR905" s="416">
        <v>0</v>
      </c>
      <c r="AS905" s="416">
        <v>0.74970810545074662</v>
      </c>
      <c r="AT905" s="416">
        <v>746.81988570023975</v>
      </c>
      <c r="AU905" s="416">
        <v>1101.6688467312201</v>
      </c>
      <c r="AV905" s="416">
        <v>1205.4522829226325</v>
      </c>
      <c r="AW905" s="416">
        <v>424.06576674382245</v>
      </c>
      <c r="AX905" s="416">
        <v>130.53580107595963</v>
      </c>
      <c r="AY905" s="416">
        <v>34.060194092148869</v>
      </c>
      <c r="AZ905" s="416">
        <v>13.455007271758948</v>
      </c>
      <c r="BA905" s="416">
        <v>0</v>
      </c>
      <c r="BB905" s="416">
        <v>3656.8074926432328</v>
      </c>
      <c r="BC905" s="416">
        <v>1.0348429914582438</v>
      </c>
      <c r="BD905" s="416">
        <v>646.55052336180597</v>
      </c>
      <c r="BE905" s="416">
        <v>1316.2951778142585</v>
      </c>
      <c r="BF905" s="416">
        <v>1243.4715479628833</v>
      </c>
      <c r="BG905" s="416">
        <v>233.13464020156087</v>
      </c>
      <c r="BH905" s="416">
        <v>62.693921330927417</v>
      </c>
      <c r="BI905" s="416">
        <v>10.268070281589608</v>
      </c>
      <c r="BJ905" s="416">
        <v>4.1614945000921777</v>
      </c>
      <c r="BK905" s="416">
        <v>0.33559338235796171</v>
      </c>
      <c r="BL905" s="416">
        <v>3517.9458118269345</v>
      </c>
      <c r="BM905" s="416">
        <v>1.78</v>
      </c>
      <c r="BN905" s="416">
        <v>1393.37</v>
      </c>
      <c r="BO905" s="416">
        <v>2417.96</v>
      </c>
      <c r="BP905" s="416">
        <v>2448.92</v>
      </c>
      <c r="BQ905" s="416">
        <v>657.2</v>
      </c>
      <c r="BR905" s="416">
        <v>193.23</v>
      </c>
      <c r="BS905" s="416">
        <v>44.33</v>
      </c>
      <c r="BT905" s="416">
        <v>17.62</v>
      </c>
      <c r="BU905" s="416">
        <v>0.34</v>
      </c>
      <c r="BV905" s="416">
        <v>7174.7499999999991</v>
      </c>
      <c r="BW905" s="416">
        <v>1.78</v>
      </c>
      <c r="BX905" s="416">
        <v>1393.37</v>
      </c>
      <c r="BY905" s="416">
        <v>2417.96</v>
      </c>
      <c r="BZ905" s="416">
        <v>2448.92</v>
      </c>
      <c r="CA905" s="416">
        <v>657.2</v>
      </c>
      <c r="CB905" s="416">
        <v>193.23</v>
      </c>
      <c r="CC905" s="416">
        <v>44.33</v>
      </c>
      <c r="CD905" s="416">
        <v>17.62</v>
      </c>
      <c r="CE905" s="416">
        <v>0.34</v>
      </c>
      <c r="CF905" s="416">
        <v>7174.7499999999991</v>
      </c>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DE905" s="247"/>
    </row>
    <row r="906" spans="1:109" x14ac:dyDescent="0.2">
      <c r="A906" s="150" t="s">
        <v>621</v>
      </c>
      <c r="B906" s="151" t="s">
        <v>284</v>
      </c>
      <c r="C906" s="152" t="s">
        <v>277</v>
      </c>
      <c r="D906" s="404" t="s">
        <v>324</v>
      </c>
      <c r="E906" s="416">
        <v>2357</v>
      </c>
      <c r="F906" s="416">
        <v>2325172</v>
      </c>
      <c r="G906" s="416">
        <v>1598040</v>
      </c>
      <c r="H906" s="416">
        <v>833249</v>
      </c>
      <c r="I906" s="416">
        <v>139512</v>
      </c>
      <c r="J906" s="416">
        <v>63021</v>
      </c>
      <c r="K906" s="416">
        <v>8462</v>
      </c>
      <c r="L906" s="416">
        <v>5381</v>
      </c>
      <c r="M906" s="416">
        <v>0</v>
      </c>
      <c r="N906" s="416">
        <v>4975194</v>
      </c>
      <c r="O906" s="416">
        <v>3622</v>
      </c>
      <c r="P906" s="416">
        <v>3502858</v>
      </c>
      <c r="Q906" s="416">
        <v>2424790</v>
      </c>
      <c r="R906" s="416">
        <v>927464</v>
      </c>
      <c r="S906" s="416">
        <v>141550</v>
      </c>
      <c r="T906" s="416">
        <v>39660</v>
      </c>
      <c r="U906" s="416">
        <v>4504</v>
      </c>
      <c r="V906" s="416">
        <v>2643</v>
      </c>
      <c r="W906" s="416">
        <v>0</v>
      </c>
      <c r="X906" s="416">
        <v>7047091</v>
      </c>
      <c r="Y906" s="416">
        <v>5979</v>
      </c>
      <c r="Z906" s="416">
        <v>5828030</v>
      </c>
      <c r="AA906" s="416">
        <v>4022830</v>
      </c>
      <c r="AB906" s="416">
        <v>1760713</v>
      </c>
      <c r="AC906" s="416">
        <v>281062</v>
      </c>
      <c r="AD906" s="416">
        <v>102681</v>
      </c>
      <c r="AE906" s="416">
        <v>12966</v>
      </c>
      <c r="AF906" s="416">
        <v>8024</v>
      </c>
      <c r="AG906" s="416">
        <v>0</v>
      </c>
      <c r="AH906" s="416">
        <v>12022285</v>
      </c>
      <c r="AI906" s="416">
        <v>772.35555555555561</v>
      </c>
      <c r="AJ906" s="416">
        <v>926.8266666666666</v>
      </c>
      <c r="AK906" s="416">
        <v>1081.2977777777778</v>
      </c>
      <c r="AL906" s="416">
        <v>1235.7688888888888</v>
      </c>
      <c r="AM906" s="416">
        <v>1390.24</v>
      </c>
      <c r="AN906" s="416">
        <v>1699.1822222222224</v>
      </c>
      <c r="AO906" s="416">
        <v>2008.1244444444444</v>
      </c>
      <c r="AP906" s="416">
        <v>2317.0666666666666</v>
      </c>
      <c r="AQ906" s="416">
        <v>2780.48</v>
      </c>
      <c r="AR906" s="416">
        <v>0</v>
      </c>
      <c r="AS906" s="416">
        <v>3.0517033030268155</v>
      </c>
      <c r="AT906" s="416">
        <v>2508.7452526182533</v>
      </c>
      <c r="AU906" s="416">
        <v>1477.8907650066585</v>
      </c>
      <c r="AV906" s="416">
        <v>674.27575454597775</v>
      </c>
      <c r="AW906" s="416">
        <v>100.35101852917482</v>
      </c>
      <c r="AX906" s="416">
        <v>37.089017985122247</v>
      </c>
      <c r="AY906" s="416">
        <v>4.2138822737856003</v>
      </c>
      <c r="AZ906" s="416">
        <v>2.3223328346184831</v>
      </c>
      <c r="BA906" s="416">
        <v>0</v>
      </c>
      <c r="BB906" s="416">
        <v>4807.9397270966174</v>
      </c>
      <c r="BC906" s="416">
        <v>4.689550005754402</v>
      </c>
      <c r="BD906" s="416">
        <v>3779.4100299228912</v>
      </c>
      <c r="BE906" s="416">
        <v>2242.4812570902454</v>
      </c>
      <c r="BF906" s="416">
        <v>750.51573828979178</v>
      </c>
      <c r="BG906" s="416">
        <v>101.8169524686385</v>
      </c>
      <c r="BH906" s="416">
        <v>23.340639680264491</v>
      </c>
      <c r="BI906" s="416">
        <v>2.242888886921572</v>
      </c>
      <c r="BJ906" s="416">
        <v>1.1406663597652205</v>
      </c>
      <c r="BK906" s="416">
        <v>0</v>
      </c>
      <c r="BL906" s="416">
        <v>6905.6377227042731</v>
      </c>
      <c r="BM906" s="416">
        <v>7.74</v>
      </c>
      <c r="BN906" s="416">
        <v>6288.16</v>
      </c>
      <c r="BO906" s="416">
        <v>3720.37</v>
      </c>
      <c r="BP906" s="416">
        <v>1424.79</v>
      </c>
      <c r="BQ906" s="416">
        <v>202.17</v>
      </c>
      <c r="BR906" s="416">
        <v>60.43</v>
      </c>
      <c r="BS906" s="416">
        <v>6.46</v>
      </c>
      <c r="BT906" s="416">
        <v>3.46</v>
      </c>
      <c r="BU906" s="416">
        <v>0</v>
      </c>
      <c r="BV906" s="416">
        <v>11713.58</v>
      </c>
      <c r="BW906" s="416">
        <v>0</v>
      </c>
      <c r="BX906" s="416">
        <v>0</v>
      </c>
      <c r="BY906" s="416">
        <v>0</v>
      </c>
      <c r="BZ906" s="416">
        <v>0</v>
      </c>
      <c r="CA906" s="416">
        <v>0</v>
      </c>
      <c r="CB906" s="416">
        <v>0</v>
      </c>
      <c r="CC906" s="416">
        <v>0</v>
      </c>
      <c r="CD906" s="416">
        <v>0</v>
      </c>
      <c r="CE906" s="416">
        <v>0</v>
      </c>
      <c r="CF906" s="416">
        <v>0</v>
      </c>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DE906" s="247"/>
    </row>
    <row r="907" spans="1:109" x14ac:dyDescent="0.2">
      <c r="A907" s="150" t="s">
        <v>623</v>
      </c>
      <c r="B907" s="151" t="s">
        <v>276</v>
      </c>
      <c r="C907" s="152" t="s">
        <v>278</v>
      </c>
      <c r="D907" s="404" t="s">
        <v>622</v>
      </c>
      <c r="E907" s="416">
        <v>9629</v>
      </c>
      <c r="F907" s="416">
        <v>2717861</v>
      </c>
      <c r="G907" s="416">
        <v>761050</v>
      </c>
      <c r="H907" s="416">
        <v>495235</v>
      </c>
      <c r="I907" s="416">
        <v>222715</v>
      </c>
      <c r="J907" s="416">
        <v>59725</v>
      </c>
      <c r="K907" s="416">
        <v>32469</v>
      </c>
      <c r="L907" s="416">
        <v>16135</v>
      </c>
      <c r="M907" s="416">
        <v>3337</v>
      </c>
      <c r="N907" s="416">
        <v>4318156</v>
      </c>
      <c r="O907" s="416">
        <v>6429</v>
      </c>
      <c r="P907" s="416">
        <v>4414173</v>
      </c>
      <c r="Q907" s="416">
        <v>867914</v>
      </c>
      <c r="R907" s="416">
        <v>298918</v>
      </c>
      <c r="S907" s="416">
        <v>127849</v>
      </c>
      <c r="T907" s="416">
        <v>26792</v>
      </c>
      <c r="U907" s="416">
        <v>15811</v>
      </c>
      <c r="V907" s="416">
        <v>17805</v>
      </c>
      <c r="W907" s="416">
        <v>0</v>
      </c>
      <c r="X907" s="416">
        <v>5775691</v>
      </c>
      <c r="Y907" s="416">
        <v>16058</v>
      </c>
      <c r="Z907" s="416">
        <v>7132034</v>
      </c>
      <c r="AA907" s="416">
        <v>1628964</v>
      </c>
      <c r="AB907" s="416">
        <v>794153</v>
      </c>
      <c r="AC907" s="416">
        <v>350564</v>
      </c>
      <c r="AD907" s="416">
        <v>86517</v>
      </c>
      <c r="AE907" s="416">
        <v>48280</v>
      </c>
      <c r="AF907" s="416">
        <v>33940</v>
      </c>
      <c r="AG907" s="416">
        <v>3337</v>
      </c>
      <c r="AH907" s="416">
        <v>10093847</v>
      </c>
      <c r="AI907" s="416">
        <v>913.36666666666667</v>
      </c>
      <c r="AJ907" s="416">
        <v>1096.04</v>
      </c>
      <c r="AK907" s="416">
        <v>1278.7133333333334</v>
      </c>
      <c r="AL907" s="416">
        <v>1461.3866666666665</v>
      </c>
      <c r="AM907" s="416">
        <v>1644.06</v>
      </c>
      <c r="AN907" s="416">
        <v>2009.4066666666668</v>
      </c>
      <c r="AO907" s="416">
        <v>2374.7533333333331</v>
      </c>
      <c r="AP907" s="416">
        <v>2740.1</v>
      </c>
      <c r="AQ907" s="416">
        <v>3288.12</v>
      </c>
      <c r="AR907" s="416">
        <v>0</v>
      </c>
      <c r="AS907" s="416">
        <v>10.542315973869567</v>
      </c>
      <c r="AT907" s="416">
        <v>2479.7096821283894</v>
      </c>
      <c r="AU907" s="416">
        <v>595.16858091727624</v>
      </c>
      <c r="AV907" s="416">
        <v>338.88019597824899</v>
      </c>
      <c r="AW907" s="416">
        <v>135.46646716056591</v>
      </c>
      <c r="AX907" s="416">
        <v>29.722704214511083</v>
      </c>
      <c r="AY907" s="416">
        <v>13.672577923882622</v>
      </c>
      <c r="AZ907" s="416">
        <v>5.8884712236779677</v>
      </c>
      <c r="BA907" s="416">
        <v>1.014865637507147</v>
      </c>
      <c r="BB907" s="416">
        <v>3610.0658611579297</v>
      </c>
      <c r="BC907" s="416">
        <v>7.0387942045910732</v>
      </c>
      <c r="BD907" s="416">
        <v>4027.3831247034782</v>
      </c>
      <c r="BE907" s="416">
        <v>678.74008769231568</v>
      </c>
      <c r="BF907" s="416">
        <v>204.54408598226343</v>
      </c>
      <c r="BG907" s="416">
        <v>77.764193520917729</v>
      </c>
      <c r="BH907" s="416">
        <v>13.333289096947357</v>
      </c>
      <c r="BI907" s="416">
        <v>6.6579546507286373</v>
      </c>
      <c r="BJ907" s="416">
        <v>6.4979380314587063</v>
      </c>
      <c r="BK907" s="416">
        <v>0</v>
      </c>
      <c r="BL907" s="416">
        <v>5021.9594678827016</v>
      </c>
      <c r="BM907" s="416">
        <v>17.579999999999998</v>
      </c>
      <c r="BN907" s="416">
        <v>6507.09</v>
      </c>
      <c r="BO907" s="416">
        <v>1273.9100000000001</v>
      </c>
      <c r="BP907" s="416">
        <v>543.41999999999996</v>
      </c>
      <c r="BQ907" s="416">
        <v>213.23</v>
      </c>
      <c r="BR907" s="416">
        <v>43.06</v>
      </c>
      <c r="BS907" s="416">
        <v>20.329999999999998</v>
      </c>
      <c r="BT907" s="416">
        <v>12.39</v>
      </c>
      <c r="BU907" s="416">
        <v>1.01</v>
      </c>
      <c r="BV907" s="416">
        <v>8632.0199999999986</v>
      </c>
      <c r="BW907" s="416">
        <v>0</v>
      </c>
      <c r="BX907" s="416">
        <v>0</v>
      </c>
      <c r="BY907" s="416">
        <v>0</v>
      </c>
      <c r="BZ907" s="416">
        <v>0</v>
      </c>
      <c r="CA907" s="416">
        <v>0</v>
      </c>
      <c r="CB907" s="416">
        <v>0</v>
      </c>
      <c r="CC907" s="416">
        <v>0</v>
      </c>
      <c r="CD907" s="416">
        <v>0</v>
      </c>
      <c r="CE907" s="416">
        <v>0</v>
      </c>
      <c r="CF907" s="416">
        <v>0</v>
      </c>
      <c r="CG907" s="247"/>
      <c r="CH907" s="247"/>
      <c r="CI907" s="247"/>
      <c r="CJ907" s="247"/>
      <c r="CK907" s="247"/>
      <c r="CL907" s="247"/>
      <c r="CM907" s="247"/>
      <c r="CN907" s="247"/>
      <c r="CO907" s="247"/>
      <c r="CP907" s="247"/>
      <c r="CQ907" s="247"/>
      <c r="CR907" s="247"/>
      <c r="CS907" s="247"/>
      <c r="CT907" s="247"/>
      <c r="CU907" s="247"/>
      <c r="CV907" s="247"/>
      <c r="CW907" s="247"/>
      <c r="CX907" s="247"/>
      <c r="CY907" s="247"/>
      <c r="CZ907" s="247"/>
      <c r="DA907" s="247"/>
      <c r="DB907" s="247"/>
      <c r="DC907" s="247"/>
      <c r="DD907" s="247"/>
      <c r="DE907" s="247"/>
    </row>
    <row r="908" spans="1:109" x14ac:dyDescent="0.2">
      <c r="A908" s="150" t="s">
        <v>625</v>
      </c>
      <c r="B908" s="151" t="s">
        <v>276</v>
      </c>
      <c r="C908" s="152" t="s">
        <v>285</v>
      </c>
      <c r="D908" s="404" t="s">
        <v>624</v>
      </c>
      <c r="E908" s="416">
        <v>0</v>
      </c>
      <c r="F908" s="416">
        <v>0</v>
      </c>
      <c r="G908" s="416">
        <v>0</v>
      </c>
      <c r="H908" s="416">
        <v>0</v>
      </c>
      <c r="I908" s="416">
        <v>0</v>
      </c>
      <c r="J908" s="416">
        <v>0</v>
      </c>
      <c r="K908" s="416">
        <v>0</v>
      </c>
      <c r="L908" s="416">
        <v>0</v>
      </c>
      <c r="M908" s="416">
        <v>0</v>
      </c>
      <c r="N908" s="416">
        <v>0</v>
      </c>
      <c r="O908" s="416">
        <v>0</v>
      </c>
      <c r="P908" s="416">
        <v>0</v>
      </c>
      <c r="Q908" s="416">
        <v>0</v>
      </c>
      <c r="R908" s="416">
        <v>0</v>
      </c>
      <c r="S908" s="416">
        <v>0</v>
      </c>
      <c r="T908" s="416">
        <v>0</v>
      </c>
      <c r="U908" s="416">
        <v>0</v>
      </c>
      <c r="V908" s="416">
        <v>0</v>
      </c>
      <c r="W908" s="416">
        <v>0</v>
      </c>
      <c r="X908" s="416">
        <v>0</v>
      </c>
      <c r="Y908" s="416">
        <v>742.22</v>
      </c>
      <c r="Z908" s="416">
        <v>351964.22</v>
      </c>
      <c r="AA908" s="416">
        <v>746205.47</v>
      </c>
      <c r="AB908" s="416">
        <v>1297220.1399999999</v>
      </c>
      <c r="AC908" s="416">
        <v>491092.59</v>
      </c>
      <c r="AD908" s="416">
        <v>163308.79</v>
      </c>
      <c r="AE908" s="416">
        <v>96517.1</v>
      </c>
      <c r="AF908" s="416">
        <v>26744.94</v>
      </c>
      <c r="AG908" s="416">
        <v>3382.54</v>
      </c>
      <c r="AH908" s="416">
        <v>3177178.01</v>
      </c>
      <c r="AI908" s="416">
        <v>951.58888888888885</v>
      </c>
      <c r="AJ908" s="416">
        <v>1141.9066666666665</v>
      </c>
      <c r="AK908" s="416">
        <v>1332.2244444444443</v>
      </c>
      <c r="AL908" s="416">
        <v>1522.5422222222221</v>
      </c>
      <c r="AM908" s="416">
        <v>1712.86</v>
      </c>
      <c r="AN908" s="416">
        <v>2093.4955555555557</v>
      </c>
      <c r="AO908" s="416">
        <v>2474.1311111111108</v>
      </c>
      <c r="AP908" s="416">
        <v>2854.7666666666664</v>
      </c>
      <c r="AQ908" s="416">
        <v>3425.72</v>
      </c>
      <c r="AR908" s="416">
        <v>0</v>
      </c>
      <c r="AS908" s="416">
        <v>0</v>
      </c>
      <c r="AT908" s="416">
        <v>0</v>
      </c>
      <c r="AU908" s="416">
        <v>0</v>
      </c>
      <c r="AV908" s="416">
        <v>0</v>
      </c>
      <c r="AW908" s="416">
        <v>0</v>
      </c>
      <c r="AX908" s="416">
        <v>0</v>
      </c>
      <c r="AY908" s="416">
        <v>0</v>
      </c>
      <c r="AZ908" s="416">
        <v>0</v>
      </c>
      <c r="BA908" s="416">
        <v>0</v>
      </c>
      <c r="BB908" s="416">
        <v>0</v>
      </c>
      <c r="BC908" s="416">
        <v>0</v>
      </c>
      <c r="BD908" s="416">
        <v>0</v>
      </c>
      <c r="BE908" s="416">
        <v>0</v>
      </c>
      <c r="BF908" s="416">
        <v>0</v>
      </c>
      <c r="BG908" s="416">
        <v>0</v>
      </c>
      <c r="BH908" s="416">
        <v>0</v>
      </c>
      <c r="BI908" s="416">
        <v>0</v>
      </c>
      <c r="BJ908" s="416">
        <v>0</v>
      </c>
      <c r="BK908" s="416">
        <v>0</v>
      </c>
      <c r="BL908" s="416">
        <v>0</v>
      </c>
      <c r="BM908" s="416">
        <v>0</v>
      </c>
      <c r="BN908" s="416">
        <v>0</v>
      </c>
      <c r="BO908" s="416">
        <v>0</v>
      </c>
      <c r="BP908" s="416">
        <v>0</v>
      </c>
      <c r="BQ908" s="416">
        <v>0</v>
      </c>
      <c r="BR908" s="416">
        <v>0</v>
      </c>
      <c r="BS908" s="416">
        <v>0</v>
      </c>
      <c r="BT908" s="416">
        <v>0</v>
      </c>
      <c r="BU908" s="416">
        <v>0</v>
      </c>
      <c r="BV908" s="416">
        <v>0</v>
      </c>
      <c r="BW908" s="416">
        <v>0.78</v>
      </c>
      <c r="BX908" s="416">
        <v>308.23</v>
      </c>
      <c r="BY908" s="416">
        <v>560.12</v>
      </c>
      <c r="BZ908" s="416">
        <v>852.01</v>
      </c>
      <c r="CA908" s="416">
        <v>286.70999999999998</v>
      </c>
      <c r="CB908" s="416">
        <v>78.010000000000005</v>
      </c>
      <c r="CC908" s="416">
        <v>39.01</v>
      </c>
      <c r="CD908" s="416">
        <v>9.3699999999999992</v>
      </c>
      <c r="CE908" s="416">
        <v>0.99</v>
      </c>
      <c r="CF908" s="416">
        <v>2135.23</v>
      </c>
      <c r="CG908" s="247"/>
      <c r="CH908" s="247"/>
      <c r="CI908" s="247"/>
      <c r="CJ908" s="247"/>
      <c r="CK908" s="247"/>
      <c r="CL908" s="247"/>
      <c r="CM908" s="247"/>
      <c r="CN908" s="247"/>
      <c r="CO908" s="247"/>
      <c r="CP908" s="247"/>
      <c r="CQ908" s="247"/>
      <c r="CR908" s="247"/>
      <c r="CS908" s="247"/>
      <c r="CT908" s="247"/>
      <c r="CU908" s="247"/>
      <c r="CV908" s="247"/>
      <c r="CW908" s="247"/>
      <c r="CX908" s="247"/>
      <c r="CY908" s="247"/>
      <c r="CZ908" s="247"/>
      <c r="DA908" s="247"/>
      <c r="DB908" s="247"/>
      <c r="DC908" s="247"/>
      <c r="DD908" s="247"/>
      <c r="DE908" s="247"/>
    </row>
    <row r="909" spans="1:109" x14ac:dyDescent="0.2">
      <c r="A909" s="150" t="s">
        <v>626</v>
      </c>
      <c r="B909" s="151" t="s">
        <v>284</v>
      </c>
      <c r="C909" s="152" t="s">
        <v>277</v>
      </c>
      <c r="D909" s="404" t="s">
        <v>325</v>
      </c>
      <c r="E909" s="416">
        <v>1024</v>
      </c>
      <c r="F909" s="416">
        <v>436880</v>
      </c>
      <c r="G909" s="416">
        <v>1233545</v>
      </c>
      <c r="H909" s="416">
        <v>1719746</v>
      </c>
      <c r="I909" s="416">
        <v>433778</v>
      </c>
      <c r="J909" s="416">
        <v>150177</v>
      </c>
      <c r="K909" s="416">
        <v>60373</v>
      </c>
      <c r="L909" s="416">
        <v>15379</v>
      </c>
      <c r="M909" s="416">
        <v>0</v>
      </c>
      <c r="N909" s="416">
        <v>4050902</v>
      </c>
      <c r="O909" s="416">
        <v>0</v>
      </c>
      <c r="P909" s="416">
        <v>894577</v>
      </c>
      <c r="Q909" s="416">
        <v>1616065</v>
      </c>
      <c r="R909" s="416">
        <v>2813183</v>
      </c>
      <c r="S909" s="416">
        <v>495039</v>
      </c>
      <c r="T909" s="416">
        <v>149539</v>
      </c>
      <c r="U909" s="416">
        <v>33958</v>
      </c>
      <c r="V909" s="416">
        <v>12534</v>
      </c>
      <c r="W909" s="416">
        <v>0</v>
      </c>
      <c r="X909" s="416">
        <v>6014895</v>
      </c>
      <c r="Y909" s="416">
        <v>1024</v>
      </c>
      <c r="Z909" s="416">
        <v>1331457</v>
      </c>
      <c r="AA909" s="416">
        <v>2849610</v>
      </c>
      <c r="AB909" s="416">
        <v>4532929</v>
      </c>
      <c r="AC909" s="416">
        <v>928817</v>
      </c>
      <c r="AD909" s="416">
        <v>299716</v>
      </c>
      <c r="AE909" s="416">
        <v>94331</v>
      </c>
      <c r="AF909" s="416">
        <v>27913</v>
      </c>
      <c r="AG909" s="416">
        <v>0</v>
      </c>
      <c r="AH909" s="416">
        <v>10065797</v>
      </c>
      <c r="AI909" s="416">
        <v>882.97777777777776</v>
      </c>
      <c r="AJ909" s="416">
        <v>1059.5733333333333</v>
      </c>
      <c r="AK909" s="416">
        <v>1236.1688888888889</v>
      </c>
      <c r="AL909" s="416">
        <v>1412.7644444444443</v>
      </c>
      <c r="AM909" s="416">
        <v>1589.36</v>
      </c>
      <c r="AN909" s="416">
        <v>1942.5511111111111</v>
      </c>
      <c r="AO909" s="416">
        <v>2295.7422222222222</v>
      </c>
      <c r="AP909" s="416">
        <v>2648.9333333333334</v>
      </c>
      <c r="AQ909" s="416">
        <v>3178.72</v>
      </c>
      <c r="AR909" s="416">
        <v>0</v>
      </c>
      <c r="AS909" s="416">
        <v>1.1597120853676952</v>
      </c>
      <c r="AT909" s="416">
        <v>412.31690743443903</v>
      </c>
      <c r="AU909" s="416">
        <v>997.87740258432859</v>
      </c>
      <c r="AV909" s="416">
        <v>1217.2913940202347</v>
      </c>
      <c r="AW909" s="416">
        <v>272.92620929179043</v>
      </c>
      <c r="AX909" s="416">
        <v>77.309162750472453</v>
      </c>
      <c r="AY909" s="416">
        <v>26.297813149753555</v>
      </c>
      <c r="AZ909" s="416">
        <v>5.8057331252831323</v>
      </c>
      <c r="BA909" s="416">
        <v>0</v>
      </c>
      <c r="BB909" s="416">
        <v>3010.9843344416695</v>
      </c>
      <c r="BC909" s="416">
        <v>0</v>
      </c>
      <c r="BD909" s="416">
        <v>844.28040217446016</v>
      </c>
      <c r="BE909" s="416">
        <v>1307.3173208982591</v>
      </c>
      <c r="BF909" s="416">
        <v>1991.2611837469171</v>
      </c>
      <c r="BG909" s="416">
        <v>311.47065485478436</v>
      </c>
      <c r="BH909" s="416">
        <v>76.980728663796057</v>
      </c>
      <c r="BI909" s="416">
        <v>14.791730391720325</v>
      </c>
      <c r="BJ909" s="416">
        <v>4.7317159108068658</v>
      </c>
      <c r="BK909" s="416">
        <v>0</v>
      </c>
      <c r="BL909" s="416">
        <v>4550.8337366407441</v>
      </c>
      <c r="BM909" s="416">
        <v>1.1599999999999999</v>
      </c>
      <c r="BN909" s="416">
        <v>1256.5999999999999</v>
      </c>
      <c r="BO909" s="416">
        <v>2305.19</v>
      </c>
      <c r="BP909" s="416">
        <v>3208.55</v>
      </c>
      <c r="BQ909" s="416">
        <v>584.4</v>
      </c>
      <c r="BR909" s="416">
        <v>154.29</v>
      </c>
      <c r="BS909" s="416">
        <v>41.09</v>
      </c>
      <c r="BT909" s="416">
        <v>10.54</v>
      </c>
      <c r="BU909" s="416">
        <v>0</v>
      </c>
      <c r="BV909" s="416">
        <v>7561.82</v>
      </c>
      <c r="BW909" s="416">
        <v>0</v>
      </c>
      <c r="BX909" s="416">
        <v>0</v>
      </c>
      <c r="BY909" s="416">
        <v>0</v>
      </c>
      <c r="BZ909" s="416">
        <v>0</v>
      </c>
      <c r="CA909" s="416">
        <v>0</v>
      </c>
      <c r="CB909" s="416">
        <v>0</v>
      </c>
      <c r="CC909" s="416">
        <v>0</v>
      </c>
      <c r="CD909" s="416">
        <v>0</v>
      </c>
      <c r="CE909" s="416">
        <v>0</v>
      </c>
      <c r="CF909" s="416">
        <v>0</v>
      </c>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DE909" s="247"/>
    </row>
    <row r="910" spans="1:109" x14ac:dyDescent="0.2">
      <c r="A910" s="150" t="s">
        <v>628</v>
      </c>
      <c r="B910" s="151" t="s">
        <v>280</v>
      </c>
      <c r="C910" s="152" t="s">
        <v>128</v>
      </c>
      <c r="D910" s="404" t="s">
        <v>627</v>
      </c>
      <c r="E910" s="416">
        <v>0</v>
      </c>
      <c r="F910" s="416">
        <v>113334.13</v>
      </c>
      <c r="G910" s="416">
        <v>1242978.58</v>
      </c>
      <c r="H910" s="416">
        <v>1675438.59</v>
      </c>
      <c r="I910" s="416">
        <v>1962166.95</v>
      </c>
      <c r="J910" s="416">
        <v>1180961.1000000001</v>
      </c>
      <c r="K910" s="416">
        <v>369896.3</v>
      </c>
      <c r="L910" s="416">
        <v>78288.14</v>
      </c>
      <c r="M910" s="416">
        <v>4074.44</v>
      </c>
      <c r="N910" s="416">
        <v>6627138.2299999995</v>
      </c>
      <c r="O910" s="416">
        <v>0</v>
      </c>
      <c r="P910" s="416">
        <v>332816.15000000002</v>
      </c>
      <c r="Q910" s="416">
        <v>2173222.8199999998</v>
      </c>
      <c r="R910" s="416">
        <v>4036690.6</v>
      </c>
      <c r="S910" s="416">
        <v>3319632.21</v>
      </c>
      <c r="T910" s="416">
        <v>1293034.53</v>
      </c>
      <c r="U910" s="416">
        <v>233318.56</v>
      </c>
      <c r="V910" s="416">
        <v>49787.1</v>
      </c>
      <c r="W910" s="416">
        <v>2489.02</v>
      </c>
      <c r="X910" s="416">
        <v>11440990.99</v>
      </c>
      <c r="Y910" s="416">
        <v>0</v>
      </c>
      <c r="Z910" s="416">
        <v>446150.28</v>
      </c>
      <c r="AA910" s="416">
        <v>3416201.4</v>
      </c>
      <c r="AB910" s="416">
        <v>5712129.1900000004</v>
      </c>
      <c r="AC910" s="416">
        <v>5281799.16</v>
      </c>
      <c r="AD910" s="416">
        <v>2473995.63</v>
      </c>
      <c r="AE910" s="416">
        <v>603214.86</v>
      </c>
      <c r="AF910" s="416">
        <v>128075.23999999999</v>
      </c>
      <c r="AG910" s="416">
        <v>6563.46</v>
      </c>
      <c r="AH910" s="416">
        <v>18068129.219999999</v>
      </c>
      <c r="AI910" s="416">
        <v>772.51666666666665</v>
      </c>
      <c r="AJ910" s="416">
        <v>927.02</v>
      </c>
      <c r="AK910" s="416">
        <v>1081.5233333333333</v>
      </c>
      <c r="AL910" s="416">
        <v>1236.0266666666666</v>
      </c>
      <c r="AM910" s="416">
        <v>1390.53</v>
      </c>
      <c r="AN910" s="416">
        <v>1699.5366666666669</v>
      </c>
      <c r="AO910" s="416">
        <v>2008.5433333333333</v>
      </c>
      <c r="AP910" s="416">
        <v>2317.5500000000002</v>
      </c>
      <c r="AQ910" s="416">
        <v>2781.06</v>
      </c>
      <c r="AR910" s="416">
        <v>0</v>
      </c>
      <c r="AS910" s="416">
        <v>0</v>
      </c>
      <c r="AT910" s="416">
        <v>122.256402235119</v>
      </c>
      <c r="AU910" s="416">
        <v>1149.28503314769</v>
      </c>
      <c r="AV910" s="416">
        <v>1355.5035948523225</v>
      </c>
      <c r="AW910" s="416">
        <v>1411.0928566805462</v>
      </c>
      <c r="AX910" s="416">
        <v>694.87238678777157</v>
      </c>
      <c r="AY910" s="416">
        <v>184.16147357205801</v>
      </c>
      <c r="AZ910" s="416">
        <v>33.780561368686755</v>
      </c>
      <c r="BA910" s="416">
        <v>1.4650672765060804</v>
      </c>
      <c r="BB910" s="416">
        <v>4952.4173759207006</v>
      </c>
      <c r="BC910" s="416">
        <v>0</v>
      </c>
      <c r="BD910" s="416">
        <v>359.01722724428816</v>
      </c>
      <c r="BE910" s="416">
        <v>2009.4090927303155</v>
      </c>
      <c r="BF910" s="416">
        <v>3265.8604452978361</v>
      </c>
      <c r="BG910" s="416">
        <v>2387.3143405751762</v>
      </c>
      <c r="BH910" s="416">
        <v>760.81590668829335</v>
      </c>
      <c r="BI910" s="416">
        <v>116.1630700856176</v>
      </c>
      <c r="BJ910" s="416">
        <v>21.482643308666479</v>
      </c>
      <c r="BK910" s="416">
        <v>0.89498968019388292</v>
      </c>
      <c r="BL910" s="416">
        <v>8920.957715610386</v>
      </c>
      <c r="BM910" s="416">
        <v>0</v>
      </c>
      <c r="BN910" s="416">
        <v>481.27</v>
      </c>
      <c r="BO910" s="416">
        <v>3158.69</v>
      </c>
      <c r="BP910" s="416">
        <v>4621.3599999999997</v>
      </c>
      <c r="BQ910" s="416">
        <v>3798.41</v>
      </c>
      <c r="BR910" s="416">
        <v>1455.69</v>
      </c>
      <c r="BS910" s="416">
        <v>300.32</v>
      </c>
      <c r="BT910" s="416">
        <v>55.26</v>
      </c>
      <c r="BU910" s="416">
        <v>2.36</v>
      </c>
      <c r="BV910" s="416">
        <v>13873.36</v>
      </c>
      <c r="BW910" s="416">
        <v>0</v>
      </c>
      <c r="BX910" s="416">
        <v>0</v>
      </c>
      <c r="BY910" s="416">
        <v>0</v>
      </c>
      <c r="BZ910" s="416">
        <v>0</v>
      </c>
      <c r="CA910" s="416">
        <v>0</v>
      </c>
      <c r="CB910" s="416">
        <v>0</v>
      </c>
      <c r="CC910" s="416">
        <v>0</v>
      </c>
      <c r="CD910" s="416">
        <v>0</v>
      </c>
      <c r="CE910" s="416">
        <v>0</v>
      </c>
      <c r="CF910" s="416">
        <v>0</v>
      </c>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row>
    <row r="911" spans="1:109" x14ac:dyDescent="0.2">
      <c r="A911" s="150" t="s">
        <v>629</v>
      </c>
      <c r="B911" s="151" t="s">
        <v>284</v>
      </c>
      <c r="C911" s="152" t="s">
        <v>293</v>
      </c>
      <c r="D911" s="404" t="s">
        <v>326</v>
      </c>
      <c r="E911" s="416">
        <v>9795.3700000000008</v>
      </c>
      <c r="F911" s="416">
        <v>3900562.25</v>
      </c>
      <c r="G911" s="416">
        <v>1313776.8999999999</v>
      </c>
      <c r="H911" s="416">
        <v>916991.37</v>
      </c>
      <c r="I911" s="416">
        <v>207458.62</v>
      </c>
      <c r="J911" s="416">
        <v>68010.399999999994</v>
      </c>
      <c r="K911" s="416">
        <v>15598.09</v>
      </c>
      <c r="L911" s="416">
        <v>7651.86</v>
      </c>
      <c r="M911" s="416">
        <v>0</v>
      </c>
      <c r="N911" s="416">
        <v>6439844.8600000003</v>
      </c>
      <c r="O911" s="416">
        <v>24491.16</v>
      </c>
      <c r="P911" s="416">
        <v>4817518.8</v>
      </c>
      <c r="Q911" s="416">
        <v>972581.28</v>
      </c>
      <c r="R911" s="416">
        <v>450745.93</v>
      </c>
      <c r="S911" s="416">
        <v>106994.43</v>
      </c>
      <c r="T911" s="416">
        <v>38786.75</v>
      </c>
      <c r="U911" s="416">
        <v>13909.99</v>
      </c>
      <c r="V911" s="416">
        <v>0</v>
      </c>
      <c r="W911" s="416">
        <v>0</v>
      </c>
      <c r="X911" s="416">
        <v>6425028.3399999999</v>
      </c>
      <c r="Y911" s="416">
        <v>34286.53</v>
      </c>
      <c r="Z911" s="416">
        <v>8718081.0500000007</v>
      </c>
      <c r="AA911" s="416">
        <v>2286358.1799999997</v>
      </c>
      <c r="AB911" s="416">
        <v>1367737.3</v>
      </c>
      <c r="AC911" s="416">
        <v>314453.05</v>
      </c>
      <c r="AD911" s="416">
        <v>106797.15</v>
      </c>
      <c r="AE911" s="416">
        <v>29508.080000000002</v>
      </c>
      <c r="AF911" s="416">
        <v>7651.86</v>
      </c>
      <c r="AG911" s="416">
        <v>0</v>
      </c>
      <c r="AH911" s="416">
        <v>12864873.200000001</v>
      </c>
      <c r="AI911" s="416">
        <v>926.53888888888889</v>
      </c>
      <c r="AJ911" s="416">
        <v>1111.8466666666666</v>
      </c>
      <c r="AK911" s="416">
        <v>1297.1544444444444</v>
      </c>
      <c r="AL911" s="416">
        <v>1482.4622222222222</v>
      </c>
      <c r="AM911" s="416">
        <v>1667.77</v>
      </c>
      <c r="AN911" s="416">
        <v>2038.3855555555558</v>
      </c>
      <c r="AO911" s="416">
        <v>2409.0011111111112</v>
      </c>
      <c r="AP911" s="416">
        <v>2779.6166666666668</v>
      </c>
      <c r="AQ911" s="416">
        <v>3335.54</v>
      </c>
      <c r="AR911" s="416">
        <v>0</v>
      </c>
      <c r="AS911" s="416">
        <v>10.572000935380778</v>
      </c>
      <c r="AT911" s="416">
        <v>3508.1836074518669</v>
      </c>
      <c r="AU911" s="416">
        <v>1012.81455390817</v>
      </c>
      <c r="AV911" s="416">
        <v>618.5596882363875</v>
      </c>
      <c r="AW911" s="416">
        <v>124.39282395054474</v>
      </c>
      <c r="AX911" s="416">
        <v>33.364836114855592</v>
      </c>
      <c r="AY911" s="416">
        <v>6.4749202182001664</v>
      </c>
      <c r="AZ911" s="416">
        <v>2.7528472151435746</v>
      </c>
      <c r="BA911" s="416">
        <v>0</v>
      </c>
      <c r="BB911" s="416">
        <v>5317.1152780305483</v>
      </c>
      <c r="BC911" s="416">
        <v>26.432954184329972</v>
      </c>
      <c r="BD911" s="416">
        <v>4332.8985411657486</v>
      </c>
      <c r="BE911" s="416">
        <v>749.78063264975731</v>
      </c>
      <c r="BF911" s="416">
        <v>304.05222018024068</v>
      </c>
      <c r="BG911" s="416">
        <v>64.154187927591934</v>
      </c>
      <c r="BH911" s="416">
        <v>19.028171532263819</v>
      </c>
      <c r="BI911" s="416">
        <v>5.7741733434005145</v>
      </c>
      <c r="BJ911" s="416">
        <v>0</v>
      </c>
      <c r="BK911" s="416">
        <v>0</v>
      </c>
      <c r="BL911" s="416">
        <v>5502.1208809833324</v>
      </c>
      <c r="BM911" s="416">
        <v>37</v>
      </c>
      <c r="BN911" s="416">
        <v>7841.08</v>
      </c>
      <c r="BO911" s="416">
        <v>1762.6</v>
      </c>
      <c r="BP911" s="416">
        <v>922.61</v>
      </c>
      <c r="BQ911" s="416">
        <v>188.55</v>
      </c>
      <c r="BR911" s="416">
        <v>52.39</v>
      </c>
      <c r="BS911" s="416">
        <v>12.25</v>
      </c>
      <c r="BT911" s="416">
        <v>2.75</v>
      </c>
      <c r="BU911" s="416">
        <v>0</v>
      </c>
      <c r="BV911" s="416">
        <v>10819.23</v>
      </c>
      <c r="BW911" s="416">
        <v>0</v>
      </c>
      <c r="BX911" s="416">
        <v>0</v>
      </c>
      <c r="BY911" s="416">
        <v>0</v>
      </c>
      <c r="BZ911" s="416">
        <v>0</v>
      </c>
      <c r="CA911" s="416">
        <v>0</v>
      </c>
      <c r="CB911" s="416">
        <v>0</v>
      </c>
      <c r="CC911" s="416">
        <v>0</v>
      </c>
      <c r="CD911" s="416">
        <v>0</v>
      </c>
      <c r="CE911" s="416">
        <v>0</v>
      </c>
      <c r="CF911" s="416">
        <v>0</v>
      </c>
      <c r="CG911" s="247"/>
      <c r="CH911" s="247"/>
      <c r="CI911" s="247"/>
      <c r="CJ911" s="247"/>
      <c r="CK911" s="247"/>
      <c r="CL911" s="247"/>
      <c r="CM911" s="247"/>
      <c r="CN911" s="247"/>
      <c r="CO911" s="247"/>
      <c r="CP911" s="247"/>
      <c r="CQ911" s="247"/>
      <c r="CR911" s="247"/>
      <c r="CS911" s="247"/>
      <c r="CT911" s="247"/>
      <c r="CU911" s="247"/>
      <c r="CV911" s="247"/>
      <c r="CW911" s="247"/>
      <c r="CX911" s="247"/>
      <c r="CY911" s="247"/>
      <c r="CZ911" s="247"/>
      <c r="DA911" s="247"/>
      <c r="DB911" s="247"/>
      <c r="DC911" s="247"/>
      <c r="DD911" s="247"/>
      <c r="DE911" s="247"/>
    </row>
    <row r="912" spans="1:109" x14ac:dyDescent="0.2">
      <c r="A912" s="150" t="s">
        <v>631</v>
      </c>
      <c r="B912" s="151" t="s">
        <v>276</v>
      </c>
      <c r="C912" s="152" t="s">
        <v>286</v>
      </c>
      <c r="D912" s="404" t="s">
        <v>630</v>
      </c>
      <c r="E912" s="416">
        <v>0</v>
      </c>
      <c r="F912" s="416">
        <v>0</v>
      </c>
      <c r="G912" s="416">
        <v>0</v>
      </c>
      <c r="H912" s="416">
        <v>0</v>
      </c>
      <c r="I912" s="416">
        <v>0</v>
      </c>
      <c r="J912" s="416">
        <v>0</v>
      </c>
      <c r="K912" s="416">
        <v>0</v>
      </c>
      <c r="L912" s="416">
        <v>0</v>
      </c>
      <c r="M912" s="416">
        <v>0</v>
      </c>
      <c r="N912" s="416">
        <v>0</v>
      </c>
      <c r="O912" s="416">
        <v>0</v>
      </c>
      <c r="P912" s="416">
        <v>0</v>
      </c>
      <c r="Q912" s="416">
        <v>0</v>
      </c>
      <c r="R912" s="416">
        <v>0</v>
      </c>
      <c r="S912" s="416">
        <v>0</v>
      </c>
      <c r="T912" s="416">
        <v>0</v>
      </c>
      <c r="U912" s="416">
        <v>0</v>
      </c>
      <c r="V912" s="416">
        <v>0</v>
      </c>
      <c r="W912" s="416">
        <v>0</v>
      </c>
      <c r="X912" s="416">
        <v>0</v>
      </c>
      <c r="Y912" s="416">
        <v>0</v>
      </c>
      <c r="Z912" s="416">
        <v>0</v>
      </c>
      <c r="AA912" s="416">
        <v>0</v>
      </c>
      <c r="AB912" s="416">
        <v>0</v>
      </c>
      <c r="AC912" s="416">
        <v>0</v>
      </c>
      <c r="AD912" s="416">
        <v>0</v>
      </c>
      <c r="AE912" s="416">
        <v>0</v>
      </c>
      <c r="AF912" s="416">
        <v>0</v>
      </c>
      <c r="AG912" s="416">
        <v>0</v>
      </c>
      <c r="AH912" s="416">
        <v>0</v>
      </c>
      <c r="AI912" s="416">
        <v>866.51111111111118</v>
      </c>
      <c r="AJ912" s="416">
        <v>1039.8133333333333</v>
      </c>
      <c r="AK912" s="416">
        <v>1213.1155555555556</v>
      </c>
      <c r="AL912" s="416">
        <v>1386.4177777777777</v>
      </c>
      <c r="AM912" s="416">
        <v>1559.72</v>
      </c>
      <c r="AN912" s="416">
        <v>1906.3244444444447</v>
      </c>
      <c r="AO912" s="416">
        <v>2252.9288888888891</v>
      </c>
      <c r="AP912" s="416">
        <v>2599.5333333333333</v>
      </c>
      <c r="AQ912" s="416">
        <v>3119.44</v>
      </c>
      <c r="AR912" s="416">
        <v>0</v>
      </c>
      <c r="AS912" s="416">
        <v>0</v>
      </c>
      <c r="AT912" s="416">
        <v>0</v>
      </c>
      <c r="AU912" s="416">
        <v>0</v>
      </c>
      <c r="AV912" s="416">
        <v>0</v>
      </c>
      <c r="AW912" s="416">
        <v>0</v>
      </c>
      <c r="AX912" s="416">
        <v>0</v>
      </c>
      <c r="AY912" s="416">
        <v>0</v>
      </c>
      <c r="AZ912" s="416">
        <v>0</v>
      </c>
      <c r="BA912" s="416">
        <v>0</v>
      </c>
      <c r="BB912" s="416">
        <v>0</v>
      </c>
      <c r="BC912" s="416">
        <v>0</v>
      </c>
      <c r="BD912" s="416">
        <v>0</v>
      </c>
      <c r="BE912" s="416">
        <v>0</v>
      </c>
      <c r="BF912" s="416">
        <v>0</v>
      </c>
      <c r="BG912" s="416">
        <v>0</v>
      </c>
      <c r="BH912" s="416">
        <v>0</v>
      </c>
      <c r="BI912" s="416">
        <v>0</v>
      </c>
      <c r="BJ912" s="416">
        <v>0</v>
      </c>
      <c r="BK912" s="416">
        <v>0</v>
      </c>
      <c r="BL912" s="416">
        <v>0</v>
      </c>
      <c r="BM912" s="416">
        <v>0</v>
      </c>
      <c r="BN912" s="416">
        <v>0</v>
      </c>
      <c r="BO912" s="416">
        <v>0</v>
      </c>
      <c r="BP912" s="416">
        <v>0</v>
      </c>
      <c r="BQ912" s="416">
        <v>0</v>
      </c>
      <c r="BR912" s="416">
        <v>0</v>
      </c>
      <c r="BS912" s="416">
        <v>0</v>
      </c>
      <c r="BT912" s="416">
        <v>0</v>
      </c>
      <c r="BU912" s="416">
        <v>0</v>
      </c>
      <c r="BV912" s="416">
        <v>0</v>
      </c>
      <c r="BW912" s="416">
        <v>5.75</v>
      </c>
      <c r="BX912" s="416">
        <v>2018.95</v>
      </c>
      <c r="BY912" s="416">
        <v>1709.01</v>
      </c>
      <c r="BZ912" s="416">
        <v>468.41</v>
      </c>
      <c r="CA912" s="416">
        <v>147.29</v>
      </c>
      <c r="CB912" s="416">
        <v>55.54</v>
      </c>
      <c r="CC912" s="416">
        <v>10.42</v>
      </c>
      <c r="CD912" s="416">
        <v>1.41</v>
      </c>
      <c r="CE912" s="416">
        <v>0</v>
      </c>
      <c r="CF912" s="416">
        <v>4416.78</v>
      </c>
      <c r="CG912" s="247"/>
      <c r="CH912" s="247"/>
      <c r="CI912" s="247"/>
      <c r="CJ912" s="247"/>
      <c r="CK912" s="247"/>
      <c r="CL912" s="247"/>
      <c r="CM912" s="247"/>
      <c r="CN912" s="247"/>
      <c r="CO912" s="247"/>
      <c r="CP912" s="247"/>
      <c r="CQ912" s="247"/>
      <c r="CR912" s="247"/>
      <c r="CS912" s="247"/>
      <c r="CT912" s="247"/>
      <c r="CU912" s="247"/>
      <c r="CV912" s="247"/>
      <c r="CW912" s="247"/>
      <c r="CX912" s="247"/>
      <c r="CY912" s="247"/>
      <c r="CZ912" s="247"/>
      <c r="DA912" s="247"/>
      <c r="DB912" s="247"/>
      <c r="DC912" s="247"/>
      <c r="DD912" s="247"/>
      <c r="DE912" s="247"/>
    </row>
    <row r="913" spans="1:109" x14ac:dyDescent="0.2">
      <c r="A913" s="150" t="s">
        <v>632</v>
      </c>
      <c r="B913" s="151" t="s">
        <v>276</v>
      </c>
      <c r="C913" s="152" t="s">
        <v>277</v>
      </c>
      <c r="D913" s="404" t="s">
        <v>327</v>
      </c>
      <c r="E913" s="416">
        <v>0</v>
      </c>
      <c r="F913" s="416">
        <v>85487.54</v>
      </c>
      <c r="G913" s="416">
        <v>364020.66</v>
      </c>
      <c r="H913" s="416">
        <v>944344.71</v>
      </c>
      <c r="I913" s="416">
        <v>850627.94</v>
      </c>
      <c r="J913" s="416">
        <v>292890.43</v>
      </c>
      <c r="K913" s="416">
        <v>120783.08</v>
      </c>
      <c r="L913" s="416">
        <v>65844.210000000006</v>
      </c>
      <c r="M913" s="416">
        <v>4923.0600000000004</v>
      </c>
      <c r="N913" s="416">
        <v>2728921.63</v>
      </c>
      <c r="O913" s="416">
        <v>0</v>
      </c>
      <c r="P913" s="416">
        <v>109319.16</v>
      </c>
      <c r="Q913" s="416">
        <v>626899.54</v>
      </c>
      <c r="R913" s="416">
        <v>1417381.09</v>
      </c>
      <c r="S913" s="416">
        <v>1217469.17</v>
      </c>
      <c r="T913" s="416">
        <v>333809.83</v>
      </c>
      <c r="U913" s="416">
        <v>76497.440000000002</v>
      </c>
      <c r="V913" s="416">
        <v>33408.47</v>
      </c>
      <c r="W913" s="416">
        <v>4266.6499999999996</v>
      </c>
      <c r="X913" s="416">
        <v>3819051.35</v>
      </c>
      <c r="Y913" s="416">
        <v>0</v>
      </c>
      <c r="Z913" s="416">
        <v>194806.7</v>
      </c>
      <c r="AA913" s="416">
        <v>990920.2</v>
      </c>
      <c r="AB913" s="416">
        <v>2361725.7999999998</v>
      </c>
      <c r="AC913" s="416">
        <v>2068097.1099999999</v>
      </c>
      <c r="AD913" s="416">
        <v>626700.26</v>
      </c>
      <c r="AE913" s="416">
        <v>197280.52000000002</v>
      </c>
      <c r="AF913" s="416">
        <v>99252.680000000008</v>
      </c>
      <c r="AG913" s="416">
        <v>9189.7099999999991</v>
      </c>
      <c r="AH913" s="416">
        <v>6547972.9799999995</v>
      </c>
      <c r="AI913" s="416">
        <v>914.9</v>
      </c>
      <c r="AJ913" s="416">
        <v>1097.8799999999999</v>
      </c>
      <c r="AK913" s="416">
        <v>1280.8599999999999</v>
      </c>
      <c r="AL913" s="416">
        <v>1463.84</v>
      </c>
      <c r="AM913" s="416">
        <v>1646.82</v>
      </c>
      <c r="AN913" s="416">
        <v>2012.78</v>
      </c>
      <c r="AO913" s="416">
        <v>2378.7399999999998</v>
      </c>
      <c r="AP913" s="416">
        <v>2744.7</v>
      </c>
      <c r="AQ913" s="416">
        <v>3293.64</v>
      </c>
      <c r="AR913" s="416">
        <v>0</v>
      </c>
      <c r="AS913" s="416">
        <v>0</v>
      </c>
      <c r="AT913" s="416">
        <v>77.866014500674027</v>
      </c>
      <c r="AU913" s="416">
        <v>284.2001936199116</v>
      </c>
      <c r="AV913" s="416">
        <v>645.11470515903375</v>
      </c>
      <c r="AW913" s="416">
        <v>516.52757435542435</v>
      </c>
      <c r="AX913" s="416">
        <v>145.51537177436182</v>
      </c>
      <c r="AY913" s="416">
        <v>50.776074728637859</v>
      </c>
      <c r="AZ913" s="416">
        <v>23.989583561044928</v>
      </c>
      <c r="BA913" s="416">
        <v>1.4947170911210699</v>
      </c>
      <c r="BB913" s="416">
        <v>1745.4842347902097</v>
      </c>
      <c r="BC913" s="416">
        <v>0</v>
      </c>
      <c r="BD913" s="416">
        <v>99.572958793310761</v>
      </c>
      <c r="BE913" s="416">
        <v>489.43642552659941</v>
      </c>
      <c r="BF913" s="416">
        <v>968.26230325718666</v>
      </c>
      <c r="BG913" s="416">
        <v>739.28490666860978</v>
      </c>
      <c r="BH913" s="416">
        <v>165.84516439948729</v>
      </c>
      <c r="BI913" s="416">
        <v>32.158806763244414</v>
      </c>
      <c r="BJ913" s="416">
        <v>12.171993296170804</v>
      </c>
      <c r="BK913" s="416">
        <v>1.2954208717406881</v>
      </c>
      <c r="BL913" s="416">
        <v>2508.0279795763495</v>
      </c>
      <c r="BM913" s="416">
        <v>0</v>
      </c>
      <c r="BN913" s="416">
        <v>177.44</v>
      </c>
      <c r="BO913" s="416">
        <v>773.64</v>
      </c>
      <c r="BP913" s="416">
        <v>1613.38</v>
      </c>
      <c r="BQ913" s="416">
        <v>1255.81</v>
      </c>
      <c r="BR913" s="416">
        <v>311.36</v>
      </c>
      <c r="BS913" s="416">
        <v>82.93</v>
      </c>
      <c r="BT913" s="416">
        <v>36.159999999999997</v>
      </c>
      <c r="BU913" s="416">
        <v>2.79</v>
      </c>
      <c r="BV913" s="416">
        <v>4253.51</v>
      </c>
      <c r="BW913" s="416">
        <v>0</v>
      </c>
      <c r="BX913" s="416">
        <v>176.17</v>
      </c>
      <c r="BY913" s="416">
        <v>777.46</v>
      </c>
      <c r="BZ913" s="416">
        <v>1617.16</v>
      </c>
      <c r="CA913" s="416">
        <v>1258.05</v>
      </c>
      <c r="CB913" s="416">
        <v>310.33</v>
      </c>
      <c r="CC913" s="416">
        <v>83.86</v>
      </c>
      <c r="CD913" s="416">
        <v>36.409999999999997</v>
      </c>
      <c r="CE913" s="416">
        <v>2.79</v>
      </c>
      <c r="CF913" s="416">
        <v>4262.2299999999996</v>
      </c>
      <c r="CG913" s="247"/>
      <c r="CH913" s="247"/>
      <c r="CI913" s="247"/>
      <c r="CJ913" s="247"/>
      <c r="CK913" s="247"/>
      <c r="CL913" s="247"/>
      <c r="CM913" s="247"/>
      <c r="CN913" s="247"/>
      <c r="CO913" s="247"/>
      <c r="CP913" s="247"/>
      <c r="CQ913" s="247"/>
      <c r="CR913" s="247"/>
      <c r="CS913" s="247"/>
      <c r="CT913" s="247"/>
      <c r="CU913" s="247"/>
      <c r="CV913" s="247"/>
      <c r="CW913" s="247"/>
      <c r="CX913" s="247"/>
      <c r="CY913" s="247"/>
      <c r="CZ913" s="247"/>
      <c r="DA913" s="247"/>
      <c r="DB913" s="247"/>
      <c r="DC913" s="247"/>
      <c r="DD913" s="247"/>
      <c r="DE913" s="247"/>
    </row>
    <row r="914" spans="1:109" x14ac:dyDescent="0.2">
      <c r="A914" s="150" t="s">
        <v>634</v>
      </c>
      <c r="B914" s="151" t="s">
        <v>276</v>
      </c>
      <c r="C914" s="152" t="s">
        <v>278</v>
      </c>
      <c r="D914" s="404" t="s">
        <v>633</v>
      </c>
      <c r="E914" s="416">
        <v>149.74</v>
      </c>
      <c r="F914" s="416">
        <v>369407.11</v>
      </c>
      <c r="G914" s="416">
        <v>292122.37</v>
      </c>
      <c r="H914" s="416">
        <v>214568.59</v>
      </c>
      <c r="I914" s="416">
        <v>149537.79</v>
      </c>
      <c r="J914" s="416">
        <v>73232.92</v>
      </c>
      <c r="K914" s="416">
        <v>31158.080000000002</v>
      </c>
      <c r="L914" s="416">
        <v>22073.38</v>
      </c>
      <c r="M914" s="416">
        <v>1240.1400000000001</v>
      </c>
      <c r="N914" s="416">
        <v>1153490.1199999999</v>
      </c>
      <c r="O914" s="416">
        <v>1295.04</v>
      </c>
      <c r="P914" s="416">
        <v>246004</v>
      </c>
      <c r="Q914" s="416">
        <v>252948.78</v>
      </c>
      <c r="R914" s="416">
        <v>118316.99</v>
      </c>
      <c r="S914" s="416">
        <v>47162.45</v>
      </c>
      <c r="T914" s="416">
        <v>21059.57</v>
      </c>
      <c r="U914" s="416">
        <v>17381.349999999999</v>
      </c>
      <c r="V914" s="416">
        <v>9661.65</v>
      </c>
      <c r="W914" s="416">
        <v>0</v>
      </c>
      <c r="X914" s="416">
        <v>713829.83</v>
      </c>
      <c r="Y914" s="416">
        <v>1444.78</v>
      </c>
      <c r="Z914" s="416">
        <v>615411.11</v>
      </c>
      <c r="AA914" s="416">
        <v>545071.15</v>
      </c>
      <c r="AB914" s="416">
        <v>332885.58</v>
      </c>
      <c r="AC914" s="416">
        <v>196700.24</v>
      </c>
      <c r="AD914" s="416">
        <v>94292.489999999991</v>
      </c>
      <c r="AE914" s="416">
        <v>48539.43</v>
      </c>
      <c r="AF914" s="416">
        <v>31735.03</v>
      </c>
      <c r="AG914" s="416">
        <v>1240.1400000000001</v>
      </c>
      <c r="AH914" s="416">
        <v>1867319.95</v>
      </c>
      <c r="AI914" s="416">
        <v>839.53333333333342</v>
      </c>
      <c r="AJ914" s="416">
        <v>1007.44</v>
      </c>
      <c r="AK914" s="416">
        <v>1175.3466666666668</v>
      </c>
      <c r="AL914" s="416">
        <v>1343.2533333333333</v>
      </c>
      <c r="AM914" s="416">
        <v>1511.16</v>
      </c>
      <c r="AN914" s="416">
        <v>1846.9733333333336</v>
      </c>
      <c r="AO914" s="416">
        <v>2182.7866666666669</v>
      </c>
      <c r="AP914" s="416">
        <v>2518.6000000000004</v>
      </c>
      <c r="AQ914" s="416">
        <v>3022.32</v>
      </c>
      <c r="AR914" s="416">
        <v>0</v>
      </c>
      <c r="AS914" s="416">
        <v>0.1783609942031287</v>
      </c>
      <c r="AT914" s="416">
        <v>366.67901810529656</v>
      </c>
      <c r="AU914" s="416">
        <v>248.54145443613797</v>
      </c>
      <c r="AV914" s="416">
        <v>159.73799184070515</v>
      </c>
      <c r="AW914" s="416">
        <v>98.955630111966968</v>
      </c>
      <c r="AX914" s="416">
        <v>39.650231369519858</v>
      </c>
      <c r="AY914" s="416">
        <v>14.274450396740557</v>
      </c>
      <c r="AZ914" s="416">
        <v>8.7641467481934399</v>
      </c>
      <c r="BA914" s="416">
        <v>0.41032716588580959</v>
      </c>
      <c r="BB914" s="416">
        <v>937.19161116864939</v>
      </c>
      <c r="BC914" s="416">
        <v>1.5425712697530372</v>
      </c>
      <c r="BD914" s="416">
        <v>244.18724688318906</v>
      </c>
      <c r="BE914" s="416">
        <v>215.2120622568093</v>
      </c>
      <c r="BF914" s="416">
        <v>88.082409374255548</v>
      </c>
      <c r="BG914" s="416">
        <v>31.209435135922071</v>
      </c>
      <c r="BH914" s="416">
        <v>11.402205770882812</v>
      </c>
      <c r="BI914" s="416">
        <v>7.9629174327617891</v>
      </c>
      <c r="BJ914" s="416">
        <v>3.8361192726117679</v>
      </c>
      <c r="BK914" s="416">
        <v>0</v>
      </c>
      <c r="BL914" s="416">
        <v>603.43496739618536</v>
      </c>
      <c r="BM914" s="416">
        <v>1.72</v>
      </c>
      <c r="BN914" s="416">
        <v>610.87</v>
      </c>
      <c r="BO914" s="416">
        <v>463.75</v>
      </c>
      <c r="BP914" s="416">
        <v>247.82</v>
      </c>
      <c r="BQ914" s="416">
        <v>130.16999999999999</v>
      </c>
      <c r="BR914" s="416">
        <v>51.05</v>
      </c>
      <c r="BS914" s="416">
        <v>22.24</v>
      </c>
      <c r="BT914" s="416">
        <v>12.6</v>
      </c>
      <c r="BU914" s="416">
        <v>0.41</v>
      </c>
      <c r="BV914" s="416">
        <v>1540.63</v>
      </c>
      <c r="BW914" s="416">
        <v>0</v>
      </c>
      <c r="BX914" s="416">
        <v>0</v>
      </c>
      <c r="BY914" s="416">
        <v>0</v>
      </c>
      <c r="BZ914" s="416">
        <v>0</v>
      </c>
      <c r="CA914" s="416">
        <v>0</v>
      </c>
      <c r="CB914" s="416">
        <v>0</v>
      </c>
      <c r="CC914" s="416">
        <v>0</v>
      </c>
      <c r="CD914" s="416">
        <v>0</v>
      </c>
      <c r="CE914" s="416">
        <v>0</v>
      </c>
      <c r="CF914" s="416">
        <v>0</v>
      </c>
      <c r="CG914" s="247"/>
      <c r="CH914" s="247"/>
      <c r="CI914" s="247"/>
      <c r="CJ914" s="247"/>
      <c r="CK914" s="247"/>
      <c r="CL914" s="247"/>
      <c r="CM914" s="247"/>
      <c r="CN914" s="247"/>
      <c r="CO914" s="247"/>
      <c r="CP914" s="247"/>
      <c r="CQ914" s="247"/>
      <c r="CR914" s="247"/>
      <c r="CS914" s="247"/>
      <c r="CT914" s="247"/>
      <c r="CU914" s="247"/>
      <c r="CV914" s="247"/>
      <c r="CW914" s="247"/>
      <c r="CX914" s="247"/>
      <c r="CY914" s="247"/>
      <c r="CZ914" s="247"/>
      <c r="DA914" s="247"/>
      <c r="DB914" s="247"/>
      <c r="DC914" s="247"/>
      <c r="DD914" s="247"/>
      <c r="DE914" s="247"/>
    </row>
    <row r="915" spans="1:109" x14ac:dyDescent="0.2">
      <c r="A915" s="150" t="s">
        <v>636</v>
      </c>
      <c r="B915" s="151" t="s">
        <v>280</v>
      </c>
      <c r="C915" s="152" t="s">
        <v>128</v>
      </c>
      <c r="D915" s="404" t="s">
        <v>635</v>
      </c>
      <c r="E915" s="416">
        <v>879.11</v>
      </c>
      <c r="F915" s="416">
        <v>83555.44</v>
      </c>
      <c r="G915" s="416">
        <v>246869.8</v>
      </c>
      <c r="H915" s="416">
        <v>1316232.58</v>
      </c>
      <c r="I915" s="416">
        <v>1336728.6100000001</v>
      </c>
      <c r="J915" s="416">
        <v>963915.39</v>
      </c>
      <c r="K915" s="416">
        <v>322683.92</v>
      </c>
      <c r="L915" s="416">
        <v>186452.02</v>
      </c>
      <c r="M915" s="416">
        <v>14291.03</v>
      </c>
      <c r="N915" s="416">
        <v>4471607.9000000004</v>
      </c>
      <c r="O915" s="416">
        <v>0</v>
      </c>
      <c r="P915" s="416">
        <v>51026</v>
      </c>
      <c r="Q915" s="416">
        <v>439042.32999999996</v>
      </c>
      <c r="R915" s="416">
        <v>2389034.3600000003</v>
      </c>
      <c r="S915" s="416">
        <v>2133750.8000000003</v>
      </c>
      <c r="T915" s="416">
        <v>1287070.51</v>
      </c>
      <c r="U915" s="416">
        <v>241057.12</v>
      </c>
      <c r="V915" s="416">
        <v>48343.649999999994</v>
      </c>
      <c r="W915" s="416">
        <v>4995.04</v>
      </c>
      <c r="X915" s="416">
        <v>6594319.8100000005</v>
      </c>
      <c r="Y915" s="416">
        <v>879.11</v>
      </c>
      <c r="Z915" s="416">
        <v>134581.44</v>
      </c>
      <c r="AA915" s="416">
        <v>685912.12999999989</v>
      </c>
      <c r="AB915" s="416">
        <v>3705266.9400000004</v>
      </c>
      <c r="AC915" s="416">
        <v>3470479.41</v>
      </c>
      <c r="AD915" s="416">
        <v>2250985.9</v>
      </c>
      <c r="AE915" s="416">
        <v>563741.04</v>
      </c>
      <c r="AF915" s="416">
        <v>234795.66999999998</v>
      </c>
      <c r="AG915" s="416">
        <v>19286.07</v>
      </c>
      <c r="AH915" s="416">
        <v>11065927.709999999</v>
      </c>
      <c r="AI915" s="416">
        <v>879.10555555555561</v>
      </c>
      <c r="AJ915" s="416">
        <v>1054.9266666666667</v>
      </c>
      <c r="AK915" s="416">
        <v>1230.7477777777779</v>
      </c>
      <c r="AL915" s="416">
        <v>1406.568888888889</v>
      </c>
      <c r="AM915" s="416">
        <v>1582.39</v>
      </c>
      <c r="AN915" s="416">
        <v>1934.0322222222226</v>
      </c>
      <c r="AO915" s="416">
        <v>2285.6744444444444</v>
      </c>
      <c r="AP915" s="416">
        <v>2637.3166666666671</v>
      </c>
      <c r="AQ915" s="416">
        <v>3164.78</v>
      </c>
      <c r="AR915" s="416">
        <v>0</v>
      </c>
      <c r="AS915" s="416">
        <v>1.0000050556436781</v>
      </c>
      <c r="AT915" s="416">
        <v>79.204974753379375</v>
      </c>
      <c r="AU915" s="416">
        <v>200.58520881162579</v>
      </c>
      <c r="AV915" s="416">
        <v>935.77541092903766</v>
      </c>
      <c r="AW915" s="416">
        <v>844.75294333255397</v>
      </c>
      <c r="AX915" s="416">
        <v>498.39675829829321</v>
      </c>
      <c r="AY915" s="416">
        <v>141.17667578789047</v>
      </c>
      <c r="AZ915" s="416">
        <v>70.697623215515762</v>
      </c>
      <c r="BA915" s="416">
        <v>4.5156472171841324</v>
      </c>
      <c r="BB915" s="416">
        <v>2776.1052474011244</v>
      </c>
      <c r="BC915" s="416">
        <v>0</v>
      </c>
      <c r="BD915" s="416">
        <v>48.369238936039785</v>
      </c>
      <c r="BE915" s="416">
        <v>356.72811109415858</v>
      </c>
      <c r="BF915" s="416">
        <v>1698.4837208273561</v>
      </c>
      <c r="BG915" s="416">
        <v>1348.4354678682248</v>
      </c>
      <c r="BH915" s="416">
        <v>665.48555665796664</v>
      </c>
      <c r="BI915" s="416">
        <v>105.46432830183359</v>
      </c>
      <c r="BJ915" s="416">
        <v>18.330620137892677</v>
      </c>
      <c r="BK915" s="416">
        <v>1.5783213999077343</v>
      </c>
      <c r="BL915" s="416">
        <v>4242.87536522338</v>
      </c>
      <c r="BM915" s="416">
        <v>1</v>
      </c>
      <c r="BN915" s="416">
        <v>127.57</v>
      </c>
      <c r="BO915" s="416">
        <v>557.30999999999995</v>
      </c>
      <c r="BP915" s="416">
        <v>2634.26</v>
      </c>
      <c r="BQ915" s="416">
        <v>2193.19</v>
      </c>
      <c r="BR915" s="416">
        <v>1163.8800000000001</v>
      </c>
      <c r="BS915" s="416">
        <v>246.64</v>
      </c>
      <c r="BT915" s="416">
        <v>89.03</v>
      </c>
      <c r="BU915" s="416">
        <v>6.09</v>
      </c>
      <c r="BV915" s="416">
        <v>7018.97</v>
      </c>
      <c r="BW915" s="416">
        <v>0</v>
      </c>
      <c r="BX915" s="416">
        <v>0</v>
      </c>
      <c r="BY915" s="416">
        <v>0</v>
      </c>
      <c r="BZ915" s="416">
        <v>0</v>
      </c>
      <c r="CA915" s="416">
        <v>0</v>
      </c>
      <c r="CB915" s="416">
        <v>0</v>
      </c>
      <c r="CC915" s="416">
        <v>0</v>
      </c>
      <c r="CD915" s="416">
        <v>0</v>
      </c>
      <c r="CE915" s="416">
        <v>0</v>
      </c>
      <c r="CF915" s="416">
        <v>0</v>
      </c>
      <c r="CG915" s="247"/>
      <c r="CH915" s="247"/>
      <c r="CI915" s="247"/>
      <c r="CJ915" s="247"/>
      <c r="CK915" s="247"/>
      <c r="CL915" s="247"/>
      <c r="CM915" s="247"/>
      <c r="CN915" s="247"/>
      <c r="CO915" s="247"/>
      <c r="CP915" s="247"/>
      <c r="CQ915" s="247"/>
      <c r="CR915" s="247"/>
      <c r="CS915" s="247"/>
      <c r="CT915" s="247"/>
      <c r="CU915" s="247"/>
      <c r="CV915" s="247"/>
      <c r="CW915" s="247"/>
      <c r="CX915" s="247"/>
      <c r="CY915" s="247"/>
      <c r="CZ915" s="247"/>
      <c r="DA915" s="247"/>
      <c r="DB915" s="247"/>
      <c r="DC915" s="247"/>
      <c r="DD915" s="247"/>
      <c r="DE915" s="247"/>
    </row>
    <row r="916" spans="1:109" x14ac:dyDescent="0.2">
      <c r="A916" s="150" t="s">
        <v>638</v>
      </c>
      <c r="B916" s="151" t="s">
        <v>276</v>
      </c>
      <c r="C916" s="152" t="s">
        <v>283</v>
      </c>
      <c r="D916" s="404" t="s">
        <v>637</v>
      </c>
      <c r="E916" s="416">
        <v>0</v>
      </c>
      <c r="F916" s="416">
        <v>314850</v>
      </c>
      <c r="G916" s="416">
        <v>372818</v>
      </c>
      <c r="H916" s="416">
        <v>197099</v>
      </c>
      <c r="I916" s="416">
        <v>135140</v>
      </c>
      <c r="J916" s="416">
        <v>95881</v>
      </c>
      <c r="K916" s="416">
        <v>37592</v>
      </c>
      <c r="L916" s="416">
        <v>9024</v>
      </c>
      <c r="M916" s="416">
        <v>0</v>
      </c>
      <c r="N916" s="416">
        <v>1162404</v>
      </c>
      <c r="O916" s="416">
        <v>811.09</v>
      </c>
      <c r="P916" s="416">
        <v>337130</v>
      </c>
      <c r="Q916" s="416">
        <v>293959</v>
      </c>
      <c r="R916" s="416">
        <v>197728</v>
      </c>
      <c r="S916" s="416">
        <v>63421</v>
      </c>
      <c r="T916" s="416">
        <v>35152</v>
      </c>
      <c r="U916" s="416">
        <v>13310</v>
      </c>
      <c r="V916" s="416">
        <v>4248</v>
      </c>
      <c r="W916" s="416">
        <v>0</v>
      </c>
      <c r="X916" s="416">
        <v>945759.09000000008</v>
      </c>
      <c r="Y916" s="416">
        <v>811.09</v>
      </c>
      <c r="Z916" s="416">
        <v>651980</v>
      </c>
      <c r="AA916" s="416">
        <v>666777</v>
      </c>
      <c r="AB916" s="416">
        <v>394827</v>
      </c>
      <c r="AC916" s="416">
        <v>198561</v>
      </c>
      <c r="AD916" s="416">
        <v>131033</v>
      </c>
      <c r="AE916" s="416">
        <v>50902</v>
      </c>
      <c r="AF916" s="416">
        <v>13272</v>
      </c>
      <c r="AG916" s="416">
        <v>0</v>
      </c>
      <c r="AH916" s="416">
        <v>2108163.09</v>
      </c>
      <c r="AI916" s="416">
        <v>892.67222222222222</v>
      </c>
      <c r="AJ916" s="416">
        <v>1071.2066666666665</v>
      </c>
      <c r="AK916" s="416">
        <v>1249.7411111111112</v>
      </c>
      <c r="AL916" s="416">
        <v>1428.2755555555555</v>
      </c>
      <c r="AM916" s="416">
        <v>1606.81</v>
      </c>
      <c r="AN916" s="416">
        <v>1963.8788888888889</v>
      </c>
      <c r="AO916" s="416">
        <v>2320.9477777777774</v>
      </c>
      <c r="AP916" s="416">
        <v>2678.0166666666669</v>
      </c>
      <c r="AQ916" s="416">
        <v>3213.62</v>
      </c>
      <c r="AR916" s="416">
        <v>0</v>
      </c>
      <c r="AS916" s="416">
        <v>0</v>
      </c>
      <c r="AT916" s="416">
        <v>293.9208742788507</v>
      </c>
      <c r="AU916" s="416">
        <v>298.31618459645421</v>
      </c>
      <c r="AV916" s="416">
        <v>137.99788089444303</v>
      </c>
      <c r="AW916" s="416">
        <v>84.104530093788313</v>
      </c>
      <c r="AX916" s="416">
        <v>48.822257086457583</v>
      </c>
      <c r="AY916" s="416">
        <v>16.196831466838503</v>
      </c>
      <c r="AZ916" s="416">
        <v>3.3696578935904054</v>
      </c>
      <c r="BA916" s="416">
        <v>0</v>
      </c>
      <c r="BB916" s="416">
        <v>882.72821631042279</v>
      </c>
      <c r="BC916" s="416">
        <v>0.90860898301603799</v>
      </c>
      <c r="BD916" s="416">
        <v>314.71984864420813</v>
      </c>
      <c r="BE916" s="416">
        <v>235.21591582967849</v>
      </c>
      <c r="BF916" s="416">
        <v>138.43827210435583</v>
      </c>
      <c r="BG916" s="416">
        <v>39.470130258089007</v>
      </c>
      <c r="BH916" s="416">
        <v>17.899270774221765</v>
      </c>
      <c r="BI916" s="416">
        <v>5.7347261870509803</v>
      </c>
      <c r="BJ916" s="416">
        <v>1.5862485296954836</v>
      </c>
      <c r="BK916" s="416">
        <v>0</v>
      </c>
      <c r="BL916" s="416">
        <v>753.97302131031586</v>
      </c>
      <c r="BM916" s="416">
        <v>0.91</v>
      </c>
      <c r="BN916" s="416">
        <v>608.64</v>
      </c>
      <c r="BO916" s="416">
        <v>533.53</v>
      </c>
      <c r="BP916" s="416">
        <v>276.44</v>
      </c>
      <c r="BQ916" s="416">
        <v>123.57</v>
      </c>
      <c r="BR916" s="416">
        <v>66.72</v>
      </c>
      <c r="BS916" s="416">
        <v>21.93</v>
      </c>
      <c r="BT916" s="416">
        <v>4.96</v>
      </c>
      <c r="BU916" s="416">
        <v>0</v>
      </c>
      <c r="BV916" s="416">
        <v>1636.7</v>
      </c>
      <c r="BW916" s="416">
        <v>0</v>
      </c>
      <c r="BX916" s="416">
        <v>0</v>
      </c>
      <c r="BY916" s="416">
        <v>0</v>
      </c>
      <c r="BZ916" s="416">
        <v>0</v>
      </c>
      <c r="CA916" s="416">
        <v>0</v>
      </c>
      <c r="CB916" s="416">
        <v>0</v>
      </c>
      <c r="CC916" s="416">
        <v>0</v>
      </c>
      <c r="CD916" s="416">
        <v>0</v>
      </c>
      <c r="CE916" s="416">
        <v>0</v>
      </c>
      <c r="CF916" s="416">
        <v>0</v>
      </c>
      <c r="CG916" s="247"/>
      <c r="CH916" s="247"/>
      <c r="CI916" s="247"/>
      <c r="CJ916" s="247"/>
      <c r="CK916" s="247"/>
      <c r="CL916" s="247"/>
      <c r="CM916" s="247"/>
      <c r="CN916" s="247"/>
      <c r="CO916" s="247"/>
      <c r="CP916" s="247"/>
      <c r="CQ916" s="247"/>
      <c r="CR916" s="247"/>
      <c r="CS916" s="247"/>
      <c r="CT916" s="247"/>
      <c r="CU916" s="247"/>
      <c r="CV916" s="247"/>
      <c r="CW916" s="247"/>
      <c r="CX916" s="247"/>
      <c r="CY916" s="247"/>
      <c r="CZ916" s="247"/>
      <c r="DA916" s="247"/>
      <c r="DB916" s="247"/>
      <c r="DC916" s="247"/>
      <c r="DD916" s="247"/>
      <c r="DE916" s="247"/>
    </row>
    <row r="917" spans="1:109" x14ac:dyDescent="0.2">
      <c r="A917" s="150" t="s">
        <v>640</v>
      </c>
      <c r="B917" s="151" t="s">
        <v>282</v>
      </c>
      <c r="C917" s="152" t="s">
        <v>278</v>
      </c>
      <c r="D917" s="404" t="s">
        <v>639</v>
      </c>
      <c r="E917" s="416">
        <v>6982</v>
      </c>
      <c r="F917" s="416">
        <v>5281898</v>
      </c>
      <c r="G917" s="416">
        <v>1005335</v>
      </c>
      <c r="H917" s="416">
        <v>608362</v>
      </c>
      <c r="I917" s="416">
        <v>300741</v>
      </c>
      <c r="J917" s="416">
        <v>112467</v>
      </c>
      <c r="K917" s="416">
        <v>44184</v>
      </c>
      <c r="L917" s="416">
        <v>38148</v>
      </c>
      <c r="M917" s="416">
        <v>0</v>
      </c>
      <c r="N917" s="416">
        <v>7398117</v>
      </c>
      <c r="O917" s="416">
        <v>11094</v>
      </c>
      <c r="P917" s="416">
        <v>7509273</v>
      </c>
      <c r="Q917" s="416">
        <v>757520</v>
      </c>
      <c r="R917" s="416">
        <v>351274</v>
      </c>
      <c r="S917" s="416">
        <v>133512</v>
      </c>
      <c r="T917" s="416">
        <v>22239</v>
      </c>
      <c r="U917" s="416">
        <v>8439</v>
      </c>
      <c r="V917" s="416">
        <v>5204</v>
      </c>
      <c r="W917" s="416">
        <v>0</v>
      </c>
      <c r="X917" s="416">
        <v>8798555</v>
      </c>
      <c r="Y917" s="416">
        <v>18076</v>
      </c>
      <c r="Z917" s="416">
        <v>12791171</v>
      </c>
      <c r="AA917" s="416">
        <v>1762855</v>
      </c>
      <c r="AB917" s="416">
        <v>959636</v>
      </c>
      <c r="AC917" s="416">
        <v>434253</v>
      </c>
      <c r="AD917" s="416">
        <v>134706</v>
      </c>
      <c r="AE917" s="416">
        <v>52623</v>
      </c>
      <c r="AF917" s="416">
        <v>43352</v>
      </c>
      <c r="AG917" s="416">
        <v>0</v>
      </c>
      <c r="AH917" s="416">
        <v>16196672</v>
      </c>
      <c r="AI917" s="416">
        <v>855.72222222222229</v>
      </c>
      <c r="AJ917" s="416">
        <v>1026.8666666666666</v>
      </c>
      <c r="AK917" s="416">
        <v>1198.0111111111112</v>
      </c>
      <c r="AL917" s="416">
        <v>1369.1555555555553</v>
      </c>
      <c r="AM917" s="416">
        <v>1540.3</v>
      </c>
      <c r="AN917" s="416">
        <v>1882.588888888889</v>
      </c>
      <c r="AO917" s="416">
        <v>2224.8777777777777</v>
      </c>
      <c r="AP917" s="416">
        <v>2567.1666666666665</v>
      </c>
      <c r="AQ917" s="416">
        <v>3080.6</v>
      </c>
      <c r="AR917" s="416">
        <v>0</v>
      </c>
      <c r="AS917" s="416">
        <v>8.1591897682269678</v>
      </c>
      <c r="AT917" s="416">
        <v>5143.7038239304038</v>
      </c>
      <c r="AU917" s="416">
        <v>839.17001326272248</v>
      </c>
      <c r="AV917" s="416">
        <v>444.3337336882426</v>
      </c>
      <c r="AW917" s="416">
        <v>195.24832824774396</v>
      </c>
      <c r="AX917" s="416">
        <v>59.740605431055343</v>
      </c>
      <c r="AY917" s="416">
        <v>19.85906841324617</v>
      </c>
      <c r="AZ917" s="416">
        <v>14.859962344997729</v>
      </c>
      <c r="BA917" s="416">
        <v>0</v>
      </c>
      <c r="BB917" s="416">
        <v>6725.0747250866389</v>
      </c>
      <c r="BC917" s="416">
        <v>12.964487437512172</v>
      </c>
      <c r="BD917" s="416">
        <v>7312.8023761604891</v>
      </c>
      <c r="BE917" s="416">
        <v>632.31466968401332</v>
      </c>
      <c r="BF917" s="416">
        <v>256.5625202882556</v>
      </c>
      <c r="BG917" s="416">
        <v>86.679218334090763</v>
      </c>
      <c r="BH917" s="416">
        <v>11.812988024764952</v>
      </c>
      <c r="BI917" s="416">
        <v>3.7930173442735931</v>
      </c>
      <c r="BJ917" s="416">
        <v>2.0271375706031294</v>
      </c>
      <c r="BK917" s="416">
        <v>0</v>
      </c>
      <c r="BL917" s="416">
        <v>8318.9564148440022</v>
      </c>
      <c r="BM917" s="416">
        <v>21.12</v>
      </c>
      <c r="BN917" s="416">
        <v>12456.51</v>
      </c>
      <c r="BO917" s="416">
        <v>1471.48</v>
      </c>
      <c r="BP917" s="416">
        <v>700.9</v>
      </c>
      <c r="BQ917" s="416">
        <v>281.93</v>
      </c>
      <c r="BR917" s="416">
        <v>71.55</v>
      </c>
      <c r="BS917" s="416">
        <v>23.65</v>
      </c>
      <c r="BT917" s="416">
        <v>16.89</v>
      </c>
      <c r="BU917" s="416">
        <v>0</v>
      </c>
      <c r="BV917" s="416">
        <v>15044.029999999999</v>
      </c>
      <c r="BW917" s="416">
        <v>0</v>
      </c>
      <c r="BX917" s="416">
        <v>0</v>
      </c>
      <c r="BY917" s="416">
        <v>0</v>
      </c>
      <c r="BZ917" s="416">
        <v>0</v>
      </c>
      <c r="CA917" s="416">
        <v>0</v>
      </c>
      <c r="CB917" s="416">
        <v>0</v>
      </c>
      <c r="CC917" s="416">
        <v>0</v>
      </c>
      <c r="CD917" s="416">
        <v>0</v>
      </c>
      <c r="CE917" s="416">
        <v>0</v>
      </c>
      <c r="CF917" s="416">
        <v>0</v>
      </c>
      <c r="CG917" s="247"/>
      <c r="CH917" s="247"/>
      <c r="CI917" s="247"/>
      <c r="CJ917" s="247"/>
      <c r="CK917" s="247"/>
      <c r="CL917" s="247"/>
      <c r="CM917" s="247"/>
      <c r="CN917" s="247"/>
      <c r="CO917" s="247"/>
      <c r="CP917" s="247"/>
      <c r="CQ917" s="247"/>
      <c r="CR917" s="247"/>
      <c r="CS917" s="247"/>
      <c r="CT917" s="247"/>
      <c r="CU917" s="247"/>
      <c r="CV917" s="247"/>
      <c r="CW917" s="247"/>
      <c r="CX917" s="247"/>
      <c r="CY917" s="247"/>
      <c r="CZ917" s="247"/>
      <c r="DA917" s="247"/>
      <c r="DB917" s="247"/>
      <c r="DC917" s="247"/>
      <c r="DD917" s="247"/>
      <c r="DE917" s="247"/>
    </row>
    <row r="918" spans="1:109" x14ac:dyDescent="0.2">
      <c r="A918" s="150" t="s">
        <v>642</v>
      </c>
      <c r="B918" s="151" t="s">
        <v>276</v>
      </c>
      <c r="C918" s="152" t="s">
        <v>69</v>
      </c>
      <c r="D918" s="404" t="s">
        <v>641</v>
      </c>
      <c r="E918" s="416">
        <v>0</v>
      </c>
      <c r="F918" s="416">
        <v>273133</v>
      </c>
      <c r="G918" s="416">
        <v>592833</v>
      </c>
      <c r="H918" s="416">
        <v>934447</v>
      </c>
      <c r="I918" s="416">
        <v>494939</v>
      </c>
      <c r="J918" s="416">
        <v>166391</v>
      </c>
      <c r="K918" s="416">
        <v>41683</v>
      </c>
      <c r="L918" s="416">
        <v>12958</v>
      </c>
      <c r="M918" s="416">
        <v>0</v>
      </c>
      <c r="N918" s="416">
        <v>2516384</v>
      </c>
      <c r="O918" s="416">
        <v>0</v>
      </c>
      <c r="P918" s="416">
        <v>82548</v>
      </c>
      <c r="Q918" s="416">
        <v>436529</v>
      </c>
      <c r="R918" s="416">
        <v>588535</v>
      </c>
      <c r="S918" s="416">
        <v>218379</v>
      </c>
      <c r="T918" s="416">
        <v>41931</v>
      </c>
      <c r="U918" s="416">
        <v>15801</v>
      </c>
      <c r="V918" s="416">
        <v>6891</v>
      </c>
      <c r="W918" s="416">
        <v>0</v>
      </c>
      <c r="X918" s="416">
        <v>1390614</v>
      </c>
      <c r="Y918" s="416">
        <v>0</v>
      </c>
      <c r="Z918" s="416">
        <v>355681</v>
      </c>
      <c r="AA918" s="416">
        <v>1029362</v>
      </c>
      <c r="AB918" s="416">
        <v>1522982</v>
      </c>
      <c r="AC918" s="416">
        <v>713318</v>
      </c>
      <c r="AD918" s="416">
        <v>208322</v>
      </c>
      <c r="AE918" s="416">
        <v>57484</v>
      </c>
      <c r="AF918" s="416">
        <v>19849</v>
      </c>
      <c r="AG918" s="416">
        <v>0</v>
      </c>
      <c r="AH918" s="416">
        <v>3906998</v>
      </c>
      <c r="AI918" s="416">
        <v>860.72777777777776</v>
      </c>
      <c r="AJ918" s="416">
        <v>1032.8733333333332</v>
      </c>
      <c r="AK918" s="416">
        <v>1205.0188888888888</v>
      </c>
      <c r="AL918" s="416">
        <v>1377.1644444444444</v>
      </c>
      <c r="AM918" s="416">
        <v>1549.31</v>
      </c>
      <c r="AN918" s="416">
        <v>1893.6011111111111</v>
      </c>
      <c r="AO918" s="416">
        <v>2237.8922222222222</v>
      </c>
      <c r="AP918" s="416">
        <v>2582.1833333333334</v>
      </c>
      <c r="AQ918" s="416">
        <v>3098.62</v>
      </c>
      <c r="AR918" s="416">
        <v>0</v>
      </c>
      <c r="AS918" s="416">
        <v>0</v>
      </c>
      <c r="AT918" s="416">
        <v>264.4399765056703</v>
      </c>
      <c r="AU918" s="416">
        <v>491.96988152329567</v>
      </c>
      <c r="AV918" s="416">
        <v>678.52971645442165</v>
      </c>
      <c r="AW918" s="416">
        <v>319.45769407026353</v>
      </c>
      <c r="AX918" s="416">
        <v>87.870142779102252</v>
      </c>
      <c r="AY918" s="416">
        <v>18.626008699654388</v>
      </c>
      <c r="AZ918" s="416">
        <v>5.0182339234885207</v>
      </c>
      <c r="BA918" s="416">
        <v>0</v>
      </c>
      <c r="BB918" s="416">
        <v>1865.9116539558966</v>
      </c>
      <c r="BC918" s="416">
        <v>0</v>
      </c>
      <c r="BD918" s="416">
        <v>79.920738909579114</v>
      </c>
      <c r="BE918" s="416">
        <v>362.25905172533027</v>
      </c>
      <c r="BF918" s="416">
        <v>427.35274089756086</v>
      </c>
      <c r="BG918" s="416">
        <v>140.95242398228891</v>
      </c>
      <c r="BH918" s="416">
        <v>22.143523128477721</v>
      </c>
      <c r="BI918" s="416">
        <v>7.0606617437141992</v>
      </c>
      <c r="BJ918" s="416">
        <v>2.6686718603765547</v>
      </c>
      <c r="BK918" s="416">
        <v>0</v>
      </c>
      <c r="BL918" s="416">
        <v>1042.357812247328</v>
      </c>
      <c r="BM918" s="416">
        <v>0</v>
      </c>
      <c r="BN918" s="416">
        <v>344.36</v>
      </c>
      <c r="BO918" s="416">
        <v>854.23</v>
      </c>
      <c r="BP918" s="416">
        <v>1105.8800000000001</v>
      </c>
      <c r="BQ918" s="416">
        <v>460.41</v>
      </c>
      <c r="BR918" s="416">
        <v>110.01</v>
      </c>
      <c r="BS918" s="416">
        <v>25.69</v>
      </c>
      <c r="BT918" s="416">
        <v>7.69</v>
      </c>
      <c r="BU918" s="416">
        <v>0</v>
      </c>
      <c r="BV918" s="416">
        <v>2908.2700000000004</v>
      </c>
      <c r="BW918" s="416">
        <v>0</v>
      </c>
      <c r="BX918" s="416">
        <v>0</v>
      </c>
      <c r="BY918" s="416">
        <v>0</v>
      </c>
      <c r="BZ918" s="416">
        <v>0</v>
      </c>
      <c r="CA918" s="416">
        <v>0</v>
      </c>
      <c r="CB918" s="416">
        <v>0</v>
      </c>
      <c r="CC918" s="416">
        <v>0</v>
      </c>
      <c r="CD918" s="416">
        <v>0</v>
      </c>
      <c r="CE918" s="416">
        <v>0</v>
      </c>
      <c r="CF918" s="416">
        <v>0</v>
      </c>
      <c r="CG918" s="247"/>
      <c r="CH918" s="247"/>
      <c r="CI918" s="247"/>
      <c r="CJ918" s="247"/>
      <c r="CK918" s="247"/>
      <c r="CL918" s="247"/>
      <c r="CM918" s="247"/>
      <c r="CN918" s="247"/>
      <c r="CO918" s="247"/>
      <c r="CP918" s="247"/>
      <c r="CQ918" s="247"/>
      <c r="CR918" s="247"/>
      <c r="CS918" s="247"/>
      <c r="CT918" s="247"/>
      <c r="CU918" s="247"/>
      <c r="CV918" s="247"/>
      <c r="CW918" s="247"/>
      <c r="CX918" s="247"/>
      <c r="CY918" s="247"/>
      <c r="CZ918" s="247"/>
      <c r="DA918" s="247"/>
      <c r="DB918" s="247"/>
      <c r="DC918" s="247"/>
      <c r="DD918" s="247"/>
      <c r="DE918" s="247"/>
    </row>
    <row r="919" spans="1:109" x14ac:dyDescent="0.2">
      <c r="A919" s="150" t="s">
        <v>644</v>
      </c>
      <c r="B919" s="151" t="s">
        <v>276</v>
      </c>
      <c r="C919" s="152" t="s">
        <v>278</v>
      </c>
      <c r="D919" s="404" t="s">
        <v>643</v>
      </c>
      <c r="E919" s="416">
        <v>7105.77</v>
      </c>
      <c r="F919" s="416">
        <v>1534616.82</v>
      </c>
      <c r="G919" s="416">
        <v>368290.6</v>
      </c>
      <c r="H919" s="416">
        <v>192635.18</v>
      </c>
      <c r="I919" s="416">
        <v>104254.11</v>
      </c>
      <c r="J919" s="416">
        <v>52831.31</v>
      </c>
      <c r="K919" s="416">
        <v>20822.12</v>
      </c>
      <c r="L919" s="416">
        <v>7223.13</v>
      </c>
      <c r="M919" s="416">
        <v>0</v>
      </c>
      <c r="N919" s="416">
        <v>2287779.04</v>
      </c>
      <c r="O919" s="416">
        <v>6168.23</v>
      </c>
      <c r="P919" s="416">
        <v>2033481.28</v>
      </c>
      <c r="Q919" s="416">
        <v>263297.53999999998</v>
      </c>
      <c r="R919" s="416">
        <v>127150.89</v>
      </c>
      <c r="S919" s="416">
        <v>55539.72</v>
      </c>
      <c r="T919" s="416">
        <v>33198.379999999997</v>
      </c>
      <c r="U919" s="416">
        <v>10257.89</v>
      </c>
      <c r="V919" s="416">
        <v>10548.3</v>
      </c>
      <c r="W919" s="416">
        <v>0</v>
      </c>
      <c r="X919" s="416">
        <v>2539642.23</v>
      </c>
      <c r="Y919" s="416">
        <v>13274</v>
      </c>
      <c r="Z919" s="416">
        <v>3568098.1</v>
      </c>
      <c r="AA919" s="416">
        <v>631588.1399999999</v>
      </c>
      <c r="AB919" s="416">
        <v>319786.07</v>
      </c>
      <c r="AC919" s="416">
        <v>159793.83000000002</v>
      </c>
      <c r="AD919" s="416">
        <v>86029.69</v>
      </c>
      <c r="AE919" s="416">
        <v>31080.01</v>
      </c>
      <c r="AF919" s="416">
        <v>17771.43</v>
      </c>
      <c r="AG919" s="416">
        <v>0</v>
      </c>
      <c r="AH919" s="416">
        <v>4827421.2700000005</v>
      </c>
      <c r="AI919" s="416">
        <v>894.2</v>
      </c>
      <c r="AJ919" s="416">
        <v>1073.04</v>
      </c>
      <c r="AK919" s="416">
        <v>1251.8799999999999</v>
      </c>
      <c r="AL919" s="416">
        <v>1430.7199999999998</v>
      </c>
      <c r="AM919" s="416">
        <v>1609.56</v>
      </c>
      <c r="AN919" s="416">
        <v>1967.24</v>
      </c>
      <c r="AO919" s="416">
        <v>2324.92</v>
      </c>
      <c r="AP919" s="416">
        <v>2682.6</v>
      </c>
      <c r="AQ919" s="416">
        <v>3219.12</v>
      </c>
      <c r="AR919" s="416">
        <v>0</v>
      </c>
      <c r="AS919" s="416">
        <v>7.9465108476850821</v>
      </c>
      <c r="AT919" s="416">
        <v>1430.1580742563185</v>
      </c>
      <c r="AU919" s="416">
        <v>294.19001821260827</v>
      </c>
      <c r="AV919" s="416">
        <v>134.64212424513534</v>
      </c>
      <c r="AW919" s="416">
        <v>64.771807201968244</v>
      </c>
      <c r="AX919" s="416">
        <v>26.855548890831823</v>
      </c>
      <c r="AY919" s="416">
        <v>8.9560587030951595</v>
      </c>
      <c r="AZ919" s="416">
        <v>2.6925855513307986</v>
      </c>
      <c r="BA919" s="416">
        <v>0</v>
      </c>
      <c r="BB919" s="416">
        <v>1970.212727908973</v>
      </c>
      <c r="BC919" s="416">
        <v>6.8980429434131061</v>
      </c>
      <c r="BD919" s="416">
        <v>1895.0656825467831</v>
      </c>
      <c r="BE919" s="416">
        <v>210.32170815094099</v>
      </c>
      <c r="BF919" s="416">
        <v>88.871959572802524</v>
      </c>
      <c r="BG919" s="416">
        <v>34.506150749273097</v>
      </c>
      <c r="BH919" s="416">
        <v>16.875612533295378</v>
      </c>
      <c r="BI919" s="416">
        <v>4.4121475147531957</v>
      </c>
      <c r="BJ919" s="416">
        <v>3.9321180943860434</v>
      </c>
      <c r="BK919" s="416">
        <v>0</v>
      </c>
      <c r="BL919" s="416">
        <v>2260.8834221056477</v>
      </c>
      <c r="BM919" s="416">
        <v>14.84</v>
      </c>
      <c r="BN919" s="416">
        <v>3325.22</v>
      </c>
      <c r="BO919" s="416">
        <v>504.51</v>
      </c>
      <c r="BP919" s="416">
        <v>223.51</v>
      </c>
      <c r="BQ919" s="416">
        <v>99.28</v>
      </c>
      <c r="BR919" s="416">
        <v>43.73</v>
      </c>
      <c r="BS919" s="416">
        <v>13.37</v>
      </c>
      <c r="BT919" s="416">
        <v>6.62</v>
      </c>
      <c r="BU919" s="416">
        <v>0</v>
      </c>
      <c r="BV919" s="416">
        <v>4231.079999999999</v>
      </c>
      <c r="BW919" s="416">
        <v>0</v>
      </c>
      <c r="BX919" s="416">
        <v>0</v>
      </c>
      <c r="BY919" s="416">
        <v>0</v>
      </c>
      <c r="BZ919" s="416">
        <v>0</v>
      </c>
      <c r="CA919" s="416">
        <v>0</v>
      </c>
      <c r="CB919" s="416">
        <v>0</v>
      </c>
      <c r="CC919" s="416">
        <v>0</v>
      </c>
      <c r="CD919" s="416">
        <v>0</v>
      </c>
      <c r="CE919" s="416">
        <v>0</v>
      </c>
      <c r="CF919" s="416">
        <v>0</v>
      </c>
      <c r="CG919" s="247"/>
      <c r="CH919" s="247"/>
      <c r="CI919" s="247"/>
      <c r="CJ919" s="247"/>
      <c r="CK919" s="247"/>
      <c r="CL919" s="247"/>
      <c r="CM919" s="247"/>
      <c r="CN919" s="247"/>
      <c r="CO919" s="247"/>
      <c r="CP919" s="247"/>
      <c r="CQ919" s="247"/>
      <c r="CR919" s="247"/>
      <c r="CS919" s="247"/>
      <c r="CT919" s="247"/>
      <c r="CU919" s="247"/>
      <c r="CV919" s="247"/>
      <c r="CW919" s="247"/>
      <c r="CX919" s="247"/>
      <c r="CY919" s="247"/>
      <c r="CZ919" s="247"/>
      <c r="DA919" s="247"/>
      <c r="DB919" s="247"/>
      <c r="DC919" s="247"/>
      <c r="DD919" s="247"/>
      <c r="DE919" s="247"/>
    </row>
    <row r="920" spans="1:109" x14ac:dyDescent="0.2">
      <c r="A920" s="150" t="s">
        <v>646</v>
      </c>
      <c r="B920" s="151" t="s">
        <v>276</v>
      </c>
      <c r="C920" s="152" t="s">
        <v>277</v>
      </c>
      <c r="D920" s="404" t="s">
        <v>645</v>
      </c>
      <c r="E920" s="416">
        <v>1267</v>
      </c>
      <c r="F920" s="416">
        <v>505848</v>
      </c>
      <c r="G920" s="416">
        <v>1041703</v>
      </c>
      <c r="H920" s="416">
        <v>1155798</v>
      </c>
      <c r="I920" s="416">
        <v>728448</v>
      </c>
      <c r="J920" s="416">
        <v>372209</v>
      </c>
      <c r="K920" s="416">
        <v>135296</v>
      </c>
      <c r="L920" s="416">
        <v>47052</v>
      </c>
      <c r="M920" s="416">
        <v>0</v>
      </c>
      <c r="N920" s="416">
        <v>3987621</v>
      </c>
      <c r="O920" s="416">
        <v>0</v>
      </c>
      <c r="P920" s="416">
        <v>724426</v>
      </c>
      <c r="Q920" s="416">
        <v>987983</v>
      </c>
      <c r="R920" s="416">
        <v>1045487</v>
      </c>
      <c r="S920" s="416">
        <v>358266</v>
      </c>
      <c r="T920" s="416">
        <v>170037</v>
      </c>
      <c r="U920" s="416">
        <v>57797</v>
      </c>
      <c r="V920" s="416">
        <v>33182</v>
      </c>
      <c r="W920" s="416">
        <v>0</v>
      </c>
      <c r="X920" s="416">
        <v>3377178</v>
      </c>
      <c r="Y920" s="416">
        <v>1267</v>
      </c>
      <c r="Z920" s="416">
        <v>1230274</v>
      </c>
      <c r="AA920" s="416">
        <v>2029686</v>
      </c>
      <c r="AB920" s="416">
        <v>2201285</v>
      </c>
      <c r="AC920" s="416">
        <v>1086714</v>
      </c>
      <c r="AD920" s="416">
        <v>542246</v>
      </c>
      <c r="AE920" s="416">
        <v>193093</v>
      </c>
      <c r="AF920" s="416">
        <v>80234</v>
      </c>
      <c r="AG920" s="416">
        <v>0</v>
      </c>
      <c r="AH920" s="416">
        <v>7364799</v>
      </c>
      <c r="AI920" s="416">
        <v>916.22222222222229</v>
      </c>
      <c r="AJ920" s="416">
        <v>1099.4666666666667</v>
      </c>
      <c r="AK920" s="416">
        <v>1282.7111111111112</v>
      </c>
      <c r="AL920" s="416">
        <v>1465.9555555555555</v>
      </c>
      <c r="AM920" s="416">
        <v>1649.2</v>
      </c>
      <c r="AN920" s="416">
        <v>2015.6888888888891</v>
      </c>
      <c r="AO920" s="416">
        <v>2382.1777777777779</v>
      </c>
      <c r="AP920" s="416">
        <v>2748.666666666667</v>
      </c>
      <c r="AQ920" s="416">
        <v>3298.4</v>
      </c>
      <c r="AR920" s="416">
        <v>0</v>
      </c>
      <c r="AS920" s="416">
        <v>1.3828522920203734</v>
      </c>
      <c r="AT920" s="416">
        <v>460.0848896434635</v>
      </c>
      <c r="AU920" s="416">
        <v>812.11037386091948</v>
      </c>
      <c r="AV920" s="416">
        <v>788.42635823429544</v>
      </c>
      <c r="AW920" s="416">
        <v>441.69779286926996</v>
      </c>
      <c r="AX920" s="416">
        <v>184.65597645139241</v>
      </c>
      <c r="AY920" s="416">
        <v>56.795089460624261</v>
      </c>
      <c r="AZ920" s="416">
        <v>17.118117875333493</v>
      </c>
      <c r="BA920" s="416">
        <v>0</v>
      </c>
      <c r="BB920" s="416">
        <v>2762.271450687319</v>
      </c>
      <c r="BC920" s="416">
        <v>0</v>
      </c>
      <c r="BD920" s="416">
        <v>658.88855202522439</v>
      </c>
      <c r="BE920" s="416">
        <v>770.23032812445854</v>
      </c>
      <c r="BF920" s="416">
        <v>713.1778286441911</v>
      </c>
      <c r="BG920" s="416">
        <v>217.23623575066699</v>
      </c>
      <c r="BH920" s="416">
        <v>84.356768019756132</v>
      </c>
      <c r="BI920" s="416">
        <v>24.262253027108713</v>
      </c>
      <c r="BJ920" s="416">
        <v>12.072034926024738</v>
      </c>
      <c r="BK920" s="416">
        <v>0</v>
      </c>
      <c r="BL920" s="416">
        <v>2480.2240005174308</v>
      </c>
      <c r="BM920" s="416">
        <v>1.38</v>
      </c>
      <c r="BN920" s="416">
        <v>1118.97</v>
      </c>
      <c r="BO920" s="416">
        <v>1582.34</v>
      </c>
      <c r="BP920" s="416">
        <v>1501.6</v>
      </c>
      <c r="BQ920" s="416">
        <v>658.93</v>
      </c>
      <c r="BR920" s="416">
        <v>269.01</v>
      </c>
      <c r="BS920" s="416">
        <v>81.06</v>
      </c>
      <c r="BT920" s="416">
        <v>29.19</v>
      </c>
      <c r="BU920" s="416">
        <v>0</v>
      </c>
      <c r="BV920" s="416">
        <v>5242.4800000000005</v>
      </c>
      <c r="BW920" s="416">
        <v>1.4</v>
      </c>
      <c r="BX920" s="416">
        <v>1119</v>
      </c>
      <c r="BY920" s="416">
        <v>1582.3</v>
      </c>
      <c r="BZ920" s="416">
        <v>1501.6</v>
      </c>
      <c r="CA920" s="416">
        <v>658.9</v>
      </c>
      <c r="CB920" s="416">
        <v>269</v>
      </c>
      <c r="CC920" s="416">
        <v>81</v>
      </c>
      <c r="CD920" s="416">
        <v>29.2</v>
      </c>
      <c r="CE920" s="416">
        <v>0</v>
      </c>
      <c r="CF920" s="416">
        <v>5242.3999999999987</v>
      </c>
      <c r="CG920" s="247"/>
      <c r="CH920" s="247"/>
      <c r="CI920" s="247"/>
      <c r="CJ920" s="247"/>
      <c r="CK920" s="247"/>
      <c r="CL920" s="247"/>
      <c r="CM920" s="247"/>
      <c r="CN920" s="247"/>
      <c r="CO920" s="247"/>
      <c r="CP920" s="247"/>
      <c r="CQ920" s="247"/>
      <c r="CR920" s="247"/>
      <c r="CS920" s="247"/>
      <c r="CT920" s="247"/>
      <c r="CU920" s="247"/>
      <c r="CV920" s="247"/>
      <c r="CW920" s="247"/>
      <c r="CX920" s="247"/>
      <c r="CY920" s="247"/>
      <c r="CZ920" s="247"/>
      <c r="DA920" s="247"/>
      <c r="DB920" s="247"/>
      <c r="DC920" s="247"/>
      <c r="DD920" s="247"/>
      <c r="DE920" s="247"/>
    </row>
    <row r="921" spans="1:109" x14ac:dyDescent="0.2">
      <c r="A921" s="150" t="s">
        <v>648</v>
      </c>
      <c r="B921" s="151" t="s">
        <v>282</v>
      </c>
      <c r="C921" s="152" t="s">
        <v>283</v>
      </c>
      <c r="D921" s="404" t="s">
        <v>647</v>
      </c>
      <c r="E921" s="416">
        <v>21980</v>
      </c>
      <c r="F921" s="416">
        <v>6668893.9100000001</v>
      </c>
      <c r="G921" s="416">
        <v>1369151.77</v>
      </c>
      <c r="H921" s="416">
        <v>779739.24</v>
      </c>
      <c r="I921" s="416">
        <v>296974.32</v>
      </c>
      <c r="J921" s="416">
        <v>98625.54</v>
      </c>
      <c r="K921" s="416">
        <v>27620.92</v>
      </c>
      <c r="L921" s="416">
        <v>9649.99</v>
      </c>
      <c r="M921" s="416">
        <v>0</v>
      </c>
      <c r="N921" s="416">
        <v>9272635.6899999995</v>
      </c>
      <c r="O921" s="416">
        <v>28805.17</v>
      </c>
      <c r="P921" s="416">
        <v>9594444.25</v>
      </c>
      <c r="Q921" s="416">
        <v>1049127.08</v>
      </c>
      <c r="R921" s="416">
        <v>432043.36</v>
      </c>
      <c r="S921" s="416">
        <v>122415.22</v>
      </c>
      <c r="T921" s="416">
        <v>74826.69</v>
      </c>
      <c r="U921" s="416">
        <v>32286.79</v>
      </c>
      <c r="V921" s="416">
        <v>5663.58</v>
      </c>
      <c r="W921" s="416">
        <v>0</v>
      </c>
      <c r="X921" s="416">
        <v>11339612.139999999</v>
      </c>
      <c r="Y921" s="416">
        <v>50785.17</v>
      </c>
      <c r="Z921" s="416">
        <v>16263338.16</v>
      </c>
      <c r="AA921" s="416">
        <v>2418278.85</v>
      </c>
      <c r="AB921" s="416">
        <v>1211782.6000000001</v>
      </c>
      <c r="AC921" s="416">
        <v>419389.54000000004</v>
      </c>
      <c r="AD921" s="416">
        <v>173452.22999999998</v>
      </c>
      <c r="AE921" s="416">
        <v>59907.71</v>
      </c>
      <c r="AF921" s="416">
        <v>15313.57</v>
      </c>
      <c r="AG921" s="416">
        <v>0</v>
      </c>
      <c r="AH921" s="416">
        <v>20612247.830000002</v>
      </c>
      <c r="AI921" s="416">
        <v>847.91111111111115</v>
      </c>
      <c r="AJ921" s="416">
        <v>1017.4933333333333</v>
      </c>
      <c r="AK921" s="416">
        <v>1187.0755555555556</v>
      </c>
      <c r="AL921" s="416">
        <v>1356.6577777777777</v>
      </c>
      <c r="AM921" s="416">
        <v>1526.24</v>
      </c>
      <c r="AN921" s="416">
        <v>1865.4044444444446</v>
      </c>
      <c r="AO921" s="416">
        <v>2204.568888888889</v>
      </c>
      <c r="AP921" s="416">
        <v>2543.7333333333336</v>
      </c>
      <c r="AQ921" s="416">
        <v>3052.48</v>
      </c>
      <c r="AR921" s="416">
        <v>0</v>
      </c>
      <c r="AS921" s="416">
        <v>25.922528566935735</v>
      </c>
      <c r="AT921" s="416">
        <v>6554.2384323566412</v>
      </c>
      <c r="AU921" s="416">
        <v>1153.3821613900827</v>
      </c>
      <c r="AV921" s="416">
        <v>574.75013431701439</v>
      </c>
      <c r="AW921" s="416">
        <v>194.57904392493973</v>
      </c>
      <c r="AX921" s="416">
        <v>52.8708614872914</v>
      </c>
      <c r="AY921" s="416">
        <v>12.528943930584562</v>
      </c>
      <c r="AZ921" s="416">
        <v>3.7936327183142882</v>
      </c>
      <c r="BA921" s="416">
        <v>0</v>
      </c>
      <c r="BB921" s="416">
        <v>8572.0657386918047</v>
      </c>
      <c r="BC921" s="416">
        <v>33.971921847153787</v>
      </c>
      <c r="BD921" s="416">
        <v>9429.4910204161861</v>
      </c>
      <c r="BE921" s="416">
        <v>883.79132658409833</v>
      </c>
      <c r="BF921" s="416">
        <v>318.46156567774398</v>
      </c>
      <c r="BG921" s="416">
        <v>80.20705786770101</v>
      </c>
      <c r="BH921" s="416">
        <v>40.11285071333949</v>
      </c>
      <c r="BI921" s="416">
        <v>14.645398546049819</v>
      </c>
      <c r="BJ921" s="416">
        <v>2.2264833840025156</v>
      </c>
      <c r="BK921" s="416">
        <v>0</v>
      </c>
      <c r="BL921" s="416">
        <v>10802.907625036276</v>
      </c>
      <c r="BM921" s="416">
        <v>59.89</v>
      </c>
      <c r="BN921" s="416">
        <v>15983.73</v>
      </c>
      <c r="BO921" s="416">
        <v>2037.17</v>
      </c>
      <c r="BP921" s="416">
        <v>893.21</v>
      </c>
      <c r="BQ921" s="416">
        <v>274.79000000000002</v>
      </c>
      <c r="BR921" s="416">
        <v>92.98</v>
      </c>
      <c r="BS921" s="416">
        <v>27.17</v>
      </c>
      <c r="BT921" s="416">
        <v>6.02</v>
      </c>
      <c r="BU921" s="416">
        <v>0</v>
      </c>
      <c r="BV921" s="416">
        <v>19374.96</v>
      </c>
      <c r="BW921" s="416">
        <v>0</v>
      </c>
      <c r="BX921" s="416">
        <v>0</v>
      </c>
      <c r="BY921" s="416">
        <v>0</v>
      </c>
      <c r="BZ921" s="416">
        <v>0</v>
      </c>
      <c r="CA921" s="416">
        <v>0</v>
      </c>
      <c r="CB921" s="416">
        <v>0</v>
      </c>
      <c r="CC921" s="416">
        <v>0</v>
      </c>
      <c r="CD921" s="416">
        <v>0</v>
      </c>
      <c r="CE921" s="416">
        <v>0</v>
      </c>
      <c r="CF921" s="416">
        <v>0</v>
      </c>
      <c r="CG921" s="247"/>
      <c r="CH921" s="247"/>
      <c r="CI921" s="247"/>
      <c r="CJ921" s="247"/>
      <c r="CK921" s="247"/>
      <c r="CL921" s="247"/>
      <c r="CM921" s="247"/>
      <c r="CN921" s="247"/>
      <c r="CO921" s="247"/>
      <c r="CP921" s="247"/>
      <c r="CQ921" s="247"/>
      <c r="CR921" s="247"/>
      <c r="CS921" s="247"/>
      <c r="CT921" s="247"/>
      <c r="CU921" s="247"/>
      <c r="CV921" s="247"/>
      <c r="CW921" s="247"/>
      <c r="CX921" s="247"/>
      <c r="CY921" s="247"/>
      <c r="CZ921" s="247"/>
      <c r="DA921" s="247"/>
      <c r="DB921" s="247"/>
      <c r="DC921" s="247"/>
      <c r="DD921" s="247"/>
      <c r="DE921" s="247"/>
    </row>
    <row r="922" spans="1:109" x14ac:dyDescent="0.2">
      <c r="A922" s="150" t="s">
        <v>650</v>
      </c>
      <c r="B922" s="151" t="s">
        <v>276</v>
      </c>
      <c r="C922" s="152" t="s">
        <v>286</v>
      </c>
      <c r="D922" s="404" t="s">
        <v>649</v>
      </c>
      <c r="E922" s="416">
        <v>1319.69</v>
      </c>
      <c r="F922" s="416">
        <v>775866</v>
      </c>
      <c r="G922" s="416">
        <v>751801</v>
      </c>
      <c r="H922" s="416">
        <v>606419</v>
      </c>
      <c r="I922" s="416">
        <v>189231</v>
      </c>
      <c r="J922" s="416">
        <v>84725</v>
      </c>
      <c r="K922" s="416">
        <v>49746</v>
      </c>
      <c r="L922" s="416">
        <v>11410</v>
      </c>
      <c r="M922" s="416">
        <v>2879</v>
      </c>
      <c r="N922" s="416">
        <v>2473396.69</v>
      </c>
      <c r="O922" s="416">
        <v>1676.28</v>
      </c>
      <c r="P922" s="416">
        <v>891861</v>
      </c>
      <c r="Q922" s="416">
        <v>860818</v>
      </c>
      <c r="R922" s="416">
        <v>444577</v>
      </c>
      <c r="S922" s="416">
        <v>110642</v>
      </c>
      <c r="T922" s="416">
        <v>42702</v>
      </c>
      <c r="U922" s="416">
        <v>21304</v>
      </c>
      <c r="V922" s="416">
        <v>11322</v>
      </c>
      <c r="W922" s="416">
        <v>0</v>
      </c>
      <c r="X922" s="416">
        <v>2384902.2800000003</v>
      </c>
      <c r="Y922" s="416">
        <v>2995.9700000000003</v>
      </c>
      <c r="Z922" s="416">
        <v>1667727</v>
      </c>
      <c r="AA922" s="416">
        <v>1612619</v>
      </c>
      <c r="AB922" s="416">
        <v>1050996</v>
      </c>
      <c r="AC922" s="416">
        <v>299873</v>
      </c>
      <c r="AD922" s="416">
        <v>127427</v>
      </c>
      <c r="AE922" s="416">
        <v>71050</v>
      </c>
      <c r="AF922" s="416">
        <v>22732</v>
      </c>
      <c r="AG922" s="416">
        <v>2879</v>
      </c>
      <c r="AH922" s="416">
        <v>4858298.97</v>
      </c>
      <c r="AI922" s="416">
        <v>876.48333333333346</v>
      </c>
      <c r="AJ922" s="416">
        <v>1051.78</v>
      </c>
      <c r="AK922" s="416">
        <v>1227.0766666666668</v>
      </c>
      <c r="AL922" s="416">
        <v>1402.3733333333332</v>
      </c>
      <c r="AM922" s="416">
        <v>1577.67</v>
      </c>
      <c r="AN922" s="416">
        <v>1928.2633333333335</v>
      </c>
      <c r="AO922" s="416">
        <v>2278.8566666666666</v>
      </c>
      <c r="AP922" s="416">
        <v>2629.4500000000003</v>
      </c>
      <c r="AQ922" s="416">
        <v>3155.34</v>
      </c>
      <c r="AR922" s="416">
        <v>0</v>
      </c>
      <c r="AS922" s="416">
        <v>1.5056646827283271</v>
      </c>
      <c r="AT922" s="416">
        <v>737.66947460495544</v>
      </c>
      <c r="AU922" s="416">
        <v>612.67646954957979</v>
      </c>
      <c r="AV922" s="416">
        <v>432.42336800471583</v>
      </c>
      <c r="AW922" s="416">
        <v>119.94333415733328</v>
      </c>
      <c r="AX922" s="416">
        <v>43.938500792595754</v>
      </c>
      <c r="AY922" s="416">
        <v>21.82936765073714</v>
      </c>
      <c r="AZ922" s="416">
        <v>4.3393105021962759</v>
      </c>
      <c r="BA922" s="416">
        <v>0.91242148231252407</v>
      </c>
      <c r="BB922" s="416">
        <v>1975.2379114271544</v>
      </c>
      <c r="BC922" s="416">
        <v>1.9125064176919124</v>
      </c>
      <c r="BD922" s="416">
        <v>847.95394474129569</v>
      </c>
      <c r="BE922" s="416">
        <v>701.51932913727194</v>
      </c>
      <c r="BF922" s="416">
        <v>317.01757972199511</v>
      </c>
      <c r="BG922" s="416">
        <v>70.130001838153731</v>
      </c>
      <c r="BH922" s="416">
        <v>22.145315560288271</v>
      </c>
      <c r="BI922" s="416">
        <v>9.3485475903852375</v>
      </c>
      <c r="BJ922" s="416">
        <v>4.3058434273327117</v>
      </c>
      <c r="BK922" s="416">
        <v>0</v>
      </c>
      <c r="BL922" s="416">
        <v>1974.3330684344148</v>
      </c>
      <c r="BM922" s="416">
        <v>3.42</v>
      </c>
      <c r="BN922" s="416">
        <v>1585.62</v>
      </c>
      <c r="BO922" s="416">
        <v>1314.2</v>
      </c>
      <c r="BP922" s="416">
        <v>749.44</v>
      </c>
      <c r="BQ922" s="416">
        <v>190.07</v>
      </c>
      <c r="BR922" s="416">
        <v>66.08</v>
      </c>
      <c r="BS922" s="416">
        <v>31.18</v>
      </c>
      <c r="BT922" s="416">
        <v>8.65</v>
      </c>
      <c r="BU922" s="416">
        <v>0.91</v>
      </c>
      <c r="BV922" s="416">
        <v>3949.5699999999997</v>
      </c>
      <c r="BW922" s="416">
        <v>3.4</v>
      </c>
      <c r="BX922" s="416">
        <v>1585.6</v>
      </c>
      <c r="BY922" s="416">
        <v>1314.2</v>
      </c>
      <c r="BZ922" s="416">
        <v>749.4</v>
      </c>
      <c r="CA922" s="416">
        <v>190.1</v>
      </c>
      <c r="CB922" s="416">
        <v>66.099999999999994</v>
      </c>
      <c r="CC922" s="416">
        <v>31.2</v>
      </c>
      <c r="CD922" s="416">
        <v>8.6999999999999993</v>
      </c>
      <c r="CE922" s="416">
        <v>0.9</v>
      </c>
      <c r="CF922" s="416">
        <v>3949.5999999999995</v>
      </c>
      <c r="CG922" s="247"/>
      <c r="CH922" s="247"/>
      <c r="CI922" s="247"/>
      <c r="CJ922" s="247"/>
      <c r="CK922" s="247"/>
      <c r="CL922" s="247"/>
      <c r="CM922" s="247"/>
      <c r="CN922" s="247"/>
      <c r="CO922" s="247"/>
      <c r="CP922" s="247"/>
      <c r="CQ922" s="247"/>
      <c r="CR922" s="247"/>
      <c r="CS922" s="247"/>
      <c r="CT922" s="247"/>
      <c r="CU922" s="247"/>
      <c r="CV922" s="247"/>
      <c r="CW922" s="247"/>
      <c r="CX922" s="247"/>
      <c r="CY922" s="247"/>
      <c r="CZ922" s="247"/>
      <c r="DA922" s="247"/>
      <c r="DB922" s="247"/>
      <c r="DC922" s="247"/>
      <c r="DD922" s="247"/>
      <c r="DE922" s="247"/>
    </row>
    <row r="923" spans="1:109" x14ac:dyDescent="0.2">
      <c r="A923" s="150" t="s">
        <v>652</v>
      </c>
      <c r="B923" s="151" t="s">
        <v>276</v>
      </c>
      <c r="C923" s="152" t="s">
        <v>277</v>
      </c>
      <c r="D923" s="404" t="s">
        <v>651</v>
      </c>
      <c r="E923" s="416">
        <v>0</v>
      </c>
      <c r="F923" s="416">
        <v>149183.35</v>
      </c>
      <c r="G923" s="416">
        <v>220689.54</v>
      </c>
      <c r="H923" s="416">
        <v>660329.87</v>
      </c>
      <c r="I923" s="416">
        <v>652567.17000000004</v>
      </c>
      <c r="J923" s="416">
        <v>229594.36</v>
      </c>
      <c r="K923" s="416">
        <v>95285.18</v>
      </c>
      <c r="L923" s="416">
        <v>51144.12</v>
      </c>
      <c r="M923" s="416">
        <v>12543.22</v>
      </c>
      <c r="N923" s="416">
        <v>2071336.81</v>
      </c>
      <c r="O923" s="416">
        <v>0</v>
      </c>
      <c r="P923" s="416">
        <v>66447.87</v>
      </c>
      <c r="Q923" s="416">
        <v>109828.26</v>
      </c>
      <c r="R923" s="416">
        <v>647751.32999999996</v>
      </c>
      <c r="S923" s="416">
        <v>722964.1</v>
      </c>
      <c r="T923" s="416">
        <v>122385.27</v>
      </c>
      <c r="U923" s="416">
        <v>36950.93</v>
      </c>
      <c r="V923" s="416">
        <v>10386.370000000001</v>
      </c>
      <c r="W923" s="416">
        <v>936.67</v>
      </c>
      <c r="X923" s="416">
        <v>1717650.8</v>
      </c>
      <c r="Y923" s="416">
        <v>0</v>
      </c>
      <c r="Z923" s="416">
        <v>215631.22</v>
      </c>
      <c r="AA923" s="416">
        <v>330517.8</v>
      </c>
      <c r="AB923" s="416">
        <v>1308081.2</v>
      </c>
      <c r="AC923" s="416">
        <v>1375531.27</v>
      </c>
      <c r="AD923" s="416">
        <v>351979.63</v>
      </c>
      <c r="AE923" s="416">
        <v>132236.10999999999</v>
      </c>
      <c r="AF923" s="416">
        <v>61530.490000000005</v>
      </c>
      <c r="AG923" s="416">
        <v>13479.89</v>
      </c>
      <c r="AH923" s="416">
        <v>3788987.6100000003</v>
      </c>
      <c r="AI923" s="416">
        <v>877.8611111111112</v>
      </c>
      <c r="AJ923" s="416">
        <v>1053.4333333333334</v>
      </c>
      <c r="AK923" s="416">
        <v>1229.0055555555557</v>
      </c>
      <c r="AL923" s="416">
        <v>1404.5777777777778</v>
      </c>
      <c r="AM923" s="416">
        <v>1580.15</v>
      </c>
      <c r="AN923" s="416">
        <v>1931.2944444444447</v>
      </c>
      <c r="AO923" s="416">
        <v>2282.4388888888889</v>
      </c>
      <c r="AP923" s="416">
        <v>2633.5833333333335</v>
      </c>
      <c r="AQ923" s="416">
        <v>3160.3</v>
      </c>
      <c r="AR923" s="416">
        <v>0</v>
      </c>
      <c r="AS923" s="416">
        <v>0</v>
      </c>
      <c r="AT923" s="416">
        <v>141.6163180710692</v>
      </c>
      <c r="AU923" s="416">
        <v>179.56756908250119</v>
      </c>
      <c r="AV923" s="416">
        <v>470.12695234629621</v>
      </c>
      <c r="AW923" s="416">
        <v>412.97798943138309</v>
      </c>
      <c r="AX923" s="416">
        <v>118.88107515684642</v>
      </c>
      <c r="AY923" s="416">
        <v>41.747089249073234</v>
      </c>
      <c r="AZ923" s="416">
        <v>19.419974053096226</v>
      </c>
      <c r="BA923" s="416">
        <v>3.9689966142454827</v>
      </c>
      <c r="BB923" s="416">
        <v>1388.305964004511</v>
      </c>
      <c r="BC923" s="416">
        <v>0</v>
      </c>
      <c r="BD923" s="416">
        <v>63.077432522228897</v>
      </c>
      <c r="BE923" s="416">
        <v>89.363517930033751</v>
      </c>
      <c r="BF923" s="416">
        <v>461.17156361737807</v>
      </c>
      <c r="BG923" s="416">
        <v>457.52877891339426</v>
      </c>
      <c r="BH923" s="416">
        <v>63.369555249357795</v>
      </c>
      <c r="BI923" s="416">
        <v>16.189230817911639</v>
      </c>
      <c r="BJ923" s="416">
        <v>3.9438167262601653</v>
      </c>
      <c r="BK923" s="416">
        <v>0.29638641901085339</v>
      </c>
      <c r="BL923" s="416">
        <v>1154.9402821955753</v>
      </c>
      <c r="BM923" s="416">
        <v>0</v>
      </c>
      <c r="BN923" s="416">
        <v>204.69</v>
      </c>
      <c r="BO923" s="416">
        <v>268.93</v>
      </c>
      <c r="BP923" s="416">
        <v>931.3</v>
      </c>
      <c r="BQ923" s="416">
        <v>870.51</v>
      </c>
      <c r="BR923" s="416">
        <v>182.25</v>
      </c>
      <c r="BS923" s="416">
        <v>57.94</v>
      </c>
      <c r="BT923" s="416">
        <v>23.36</v>
      </c>
      <c r="BU923" s="416">
        <v>4.2699999999999996</v>
      </c>
      <c r="BV923" s="416">
        <v>2543.2500000000005</v>
      </c>
      <c r="BW923" s="416">
        <v>0</v>
      </c>
      <c r="BX923" s="416">
        <v>0</v>
      </c>
      <c r="BY923" s="416">
        <v>0</v>
      </c>
      <c r="BZ923" s="416">
        <v>0</v>
      </c>
      <c r="CA923" s="416">
        <v>0</v>
      </c>
      <c r="CB923" s="416">
        <v>0</v>
      </c>
      <c r="CC923" s="416">
        <v>0</v>
      </c>
      <c r="CD923" s="416">
        <v>0</v>
      </c>
      <c r="CE923" s="416">
        <v>0</v>
      </c>
      <c r="CF923" s="416">
        <v>0</v>
      </c>
      <c r="CG923" s="247"/>
      <c r="CH923" s="247"/>
      <c r="CI923" s="247"/>
      <c r="CJ923" s="247"/>
      <c r="CK923" s="247"/>
      <c r="CL923" s="247"/>
      <c r="CM923" s="247"/>
      <c r="CN923" s="247"/>
      <c r="CO923" s="247"/>
      <c r="CP923" s="247"/>
      <c r="CQ923" s="247"/>
      <c r="CR923" s="247"/>
      <c r="CS923" s="247"/>
      <c r="CT923" s="247"/>
      <c r="CU923" s="247"/>
      <c r="CV923" s="247"/>
      <c r="CW923" s="247"/>
      <c r="CX923" s="247"/>
      <c r="CY923" s="247"/>
      <c r="CZ923" s="247"/>
      <c r="DA923" s="247"/>
      <c r="DB923" s="247"/>
      <c r="DC923" s="247"/>
      <c r="DD923" s="247"/>
      <c r="DE923" s="247"/>
    </row>
    <row r="924" spans="1:109" x14ac:dyDescent="0.2">
      <c r="A924" s="150" t="s">
        <v>654</v>
      </c>
      <c r="B924" s="151" t="s">
        <v>276</v>
      </c>
      <c r="C924" s="152" t="s">
        <v>279</v>
      </c>
      <c r="D924" s="404" t="s">
        <v>653</v>
      </c>
      <c r="E924" s="416">
        <v>1602</v>
      </c>
      <c r="F924" s="416">
        <v>640752</v>
      </c>
      <c r="G924" s="416">
        <v>859767</v>
      </c>
      <c r="H924" s="416">
        <v>551744</v>
      </c>
      <c r="I924" s="416">
        <v>257634</v>
      </c>
      <c r="J924" s="416">
        <v>149179</v>
      </c>
      <c r="K924" s="416">
        <v>63090</v>
      </c>
      <c r="L924" s="416">
        <v>27236</v>
      </c>
      <c r="M924" s="416">
        <v>0</v>
      </c>
      <c r="N924" s="416">
        <v>2551004</v>
      </c>
      <c r="O924" s="416">
        <v>655</v>
      </c>
      <c r="P924" s="416">
        <v>684010</v>
      </c>
      <c r="Q924" s="416">
        <v>856359</v>
      </c>
      <c r="R924" s="416">
        <v>383675</v>
      </c>
      <c r="S924" s="416">
        <v>135200</v>
      </c>
      <c r="T924" s="416">
        <v>91303</v>
      </c>
      <c r="U924" s="416">
        <v>39826</v>
      </c>
      <c r="V924" s="416">
        <v>20728</v>
      </c>
      <c r="W924" s="416">
        <v>0</v>
      </c>
      <c r="X924" s="416">
        <v>2211756</v>
      </c>
      <c r="Y924" s="416">
        <v>2257</v>
      </c>
      <c r="Z924" s="416">
        <v>1324762</v>
      </c>
      <c r="AA924" s="416">
        <v>1716126</v>
      </c>
      <c r="AB924" s="416">
        <v>935419</v>
      </c>
      <c r="AC924" s="416">
        <v>392834</v>
      </c>
      <c r="AD924" s="416">
        <v>240482</v>
      </c>
      <c r="AE924" s="416">
        <v>102916</v>
      </c>
      <c r="AF924" s="416">
        <v>47964</v>
      </c>
      <c r="AG924" s="416">
        <v>0</v>
      </c>
      <c r="AH924" s="416">
        <v>4762760</v>
      </c>
      <c r="AI924" s="416">
        <v>927.6111111111112</v>
      </c>
      <c r="AJ924" s="416">
        <v>1113.1333333333332</v>
      </c>
      <c r="AK924" s="416">
        <v>1298.6555555555556</v>
      </c>
      <c r="AL924" s="416">
        <v>1484.1777777777777</v>
      </c>
      <c r="AM924" s="416">
        <v>1669.7</v>
      </c>
      <c r="AN924" s="416">
        <v>2040.7444444444448</v>
      </c>
      <c r="AO924" s="416">
        <v>2411.7888888888888</v>
      </c>
      <c r="AP924" s="416">
        <v>2782.8333333333335</v>
      </c>
      <c r="AQ924" s="416">
        <v>3339.4</v>
      </c>
      <c r="AR924" s="416">
        <v>0</v>
      </c>
      <c r="AS924" s="416">
        <v>1.7270168293705455</v>
      </c>
      <c r="AT924" s="416">
        <v>575.6291549380129</v>
      </c>
      <c r="AU924" s="416">
        <v>662.04390865767164</v>
      </c>
      <c r="AV924" s="416">
        <v>371.75061388273343</v>
      </c>
      <c r="AW924" s="416">
        <v>154.29957477391147</v>
      </c>
      <c r="AX924" s="416">
        <v>73.100284754474117</v>
      </c>
      <c r="AY924" s="416">
        <v>26.159005993706838</v>
      </c>
      <c r="AZ924" s="416">
        <v>9.7871473917470198</v>
      </c>
      <c r="BA924" s="416">
        <v>0</v>
      </c>
      <c r="BB924" s="416">
        <v>1874.496707221628</v>
      </c>
      <c r="BC924" s="416">
        <v>0.70611487093489844</v>
      </c>
      <c r="BD924" s="416">
        <v>614.49062705875315</v>
      </c>
      <c r="BE924" s="416">
        <v>659.41965622566931</v>
      </c>
      <c r="BF924" s="416">
        <v>258.51013655147631</v>
      </c>
      <c r="BG924" s="416">
        <v>80.97262981373899</v>
      </c>
      <c r="BH924" s="416">
        <v>44.740045843836938</v>
      </c>
      <c r="BI924" s="416">
        <v>16.513053934147546</v>
      </c>
      <c r="BJ924" s="416">
        <v>7.4485236868898603</v>
      </c>
      <c r="BK924" s="416">
        <v>0</v>
      </c>
      <c r="BL924" s="416">
        <v>1682.800787985447</v>
      </c>
      <c r="BM924" s="416">
        <v>2.4300000000000002</v>
      </c>
      <c r="BN924" s="416">
        <v>1190.1199999999999</v>
      </c>
      <c r="BO924" s="416">
        <v>1321.46</v>
      </c>
      <c r="BP924" s="416">
        <v>630.26</v>
      </c>
      <c r="BQ924" s="416">
        <v>235.27</v>
      </c>
      <c r="BR924" s="416">
        <v>117.84</v>
      </c>
      <c r="BS924" s="416">
        <v>42.67</v>
      </c>
      <c r="BT924" s="416">
        <v>17.239999999999998</v>
      </c>
      <c r="BU924" s="416">
        <v>0</v>
      </c>
      <c r="BV924" s="416">
        <v>3557.2900000000004</v>
      </c>
      <c r="BW924" s="416">
        <v>0</v>
      </c>
      <c r="BX924" s="416">
        <v>0</v>
      </c>
      <c r="BY924" s="416">
        <v>0</v>
      </c>
      <c r="BZ924" s="416">
        <v>0</v>
      </c>
      <c r="CA924" s="416">
        <v>0</v>
      </c>
      <c r="CB924" s="416">
        <v>0</v>
      </c>
      <c r="CC924" s="416">
        <v>0</v>
      </c>
      <c r="CD924" s="416">
        <v>0</v>
      </c>
      <c r="CE924" s="416">
        <v>0</v>
      </c>
      <c r="CF924" s="416">
        <v>0</v>
      </c>
      <c r="CG924" s="247"/>
      <c r="CH924" s="247"/>
      <c r="CI924" s="247"/>
      <c r="CJ924" s="247"/>
      <c r="CK924" s="247"/>
      <c r="CL924" s="247"/>
      <c r="CM924" s="247"/>
      <c r="CN924" s="247"/>
      <c r="CO924" s="247"/>
      <c r="CP924" s="247"/>
      <c r="CQ924" s="247"/>
      <c r="CR924" s="247"/>
      <c r="CS924" s="247"/>
      <c r="CT924" s="247"/>
      <c r="CU924" s="247"/>
      <c r="CV924" s="247"/>
      <c r="CW924" s="247"/>
      <c r="CX924" s="247"/>
      <c r="CY924" s="247"/>
      <c r="CZ924" s="247"/>
      <c r="DA924" s="247"/>
      <c r="DB924" s="247"/>
      <c r="DC924" s="247"/>
      <c r="DD924" s="247"/>
      <c r="DE924" s="247"/>
    </row>
    <row r="925" spans="1:109" x14ac:dyDescent="0.2">
      <c r="A925" s="150" t="s">
        <v>656</v>
      </c>
      <c r="B925" s="151" t="s">
        <v>276</v>
      </c>
      <c r="C925" s="152" t="s">
        <v>277</v>
      </c>
      <c r="D925" s="404" t="s">
        <v>655</v>
      </c>
      <c r="E925" s="416">
        <v>0</v>
      </c>
      <c r="F925" s="416">
        <v>272252.83</v>
      </c>
      <c r="G925" s="416">
        <v>939072.85</v>
      </c>
      <c r="H925" s="416">
        <v>630410.75</v>
      </c>
      <c r="I925" s="416">
        <v>167189.69</v>
      </c>
      <c r="J925" s="416">
        <v>54087.54</v>
      </c>
      <c r="K925" s="416">
        <v>8222.17</v>
      </c>
      <c r="L925" s="416">
        <v>0</v>
      </c>
      <c r="M925" s="416">
        <v>0</v>
      </c>
      <c r="N925" s="416">
        <v>2071235.8299999998</v>
      </c>
      <c r="O925" s="416">
        <v>0</v>
      </c>
      <c r="P925" s="416">
        <v>129468</v>
      </c>
      <c r="Q925" s="416">
        <v>946534</v>
      </c>
      <c r="R925" s="416">
        <v>861193</v>
      </c>
      <c r="S925" s="416">
        <v>183139</v>
      </c>
      <c r="T925" s="416">
        <v>30355</v>
      </c>
      <c r="U925" s="416">
        <v>6044.61</v>
      </c>
      <c r="V925" s="416">
        <v>1656.75</v>
      </c>
      <c r="W925" s="416">
        <v>0</v>
      </c>
      <c r="X925" s="416">
        <v>2158390.36</v>
      </c>
      <c r="Y925" s="416">
        <v>0</v>
      </c>
      <c r="Z925" s="416">
        <v>401720.83</v>
      </c>
      <c r="AA925" s="416">
        <v>1885606.85</v>
      </c>
      <c r="AB925" s="416">
        <v>1491603.75</v>
      </c>
      <c r="AC925" s="416">
        <v>350328.69</v>
      </c>
      <c r="AD925" s="416">
        <v>84442.540000000008</v>
      </c>
      <c r="AE925" s="416">
        <v>14266.779999999999</v>
      </c>
      <c r="AF925" s="416">
        <v>1656.75</v>
      </c>
      <c r="AG925" s="416">
        <v>0</v>
      </c>
      <c r="AH925" s="416">
        <v>4229626.1900000004</v>
      </c>
      <c r="AI925" s="416">
        <v>800.36666666666679</v>
      </c>
      <c r="AJ925" s="416">
        <v>960.44</v>
      </c>
      <c r="AK925" s="416">
        <v>1120.5133333333333</v>
      </c>
      <c r="AL925" s="416">
        <v>1280.5866666666666</v>
      </c>
      <c r="AM925" s="416">
        <v>1440.66</v>
      </c>
      <c r="AN925" s="416">
        <v>1760.8066666666668</v>
      </c>
      <c r="AO925" s="416">
        <v>2080.9533333333334</v>
      </c>
      <c r="AP925" s="416">
        <v>2401.1000000000004</v>
      </c>
      <c r="AQ925" s="416">
        <v>2881.32</v>
      </c>
      <c r="AR925" s="416">
        <v>0</v>
      </c>
      <c r="AS925" s="416">
        <v>0</v>
      </c>
      <c r="AT925" s="416">
        <v>283.46677564449629</v>
      </c>
      <c r="AU925" s="416">
        <v>838.07378463442353</v>
      </c>
      <c r="AV925" s="416">
        <v>492.28276883511728</v>
      </c>
      <c r="AW925" s="416">
        <v>116.05076145655462</v>
      </c>
      <c r="AX925" s="416">
        <v>30.717477974110349</v>
      </c>
      <c r="AY925" s="416">
        <v>3.9511553999288789</v>
      </c>
      <c r="AZ925" s="416">
        <v>0</v>
      </c>
      <c r="BA925" s="416">
        <v>0</v>
      </c>
      <c r="BB925" s="416">
        <v>1764.5427239446312</v>
      </c>
      <c r="BC925" s="416">
        <v>0</v>
      </c>
      <c r="BD925" s="416">
        <v>134.80071633834493</v>
      </c>
      <c r="BE925" s="416">
        <v>844.73247380664816</v>
      </c>
      <c r="BF925" s="416">
        <v>672.49880263212697</v>
      </c>
      <c r="BG925" s="416">
        <v>127.12159704579845</v>
      </c>
      <c r="BH925" s="416">
        <v>17.239257764433724</v>
      </c>
      <c r="BI925" s="416">
        <v>2.9047311648827621</v>
      </c>
      <c r="BJ925" s="416">
        <v>0.68999625171796253</v>
      </c>
      <c r="BK925" s="416">
        <v>0</v>
      </c>
      <c r="BL925" s="416">
        <v>1799.987575003953</v>
      </c>
      <c r="BM925" s="416">
        <v>0</v>
      </c>
      <c r="BN925" s="416">
        <v>418.27</v>
      </c>
      <c r="BO925" s="416">
        <v>1682.81</v>
      </c>
      <c r="BP925" s="416">
        <v>1164.78</v>
      </c>
      <c r="BQ925" s="416">
        <v>243.17</v>
      </c>
      <c r="BR925" s="416">
        <v>47.96</v>
      </c>
      <c r="BS925" s="416">
        <v>6.86</v>
      </c>
      <c r="BT925" s="416">
        <v>0.69</v>
      </c>
      <c r="BU925" s="416">
        <v>0</v>
      </c>
      <c r="BV925" s="416">
        <v>3564.54</v>
      </c>
      <c r="BW925" s="416">
        <v>0</v>
      </c>
      <c r="BX925" s="416">
        <v>0</v>
      </c>
      <c r="BY925" s="416">
        <v>0</v>
      </c>
      <c r="BZ925" s="416">
        <v>0</v>
      </c>
      <c r="CA925" s="416">
        <v>0</v>
      </c>
      <c r="CB925" s="416">
        <v>0</v>
      </c>
      <c r="CC925" s="416">
        <v>0</v>
      </c>
      <c r="CD925" s="416">
        <v>0</v>
      </c>
      <c r="CE925" s="416">
        <v>0</v>
      </c>
      <c r="CF925" s="416">
        <v>0</v>
      </c>
      <c r="CG925" s="247"/>
      <c r="CH925" s="247"/>
      <c r="CI925" s="247"/>
      <c r="CJ925" s="247"/>
      <c r="CK925" s="247"/>
      <c r="CL925" s="247"/>
      <c r="CM925" s="247"/>
      <c r="CN925" s="247"/>
      <c r="CO925" s="247"/>
      <c r="CP925" s="247"/>
      <c r="CQ925" s="247"/>
      <c r="CR925" s="247"/>
      <c r="CS925" s="247"/>
      <c r="CT925" s="247"/>
      <c r="CU925" s="247"/>
      <c r="CV925" s="247"/>
      <c r="CW925" s="247"/>
      <c r="CX925" s="247"/>
      <c r="CY925" s="247"/>
      <c r="CZ925" s="247"/>
      <c r="DA925" s="247"/>
      <c r="DB925" s="247"/>
      <c r="DC925" s="247"/>
      <c r="DD925" s="247"/>
      <c r="DE925" s="247"/>
    </row>
    <row r="926" spans="1:109" x14ac:dyDescent="0.2">
      <c r="A926" s="150" t="s">
        <v>657</v>
      </c>
      <c r="B926" s="151" t="s">
        <v>284</v>
      </c>
      <c r="C926" s="152" t="s">
        <v>279</v>
      </c>
      <c r="D926" s="404" t="s">
        <v>328</v>
      </c>
      <c r="E926" s="416">
        <v>0</v>
      </c>
      <c r="F926" s="416">
        <v>201684.82</v>
      </c>
      <c r="G926" s="416">
        <v>364613</v>
      </c>
      <c r="H926" s="416">
        <v>164718</v>
      </c>
      <c r="I926" s="416">
        <v>85984</v>
      </c>
      <c r="J926" s="416">
        <v>38487.51</v>
      </c>
      <c r="K926" s="416">
        <v>33767.68</v>
      </c>
      <c r="L926" s="416">
        <v>5147.01</v>
      </c>
      <c r="M926" s="416">
        <v>0</v>
      </c>
      <c r="N926" s="416">
        <v>894402.02000000014</v>
      </c>
      <c r="O926" s="416">
        <v>444.95</v>
      </c>
      <c r="P926" s="416">
        <v>130560</v>
      </c>
      <c r="Q926" s="416">
        <v>214814</v>
      </c>
      <c r="R926" s="416">
        <v>54154</v>
      </c>
      <c r="S926" s="416">
        <v>27739</v>
      </c>
      <c r="T926" s="416">
        <v>14720</v>
      </c>
      <c r="U926" s="416">
        <v>4862.05</v>
      </c>
      <c r="V926" s="416">
        <v>1304.53</v>
      </c>
      <c r="W926" s="416">
        <v>0</v>
      </c>
      <c r="X926" s="416">
        <v>448598.53</v>
      </c>
      <c r="Y926" s="416">
        <v>444.95</v>
      </c>
      <c r="Z926" s="416">
        <v>332244.82</v>
      </c>
      <c r="AA926" s="416">
        <v>579427</v>
      </c>
      <c r="AB926" s="416">
        <v>218872</v>
      </c>
      <c r="AC926" s="416">
        <v>113723</v>
      </c>
      <c r="AD926" s="416">
        <v>53207.51</v>
      </c>
      <c r="AE926" s="416">
        <v>38629.730000000003</v>
      </c>
      <c r="AF926" s="416">
        <v>6451.54</v>
      </c>
      <c r="AG926" s="416">
        <v>0</v>
      </c>
      <c r="AH926" s="416">
        <v>1343000.55</v>
      </c>
      <c r="AI926" s="416">
        <v>949.83888888888896</v>
      </c>
      <c r="AJ926" s="416">
        <v>1139.8066666666666</v>
      </c>
      <c r="AK926" s="416">
        <v>1329.7744444444445</v>
      </c>
      <c r="AL926" s="416">
        <v>1519.7422222222222</v>
      </c>
      <c r="AM926" s="416">
        <v>1709.71</v>
      </c>
      <c r="AN926" s="416">
        <v>2089.6455555555558</v>
      </c>
      <c r="AO926" s="416">
        <v>2469.5811111111111</v>
      </c>
      <c r="AP926" s="416">
        <v>2849.5166666666669</v>
      </c>
      <c r="AQ926" s="416">
        <v>3419.42</v>
      </c>
      <c r="AR926" s="416">
        <v>0</v>
      </c>
      <c r="AS926" s="416">
        <v>0</v>
      </c>
      <c r="AT926" s="416">
        <v>176.94651724561476</v>
      </c>
      <c r="AU926" s="416">
        <v>274.19161311400347</v>
      </c>
      <c r="AV926" s="416">
        <v>108.38548642752281</v>
      </c>
      <c r="AW926" s="416">
        <v>50.291569915365763</v>
      </c>
      <c r="AX926" s="416">
        <v>18.418200109428444</v>
      </c>
      <c r="AY926" s="416">
        <v>13.673444394303488</v>
      </c>
      <c r="AZ926" s="416">
        <v>1.8062747483491353</v>
      </c>
      <c r="BA926" s="416">
        <v>0</v>
      </c>
      <c r="BB926" s="416">
        <v>643.71310595458783</v>
      </c>
      <c r="BC926" s="416">
        <v>0.46844786542747013</v>
      </c>
      <c r="BD926" s="416">
        <v>114.54574167548883</v>
      </c>
      <c r="BE926" s="416">
        <v>161.54168167199617</v>
      </c>
      <c r="BF926" s="416">
        <v>35.63367471676483</v>
      </c>
      <c r="BG926" s="416">
        <v>16.224388931456211</v>
      </c>
      <c r="BH926" s="416">
        <v>7.0442568410059963</v>
      </c>
      <c r="BI926" s="416">
        <v>1.9687751813960352</v>
      </c>
      <c r="BJ926" s="416">
        <v>0.45780746442379111</v>
      </c>
      <c r="BK926" s="416">
        <v>0</v>
      </c>
      <c r="BL926" s="416">
        <v>337.88477434795931</v>
      </c>
      <c r="BM926" s="416">
        <v>0.47</v>
      </c>
      <c r="BN926" s="416">
        <v>291.49</v>
      </c>
      <c r="BO926" s="416">
        <v>435.73</v>
      </c>
      <c r="BP926" s="416">
        <v>144.02000000000001</v>
      </c>
      <c r="BQ926" s="416">
        <v>66.52</v>
      </c>
      <c r="BR926" s="416">
        <v>25.46</v>
      </c>
      <c r="BS926" s="416">
        <v>15.64</v>
      </c>
      <c r="BT926" s="416">
        <v>2.2599999999999998</v>
      </c>
      <c r="BU926" s="416">
        <v>0</v>
      </c>
      <c r="BV926" s="416">
        <v>981.59</v>
      </c>
      <c r="BW926" s="416">
        <v>0</v>
      </c>
      <c r="BX926" s="416">
        <v>0</v>
      </c>
      <c r="BY926" s="416">
        <v>0</v>
      </c>
      <c r="BZ926" s="416">
        <v>0</v>
      </c>
      <c r="CA926" s="416">
        <v>0</v>
      </c>
      <c r="CB926" s="416">
        <v>0</v>
      </c>
      <c r="CC926" s="416">
        <v>0</v>
      </c>
      <c r="CD926" s="416">
        <v>0</v>
      </c>
      <c r="CE926" s="416">
        <v>0</v>
      </c>
      <c r="CF926" s="416">
        <v>0</v>
      </c>
      <c r="CG926" s="247"/>
      <c r="CH926" s="247"/>
      <c r="CI926" s="247"/>
      <c r="CJ926" s="247"/>
      <c r="CK926" s="247"/>
      <c r="CL926" s="247"/>
      <c r="CM926" s="247"/>
      <c r="CN926" s="247"/>
      <c r="CO926" s="247"/>
      <c r="CP926" s="247"/>
      <c r="CQ926" s="247"/>
      <c r="CR926" s="247"/>
      <c r="CS926" s="247"/>
      <c r="CT926" s="247"/>
      <c r="CU926" s="247"/>
      <c r="CV926" s="247"/>
      <c r="CW926" s="247"/>
      <c r="CX926" s="247"/>
      <c r="CY926" s="247"/>
      <c r="CZ926" s="247"/>
      <c r="DA926" s="247"/>
      <c r="DB926" s="247"/>
      <c r="DC926" s="247"/>
      <c r="DD926" s="247"/>
      <c r="DE926" s="247"/>
    </row>
    <row r="927" spans="1:109" x14ac:dyDescent="0.2">
      <c r="A927" s="150" t="s">
        <v>659</v>
      </c>
      <c r="B927" s="151" t="s">
        <v>276</v>
      </c>
      <c r="C927" s="152" t="s">
        <v>283</v>
      </c>
      <c r="D927" s="404" t="s">
        <v>658</v>
      </c>
      <c r="E927" s="416">
        <v>0</v>
      </c>
      <c r="F927" s="416">
        <v>351322</v>
      </c>
      <c r="G927" s="416">
        <v>655716</v>
      </c>
      <c r="H927" s="416">
        <v>402094</v>
      </c>
      <c r="I927" s="416">
        <v>202724</v>
      </c>
      <c r="J927" s="416">
        <v>96553</v>
      </c>
      <c r="K927" s="416">
        <v>50241</v>
      </c>
      <c r="L927" s="416">
        <v>11201</v>
      </c>
      <c r="M927" s="416">
        <v>0</v>
      </c>
      <c r="N927" s="416">
        <v>1769851</v>
      </c>
      <c r="O927" s="416">
        <v>0</v>
      </c>
      <c r="P927" s="416">
        <v>247296</v>
      </c>
      <c r="Q927" s="416">
        <v>544306</v>
      </c>
      <c r="R927" s="416">
        <v>255062</v>
      </c>
      <c r="S927" s="416">
        <v>72472</v>
      </c>
      <c r="T927" s="416">
        <v>44890</v>
      </c>
      <c r="U927" s="416">
        <v>18583</v>
      </c>
      <c r="V927" s="416">
        <v>6312</v>
      </c>
      <c r="W927" s="416">
        <v>0</v>
      </c>
      <c r="X927" s="416">
        <v>1188921</v>
      </c>
      <c r="Y927" s="416">
        <v>0</v>
      </c>
      <c r="Z927" s="416">
        <v>598618</v>
      </c>
      <c r="AA927" s="416">
        <v>1200022</v>
      </c>
      <c r="AB927" s="416">
        <v>657156</v>
      </c>
      <c r="AC927" s="416">
        <v>275196</v>
      </c>
      <c r="AD927" s="416">
        <v>141443</v>
      </c>
      <c r="AE927" s="416">
        <v>68824</v>
      </c>
      <c r="AF927" s="416">
        <v>17513</v>
      </c>
      <c r="AG927" s="416">
        <v>0</v>
      </c>
      <c r="AH927" s="416">
        <v>2958772</v>
      </c>
      <c r="AI927" s="416">
        <v>884.58333333333337</v>
      </c>
      <c r="AJ927" s="416">
        <v>1061.5</v>
      </c>
      <c r="AK927" s="416">
        <v>1238.4166666666667</v>
      </c>
      <c r="AL927" s="416">
        <v>1415.3333333333333</v>
      </c>
      <c r="AM927" s="416">
        <v>1592.25</v>
      </c>
      <c r="AN927" s="416">
        <v>1946.0833333333335</v>
      </c>
      <c r="AO927" s="416">
        <v>2299.9166666666665</v>
      </c>
      <c r="AP927" s="416">
        <v>2653.75</v>
      </c>
      <c r="AQ927" s="416">
        <v>3184.5</v>
      </c>
      <c r="AR927" s="416">
        <v>0</v>
      </c>
      <c r="AS927" s="416">
        <v>0</v>
      </c>
      <c r="AT927" s="416">
        <v>330.96749882242108</v>
      </c>
      <c r="AU927" s="416">
        <v>529.47930825651031</v>
      </c>
      <c r="AV927" s="416">
        <v>284.09844559585491</v>
      </c>
      <c r="AW927" s="416">
        <v>127.31920238655989</v>
      </c>
      <c r="AX927" s="416">
        <v>49.614011047831113</v>
      </c>
      <c r="AY927" s="416">
        <v>21.844704518279649</v>
      </c>
      <c r="AZ927" s="416">
        <v>4.2208195949128591</v>
      </c>
      <c r="BA927" s="416">
        <v>0</v>
      </c>
      <c r="BB927" s="416">
        <v>1347.54399022237</v>
      </c>
      <c r="BC927" s="416">
        <v>0</v>
      </c>
      <c r="BD927" s="416">
        <v>232.96844088553934</v>
      </c>
      <c r="BE927" s="416">
        <v>439.51766368346676</v>
      </c>
      <c r="BF927" s="416">
        <v>180.21337729627885</v>
      </c>
      <c r="BG927" s="416">
        <v>45.515465536190924</v>
      </c>
      <c r="BH927" s="416">
        <v>23.066843660343423</v>
      </c>
      <c r="BI927" s="416">
        <v>8.0798579658683298</v>
      </c>
      <c r="BJ927" s="416">
        <v>2.3785209609043805</v>
      </c>
      <c r="BK927" s="416">
        <v>0</v>
      </c>
      <c r="BL927" s="416">
        <v>931.74016998859202</v>
      </c>
      <c r="BM927" s="416">
        <v>0</v>
      </c>
      <c r="BN927" s="416">
        <v>563.94000000000005</v>
      </c>
      <c r="BO927" s="416">
        <v>969</v>
      </c>
      <c r="BP927" s="416">
        <v>464.31</v>
      </c>
      <c r="BQ927" s="416">
        <v>172.83</v>
      </c>
      <c r="BR927" s="416">
        <v>72.680000000000007</v>
      </c>
      <c r="BS927" s="416">
        <v>29.92</v>
      </c>
      <c r="BT927" s="416">
        <v>6.6</v>
      </c>
      <c r="BU927" s="416">
        <v>0</v>
      </c>
      <c r="BV927" s="416">
        <v>2279.2799999999997</v>
      </c>
      <c r="BW927" s="416">
        <v>0</v>
      </c>
      <c r="BX927" s="416">
        <v>0</v>
      </c>
      <c r="BY927" s="416">
        <v>0</v>
      </c>
      <c r="BZ927" s="416">
        <v>0</v>
      </c>
      <c r="CA927" s="416">
        <v>0</v>
      </c>
      <c r="CB927" s="416">
        <v>0</v>
      </c>
      <c r="CC927" s="416">
        <v>0</v>
      </c>
      <c r="CD927" s="416">
        <v>0</v>
      </c>
      <c r="CE927" s="416">
        <v>0</v>
      </c>
      <c r="CF927" s="416">
        <v>0</v>
      </c>
      <c r="CG927" s="247"/>
      <c r="CH927" s="247"/>
      <c r="CI927" s="247"/>
      <c r="CJ927" s="247"/>
      <c r="CK927" s="247"/>
      <c r="CL927" s="247"/>
      <c r="CM927" s="247"/>
      <c r="CN927" s="247"/>
      <c r="CO927" s="247"/>
      <c r="CP927" s="247"/>
      <c r="CQ927" s="247"/>
      <c r="CR927" s="247"/>
      <c r="CS927" s="247"/>
      <c r="CT927" s="247"/>
      <c r="CU927" s="247"/>
      <c r="CV927" s="247"/>
      <c r="CW927" s="247"/>
      <c r="CX927" s="247"/>
      <c r="CY927" s="247"/>
      <c r="CZ927" s="247"/>
      <c r="DA927" s="247"/>
      <c r="DB927" s="247"/>
      <c r="DC927" s="247"/>
      <c r="DD927" s="247"/>
      <c r="DE927" s="247"/>
    </row>
    <row r="928" spans="1:109" x14ac:dyDescent="0.2">
      <c r="A928" s="150" t="s">
        <v>661</v>
      </c>
      <c r="B928" s="151" t="s">
        <v>282</v>
      </c>
      <c r="C928" s="152" t="s">
        <v>278</v>
      </c>
      <c r="D928" s="404" t="s">
        <v>660</v>
      </c>
      <c r="E928" s="416">
        <v>12808</v>
      </c>
      <c r="F928" s="416">
        <v>6333042</v>
      </c>
      <c r="G928" s="416">
        <v>1341243</v>
      </c>
      <c r="H928" s="416">
        <v>729419</v>
      </c>
      <c r="I928" s="416">
        <v>215264</v>
      </c>
      <c r="J928" s="416">
        <v>74177</v>
      </c>
      <c r="K928" s="416">
        <v>42052</v>
      </c>
      <c r="L928" s="416">
        <v>22756</v>
      </c>
      <c r="M928" s="416">
        <v>0</v>
      </c>
      <c r="N928" s="416">
        <v>8770761</v>
      </c>
      <c r="O928" s="416">
        <v>14385</v>
      </c>
      <c r="P928" s="416">
        <v>9258477</v>
      </c>
      <c r="Q928" s="416">
        <v>1530371</v>
      </c>
      <c r="R928" s="416">
        <v>459637</v>
      </c>
      <c r="S928" s="416">
        <v>267346</v>
      </c>
      <c r="T928" s="416">
        <v>119868</v>
      </c>
      <c r="U928" s="416">
        <v>71574</v>
      </c>
      <c r="V928" s="416">
        <v>21716</v>
      </c>
      <c r="W928" s="416">
        <v>2262</v>
      </c>
      <c r="X928" s="416">
        <v>11745636</v>
      </c>
      <c r="Y928" s="416">
        <v>27193</v>
      </c>
      <c r="Z928" s="416">
        <v>15591519</v>
      </c>
      <c r="AA928" s="416">
        <v>2871614</v>
      </c>
      <c r="AB928" s="416">
        <v>1189056</v>
      </c>
      <c r="AC928" s="416">
        <v>482610</v>
      </c>
      <c r="AD928" s="416">
        <v>194045</v>
      </c>
      <c r="AE928" s="416">
        <v>113626</v>
      </c>
      <c r="AF928" s="416">
        <v>44472</v>
      </c>
      <c r="AG928" s="416">
        <v>2262</v>
      </c>
      <c r="AH928" s="416">
        <v>20516397</v>
      </c>
      <c r="AI928" s="416">
        <v>853.47222222222229</v>
      </c>
      <c r="AJ928" s="416">
        <v>1024.1666666666665</v>
      </c>
      <c r="AK928" s="416">
        <v>1194.8611111111111</v>
      </c>
      <c r="AL928" s="416">
        <v>1365.5555555555554</v>
      </c>
      <c r="AM928" s="416">
        <v>1536.25</v>
      </c>
      <c r="AN928" s="416">
        <v>1877.6388888888891</v>
      </c>
      <c r="AO928" s="416">
        <v>2219.0277777777778</v>
      </c>
      <c r="AP928" s="416">
        <v>2560.416666666667</v>
      </c>
      <c r="AQ928" s="416">
        <v>3072.5</v>
      </c>
      <c r="AR928" s="416">
        <v>0</v>
      </c>
      <c r="AS928" s="416">
        <v>15.006932465419039</v>
      </c>
      <c r="AT928" s="416">
        <v>6183.6048820179012</v>
      </c>
      <c r="AU928" s="416">
        <v>1122.5095431826107</v>
      </c>
      <c r="AV928" s="416">
        <v>534.15549227013832</v>
      </c>
      <c r="AW928" s="416">
        <v>140.12302685109844</v>
      </c>
      <c r="AX928" s="416">
        <v>39.505466380649452</v>
      </c>
      <c r="AY928" s="416">
        <v>18.950641547224134</v>
      </c>
      <c r="AZ928" s="416">
        <v>8.8876159479251413</v>
      </c>
      <c r="BA928" s="416">
        <v>0</v>
      </c>
      <c r="BB928" s="416">
        <v>8062.743600662965</v>
      </c>
      <c r="BC928" s="416">
        <v>16.854678600488199</v>
      </c>
      <c r="BD928" s="416">
        <v>9040.010089503663</v>
      </c>
      <c r="BE928" s="416">
        <v>1280.794048587702</v>
      </c>
      <c r="BF928" s="416">
        <v>336.59340927583406</v>
      </c>
      <c r="BG928" s="416">
        <v>174.02506102522375</v>
      </c>
      <c r="BH928" s="416">
        <v>63.839751460906861</v>
      </c>
      <c r="BI928" s="416">
        <v>32.254666082493586</v>
      </c>
      <c r="BJ928" s="416">
        <v>8.4814320585842147</v>
      </c>
      <c r="BK928" s="416">
        <v>0.7362082994304312</v>
      </c>
      <c r="BL928" s="416">
        <v>10953.589344894326</v>
      </c>
      <c r="BM928" s="416">
        <v>31.86</v>
      </c>
      <c r="BN928" s="416">
        <v>15223.61</v>
      </c>
      <c r="BO928" s="416">
        <v>2403.3000000000002</v>
      </c>
      <c r="BP928" s="416">
        <v>870.75</v>
      </c>
      <c r="BQ928" s="416">
        <v>314.14999999999998</v>
      </c>
      <c r="BR928" s="416">
        <v>103.35</v>
      </c>
      <c r="BS928" s="416">
        <v>51.21</v>
      </c>
      <c r="BT928" s="416">
        <v>17.37</v>
      </c>
      <c r="BU928" s="416">
        <v>0.74</v>
      </c>
      <c r="BV928" s="416">
        <v>19016.34</v>
      </c>
      <c r="BW928" s="416">
        <v>31.9</v>
      </c>
      <c r="BX928" s="416">
        <v>15223.6</v>
      </c>
      <c r="BY928" s="416">
        <v>2403.3000000000002</v>
      </c>
      <c r="BZ928" s="416">
        <v>870.8</v>
      </c>
      <c r="CA928" s="416">
        <v>314.2</v>
      </c>
      <c r="CB928" s="416">
        <v>103.4</v>
      </c>
      <c r="CC928" s="416">
        <v>51.2</v>
      </c>
      <c r="CD928" s="416">
        <v>17.399999999999999</v>
      </c>
      <c r="CE928" s="416">
        <v>0.7</v>
      </c>
      <c r="CF928" s="416">
        <v>19016.500000000004</v>
      </c>
      <c r="CG928" s="247"/>
      <c r="CH928" s="247"/>
      <c r="CI928" s="247"/>
      <c r="CJ928" s="247"/>
      <c r="CK928" s="247"/>
      <c r="CL928" s="247"/>
      <c r="CM928" s="247"/>
      <c r="CN928" s="247"/>
      <c r="CO928" s="247"/>
      <c r="CP928" s="247"/>
      <c r="CQ928" s="247"/>
      <c r="CR928" s="247"/>
      <c r="CS928" s="247"/>
      <c r="CT928" s="247"/>
      <c r="CU928" s="247"/>
      <c r="CV928" s="247"/>
      <c r="CW928" s="247"/>
      <c r="CX928" s="247"/>
      <c r="CY928" s="247"/>
      <c r="CZ928" s="247"/>
      <c r="DA928" s="247"/>
      <c r="DB928" s="247"/>
      <c r="DC928" s="247"/>
      <c r="DD928" s="247"/>
      <c r="DE928" s="247"/>
    </row>
    <row r="929" spans="1:109" x14ac:dyDescent="0.2">
      <c r="A929" s="150" t="s">
        <v>663</v>
      </c>
      <c r="B929" s="151" t="s">
        <v>282</v>
      </c>
      <c r="C929" s="152" t="s">
        <v>286</v>
      </c>
      <c r="D929" s="404" t="s">
        <v>662</v>
      </c>
      <c r="E929" s="416">
        <v>23932.62</v>
      </c>
      <c r="F929" s="416">
        <v>5866888.96</v>
      </c>
      <c r="G929" s="416">
        <v>4043145.77</v>
      </c>
      <c r="H929" s="416">
        <v>1091372.69</v>
      </c>
      <c r="I929" s="416">
        <v>293280.56</v>
      </c>
      <c r="J929" s="416">
        <v>106283.81</v>
      </c>
      <c r="K929" s="416">
        <v>16899.38</v>
      </c>
      <c r="L929" s="416">
        <v>1089.92</v>
      </c>
      <c r="M929" s="416">
        <v>0</v>
      </c>
      <c r="N929" s="416">
        <v>11442893.710000001</v>
      </c>
      <c r="O929" s="416">
        <v>16207.51</v>
      </c>
      <c r="P929" s="416">
        <v>10332106.98</v>
      </c>
      <c r="Q929" s="416">
        <v>4412122.83</v>
      </c>
      <c r="R929" s="416">
        <v>1274016.68</v>
      </c>
      <c r="S929" s="416">
        <v>380821.37</v>
      </c>
      <c r="T929" s="416">
        <v>122624.1</v>
      </c>
      <c r="U929" s="416">
        <v>6003.86</v>
      </c>
      <c r="V929" s="416">
        <v>1780.13</v>
      </c>
      <c r="W929" s="416">
        <v>0</v>
      </c>
      <c r="X929" s="416">
        <v>16545683.459999999</v>
      </c>
      <c r="Y929" s="416">
        <v>40140.129999999997</v>
      </c>
      <c r="Z929" s="416">
        <v>16198995.940000001</v>
      </c>
      <c r="AA929" s="416">
        <v>8455268.5999999996</v>
      </c>
      <c r="AB929" s="416">
        <v>2365389.37</v>
      </c>
      <c r="AC929" s="416">
        <v>674101.92999999993</v>
      </c>
      <c r="AD929" s="416">
        <v>228907.91</v>
      </c>
      <c r="AE929" s="416">
        <v>22903.24</v>
      </c>
      <c r="AF929" s="416">
        <v>2870.05</v>
      </c>
      <c r="AG929" s="416">
        <v>0</v>
      </c>
      <c r="AH929" s="416">
        <v>27988577.170000002</v>
      </c>
      <c r="AI929" s="416">
        <v>742.90000000000009</v>
      </c>
      <c r="AJ929" s="416">
        <v>891.48</v>
      </c>
      <c r="AK929" s="416">
        <v>1040.06</v>
      </c>
      <c r="AL929" s="416">
        <v>1188.6399999999999</v>
      </c>
      <c r="AM929" s="416">
        <v>1337.22</v>
      </c>
      <c r="AN929" s="416">
        <v>1634.38</v>
      </c>
      <c r="AO929" s="416">
        <v>1931.54</v>
      </c>
      <c r="AP929" s="416">
        <v>2228.7000000000003</v>
      </c>
      <c r="AQ929" s="416">
        <v>2674.44</v>
      </c>
      <c r="AR929" s="416">
        <v>0</v>
      </c>
      <c r="AS929" s="416">
        <v>32.215129896352131</v>
      </c>
      <c r="AT929" s="416">
        <v>6581.0662718176518</v>
      </c>
      <c r="AU929" s="416">
        <v>3887.4158894679153</v>
      </c>
      <c r="AV929" s="416">
        <v>918.16924384170147</v>
      </c>
      <c r="AW929" s="416">
        <v>219.32109899642541</v>
      </c>
      <c r="AX929" s="416">
        <v>65.030048091631073</v>
      </c>
      <c r="AY929" s="416">
        <v>8.7491742340308782</v>
      </c>
      <c r="AZ929" s="416">
        <v>0.489038452909768</v>
      </c>
      <c r="BA929" s="416">
        <v>0</v>
      </c>
      <c r="BB929" s="416">
        <v>11712.455894798617</v>
      </c>
      <c r="BC929" s="416">
        <v>21.816543276349439</v>
      </c>
      <c r="BD929" s="416">
        <v>11589.835980616503</v>
      </c>
      <c r="BE929" s="416">
        <v>4242.181056862104</v>
      </c>
      <c r="BF929" s="416">
        <v>1071.8271974693769</v>
      </c>
      <c r="BG929" s="416">
        <v>284.78587666950835</v>
      </c>
      <c r="BH929" s="416">
        <v>75.027900488258538</v>
      </c>
      <c r="BI929" s="416">
        <v>3.1083280698302906</v>
      </c>
      <c r="BJ929" s="416">
        <v>0.7987302014627361</v>
      </c>
      <c r="BK929" s="416">
        <v>0</v>
      </c>
      <c r="BL929" s="416">
        <v>17289.381613653393</v>
      </c>
      <c r="BM929" s="416">
        <v>54.03</v>
      </c>
      <c r="BN929" s="416">
        <v>18170.900000000001</v>
      </c>
      <c r="BO929" s="416">
        <v>8129.6</v>
      </c>
      <c r="BP929" s="416">
        <v>1990</v>
      </c>
      <c r="BQ929" s="416">
        <v>504.11</v>
      </c>
      <c r="BR929" s="416">
        <v>140.06</v>
      </c>
      <c r="BS929" s="416">
        <v>11.86</v>
      </c>
      <c r="BT929" s="416">
        <v>1.29</v>
      </c>
      <c r="BU929" s="416">
        <v>0</v>
      </c>
      <c r="BV929" s="416">
        <v>29001.850000000002</v>
      </c>
      <c r="BW929" s="416">
        <v>0</v>
      </c>
      <c r="BX929" s="416">
        <v>0</v>
      </c>
      <c r="BY929" s="416">
        <v>0</v>
      </c>
      <c r="BZ929" s="416">
        <v>0</v>
      </c>
      <c r="CA929" s="416">
        <v>0</v>
      </c>
      <c r="CB929" s="416">
        <v>0</v>
      </c>
      <c r="CC929" s="416">
        <v>0</v>
      </c>
      <c r="CD929" s="416">
        <v>0</v>
      </c>
      <c r="CE929" s="416">
        <v>0</v>
      </c>
      <c r="CF929" s="416">
        <v>0</v>
      </c>
      <c r="CG929" s="247"/>
      <c r="CH929" s="247"/>
      <c r="CI929" s="247"/>
      <c r="CJ929" s="247"/>
      <c r="CK929" s="247"/>
      <c r="CL929" s="247"/>
      <c r="CM929" s="247"/>
      <c r="CN929" s="247"/>
      <c r="CO929" s="247"/>
      <c r="CP929" s="247"/>
      <c r="CQ929" s="247"/>
      <c r="CR929" s="247"/>
      <c r="CS929" s="247"/>
      <c r="CT929" s="247"/>
      <c r="CU929" s="247"/>
      <c r="CV929" s="247"/>
      <c r="CW929" s="247"/>
      <c r="CX929" s="247"/>
      <c r="CY929" s="247"/>
      <c r="CZ929" s="247"/>
      <c r="DA929" s="247"/>
      <c r="DB929" s="247"/>
      <c r="DC929" s="247"/>
      <c r="DD929" s="247"/>
      <c r="DE929" s="247"/>
    </row>
    <row r="930" spans="1:109" x14ac:dyDescent="0.2">
      <c r="A930" s="150" t="s">
        <v>665</v>
      </c>
      <c r="B930" s="151" t="s">
        <v>276</v>
      </c>
      <c r="C930" s="152" t="s">
        <v>283</v>
      </c>
      <c r="D930" s="404" t="s">
        <v>664</v>
      </c>
      <c r="E930" s="416">
        <v>4720</v>
      </c>
      <c r="F930" s="416">
        <v>1858277</v>
      </c>
      <c r="G930" s="416">
        <v>1575461</v>
      </c>
      <c r="H930" s="416">
        <v>941329</v>
      </c>
      <c r="I930" s="416">
        <v>355050</v>
      </c>
      <c r="J930" s="416">
        <v>128108</v>
      </c>
      <c r="K930" s="416">
        <v>41023</v>
      </c>
      <c r="L930" s="416">
        <v>7672</v>
      </c>
      <c r="M930" s="416">
        <v>0</v>
      </c>
      <c r="N930" s="416">
        <v>4911640</v>
      </c>
      <c r="O930" s="416">
        <v>5613</v>
      </c>
      <c r="P930" s="416">
        <v>2604432</v>
      </c>
      <c r="Q930" s="416">
        <v>1315599</v>
      </c>
      <c r="R930" s="416">
        <v>399248</v>
      </c>
      <c r="S930" s="416">
        <v>103881</v>
      </c>
      <c r="T930" s="416">
        <v>56041</v>
      </c>
      <c r="U930" s="416">
        <v>15727</v>
      </c>
      <c r="V930" s="416">
        <v>4306</v>
      </c>
      <c r="W930" s="416">
        <v>0</v>
      </c>
      <c r="X930" s="416">
        <v>4504847</v>
      </c>
      <c r="Y930" s="416">
        <v>10333</v>
      </c>
      <c r="Z930" s="416">
        <v>4462709</v>
      </c>
      <c r="AA930" s="416">
        <v>2891060</v>
      </c>
      <c r="AB930" s="416">
        <v>1340577</v>
      </c>
      <c r="AC930" s="416">
        <v>458931</v>
      </c>
      <c r="AD930" s="416">
        <v>184149</v>
      </c>
      <c r="AE930" s="416">
        <v>56750</v>
      </c>
      <c r="AF930" s="416">
        <v>11978</v>
      </c>
      <c r="AG930" s="416">
        <v>0</v>
      </c>
      <c r="AH930" s="416">
        <v>9416487</v>
      </c>
      <c r="AI930" s="416">
        <v>894.42777777777781</v>
      </c>
      <c r="AJ930" s="416">
        <v>1073.3133333333333</v>
      </c>
      <c r="AK930" s="416">
        <v>1252.1988888888889</v>
      </c>
      <c r="AL930" s="416">
        <v>1431.0844444444444</v>
      </c>
      <c r="AM930" s="416">
        <v>1609.97</v>
      </c>
      <c r="AN930" s="416">
        <v>1967.7411111111112</v>
      </c>
      <c r="AO930" s="416">
        <v>2325.5122222222221</v>
      </c>
      <c r="AP930" s="416">
        <v>2683.2833333333333</v>
      </c>
      <c r="AQ930" s="416">
        <v>3219.94</v>
      </c>
      <c r="AR930" s="416">
        <v>0</v>
      </c>
      <c r="AS930" s="416">
        <v>5.2771169649123895</v>
      </c>
      <c r="AT930" s="416">
        <v>1731.3462362652722</v>
      </c>
      <c r="AU930" s="416">
        <v>1258.1555645668641</v>
      </c>
      <c r="AV930" s="416">
        <v>657.77320384851896</v>
      </c>
      <c r="AW930" s="416">
        <v>220.53205960359509</v>
      </c>
      <c r="AX930" s="416">
        <v>65.1040928487092</v>
      </c>
      <c r="AY930" s="416">
        <v>17.64041470433515</v>
      </c>
      <c r="AZ930" s="416">
        <v>2.8591837114977299</v>
      </c>
      <c r="BA930" s="416">
        <v>0</v>
      </c>
      <c r="BB930" s="416">
        <v>3958.6878725137049</v>
      </c>
      <c r="BC930" s="416">
        <v>6.2755206618756869</v>
      </c>
      <c r="BD930" s="416">
        <v>2426.5346559252657</v>
      </c>
      <c r="BE930" s="416">
        <v>1050.6310232932469</v>
      </c>
      <c r="BF930" s="416">
        <v>278.98283818953149</v>
      </c>
      <c r="BG930" s="416">
        <v>64.52356255085499</v>
      </c>
      <c r="BH930" s="416">
        <v>28.47986439047142</v>
      </c>
      <c r="BI930" s="416">
        <v>6.76281115606072</v>
      </c>
      <c r="BJ930" s="416">
        <v>1.6047503990757592</v>
      </c>
      <c r="BK930" s="416">
        <v>0</v>
      </c>
      <c r="BL930" s="416">
        <v>3863.7950265663826</v>
      </c>
      <c r="BM930" s="416">
        <v>11.55</v>
      </c>
      <c r="BN930" s="416">
        <v>4157.88</v>
      </c>
      <c r="BO930" s="416">
        <v>2308.79</v>
      </c>
      <c r="BP930" s="416">
        <v>936.76</v>
      </c>
      <c r="BQ930" s="416">
        <v>285.06</v>
      </c>
      <c r="BR930" s="416">
        <v>93.58</v>
      </c>
      <c r="BS930" s="416">
        <v>24.4</v>
      </c>
      <c r="BT930" s="416">
        <v>4.46</v>
      </c>
      <c r="BU930" s="416">
        <v>0</v>
      </c>
      <c r="BV930" s="416">
        <v>7822.4800000000005</v>
      </c>
      <c r="BW930" s="416">
        <v>0</v>
      </c>
      <c r="BX930" s="416">
        <v>0</v>
      </c>
      <c r="BY930" s="416">
        <v>0</v>
      </c>
      <c r="BZ930" s="416">
        <v>0</v>
      </c>
      <c r="CA930" s="416">
        <v>0</v>
      </c>
      <c r="CB930" s="416">
        <v>0</v>
      </c>
      <c r="CC930" s="416">
        <v>0</v>
      </c>
      <c r="CD930" s="416">
        <v>0</v>
      </c>
      <c r="CE930" s="416">
        <v>0</v>
      </c>
      <c r="CF930" s="416">
        <v>0</v>
      </c>
      <c r="CG930" s="247"/>
      <c r="CH930" s="247"/>
      <c r="CI930" s="247"/>
      <c r="CJ930" s="247"/>
      <c r="CK930" s="247"/>
      <c r="CL930" s="247"/>
      <c r="CM930" s="247"/>
      <c r="CN930" s="247"/>
      <c r="CO930" s="247"/>
      <c r="CP930" s="247"/>
      <c r="CQ930" s="247"/>
      <c r="CR930" s="247"/>
      <c r="CS930" s="247"/>
      <c r="CT930" s="247"/>
      <c r="CU930" s="247"/>
      <c r="CV930" s="247"/>
      <c r="CW930" s="247"/>
      <c r="CX930" s="247"/>
      <c r="CY930" s="247"/>
      <c r="CZ930" s="247"/>
      <c r="DA930" s="247"/>
      <c r="DB930" s="247"/>
      <c r="DC930" s="247"/>
      <c r="DD930" s="247"/>
      <c r="DE930" s="247"/>
    </row>
    <row r="931" spans="1:109" x14ac:dyDescent="0.2">
      <c r="A931" s="150" t="s">
        <v>667</v>
      </c>
      <c r="B931" s="151" t="s">
        <v>276</v>
      </c>
      <c r="C931" s="152" t="s">
        <v>285</v>
      </c>
      <c r="D931" s="404" t="s">
        <v>666</v>
      </c>
      <c r="E931" s="416">
        <v>0</v>
      </c>
      <c r="F931" s="416">
        <v>1293098.78</v>
      </c>
      <c r="G931" s="416">
        <v>1050528.3899999999</v>
      </c>
      <c r="H931" s="416">
        <v>673393.75</v>
      </c>
      <c r="I931" s="416">
        <v>300101.88</v>
      </c>
      <c r="J931" s="416">
        <v>143634.68</v>
      </c>
      <c r="K931" s="416">
        <v>53486.7</v>
      </c>
      <c r="L931" s="416">
        <v>17668.53</v>
      </c>
      <c r="M931" s="416">
        <v>0</v>
      </c>
      <c r="N931" s="416">
        <v>3531912.71</v>
      </c>
      <c r="O931" s="416">
        <v>4155.6400000000003</v>
      </c>
      <c r="P931" s="416">
        <v>1530701.02</v>
      </c>
      <c r="Q931" s="416">
        <v>941469.14</v>
      </c>
      <c r="R931" s="416">
        <v>515524.02</v>
      </c>
      <c r="S931" s="416">
        <v>129777.03</v>
      </c>
      <c r="T931" s="416">
        <v>32624.06</v>
      </c>
      <c r="U931" s="416">
        <v>9809.6</v>
      </c>
      <c r="V931" s="416">
        <v>1040.75</v>
      </c>
      <c r="W931" s="416">
        <v>0</v>
      </c>
      <c r="X931" s="416">
        <v>3165101.26</v>
      </c>
      <c r="Y931" s="416">
        <v>4155.6400000000003</v>
      </c>
      <c r="Z931" s="416">
        <v>2823799.8</v>
      </c>
      <c r="AA931" s="416">
        <v>1991997.5299999998</v>
      </c>
      <c r="AB931" s="416">
        <v>1188917.77</v>
      </c>
      <c r="AC931" s="416">
        <v>429878.91000000003</v>
      </c>
      <c r="AD931" s="416">
        <v>176258.74</v>
      </c>
      <c r="AE931" s="416">
        <v>63296.299999999996</v>
      </c>
      <c r="AF931" s="416">
        <v>18709.28</v>
      </c>
      <c r="AG931" s="416">
        <v>0</v>
      </c>
      <c r="AH931" s="416">
        <v>6697013.9700000007</v>
      </c>
      <c r="AI931" s="416">
        <v>817.95</v>
      </c>
      <c r="AJ931" s="416">
        <v>981.54</v>
      </c>
      <c r="AK931" s="416">
        <v>1145.1299999999999</v>
      </c>
      <c r="AL931" s="416">
        <v>1308.7199999999998</v>
      </c>
      <c r="AM931" s="416">
        <v>1472.31</v>
      </c>
      <c r="AN931" s="416">
        <v>1799.49</v>
      </c>
      <c r="AO931" s="416">
        <v>2126.67</v>
      </c>
      <c r="AP931" s="416">
        <v>2453.85</v>
      </c>
      <c r="AQ931" s="416">
        <v>2944.62</v>
      </c>
      <c r="AR931" s="416">
        <v>0</v>
      </c>
      <c r="AS931" s="416">
        <v>0</v>
      </c>
      <c r="AT931" s="416">
        <v>1317.4183222283352</v>
      </c>
      <c r="AU931" s="416">
        <v>917.38788609153551</v>
      </c>
      <c r="AV931" s="416">
        <v>514.54379087963821</v>
      </c>
      <c r="AW931" s="416">
        <v>203.83063349430489</v>
      </c>
      <c r="AX931" s="416">
        <v>79.819660014781959</v>
      </c>
      <c r="AY931" s="416">
        <v>25.15044647265443</v>
      </c>
      <c r="AZ931" s="416">
        <v>7.2003300935264987</v>
      </c>
      <c r="BA931" s="416">
        <v>0</v>
      </c>
      <c r="BB931" s="416">
        <v>3065.3510692747768</v>
      </c>
      <c r="BC931" s="416">
        <v>5.0805550461519653</v>
      </c>
      <c r="BD931" s="416">
        <v>1559.4891904558144</v>
      </c>
      <c r="BE931" s="416">
        <v>822.15044580091353</v>
      </c>
      <c r="BF931" s="416">
        <v>393.91467999266467</v>
      </c>
      <c r="BG931" s="416">
        <v>88.145180023228804</v>
      </c>
      <c r="BH931" s="416">
        <v>18.129614501886646</v>
      </c>
      <c r="BI931" s="416">
        <v>4.6126573469320578</v>
      </c>
      <c r="BJ931" s="416">
        <v>0.42412942926421748</v>
      </c>
      <c r="BK931" s="416">
        <v>0</v>
      </c>
      <c r="BL931" s="416">
        <v>2891.9464525968565</v>
      </c>
      <c r="BM931" s="416">
        <v>5.08</v>
      </c>
      <c r="BN931" s="416">
        <v>2876.91</v>
      </c>
      <c r="BO931" s="416">
        <v>1739.54</v>
      </c>
      <c r="BP931" s="416">
        <v>908.46</v>
      </c>
      <c r="BQ931" s="416">
        <v>291.98</v>
      </c>
      <c r="BR931" s="416">
        <v>97.95</v>
      </c>
      <c r="BS931" s="416">
        <v>29.76</v>
      </c>
      <c r="BT931" s="416">
        <v>7.62</v>
      </c>
      <c r="BU931" s="416">
        <v>0</v>
      </c>
      <c r="BV931" s="416">
        <v>5957.2999999999993</v>
      </c>
      <c r="BW931" s="416">
        <v>0</v>
      </c>
      <c r="BX931" s="416">
        <v>0</v>
      </c>
      <c r="BY931" s="416">
        <v>0</v>
      </c>
      <c r="BZ931" s="416">
        <v>0</v>
      </c>
      <c r="CA931" s="416">
        <v>0</v>
      </c>
      <c r="CB931" s="416">
        <v>0</v>
      </c>
      <c r="CC931" s="416">
        <v>0</v>
      </c>
      <c r="CD931" s="416">
        <v>0</v>
      </c>
      <c r="CE931" s="416">
        <v>0</v>
      </c>
      <c r="CF931" s="416">
        <v>0</v>
      </c>
      <c r="CG931" s="247"/>
      <c r="CH931" s="247"/>
      <c r="CI931" s="247"/>
      <c r="CJ931" s="247"/>
      <c r="CK931" s="247"/>
      <c r="CL931" s="247"/>
      <c r="CM931" s="247"/>
      <c r="CN931" s="247"/>
      <c r="CO931" s="247"/>
      <c r="CP931" s="247"/>
      <c r="CQ931" s="247"/>
      <c r="CR931" s="247"/>
      <c r="CS931" s="247"/>
      <c r="CT931" s="247"/>
      <c r="CU931" s="247"/>
      <c r="CV931" s="247"/>
      <c r="CW931" s="247"/>
      <c r="CX931" s="247"/>
      <c r="CY931" s="247"/>
      <c r="CZ931" s="247"/>
      <c r="DA931" s="247"/>
      <c r="DB931" s="247"/>
      <c r="DC931" s="247"/>
      <c r="DD931" s="247"/>
      <c r="DE931" s="247"/>
    </row>
    <row r="932" spans="1:109" x14ac:dyDescent="0.2">
      <c r="A932" s="150" t="s">
        <v>669</v>
      </c>
      <c r="B932" s="151" t="s">
        <v>282</v>
      </c>
      <c r="C932" s="152" t="s">
        <v>278</v>
      </c>
      <c r="D932" s="404" t="s">
        <v>668</v>
      </c>
      <c r="E932" s="416">
        <v>7361</v>
      </c>
      <c r="F932" s="416">
        <v>5096650</v>
      </c>
      <c r="G932" s="416">
        <v>2976323</v>
      </c>
      <c r="H932" s="416">
        <v>2518956</v>
      </c>
      <c r="I932" s="416">
        <v>857527</v>
      </c>
      <c r="J932" s="416">
        <v>346871</v>
      </c>
      <c r="K932" s="416">
        <v>122288</v>
      </c>
      <c r="L932" s="416">
        <v>61804</v>
      </c>
      <c r="M932" s="416">
        <v>3150</v>
      </c>
      <c r="N932" s="416">
        <v>11990930</v>
      </c>
      <c r="O932" s="416">
        <v>22936</v>
      </c>
      <c r="P932" s="416">
        <v>6190197</v>
      </c>
      <c r="Q932" s="416">
        <v>2321531</v>
      </c>
      <c r="R932" s="416">
        <v>1017490</v>
      </c>
      <c r="S932" s="416">
        <v>281662</v>
      </c>
      <c r="T932" s="416">
        <v>132063</v>
      </c>
      <c r="U932" s="416">
        <v>53308</v>
      </c>
      <c r="V932" s="416">
        <v>13867</v>
      </c>
      <c r="W932" s="416">
        <v>0</v>
      </c>
      <c r="X932" s="416">
        <v>10033054</v>
      </c>
      <c r="Y932" s="416">
        <v>30297</v>
      </c>
      <c r="Z932" s="416">
        <v>11286847</v>
      </c>
      <c r="AA932" s="416">
        <v>5297854</v>
      </c>
      <c r="AB932" s="416">
        <v>3536446</v>
      </c>
      <c r="AC932" s="416">
        <v>1139189</v>
      </c>
      <c r="AD932" s="416">
        <v>478934</v>
      </c>
      <c r="AE932" s="416">
        <v>175596</v>
      </c>
      <c r="AF932" s="416">
        <v>75671</v>
      </c>
      <c r="AG932" s="416">
        <v>3150</v>
      </c>
      <c r="AH932" s="416">
        <v>22023984</v>
      </c>
      <c r="AI932" s="416">
        <v>866.76111111111118</v>
      </c>
      <c r="AJ932" s="416">
        <v>1040.1133333333332</v>
      </c>
      <c r="AK932" s="416">
        <v>1213.4655555555557</v>
      </c>
      <c r="AL932" s="416">
        <v>1386.8177777777778</v>
      </c>
      <c r="AM932" s="416">
        <v>1560.17</v>
      </c>
      <c r="AN932" s="416">
        <v>1906.8744444444446</v>
      </c>
      <c r="AO932" s="416">
        <v>2253.5788888888887</v>
      </c>
      <c r="AP932" s="416">
        <v>2600.2833333333338</v>
      </c>
      <c r="AQ932" s="416">
        <v>3120.34</v>
      </c>
      <c r="AR932" s="416">
        <v>0</v>
      </c>
      <c r="AS932" s="416">
        <v>8.4925360697872669</v>
      </c>
      <c r="AT932" s="416">
        <v>4900.0910157226463</v>
      </c>
      <c r="AU932" s="416">
        <v>2452.7461750963034</v>
      </c>
      <c r="AV932" s="416">
        <v>1816.3568713665818</v>
      </c>
      <c r="AW932" s="416">
        <v>549.63689854310746</v>
      </c>
      <c r="AX932" s="416">
        <v>181.90552661219317</v>
      </c>
      <c r="AY932" s="416">
        <v>54.263909110496343</v>
      </c>
      <c r="AZ932" s="416">
        <v>23.768179108686869</v>
      </c>
      <c r="BA932" s="416">
        <v>1.0095053744143265</v>
      </c>
      <c r="BB932" s="416">
        <v>9988.2706170042147</v>
      </c>
      <c r="BC932" s="416">
        <v>26.461731734362278</v>
      </c>
      <c r="BD932" s="416">
        <v>5951.4639430318493</v>
      </c>
      <c r="BE932" s="416">
        <v>1913.1412419342578</v>
      </c>
      <c r="BF932" s="416">
        <v>733.68687386630938</v>
      </c>
      <c r="BG932" s="416">
        <v>180.53289064653211</v>
      </c>
      <c r="BH932" s="416">
        <v>69.256264031833354</v>
      </c>
      <c r="BI932" s="416">
        <v>23.654818681001728</v>
      </c>
      <c r="BJ932" s="416">
        <v>5.3328803912394154</v>
      </c>
      <c r="BK932" s="416">
        <v>0</v>
      </c>
      <c r="BL932" s="416">
        <v>8903.5306443173868</v>
      </c>
      <c r="BM932" s="416">
        <v>34.950000000000003</v>
      </c>
      <c r="BN932" s="416">
        <v>10851.55</v>
      </c>
      <c r="BO932" s="416">
        <v>4365.8900000000003</v>
      </c>
      <c r="BP932" s="416">
        <v>2550.04</v>
      </c>
      <c r="BQ932" s="416">
        <v>730.17</v>
      </c>
      <c r="BR932" s="416">
        <v>251.16</v>
      </c>
      <c r="BS932" s="416">
        <v>77.92</v>
      </c>
      <c r="BT932" s="416">
        <v>29.1</v>
      </c>
      <c r="BU932" s="416">
        <v>1.01</v>
      </c>
      <c r="BV932" s="416">
        <v>18891.789999999994</v>
      </c>
      <c r="BW932" s="416">
        <v>0</v>
      </c>
      <c r="BX932" s="416">
        <v>0</v>
      </c>
      <c r="BY932" s="416">
        <v>0</v>
      </c>
      <c r="BZ932" s="416">
        <v>0</v>
      </c>
      <c r="CA932" s="416">
        <v>0</v>
      </c>
      <c r="CB932" s="416">
        <v>0</v>
      </c>
      <c r="CC932" s="416">
        <v>0</v>
      </c>
      <c r="CD932" s="416">
        <v>0</v>
      </c>
      <c r="CE932" s="416">
        <v>0</v>
      </c>
      <c r="CF932" s="416">
        <v>0</v>
      </c>
      <c r="CG932" s="247"/>
      <c r="CH932" s="247"/>
      <c r="CI932" s="247"/>
      <c r="CJ932" s="247"/>
      <c r="CK932" s="247"/>
      <c r="CL932" s="247"/>
      <c r="CM932" s="247"/>
      <c r="CN932" s="247"/>
      <c r="CO932" s="247"/>
      <c r="CP932" s="247"/>
      <c r="CQ932" s="247"/>
      <c r="CR932" s="247"/>
      <c r="CS932" s="247"/>
      <c r="CT932" s="247"/>
      <c r="CU932" s="247"/>
      <c r="CV932" s="247"/>
      <c r="CW932" s="247"/>
      <c r="CX932" s="247"/>
      <c r="CY932" s="247"/>
      <c r="CZ932" s="247"/>
      <c r="DA932" s="247"/>
      <c r="DB932" s="247"/>
      <c r="DC932" s="247"/>
      <c r="DD932" s="247"/>
      <c r="DE932" s="247"/>
    </row>
    <row r="933" spans="1:109" x14ac:dyDescent="0.2">
      <c r="A933" s="150" t="s">
        <v>671</v>
      </c>
      <c r="B933" s="151" t="s">
        <v>276</v>
      </c>
      <c r="C933" s="152" t="s">
        <v>283</v>
      </c>
      <c r="D933" s="404" t="s">
        <v>670</v>
      </c>
      <c r="E933" s="416">
        <v>3670</v>
      </c>
      <c r="F933" s="416">
        <v>922317</v>
      </c>
      <c r="G933" s="416">
        <v>518635</v>
      </c>
      <c r="H933" s="416">
        <v>317565</v>
      </c>
      <c r="I933" s="416">
        <v>159953</v>
      </c>
      <c r="J933" s="416">
        <v>83652</v>
      </c>
      <c r="K933" s="416">
        <v>30290</v>
      </c>
      <c r="L933" s="416">
        <v>16283</v>
      </c>
      <c r="M933" s="416">
        <v>0</v>
      </c>
      <c r="N933" s="416">
        <v>2052365</v>
      </c>
      <c r="O933" s="416">
        <v>4228</v>
      </c>
      <c r="P933" s="416">
        <v>962538</v>
      </c>
      <c r="Q933" s="416">
        <v>467042</v>
      </c>
      <c r="R933" s="416">
        <v>232914</v>
      </c>
      <c r="S933" s="416">
        <v>75878</v>
      </c>
      <c r="T933" s="416">
        <v>47794</v>
      </c>
      <c r="U933" s="416">
        <v>23356</v>
      </c>
      <c r="V933" s="416">
        <v>7643</v>
      </c>
      <c r="W933" s="416">
        <v>0</v>
      </c>
      <c r="X933" s="416">
        <v>1821393</v>
      </c>
      <c r="Y933" s="416">
        <v>7898</v>
      </c>
      <c r="Z933" s="416">
        <v>1884855</v>
      </c>
      <c r="AA933" s="416">
        <v>985677</v>
      </c>
      <c r="AB933" s="416">
        <v>550479</v>
      </c>
      <c r="AC933" s="416">
        <v>235831</v>
      </c>
      <c r="AD933" s="416">
        <v>131446</v>
      </c>
      <c r="AE933" s="416">
        <v>53646</v>
      </c>
      <c r="AF933" s="416">
        <v>23926</v>
      </c>
      <c r="AG933" s="416">
        <v>0</v>
      </c>
      <c r="AH933" s="416">
        <v>3873758</v>
      </c>
      <c r="AI933" s="416">
        <v>884.55555555555566</v>
      </c>
      <c r="AJ933" s="416">
        <v>1061.4666666666667</v>
      </c>
      <c r="AK933" s="416">
        <v>1238.3777777777777</v>
      </c>
      <c r="AL933" s="416">
        <v>1415.2888888888888</v>
      </c>
      <c r="AM933" s="416">
        <v>1592.2</v>
      </c>
      <c r="AN933" s="416">
        <v>1946.0222222222224</v>
      </c>
      <c r="AO933" s="416">
        <v>2299.8444444444444</v>
      </c>
      <c r="AP933" s="416">
        <v>2653.666666666667</v>
      </c>
      <c r="AQ933" s="416">
        <v>3184.4</v>
      </c>
      <c r="AR933" s="416">
        <v>0</v>
      </c>
      <c r="AS933" s="416">
        <v>4.148976259263911</v>
      </c>
      <c r="AT933" s="416">
        <v>868.90811455847256</v>
      </c>
      <c r="AU933" s="416">
        <v>418.80192725249879</v>
      </c>
      <c r="AV933" s="416">
        <v>224.3817516643638</v>
      </c>
      <c r="AW933" s="416">
        <v>100.46036930033915</v>
      </c>
      <c r="AX933" s="416">
        <v>42.986148382455376</v>
      </c>
      <c r="AY933" s="416">
        <v>13.17045597286773</v>
      </c>
      <c r="AZ933" s="416">
        <v>6.1360381861575171</v>
      </c>
      <c r="BA933" s="416">
        <v>0</v>
      </c>
      <c r="BB933" s="416">
        <v>1678.993781576419</v>
      </c>
      <c r="BC933" s="416">
        <v>4.7798015324707945</v>
      </c>
      <c r="BD933" s="416">
        <v>906.80002512247199</v>
      </c>
      <c r="BE933" s="416">
        <v>377.14016544942308</v>
      </c>
      <c r="BF933" s="416">
        <v>164.56993468157268</v>
      </c>
      <c r="BG933" s="416">
        <v>47.656073357618389</v>
      </c>
      <c r="BH933" s="416">
        <v>24.559842870356622</v>
      </c>
      <c r="BI933" s="416">
        <v>10.155469452040235</v>
      </c>
      <c r="BJ933" s="416">
        <v>2.8801658083155379</v>
      </c>
      <c r="BK933" s="416">
        <v>0</v>
      </c>
      <c r="BL933" s="416">
        <v>1538.5414782742691</v>
      </c>
      <c r="BM933" s="416">
        <v>8.93</v>
      </c>
      <c r="BN933" s="416">
        <v>1775.71</v>
      </c>
      <c r="BO933" s="416">
        <v>795.94</v>
      </c>
      <c r="BP933" s="416">
        <v>388.95</v>
      </c>
      <c r="BQ933" s="416">
        <v>148.12</v>
      </c>
      <c r="BR933" s="416">
        <v>67.55</v>
      </c>
      <c r="BS933" s="416">
        <v>23.33</v>
      </c>
      <c r="BT933" s="416">
        <v>9.02</v>
      </c>
      <c r="BU933" s="416">
        <v>0</v>
      </c>
      <c r="BV933" s="416">
        <v>3217.5499999999997</v>
      </c>
      <c r="BW933" s="416">
        <v>0</v>
      </c>
      <c r="BX933" s="416">
        <v>0</v>
      </c>
      <c r="BY933" s="416">
        <v>0</v>
      </c>
      <c r="BZ933" s="416">
        <v>0</v>
      </c>
      <c r="CA933" s="416">
        <v>0</v>
      </c>
      <c r="CB933" s="416">
        <v>0</v>
      </c>
      <c r="CC933" s="416">
        <v>0</v>
      </c>
      <c r="CD933" s="416">
        <v>0</v>
      </c>
      <c r="CE933" s="416">
        <v>0</v>
      </c>
      <c r="CF933" s="416">
        <v>0</v>
      </c>
      <c r="CG933" s="247"/>
      <c r="CH933" s="247"/>
      <c r="CI933" s="247"/>
      <c r="CJ933" s="247"/>
      <c r="CK933" s="247"/>
      <c r="CL933" s="247"/>
      <c r="CM933" s="247"/>
      <c r="CN933" s="247"/>
      <c r="CO933" s="247"/>
      <c r="CP933" s="247"/>
      <c r="CQ933" s="247"/>
      <c r="CR933" s="247"/>
      <c r="CS933" s="247"/>
      <c r="CT933" s="247"/>
      <c r="CU933" s="247"/>
      <c r="CV933" s="247"/>
      <c r="CW933" s="247"/>
      <c r="CX933" s="247"/>
      <c r="CY933" s="247"/>
      <c r="CZ933" s="247"/>
      <c r="DA933" s="247"/>
      <c r="DB933" s="247"/>
      <c r="DC933" s="247"/>
      <c r="DD933" s="247"/>
      <c r="DE933" s="247"/>
    </row>
    <row r="934" spans="1:109" x14ac:dyDescent="0.2">
      <c r="A934" s="150" t="s">
        <v>673</v>
      </c>
      <c r="B934" s="151" t="s">
        <v>276</v>
      </c>
      <c r="C934" s="152" t="s">
        <v>277</v>
      </c>
      <c r="D934" s="404" t="s">
        <v>672</v>
      </c>
      <c r="E934" s="416">
        <v>0</v>
      </c>
      <c r="F934" s="416">
        <v>231845</v>
      </c>
      <c r="G934" s="416">
        <v>546502</v>
      </c>
      <c r="H934" s="416">
        <v>1004511</v>
      </c>
      <c r="I934" s="416">
        <v>685777</v>
      </c>
      <c r="J934" s="416">
        <v>267668</v>
      </c>
      <c r="K934" s="416">
        <v>121947</v>
      </c>
      <c r="L934" s="416">
        <v>66948</v>
      </c>
      <c r="M934" s="416">
        <v>0</v>
      </c>
      <c r="N934" s="416">
        <v>2925198</v>
      </c>
      <c r="O934" s="416">
        <v>0</v>
      </c>
      <c r="P934" s="416">
        <v>159306</v>
      </c>
      <c r="Q934" s="416">
        <v>360418</v>
      </c>
      <c r="R934" s="416">
        <v>1204563</v>
      </c>
      <c r="S934" s="416">
        <v>715958</v>
      </c>
      <c r="T934" s="416">
        <v>183028</v>
      </c>
      <c r="U934" s="416">
        <v>64950</v>
      </c>
      <c r="V934" s="416">
        <v>29629</v>
      </c>
      <c r="W934" s="416">
        <v>6247</v>
      </c>
      <c r="X934" s="416">
        <v>2724099</v>
      </c>
      <c r="Y934" s="416">
        <v>0</v>
      </c>
      <c r="Z934" s="416">
        <v>391151</v>
      </c>
      <c r="AA934" s="416">
        <v>906920</v>
      </c>
      <c r="AB934" s="416">
        <v>2209074</v>
      </c>
      <c r="AC934" s="416">
        <v>1401735</v>
      </c>
      <c r="AD934" s="416">
        <v>450696</v>
      </c>
      <c r="AE934" s="416">
        <v>186897</v>
      </c>
      <c r="AF934" s="416">
        <v>96577</v>
      </c>
      <c r="AG934" s="416">
        <v>6247</v>
      </c>
      <c r="AH934" s="416">
        <v>5649297</v>
      </c>
      <c r="AI934" s="416">
        <v>874.7833333333333</v>
      </c>
      <c r="AJ934" s="416">
        <v>1049.7399999999998</v>
      </c>
      <c r="AK934" s="416">
        <v>1224.6966666666667</v>
      </c>
      <c r="AL934" s="416">
        <v>1399.6533333333332</v>
      </c>
      <c r="AM934" s="416">
        <v>1574.61</v>
      </c>
      <c r="AN934" s="416">
        <v>1924.5233333333333</v>
      </c>
      <c r="AO934" s="416">
        <v>2274.4366666666665</v>
      </c>
      <c r="AP934" s="416">
        <v>2624.35</v>
      </c>
      <c r="AQ934" s="416">
        <v>3149.22</v>
      </c>
      <c r="AR934" s="416">
        <v>0</v>
      </c>
      <c r="AS934" s="416">
        <v>0</v>
      </c>
      <c r="AT934" s="416">
        <v>220.85945091165436</v>
      </c>
      <c r="AU934" s="416">
        <v>446.23457781382598</v>
      </c>
      <c r="AV934" s="416">
        <v>717.6855697601311</v>
      </c>
      <c r="AW934" s="416">
        <v>435.52181175021121</v>
      </c>
      <c r="AX934" s="416">
        <v>139.08275122671068</v>
      </c>
      <c r="AY934" s="416">
        <v>53.616353353431109</v>
      </c>
      <c r="AZ934" s="416">
        <v>25.510316840360471</v>
      </c>
      <c r="BA934" s="416">
        <v>0</v>
      </c>
      <c r="BB934" s="416">
        <v>2038.5108316563251</v>
      </c>
      <c r="BC934" s="416">
        <v>0</v>
      </c>
      <c r="BD934" s="416">
        <v>151.75757806694995</v>
      </c>
      <c r="BE934" s="416">
        <v>294.29164772773663</v>
      </c>
      <c r="BF934" s="416">
        <v>860.61524758511644</v>
      </c>
      <c r="BG934" s="416">
        <v>454.68909761782288</v>
      </c>
      <c r="BH934" s="416">
        <v>95.103029841155475</v>
      </c>
      <c r="BI934" s="416">
        <v>28.556521688154284</v>
      </c>
      <c r="BJ934" s="416">
        <v>11.290033722636082</v>
      </c>
      <c r="BK934" s="416">
        <v>1.9836657966099542</v>
      </c>
      <c r="BL934" s="416">
        <v>1898.2868220461817</v>
      </c>
      <c r="BM934" s="416">
        <v>0</v>
      </c>
      <c r="BN934" s="416">
        <v>372.62</v>
      </c>
      <c r="BO934" s="416">
        <v>740.53</v>
      </c>
      <c r="BP934" s="416">
        <v>1578.3</v>
      </c>
      <c r="BQ934" s="416">
        <v>890.21</v>
      </c>
      <c r="BR934" s="416">
        <v>234.19</v>
      </c>
      <c r="BS934" s="416">
        <v>82.17</v>
      </c>
      <c r="BT934" s="416">
        <v>36.799999999999997</v>
      </c>
      <c r="BU934" s="416">
        <v>1.98</v>
      </c>
      <c r="BV934" s="416">
        <v>3936.8</v>
      </c>
      <c r="BW934" s="416">
        <v>0</v>
      </c>
      <c r="BX934" s="416">
        <v>372.62</v>
      </c>
      <c r="BY934" s="416">
        <v>740.52</v>
      </c>
      <c r="BZ934" s="416">
        <v>1578.3</v>
      </c>
      <c r="CA934" s="416">
        <v>890.21</v>
      </c>
      <c r="CB934" s="416">
        <v>234.19</v>
      </c>
      <c r="CC934" s="416">
        <v>82.17</v>
      </c>
      <c r="CD934" s="416">
        <v>36.799999999999997</v>
      </c>
      <c r="CE934" s="416">
        <v>1.98</v>
      </c>
      <c r="CF934" s="416">
        <v>3936.79</v>
      </c>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DE934" s="247"/>
    </row>
    <row r="935" spans="1:109" x14ac:dyDescent="0.2">
      <c r="A935" s="150" t="s">
        <v>675</v>
      </c>
      <c r="B935" s="151" t="s">
        <v>282</v>
      </c>
      <c r="C935" s="152" t="s">
        <v>283</v>
      </c>
      <c r="D935" s="404" t="s">
        <v>674</v>
      </c>
      <c r="E935" s="416">
        <v>47252</v>
      </c>
      <c r="F935" s="416">
        <v>14157473</v>
      </c>
      <c r="G935" s="416">
        <v>1980857</v>
      </c>
      <c r="H935" s="416">
        <v>1179566</v>
      </c>
      <c r="I935" s="416">
        <v>422196</v>
      </c>
      <c r="J935" s="416">
        <v>174827</v>
      </c>
      <c r="K935" s="416">
        <v>45745</v>
      </c>
      <c r="L935" s="416">
        <v>23703</v>
      </c>
      <c r="M935" s="416">
        <v>0</v>
      </c>
      <c r="N935" s="416">
        <v>18031619</v>
      </c>
      <c r="O935" s="416">
        <v>37158</v>
      </c>
      <c r="P935" s="416">
        <v>16999451</v>
      </c>
      <c r="Q935" s="416">
        <v>1175075</v>
      </c>
      <c r="R935" s="416">
        <v>461016</v>
      </c>
      <c r="S935" s="416">
        <v>163188</v>
      </c>
      <c r="T935" s="416">
        <v>82514</v>
      </c>
      <c r="U935" s="416">
        <v>14547</v>
      </c>
      <c r="V935" s="416">
        <v>11973</v>
      </c>
      <c r="W935" s="416">
        <v>0</v>
      </c>
      <c r="X935" s="416">
        <v>18944922</v>
      </c>
      <c r="Y935" s="416">
        <v>84410</v>
      </c>
      <c r="Z935" s="416">
        <v>31156924</v>
      </c>
      <c r="AA935" s="416">
        <v>3155932</v>
      </c>
      <c r="AB935" s="416">
        <v>1640582</v>
      </c>
      <c r="AC935" s="416">
        <v>585384</v>
      </c>
      <c r="AD935" s="416">
        <v>257341</v>
      </c>
      <c r="AE935" s="416">
        <v>60292</v>
      </c>
      <c r="AF935" s="416">
        <v>35676</v>
      </c>
      <c r="AG935" s="416">
        <v>0</v>
      </c>
      <c r="AH935" s="416">
        <v>36976541</v>
      </c>
      <c r="AI935" s="416">
        <v>847.93333333333339</v>
      </c>
      <c r="AJ935" s="416">
        <v>1017.52</v>
      </c>
      <c r="AK935" s="416">
        <v>1187.1066666666666</v>
      </c>
      <c r="AL935" s="416">
        <v>1356.6933333333332</v>
      </c>
      <c r="AM935" s="416">
        <v>1526.28</v>
      </c>
      <c r="AN935" s="416">
        <v>1865.4533333333334</v>
      </c>
      <c r="AO935" s="416">
        <v>2204.6266666666666</v>
      </c>
      <c r="AP935" s="416">
        <v>2543.8000000000002</v>
      </c>
      <c r="AQ935" s="416">
        <v>3052.56</v>
      </c>
      <c r="AR935" s="416">
        <v>0</v>
      </c>
      <c r="AS935" s="416">
        <v>55.726079094268414</v>
      </c>
      <c r="AT935" s="416">
        <v>13913.704890321567</v>
      </c>
      <c r="AU935" s="416">
        <v>1668.6428065998002</v>
      </c>
      <c r="AV935" s="416">
        <v>869.44187829231873</v>
      </c>
      <c r="AW935" s="416">
        <v>276.61765862096075</v>
      </c>
      <c r="AX935" s="416">
        <v>93.718238283455676</v>
      </c>
      <c r="AY935" s="416">
        <v>20.749544896490413</v>
      </c>
      <c r="AZ935" s="416">
        <v>9.3179495243336738</v>
      </c>
      <c r="BA935" s="416">
        <v>0</v>
      </c>
      <c r="BB935" s="416">
        <v>16907.9190456332</v>
      </c>
      <c r="BC935" s="416">
        <v>43.82184133972796</v>
      </c>
      <c r="BD935" s="416">
        <v>16706.748761695104</v>
      </c>
      <c r="BE935" s="416">
        <v>989.86471308391276</v>
      </c>
      <c r="BF935" s="416">
        <v>339.80855413161419</v>
      </c>
      <c r="BG935" s="416">
        <v>106.91878292318579</v>
      </c>
      <c r="BH935" s="416">
        <v>44.232679813307222</v>
      </c>
      <c r="BI935" s="416">
        <v>6.5983961003223524</v>
      </c>
      <c r="BJ935" s="416">
        <v>4.7067379510967839</v>
      </c>
      <c r="BK935" s="416">
        <v>0</v>
      </c>
      <c r="BL935" s="416">
        <v>18242.700467038267</v>
      </c>
      <c r="BM935" s="416">
        <v>99.55</v>
      </c>
      <c r="BN935" s="416">
        <v>30620.45</v>
      </c>
      <c r="BO935" s="416">
        <v>2658.51</v>
      </c>
      <c r="BP935" s="416">
        <v>1209.25</v>
      </c>
      <c r="BQ935" s="416">
        <v>383.54</v>
      </c>
      <c r="BR935" s="416">
        <v>137.94999999999999</v>
      </c>
      <c r="BS935" s="416">
        <v>27.35</v>
      </c>
      <c r="BT935" s="416">
        <v>14.02</v>
      </c>
      <c r="BU935" s="416">
        <v>0</v>
      </c>
      <c r="BV935" s="416">
        <v>35150.619999999995</v>
      </c>
      <c r="BW935" s="416">
        <v>0</v>
      </c>
      <c r="BX935" s="416">
        <v>0</v>
      </c>
      <c r="BY935" s="416">
        <v>0</v>
      </c>
      <c r="BZ935" s="416">
        <v>0</v>
      </c>
      <c r="CA935" s="416">
        <v>0</v>
      </c>
      <c r="CB935" s="416">
        <v>0</v>
      </c>
      <c r="CC935" s="416">
        <v>0</v>
      </c>
      <c r="CD935" s="416">
        <v>0</v>
      </c>
      <c r="CE935" s="416">
        <v>0</v>
      </c>
      <c r="CF935" s="416">
        <v>0</v>
      </c>
      <c r="CG935" s="247"/>
      <c r="CH935" s="247"/>
      <c r="CI935" s="247"/>
      <c r="CJ935" s="247"/>
      <c r="CK935" s="247"/>
      <c r="CL935" s="247"/>
      <c r="CM935" s="247"/>
      <c r="CN935" s="247"/>
      <c r="CO935" s="247"/>
      <c r="CP935" s="247"/>
      <c r="CQ935" s="247"/>
      <c r="CR935" s="247"/>
      <c r="CS935" s="247"/>
      <c r="CT935" s="247"/>
      <c r="CU935" s="247"/>
      <c r="CV935" s="247"/>
      <c r="CW935" s="247"/>
      <c r="CX935" s="247"/>
      <c r="CY935" s="247"/>
      <c r="CZ935" s="247"/>
      <c r="DA935" s="247"/>
      <c r="DB935" s="247"/>
      <c r="DC935" s="247"/>
      <c r="DD935" s="247"/>
      <c r="DE935" s="247"/>
    </row>
    <row r="936" spans="1:109" x14ac:dyDescent="0.2">
      <c r="A936" s="150" t="s">
        <v>677</v>
      </c>
      <c r="B936" s="151" t="s">
        <v>276</v>
      </c>
      <c r="C936" s="152" t="s">
        <v>277</v>
      </c>
      <c r="D936" s="404" t="s">
        <v>676</v>
      </c>
      <c r="E936" s="416">
        <v>2738</v>
      </c>
      <c r="F936" s="416">
        <v>852125</v>
      </c>
      <c r="G936" s="416">
        <v>1427599</v>
      </c>
      <c r="H936" s="416">
        <v>1274427</v>
      </c>
      <c r="I936" s="416">
        <v>544631</v>
      </c>
      <c r="J936" s="416">
        <v>200501</v>
      </c>
      <c r="K936" s="416">
        <v>64727</v>
      </c>
      <c r="L936" s="416">
        <v>35831</v>
      </c>
      <c r="M936" s="416">
        <v>0</v>
      </c>
      <c r="N936" s="416">
        <v>4402579</v>
      </c>
      <c r="O936" s="416">
        <v>3262</v>
      </c>
      <c r="P936" s="416">
        <v>1192000</v>
      </c>
      <c r="Q936" s="416">
        <v>1553593</v>
      </c>
      <c r="R936" s="416">
        <v>970870</v>
      </c>
      <c r="S936" s="416">
        <v>249606</v>
      </c>
      <c r="T936" s="416">
        <v>99376</v>
      </c>
      <c r="U936" s="416">
        <v>35990</v>
      </c>
      <c r="V936" s="416">
        <v>11947</v>
      </c>
      <c r="W936" s="416">
        <v>0</v>
      </c>
      <c r="X936" s="416">
        <v>4116644</v>
      </c>
      <c r="Y936" s="416">
        <v>6000</v>
      </c>
      <c r="Z936" s="416">
        <v>2044125</v>
      </c>
      <c r="AA936" s="416">
        <v>2981192</v>
      </c>
      <c r="AB936" s="416">
        <v>2245297</v>
      </c>
      <c r="AC936" s="416">
        <v>794237</v>
      </c>
      <c r="AD936" s="416">
        <v>299877</v>
      </c>
      <c r="AE936" s="416">
        <v>100717</v>
      </c>
      <c r="AF936" s="416">
        <v>47778</v>
      </c>
      <c r="AG936" s="416">
        <v>0</v>
      </c>
      <c r="AH936" s="416">
        <v>8519223</v>
      </c>
      <c r="AI936" s="416">
        <v>884.95</v>
      </c>
      <c r="AJ936" s="416">
        <v>1061.94</v>
      </c>
      <c r="AK936" s="416">
        <v>1238.93</v>
      </c>
      <c r="AL936" s="416">
        <v>1415.92</v>
      </c>
      <c r="AM936" s="416">
        <v>1592.91</v>
      </c>
      <c r="AN936" s="416">
        <v>1946.8900000000003</v>
      </c>
      <c r="AO936" s="416">
        <v>2300.87</v>
      </c>
      <c r="AP936" s="416">
        <v>2654.8500000000004</v>
      </c>
      <c r="AQ936" s="416">
        <v>3185.82</v>
      </c>
      <c r="AR936" s="416">
        <v>0</v>
      </c>
      <c r="AS936" s="416">
        <v>3.0939601107407197</v>
      </c>
      <c r="AT936" s="416">
        <v>802.42292408233982</v>
      </c>
      <c r="AU936" s="416">
        <v>1152.2838255591519</v>
      </c>
      <c r="AV936" s="416">
        <v>900.06991920447479</v>
      </c>
      <c r="AW936" s="416">
        <v>341.90946130038731</v>
      </c>
      <c r="AX936" s="416">
        <v>102.9852739497352</v>
      </c>
      <c r="AY936" s="416">
        <v>28.131532854963559</v>
      </c>
      <c r="AZ936" s="416">
        <v>13.496431060135222</v>
      </c>
      <c r="BA936" s="416">
        <v>0</v>
      </c>
      <c r="BB936" s="416">
        <v>3344.3933281219283</v>
      </c>
      <c r="BC936" s="416">
        <v>3.6860839595457366</v>
      </c>
      <c r="BD936" s="416">
        <v>1122.4739627474244</v>
      </c>
      <c r="BE936" s="416">
        <v>1253.9796437248269</v>
      </c>
      <c r="BF936" s="416">
        <v>685.68139442906374</v>
      </c>
      <c r="BG936" s="416">
        <v>156.69811853777048</v>
      </c>
      <c r="BH936" s="416">
        <v>51.043459055211123</v>
      </c>
      <c r="BI936" s="416">
        <v>15.641909364718563</v>
      </c>
      <c r="BJ936" s="416">
        <v>4.5000659170951272</v>
      </c>
      <c r="BK936" s="416">
        <v>0</v>
      </c>
      <c r="BL936" s="416">
        <v>3293.7046377356564</v>
      </c>
      <c r="BM936" s="416">
        <v>6.78</v>
      </c>
      <c r="BN936" s="416">
        <v>1924.9</v>
      </c>
      <c r="BO936" s="416">
        <v>2406.2600000000002</v>
      </c>
      <c r="BP936" s="416">
        <v>1585.75</v>
      </c>
      <c r="BQ936" s="416">
        <v>498.61</v>
      </c>
      <c r="BR936" s="416">
        <v>154.03</v>
      </c>
      <c r="BS936" s="416">
        <v>43.77</v>
      </c>
      <c r="BT936" s="416">
        <v>18</v>
      </c>
      <c r="BU936" s="416">
        <v>0</v>
      </c>
      <c r="BV936" s="416">
        <v>6638.1</v>
      </c>
      <c r="BW936" s="416">
        <v>0</v>
      </c>
      <c r="BX936" s="416">
        <v>0</v>
      </c>
      <c r="BY936" s="416">
        <v>0</v>
      </c>
      <c r="BZ936" s="416">
        <v>0</v>
      </c>
      <c r="CA936" s="416">
        <v>0</v>
      </c>
      <c r="CB936" s="416">
        <v>0</v>
      </c>
      <c r="CC936" s="416">
        <v>0</v>
      </c>
      <c r="CD936" s="416">
        <v>0</v>
      </c>
      <c r="CE936" s="416">
        <v>0</v>
      </c>
      <c r="CF936" s="416">
        <v>0</v>
      </c>
      <c r="CG936" s="247"/>
      <c r="CH936" s="247"/>
      <c r="CI936" s="247"/>
      <c r="CJ936" s="247"/>
      <c r="CK936" s="247"/>
      <c r="CL936" s="247"/>
      <c r="CM936" s="247"/>
      <c r="CN936" s="247"/>
      <c r="CO936" s="247"/>
      <c r="CP936" s="247"/>
      <c r="CQ936" s="247"/>
      <c r="CR936" s="247"/>
      <c r="CS936" s="247"/>
      <c r="CT936" s="247"/>
      <c r="CU936" s="247"/>
      <c r="CV936" s="247"/>
      <c r="CW936" s="247"/>
      <c r="CX936" s="247"/>
      <c r="CY936" s="247"/>
      <c r="CZ936" s="247"/>
      <c r="DA936" s="247"/>
      <c r="DB936" s="247"/>
      <c r="DC936" s="247"/>
      <c r="DD936" s="247"/>
      <c r="DE936" s="247"/>
    </row>
    <row r="937" spans="1:109" x14ac:dyDescent="0.2">
      <c r="A937" s="150" t="s">
        <v>110</v>
      </c>
      <c r="B937" s="151" t="s">
        <v>284</v>
      </c>
      <c r="C937" s="152" t="s">
        <v>286</v>
      </c>
      <c r="D937" s="404" t="s">
        <v>109</v>
      </c>
      <c r="E937" s="416">
        <v>8408.1299999999992</v>
      </c>
      <c r="F937" s="416">
        <v>2936762.67</v>
      </c>
      <c r="G937" s="416">
        <v>3311153.51</v>
      </c>
      <c r="H937" s="416">
        <v>1794399.3</v>
      </c>
      <c r="I937" s="416">
        <v>896480.6</v>
      </c>
      <c r="J937" s="416">
        <v>466474.33</v>
      </c>
      <c r="K937" s="416">
        <v>161440.93</v>
      </c>
      <c r="L937" s="416">
        <v>45374.67</v>
      </c>
      <c r="M937" s="416">
        <v>8115.28</v>
      </c>
      <c r="N937" s="416">
        <v>9628609.4199999981</v>
      </c>
      <c r="O937" s="416">
        <v>5051.01</v>
      </c>
      <c r="P937" s="416">
        <v>3077489.57</v>
      </c>
      <c r="Q937" s="416">
        <v>2590279.7000000002</v>
      </c>
      <c r="R937" s="416">
        <v>726797.91</v>
      </c>
      <c r="S937" s="416">
        <v>257973.1</v>
      </c>
      <c r="T937" s="416">
        <v>143623.84</v>
      </c>
      <c r="U937" s="416">
        <v>80554.83</v>
      </c>
      <c r="V937" s="416">
        <v>18400.18</v>
      </c>
      <c r="W937" s="416">
        <v>0</v>
      </c>
      <c r="X937" s="416">
        <v>6900170.1399999987</v>
      </c>
      <c r="Y937" s="416">
        <v>13459.14</v>
      </c>
      <c r="Z937" s="416">
        <v>6014252.2400000002</v>
      </c>
      <c r="AA937" s="416">
        <v>5901433.21</v>
      </c>
      <c r="AB937" s="416">
        <v>2521197.21</v>
      </c>
      <c r="AC937" s="416">
        <v>1154453.7</v>
      </c>
      <c r="AD937" s="416">
        <v>610098.17000000004</v>
      </c>
      <c r="AE937" s="416">
        <v>241995.76</v>
      </c>
      <c r="AF937" s="416">
        <v>63774.85</v>
      </c>
      <c r="AG937" s="416">
        <v>8115.28</v>
      </c>
      <c r="AH937" s="416">
        <v>16528779.559999999</v>
      </c>
      <c r="AI937" s="416">
        <v>835.78888888888901</v>
      </c>
      <c r="AJ937" s="416">
        <v>1002.9466666666667</v>
      </c>
      <c r="AK937" s="416">
        <v>1170.1044444444444</v>
      </c>
      <c r="AL937" s="416">
        <v>1337.2622222222221</v>
      </c>
      <c r="AM937" s="416">
        <v>1504.42</v>
      </c>
      <c r="AN937" s="416">
        <v>1838.7355555555557</v>
      </c>
      <c r="AO937" s="416">
        <v>2173.0511111111114</v>
      </c>
      <c r="AP937" s="416">
        <v>2507.3666666666668</v>
      </c>
      <c r="AQ937" s="416">
        <v>3008.84</v>
      </c>
      <c r="AR937" s="416">
        <v>0</v>
      </c>
      <c r="AS937" s="416">
        <v>10.060112202709348</v>
      </c>
      <c r="AT937" s="416">
        <v>2928.1344338682015</v>
      </c>
      <c r="AU937" s="416">
        <v>2829.7931229310961</v>
      </c>
      <c r="AV937" s="416">
        <v>1341.8455035827762</v>
      </c>
      <c r="AW937" s="416">
        <v>595.89782108719635</v>
      </c>
      <c r="AX937" s="416">
        <v>253.69299494459355</v>
      </c>
      <c r="AY937" s="416">
        <v>74.292283865082666</v>
      </c>
      <c r="AZ937" s="416">
        <v>18.096543518432352</v>
      </c>
      <c r="BA937" s="416">
        <v>2.6971457438747155</v>
      </c>
      <c r="BB937" s="416">
        <v>8054.5099617439637</v>
      </c>
      <c r="BC937" s="416">
        <v>6.0434041025777372</v>
      </c>
      <c r="BD937" s="416">
        <v>3068.4478769226675</v>
      </c>
      <c r="BE937" s="416">
        <v>2213.716657772241</v>
      </c>
      <c r="BF937" s="416">
        <v>543.49692821818383</v>
      </c>
      <c r="BG937" s="416">
        <v>171.47678174977733</v>
      </c>
      <c r="BH937" s="416">
        <v>78.11011190056935</v>
      </c>
      <c r="BI937" s="416">
        <v>37.069919611237857</v>
      </c>
      <c r="BJ937" s="416">
        <v>7.338448039776126</v>
      </c>
      <c r="BK937" s="416">
        <v>0</v>
      </c>
      <c r="BL937" s="416">
        <v>6125.7001283170321</v>
      </c>
      <c r="BM937" s="416">
        <v>16.100000000000001</v>
      </c>
      <c r="BN937" s="416">
        <v>5996.58</v>
      </c>
      <c r="BO937" s="416">
        <v>5043.51</v>
      </c>
      <c r="BP937" s="416">
        <v>1885.34</v>
      </c>
      <c r="BQ937" s="416">
        <v>767.37</v>
      </c>
      <c r="BR937" s="416">
        <v>331.8</v>
      </c>
      <c r="BS937" s="416">
        <v>111.36</v>
      </c>
      <c r="BT937" s="416">
        <v>25.43</v>
      </c>
      <c r="BU937" s="416">
        <v>2.7</v>
      </c>
      <c r="BV937" s="416">
        <v>14180.190000000002</v>
      </c>
      <c r="BW937" s="416">
        <v>0</v>
      </c>
      <c r="BX937" s="416">
        <v>0</v>
      </c>
      <c r="BY937" s="416">
        <v>0</v>
      </c>
      <c r="BZ937" s="416">
        <v>0</v>
      </c>
      <c r="CA937" s="416">
        <v>0</v>
      </c>
      <c r="CB937" s="416">
        <v>0</v>
      </c>
      <c r="CC937" s="416">
        <v>0</v>
      </c>
      <c r="CD937" s="416">
        <v>0</v>
      </c>
      <c r="CE937" s="416">
        <v>0</v>
      </c>
      <c r="CF937" s="416">
        <v>0</v>
      </c>
      <c r="CG937" s="247"/>
      <c r="CH937" s="247"/>
      <c r="CI937" s="247"/>
      <c r="CJ937" s="247"/>
      <c r="CK937" s="247"/>
      <c r="CL937" s="247"/>
      <c r="CM937" s="247"/>
      <c r="CN937" s="247"/>
      <c r="CO937" s="247"/>
      <c r="CP937" s="247"/>
      <c r="CQ937" s="247"/>
      <c r="CR937" s="247"/>
      <c r="CS937" s="247"/>
      <c r="CT937" s="247"/>
      <c r="CU937" s="247"/>
      <c r="CV937" s="247"/>
      <c r="CW937" s="247"/>
      <c r="CX937" s="247"/>
      <c r="CY937" s="247"/>
      <c r="CZ937" s="247"/>
      <c r="DA937" s="247"/>
      <c r="DB937" s="247"/>
      <c r="DC937" s="247"/>
      <c r="DD937" s="247"/>
      <c r="DE937" s="247"/>
    </row>
    <row r="938" spans="1:109" x14ac:dyDescent="0.2">
      <c r="A938" s="150" t="s">
        <v>678</v>
      </c>
      <c r="B938" s="151" t="s">
        <v>284</v>
      </c>
      <c r="C938" s="152" t="s">
        <v>277</v>
      </c>
      <c r="D938" s="404" t="s">
        <v>329</v>
      </c>
      <c r="E938" s="416">
        <v>0</v>
      </c>
      <c r="F938" s="416">
        <v>77424</v>
      </c>
      <c r="G938" s="416">
        <v>955108</v>
      </c>
      <c r="H938" s="416">
        <v>1270779</v>
      </c>
      <c r="I938" s="416">
        <v>736646</v>
      </c>
      <c r="J938" s="416">
        <v>146071</v>
      </c>
      <c r="K938" s="416">
        <v>54600</v>
      </c>
      <c r="L938" s="416">
        <v>5757</v>
      </c>
      <c r="M938" s="416">
        <v>0</v>
      </c>
      <c r="N938" s="416">
        <v>3246385</v>
      </c>
      <c r="O938" s="416">
        <v>0</v>
      </c>
      <c r="P938" s="416">
        <v>168869</v>
      </c>
      <c r="Q938" s="416">
        <v>1189596</v>
      </c>
      <c r="R938" s="416">
        <v>2248373</v>
      </c>
      <c r="S938" s="416">
        <v>963033</v>
      </c>
      <c r="T938" s="416">
        <v>210843</v>
      </c>
      <c r="U938" s="416">
        <v>23848</v>
      </c>
      <c r="V938" s="416">
        <v>6186</v>
      </c>
      <c r="W938" s="416">
        <v>0</v>
      </c>
      <c r="X938" s="416">
        <v>4810748</v>
      </c>
      <c r="Y938" s="416">
        <v>0</v>
      </c>
      <c r="Z938" s="416">
        <v>246293</v>
      </c>
      <c r="AA938" s="416">
        <v>2144704</v>
      </c>
      <c r="AB938" s="416">
        <v>3519152</v>
      </c>
      <c r="AC938" s="416">
        <v>1699679</v>
      </c>
      <c r="AD938" s="416">
        <v>356914</v>
      </c>
      <c r="AE938" s="416">
        <v>78448</v>
      </c>
      <c r="AF938" s="416">
        <v>11943</v>
      </c>
      <c r="AG938" s="416">
        <v>0</v>
      </c>
      <c r="AH938" s="416">
        <v>8057133</v>
      </c>
      <c r="AI938" s="416">
        <v>779.31666666666672</v>
      </c>
      <c r="AJ938" s="416">
        <v>935.18</v>
      </c>
      <c r="AK938" s="416">
        <v>1091.0433333333333</v>
      </c>
      <c r="AL938" s="416">
        <v>1246.9066666666665</v>
      </c>
      <c r="AM938" s="416">
        <v>1402.77</v>
      </c>
      <c r="AN938" s="416">
        <v>1714.4966666666667</v>
      </c>
      <c r="AO938" s="416">
        <v>2026.2233333333334</v>
      </c>
      <c r="AP938" s="416">
        <v>2337.9500000000003</v>
      </c>
      <c r="AQ938" s="416">
        <v>2805.54</v>
      </c>
      <c r="AR938" s="416">
        <v>0</v>
      </c>
      <c r="AS938" s="416">
        <v>0</v>
      </c>
      <c r="AT938" s="416">
        <v>82.790478838298512</v>
      </c>
      <c r="AU938" s="416">
        <v>875.40794285592085</v>
      </c>
      <c r="AV938" s="416">
        <v>1019.1452447657136</v>
      </c>
      <c r="AW938" s="416">
        <v>525.13669382721332</v>
      </c>
      <c r="AX938" s="416">
        <v>85.197599295420034</v>
      </c>
      <c r="AY938" s="416">
        <v>26.946684060822516</v>
      </c>
      <c r="AZ938" s="416">
        <v>2.4624136529865903</v>
      </c>
      <c r="BA938" s="416">
        <v>0</v>
      </c>
      <c r="BB938" s="416">
        <v>2617.087057296375</v>
      </c>
      <c r="BC938" s="416">
        <v>0</v>
      </c>
      <c r="BD938" s="416">
        <v>180.573793280438</v>
      </c>
      <c r="BE938" s="416">
        <v>1090.3288289802117</v>
      </c>
      <c r="BF938" s="416">
        <v>1803.1606214846342</v>
      </c>
      <c r="BG938" s="416">
        <v>686.52238071815054</v>
      </c>
      <c r="BH938" s="416">
        <v>122.9766170440693</v>
      </c>
      <c r="BI938" s="416">
        <v>11.769679880631783</v>
      </c>
      <c r="BJ938" s="416">
        <v>2.6459077396864772</v>
      </c>
      <c r="BK938" s="416">
        <v>0</v>
      </c>
      <c r="BL938" s="416">
        <v>3897.9778291278226</v>
      </c>
      <c r="BM938" s="416">
        <v>0</v>
      </c>
      <c r="BN938" s="416">
        <v>263.36</v>
      </c>
      <c r="BO938" s="416">
        <v>1965.74</v>
      </c>
      <c r="BP938" s="416">
        <v>2822.31</v>
      </c>
      <c r="BQ938" s="416">
        <v>1211.6600000000001</v>
      </c>
      <c r="BR938" s="416">
        <v>208.17</v>
      </c>
      <c r="BS938" s="416">
        <v>38.72</v>
      </c>
      <c r="BT938" s="416">
        <v>5.1100000000000003</v>
      </c>
      <c r="BU938" s="416">
        <v>0</v>
      </c>
      <c r="BV938" s="416">
        <v>6515.07</v>
      </c>
      <c r="BW938" s="416">
        <v>0</v>
      </c>
      <c r="BX938" s="416">
        <v>0</v>
      </c>
      <c r="BY938" s="416">
        <v>0</v>
      </c>
      <c r="BZ938" s="416">
        <v>0</v>
      </c>
      <c r="CA938" s="416">
        <v>0</v>
      </c>
      <c r="CB938" s="416">
        <v>0</v>
      </c>
      <c r="CC938" s="416">
        <v>0</v>
      </c>
      <c r="CD938" s="416">
        <v>0</v>
      </c>
      <c r="CE938" s="416">
        <v>0</v>
      </c>
      <c r="CF938" s="416">
        <v>0</v>
      </c>
      <c r="CG938" s="247"/>
      <c r="CH938" s="247"/>
      <c r="CI938" s="247"/>
      <c r="CJ938" s="247"/>
      <c r="CK938" s="247"/>
      <c r="CL938" s="247"/>
      <c r="CM938" s="247"/>
      <c r="CN938" s="247"/>
      <c r="CO938" s="247"/>
      <c r="CP938" s="247"/>
      <c r="CQ938" s="247"/>
      <c r="CR938" s="247"/>
      <c r="CS938" s="247"/>
      <c r="CT938" s="247"/>
      <c r="CU938" s="247"/>
      <c r="CV938" s="247"/>
      <c r="CW938" s="247"/>
      <c r="CX938" s="247"/>
      <c r="CY938" s="247"/>
      <c r="CZ938" s="247"/>
      <c r="DA938" s="247"/>
      <c r="DB938" s="247"/>
      <c r="DC938" s="247"/>
      <c r="DD938" s="247"/>
      <c r="DE938" s="247"/>
    </row>
    <row r="939" spans="1:109" x14ac:dyDescent="0.2">
      <c r="A939" s="150" t="s">
        <v>680</v>
      </c>
      <c r="B939" s="151" t="s">
        <v>282</v>
      </c>
      <c r="C939" s="152" t="s">
        <v>286</v>
      </c>
      <c r="D939" s="404" t="s">
        <v>679</v>
      </c>
      <c r="E939" s="416">
        <v>3819.87</v>
      </c>
      <c r="F939" s="416">
        <v>1462730.62</v>
      </c>
      <c r="G939" s="416">
        <v>1355592.56</v>
      </c>
      <c r="H939" s="416">
        <v>1525680.9</v>
      </c>
      <c r="I939" s="416">
        <v>757369.93</v>
      </c>
      <c r="J939" s="416">
        <v>307255.86</v>
      </c>
      <c r="K939" s="416">
        <v>172988.92</v>
      </c>
      <c r="L939" s="416">
        <v>76786.36</v>
      </c>
      <c r="M939" s="416">
        <v>4118.26</v>
      </c>
      <c r="N939" s="416">
        <v>5666343.2800000003</v>
      </c>
      <c r="O939" s="416">
        <v>5196.2700000000004</v>
      </c>
      <c r="P939" s="416">
        <v>3004274</v>
      </c>
      <c r="Q939" s="416">
        <v>1521972.53</v>
      </c>
      <c r="R939" s="416">
        <v>1487946.53</v>
      </c>
      <c r="S939" s="416">
        <v>561799.46</v>
      </c>
      <c r="T939" s="416">
        <v>202091.97</v>
      </c>
      <c r="U939" s="416">
        <v>138122.67000000001</v>
      </c>
      <c r="V939" s="416">
        <v>58143.45</v>
      </c>
      <c r="W939" s="416">
        <v>2868.02</v>
      </c>
      <c r="X939" s="416">
        <v>6982414.8999999994</v>
      </c>
      <c r="Y939" s="416">
        <v>9016.14</v>
      </c>
      <c r="Z939" s="416">
        <v>4467004.62</v>
      </c>
      <c r="AA939" s="416">
        <v>2877565.09</v>
      </c>
      <c r="AB939" s="416">
        <v>3013627.4299999997</v>
      </c>
      <c r="AC939" s="416">
        <v>1319169.3900000001</v>
      </c>
      <c r="AD939" s="416">
        <v>509347.82999999996</v>
      </c>
      <c r="AE939" s="416">
        <v>311111.59000000003</v>
      </c>
      <c r="AF939" s="416">
        <v>134929.81</v>
      </c>
      <c r="AG939" s="416">
        <v>6986.2800000000007</v>
      </c>
      <c r="AH939" s="416">
        <v>12648758.18</v>
      </c>
      <c r="AI939" s="416">
        <v>750.68333333333339</v>
      </c>
      <c r="AJ939" s="416">
        <v>900.81999999999994</v>
      </c>
      <c r="AK939" s="416">
        <v>1050.9566666666667</v>
      </c>
      <c r="AL939" s="416">
        <v>1201.0933333333332</v>
      </c>
      <c r="AM939" s="416">
        <v>1351.23</v>
      </c>
      <c r="AN939" s="416">
        <v>1651.5033333333336</v>
      </c>
      <c r="AO939" s="416">
        <v>1951.7766666666666</v>
      </c>
      <c r="AP939" s="416">
        <v>2252.0500000000002</v>
      </c>
      <c r="AQ939" s="416">
        <v>2702.46</v>
      </c>
      <c r="AR939" s="416">
        <v>0</v>
      </c>
      <c r="AS939" s="416">
        <v>5.0885237894362909</v>
      </c>
      <c r="AT939" s="416">
        <v>1623.7768033569416</v>
      </c>
      <c r="AU939" s="416">
        <v>1289.865322705979</v>
      </c>
      <c r="AV939" s="416">
        <v>1270.2434171088564</v>
      </c>
      <c r="AW939" s="416">
        <v>560.50408146651569</v>
      </c>
      <c r="AX939" s="416">
        <v>186.04616400007262</v>
      </c>
      <c r="AY939" s="416">
        <v>88.631513509913191</v>
      </c>
      <c r="AZ939" s="416">
        <v>34.096205679269993</v>
      </c>
      <c r="BA939" s="416">
        <v>1.5238930455954944</v>
      </c>
      <c r="BB939" s="416">
        <v>5059.7759246625783</v>
      </c>
      <c r="BC939" s="416">
        <v>6.9220532403809862</v>
      </c>
      <c r="BD939" s="416">
        <v>3335.0436269176976</v>
      </c>
      <c r="BE939" s="416">
        <v>1448.1781963734629</v>
      </c>
      <c r="BF939" s="416">
        <v>1238.8267328656113</v>
      </c>
      <c r="BG939" s="416">
        <v>415.76893645049324</v>
      </c>
      <c r="BH939" s="416">
        <v>122.36849052681293</v>
      </c>
      <c r="BI939" s="416">
        <v>70.767661259057988</v>
      </c>
      <c r="BJ939" s="416">
        <v>25.818010257321102</v>
      </c>
      <c r="BK939" s="416">
        <v>1.0612627013905849</v>
      </c>
      <c r="BL939" s="416">
        <v>6664.7549705922283</v>
      </c>
      <c r="BM939" s="416">
        <v>12.01</v>
      </c>
      <c r="BN939" s="416">
        <v>4958.82</v>
      </c>
      <c r="BO939" s="416">
        <v>2738.04</v>
      </c>
      <c r="BP939" s="416">
        <v>2509.0700000000002</v>
      </c>
      <c r="BQ939" s="416">
        <v>976.27</v>
      </c>
      <c r="BR939" s="416">
        <v>308.41000000000003</v>
      </c>
      <c r="BS939" s="416">
        <v>159.4</v>
      </c>
      <c r="BT939" s="416">
        <v>59.91</v>
      </c>
      <c r="BU939" s="416">
        <v>2.59</v>
      </c>
      <c r="BV939" s="416">
        <v>11724.52</v>
      </c>
      <c r="BW939" s="416">
        <v>0</v>
      </c>
      <c r="BX939" s="416">
        <v>0</v>
      </c>
      <c r="BY939" s="416">
        <v>0</v>
      </c>
      <c r="BZ939" s="416">
        <v>0</v>
      </c>
      <c r="CA939" s="416">
        <v>0</v>
      </c>
      <c r="CB939" s="416">
        <v>0</v>
      </c>
      <c r="CC939" s="416">
        <v>0</v>
      </c>
      <c r="CD939" s="416">
        <v>0</v>
      </c>
      <c r="CE939" s="416">
        <v>0</v>
      </c>
      <c r="CF939" s="416">
        <v>0</v>
      </c>
      <c r="CG939" s="247"/>
      <c r="CH939" s="247"/>
      <c r="CI939" s="247"/>
      <c r="CJ939" s="247"/>
      <c r="CK939" s="247"/>
      <c r="CL939" s="247"/>
      <c r="CM939" s="247"/>
      <c r="CN939" s="247"/>
      <c r="CO939" s="247"/>
      <c r="CP939" s="247"/>
      <c r="CQ939" s="247"/>
      <c r="CR939" s="247"/>
      <c r="CS939" s="247"/>
      <c r="CT939" s="247"/>
      <c r="CU939" s="247"/>
      <c r="CV939" s="247"/>
      <c r="CW939" s="247"/>
      <c r="CX939" s="247"/>
      <c r="CY939" s="247"/>
      <c r="CZ939" s="247"/>
      <c r="DA939" s="247"/>
      <c r="DB939" s="247"/>
      <c r="DC939" s="247"/>
      <c r="DD939" s="247"/>
      <c r="DE939" s="247"/>
    </row>
    <row r="940" spans="1:109" x14ac:dyDescent="0.2">
      <c r="A940" s="150" t="s">
        <v>682</v>
      </c>
      <c r="B940" s="151" t="s">
        <v>276</v>
      </c>
      <c r="C940" s="152" t="s">
        <v>277</v>
      </c>
      <c r="D940" s="404" t="s">
        <v>681</v>
      </c>
      <c r="E940" s="416">
        <v>0</v>
      </c>
      <c r="F940" s="416">
        <v>57422</v>
      </c>
      <c r="G940" s="416">
        <v>149695</v>
      </c>
      <c r="H940" s="416">
        <v>388554</v>
      </c>
      <c r="I940" s="416">
        <v>484799</v>
      </c>
      <c r="J940" s="416">
        <v>222326</v>
      </c>
      <c r="K940" s="416">
        <v>90218</v>
      </c>
      <c r="L940" s="416">
        <v>82556</v>
      </c>
      <c r="M940" s="416">
        <v>1847</v>
      </c>
      <c r="N940" s="416">
        <v>1477417</v>
      </c>
      <c r="O940" s="416">
        <v>0</v>
      </c>
      <c r="P940" s="416">
        <v>36628</v>
      </c>
      <c r="Q940" s="416">
        <v>107989</v>
      </c>
      <c r="R940" s="416">
        <v>429840</v>
      </c>
      <c r="S940" s="416">
        <v>417973</v>
      </c>
      <c r="T940" s="416">
        <v>170257</v>
      </c>
      <c r="U940" s="416">
        <v>56203</v>
      </c>
      <c r="V940" s="416">
        <v>45341</v>
      </c>
      <c r="W940" s="416">
        <v>11381</v>
      </c>
      <c r="X940" s="416">
        <v>1275612</v>
      </c>
      <c r="Y940" s="416">
        <v>0</v>
      </c>
      <c r="Z940" s="416">
        <v>94050</v>
      </c>
      <c r="AA940" s="416">
        <v>257684</v>
      </c>
      <c r="AB940" s="416">
        <v>818394</v>
      </c>
      <c r="AC940" s="416">
        <v>902772</v>
      </c>
      <c r="AD940" s="416">
        <v>392583</v>
      </c>
      <c r="AE940" s="416">
        <v>146421</v>
      </c>
      <c r="AF940" s="416">
        <v>127897</v>
      </c>
      <c r="AG940" s="416">
        <v>13228</v>
      </c>
      <c r="AH940" s="416">
        <v>2753029</v>
      </c>
      <c r="AI940" s="416">
        <v>856.08888888888896</v>
      </c>
      <c r="AJ940" s="416">
        <v>1027.3066666666666</v>
      </c>
      <c r="AK940" s="416">
        <v>1198.5244444444445</v>
      </c>
      <c r="AL940" s="416">
        <v>1369.7422222222222</v>
      </c>
      <c r="AM940" s="416">
        <v>1540.96</v>
      </c>
      <c r="AN940" s="416">
        <v>1883.3955555555558</v>
      </c>
      <c r="AO940" s="416">
        <v>2225.8311111111111</v>
      </c>
      <c r="AP940" s="416">
        <v>2568.2666666666669</v>
      </c>
      <c r="AQ940" s="416">
        <v>3081.92</v>
      </c>
      <c r="AR940" s="416">
        <v>0</v>
      </c>
      <c r="AS940" s="416">
        <v>0</v>
      </c>
      <c r="AT940" s="416">
        <v>55.89567542311287</v>
      </c>
      <c r="AU940" s="416">
        <v>124.89941335271519</v>
      </c>
      <c r="AV940" s="416">
        <v>283.66943334025547</v>
      </c>
      <c r="AW940" s="416">
        <v>314.60842591631189</v>
      </c>
      <c r="AX940" s="416">
        <v>118.04530351799585</v>
      </c>
      <c r="AY940" s="416">
        <v>40.532275584450851</v>
      </c>
      <c r="AZ940" s="416">
        <v>32.14463710933444</v>
      </c>
      <c r="BA940" s="416">
        <v>0.59930173398400999</v>
      </c>
      <c r="BB940" s="416">
        <v>970.39446597816061</v>
      </c>
      <c r="BC940" s="416">
        <v>0</v>
      </c>
      <c r="BD940" s="416">
        <v>35.654397258851624</v>
      </c>
      <c r="BE940" s="416">
        <v>90.101624961063223</v>
      </c>
      <c r="BF940" s="416">
        <v>313.81087114526014</v>
      </c>
      <c r="BG940" s="416">
        <v>271.24195306821719</v>
      </c>
      <c r="BH940" s="416">
        <v>90.398960270339145</v>
      </c>
      <c r="BI940" s="416">
        <v>25.250343442249786</v>
      </c>
      <c r="BJ940" s="416">
        <v>17.654319385318242</v>
      </c>
      <c r="BK940" s="416">
        <v>3.6928278475755372</v>
      </c>
      <c r="BL940" s="416">
        <v>847.80529737887491</v>
      </c>
      <c r="BM940" s="416">
        <v>0</v>
      </c>
      <c r="BN940" s="416">
        <v>91.55</v>
      </c>
      <c r="BO940" s="416">
        <v>215</v>
      </c>
      <c r="BP940" s="416">
        <v>597.48</v>
      </c>
      <c r="BQ940" s="416">
        <v>585.85</v>
      </c>
      <c r="BR940" s="416">
        <v>208.44</v>
      </c>
      <c r="BS940" s="416">
        <v>65.78</v>
      </c>
      <c r="BT940" s="416">
        <v>49.8</v>
      </c>
      <c r="BU940" s="416">
        <v>4.29</v>
      </c>
      <c r="BV940" s="416">
        <v>1818.19</v>
      </c>
      <c r="BW940" s="416">
        <v>0</v>
      </c>
      <c r="BX940" s="416">
        <v>91.55</v>
      </c>
      <c r="BY940" s="416">
        <v>215</v>
      </c>
      <c r="BZ940" s="416">
        <v>597.48</v>
      </c>
      <c r="CA940" s="416">
        <v>585.85</v>
      </c>
      <c r="CB940" s="416">
        <v>208.44</v>
      </c>
      <c r="CC940" s="416">
        <v>65.78</v>
      </c>
      <c r="CD940" s="416">
        <v>49.8</v>
      </c>
      <c r="CE940" s="416">
        <v>4.29</v>
      </c>
      <c r="CF940" s="416">
        <v>1818.19</v>
      </c>
      <c r="CG940" s="247"/>
      <c r="CH940" s="247"/>
      <c r="CI940" s="247"/>
      <c r="CJ940" s="247"/>
      <c r="CK940" s="247"/>
      <c r="CL940" s="247"/>
      <c r="CM940" s="247"/>
      <c r="CN940" s="247"/>
      <c r="CO940" s="247"/>
      <c r="CP940" s="247"/>
      <c r="CQ940" s="247"/>
      <c r="CR940" s="247"/>
      <c r="CS940" s="247"/>
      <c r="CT940" s="247"/>
      <c r="CU940" s="247"/>
      <c r="CV940" s="247"/>
      <c r="CW940" s="247"/>
      <c r="CX940" s="247"/>
      <c r="CY940" s="247"/>
      <c r="CZ940" s="247"/>
      <c r="DA940" s="247"/>
      <c r="DB940" s="247"/>
      <c r="DC940" s="247"/>
      <c r="DD940" s="247"/>
      <c r="DE940" s="247"/>
    </row>
    <row r="941" spans="1:109" x14ac:dyDescent="0.2">
      <c r="A941" s="150" t="s">
        <v>684</v>
      </c>
      <c r="B941" s="151" t="s">
        <v>276</v>
      </c>
      <c r="C941" s="152" t="s">
        <v>69</v>
      </c>
      <c r="D941" s="404" t="s">
        <v>683</v>
      </c>
      <c r="E941" s="416">
        <v>158</v>
      </c>
      <c r="F941" s="416">
        <v>146157</v>
      </c>
      <c r="G941" s="416">
        <v>705035</v>
      </c>
      <c r="H941" s="416">
        <v>1490734</v>
      </c>
      <c r="I941" s="416">
        <v>323999</v>
      </c>
      <c r="J941" s="416">
        <v>204753</v>
      </c>
      <c r="K941" s="416">
        <v>72898</v>
      </c>
      <c r="L941" s="416">
        <v>17976</v>
      </c>
      <c r="M941" s="416">
        <v>0</v>
      </c>
      <c r="N941" s="416">
        <v>2961710</v>
      </c>
      <c r="O941" s="416">
        <v>0</v>
      </c>
      <c r="P941" s="416">
        <v>202370</v>
      </c>
      <c r="Q941" s="416">
        <v>681168</v>
      </c>
      <c r="R941" s="416">
        <v>1500719</v>
      </c>
      <c r="S941" s="416">
        <v>330678</v>
      </c>
      <c r="T941" s="416">
        <v>121392</v>
      </c>
      <c r="U941" s="416">
        <v>39993</v>
      </c>
      <c r="V941" s="416">
        <v>13389</v>
      </c>
      <c r="W941" s="416">
        <v>0</v>
      </c>
      <c r="X941" s="416">
        <v>2889709</v>
      </c>
      <c r="Y941" s="416">
        <v>158</v>
      </c>
      <c r="Z941" s="416">
        <v>348527</v>
      </c>
      <c r="AA941" s="416">
        <v>1386203</v>
      </c>
      <c r="AB941" s="416">
        <v>2991453</v>
      </c>
      <c r="AC941" s="416">
        <v>654677</v>
      </c>
      <c r="AD941" s="416">
        <v>326145</v>
      </c>
      <c r="AE941" s="416">
        <v>112891</v>
      </c>
      <c r="AF941" s="416">
        <v>31365</v>
      </c>
      <c r="AG941" s="416">
        <v>0</v>
      </c>
      <c r="AH941" s="416">
        <v>5851419</v>
      </c>
      <c r="AI941" s="416">
        <v>884.15555555555557</v>
      </c>
      <c r="AJ941" s="416">
        <v>1060.9866666666667</v>
      </c>
      <c r="AK941" s="416">
        <v>1237.8177777777778</v>
      </c>
      <c r="AL941" s="416">
        <v>1414.6488888888889</v>
      </c>
      <c r="AM941" s="416">
        <v>1591.48</v>
      </c>
      <c r="AN941" s="416">
        <v>1945.1422222222225</v>
      </c>
      <c r="AO941" s="416">
        <v>2298.8044444444445</v>
      </c>
      <c r="AP941" s="416">
        <v>2652.4666666666667</v>
      </c>
      <c r="AQ941" s="416">
        <v>3182.96</v>
      </c>
      <c r="AR941" s="416">
        <v>0</v>
      </c>
      <c r="AS941" s="416">
        <v>0.17870158594515798</v>
      </c>
      <c r="AT941" s="416">
        <v>137.75573679845175</v>
      </c>
      <c r="AU941" s="416">
        <v>569.57899026602377</v>
      </c>
      <c r="AV941" s="416">
        <v>1053.783742177093</v>
      </c>
      <c r="AW941" s="416">
        <v>203.58345690803529</v>
      </c>
      <c r="AX941" s="416">
        <v>105.26376820203949</v>
      </c>
      <c r="AY941" s="416">
        <v>31.71126633941121</v>
      </c>
      <c r="AZ941" s="416">
        <v>6.7770879935657371</v>
      </c>
      <c r="BA941" s="416">
        <v>0</v>
      </c>
      <c r="BB941" s="416">
        <v>2108.6327502705653</v>
      </c>
      <c r="BC941" s="416">
        <v>0</v>
      </c>
      <c r="BD941" s="416">
        <v>190.73755246688617</v>
      </c>
      <c r="BE941" s="416">
        <v>550.29747692175113</v>
      </c>
      <c r="BF941" s="416">
        <v>1060.8420306884159</v>
      </c>
      <c r="BG941" s="416">
        <v>207.78017945560109</v>
      </c>
      <c r="BH941" s="416">
        <v>62.407775952401074</v>
      </c>
      <c r="BI941" s="416">
        <v>17.397304105902393</v>
      </c>
      <c r="BJ941" s="416">
        <v>5.0477542916027849</v>
      </c>
      <c r="BK941" s="416">
        <v>0</v>
      </c>
      <c r="BL941" s="416">
        <v>2094.5100738825604</v>
      </c>
      <c r="BM941" s="416">
        <v>0.18</v>
      </c>
      <c r="BN941" s="416">
        <v>328.49</v>
      </c>
      <c r="BO941" s="416">
        <v>1119.8800000000001</v>
      </c>
      <c r="BP941" s="416">
        <v>2114.63</v>
      </c>
      <c r="BQ941" s="416">
        <v>411.36</v>
      </c>
      <c r="BR941" s="416">
        <v>167.67</v>
      </c>
      <c r="BS941" s="416">
        <v>49.11</v>
      </c>
      <c r="BT941" s="416">
        <v>11.82</v>
      </c>
      <c r="BU941" s="416">
        <v>0</v>
      </c>
      <c r="BV941" s="416">
        <v>4203.1399999999994</v>
      </c>
      <c r="BW941" s="416">
        <v>0.18</v>
      </c>
      <c r="BX941" s="416">
        <v>328.49</v>
      </c>
      <c r="BY941" s="416">
        <v>1119.8800000000001</v>
      </c>
      <c r="BZ941" s="416">
        <v>2114.63</v>
      </c>
      <c r="CA941" s="416">
        <v>411.36</v>
      </c>
      <c r="CB941" s="416">
        <v>167.67</v>
      </c>
      <c r="CC941" s="416">
        <v>49.11</v>
      </c>
      <c r="CD941" s="416">
        <v>11.83</v>
      </c>
      <c r="CE941" s="416">
        <v>0</v>
      </c>
      <c r="CF941" s="416">
        <v>4203.1499999999996</v>
      </c>
      <c r="CG941" s="247"/>
      <c r="CH941" s="247"/>
      <c r="CI941" s="247"/>
      <c r="CJ941" s="247"/>
      <c r="CK941" s="247"/>
      <c r="CL941" s="247"/>
      <c r="CM941" s="247"/>
      <c r="CN941" s="247"/>
      <c r="CO941" s="247"/>
      <c r="CP941" s="247"/>
      <c r="CQ941" s="247"/>
      <c r="CR941" s="247"/>
      <c r="CS941" s="247"/>
      <c r="CT941" s="247"/>
      <c r="CU941" s="247"/>
      <c r="CV941" s="247"/>
      <c r="CW941" s="247"/>
      <c r="CX941" s="247"/>
      <c r="CY941" s="247"/>
      <c r="CZ941" s="247"/>
      <c r="DA941" s="247"/>
      <c r="DB941" s="247"/>
      <c r="DC941" s="247"/>
      <c r="DD941" s="247"/>
      <c r="DE941" s="247"/>
    </row>
    <row r="942" spans="1:109" x14ac:dyDescent="0.2">
      <c r="A942" s="150" t="s">
        <v>686</v>
      </c>
      <c r="B942" s="151" t="s">
        <v>276</v>
      </c>
      <c r="C942" s="152" t="s">
        <v>279</v>
      </c>
      <c r="D942" s="404" t="s">
        <v>685</v>
      </c>
      <c r="E942" s="416">
        <v>2773</v>
      </c>
      <c r="F942" s="416">
        <v>960849</v>
      </c>
      <c r="G942" s="416">
        <v>540197</v>
      </c>
      <c r="H942" s="416">
        <v>310087</v>
      </c>
      <c r="I942" s="416">
        <v>205051</v>
      </c>
      <c r="J942" s="416">
        <v>76264</v>
      </c>
      <c r="K942" s="416">
        <v>31245</v>
      </c>
      <c r="L942" s="416">
        <v>4538</v>
      </c>
      <c r="M942" s="416">
        <v>0</v>
      </c>
      <c r="N942" s="416">
        <v>2131004</v>
      </c>
      <c r="O942" s="416">
        <v>1682</v>
      </c>
      <c r="P942" s="416">
        <v>1326141</v>
      </c>
      <c r="Q942" s="416">
        <v>572176</v>
      </c>
      <c r="R942" s="416">
        <v>221385</v>
      </c>
      <c r="S942" s="416">
        <v>130549</v>
      </c>
      <c r="T942" s="416">
        <v>39934</v>
      </c>
      <c r="U942" s="416">
        <v>11672</v>
      </c>
      <c r="V942" s="416">
        <v>5252</v>
      </c>
      <c r="W942" s="416">
        <v>0</v>
      </c>
      <c r="X942" s="416">
        <v>2308791</v>
      </c>
      <c r="Y942" s="416">
        <v>4455</v>
      </c>
      <c r="Z942" s="416">
        <v>2286990</v>
      </c>
      <c r="AA942" s="416">
        <v>1112373</v>
      </c>
      <c r="AB942" s="416">
        <v>531472</v>
      </c>
      <c r="AC942" s="416">
        <v>335600</v>
      </c>
      <c r="AD942" s="416">
        <v>116198</v>
      </c>
      <c r="AE942" s="416">
        <v>42917</v>
      </c>
      <c r="AF942" s="416">
        <v>9790</v>
      </c>
      <c r="AG942" s="416">
        <v>0</v>
      </c>
      <c r="AH942" s="416">
        <v>4439795</v>
      </c>
      <c r="AI942" s="416">
        <v>853.30000000000007</v>
      </c>
      <c r="AJ942" s="416">
        <v>1023.96</v>
      </c>
      <c r="AK942" s="416">
        <v>1194.6200000000001</v>
      </c>
      <c r="AL942" s="416">
        <v>1365.28</v>
      </c>
      <c r="AM942" s="416">
        <v>1535.94</v>
      </c>
      <c r="AN942" s="416">
        <v>1877.2600000000002</v>
      </c>
      <c r="AO942" s="416">
        <v>2218.58</v>
      </c>
      <c r="AP942" s="416">
        <v>2559.9</v>
      </c>
      <c r="AQ942" s="416">
        <v>3071.88</v>
      </c>
      <c r="AR942" s="416">
        <v>0</v>
      </c>
      <c r="AS942" s="416">
        <v>3.2497363178249148</v>
      </c>
      <c r="AT942" s="416">
        <v>938.36575647486222</v>
      </c>
      <c r="AU942" s="416">
        <v>452.19149185515056</v>
      </c>
      <c r="AV942" s="416">
        <v>227.12337395992031</v>
      </c>
      <c r="AW942" s="416">
        <v>133.50195971196791</v>
      </c>
      <c r="AX942" s="416">
        <v>40.625166466019621</v>
      </c>
      <c r="AY942" s="416">
        <v>14.083332582102067</v>
      </c>
      <c r="AZ942" s="416">
        <v>1.7727254970897299</v>
      </c>
      <c r="BA942" s="416">
        <v>0</v>
      </c>
      <c r="BB942" s="416">
        <v>1810.9135428649374</v>
      </c>
      <c r="BC942" s="416">
        <v>1.9711707488573771</v>
      </c>
      <c r="BD942" s="416">
        <v>1295.1101605531467</v>
      </c>
      <c r="BE942" s="416">
        <v>478.96067368703012</v>
      </c>
      <c r="BF942" s="416">
        <v>162.15355091995781</v>
      </c>
      <c r="BG942" s="416">
        <v>84.996158704116041</v>
      </c>
      <c r="BH942" s="416">
        <v>21.272492888571641</v>
      </c>
      <c r="BI942" s="416">
        <v>5.2610228163960731</v>
      </c>
      <c r="BJ942" s="416">
        <v>2.0516426422907146</v>
      </c>
      <c r="BK942" s="416">
        <v>0</v>
      </c>
      <c r="BL942" s="416">
        <v>2051.7768729603658</v>
      </c>
      <c r="BM942" s="416">
        <v>5.22</v>
      </c>
      <c r="BN942" s="416">
        <v>2233.48</v>
      </c>
      <c r="BO942" s="416">
        <v>931.15</v>
      </c>
      <c r="BP942" s="416">
        <v>389.28</v>
      </c>
      <c r="BQ942" s="416">
        <v>218.5</v>
      </c>
      <c r="BR942" s="416">
        <v>61.9</v>
      </c>
      <c r="BS942" s="416">
        <v>19.34</v>
      </c>
      <c r="BT942" s="416">
        <v>3.82</v>
      </c>
      <c r="BU942" s="416">
        <v>0</v>
      </c>
      <c r="BV942" s="416">
        <v>3862.6900000000005</v>
      </c>
      <c r="BW942" s="416">
        <v>0</v>
      </c>
      <c r="BX942" s="416">
        <v>0</v>
      </c>
      <c r="BY942" s="416">
        <v>0</v>
      </c>
      <c r="BZ942" s="416">
        <v>0</v>
      </c>
      <c r="CA942" s="416">
        <v>0</v>
      </c>
      <c r="CB942" s="416">
        <v>0</v>
      </c>
      <c r="CC942" s="416">
        <v>0</v>
      </c>
      <c r="CD942" s="416">
        <v>0</v>
      </c>
      <c r="CE942" s="416">
        <v>0</v>
      </c>
      <c r="CF942" s="416">
        <v>0</v>
      </c>
      <c r="CG942" s="247"/>
      <c r="CH942" s="247"/>
      <c r="CI942" s="247"/>
      <c r="CJ942" s="247"/>
      <c r="CK942" s="247"/>
      <c r="CL942" s="247"/>
      <c r="CM942" s="247"/>
      <c r="CN942" s="247"/>
      <c r="CO942" s="247"/>
      <c r="CP942" s="247"/>
      <c r="CQ942" s="247"/>
      <c r="CR942" s="247"/>
      <c r="CS942" s="247"/>
      <c r="CT942" s="247"/>
      <c r="CU942" s="247"/>
      <c r="CV942" s="247"/>
      <c r="CW942" s="247"/>
      <c r="CX942" s="247"/>
      <c r="CY942" s="247"/>
      <c r="CZ942" s="247"/>
      <c r="DA942" s="247"/>
      <c r="DB942" s="247"/>
      <c r="DC942" s="247"/>
      <c r="DD942" s="247"/>
      <c r="DE942" s="247"/>
    </row>
    <row r="943" spans="1:109" x14ac:dyDescent="0.2">
      <c r="A943" s="150" t="s">
        <v>687</v>
      </c>
      <c r="B943" s="151" t="s">
        <v>284</v>
      </c>
      <c r="C943" s="152" t="s">
        <v>285</v>
      </c>
      <c r="D943" s="404" t="s">
        <v>330</v>
      </c>
      <c r="E943" s="416">
        <v>2482.37</v>
      </c>
      <c r="F943" s="416">
        <v>1420987.93</v>
      </c>
      <c r="G943" s="416">
        <v>2264194.98</v>
      </c>
      <c r="H943" s="416">
        <v>1168889</v>
      </c>
      <c r="I943" s="416">
        <v>492743.91</v>
      </c>
      <c r="J943" s="416">
        <v>204580.19</v>
      </c>
      <c r="K943" s="416">
        <v>73189.59</v>
      </c>
      <c r="L943" s="416">
        <v>20016.75</v>
      </c>
      <c r="M943" s="416">
        <v>0</v>
      </c>
      <c r="N943" s="416">
        <v>5647084.7200000007</v>
      </c>
      <c r="O943" s="416">
        <v>6944.94</v>
      </c>
      <c r="P943" s="416">
        <v>1380443.87</v>
      </c>
      <c r="Q943" s="416">
        <v>1568193.88</v>
      </c>
      <c r="R943" s="416">
        <v>526208.87</v>
      </c>
      <c r="S943" s="416">
        <v>216690.05</v>
      </c>
      <c r="T943" s="416">
        <v>85749.09</v>
      </c>
      <c r="U943" s="416">
        <v>14204.49</v>
      </c>
      <c r="V943" s="416">
        <v>4016.75</v>
      </c>
      <c r="W943" s="416">
        <v>0</v>
      </c>
      <c r="X943" s="416">
        <v>3802451.94</v>
      </c>
      <c r="Y943" s="416">
        <v>9427.31</v>
      </c>
      <c r="Z943" s="416">
        <v>2801431.8</v>
      </c>
      <c r="AA943" s="416">
        <v>3832388.86</v>
      </c>
      <c r="AB943" s="416">
        <v>1695097.87</v>
      </c>
      <c r="AC943" s="416">
        <v>709433.96</v>
      </c>
      <c r="AD943" s="416">
        <v>290329.28000000003</v>
      </c>
      <c r="AE943" s="416">
        <v>87394.08</v>
      </c>
      <c r="AF943" s="416">
        <v>24033.5</v>
      </c>
      <c r="AG943" s="416">
        <v>0</v>
      </c>
      <c r="AH943" s="416">
        <v>9449536.6600000001</v>
      </c>
      <c r="AI943" s="416">
        <v>861.17222222222222</v>
      </c>
      <c r="AJ943" s="416">
        <v>1033.4066666666665</v>
      </c>
      <c r="AK943" s="416">
        <v>1205.6411111111111</v>
      </c>
      <c r="AL943" s="416">
        <v>1377.8755555555554</v>
      </c>
      <c r="AM943" s="416">
        <v>1550.11</v>
      </c>
      <c r="AN943" s="416">
        <v>1894.578888888889</v>
      </c>
      <c r="AO943" s="416">
        <v>2239.0477777777778</v>
      </c>
      <c r="AP943" s="416">
        <v>2583.5166666666664</v>
      </c>
      <c r="AQ943" s="416">
        <v>3100.22</v>
      </c>
      <c r="AR943" s="416">
        <v>0</v>
      </c>
      <c r="AS943" s="416">
        <v>2.8825476901639235</v>
      </c>
      <c r="AT943" s="416">
        <v>1375.0520253401373</v>
      </c>
      <c r="AU943" s="416">
        <v>1878.0008073159786</v>
      </c>
      <c r="AV943" s="416">
        <v>848.32697356961773</v>
      </c>
      <c r="AW943" s="416">
        <v>317.87673777989949</v>
      </c>
      <c r="AX943" s="416">
        <v>107.98187987831949</v>
      </c>
      <c r="AY943" s="416">
        <v>32.687819673343277</v>
      </c>
      <c r="AZ943" s="416">
        <v>7.7478695060350562</v>
      </c>
      <c r="BA943" s="416">
        <v>0</v>
      </c>
      <c r="BB943" s="416">
        <v>4570.5566607534956</v>
      </c>
      <c r="BC943" s="416">
        <v>8.0645192921792646</v>
      </c>
      <c r="BD943" s="416">
        <v>1335.8186225493678</v>
      </c>
      <c r="BE943" s="416">
        <v>1300.7136746977403</v>
      </c>
      <c r="BF943" s="416">
        <v>381.89869025424008</v>
      </c>
      <c r="BG943" s="416">
        <v>139.79011166949442</v>
      </c>
      <c r="BH943" s="416">
        <v>45.260237250025071</v>
      </c>
      <c r="BI943" s="416">
        <v>6.343987002411243</v>
      </c>
      <c r="BJ943" s="416">
        <v>1.5547606298907821</v>
      </c>
      <c r="BK943" s="416">
        <v>0</v>
      </c>
      <c r="BL943" s="416">
        <v>3219.4446033453492</v>
      </c>
      <c r="BM943" s="416">
        <v>10.95</v>
      </c>
      <c r="BN943" s="416">
        <v>2710.87</v>
      </c>
      <c r="BO943" s="416">
        <v>3178.71</v>
      </c>
      <c r="BP943" s="416">
        <v>1230.23</v>
      </c>
      <c r="BQ943" s="416">
        <v>457.67</v>
      </c>
      <c r="BR943" s="416">
        <v>153.24</v>
      </c>
      <c r="BS943" s="416">
        <v>39.03</v>
      </c>
      <c r="BT943" s="416">
        <v>9.3000000000000007</v>
      </c>
      <c r="BU943" s="416">
        <v>0</v>
      </c>
      <c r="BV943" s="416">
        <v>7790</v>
      </c>
      <c r="BW943" s="416">
        <v>0</v>
      </c>
      <c r="BX943" s="416">
        <v>0</v>
      </c>
      <c r="BY943" s="416">
        <v>0</v>
      </c>
      <c r="BZ943" s="416">
        <v>0</v>
      </c>
      <c r="CA943" s="416">
        <v>0</v>
      </c>
      <c r="CB943" s="416">
        <v>0</v>
      </c>
      <c r="CC943" s="416">
        <v>0</v>
      </c>
      <c r="CD943" s="416">
        <v>0</v>
      </c>
      <c r="CE943" s="416">
        <v>0</v>
      </c>
      <c r="CF943" s="416">
        <v>0</v>
      </c>
      <c r="CG943" s="247"/>
      <c r="CH943" s="247"/>
      <c r="CI943" s="247"/>
      <c r="CJ943" s="247"/>
      <c r="CK943" s="247"/>
      <c r="CL943" s="247"/>
      <c r="CM943" s="247"/>
      <c r="CN943" s="247"/>
      <c r="CO943" s="247"/>
      <c r="CP943" s="247"/>
      <c r="CQ943" s="247"/>
      <c r="CR943" s="247"/>
      <c r="CS943" s="247"/>
      <c r="CT943" s="247"/>
      <c r="CU943" s="247"/>
      <c r="CV943" s="247"/>
      <c r="CW943" s="247"/>
      <c r="CX943" s="247"/>
      <c r="CY943" s="247"/>
      <c r="CZ943" s="247"/>
      <c r="DA943" s="247"/>
      <c r="DB943" s="247"/>
      <c r="DC943" s="247"/>
      <c r="DD943" s="247"/>
      <c r="DE943" s="247"/>
    </row>
    <row r="944" spans="1:109" x14ac:dyDescent="0.2">
      <c r="A944" s="150" t="s">
        <v>689</v>
      </c>
      <c r="B944" s="151" t="s">
        <v>276</v>
      </c>
      <c r="C944" s="152" t="s">
        <v>285</v>
      </c>
      <c r="D944" s="404" t="s">
        <v>688</v>
      </c>
      <c r="E944" s="416">
        <v>871</v>
      </c>
      <c r="F944" s="416">
        <v>741444</v>
      </c>
      <c r="G944" s="416">
        <v>884070</v>
      </c>
      <c r="H944" s="416">
        <v>586464</v>
      </c>
      <c r="I944" s="416">
        <v>366514</v>
      </c>
      <c r="J944" s="416">
        <v>214959</v>
      </c>
      <c r="K944" s="416">
        <v>78040</v>
      </c>
      <c r="L944" s="416">
        <v>40212</v>
      </c>
      <c r="M944" s="416">
        <v>2547</v>
      </c>
      <c r="N944" s="416">
        <v>2915121</v>
      </c>
      <c r="O944" s="416">
        <v>3587</v>
      </c>
      <c r="P944" s="416">
        <v>381029</v>
      </c>
      <c r="Q944" s="416">
        <v>717900</v>
      </c>
      <c r="R944" s="416">
        <v>446108</v>
      </c>
      <c r="S944" s="416">
        <v>138025</v>
      </c>
      <c r="T944" s="416">
        <v>56990</v>
      </c>
      <c r="U944" s="416">
        <v>16933</v>
      </c>
      <c r="V944" s="416">
        <v>4294.66</v>
      </c>
      <c r="W944" s="416">
        <v>0</v>
      </c>
      <c r="X944" s="416">
        <v>1764866.66</v>
      </c>
      <c r="Y944" s="416">
        <v>4458</v>
      </c>
      <c r="Z944" s="416">
        <v>1122473</v>
      </c>
      <c r="AA944" s="416">
        <v>1601970</v>
      </c>
      <c r="AB944" s="416">
        <v>1032572</v>
      </c>
      <c r="AC944" s="416">
        <v>504539</v>
      </c>
      <c r="AD944" s="416">
        <v>271949</v>
      </c>
      <c r="AE944" s="416">
        <v>94973</v>
      </c>
      <c r="AF944" s="416">
        <v>44506.66</v>
      </c>
      <c r="AG944" s="416">
        <v>2547</v>
      </c>
      <c r="AH944" s="416">
        <v>4679987.66</v>
      </c>
      <c r="AI944" s="416">
        <v>889.17777777777781</v>
      </c>
      <c r="AJ944" s="416">
        <v>1067.0133333333333</v>
      </c>
      <c r="AK944" s="416">
        <v>1244.848888888889</v>
      </c>
      <c r="AL944" s="416">
        <v>1422.6844444444444</v>
      </c>
      <c r="AM944" s="416">
        <v>1600.52</v>
      </c>
      <c r="AN944" s="416">
        <v>1956.1911111111112</v>
      </c>
      <c r="AO944" s="416">
        <v>2311.862222222222</v>
      </c>
      <c r="AP944" s="416">
        <v>2667.5333333333333</v>
      </c>
      <c r="AQ944" s="416">
        <v>3201.04</v>
      </c>
      <c r="AR944" s="416">
        <v>0</v>
      </c>
      <c r="AS944" s="416">
        <v>0.97955664409067045</v>
      </c>
      <c r="AT944" s="416">
        <v>694.87791467772979</v>
      </c>
      <c r="AU944" s="416">
        <v>710.18258351749967</v>
      </c>
      <c r="AV944" s="416">
        <v>412.22352735361011</v>
      </c>
      <c r="AW944" s="416">
        <v>228.99682603153974</v>
      </c>
      <c r="AX944" s="416">
        <v>109.8865027956823</v>
      </c>
      <c r="AY944" s="416">
        <v>33.756336882820776</v>
      </c>
      <c r="AZ944" s="416">
        <v>15.074600754754705</v>
      </c>
      <c r="BA944" s="416">
        <v>0.79567890435608424</v>
      </c>
      <c r="BB944" s="416">
        <v>2206.7735275620835</v>
      </c>
      <c r="BC944" s="416">
        <v>4.0340639292230023</v>
      </c>
      <c r="BD944" s="416">
        <v>357.09863044510536</v>
      </c>
      <c r="BE944" s="416">
        <v>576.69650220821086</v>
      </c>
      <c r="BF944" s="416">
        <v>313.56777797215909</v>
      </c>
      <c r="BG944" s="416">
        <v>86.237597780721273</v>
      </c>
      <c r="BH944" s="416">
        <v>29.133145364120296</v>
      </c>
      <c r="BI944" s="416">
        <v>7.3243984166684291</v>
      </c>
      <c r="BJ944" s="416">
        <v>1.609974258366031</v>
      </c>
      <c r="BK944" s="416">
        <v>0</v>
      </c>
      <c r="BL944" s="416">
        <v>1375.7020903745743</v>
      </c>
      <c r="BM944" s="416">
        <v>5.01</v>
      </c>
      <c r="BN944" s="416">
        <v>1051.98</v>
      </c>
      <c r="BO944" s="416">
        <v>1286.8800000000001</v>
      </c>
      <c r="BP944" s="416">
        <v>725.79</v>
      </c>
      <c r="BQ944" s="416">
        <v>315.23</v>
      </c>
      <c r="BR944" s="416">
        <v>139.02000000000001</v>
      </c>
      <c r="BS944" s="416">
        <v>41.08</v>
      </c>
      <c r="BT944" s="416">
        <v>16.68</v>
      </c>
      <c r="BU944" s="416">
        <v>0.8</v>
      </c>
      <c r="BV944" s="416">
        <v>3582.47</v>
      </c>
      <c r="BW944" s="416">
        <v>0</v>
      </c>
      <c r="BX944" s="416">
        <v>0</v>
      </c>
      <c r="BY944" s="416">
        <v>0</v>
      </c>
      <c r="BZ944" s="416">
        <v>0</v>
      </c>
      <c r="CA944" s="416">
        <v>0</v>
      </c>
      <c r="CB944" s="416">
        <v>0</v>
      </c>
      <c r="CC944" s="416">
        <v>0</v>
      </c>
      <c r="CD944" s="416">
        <v>0</v>
      </c>
      <c r="CE944" s="416">
        <v>0</v>
      </c>
      <c r="CF944" s="416">
        <v>0</v>
      </c>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DE944" s="247"/>
    </row>
    <row r="945" spans="1:109" x14ac:dyDescent="0.2">
      <c r="A945" s="150" t="s">
        <v>691</v>
      </c>
      <c r="B945" s="151" t="s">
        <v>276</v>
      </c>
      <c r="C945" s="152" t="s">
        <v>279</v>
      </c>
      <c r="D945" s="404" t="s">
        <v>690</v>
      </c>
      <c r="E945" s="416">
        <v>1810</v>
      </c>
      <c r="F945" s="416">
        <v>1477623</v>
      </c>
      <c r="G945" s="416">
        <v>617517</v>
      </c>
      <c r="H945" s="416">
        <v>492694</v>
      </c>
      <c r="I945" s="416">
        <v>128832</v>
      </c>
      <c r="J945" s="416">
        <v>26597</v>
      </c>
      <c r="K945" s="416">
        <v>5649</v>
      </c>
      <c r="L945" s="416">
        <v>1055</v>
      </c>
      <c r="M945" s="416">
        <v>0</v>
      </c>
      <c r="N945" s="416">
        <v>2751777</v>
      </c>
      <c r="O945" s="416">
        <v>8948</v>
      </c>
      <c r="P945" s="416">
        <v>1148509</v>
      </c>
      <c r="Q945" s="416">
        <v>257967</v>
      </c>
      <c r="R945" s="416">
        <v>168520</v>
      </c>
      <c r="S945" s="416">
        <v>59642</v>
      </c>
      <c r="T945" s="416">
        <v>23469</v>
      </c>
      <c r="U945" s="416">
        <v>3272</v>
      </c>
      <c r="V945" s="416">
        <v>1377</v>
      </c>
      <c r="W945" s="416">
        <v>0</v>
      </c>
      <c r="X945" s="416">
        <v>1671704</v>
      </c>
      <c r="Y945" s="416">
        <v>10758</v>
      </c>
      <c r="Z945" s="416">
        <v>2626132</v>
      </c>
      <c r="AA945" s="416">
        <v>875484</v>
      </c>
      <c r="AB945" s="416">
        <v>661214</v>
      </c>
      <c r="AC945" s="416">
        <v>188474</v>
      </c>
      <c r="AD945" s="416">
        <v>50066</v>
      </c>
      <c r="AE945" s="416">
        <v>8921</v>
      </c>
      <c r="AF945" s="416">
        <v>2432</v>
      </c>
      <c r="AG945" s="416">
        <v>0</v>
      </c>
      <c r="AH945" s="416">
        <v>4423481</v>
      </c>
      <c r="AI945" s="416">
        <v>817.12222222222226</v>
      </c>
      <c r="AJ945" s="416">
        <v>980.54666666666662</v>
      </c>
      <c r="AK945" s="416">
        <v>1143.971111111111</v>
      </c>
      <c r="AL945" s="416">
        <v>1307.3955555555553</v>
      </c>
      <c r="AM945" s="416">
        <v>1470.82</v>
      </c>
      <c r="AN945" s="416">
        <v>1797.6688888888889</v>
      </c>
      <c r="AO945" s="416">
        <v>2124.5177777777776</v>
      </c>
      <c r="AP945" s="416">
        <v>2451.3666666666668</v>
      </c>
      <c r="AQ945" s="416">
        <v>2941.64</v>
      </c>
      <c r="AR945" s="416">
        <v>0</v>
      </c>
      <c r="AS945" s="416">
        <v>2.215090901673896</v>
      </c>
      <c r="AT945" s="416">
        <v>1506.9379665764677</v>
      </c>
      <c r="AU945" s="416">
        <v>539.80121875649547</v>
      </c>
      <c r="AV945" s="416">
        <v>376.85151820073162</v>
      </c>
      <c r="AW945" s="416">
        <v>87.591955507811974</v>
      </c>
      <c r="AX945" s="416">
        <v>14.795271901511958</v>
      </c>
      <c r="AY945" s="416">
        <v>2.6589563330972887</v>
      </c>
      <c r="AZ945" s="416">
        <v>0.43037217334548072</v>
      </c>
      <c r="BA945" s="416">
        <v>0</v>
      </c>
      <c r="BB945" s="416">
        <v>2531.2823503511358</v>
      </c>
      <c r="BC945" s="416">
        <v>10.950626181313824</v>
      </c>
      <c r="BD945" s="416">
        <v>1171.2945839735658</v>
      </c>
      <c r="BE945" s="416">
        <v>225.50132384850437</v>
      </c>
      <c r="BF945" s="416">
        <v>128.89748575624483</v>
      </c>
      <c r="BG945" s="416">
        <v>40.550169293319378</v>
      </c>
      <c r="BH945" s="416">
        <v>13.055240675887662</v>
      </c>
      <c r="BI945" s="416">
        <v>1.5401142010788331</v>
      </c>
      <c r="BJ945" s="416">
        <v>0.56172747175045212</v>
      </c>
      <c r="BK945" s="416">
        <v>0</v>
      </c>
      <c r="BL945" s="416">
        <v>1592.3512714016649</v>
      </c>
      <c r="BM945" s="416">
        <v>13.17</v>
      </c>
      <c r="BN945" s="416">
        <v>2678.23</v>
      </c>
      <c r="BO945" s="416">
        <v>765.3</v>
      </c>
      <c r="BP945" s="416">
        <v>505.75</v>
      </c>
      <c r="BQ945" s="416">
        <v>128.13999999999999</v>
      </c>
      <c r="BR945" s="416">
        <v>27.85</v>
      </c>
      <c r="BS945" s="416">
        <v>4.2</v>
      </c>
      <c r="BT945" s="416">
        <v>0.99</v>
      </c>
      <c r="BU945" s="416">
        <v>0</v>
      </c>
      <c r="BV945" s="416">
        <v>4123.6299999999992</v>
      </c>
      <c r="BW945" s="416">
        <v>13.17</v>
      </c>
      <c r="BX945" s="416">
        <v>2678.22</v>
      </c>
      <c r="BY945" s="416">
        <v>765.3</v>
      </c>
      <c r="BZ945" s="416">
        <v>505.75</v>
      </c>
      <c r="CA945" s="416">
        <v>128.13999999999999</v>
      </c>
      <c r="CB945" s="416">
        <v>27.85</v>
      </c>
      <c r="CC945" s="416">
        <v>4.2</v>
      </c>
      <c r="CD945" s="416">
        <v>0.99</v>
      </c>
      <c r="CE945" s="416">
        <v>0</v>
      </c>
      <c r="CF945" s="416">
        <v>4123.619999999999</v>
      </c>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DE945" s="247"/>
    </row>
    <row r="946" spans="1:109" x14ac:dyDescent="0.2">
      <c r="A946" s="150" t="s">
        <v>693</v>
      </c>
      <c r="B946" s="151" t="s">
        <v>276</v>
      </c>
      <c r="C946" s="152" t="s">
        <v>279</v>
      </c>
      <c r="D946" s="404" t="s">
        <v>692</v>
      </c>
      <c r="E946" s="416">
        <v>1636</v>
      </c>
      <c r="F946" s="416">
        <v>1761580</v>
      </c>
      <c r="G946" s="416">
        <v>766289</v>
      </c>
      <c r="H946" s="416">
        <v>408890</v>
      </c>
      <c r="I946" s="416">
        <v>208915</v>
      </c>
      <c r="J946" s="416">
        <v>83697</v>
      </c>
      <c r="K946" s="416">
        <v>33948</v>
      </c>
      <c r="L946" s="416">
        <v>7073</v>
      </c>
      <c r="M946" s="416">
        <v>0</v>
      </c>
      <c r="N946" s="416">
        <v>3272028</v>
      </c>
      <c r="O946" s="416">
        <v>2369</v>
      </c>
      <c r="P946" s="416">
        <v>1989172</v>
      </c>
      <c r="Q946" s="416">
        <v>661155</v>
      </c>
      <c r="R946" s="416">
        <v>212751</v>
      </c>
      <c r="S946" s="416">
        <v>109128</v>
      </c>
      <c r="T946" s="416">
        <v>50646</v>
      </c>
      <c r="U946" s="416">
        <v>24228</v>
      </c>
      <c r="V946" s="416">
        <v>1455</v>
      </c>
      <c r="W946" s="416">
        <v>0</v>
      </c>
      <c r="X946" s="416">
        <v>3050904</v>
      </c>
      <c r="Y946" s="416">
        <v>4005</v>
      </c>
      <c r="Z946" s="416">
        <v>3750752</v>
      </c>
      <c r="AA946" s="416">
        <v>1427444</v>
      </c>
      <c r="AB946" s="416">
        <v>621641</v>
      </c>
      <c r="AC946" s="416">
        <v>318043</v>
      </c>
      <c r="AD946" s="416">
        <v>134343</v>
      </c>
      <c r="AE946" s="416">
        <v>58176</v>
      </c>
      <c r="AF946" s="416">
        <v>8528</v>
      </c>
      <c r="AG946" s="416">
        <v>0</v>
      </c>
      <c r="AH946" s="416">
        <v>6322932</v>
      </c>
      <c r="AI946" s="416">
        <v>808.48333333333335</v>
      </c>
      <c r="AJ946" s="416">
        <v>970.18</v>
      </c>
      <c r="AK946" s="416">
        <v>1131.8766666666668</v>
      </c>
      <c r="AL946" s="416">
        <v>1293.5733333333333</v>
      </c>
      <c r="AM946" s="416">
        <v>1455.27</v>
      </c>
      <c r="AN946" s="416">
        <v>1778.6633333333334</v>
      </c>
      <c r="AO946" s="416">
        <v>2102.0566666666664</v>
      </c>
      <c r="AP946" s="416">
        <v>2425.4500000000003</v>
      </c>
      <c r="AQ946" s="416">
        <v>2910.54</v>
      </c>
      <c r="AR946" s="416">
        <v>0</v>
      </c>
      <c r="AS946" s="416">
        <v>2.0235420231297283</v>
      </c>
      <c r="AT946" s="416">
        <v>1815.7249170257066</v>
      </c>
      <c r="AU946" s="416">
        <v>677.00750670715001</v>
      </c>
      <c r="AV946" s="416">
        <v>316.09340534746133</v>
      </c>
      <c r="AW946" s="416">
        <v>143.5575528939647</v>
      </c>
      <c r="AX946" s="416">
        <v>47.056122668895554</v>
      </c>
      <c r="AY946" s="416">
        <v>16.149897639930419</v>
      </c>
      <c r="AZ946" s="416">
        <v>2.9161598878558617</v>
      </c>
      <c r="BA946" s="416">
        <v>0</v>
      </c>
      <c r="BB946" s="416">
        <v>3020.5291041940941</v>
      </c>
      <c r="BC946" s="416">
        <v>2.9301779051310066</v>
      </c>
      <c r="BD946" s="416">
        <v>2050.312313178998</v>
      </c>
      <c r="BE946" s="416">
        <v>584.12282845893094</v>
      </c>
      <c r="BF946" s="416">
        <v>164.46767610134202</v>
      </c>
      <c r="BG946" s="416">
        <v>74.98814652950999</v>
      </c>
      <c r="BH946" s="416">
        <v>28.474191293461942</v>
      </c>
      <c r="BI946" s="416">
        <v>11.525854837405273</v>
      </c>
      <c r="BJ946" s="416">
        <v>0.59988868045105026</v>
      </c>
      <c r="BK946" s="416">
        <v>0</v>
      </c>
      <c r="BL946" s="416">
        <v>2917.4210769852302</v>
      </c>
      <c r="BM946" s="416">
        <v>4.95</v>
      </c>
      <c r="BN946" s="416">
        <v>3866.04</v>
      </c>
      <c r="BO946" s="416">
        <v>1261.1300000000001</v>
      </c>
      <c r="BP946" s="416">
        <v>480.56</v>
      </c>
      <c r="BQ946" s="416">
        <v>218.55</v>
      </c>
      <c r="BR946" s="416">
        <v>75.53</v>
      </c>
      <c r="BS946" s="416">
        <v>27.68</v>
      </c>
      <c r="BT946" s="416">
        <v>3.52</v>
      </c>
      <c r="BU946" s="416">
        <v>0</v>
      </c>
      <c r="BV946" s="416">
        <v>5937.9600000000009</v>
      </c>
      <c r="BW946" s="416">
        <v>0</v>
      </c>
      <c r="BX946" s="416">
        <v>0</v>
      </c>
      <c r="BY946" s="416">
        <v>0</v>
      </c>
      <c r="BZ946" s="416">
        <v>0</v>
      </c>
      <c r="CA946" s="416">
        <v>0</v>
      </c>
      <c r="CB946" s="416">
        <v>0</v>
      </c>
      <c r="CC946" s="416">
        <v>0</v>
      </c>
      <c r="CD946" s="416">
        <v>0</v>
      </c>
      <c r="CE946" s="416">
        <v>0</v>
      </c>
      <c r="CF946" s="416">
        <v>0</v>
      </c>
      <c r="CG946" s="247"/>
      <c r="CH946" s="247"/>
      <c r="CI946" s="247"/>
      <c r="CJ946" s="247"/>
      <c r="CK946" s="247"/>
      <c r="CL946" s="247"/>
      <c r="CM946" s="247"/>
      <c r="CN946" s="247"/>
      <c r="CO946" s="247"/>
      <c r="CP946" s="247"/>
      <c r="CQ946" s="247"/>
      <c r="CR946" s="247"/>
      <c r="CS946" s="247"/>
      <c r="CT946" s="247"/>
      <c r="CU946" s="247"/>
      <c r="CV946" s="247"/>
      <c r="CW946" s="247"/>
      <c r="CX946" s="247"/>
      <c r="CY946" s="247"/>
      <c r="CZ946" s="247"/>
      <c r="DA946" s="247"/>
      <c r="DB946" s="247"/>
      <c r="DC946" s="247"/>
      <c r="DD946" s="247"/>
      <c r="DE946" s="247"/>
    </row>
    <row r="947" spans="1:109" x14ac:dyDescent="0.2">
      <c r="A947" s="150" t="s">
        <v>695</v>
      </c>
      <c r="B947" s="151" t="s">
        <v>276</v>
      </c>
      <c r="C947" s="152" t="s">
        <v>278</v>
      </c>
      <c r="D947" s="404" t="s">
        <v>694</v>
      </c>
      <c r="E947" s="416">
        <v>668</v>
      </c>
      <c r="F947" s="416">
        <v>464325</v>
      </c>
      <c r="G947" s="416">
        <v>873505</v>
      </c>
      <c r="H947" s="416">
        <v>718034</v>
      </c>
      <c r="I947" s="416">
        <v>382810</v>
      </c>
      <c r="J947" s="416">
        <v>200920</v>
      </c>
      <c r="K947" s="416">
        <v>94733</v>
      </c>
      <c r="L947" s="416">
        <v>45125</v>
      </c>
      <c r="M947" s="416">
        <v>3205</v>
      </c>
      <c r="N947" s="416">
        <v>2783325</v>
      </c>
      <c r="O947" s="416">
        <v>3115</v>
      </c>
      <c r="P947" s="416">
        <v>536544</v>
      </c>
      <c r="Q947" s="416">
        <v>815950</v>
      </c>
      <c r="R947" s="416">
        <v>532208</v>
      </c>
      <c r="S947" s="416">
        <v>159611</v>
      </c>
      <c r="T947" s="416">
        <v>80296</v>
      </c>
      <c r="U947" s="416">
        <v>37342</v>
      </c>
      <c r="V947" s="416">
        <v>20430</v>
      </c>
      <c r="W947" s="416">
        <v>0</v>
      </c>
      <c r="X947" s="416">
        <v>2185496</v>
      </c>
      <c r="Y947" s="416">
        <v>3783</v>
      </c>
      <c r="Z947" s="416">
        <v>1000869</v>
      </c>
      <c r="AA947" s="416">
        <v>1689455</v>
      </c>
      <c r="AB947" s="416">
        <v>1250242</v>
      </c>
      <c r="AC947" s="416">
        <v>542421</v>
      </c>
      <c r="AD947" s="416">
        <v>281216</v>
      </c>
      <c r="AE947" s="416">
        <v>132075</v>
      </c>
      <c r="AF947" s="416">
        <v>65555</v>
      </c>
      <c r="AG947" s="416">
        <v>3205</v>
      </c>
      <c r="AH947" s="416">
        <v>4968821</v>
      </c>
      <c r="AI947" s="416">
        <v>891.46111111111122</v>
      </c>
      <c r="AJ947" s="416">
        <v>1069.7533333333333</v>
      </c>
      <c r="AK947" s="416">
        <v>1248.0455555555557</v>
      </c>
      <c r="AL947" s="416">
        <v>1426.3377777777778</v>
      </c>
      <c r="AM947" s="416">
        <v>1604.63</v>
      </c>
      <c r="AN947" s="416">
        <v>1961.2144444444448</v>
      </c>
      <c r="AO947" s="416">
        <v>2317.798888888889</v>
      </c>
      <c r="AP947" s="416">
        <v>2674.3833333333337</v>
      </c>
      <c r="AQ947" s="416">
        <v>3209.26</v>
      </c>
      <c r="AR947" s="416">
        <v>0</v>
      </c>
      <c r="AS947" s="416">
        <v>0.74933162161993716</v>
      </c>
      <c r="AT947" s="416">
        <v>434.0486591924618</v>
      </c>
      <c r="AU947" s="416">
        <v>699.89832992207369</v>
      </c>
      <c r="AV947" s="416">
        <v>503.4109109265064</v>
      </c>
      <c r="AW947" s="416">
        <v>238.56589992708598</v>
      </c>
      <c r="AX947" s="416">
        <v>102.44672660307415</v>
      </c>
      <c r="AY947" s="416">
        <v>40.871967129733719</v>
      </c>
      <c r="AZ947" s="416">
        <v>16.873048615568695</v>
      </c>
      <c r="BA947" s="416">
        <v>0.99867259118924601</v>
      </c>
      <c r="BB947" s="416">
        <v>2037.8635465293137</v>
      </c>
      <c r="BC947" s="416">
        <v>3.4942634750690185</v>
      </c>
      <c r="BD947" s="416">
        <v>501.55861475854249</v>
      </c>
      <c r="BE947" s="416">
        <v>653.78222482975593</v>
      </c>
      <c r="BF947" s="416">
        <v>373.12900793329305</v>
      </c>
      <c r="BG947" s="416">
        <v>99.469036475698445</v>
      </c>
      <c r="BH947" s="416">
        <v>40.941978694607016</v>
      </c>
      <c r="BI947" s="416">
        <v>16.110975019882368</v>
      </c>
      <c r="BJ947" s="416">
        <v>7.639144226394869</v>
      </c>
      <c r="BK947" s="416">
        <v>0</v>
      </c>
      <c r="BL947" s="416">
        <v>1696.1252454132432</v>
      </c>
      <c r="BM947" s="416">
        <v>4.24</v>
      </c>
      <c r="BN947" s="416">
        <v>935.61</v>
      </c>
      <c r="BO947" s="416">
        <v>1353.68</v>
      </c>
      <c r="BP947" s="416">
        <v>876.54</v>
      </c>
      <c r="BQ947" s="416">
        <v>338.03</v>
      </c>
      <c r="BR947" s="416">
        <v>143.38999999999999</v>
      </c>
      <c r="BS947" s="416">
        <v>56.98</v>
      </c>
      <c r="BT947" s="416">
        <v>24.51</v>
      </c>
      <c r="BU947" s="416">
        <v>1</v>
      </c>
      <c r="BV947" s="416">
        <v>3733.9800000000005</v>
      </c>
      <c r="BW947" s="416">
        <v>4.24</v>
      </c>
      <c r="BX947" s="416">
        <v>935.61</v>
      </c>
      <c r="BY947" s="416">
        <v>1353.68</v>
      </c>
      <c r="BZ947" s="416">
        <v>876.54</v>
      </c>
      <c r="CA947" s="416">
        <v>338.03</v>
      </c>
      <c r="CB947" s="416">
        <v>143.38999999999999</v>
      </c>
      <c r="CC947" s="416">
        <v>56.98</v>
      </c>
      <c r="CD947" s="416">
        <v>24.51</v>
      </c>
      <c r="CE947" s="416">
        <v>1</v>
      </c>
      <c r="CF947" s="416">
        <v>3733.9800000000005</v>
      </c>
      <c r="CG947" s="247"/>
      <c r="CH947" s="247"/>
      <c r="CI947" s="247"/>
      <c r="CJ947" s="247"/>
      <c r="CK947" s="247"/>
      <c r="CL947" s="247"/>
      <c r="CM947" s="247"/>
      <c r="CN947" s="247"/>
      <c r="CO947" s="247"/>
      <c r="CP947" s="247"/>
      <c r="CQ947" s="247"/>
      <c r="CR947" s="247"/>
      <c r="CS947" s="247"/>
      <c r="CT947" s="247"/>
      <c r="CU947" s="247"/>
      <c r="CV947" s="247"/>
      <c r="CW947" s="247"/>
      <c r="CX947" s="247"/>
      <c r="CY947" s="247"/>
      <c r="CZ947" s="247"/>
      <c r="DA947" s="247"/>
      <c r="DB947" s="247"/>
      <c r="DC947" s="247"/>
      <c r="DD947" s="247"/>
      <c r="DE947" s="247"/>
    </row>
    <row r="948" spans="1:109" x14ac:dyDescent="0.2">
      <c r="A948" s="150" t="s">
        <v>697</v>
      </c>
      <c r="B948" s="151" t="s">
        <v>276</v>
      </c>
      <c r="C948" s="152" t="s">
        <v>69</v>
      </c>
      <c r="D948" s="404" t="s">
        <v>696</v>
      </c>
      <c r="E948" s="416">
        <v>2517</v>
      </c>
      <c r="F948" s="416">
        <v>948838</v>
      </c>
      <c r="G948" s="416">
        <v>1368637</v>
      </c>
      <c r="H948" s="416">
        <v>825990</v>
      </c>
      <c r="I948" s="416">
        <v>354673</v>
      </c>
      <c r="J948" s="416">
        <v>128436</v>
      </c>
      <c r="K948" s="416">
        <v>35120</v>
      </c>
      <c r="L948" s="416">
        <v>17907</v>
      </c>
      <c r="M948" s="416">
        <v>0</v>
      </c>
      <c r="N948" s="416">
        <v>3682118</v>
      </c>
      <c r="O948" s="416">
        <v>7199</v>
      </c>
      <c r="P948" s="416">
        <v>727111</v>
      </c>
      <c r="Q948" s="416">
        <v>1207804</v>
      </c>
      <c r="R948" s="416">
        <v>359400</v>
      </c>
      <c r="S948" s="416">
        <v>140886</v>
      </c>
      <c r="T948" s="416">
        <v>54341</v>
      </c>
      <c r="U948" s="416">
        <v>16439</v>
      </c>
      <c r="V948" s="416">
        <v>2055</v>
      </c>
      <c r="W948" s="416">
        <v>0</v>
      </c>
      <c r="X948" s="416">
        <v>2515235</v>
      </c>
      <c r="Y948" s="416">
        <v>9716</v>
      </c>
      <c r="Z948" s="416">
        <v>1675949</v>
      </c>
      <c r="AA948" s="416">
        <v>2576441</v>
      </c>
      <c r="AB948" s="416">
        <v>1185390</v>
      </c>
      <c r="AC948" s="416">
        <v>495559</v>
      </c>
      <c r="AD948" s="416">
        <v>182777</v>
      </c>
      <c r="AE948" s="416">
        <v>51559</v>
      </c>
      <c r="AF948" s="416">
        <v>19962</v>
      </c>
      <c r="AG948" s="416">
        <v>0</v>
      </c>
      <c r="AH948" s="416">
        <v>6197353</v>
      </c>
      <c r="AI948" s="416">
        <v>861.88333333333344</v>
      </c>
      <c r="AJ948" s="416">
        <v>1034.26</v>
      </c>
      <c r="AK948" s="416">
        <v>1206.6366666666668</v>
      </c>
      <c r="AL948" s="416">
        <v>1379.0133333333333</v>
      </c>
      <c r="AM948" s="416">
        <v>1551.39</v>
      </c>
      <c r="AN948" s="416">
        <v>1896.1433333333337</v>
      </c>
      <c r="AO948" s="416">
        <v>2240.896666666667</v>
      </c>
      <c r="AP948" s="416">
        <v>2585.65</v>
      </c>
      <c r="AQ948" s="416">
        <v>3102.78</v>
      </c>
      <c r="AR948" s="416">
        <v>0</v>
      </c>
      <c r="AS948" s="416">
        <v>2.9203488484520328</v>
      </c>
      <c r="AT948" s="416">
        <v>917.40761510645291</v>
      </c>
      <c r="AU948" s="416">
        <v>1134.2577577895581</v>
      </c>
      <c r="AV948" s="416">
        <v>598.97172857888734</v>
      </c>
      <c r="AW948" s="416">
        <v>228.61627314859575</v>
      </c>
      <c r="AX948" s="416">
        <v>67.735385686384461</v>
      </c>
      <c r="AY948" s="416">
        <v>15.672297845059044</v>
      </c>
      <c r="AZ948" s="416">
        <v>6.9255312977394468</v>
      </c>
      <c r="BA948" s="416">
        <v>0</v>
      </c>
      <c r="BB948" s="416">
        <v>2972.5069383011287</v>
      </c>
      <c r="BC948" s="416">
        <v>8.3526386015121918</v>
      </c>
      <c r="BD948" s="416">
        <v>703.02535145901413</v>
      </c>
      <c r="BE948" s="416">
        <v>1000.9674273669787</v>
      </c>
      <c r="BF948" s="416">
        <v>260.62112041459596</v>
      </c>
      <c r="BG948" s="416">
        <v>90.812755013246175</v>
      </c>
      <c r="BH948" s="416">
        <v>28.658698445792595</v>
      </c>
      <c r="BI948" s="416">
        <v>7.3359027413133724</v>
      </c>
      <c r="BJ948" s="416">
        <v>0.79477114071896815</v>
      </c>
      <c r="BK948" s="416">
        <v>0</v>
      </c>
      <c r="BL948" s="416">
        <v>2100.5686651831725</v>
      </c>
      <c r="BM948" s="416">
        <v>11.27</v>
      </c>
      <c r="BN948" s="416">
        <v>1620.43</v>
      </c>
      <c r="BO948" s="416">
        <v>2135.23</v>
      </c>
      <c r="BP948" s="416">
        <v>859.59</v>
      </c>
      <c r="BQ948" s="416">
        <v>319.43</v>
      </c>
      <c r="BR948" s="416">
        <v>96.39</v>
      </c>
      <c r="BS948" s="416">
        <v>23.01</v>
      </c>
      <c r="BT948" s="416">
        <v>7.72</v>
      </c>
      <c r="BU948" s="416">
        <v>0</v>
      </c>
      <c r="BV948" s="416">
        <v>5073.0700000000015</v>
      </c>
      <c r="BW948" s="416">
        <v>0</v>
      </c>
      <c r="BX948" s="416">
        <v>0</v>
      </c>
      <c r="BY948" s="416">
        <v>0</v>
      </c>
      <c r="BZ948" s="416">
        <v>0</v>
      </c>
      <c r="CA948" s="416">
        <v>0</v>
      </c>
      <c r="CB948" s="416">
        <v>0</v>
      </c>
      <c r="CC948" s="416">
        <v>0</v>
      </c>
      <c r="CD948" s="416">
        <v>0</v>
      </c>
      <c r="CE948" s="416">
        <v>0</v>
      </c>
      <c r="CF948" s="416">
        <v>0</v>
      </c>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DE948" s="247"/>
    </row>
    <row r="949" spans="1:109" x14ac:dyDescent="0.2">
      <c r="A949" s="150" t="s">
        <v>699</v>
      </c>
      <c r="B949" s="151" t="s">
        <v>276</v>
      </c>
      <c r="C949" s="152" t="s">
        <v>279</v>
      </c>
      <c r="D949" s="404" t="s">
        <v>698</v>
      </c>
      <c r="E949" s="416">
        <v>626</v>
      </c>
      <c r="F949" s="416">
        <v>186879</v>
      </c>
      <c r="G949" s="416">
        <v>785550</v>
      </c>
      <c r="H949" s="416">
        <v>442799</v>
      </c>
      <c r="I949" s="416">
        <v>143406</v>
      </c>
      <c r="J949" s="416">
        <v>84677</v>
      </c>
      <c r="K949" s="416">
        <v>45602</v>
      </c>
      <c r="L949" s="416">
        <v>16620</v>
      </c>
      <c r="M949" s="416">
        <v>2979</v>
      </c>
      <c r="N949" s="416">
        <v>1709138</v>
      </c>
      <c r="O949" s="416">
        <v>0</v>
      </c>
      <c r="P949" s="416">
        <v>170540</v>
      </c>
      <c r="Q949" s="416">
        <v>508937</v>
      </c>
      <c r="R949" s="416">
        <v>304303</v>
      </c>
      <c r="S949" s="416">
        <v>71583</v>
      </c>
      <c r="T949" s="416">
        <v>54297</v>
      </c>
      <c r="U949" s="416">
        <v>12840</v>
      </c>
      <c r="V949" s="416">
        <v>16694</v>
      </c>
      <c r="W949" s="416">
        <v>4392</v>
      </c>
      <c r="X949" s="416">
        <v>1143586</v>
      </c>
      <c r="Y949" s="416">
        <v>626</v>
      </c>
      <c r="Z949" s="416">
        <v>357419</v>
      </c>
      <c r="AA949" s="416">
        <v>1294487</v>
      </c>
      <c r="AB949" s="416">
        <v>747102</v>
      </c>
      <c r="AC949" s="416">
        <v>214989</v>
      </c>
      <c r="AD949" s="416">
        <v>138974</v>
      </c>
      <c r="AE949" s="416">
        <v>58442</v>
      </c>
      <c r="AF949" s="416">
        <v>33314</v>
      </c>
      <c r="AG949" s="416">
        <v>7371</v>
      </c>
      <c r="AH949" s="416">
        <v>2852724</v>
      </c>
      <c r="AI949" s="416">
        <v>839.63333333333333</v>
      </c>
      <c r="AJ949" s="416">
        <v>1007.56</v>
      </c>
      <c r="AK949" s="416">
        <v>1175.4866666666667</v>
      </c>
      <c r="AL949" s="416">
        <v>1343.4133333333332</v>
      </c>
      <c r="AM949" s="416">
        <v>1511.34</v>
      </c>
      <c r="AN949" s="416">
        <v>1847.1933333333334</v>
      </c>
      <c r="AO949" s="416">
        <v>2183.0466666666666</v>
      </c>
      <c r="AP949" s="416">
        <v>2518.9</v>
      </c>
      <c r="AQ949" s="416">
        <v>3022.68</v>
      </c>
      <c r="AR949" s="416">
        <v>0</v>
      </c>
      <c r="AS949" s="416">
        <v>0.74556353964031918</v>
      </c>
      <c r="AT949" s="416">
        <v>185.47679542657511</v>
      </c>
      <c r="AU949" s="416">
        <v>668.27640183073106</v>
      </c>
      <c r="AV949" s="416">
        <v>329.6074179205209</v>
      </c>
      <c r="AW949" s="416">
        <v>94.886656874032326</v>
      </c>
      <c r="AX949" s="416">
        <v>45.840897361402341</v>
      </c>
      <c r="AY949" s="416">
        <v>20.889154911942637</v>
      </c>
      <c r="AZ949" s="416">
        <v>6.598118226209853</v>
      </c>
      <c r="BA949" s="416">
        <v>0.98554924768748264</v>
      </c>
      <c r="BB949" s="416">
        <v>1353.3065553387419</v>
      </c>
      <c r="BC949" s="416">
        <v>0</v>
      </c>
      <c r="BD949" s="416">
        <v>169.26039144070825</v>
      </c>
      <c r="BE949" s="416">
        <v>432.95854766536411</v>
      </c>
      <c r="BF949" s="416">
        <v>226.5147981261662</v>
      </c>
      <c r="BG949" s="416">
        <v>47.363928699035299</v>
      </c>
      <c r="BH949" s="416">
        <v>29.394324362365968</v>
      </c>
      <c r="BI949" s="416">
        <v>5.8816882827363592</v>
      </c>
      <c r="BJ949" s="416">
        <v>6.6274961292627728</v>
      </c>
      <c r="BK949" s="416">
        <v>1.4530152050498235</v>
      </c>
      <c r="BL949" s="416">
        <v>919.45418991068891</v>
      </c>
      <c r="BM949" s="416">
        <v>0.75</v>
      </c>
      <c r="BN949" s="416">
        <v>354.74</v>
      </c>
      <c r="BO949" s="416">
        <v>1101.23</v>
      </c>
      <c r="BP949" s="416">
        <v>556.12</v>
      </c>
      <c r="BQ949" s="416">
        <v>142.25</v>
      </c>
      <c r="BR949" s="416">
        <v>75.239999999999995</v>
      </c>
      <c r="BS949" s="416">
        <v>26.77</v>
      </c>
      <c r="BT949" s="416">
        <v>13.23</v>
      </c>
      <c r="BU949" s="416">
        <v>2.44</v>
      </c>
      <c r="BV949" s="416">
        <v>2272.77</v>
      </c>
      <c r="BW949" s="416">
        <v>0</v>
      </c>
      <c r="BX949" s="416">
        <v>0</v>
      </c>
      <c r="BY949" s="416">
        <v>0</v>
      </c>
      <c r="BZ949" s="416">
        <v>0</v>
      </c>
      <c r="CA949" s="416">
        <v>0</v>
      </c>
      <c r="CB949" s="416">
        <v>0</v>
      </c>
      <c r="CC949" s="416">
        <v>0</v>
      </c>
      <c r="CD949" s="416">
        <v>0</v>
      </c>
      <c r="CE949" s="416">
        <v>0</v>
      </c>
      <c r="CF949" s="416">
        <v>0</v>
      </c>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DE949" s="247"/>
    </row>
    <row r="950" spans="1:109" x14ac:dyDescent="0.2">
      <c r="A950" s="150" t="s">
        <v>701</v>
      </c>
      <c r="B950" s="151" t="s">
        <v>276</v>
      </c>
      <c r="C950" s="152" t="s">
        <v>277</v>
      </c>
      <c r="D950" s="404" t="s">
        <v>700</v>
      </c>
      <c r="E950" s="416">
        <v>873</v>
      </c>
      <c r="F950" s="416">
        <v>220661</v>
      </c>
      <c r="G950" s="416">
        <v>540370</v>
      </c>
      <c r="H950" s="416">
        <v>942124</v>
      </c>
      <c r="I950" s="416">
        <v>614069</v>
      </c>
      <c r="J950" s="416">
        <v>206264</v>
      </c>
      <c r="K950" s="416">
        <v>62825</v>
      </c>
      <c r="L950" s="416">
        <v>32341</v>
      </c>
      <c r="M950" s="416">
        <v>1464</v>
      </c>
      <c r="N950" s="416">
        <v>2620991</v>
      </c>
      <c r="O950" s="416">
        <v>671</v>
      </c>
      <c r="P950" s="416">
        <v>135809</v>
      </c>
      <c r="Q950" s="416">
        <v>648652</v>
      </c>
      <c r="R950" s="416">
        <v>1217546</v>
      </c>
      <c r="S950" s="416">
        <v>607070</v>
      </c>
      <c r="T950" s="416">
        <v>158488</v>
      </c>
      <c r="U950" s="416">
        <v>41834</v>
      </c>
      <c r="V950" s="416">
        <v>31958</v>
      </c>
      <c r="W950" s="416">
        <v>1581</v>
      </c>
      <c r="X950" s="416">
        <v>2843609</v>
      </c>
      <c r="Y950" s="416">
        <v>1544</v>
      </c>
      <c r="Z950" s="416">
        <v>356470</v>
      </c>
      <c r="AA950" s="416">
        <v>1189022</v>
      </c>
      <c r="AB950" s="416">
        <v>2159670</v>
      </c>
      <c r="AC950" s="416">
        <v>1221139</v>
      </c>
      <c r="AD950" s="416">
        <v>364752</v>
      </c>
      <c r="AE950" s="416">
        <v>104659</v>
      </c>
      <c r="AF950" s="416">
        <v>64299</v>
      </c>
      <c r="AG950" s="416">
        <v>3045</v>
      </c>
      <c r="AH950" s="416">
        <v>5464600</v>
      </c>
      <c r="AI950" s="416">
        <v>880.35000000000014</v>
      </c>
      <c r="AJ950" s="416">
        <v>1056.42</v>
      </c>
      <c r="AK950" s="416">
        <v>1232.49</v>
      </c>
      <c r="AL950" s="416">
        <v>1408.56</v>
      </c>
      <c r="AM950" s="416">
        <v>1584.63</v>
      </c>
      <c r="AN950" s="416">
        <v>1936.7700000000002</v>
      </c>
      <c r="AO950" s="416">
        <v>2288.9100000000003</v>
      </c>
      <c r="AP950" s="416">
        <v>2641.05</v>
      </c>
      <c r="AQ950" s="416">
        <v>3169.26</v>
      </c>
      <c r="AR950" s="416">
        <v>0</v>
      </c>
      <c r="AS950" s="416">
        <v>0.99165104787868441</v>
      </c>
      <c r="AT950" s="416">
        <v>208.87620453986102</v>
      </c>
      <c r="AU950" s="416">
        <v>438.43763438242905</v>
      </c>
      <c r="AV950" s="416">
        <v>668.85613676378716</v>
      </c>
      <c r="AW950" s="416">
        <v>387.5156976707496</v>
      </c>
      <c r="AX950" s="416">
        <v>106.49896477124283</v>
      </c>
      <c r="AY950" s="416">
        <v>27.44756237685186</v>
      </c>
      <c r="AZ950" s="416">
        <v>12.245508415213646</v>
      </c>
      <c r="BA950" s="416">
        <v>0.46193748698434334</v>
      </c>
      <c r="BB950" s="416">
        <v>1851.3312974549983</v>
      </c>
      <c r="BC950" s="416">
        <v>0.76219685352416644</v>
      </c>
      <c r="BD950" s="416">
        <v>128.55587739724729</v>
      </c>
      <c r="BE950" s="416">
        <v>526.29392530568202</v>
      </c>
      <c r="BF950" s="416">
        <v>864.39058329073669</v>
      </c>
      <c r="BG950" s="416">
        <v>383.09889374806733</v>
      </c>
      <c r="BH950" s="416">
        <v>81.831089907423177</v>
      </c>
      <c r="BI950" s="416">
        <v>18.276821718634633</v>
      </c>
      <c r="BJ950" s="416">
        <v>12.100490335283315</v>
      </c>
      <c r="BK950" s="416">
        <v>0.49885462221464943</v>
      </c>
      <c r="BL950" s="416">
        <v>2015.8087331788133</v>
      </c>
      <c r="BM950" s="416">
        <v>1.75</v>
      </c>
      <c r="BN950" s="416">
        <v>337.43</v>
      </c>
      <c r="BO950" s="416">
        <v>964.73</v>
      </c>
      <c r="BP950" s="416">
        <v>1533.25</v>
      </c>
      <c r="BQ950" s="416">
        <v>770.61</v>
      </c>
      <c r="BR950" s="416">
        <v>188.33</v>
      </c>
      <c r="BS950" s="416">
        <v>45.72</v>
      </c>
      <c r="BT950" s="416">
        <v>24.35</v>
      </c>
      <c r="BU950" s="416">
        <v>0.96</v>
      </c>
      <c r="BV950" s="416">
        <v>3867.1299999999997</v>
      </c>
      <c r="BW950" s="416">
        <v>0</v>
      </c>
      <c r="BX950" s="416">
        <v>0</v>
      </c>
      <c r="BY950" s="416">
        <v>0</v>
      </c>
      <c r="BZ950" s="416">
        <v>0</v>
      </c>
      <c r="CA950" s="416">
        <v>0</v>
      </c>
      <c r="CB950" s="416">
        <v>0</v>
      </c>
      <c r="CC950" s="416">
        <v>0</v>
      </c>
      <c r="CD950" s="416">
        <v>0</v>
      </c>
      <c r="CE950" s="416">
        <v>0</v>
      </c>
      <c r="CF950" s="416">
        <v>0</v>
      </c>
      <c r="CG950" s="247"/>
      <c r="CH950" s="247"/>
      <c r="CI950" s="247"/>
      <c r="CJ950" s="247"/>
      <c r="CK950" s="247"/>
      <c r="CL950" s="247"/>
      <c r="CM950" s="247"/>
      <c r="CN950" s="247"/>
      <c r="CO950" s="247"/>
      <c r="CP950" s="247"/>
      <c r="CQ950" s="247"/>
      <c r="CR950" s="247"/>
      <c r="CS950" s="247"/>
      <c r="CT950" s="247"/>
      <c r="CU950" s="247"/>
      <c r="CV950" s="247"/>
      <c r="CW950" s="247"/>
      <c r="CX950" s="247"/>
      <c r="CY950" s="247"/>
      <c r="CZ950" s="247"/>
      <c r="DA950" s="247"/>
      <c r="DB950" s="247"/>
      <c r="DC950" s="247"/>
      <c r="DD950" s="247"/>
      <c r="DE950" s="247"/>
    </row>
    <row r="951" spans="1:109" x14ac:dyDescent="0.2">
      <c r="A951" s="150" t="s">
        <v>703</v>
      </c>
      <c r="B951" s="151" t="s">
        <v>276</v>
      </c>
      <c r="C951" s="152" t="s">
        <v>278</v>
      </c>
      <c r="D951" s="404" t="s">
        <v>702</v>
      </c>
      <c r="E951" s="416">
        <v>3082</v>
      </c>
      <c r="F951" s="416">
        <v>1082095</v>
      </c>
      <c r="G951" s="416">
        <v>827772</v>
      </c>
      <c r="H951" s="416">
        <v>624928</v>
      </c>
      <c r="I951" s="416">
        <v>240604</v>
      </c>
      <c r="J951" s="416">
        <v>85624</v>
      </c>
      <c r="K951" s="416">
        <v>19984</v>
      </c>
      <c r="L951" s="416">
        <v>7167</v>
      </c>
      <c r="M951" s="416">
        <v>4723</v>
      </c>
      <c r="N951" s="416">
        <v>2895979</v>
      </c>
      <c r="O951" s="416">
        <v>745</v>
      </c>
      <c r="P951" s="416">
        <v>996826</v>
      </c>
      <c r="Q951" s="416">
        <v>727798</v>
      </c>
      <c r="R951" s="416">
        <v>263183</v>
      </c>
      <c r="S951" s="416">
        <v>103874</v>
      </c>
      <c r="T951" s="416">
        <v>51459</v>
      </c>
      <c r="U951" s="416">
        <v>14691</v>
      </c>
      <c r="V951" s="416">
        <v>10860</v>
      </c>
      <c r="W951" s="416">
        <v>1293</v>
      </c>
      <c r="X951" s="416">
        <v>2170729</v>
      </c>
      <c r="Y951" s="416">
        <v>3827</v>
      </c>
      <c r="Z951" s="416">
        <v>2078921</v>
      </c>
      <c r="AA951" s="416">
        <v>1555570</v>
      </c>
      <c r="AB951" s="416">
        <v>888111</v>
      </c>
      <c r="AC951" s="416">
        <v>344478</v>
      </c>
      <c r="AD951" s="416">
        <v>137083</v>
      </c>
      <c r="AE951" s="416">
        <v>34675</v>
      </c>
      <c r="AF951" s="416">
        <v>18027</v>
      </c>
      <c r="AG951" s="416">
        <v>6016</v>
      </c>
      <c r="AH951" s="416">
        <v>5066708</v>
      </c>
      <c r="AI951" s="416">
        <v>871.94444444444446</v>
      </c>
      <c r="AJ951" s="416">
        <v>1046.3333333333333</v>
      </c>
      <c r="AK951" s="416">
        <v>1220.7222222222222</v>
      </c>
      <c r="AL951" s="416">
        <v>1395.1111111111111</v>
      </c>
      <c r="AM951" s="416">
        <v>1569.5</v>
      </c>
      <c r="AN951" s="416">
        <v>1918.2777777777778</v>
      </c>
      <c r="AO951" s="416">
        <v>2267.0555555555557</v>
      </c>
      <c r="AP951" s="416">
        <v>2615.8333333333335</v>
      </c>
      <c r="AQ951" s="416">
        <v>3139</v>
      </c>
      <c r="AR951" s="416">
        <v>0</v>
      </c>
      <c r="AS951" s="416">
        <v>3.5346288626951257</v>
      </c>
      <c r="AT951" s="416">
        <v>1034.178082191781</v>
      </c>
      <c r="AU951" s="416">
        <v>678.10021389887595</v>
      </c>
      <c r="AV951" s="416">
        <v>447.94138260592547</v>
      </c>
      <c r="AW951" s="416">
        <v>153.29977699904427</v>
      </c>
      <c r="AX951" s="416">
        <v>44.635871296591269</v>
      </c>
      <c r="AY951" s="416">
        <v>8.8149582179528014</v>
      </c>
      <c r="AZ951" s="416">
        <v>2.7398534565148136</v>
      </c>
      <c r="BA951" s="416">
        <v>1.5046193055113093</v>
      </c>
      <c r="BB951" s="416">
        <v>2374.749386834892</v>
      </c>
      <c r="BC951" s="416">
        <v>0.85441223319528514</v>
      </c>
      <c r="BD951" s="416">
        <v>952.68493150684935</v>
      </c>
      <c r="BE951" s="416">
        <v>596.20279433850635</v>
      </c>
      <c r="BF951" s="416">
        <v>188.64662312838485</v>
      </c>
      <c r="BG951" s="416">
        <v>66.18286078368908</v>
      </c>
      <c r="BH951" s="416">
        <v>26.825624837093457</v>
      </c>
      <c r="BI951" s="416">
        <v>6.4802117283799348</v>
      </c>
      <c r="BJ951" s="416">
        <v>4.151640649888499</v>
      </c>
      <c r="BK951" s="416">
        <v>0.41191462249123922</v>
      </c>
      <c r="BL951" s="416">
        <v>1842.4410138284782</v>
      </c>
      <c r="BM951" s="416">
        <v>4.3899999999999997</v>
      </c>
      <c r="BN951" s="416">
        <v>1986.86</v>
      </c>
      <c r="BO951" s="416">
        <v>1274.3</v>
      </c>
      <c r="BP951" s="416">
        <v>636.59</v>
      </c>
      <c r="BQ951" s="416">
        <v>219.48</v>
      </c>
      <c r="BR951" s="416">
        <v>71.459999999999994</v>
      </c>
      <c r="BS951" s="416">
        <v>15.3</v>
      </c>
      <c r="BT951" s="416">
        <v>6.89</v>
      </c>
      <c r="BU951" s="416">
        <v>1.92</v>
      </c>
      <c r="BV951" s="416">
        <v>4217.1900000000005</v>
      </c>
      <c r="BW951" s="416">
        <v>4.3899999999999997</v>
      </c>
      <c r="BX951" s="416">
        <v>1986.87</v>
      </c>
      <c r="BY951" s="416">
        <v>1274.31</v>
      </c>
      <c r="BZ951" s="416">
        <v>636.59</v>
      </c>
      <c r="CA951" s="416">
        <v>219.48</v>
      </c>
      <c r="CB951" s="416">
        <v>71.459999999999994</v>
      </c>
      <c r="CC951" s="416">
        <v>15.3</v>
      </c>
      <c r="CD951" s="416">
        <v>6.89</v>
      </c>
      <c r="CE951" s="416">
        <v>1.92</v>
      </c>
      <c r="CF951" s="416">
        <v>4217.21</v>
      </c>
      <c r="CG951" s="247"/>
      <c r="CH951" s="247"/>
      <c r="CI951" s="247"/>
      <c r="CJ951" s="247"/>
      <c r="CK951" s="247"/>
      <c r="CL951" s="247"/>
      <c r="CM951" s="247"/>
      <c r="CN951" s="247"/>
      <c r="CO951" s="247"/>
      <c r="CP951" s="247"/>
      <c r="CQ951" s="247"/>
      <c r="CR951" s="247"/>
      <c r="CS951" s="247"/>
      <c r="CT951" s="247"/>
      <c r="CU951" s="247"/>
      <c r="CV951" s="247"/>
      <c r="CW951" s="247"/>
      <c r="CX951" s="247"/>
      <c r="CY951" s="247"/>
      <c r="CZ951" s="247"/>
      <c r="DA951" s="247"/>
      <c r="DB951" s="247"/>
      <c r="DC951" s="247"/>
      <c r="DD951" s="247"/>
      <c r="DE951" s="247"/>
    </row>
    <row r="952" spans="1:109" x14ac:dyDescent="0.2">
      <c r="A952" s="150" t="s">
        <v>705</v>
      </c>
      <c r="B952" s="151" t="s">
        <v>276</v>
      </c>
      <c r="C952" s="152" t="s">
        <v>285</v>
      </c>
      <c r="D952" s="404" t="s">
        <v>704</v>
      </c>
      <c r="E952" s="416">
        <v>0</v>
      </c>
      <c r="F952" s="416">
        <v>994006.08</v>
      </c>
      <c r="G952" s="416">
        <v>2090378.54</v>
      </c>
      <c r="H952" s="416">
        <v>777845.07</v>
      </c>
      <c r="I952" s="416">
        <v>400885.71</v>
      </c>
      <c r="J952" s="416">
        <v>206567.89</v>
      </c>
      <c r="K952" s="416">
        <v>63003.38</v>
      </c>
      <c r="L952" s="416">
        <v>17685.169999999998</v>
      </c>
      <c r="M952" s="416">
        <v>0</v>
      </c>
      <c r="N952" s="416">
        <v>4550371.84</v>
      </c>
      <c r="O952" s="416">
        <v>0</v>
      </c>
      <c r="P952" s="416">
        <v>1136105.75</v>
      </c>
      <c r="Q952" s="416">
        <v>1840233.98</v>
      </c>
      <c r="R952" s="416">
        <v>671692.22</v>
      </c>
      <c r="S952" s="416">
        <v>147902.53</v>
      </c>
      <c r="T952" s="416">
        <v>87860.59</v>
      </c>
      <c r="U952" s="416">
        <v>30134.799999999999</v>
      </c>
      <c r="V952" s="416">
        <v>5652.99</v>
      </c>
      <c r="W952" s="416">
        <v>1852.19</v>
      </c>
      <c r="X952" s="416">
        <v>3921435.05</v>
      </c>
      <c r="Y952" s="416">
        <v>0</v>
      </c>
      <c r="Z952" s="416">
        <v>2130111.83</v>
      </c>
      <c r="AA952" s="416">
        <v>3930612.52</v>
      </c>
      <c r="AB952" s="416">
        <v>1449537.29</v>
      </c>
      <c r="AC952" s="416">
        <v>548788.24</v>
      </c>
      <c r="AD952" s="416">
        <v>294428.48</v>
      </c>
      <c r="AE952" s="416">
        <v>93138.18</v>
      </c>
      <c r="AF952" s="416">
        <v>23338.159999999996</v>
      </c>
      <c r="AG952" s="416">
        <v>1852.19</v>
      </c>
      <c r="AH952" s="416">
        <v>8471806.8899999987</v>
      </c>
      <c r="AI952" s="416">
        <v>834.2166666666667</v>
      </c>
      <c r="AJ952" s="416">
        <v>1001.06</v>
      </c>
      <c r="AK952" s="416">
        <v>1167.9033333333332</v>
      </c>
      <c r="AL952" s="416">
        <v>1334.7466666666664</v>
      </c>
      <c r="AM952" s="416">
        <v>1501.59</v>
      </c>
      <c r="AN952" s="416">
        <v>1835.2766666666666</v>
      </c>
      <c r="AO952" s="416">
        <v>2168.9633333333331</v>
      </c>
      <c r="AP952" s="416">
        <v>2502.65</v>
      </c>
      <c r="AQ952" s="416">
        <v>3003.18</v>
      </c>
      <c r="AR952" s="416">
        <v>0</v>
      </c>
      <c r="AS952" s="416">
        <v>0</v>
      </c>
      <c r="AT952" s="416">
        <v>992.95354923780792</v>
      </c>
      <c r="AU952" s="416">
        <v>1789.8557871513342</v>
      </c>
      <c r="AV952" s="416">
        <v>582.76607046530683</v>
      </c>
      <c r="AW952" s="416">
        <v>266.97414740375206</v>
      </c>
      <c r="AX952" s="416">
        <v>112.55408721300877</v>
      </c>
      <c r="AY952" s="416">
        <v>29.047692522848859</v>
      </c>
      <c r="AZ952" s="416">
        <v>7.0665774279263971</v>
      </c>
      <c r="BA952" s="416">
        <v>0</v>
      </c>
      <c r="BB952" s="416">
        <v>3781.2179114219848</v>
      </c>
      <c r="BC952" s="416">
        <v>0</v>
      </c>
      <c r="BD952" s="416">
        <v>1134.9027530817334</v>
      </c>
      <c r="BE952" s="416">
        <v>1575.6731978388625</v>
      </c>
      <c r="BF952" s="416">
        <v>503.23573512077206</v>
      </c>
      <c r="BG952" s="416">
        <v>98.497279550343308</v>
      </c>
      <c r="BH952" s="416">
        <v>47.873212576487106</v>
      </c>
      <c r="BI952" s="416">
        <v>13.893641970280735</v>
      </c>
      <c r="BJ952" s="416">
        <v>2.2588016702295564</v>
      </c>
      <c r="BK952" s="416">
        <v>0.61674291917234403</v>
      </c>
      <c r="BL952" s="416">
        <v>3376.9513647278809</v>
      </c>
      <c r="BM952" s="416">
        <v>0</v>
      </c>
      <c r="BN952" s="416">
        <v>2127.86</v>
      </c>
      <c r="BO952" s="416">
        <v>3365.53</v>
      </c>
      <c r="BP952" s="416">
        <v>1086</v>
      </c>
      <c r="BQ952" s="416">
        <v>365.47</v>
      </c>
      <c r="BR952" s="416">
        <v>160.43</v>
      </c>
      <c r="BS952" s="416">
        <v>42.94</v>
      </c>
      <c r="BT952" s="416">
        <v>9.33</v>
      </c>
      <c r="BU952" s="416">
        <v>0.62</v>
      </c>
      <c r="BV952" s="416">
        <v>7158.18</v>
      </c>
      <c r="BW952" s="416">
        <v>0</v>
      </c>
      <c r="BX952" s="416">
        <v>0</v>
      </c>
      <c r="BY952" s="416">
        <v>0</v>
      </c>
      <c r="BZ952" s="416">
        <v>0</v>
      </c>
      <c r="CA952" s="416">
        <v>0</v>
      </c>
      <c r="CB952" s="416">
        <v>0</v>
      </c>
      <c r="CC952" s="416">
        <v>0</v>
      </c>
      <c r="CD952" s="416">
        <v>0</v>
      </c>
      <c r="CE952" s="416">
        <v>0</v>
      </c>
      <c r="CF952" s="416">
        <v>0</v>
      </c>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DE952" s="247"/>
    </row>
    <row r="953" spans="1:109" x14ac:dyDescent="0.2">
      <c r="A953" s="150" t="s">
        <v>707</v>
      </c>
      <c r="B953" s="151" t="s">
        <v>276</v>
      </c>
      <c r="C953" s="152" t="s">
        <v>286</v>
      </c>
      <c r="D953" s="404" t="s">
        <v>706</v>
      </c>
      <c r="E953" s="416">
        <v>1804</v>
      </c>
      <c r="F953" s="416">
        <v>872836</v>
      </c>
      <c r="G953" s="416">
        <v>1235289</v>
      </c>
      <c r="H953" s="416">
        <v>775892</v>
      </c>
      <c r="I953" s="416">
        <v>316734</v>
      </c>
      <c r="J953" s="416">
        <v>192019</v>
      </c>
      <c r="K953" s="416">
        <v>97014</v>
      </c>
      <c r="L953" s="416">
        <v>49061</v>
      </c>
      <c r="M953" s="416">
        <v>1157</v>
      </c>
      <c r="N953" s="416">
        <v>3541806</v>
      </c>
      <c r="O953" s="416">
        <v>602</v>
      </c>
      <c r="P953" s="416">
        <v>742996</v>
      </c>
      <c r="Q953" s="416">
        <v>664553</v>
      </c>
      <c r="R953" s="416">
        <v>292163</v>
      </c>
      <c r="S953" s="416">
        <v>87780</v>
      </c>
      <c r="T953" s="416">
        <v>33653</v>
      </c>
      <c r="U953" s="416">
        <v>20981</v>
      </c>
      <c r="V953" s="416">
        <v>11374</v>
      </c>
      <c r="W953" s="416">
        <v>0</v>
      </c>
      <c r="X953" s="416">
        <v>1854102</v>
      </c>
      <c r="Y953" s="416">
        <v>2406</v>
      </c>
      <c r="Z953" s="416">
        <v>1615832</v>
      </c>
      <c r="AA953" s="416">
        <v>1899842</v>
      </c>
      <c r="AB953" s="416">
        <v>1068055</v>
      </c>
      <c r="AC953" s="416">
        <v>404514</v>
      </c>
      <c r="AD953" s="416">
        <v>225672</v>
      </c>
      <c r="AE953" s="416">
        <v>117995</v>
      </c>
      <c r="AF953" s="416">
        <v>60435</v>
      </c>
      <c r="AG953" s="416">
        <v>1157</v>
      </c>
      <c r="AH953" s="416">
        <v>5395908</v>
      </c>
      <c r="AI953" s="416">
        <v>799.57222222222231</v>
      </c>
      <c r="AJ953" s="416">
        <v>959.48666666666668</v>
      </c>
      <c r="AK953" s="416">
        <v>1119.401111111111</v>
      </c>
      <c r="AL953" s="416">
        <v>1279.3155555555554</v>
      </c>
      <c r="AM953" s="416">
        <v>1439.23</v>
      </c>
      <c r="AN953" s="416">
        <v>1759.058888888889</v>
      </c>
      <c r="AO953" s="416">
        <v>2078.887777777778</v>
      </c>
      <c r="AP953" s="416">
        <v>2398.7166666666667</v>
      </c>
      <c r="AQ953" s="416">
        <v>2878.46</v>
      </c>
      <c r="AR953" s="416">
        <v>0</v>
      </c>
      <c r="AS953" s="416">
        <v>2.2562064437233795</v>
      </c>
      <c r="AT953" s="416">
        <v>909.6905984450018</v>
      </c>
      <c r="AU953" s="416">
        <v>1103.5266873854175</v>
      </c>
      <c r="AV953" s="416">
        <v>606.48992864239915</v>
      </c>
      <c r="AW953" s="416">
        <v>220.07184397212399</v>
      </c>
      <c r="AX953" s="416">
        <v>109.16007486326336</v>
      </c>
      <c r="AY953" s="416">
        <v>46.666299661303931</v>
      </c>
      <c r="AZ953" s="416">
        <v>20.453020017648324</v>
      </c>
      <c r="BA953" s="416">
        <v>0.40195104326619097</v>
      </c>
      <c r="BB953" s="416">
        <v>3018.7166104741477</v>
      </c>
      <c r="BC953" s="416">
        <v>0.7529025937480458</v>
      </c>
      <c r="BD953" s="416">
        <v>774.36823857201421</v>
      </c>
      <c r="BE953" s="416">
        <v>593.66834051144417</v>
      </c>
      <c r="BF953" s="416">
        <v>228.3744606490971</v>
      </c>
      <c r="BG953" s="416">
        <v>60.990946547806814</v>
      </c>
      <c r="BH953" s="416">
        <v>19.131252633194642</v>
      </c>
      <c r="BI953" s="416">
        <v>10.092415869810726</v>
      </c>
      <c r="BJ953" s="416">
        <v>4.7417021601828759</v>
      </c>
      <c r="BK953" s="416">
        <v>0</v>
      </c>
      <c r="BL953" s="416">
        <v>1692.1202595372986</v>
      </c>
      <c r="BM953" s="416">
        <v>3.01</v>
      </c>
      <c r="BN953" s="416">
        <v>1684.06</v>
      </c>
      <c r="BO953" s="416">
        <v>1697.2</v>
      </c>
      <c r="BP953" s="416">
        <v>834.86</v>
      </c>
      <c r="BQ953" s="416">
        <v>281.06</v>
      </c>
      <c r="BR953" s="416">
        <v>128.29</v>
      </c>
      <c r="BS953" s="416">
        <v>56.76</v>
      </c>
      <c r="BT953" s="416">
        <v>25.19</v>
      </c>
      <c r="BU953" s="416">
        <v>0.4</v>
      </c>
      <c r="BV953" s="416">
        <v>4710.83</v>
      </c>
      <c r="BW953" s="416">
        <v>0</v>
      </c>
      <c r="BX953" s="416">
        <v>0</v>
      </c>
      <c r="BY953" s="416">
        <v>0</v>
      </c>
      <c r="BZ953" s="416">
        <v>0</v>
      </c>
      <c r="CA953" s="416">
        <v>0</v>
      </c>
      <c r="CB953" s="416">
        <v>0</v>
      </c>
      <c r="CC953" s="416">
        <v>0</v>
      </c>
      <c r="CD953" s="416">
        <v>0</v>
      </c>
      <c r="CE953" s="416">
        <v>0</v>
      </c>
      <c r="CF953" s="416">
        <v>0</v>
      </c>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DE953" s="247"/>
    </row>
    <row r="954" spans="1:109" x14ac:dyDescent="0.2">
      <c r="A954" s="150" t="s">
        <v>709</v>
      </c>
      <c r="B954" s="151" t="s">
        <v>282</v>
      </c>
      <c r="C954" s="152" t="s">
        <v>293</v>
      </c>
      <c r="D954" s="404" t="s">
        <v>708</v>
      </c>
      <c r="E954" s="416">
        <v>10157</v>
      </c>
      <c r="F954" s="416">
        <v>5585107</v>
      </c>
      <c r="G954" s="416">
        <v>824135</v>
      </c>
      <c r="H954" s="416">
        <v>404392</v>
      </c>
      <c r="I954" s="416">
        <v>154765</v>
      </c>
      <c r="J954" s="416">
        <v>64335</v>
      </c>
      <c r="K954" s="416">
        <v>5047</v>
      </c>
      <c r="L954" s="416">
        <v>6035</v>
      </c>
      <c r="M954" s="416">
        <v>0</v>
      </c>
      <c r="N954" s="416">
        <v>7053973</v>
      </c>
      <c r="O954" s="416">
        <v>11817</v>
      </c>
      <c r="P954" s="416">
        <v>6226069</v>
      </c>
      <c r="Q954" s="416">
        <v>448343</v>
      </c>
      <c r="R954" s="416">
        <v>128651</v>
      </c>
      <c r="S954" s="416">
        <v>43989</v>
      </c>
      <c r="T954" s="416">
        <v>14881</v>
      </c>
      <c r="U954" s="416">
        <v>5300</v>
      </c>
      <c r="V954" s="416">
        <v>1004</v>
      </c>
      <c r="W954" s="416">
        <v>0</v>
      </c>
      <c r="X954" s="416">
        <v>6880054</v>
      </c>
      <c r="Y954" s="416">
        <v>21974</v>
      </c>
      <c r="Z954" s="416">
        <v>11811176</v>
      </c>
      <c r="AA954" s="416">
        <v>1272478</v>
      </c>
      <c r="AB954" s="416">
        <v>533043</v>
      </c>
      <c r="AC954" s="416">
        <v>198754</v>
      </c>
      <c r="AD954" s="416">
        <v>79216</v>
      </c>
      <c r="AE954" s="416">
        <v>10347</v>
      </c>
      <c r="AF954" s="416">
        <v>7039</v>
      </c>
      <c r="AG954" s="416">
        <v>0</v>
      </c>
      <c r="AH954" s="416">
        <v>13934027</v>
      </c>
      <c r="AI954" s="416">
        <v>822.03333333333342</v>
      </c>
      <c r="AJ954" s="416">
        <v>986.44</v>
      </c>
      <c r="AK954" s="416">
        <v>1150.8466666666668</v>
      </c>
      <c r="AL954" s="416">
        <v>1315.2533333333333</v>
      </c>
      <c r="AM954" s="416">
        <v>1479.66</v>
      </c>
      <c r="AN954" s="416">
        <v>1808.4733333333336</v>
      </c>
      <c r="AO954" s="416">
        <v>2137.2866666666669</v>
      </c>
      <c r="AP954" s="416">
        <v>2466.1000000000004</v>
      </c>
      <c r="AQ954" s="416">
        <v>2959.32</v>
      </c>
      <c r="AR954" s="416">
        <v>0</v>
      </c>
      <c r="AS954" s="416">
        <v>12.35594663638944</v>
      </c>
      <c r="AT954" s="416">
        <v>5661.8821215684684</v>
      </c>
      <c r="AU954" s="416">
        <v>716.11190601701924</v>
      </c>
      <c r="AV954" s="416">
        <v>307.46320100563645</v>
      </c>
      <c r="AW954" s="416">
        <v>104.59497452117378</v>
      </c>
      <c r="AX954" s="416">
        <v>35.574204393392577</v>
      </c>
      <c r="AY954" s="416">
        <v>2.3614052708574422</v>
      </c>
      <c r="AZ954" s="416">
        <v>2.4471838124974652</v>
      </c>
      <c r="BA954" s="416">
        <v>0</v>
      </c>
      <c r="BB954" s="416">
        <v>6842.7909432254346</v>
      </c>
      <c r="BC954" s="416">
        <v>14.375329467580389</v>
      </c>
      <c r="BD954" s="416">
        <v>6311.6550423745994</v>
      </c>
      <c r="BE954" s="416">
        <v>389.57665950285872</v>
      </c>
      <c r="BF954" s="416">
        <v>97.814616195612501</v>
      </c>
      <c r="BG954" s="416">
        <v>29.729126961599285</v>
      </c>
      <c r="BH954" s="416">
        <v>8.2284873797788922</v>
      </c>
      <c r="BI954" s="416">
        <v>2.4797796583206742</v>
      </c>
      <c r="BJ954" s="416">
        <v>0.40712055472203068</v>
      </c>
      <c r="BK954" s="416">
        <v>0</v>
      </c>
      <c r="BL954" s="416">
        <v>6854.2661620950721</v>
      </c>
      <c r="BM954" s="416">
        <v>26.73</v>
      </c>
      <c r="BN954" s="416">
        <v>11973.54</v>
      </c>
      <c r="BO954" s="416">
        <v>1105.69</v>
      </c>
      <c r="BP954" s="416">
        <v>405.28</v>
      </c>
      <c r="BQ954" s="416">
        <v>134.32</v>
      </c>
      <c r="BR954" s="416">
        <v>43.8</v>
      </c>
      <c r="BS954" s="416">
        <v>4.84</v>
      </c>
      <c r="BT954" s="416">
        <v>2.85</v>
      </c>
      <c r="BU954" s="416">
        <v>0</v>
      </c>
      <c r="BV954" s="416">
        <v>13697.050000000001</v>
      </c>
      <c r="BW954" s="416">
        <v>0</v>
      </c>
      <c r="BX954" s="416">
        <v>0</v>
      </c>
      <c r="BY954" s="416">
        <v>0</v>
      </c>
      <c r="BZ954" s="416">
        <v>0</v>
      </c>
      <c r="CA954" s="416">
        <v>0</v>
      </c>
      <c r="CB954" s="416">
        <v>0</v>
      </c>
      <c r="CC954" s="416">
        <v>0</v>
      </c>
      <c r="CD954" s="416">
        <v>0</v>
      </c>
      <c r="CE954" s="416">
        <v>0</v>
      </c>
      <c r="CF954" s="416">
        <v>0</v>
      </c>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DE954" s="247"/>
    </row>
    <row r="955" spans="1:109" x14ac:dyDescent="0.2">
      <c r="A955" s="150" t="s">
        <v>710</v>
      </c>
      <c r="B955" s="151" t="s">
        <v>284</v>
      </c>
      <c r="C955" s="152" t="s">
        <v>277</v>
      </c>
      <c r="D955" s="404" t="s">
        <v>331</v>
      </c>
      <c r="E955" s="416">
        <v>7611</v>
      </c>
      <c r="F955" s="416">
        <v>2971342</v>
      </c>
      <c r="G955" s="416">
        <v>2356186</v>
      </c>
      <c r="H955" s="416">
        <v>874686</v>
      </c>
      <c r="I955" s="416">
        <v>277725</v>
      </c>
      <c r="J955" s="416">
        <v>58216</v>
      </c>
      <c r="K955" s="416">
        <v>18705</v>
      </c>
      <c r="L955" s="416">
        <v>2554</v>
      </c>
      <c r="M955" s="416">
        <v>0</v>
      </c>
      <c r="N955" s="416">
        <v>6567025</v>
      </c>
      <c r="O955" s="416">
        <v>12886</v>
      </c>
      <c r="P955" s="416">
        <v>4543124</v>
      </c>
      <c r="Q955" s="416">
        <v>2801904</v>
      </c>
      <c r="R955" s="416">
        <v>927361</v>
      </c>
      <c r="S955" s="416">
        <v>179823</v>
      </c>
      <c r="T955" s="416">
        <v>44774</v>
      </c>
      <c r="U955" s="416">
        <v>7204</v>
      </c>
      <c r="V955" s="416">
        <v>2667</v>
      </c>
      <c r="W955" s="416">
        <v>0</v>
      </c>
      <c r="X955" s="416">
        <v>8519743</v>
      </c>
      <c r="Y955" s="416">
        <v>20497</v>
      </c>
      <c r="Z955" s="416">
        <v>7514467</v>
      </c>
      <c r="AA955" s="416">
        <v>5158090</v>
      </c>
      <c r="AB955" s="416">
        <v>1802048</v>
      </c>
      <c r="AC955" s="416">
        <v>457548</v>
      </c>
      <c r="AD955" s="416">
        <v>102990</v>
      </c>
      <c r="AE955" s="416">
        <v>25909</v>
      </c>
      <c r="AF955" s="416">
        <v>5221</v>
      </c>
      <c r="AG955" s="416">
        <v>0</v>
      </c>
      <c r="AH955" s="416">
        <v>15086770</v>
      </c>
      <c r="AI955" s="416">
        <v>851.25555555555559</v>
      </c>
      <c r="AJ955" s="416">
        <v>1021.5066666666667</v>
      </c>
      <c r="AK955" s="416">
        <v>1191.7577777777778</v>
      </c>
      <c r="AL955" s="416">
        <v>1362.0088888888888</v>
      </c>
      <c r="AM955" s="416">
        <v>1532.26</v>
      </c>
      <c r="AN955" s="416">
        <v>1872.7622222222224</v>
      </c>
      <c r="AO955" s="416">
        <v>2213.2644444444445</v>
      </c>
      <c r="AP955" s="416">
        <v>2553.7666666666669</v>
      </c>
      <c r="AQ955" s="416">
        <v>3064.52</v>
      </c>
      <c r="AR955" s="416">
        <v>0</v>
      </c>
      <c r="AS955" s="416">
        <v>8.9409108114810802</v>
      </c>
      <c r="AT955" s="416">
        <v>2908.7837573257802</v>
      </c>
      <c r="AU955" s="416">
        <v>1977.0678605458602</v>
      </c>
      <c r="AV955" s="416">
        <v>642.20285721744358</v>
      </c>
      <c r="AW955" s="416">
        <v>181.25187631341939</v>
      </c>
      <c r="AX955" s="416">
        <v>31.085633461209405</v>
      </c>
      <c r="AY955" s="416">
        <v>8.4513172598745534</v>
      </c>
      <c r="AZ955" s="416">
        <v>1.00009136830564</v>
      </c>
      <c r="BA955" s="416">
        <v>0</v>
      </c>
      <c r="BB955" s="416">
        <v>5758.7843043033736</v>
      </c>
      <c r="BC955" s="416">
        <v>15.137639826139166</v>
      </c>
      <c r="BD955" s="416">
        <v>4447.473666349053</v>
      </c>
      <c r="BE955" s="416">
        <v>2351.0683565452337</v>
      </c>
      <c r="BF955" s="416">
        <v>680.87734783913959</v>
      </c>
      <c r="BG955" s="416">
        <v>117.35802017934293</v>
      </c>
      <c r="BH955" s="416">
        <v>23.908000422430085</v>
      </c>
      <c r="BI955" s="416">
        <v>3.2549205848776417</v>
      </c>
      <c r="BJ955" s="416">
        <v>1.0443397334655997</v>
      </c>
      <c r="BK955" s="416">
        <v>0</v>
      </c>
      <c r="BL955" s="416">
        <v>7640.1222914796808</v>
      </c>
      <c r="BM955" s="416">
        <v>24.08</v>
      </c>
      <c r="BN955" s="416">
        <v>7356.26</v>
      </c>
      <c r="BO955" s="416">
        <v>4328.1400000000003</v>
      </c>
      <c r="BP955" s="416">
        <v>1323.08</v>
      </c>
      <c r="BQ955" s="416">
        <v>298.61</v>
      </c>
      <c r="BR955" s="416">
        <v>54.99</v>
      </c>
      <c r="BS955" s="416">
        <v>11.71</v>
      </c>
      <c r="BT955" s="416">
        <v>2.04</v>
      </c>
      <c r="BU955" s="416">
        <v>0</v>
      </c>
      <c r="BV955" s="416">
        <v>13398.91</v>
      </c>
      <c r="BW955" s="416">
        <v>0</v>
      </c>
      <c r="BX955" s="416">
        <v>0</v>
      </c>
      <c r="BY955" s="416">
        <v>0</v>
      </c>
      <c r="BZ955" s="416">
        <v>0</v>
      </c>
      <c r="CA955" s="416">
        <v>0</v>
      </c>
      <c r="CB955" s="416">
        <v>0</v>
      </c>
      <c r="CC955" s="416">
        <v>0</v>
      </c>
      <c r="CD955" s="416">
        <v>0</v>
      </c>
      <c r="CE955" s="416">
        <v>0</v>
      </c>
      <c r="CF955" s="416">
        <v>0</v>
      </c>
      <c r="CG955" s="247"/>
      <c r="CH955" s="247"/>
      <c r="CI955" s="247"/>
      <c r="CJ955" s="247"/>
      <c r="CK955" s="247"/>
      <c r="CL955" s="247"/>
      <c r="CM955" s="247"/>
      <c r="CN955" s="247"/>
      <c r="CO955" s="247"/>
      <c r="CP955" s="247"/>
      <c r="CQ955" s="247"/>
      <c r="CR955" s="247"/>
      <c r="CS955" s="247"/>
      <c r="CT955" s="247"/>
      <c r="CU955" s="247"/>
      <c r="CV955" s="247"/>
      <c r="CW955" s="247"/>
      <c r="CX955" s="247"/>
      <c r="CY955" s="247"/>
      <c r="CZ955" s="247"/>
      <c r="DA955" s="247"/>
      <c r="DB955" s="247"/>
      <c r="DC955" s="247"/>
      <c r="DD955" s="247"/>
      <c r="DE955" s="247"/>
    </row>
    <row r="956" spans="1:109" x14ac:dyDescent="0.2">
      <c r="A956" s="150" t="s">
        <v>711</v>
      </c>
      <c r="B956" s="151" t="s">
        <v>284</v>
      </c>
      <c r="C956" s="152" t="s">
        <v>69</v>
      </c>
      <c r="D956" s="404" t="s">
        <v>332</v>
      </c>
      <c r="E956" s="416">
        <v>0</v>
      </c>
      <c r="F956" s="416">
        <v>1556050.12</v>
      </c>
      <c r="G956" s="416">
        <v>1310000.67</v>
      </c>
      <c r="H956" s="416">
        <v>1685400.35</v>
      </c>
      <c r="I956" s="416">
        <v>655363.48</v>
      </c>
      <c r="J956" s="416">
        <v>222425.18</v>
      </c>
      <c r="K956" s="416">
        <v>80146.47</v>
      </c>
      <c r="L956" s="416">
        <v>20630.84</v>
      </c>
      <c r="M956" s="416">
        <v>0</v>
      </c>
      <c r="N956" s="416">
        <v>5530017.1100000003</v>
      </c>
      <c r="O956" s="416">
        <v>0</v>
      </c>
      <c r="P956" s="416">
        <v>2339429.77</v>
      </c>
      <c r="Q956" s="416">
        <v>1626982.64</v>
      </c>
      <c r="R956" s="416">
        <v>1248580.1399999999</v>
      </c>
      <c r="S956" s="416">
        <v>386138.25</v>
      </c>
      <c r="T956" s="416">
        <v>81318.55</v>
      </c>
      <c r="U956" s="416">
        <v>23649.01</v>
      </c>
      <c r="V956" s="416">
        <v>26629.89</v>
      </c>
      <c r="W956" s="416">
        <v>0</v>
      </c>
      <c r="X956" s="416">
        <v>5732728.2499999991</v>
      </c>
      <c r="Y956" s="416">
        <v>0</v>
      </c>
      <c r="Z956" s="416">
        <v>3895479.89</v>
      </c>
      <c r="AA956" s="416">
        <v>2936983.3099999996</v>
      </c>
      <c r="AB956" s="416">
        <v>2933980.49</v>
      </c>
      <c r="AC956" s="416">
        <v>1041501.73</v>
      </c>
      <c r="AD956" s="416">
        <v>303743.73</v>
      </c>
      <c r="AE956" s="416">
        <v>103795.48</v>
      </c>
      <c r="AF956" s="416">
        <v>47260.729999999996</v>
      </c>
      <c r="AG956" s="416">
        <v>0</v>
      </c>
      <c r="AH956" s="416">
        <v>11262745.360000001</v>
      </c>
      <c r="AI956" s="416">
        <v>766.53333333333342</v>
      </c>
      <c r="AJ956" s="416">
        <v>919.83999999999992</v>
      </c>
      <c r="AK956" s="416">
        <v>1073.1466666666668</v>
      </c>
      <c r="AL956" s="416">
        <v>1226.4533333333331</v>
      </c>
      <c r="AM956" s="416">
        <v>1379.76</v>
      </c>
      <c r="AN956" s="416">
        <v>1686.3733333333334</v>
      </c>
      <c r="AO956" s="416">
        <v>1992.9866666666667</v>
      </c>
      <c r="AP956" s="416">
        <v>2299.6</v>
      </c>
      <c r="AQ956" s="416">
        <v>2759.52</v>
      </c>
      <c r="AR956" s="416">
        <v>0</v>
      </c>
      <c r="AS956" s="416">
        <v>0</v>
      </c>
      <c r="AT956" s="416">
        <v>1691.6530266133243</v>
      </c>
      <c r="AU956" s="416">
        <v>1220.7098159928432</v>
      </c>
      <c r="AV956" s="416">
        <v>1374.2066690946253</v>
      </c>
      <c r="AW956" s="416">
        <v>474.9836783208674</v>
      </c>
      <c r="AX956" s="416">
        <v>131.89557472445799</v>
      </c>
      <c r="AY956" s="416">
        <v>40.214252980451448</v>
      </c>
      <c r="AZ956" s="416">
        <v>8.9714906940337453</v>
      </c>
      <c r="BA956" s="416">
        <v>0</v>
      </c>
      <c r="BB956" s="416">
        <v>4942.6345084206032</v>
      </c>
      <c r="BC956" s="416">
        <v>0</v>
      </c>
      <c r="BD956" s="416">
        <v>2543.3007588276223</v>
      </c>
      <c r="BE956" s="416">
        <v>1516.0860025346021</v>
      </c>
      <c r="BF956" s="416">
        <v>1018.0412952252566</v>
      </c>
      <c r="BG956" s="416">
        <v>279.85899721690731</v>
      </c>
      <c r="BH956" s="416">
        <v>48.220965306219263</v>
      </c>
      <c r="BI956" s="416">
        <v>11.866115511727791</v>
      </c>
      <c r="BJ956" s="416">
        <v>11.580226995999304</v>
      </c>
      <c r="BK956" s="416">
        <v>0</v>
      </c>
      <c r="BL956" s="416">
        <v>5428.9543616183346</v>
      </c>
      <c r="BM956" s="416">
        <v>0</v>
      </c>
      <c r="BN956" s="416">
        <v>4234.95</v>
      </c>
      <c r="BO956" s="416">
        <v>2736.8</v>
      </c>
      <c r="BP956" s="416">
        <v>2392.25</v>
      </c>
      <c r="BQ956" s="416">
        <v>754.84</v>
      </c>
      <c r="BR956" s="416">
        <v>180.12</v>
      </c>
      <c r="BS956" s="416">
        <v>52.08</v>
      </c>
      <c r="BT956" s="416">
        <v>20.55</v>
      </c>
      <c r="BU956" s="416">
        <v>0</v>
      </c>
      <c r="BV956" s="416">
        <v>10371.59</v>
      </c>
      <c r="BW956" s="416">
        <v>0</v>
      </c>
      <c r="BX956" s="416">
        <v>0</v>
      </c>
      <c r="BY956" s="416">
        <v>0</v>
      </c>
      <c r="BZ956" s="416">
        <v>0</v>
      </c>
      <c r="CA956" s="416">
        <v>0</v>
      </c>
      <c r="CB956" s="416">
        <v>0</v>
      </c>
      <c r="CC956" s="416">
        <v>0</v>
      </c>
      <c r="CD956" s="416">
        <v>0</v>
      </c>
      <c r="CE956" s="416">
        <v>0</v>
      </c>
      <c r="CF956" s="416">
        <v>0</v>
      </c>
      <c r="CG956" s="247"/>
      <c r="CH956" s="247"/>
      <c r="CI956" s="247"/>
      <c r="CJ956" s="247"/>
      <c r="CK956" s="247"/>
      <c r="CL956" s="247"/>
      <c r="CM956" s="247"/>
      <c r="CN956" s="247"/>
      <c r="CO956" s="247"/>
      <c r="CP956" s="247"/>
      <c r="CQ956" s="247"/>
      <c r="CR956" s="247"/>
      <c r="CS956" s="247"/>
      <c r="CT956" s="247"/>
      <c r="CU956" s="247"/>
      <c r="CV956" s="247"/>
      <c r="CW956" s="247"/>
      <c r="CX956" s="247"/>
      <c r="CY956" s="247"/>
      <c r="CZ956" s="247"/>
      <c r="DA956" s="247"/>
      <c r="DB956" s="247"/>
      <c r="DC956" s="247"/>
      <c r="DD956" s="247"/>
      <c r="DE956" s="247"/>
    </row>
    <row r="957" spans="1:109" x14ac:dyDescent="0.2">
      <c r="A957" s="150" t="s">
        <v>713</v>
      </c>
      <c r="B957" s="151" t="s">
        <v>292</v>
      </c>
      <c r="C957" s="152" t="s">
        <v>128</v>
      </c>
      <c r="D957" s="404" t="s">
        <v>712</v>
      </c>
      <c r="E957" s="416">
        <v>1374.82</v>
      </c>
      <c r="F957" s="416">
        <v>707179.45</v>
      </c>
      <c r="G957" s="416">
        <v>2711153.86</v>
      </c>
      <c r="H957" s="416">
        <v>2186910.42</v>
      </c>
      <c r="I957" s="416">
        <v>1394591.56</v>
      </c>
      <c r="J957" s="416">
        <v>720497.35</v>
      </c>
      <c r="K957" s="416">
        <v>161200.04999999999</v>
      </c>
      <c r="L957" s="416">
        <v>49062.65</v>
      </c>
      <c r="M957" s="416">
        <v>4224.99</v>
      </c>
      <c r="N957" s="416">
        <v>7936195.1499999994</v>
      </c>
      <c r="O957" s="416">
        <v>1925</v>
      </c>
      <c r="P957" s="416">
        <v>1447451.29</v>
      </c>
      <c r="Q957" s="416">
        <v>4924509.51</v>
      </c>
      <c r="R957" s="416">
        <v>3702200.3199999998</v>
      </c>
      <c r="S957" s="416">
        <v>1850064.9</v>
      </c>
      <c r="T957" s="416">
        <v>1328509.8500000001</v>
      </c>
      <c r="U957" s="416">
        <v>199601.06</v>
      </c>
      <c r="V957" s="416">
        <v>70807.58</v>
      </c>
      <c r="W957" s="416">
        <v>1525.09</v>
      </c>
      <c r="X957" s="416">
        <v>13526594.6</v>
      </c>
      <c r="Y957" s="416">
        <v>3299.8199999999997</v>
      </c>
      <c r="Z957" s="416">
        <v>2154630.7400000002</v>
      </c>
      <c r="AA957" s="416">
        <v>7635663.3699999992</v>
      </c>
      <c r="AB957" s="416">
        <v>5889110.7400000002</v>
      </c>
      <c r="AC957" s="416">
        <v>3244656.46</v>
      </c>
      <c r="AD957" s="416">
        <v>2049007.2000000002</v>
      </c>
      <c r="AE957" s="416">
        <v>360801.11</v>
      </c>
      <c r="AF957" s="416">
        <v>119870.23000000001</v>
      </c>
      <c r="AG957" s="416">
        <v>5750.08</v>
      </c>
      <c r="AH957" s="416">
        <v>21462789.749999996</v>
      </c>
      <c r="AI957" s="416">
        <v>670.63333333333344</v>
      </c>
      <c r="AJ957" s="416">
        <v>804.76</v>
      </c>
      <c r="AK957" s="416">
        <v>938.88666666666677</v>
      </c>
      <c r="AL957" s="416">
        <v>1073.0133333333333</v>
      </c>
      <c r="AM957" s="416">
        <v>1207.1400000000001</v>
      </c>
      <c r="AN957" s="416">
        <v>1475.3933333333337</v>
      </c>
      <c r="AO957" s="416">
        <v>1743.6466666666668</v>
      </c>
      <c r="AP957" s="416">
        <v>2011.9000000000003</v>
      </c>
      <c r="AQ957" s="416">
        <v>2414.2800000000002</v>
      </c>
      <c r="AR957" s="416">
        <v>0</v>
      </c>
      <c r="AS957" s="416">
        <v>2.0500323077687752</v>
      </c>
      <c r="AT957" s="416">
        <v>878.74577513792929</v>
      </c>
      <c r="AU957" s="416">
        <v>2887.6263304765212</v>
      </c>
      <c r="AV957" s="416">
        <v>2038.1018129628708</v>
      </c>
      <c r="AW957" s="416">
        <v>1155.2856835164107</v>
      </c>
      <c r="AX957" s="416">
        <v>488.34255497968888</v>
      </c>
      <c r="AY957" s="416">
        <v>92.449951633931946</v>
      </c>
      <c r="AZ957" s="416">
        <v>24.386226949649583</v>
      </c>
      <c r="BA957" s="416">
        <v>1.7499999999999998</v>
      </c>
      <c r="BB957" s="416">
        <v>7568.738367964771</v>
      </c>
      <c r="BC957" s="416">
        <v>2.8704209950792778</v>
      </c>
      <c r="BD957" s="416">
        <v>1798.6123689050153</v>
      </c>
      <c r="BE957" s="416">
        <v>5245.0521291174646</v>
      </c>
      <c r="BF957" s="416">
        <v>3450.2836125055915</v>
      </c>
      <c r="BG957" s="416">
        <v>1532.6017694716436</v>
      </c>
      <c r="BH957" s="416">
        <v>900.44452552765574</v>
      </c>
      <c r="BI957" s="416">
        <v>114.47334131150423</v>
      </c>
      <c r="BJ957" s="416">
        <v>35.194383418658973</v>
      </c>
      <c r="BK957" s="416">
        <v>0.63169557797769926</v>
      </c>
      <c r="BL957" s="416">
        <v>13080.164246830591</v>
      </c>
      <c r="BM957" s="416">
        <v>4.92</v>
      </c>
      <c r="BN957" s="416">
        <v>2677.36</v>
      </c>
      <c r="BO957" s="416">
        <v>8132.68</v>
      </c>
      <c r="BP957" s="416">
        <v>5488.39</v>
      </c>
      <c r="BQ957" s="416">
        <v>2687.89</v>
      </c>
      <c r="BR957" s="416">
        <v>1388.79</v>
      </c>
      <c r="BS957" s="416">
        <v>206.92</v>
      </c>
      <c r="BT957" s="416">
        <v>59.58</v>
      </c>
      <c r="BU957" s="416">
        <v>2.38</v>
      </c>
      <c r="BV957" s="416">
        <v>20648.910000000003</v>
      </c>
      <c r="BW957" s="416">
        <v>0</v>
      </c>
      <c r="BX957" s="416">
        <v>0</v>
      </c>
      <c r="BY957" s="416">
        <v>0</v>
      </c>
      <c r="BZ957" s="416">
        <v>0</v>
      </c>
      <c r="CA957" s="416">
        <v>0</v>
      </c>
      <c r="CB957" s="416">
        <v>0</v>
      </c>
      <c r="CC957" s="416">
        <v>0</v>
      </c>
      <c r="CD957" s="416">
        <v>0</v>
      </c>
      <c r="CE957" s="416">
        <v>0</v>
      </c>
      <c r="CF957" s="416">
        <v>0</v>
      </c>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DE957" s="247"/>
    </row>
    <row r="958" spans="1:109" x14ac:dyDescent="0.2">
      <c r="A958" s="150" t="s">
        <v>715</v>
      </c>
      <c r="B958" s="151" t="s">
        <v>276</v>
      </c>
      <c r="C958" s="152" t="s">
        <v>277</v>
      </c>
      <c r="D958" s="404" t="s">
        <v>714</v>
      </c>
      <c r="E958" s="416">
        <v>0</v>
      </c>
      <c r="F958" s="416">
        <v>38243</v>
      </c>
      <c r="G958" s="416">
        <v>150601</v>
      </c>
      <c r="H958" s="416">
        <v>787965</v>
      </c>
      <c r="I958" s="416">
        <v>869211</v>
      </c>
      <c r="J958" s="416">
        <v>328120</v>
      </c>
      <c r="K958" s="416">
        <v>114169</v>
      </c>
      <c r="L958" s="416">
        <v>20738</v>
      </c>
      <c r="M958" s="416">
        <v>0</v>
      </c>
      <c r="N958" s="416">
        <v>2309047</v>
      </c>
      <c r="O958" s="416">
        <v>0</v>
      </c>
      <c r="P958" s="416">
        <v>16431</v>
      </c>
      <c r="Q958" s="416">
        <v>211886</v>
      </c>
      <c r="R958" s="416">
        <v>976828</v>
      </c>
      <c r="S958" s="416">
        <v>987581</v>
      </c>
      <c r="T958" s="416">
        <v>254388</v>
      </c>
      <c r="U958" s="416">
        <v>47442</v>
      </c>
      <c r="V958" s="416">
        <v>15704</v>
      </c>
      <c r="W958" s="416">
        <v>1212</v>
      </c>
      <c r="X958" s="416">
        <v>2511472</v>
      </c>
      <c r="Y958" s="416">
        <v>0</v>
      </c>
      <c r="Z958" s="416">
        <v>54674</v>
      </c>
      <c r="AA958" s="416">
        <v>362487</v>
      </c>
      <c r="AB958" s="416">
        <v>1764793</v>
      </c>
      <c r="AC958" s="416">
        <v>1856792</v>
      </c>
      <c r="AD958" s="416">
        <v>582508</v>
      </c>
      <c r="AE958" s="416">
        <v>161611</v>
      </c>
      <c r="AF958" s="416">
        <v>36442</v>
      </c>
      <c r="AG958" s="416">
        <v>1212</v>
      </c>
      <c r="AH958" s="416">
        <v>4820519</v>
      </c>
      <c r="AI958" s="416">
        <v>898.8944444444445</v>
      </c>
      <c r="AJ958" s="416">
        <v>1078.6733333333332</v>
      </c>
      <c r="AK958" s="416">
        <v>1258.4522222222222</v>
      </c>
      <c r="AL958" s="416">
        <v>1438.231111111111</v>
      </c>
      <c r="AM958" s="416">
        <v>1618.01</v>
      </c>
      <c r="AN958" s="416">
        <v>1977.567777777778</v>
      </c>
      <c r="AO958" s="416">
        <v>2337.1255555555554</v>
      </c>
      <c r="AP958" s="416">
        <v>2696.6833333333334</v>
      </c>
      <c r="AQ958" s="416">
        <v>3236.02</v>
      </c>
      <c r="AR958" s="416">
        <v>0</v>
      </c>
      <c r="AS958" s="416">
        <v>0</v>
      </c>
      <c r="AT958" s="416">
        <v>35.453736379874051</v>
      </c>
      <c r="AU958" s="416">
        <v>119.67160718589943</v>
      </c>
      <c r="AV958" s="416">
        <v>547.8709185975365</v>
      </c>
      <c r="AW958" s="416">
        <v>537.20990599563663</v>
      </c>
      <c r="AX958" s="416">
        <v>165.92098823976252</v>
      </c>
      <c r="AY958" s="416">
        <v>48.850178257907508</v>
      </c>
      <c r="AZ958" s="416">
        <v>7.6901873288793023</v>
      </c>
      <c r="BA958" s="416">
        <v>0</v>
      </c>
      <c r="BB958" s="416">
        <v>1462.667521985496</v>
      </c>
      <c r="BC958" s="416">
        <v>0</v>
      </c>
      <c r="BD958" s="416">
        <v>15.232600540169717</v>
      </c>
      <c r="BE958" s="416">
        <v>168.3703173298417</v>
      </c>
      <c r="BF958" s="416">
        <v>679.18708784247326</v>
      </c>
      <c r="BG958" s="416">
        <v>610.36767387098962</v>
      </c>
      <c r="BH958" s="416">
        <v>128.63680469443102</v>
      </c>
      <c r="BI958" s="416">
        <v>20.299294527513144</v>
      </c>
      <c r="BJ958" s="416">
        <v>5.8234497932645652</v>
      </c>
      <c r="BK958" s="416">
        <v>0.37453414997435119</v>
      </c>
      <c r="BL958" s="416">
        <v>1628.2917627486577</v>
      </c>
      <c r="BM958" s="416">
        <v>0</v>
      </c>
      <c r="BN958" s="416">
        <v>50.69</v>
      </c>
      <c r="BO958" s="416">
        <v>288.04000000000002</v>
      </c>
      <c r="BP958" s="416">
        <v>1227.06</v>
      </c>
      <c r="BQ958" s="416">
        <v>1147.58</v>
      </c>
      <c r="BR958" s="416">
        <v>294.56</v>
      </c>
      <c r="BS958" s="416">
        <v>69.150000000000006</v>
      </c>
      <c r="BT958" s="416">
        <v>13.51</v>
      </c>
      <c r="BU958" s="416">
        <v>0.37</v>
      </c>
      <c r="BV958" s="416">
        <v>3090.96</v>
      </c>
      <c r="BW958" s="416">
        <v>0</v>
      </c>
      <c r="BX958" s="416">
        <v>50.69</v>
      </c>
      <c r="BY958" s="416">
        <v>288.04000000000002</v>
      </c>
      <c r="BZ958" s="416">
        <v>1227.06</v>
      </c>
      <c r="CA958" s="416">
        <v>1147.58</v>
      </c>
      <c r="CB958" s="416">
        <v>294.56</v>
      </c>
      <c r="CC958" s="416">
        <v>69.150000000000006</v>
      </c>
      <c r="CD958" s="416">
        <v>13.51</v>
      </c>
      <c r="CE958" s="416">
        <v>0.37</v>
      </c>
      <c r="CF958" s="416">
        <v>3090.96</v>
      </c>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DE958" s="247"/>
    </row>
    <row r="959" spans="1:109" x14ac:dyDescent="0.2">
      <c r="A959" s="150" t="s">
        <v>717</v>
      </c>
      <c r="B959" s="151" t="s">
        <v>276</v>
      </c>
      <c r="C959" s="152" t="s">
        <v>69</v>
      </c>
      <c r="D959" s="404" t="s">
        <v>716</v>
      </c>
      <c r="E959" s="416">
        <v>0</v>
      </c>
      <c r="F959" s="416">
        <v>65351</v>
      </c>
      <c r="G959" s="416">
        <v>380857</v>
      </c>
      <c r="H959" s="416">
        <v>719599</v>
      </c>
      <c r="I959" s="416">
        <v>817585</v>
      </c>
      <c r="J959" s="416">
        <v>287536</v>
      </c>
      <c r="K959" s="416">
        <v>133343</v>
      </c>
      <c r="L959" s="416">
        <v>30741</v>
      </c>
      <c r="M959" s="416">
        <v>0</v>
      </c>
      <c r="N959" s="416">
        <v>2435012</v>
      </c>
      <c r="O959" s="416">
        <v>0</v>
      </c>
      <c r="P959" s="416">
        <v>83262</v>
      </c>
      <c r="Q959" s="416">
        <v>456551</v>
      </c>
      <c r="R959" s="416">
        <v>1294332</v>
      </c>
      <c r="S959" s="416">
        <v>1219207</v>
      </c>
      <c r="T959" s="416">
        <v>241090</v>
      </c>
      <c r="U959" s="416">
        <v>78376</v>
      </c>
      <c r="V959" s="416">
        <v>28576</v>
      </c>
      <c r="W959" s="416">
        <v>0</v>
      </c>
      <c r="X959" s="416">
        <v>3401394</v>
      </c>
      <c r="Y959" s="416">
        <v>0</v>
      </c>
      <c r="Z959" s="416">
        <v>146613</v>
      </c>
      <c r="AA959" s="416">
        <v>837408</v>
      </c>
      <c r="AB959" s="416">
        <v>2013931</v>
      </c>
      <c r="AC959" s="416">
        <v>2036792</v>
      </c>
      <c r="AD959" s="416">
        <v>528626</v>
      </c>
      <c r="AE959" s="416">
        <v>211719</v>
      </c>
      <c r="AF959" s="416">
        <v>59317</v>
      </c>
      <c r="AG959" s="416">
        <v>0</v>
      </c>
      <c r="AH959" s="416">
        <v>5834406</v>
      </c>
      <c r="AI959" s="416">
        <v>831.48888888888894</v>
      </c>
      <c r="AJ959" s="416">
        <v>997.78666666666663</v>
      </c>
      <c r="AK959" s="416">
        <v>1164.0844444444444</v>
      </c>
      <c r="AL959" s="416">
        <v>1330.3822222222223</v>
      </c>
      <c r="AM959" s="416">
        <v>1496.68</v>
      </c>
      <c r="AN959" s="416">
        <v>1829.2755555555557</v>
      </c>
      <c r="AO959" s="416">
        <v>2161.8711111111111</v>
      </c>
      <c r="AP959" s="416">
        <v>2494.4666666666667</v>
      </c>
      <c r="AQ959" s="416">
        <v>2993.36</v>
      </c>
      <c r="AR959" s="416">
        <v>0</v>
      </c>
      <c r="AS959" s="416">
        <v>0</v>
      </c>
      <c r="AT959" s="416">
        <v>65.495964401208013</v>
      </c>
      <c r="AU959" s="416">
        <v>327.17300004963369</v>
      </c>
      <c r="AV959" s="416">
        <v>540.89643410749125</v>
      </c>
      <c r="AW959" s="416">
        <v>546.26573482641572</v>
      </c>
      <c r="AX959" s="416">
        <v>157.18572258113107</v>
      </c>
      <c r="AY959" s="416">
        <v>61.679440237983144</v>
      </c>
      <c r="AZ959" s="416">
        <v>12.323676403773685</v>
      </c>
      <c r="BA959" s="416">
        <v>0</v>
      </c>
      <c r="BB959" s="416">
        <v>1711.0199726076366</v>
      </c>
      <c r="BC959" s="416">
        <v>0</v>
      </c>
      <c r="BD959" s="416">
        <v>83.446695352379933</v>
      </c>
      <c r="BE959" s="416">
        <v>392.19749235450655</v>
      </c>
      <c r="BF959" s="416">
        <v>972.90235721730767</v>
      </c>
      <c r="BG959" s="416">
        <v>814.60766496512281</v>
      </c>
      <c r="BH959" s="416">
        <v>131.79534339034032</v>
      </c>
      <c r="BI959" s="416">
        <v>36.253780161629535</v>
      </c>
      <c r="BJ959" s="416">
        <v>11.455755405297058</v>
      </c>
      <c r="BK959" s="416">
        <v>0</v>
      </c>
      <c r="BL959" s="416">
        <v>2442.6590888465839</v>
      </c>
      <c r="BM959" s="416">
        <v>0</v>
      </c>
      <c r="BN959" s="416">
        <v>148.94</v>
      </c>
      <c r="BO959" s="416">
        <v>719.37</v>
      </c>
      <c r="BP959" s="416">
        <v>1513.8</v>
      </c>
      <c r="BQ959" s="416">
        <v>1360.87</v>
      </c>
      <c r="BR959" s="416">
        <v>288.98</v>
      </c>
      <c r="BS959" s="416">
        <v>97.93</v>
      </c>
      <c r="BT959" s="416">
        <v>23.78</v>
      </c>
      <c r="BU959" s="416">
        <v>0</v>
      </c>
      <c r="BV959" s="416">
        <v>4153.6699999999992</v>
      </c>
      <c r="BW959" s="416">
        <v>0</v>
      </c>
      <c r="BX959" s="416">
        <v>99.33</v>
      </c>
      <c r="BY959" s="416">
        <v>548.03</v>
      </c>
      <c r="BZ959" s="416">
        <v>1330.59</v>
      </c>
      <c r="CA959" s="416">
        <v>1365.42</v>
      </c>
      <c r="CB959" s="416">
        <v>353.15</v>
      </c>
      <c r="CC959" s="416">
        <v>141.03</v>
      </c>
      <c r="CD959" s="416">
        <v>40.25</v>
      </c>
      <c r="CE959" s="416">
        <v>0</v>
      </c>
      <c r="CF959" s="416">
        <v>3877.8</v>
      </c>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DE959" s="247"/>
    </row>
    <row r="960" spans="1:109" x14ac:dyDescent="0.2">
      <c r="A960" s="150" t="s">
        <v>719</v>
      </c>
      <c r="B960" s="151" t="s">
        <v>276</v>
      </c>
      <c r="C960" s="152" t="s">
        <v>69</v>
      </c>
      <c r="D960" s="404" t="s">
        <v>718</v>
      </c>
      <c r="E960" s="416">
        <v>847</v>
      </c>
      <c r="F960" s="416">
        <v>648874</v>
      </c>
      <c r="G960" s="416">
        <v>1332076</v>
      </c>
      <c r="H960" s="416">
        <v>425803</v>
      </c>
      <c r="I960" s="416">
        <v>244309</v>
      </c>
      <c r="J960" s="416">
        <v>102990</v>
      </c>
      <c r="K960" s="416">
        <v>28112</v>
      </c>
      <c r="L960" s="416">
        <v>12877</v>
      </c>
      <c r="M960" s="416">
        <v>0</v>
      </c>
      <c r="N960" s="416">
        <v>2795888</v>
      </c>
      <c r="O960" s="416">
        <v>1421</v>
      </c>
      <c r="P960" s="416">
        <v>728765</v>
      </c>
      <c r="Q960" s="416">
        <v>1356308</v>
      </c>
      <c r="R960" s="416">
        <v>256797</v>
      </c>
      <c r="S960" s="416">
        <v>78590</v>
      </c>
      <c r="T960" s="416">
        <v>26637</v>
      </c>
      <c r="U960" s="416">
        <v>10355</v>
      </c>
      <c r="V960" s="416">
        <v>7494</v>
      </c>
      <c r="W960" s="416">
        <v>0</v>
      </c>
      <c r="X960" s="416">
        <v>2466367</v>
      </c>
      <c r="Y960" s="416">
        <v>2268</v>
      </c>
      <c r="Z960" s="416">
        <v>1377639</v>
      </c>
      <c r="AA960" s="416">
        <v>2688384</v>
      </c>
      <c r="AB960" s="416">
        <v>682600</v>
      </c>
      <c r="AC960" s="416">
        <v>322899</v>
      </c>
      <c r="AD960" s="416">
        <v>129627</v>
      </c>
      <c r="AE960" s="416">
        <v>38467</v>
      </c>
      <c r="AF960" s="416">
        <v>20371</v>
      </c>
      <c r="AG960" s="416">
        <v>0</v>
      </c>
      <c r="AH960" s="416">
        <v>5262255</v>
      </c>
      <c r="AI960" s="416">
        <v>843.98333333333346</v>
      </c>
      <c r="AJ960" s="416">
        <v>1012.78</v>
      </c>
      <c r="AK960" s="416">
        <v>1181.5766666666668</v>
      </c>
      <c r="AL960" s="416">
        <v>1350.3733333333332</v>
      </c>
      <c r="AM960" s="416">
        <v>1519.17</v>
      </c>
      <c r="AN960" s="416">
        <v>1856.7633333333335</v>
      </c>
      <c r="AO960" s="416">
        <v>2194.3566666666666</v>
      </c>
      <c r="AP960" s="416">
        <v>2531.9500000000003</v>
      </c>
      <c r="AQ960" s="416">
        <v>3038.34</v>
      </c>
      <c r="AR960" s="416">
        <v>0</v>
      </c>
      <c r="AS960" s="416">
        <v>1.0035743201879972</v>
      </c>
      <c r="AT960" s="416">
        <v>640.68603250459137</v>
      </c>
      <c r="AU960" s="416">
        <v>1127.3716192770676</v>
      </c>
      <c r="AV960" s="416">
        <v>315.32242935287036</v>
      </c>
      <c r="AW960" s="416">
        <v>160.81742003857369</v>
      </c>
      <c r="AX960" s="416">
        <v>55.467489125341764</v>
      </c>
      <c r="AY960" s="416">
        <v>12.811044087333114</v>
      </c>
      <c r="AZ960" s="416">
        <v>5.0858034321372854</v>
      </c>
      <c r="BA960" s="416">
        <v>0</v>
      </c>
      <c r="BB960" s="416">
        <v>2318.5654121381026</v>
      </c>
      <c r="BC960" s="416">
        <v>1.6836825371749045</v>
      </c>
      <c r="BD960" s="416">
        <v>719.56890933865202</v>
      </c>
      <c r="BE960" s="416">
        <v>1147.879810309953</v>
      </c>
      <c r="BF960" s="416">
        <v>190.16741049388813</v>
      </c>
      <c r="BG960" s="416">
        <v>51.73219587011328</v>
      </c>
      <c r="BH960" s="416">
        <v>14.3459317198925</v>
      </c>
      <c r="BI960" s="416">
        <v>4.7189229341325554</v>
      </c>
      <c r="BJ960" s="416">
        <v>2.9597740871660179</v>
      </c>
      <c r="BK960" s="416">
        <v>0</v>
      </c>
      <c r="BL960" s="416">
        <v>2133.056637290972</v>
      </c>
      <c r="BM960" s="416">
        <v>2.69</v>
      </c>
      <c r="BN960" s="416">
        <v>1360.25</v>
      </c>
      <c r="BO960" s="416">
        <v>2275.25</v>
      </c>
      <c r="BP960" s="416">
        <v>505.49</v>
      </c>
      <c r="BQ960" s="416">
        <v>212.55</v>
      </c>
      <c r="BR960" s="416">
        <v>69.81</v>
      </c>
      <c r="BS960" s="416">
        <v>17.53</v>
      </c>
      <c r="BT960" s="416">
        <v>8.0500000000000007</v>
      </c>
      <c r="BU960" s="416">
        <v>0</v>
      </c>
      <c r="BV960" s="416">
        <v>4451.6200000000008</v>
      </c>
      <c r="BW960" s="416">
        <v>0</v>
      </c>
      <c r="BX960" s="416">
        <v>0</v>
      </c>
      <c r="BY960" s="416">
        <v>0</v>
      </c>
      <c r="BZ960" s="416">
        <v>0</v>
      </c>
      <c r="CA960" s="416">
        <v>0</v>
      </c>
      <c r="CB960" s="416">
        <v>0</v>
      </c>
      <c r="CC960" s="416">
        <v>0</v>
      </c>
      <c r="CD960" s="416">
        <v>0</v>
      </c>
      <c r="CE960" s="416">
        <v>0</v>
      </c>
      <c r="CF960" s="416">
        <v>0</v>
      </c>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row>
    <row r="961" spans="1:109" x14ac:dyDescent="0.2">
      <c r="A961" s="150" t="s">
        <v>721</v>
      </c>
      <c r="B961" s="151" t="s">
        <v>282</v>
      </c>
      <c r="C961" s="152" t="s">
        <v>278</v>
      </c>
      <c r="D961" s="404" t="s">
        <v>720</v>
      </c>
      <c r="E961" s="416">
        <v>15562</v>
      </c>
      <c r="F961" s="416">
        <v>3889635</v>
      </c>
      <c r="G961" s="416">
        <v>1389418</v>
      </c>
      <c r="H961" s="416">
        <v>861337</v>
      </c>
      <c r="I961" s="416">
        <v>186700</v>
      </c>
      <c r="J961" s="416">
        <v>76043</v>
      </c>
      <c r="K961" s="416">
        <v>29378</v>
      </c>
      <c r="L961" s="416">
        <v>16685</v>
      </c>
      <c r="M961" s="416">
        <v>0</v>
      </c>
      <c r="N961" s="416">
        <v>6464758</v>
      </c>
      <c r="O961" s="416">
        <v>15982</v>
      </c>
      <c r="P961" s="416">
        <v>5064383</v>
      </c>
      <c r="Q961" s="416">
        <v>924039</v>
      </c>
      <c r="R961" s="416">
        <v>252031</v>
      </c>
      <c r="S961" s="416">
        <v>76593</v>
      </c>
      <c r="T961" s="416">
        <v>38868</v>
      </c>
      <c r="U961" s="416">
        <v>15605</v>
      </c>
      <c r="V961" s="416">
        <v>2917</v>
      </c>
      <c r="W961" s="416">
        <v>0</v>
      </c>
      <c r="X961" s="416">
        <v>6390418</v>
      </c>
      <c r="Y961" s="416">
        <v>31544</v>
      </c>
      <c r="Z961" s="416">
        <v>8954018</v>
      </c>
      <c r="AA961" s="416">
        <v>2313457</v>
      </c>
      <c r="AB961" s="416">
        <v>1113368</v>
      </c>
      <c r="AC961" s="416">
        <v>263293</v>
      </c>
      <c r="AD961" s="416">
        <v>114911</v>
      </c>
      <c r="AE961" s="416">
        <v>44983</v>
      </c>
      <c r="AF961" s="416">
        <v>19602</v>
      </c>
      <c r="AG961" s="416">
        <v>0</v>
      </c>
      <c r="AH961" s="416">
        <v>12855176</v>
      </c>
      <c r="AI961" s="416">
        <v>805.91111111111115</v>
      </c>
      <c r="AJ961" s="416">
        <v>967.09333333333336</v>
      </c>
      <c r="AK961" s="416">
        <v>1128.2755555555557</v>
      </c>
      <c r="AL961" s="416">
        <v>1289.4577777777779</v>
      </c>
      <c r="AM961" s="416">
        <v>1450.64</v>
      </c>
      <c r="AN961" s="416">
        <v>1773.0044444444447</v>
      </c>
      <c r="AO961" s="416">
        <v>2095.3688888888892</v>
      </c>
      <c r="AP961" s="416">
        <v>2417.7333333333336</v>
      </c>
      <c r="AQ961" s="416">
        <v>2901.28</v>
      </c>
      <c r="AR961" s="416">
        <v>0</v>
      </c>
      <c r="AS961" s="416">
        <v>19.309821871725582</v>
      </c>
      <c r="AT961" s="416">
        <v>4021.985123807423</v>
      </c>
      <c r="AU961" s="416">
        <v>1231.452718406063</v>
      </c>
      <c r="AV961" s="416">
        <v>667.98387263552638</v>
      </c>
      <c r="AW961" s="416">
        <v>128.70181437158772</v>
      </c>
      <c r="AX961" s="416">
        <v>42.88934539237853</v>
      </c>
      <c r="AY961" s="416">
        <v>14.020442966287558</v>
      </c>
      <c r="AZ961" s="416">
        <v>6.9010919318369819</v>
      </c>
      <c r="BA961" s="416">
        <v>0</v>
      </c>
      <c r="BB961" s="416">
        <v>6133.2442313828278</v>
      </c>
      <c r="BC961" s="416">
        <v>19.830971157558043</v>
      </c>
      <c r="BD961" s="416">
        <v>5236.7055230794685</v>
      </c>
      <c r="BE961" s="416">
        <v>818.9834437607833</v>
      </c>
      <c r="BF961" s="416">
        <v>195.45502330006065</v>
      </c>
      <c r="BG961" s="416">
        <v>52.799454034081506</v>
      </c>
      <c r="BH961" s="416">
        <v>21.922110867679717</v>
      </c>
      <c r="BI961" s="416">
        <v>7.447376012285293</v>
      </c>
      <c r="BJ961" s="416">
        <v>1.2065019577565763</v>
      </c>
      <c r="BK961" s="416">
        <v>0</v>
      </c>
      <c r="BL961" s="416">
        <v>6354.3504041696742</v>
      </c>
      <c r="BM961" s="416">
        <v>39.14</v>
      </c>
      <c r="BN961" s="416">
        <v>9258.69</v>
      </c>
      <c r="BO961" s="416">
        <v>2050.44</v>
      </c>
      <c r="BP961" s="416">
        <v>863.44</v>
      </c>
      <c r="BQ961" s="416">
        <v>181.5</v>
      </c>
      <c r="BR961" s="416">
        <v>64.81</v>
      </c>
      <c r="BS961" s="416">
        <v>21.47</v>
      </c>
      <c r="BT961" s="416">
        <v>8.11</v>
      </c>
      <c r="BU961" s="416">
        <v>0</v>
      </c>
      <c r="BV961" s="416">
        <v>12487.6</v>
      </c>
      <c r="BW961" s="416">
        <v>0</v>
      </c>
      <c r="BX961" s="416">
        <v>0</v>
      </c>
      <c r="BY961" s="416">
        <v>0</v>
      </c>
      <c r="BZ961" s="416">
        <v>0</v>
      </c>
      <c r="CA961" s="416">
        <v>0</v>
      </c>
      <c r="CB961" s="416">
        <v>0</v>
      </c>
      <c r="CC961" s="416">
        <v>0</v>
      </c>
      <c r="CD961" s="416">
        <v>0</v>
      </c>
      <c r="CE961" s="416">
        <v>0</v>
      </c>
      <c r="CF961" s="416">
        <v>0</v>
      </c>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DE961" s="247"/>
    </row>
    <row r="962" spans="1:109" x14ac:dyDescent="0.2">
      <c r="A962" s="150" t="s">
        <v>723</v>
      </c>
      <c r="B962" s="151" t="s">
        <v>276</v>
      </c>
      <c r="C962" s="152" t="s">
        <v>286</v>
      </c>
      <c r="D962" s="404" t="s">
        <v>722</v>
      </c>
      <c r="E962" s="416">
        <v>984.02</v>
      </c>
      <c r="F962" s="416">
        <v>1078907.3500000001</v>
      </c>
      <c r="G962" s="416">
        <v>695114.52</v>
      </c>
      <c r="H962" s="416">
        <v>491034.49</v>
      </c>
      <c r="I962" s="416">
        <v>218816.76</v>
      </c>
      <c r="J962" s="416">
        <v>101942.5</v>
      </c>
      <c r="K962" s="416">
        <v>27303.08</v>
      </c>
      <c r="L962" s="416">
        <v>19557.990000000002</v>
      </c>
      <c r="M962" s="416">
        <v>0</v>
      </c>
      <c r="N962" s="416">
        <v>2633660.71</v>
      </c>
      <c r="O962" s="416">
        <v>3414.26</v>
      </c>
      <c r="P962" s="416">
        <v>1182927.69</v>
      </c>
      <c r="Q962" s="416">
        <v>572457.99</v>
      </c>
      <c r="R962" s="416">
        <v>170063.47</v>
      </c>
      <c r="S962" s="416">
        <v>53884.61</v>
      </c>
      <c r="T962" s="416">
        <v>25372.17</v>
      </c>
      <c r="U962" s="416">
        <v>8417.48</v>
      </c>
      <c r="V962" s="416">
        <v>2356.52</v>
      </c>
      <c r="W962" s="416">
        <v>0</v>
      </c>
      <c r="X962" s="416">
        <v>2018894.19</v>
      </c>
      <c r="Y962" s="416">
        <v>4398.2800000000007</v>
      </c>
      <c r="Z962" s="416">
        <v>2261835.04</v>
      </c>
      <c r="AA962" s="416">
        <v>1267572.51</v>
      </c>
      <c r="AB962" s="416">
        <v>661097.96</v>
      </c>
      <c r="AC962" s="416">
        <v>272701.37</v>
      </c>
      <c r="AD962" s="416">
        <v>127314.67</v>
      </c>
      <c r="AE962" s="416">
        <v>35720.559999999998</v>
      </c>
      <c r="AF962" s="416">
        <v>21914.510000000002</v>
      </c>
      <c r="AG962" s="416">
        <v>0</v>
      </c>
      <c r="AH962" s="416">
        <v>4652554.8999999994</v>
      </c>
      <c r="AI962" s="416">
        <v>809.66666666666674</v>
      </c>
      <c r="AJ962" s="416">
        <v>971.6</v>
      </c>
      <c r="AK962" s="416">
        <v>1133.5333333333335</v>
      </c>
      <c r="AL962" s="416">
        <v>1295.4666666666667</v>
      </c>
      <c r="AM962" s="416">
        <v>1457.4</v>
      </c>
      <c r="AN962" s="416">
        <v>1781.2666666666669</v>
      </c>
      <c r="AO962" s="416">
        <v>2105.1333333333332</v>
      </c>
      <c r="AP962" s="416">
        <v>2429.0000000000005</v>
      </c>
      <c r="AQ962" s="416">
        <v>2914.8</v>
      </c>
      <c r="AR962" s="416">
        <v>0</v>
      </c>
      <c r="AS962" s="416">
        <v>1.2153396459448331</v>
      </c>
      <c r="AT962" s="416">
        <v>1110.4439584191025</v>
      </c>
      <c r="AU962" s="416">
        <v>613.22812444862666</v>
      </c>
      <c r="AV962" s="416">
        <v>379.04062114038697</v>
      </c>
      <c r="AW962" s="416">
        <v>150.14186908192673</v>
      </c>
      <c r="AX962" s="416">
        <v>57.230341704405099</v>
      </c>
      <c r="AY962" s="416">
        <v>12.96976280203946</v>
      </c>
      <c r="AZ962" s="416">
        <v>8.0518690819267178</v>
      </c>
      <c r="BA962" s="416">
        <v>0</v>
      </c>
      <c r="BB962" s="416">
        <v>2332.3218863243592</v>
      </c>
      <c r="BC962" s="416">
        <v>4.2168711403869903</v>
      </c>
      <c r="BD962" s="416">
        <v>1217.5048270893371</v>
      </c>
      <c r="BE962" s="416">
        <v>505.02086984649759</v>
      </c>
      <c r="BF962" s="416">
        <v>131.27583624948539</v>
      </c>
      <c r="BG962" s="416">
        <v>36.973109647317138</v>
      </c>
      <c r="BH962" s="416">
        <v>14.243891986975557</v>
      </c>
      <c r="BI962" s="416">
        <v>3.9985495772239288</v>
      </c>
      <c r="BJ962" s="416">
        <v>0.97016055990119376</v>
      </c>
      <c r="BK962" s="416">
        <v>0</v>
      </c>
      <c r="BL962" s="416">
        <v>1914.2041160971248</v>
      </c>
      <c r="BM962" s="416">
        <v>5.43</v>
      </c>
      <c r="BN962" s="416">
        <v>2327.9499999999998</v>
      </c>
      <c r="BO962" s="416">
        <v>1118.25</v>
      </c>
      <c r="BP962" s="416">
        <v>510.32</v>
      </c>
      <c r="BQ962" s="416">
        <v>187.11</v>
      </c>
      <c r="BR962" s="416">
        <v>71.47</v>
      </c>
      <c r="BS962" s="416">
        <v>16.97</v>
      </c>
      <c r="BT962" s="416">
        <v>9.02</v>
      </c>
      <c r="BU962" s="416">
        <v>0</v>
      </c>
      <c r="BV962" s="416">
        <v>4246.5200000000004</v>
      </c>
      <c r="BW962" s="416">
        <v>5.4</v>
      </c>
      <c r="BX962" s="416">
        <v>2328</v>
      </c>
      <c r="BY962" s="416">
        <v>1118.25</v>
      </c>
      <c r="BZ962" s="416">
        <v>510.32</v>
      </c>
      <c r="CA962" s="416">
        <v>187.11</v>
      </c>
      <c r="CB962" s="416">
        <v>71.47</v>
      </c>
      <c r="CC962" s="416">
        <v>16.97</v>
      </c>
      <c r="CD962" s="416">
        <v>9.02</v>
      </c>
      <c r="CE962" s="416">
        <v>0</v>
      </c>
      <c r="CF962" s="416">
        <v>4246.5400000000009</v>
      </c>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DE962" s="247"/>
    </row>
    <row r="963" spans="1:109" x14ac:dyDescent="0.2">
      <c r="A963" s="150" t="s">
        <v>725</v>
      </c>
      <c r="B963" s="151" t="s">
        <v>276</v>
      </c>
      <c r="C963" s="152" t="s">
        <v>286</v>
      </c>
      <c r="D963" s="404" t="s">
        <v>724</v>
      </c>
      <c r="E963" s="416">
        <v>2664</v>
      </c>
      <c r="F963" s="416">
        <v>946147</v>
      </c>
      <c r="G963" s="416">
        <v>721856</v>
      </c>
      <c r="H963" s="416">
        <v>499710</v>
      </c>
      <c r="I963" s="416">
        <v>234944</v>
      </c>
      <c r="J963" s="416">
        <v>116682</v>
      </c>
      <c r="K963" s="416">
        <v>55303</v>
      </c>
      <c r="L963" s="416">
        <v>3230</v>
      </c>
      <c r="M963" s="416">
        <v>0</v>
      </c>
      <c r="N963" s="416">
        <v>2580536</v>
      </c>
      <c r="O963" s="416">
        <v>6654</v>
      </c>
      <c r="P963" s="416">
        <v>982235</v>
      </c>
      <c r="Q963" s="416">
        <v>543970</v>
      </c>
      <c r="R963" s="416">
        <v>208833</v>
      </c>
      <c r="S963" s="416">
        <v>59838</v>
      </c>
      <c r="T963" s="416">
        <v>43606</v>
      </c>
      <c r="U963" s="416">
        <v>18350</v>
      </c>
      <c r="V963" s="416">
        <v>4720</v>
      </c>
      <c r="W963" s="416">
        <v>0</v>
      </c>
      <c r="X963" s="416">
        <v>1868206</v>
      </c>
      <c r="Y963" s="416">
        <v>9318</v>
      </c>
      <c r="Z963" s="416">
        <v>1928382</v>
      </c>
      <c r="AA963" s="416">
        <v>1265826</v>
      </c>
      <c r="AB963" s="416">
        <v>708543</v>
      </c>
      <c r="AC963" s="416">
        <v>294782</v>
      </c>
      <c r="AD963" s="416">
        <v>160288</v>
      </c>
      <c r="AE963" s="416">
        <v>73653</v>
      </c>
      <c r="AF963" s="416">
        <v>7950</v>
      </c>
      <c r="AG963" s="416">
        <v>0</v>
      </c>
      <c r="AH963" s="416">
        <v>4448742</v>
      </c>
      <c r="AI963" s="416">
        <v>820.47222222222217</v>
      </c>
      <c r="AJ963" s="416">
        <v>984.56666666666661</v>
      </c>
      <c r="AK963" s="416">
        <v>1148.661111111111</v>
      </c>
      <c r="AL963" s="416">
        <v>1312.7555555555555</v>
      </c>
      <c r="AM963" s="416">
        <v>1476.85</v>
      </c>
      <c r="AN963" s="416">
        <v>1805.038888888889</v>
      </c>
      <c r="AO963" s="416">
        <v>2133.2277777777776</v>
      </c>
      <c r="AP963" s="416">
        <v>2461.4166666666665</v>
      </c>
      <c r="AQ963" s="416">
        <v>2953.7</v>
      </c>
      <c r="AR963" s="416">
        <v>0</v>
      </c>
      <c r="AS963" s="416">
        <v>3.2469106544334227</v>
      </c>
      <c r="AT963" s="416">
        <v>960.97809527033894</v>
      </c>
      <c r="AU963" s="416">
        <v>628.43252288896736</v>
      </c>
      <c r="AV963" s="416">
        <v>380.65731116904226</v>
      </c>
      <c r="AW963" s="416">
        <v>159.0845380370383</v>
      </c>
      <c r="AX963" s="416">
        <v>64.642374587189565</v>
      </c>
      <c r="AY963" s="416">
        <v>25.924563975821723</v>
      </c>
      <c r="AZ963" s="416">
        <v>1.3122524291566511</v>
      </c>
      <c r="BA963" s="416">
        <v>0</v>
      </c>
      <c r="BB963" s="416">
        <v>2224.2785690119881</v>
      </c>
      <c r="BC963" s="416">
        <v>8.1099637742492465</v>
      </c>
      <c r="BD963" s="416">
        <v>997.63178386430582</v>
      </c>
      <c r="BE963" s="416">
        <v>473.5687442868267</v>
      </c>
      <c r="BF963" s="416">
        <v>159.0798828587873</v>
      </c>
      <c r="BG963" s="416">
        <v>40.517317263093751</v>
      </c>
      <c r="BH963" s="416">
        <v>24.15792826870458</v>
      </c>
      <c r="BI963" s="416">
        <v>8.6019881192038152</v>
      </c>
      <c r="BJ963" s="416">
        <v>1.917594880996716</v>
      </c>
      <c r="BK963" s="416">
        <v>0</v>
      </c>
      <c r="BL963" s="416">
        <v>1713.5852033161677</v>
      </c>
      <c r="BM963" s="416">
        <v>11.36</v>
      </c>
      <c r="BN963" s="416">
        <v>1958.61</v>
      </c>
      <c r="BO963" s="416">
        <v>1102</v>
      </c>
      <c r="BP963" s="416">
        <v>539.74</v>
      </c>
      <c r="BQ963" s="416">
        <v>199.6</v>
      </c>
      <c r="BR963" s="416">
        <v>88.8</v>
      </c>
      <c r="BS963" s="416">
        <v>34.53</v>
      </c>
      <c r="BT963" s="416">
        <v>3.23</v>
      </c>
      <c r="BU963" s="416">
        <v>0</v>
      </c>
      <c r="BV963" s="416">
        <v>3937.8700000000003</v>
      </c>
      <c r="BW963" s="416">
        <v>0</v>
      </c>
      <c r="BX963" s="416">
        <v>0</v>
      </c>
      <c r="BY963" s="416">
        <v>0</v>
      </c>
      <c r="BZ963" s="416">
        <v>0</v>
      </c>
      <c r="CA963" s="416">
        <v>0</v>
      </c>
      <c r="CB963" s="416">
        <v>0</v>
      </c>
      <c r="CC963" s="416">
        <v>0</v>
      </c>
      <c r="CD963" s="416">
        <v>0</v>
      </c>
      <c r="CE963" s="416">
        <v>0</v>
      </c>
      <c r="CF963" s="416">
        <v>0</v>
      </c>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DE963" s="247"/>
    </row>
    <row r="964" spans="1:109" x14ac:dyDescent="0.2">
      <c r="A964" s="150" t="s">
        <v>727</v>
      </c>
      <c r="B964" s="151" t="s">
        <v>276</v>
      </c>
      <c r="C964" s="152" t="s">
        <v>69</v>
      </c>
      <c r="D964" s="404" t="s">
        <v>726</v>
      </c>
      <c r="E964" s="416">
        <v>0</v>
      </c>
      <c r="F964" s="416">
        <v>0</v>
      </c>
      <c r="G964" s="416">
        <v>0</v>
      </c>
      <c r="H964" s="416">
        <v>0</v>
      </c>
      <c r="I964" s="416">
        <v>0</v>
      </c>
      <c r="J964" s="416">
        <v>0</v>
      </c>
      <c r="K964" s="416">
        <v>0</v>
      </c>
      <c r="L964" s="416">
        <v>0</v>
      </c>
      <c r="M964" s="416">
        <v>0</v>
      </c>
      <c r="N964" s="416">
        <v>0</v>
      </c>
      <c r="O964" s="416">
        <v>0</v>
      </c>
      <c r="P964" s="416">
        <v>0</v>
      </c>
      <c r="Q964" s="416">
        <v>0</v>
      </c>
      <c r="R964" s="416">
        <v>0</v>
      </c>
      <c r="S964" s="416">
        <v>0</v>
      </c>
      <c r="T964" s="416">
        <v>0</v>
      </c>
      <c r="U964" s="416">
        <v>0</v>
      </c>
      <c r="V964" s="416">
        <v>0</v>
      </c>
      <c r="W964" s="416">
        <v>0</v>
      </c>
      <c r="X964" s="416">
        <v>0</v>
      </c>
      <c r="Y964" s="416">
        <v>0</v>
      </c>
      <c r="Z964" s="416">
        <v>0</v>
      </c>
      <c r="AA964" s="416">
        <v>0</v>
      </c>
      <c r="AB964" s="416">
        <v>0</v>
      </c>
      <c r="AC964" s="416">
        <v>0</v>
      </c>
      <c r="AD964" s="416">
        <v>0</v>
      </c>
      <c r="AE964" s="416">
        <v>0</v>
      </c>
      <c r="AF964" s="416">
        <v>0</v>
      </c>
      <c r="AG964" s="416">
        <v>0</v>
      </c>
      <c r="AH964" s="416">
        <v>0</v>
      </c>
      <c r="AI964" s="416">
        <v>820.79444444444448</v>
      </c>
      <c r="AJ964" s="416">
        <v>984.95333333333338</v>
      </c>
      <c r="AK964" s="416">
        <v>1149.1122222222223</v>
      </c>
      <c r="AL964" s="416">
        <v>1313.2711111111112</v>
      </c>
      <c r="AM964" s="416">
        <v>1477.43</v>
      </c>
      <c r="AN964" s="416">
        <v>1805.7477777777781</v>
      </c>
      <c r="AO964" s="416">
        <v>2134.0655555555554</v>
      </c>
      <c r="AP964" s="416">
        <v>2462.3833333333337</v>
      </c>
      <c r="AQ964" s="416">
        <v>2954.86</v>
      </c>
      <c r="AR964" s="416">
        <v>0</v>
      </c>
      <c r="AS964" s="416">
        <v>0</v>
      </c>
      <c r="AT964" s="416">
        <v>0</v>
      </c>
      <c r="AU964" s="416">
        <v>0</v>
      </c>
      <c r="AV964" s="416">
        <v>0</v>
      </c>
      <c r="AW964" s="416">
        <v>0</v>
      </c>
      <c r="AX964" s="416">
        <v>0</v>
      </c>
      <c r="AY964" s="416">
        <v>0</v>
      </c>
      <c r="AZ964" s="416">
        <v>0</v>
      </c>
      <c r="BA964" s="416">
        <v>0</v>
      </c>
      <c r="BB964" s="416">
        <v>0</v>
      </c>
      <c r="BC964" s="416">
        <v>0</v>
      </c>
      <c r="BD964" s="416">
        <v>0</v>
      </c>
      <c r="BE964" s="416">
        <v>0</v>
      </c>
      <c r="BF964" s="416">
        <v>0</v>
      </c>
      <c r="BG964" s="416">
        <v>0</v>
      </c>
      <c r="BH964" s="416">
        <v>0</v>
      </c>
      <c r="BI964" s="416">
        <v>0</v>
      </c>
      <c r="BJ964" s="416">
        <v>0</v>
      </c>
      <c r="BK964" s="416">
        <v>0</v>
      </c>
      <c r="BL964" s="416">
        <v>0</v>
      </c>
      <c r="BM964" s="416">
        <v>0</v>
      </c>
      <c r="BN964" s="416">
        <v>0</v>
      </c>
      <c r="BO964" s="416">
        <v>0</v>
      </c>
      <c r="BP964" s="416">
        <v>0</v>
      </c>
      <c r="BQ964" s="416">
        <v>0</v>
      </c>
      <c r="BR964" s="416">
        <v>0</v>
      </c>
      <c r="BS964" s="416">
        <v>0</v>
      </c>
      <c r="BT964" s="416">
        <v>0</v>
      </c>
      <c r="BU964" s="416">
        <v>0</v>
      </c>
      <c r="BV964" s="416">
        <v>0</v>
      </c>
      <c r="BW964" s="416">
        <v>0</v>
      </c>
      <c r="BX964" s="416">
        <v>391.32</v>
      </c>
      <c r="BY964" s="416">
        <v>1459.99</v>
      </c>
      <c r="BZ964" s="416">
        <v>2579.42</v>
      </c>
      <c r="CA964" s="416">
        <v>246.7</v>
      </c>
      <c r="CB964" s="416">
        <v>63.65</v>
      </c>
      <c r="CC964" s="416">
        <v>14.44</v>
      </c>
      <c r="CD964" s="416">
        <v>3.38</v>
      </c>
      <c r="CE964" s="416">
        <v>0</v>
      </c>
      <c r="CF964" s="416">
        <v>4758.8999999999987</v>
      </c>
      <c r="CG964" s="247"/>
      <c r="CH964" s="247"/>
      <c r="CI964" s="247"/>
      <c r="CJ964" s="247"/>
      <c r="CK964" s="247"/>
      <c r="CL964" s="247"/>
      <c r="CM964" s="247"/>
      <c r="CN964" s="247"/>
      <c r="CO964" s="247"/>
      <c r="CP964" s="247"/>
      <c r="CQ964" s="247"/>
      <c r="CR964" s="247"/>
      <c r="CS964" s="247"/>
      <c r="CT964" s="247"/>
      <c r="CU964" s="247"/>
      <c r="CV964" s="247"/>
      <c r="CW964" s="247"/>
      <c r="CX964" s="247"/>
      <c r="CY964" s="247"/>
      <c r="CZ964" s="247"/>
      <c r="DA964" s="247"/>
      <c r="DB964" s="247"/>
      <c r="DC964" s="247"/>
      <c r="DD964" s="247"/>
      <c r="DE964" s="247"/>
    </row>
    <row r="965" spans="1:109" x14ac:dyDescent="0.2">
      <c r="A965" s="150" t="s">
        <v>729</v>
      </c>
      <c r="B965" s="151" t="s">
        <v>282</v>
      </c>
      <c r="C965" s="152" t="s">
        <v>278</v>
      </c>
      <c r="D965" s="404" t="s">
        <v>728</v>
      </c>
      <c r="E965" s="416">
        <v>4653</v>
      </c>
      <c r="F965" s="416">
        <v>3526383</v>
      </c>
      <c r="G965" s="416">
        <v>2237866</v>
      </c>
      <c r="H965" s="416">
        <v>1712577</v>
      </c>
      <c r="I965" s="416">
        <v>850690</v>
      </c>
      <c r="J965" s="416">
        <v>408117</v>
      </c>
      <c r="K965" s="416">
        <v>144528</v>
      </c>
      <c r="L965" s="416">
        <v>52424</v>
      </c>
      <c r="M965" s="416">
        <v>5121</v>
      </c>
      <c r="N965" s="416">
        <v>8942359</v>
      </c>
      <c r="O965" s="416">
        <v>6990</v>
      </c>
      <c r="P965" s="416">
        <v>6240211</v>
      </c>
      <c r="Q965" s="416">
        <v>2150732</v>
      </c>
      <c r="R965" s="416">
        <v>820073</v>
      </c>
      <c r="S965" s="416">
        <v>248160</v>
      </c>
      <c r="T965" s="416">
        <v>93455</v>
      </c>
      <c r="U965" s="416">
        <v>46218</v>
      </c>
      <c r="V965" s="416">
        <v>16147</v>
      </c>
      <c r="W965" s="416">
        <v>0</v>
      </c>
      <c r="X965" s="416">
        <v>9621986</v>
      </c>
      <c r="Y965" s="416">
        <v>11643</v>
      </c>
      <c r="Z965" s="416">
        <v>9766594</v>
      </c>
      <c r="AA965" s="416">
        <v>4388598</v>
      </c>
      <c r="AB965" s="416">
        <v>2532650</v>
      </c>
      <c r="AC965" s="416">
        <v>1098850</v>
      </c>
      <c r="AD965" s="416">
        <v>501572</v>
      </c>
      <c r="AE965" s="416">
        <v>190746</v>
      </c>
      <c r="AF965" s="416">
        <v>68571</v>
      </c>
      <c r="AG965" s="416">
        <v>5121</v>
      </c>
      <c r="AH965" s="416">
        <v>18564345</v>
      </c>
      <c r="AI965" s="416">
        <v>892.77222222222224</v>
      </c>
      <c r="AJ965" s="416">
        <v>1071.3266666666666</v>
      </c>
      <c r="AK965" s="416">
        <v>1249.8811111111111</v>
      </c>
      <c r="AL965" s="416">
        <v>1428.4355555555555</v>
      </c>
      <c r="AM965" s="416">
        <v>1606.99</v>
      </c>
      <c r="AN965" s="416">
        <v>1964.098888888889</v>
      </c>
      <c r="AO965" s="416">
        <v>2321.2077777777777</v>
      </c>
      <c r="AP965" s="416">
        <v>2678.3166666666666</v>
      </c>
      <c r="AQ965" s="416">
        <v>3213.98</v>
      </c>
      <c r="AR965" s="416">
        <v>0</v>
      </c>
      <c r="AS965" s="416">
        <v>5.21185570538709</v>
      </c>
      <c r="AT965" s="416">
        <v>3291.6038681012328</v>
      </c>
      <c r="AU965" s="416">
        <v>1790.4630929341724</v>
      </c>
      <c r="AV965" s="416">
        <v>1198.9179304164929</v>
      </c>
      <c r="AW965" s="416">
        <v>529.36857105520255</v>
      </c>
      <c r="AX965" s="416">
        <v>207.78841753272209</v>
      </c>
      <c r="AY965" s="416">
        <v>62.264137395905486</v>
      </c>
      <c r="AZ965" s="416">
        <v>19.573488322889379</v>
      </c>
      <c r="BA965" s="416">
        <v>1.5933515454358771</v>
      </c>
      <c r="BB965" s="416">
        <v>7106.7847130094415</v>
      </c>
      <c r="BC965" s="416">
        <v>7.8295446766936942</v>
      </c>
      <c r="BD965" s="416">
        <v>5824.7509318664088</v>
      </c>
      <c r="BE965" s="416">
        <v>1720.749262374288</v>
      </c>
      <c r="BF965" s="416">
        <v>574.10570383138668</v>
      </c>
      <c r="BG965" s="416">
        <v>154.42535423369156</v>
      </c>
      <c r="BH965" s="416">
        <v>47.581616449499883</v>
      </c>
      <c r="BI965" s="416">
        <v>19.911186082724175</v>
      </c>
      <c r="BJ965" s="416">
        <v>6.0287867379386304</v>
      </c>
      <c r="BK965" s="416">
        <v>0</v>
      </c>
      <c r="BL965" s="416">
        <v>8355.3823862526297</v>
      </c>
      <c r="BM965" s="416">
        <v>13.04</v>
      </c>
      <c r="BN965" s="416">
        <v>9116.35</v>
      </c>
      <c r="BO965" s="416">
        <v>3511.21</v>
      </c>
      <c r="BP965" s="416">
        <v>1773.02</v>
      </c>
      <c r="BQ965" s="416">
        <v>683.79</v>
      </c>
      <c r="BR965" s="416">
        <v>255.37</v>
      </c>
      <c r="BS965" s="416">
        <v>82.18</v>
      </c>
      <c r="BT965" s="416">
        <v>25.6</v>
      </c>
      <c r="BU965" s="416">
        <v>1.59</v>
      </c>
      <c r="BV965" s="416">
        <v>15462.150000000005</v>
      </c>
      <c r="BW965" s="416">
        <v>13.04</v>
      </c>
      <c r="BX965" s="416">
        <v>9116.36</v>
      </c>
      <c r="BY965" s="416">
        <v>3511.21</v>
      </c>
      <c r="BZ965" s="416">
        <v>1773.02</v>
      </c>
      <c r="CA965" s="416">
        <v>683.79</v>
      </c>
      <c r="CB965" s="416">
        <v>255.37</v>
      </c>
      <c r="CC965" s="416">
        <v>82.18</v>
      </c>
      <c r="CD965" s="416">
        <v>25.6</v>
      </c>
      <c r="CE965" s="416">
        <v>1.59</v>
      </c>
      <c r="CF965" s="416">
        <v>15462.160000000003</v>
      </c>
      <c r="CG965" s="247"/>
      <c r="CH965" s="247"/>
      <c r="CI965" s="247"/>
      <c r="CJ965" s="247"/>
      <c r="CK965" s="247"/>
      <c r="CL965" s="247"/>
      <c r="CM965" s="247"/>
      <c r="CN965" s="247"/>
      <c r="CO965" s="247"/>
      <c r="CP965" s="247"/>
      <c r="CQ965" s="247"/>
      <c r="CR965" s="247"/>
      <c r="CS965" s="247"/>
      <c r="CT965" s="247"/>
      <c r="CU965" s="247"/>
      <c r="CV965" s="247"/>
      <c r="CW965" s="247"/>
      <c r="CX965" s="247"/>
      <c r="CY965" s="247"/>
      <c r="CZ965" s="247"/>
      <c r="DA965" s="247"/>
      <c r="DB965" s="247"/>
      <c r="DC965" s="247"/>
      <c r="DD965" s="247"/>
      <c r="DE965" s="247"/>
    </row>
    <row r="966" spans="1:109" x14ac:dyDescent="0.2">
      <c r="A966" s="150" t="s">
        <v>730</v>
      </c>
      <c r="B966" s="151" t="s">
        <v>284</v>
      </c>
      <c r="C966" s="152" t="s">
        <v>293</v>
      </c>
      <c r="D966" s="404" t="s">
        <v>333</v>
      </c>
      <c r="E966" s="416">
        <v>21433.48</v>
      </c>
      <c r="F966" s="416">
        <v>4212939.21</v>
      </c>
      <c r="G966" s="416">
        <v>1273826.92</v>
      </c>
      <c r="H966" s="416">
        <v>810614.19</v>
      </c>
      <c r="I966" s="416">
        <v>280773.76000000001</v>
      </c>
      <c r="J966" s="416">
        <v>111414.58</v>
      </c>
      <c r="K966" s="416">
        <v>47189.43</v>
      </c>
      <c r="L966" s="416">
        <v>31687.759999999998</v>
      </c>
      <c r="M966" s="416">
        <v>1614.06</v>
      </c>
      <c r="N966" s="416">
        <v>6791493.3899999997</v>
      </c>
      <c r="O966" s="416">
        <v>55917.48</v>
      </c>
      <c r="P966" s="416">
        <v>6241780.21</v>
      </c>
      <c r="Q966" s="416">
        <v>1023158.23</v>
      </c>
      <c r="R966" s="416">
        <v>510250.53</v>
      </c>
      <c r="S966" s="416">
        <v>187161.94</v>
      </c>
      <c r="T966" s="416">
        <v>102241.05</v>
      </c>
      <c r="U966" s="416">
        <v>29124.71</v>
      </c>
      <c r="V966" s="416">
        <v>10502.63</v>
      </c>
      <c r="W966" s="416">
        <v>2597.0300000000002</v>
      </c>
      <c r="X966" s="416">
        <v>8162733.8100000005</v>
      </c>
      <c r="Y966" s="416">
        <v>77350.960000000006</v>
      </c>
      <c r="Z966" s="416">
        <v>10454719.42</v>
      </c>
      <c r="AA966" s="416">
        <v>2296985.15</v>
      </c>
      <c r="AB966" s="416">
        <v>1320864.72</v>
      </c>
      <c r="AC966" s="416">
        <v>467935.7</v>
      </c>
      <c r="AD966" s="416">
        <v>213655.63</v>
      </c>
      <c r="AE966" s="416">
        <v>76314.14</v>
      </c>
      <c r="AF966" s="416">
        <v>42190.39</v>
      </c>
      <c r="AG966" s="416">
        <v>4211.09</v>
      </c>
      <c r="AH966" s="416">
        <v>14954227.200000003</v>
      </c>
      <c r="AI966" s="416">
        <v>903.69444444444457</v>
      </c>
      <c r="AJ966" s="416">
        <v>1084.4333333333334</v>
      </c>
      <c r="AK966" s="416">
        <v>1265.1722222222222</v>
      </c>
      <c r="AL966" s="416">
        <v>1445.911111111111</v>
      </c>
      <c r="AM966" s="416">
        <v>1626.65</v>
      </c>
      <c r="AN966" s="416">
        <v>1988.127777777778</v>
      </c>
      <c r="AO966" s="416">
        <v>2349.6055555555558</v>
      </c>
      <c r="AP966" s="416">
        <v>2711.0833333333335</v>
      </c>
      <c r="AQ966" s="416">
        <v>3253.3</v>
      </c>
      <c r="AR966" s="416">
        <v>0</v>
      </c>
      <c r="AS966" s="416">
        <v>23.717618418221495</v>
      </c>
      <c r="AT966" s="416">
        <v>3884.9222727691881</v>
      </c>
      <c r="AU966" s="416">
        <v>1006.840726998081</v>
      </c>
      <c r="AV966" s="416">
        <v>560.6251890388221</v>
      </c>
      <c r="AW966" s="416">
        <v>172.60858820274797</v>
      </c>
      <c r="AX966" s="416">
        <v>56.039949366098192</v>
      </c>
      <c r="AY966" s="416">
        <v>20.083979580496962</v>
      </c>
      <c r="AZ966" s="416">
        <v>11.688227953155257</v>
      </c>
      <c r="BA966" s="416">
        <v>0.49613008330003378</v>
      </c>
      <c r="BB966" s="416">
        <v>5737.0226824101119</v>
      </c>
      <c r="BC966" s="416">
        <v>61.87653398088095</v>
      </c>
      <c r="BD966" s="416">
        <v>5755.7989210955029</v>
      </c>
      <c r="BE966" s="416">
        <v>808.71063403752669</v>
      </c>
      <c r="BF966" s="416">
        <v>352.8920457689116</v>
      </c>
      <c r="BG966" s="416">
        <v>115.05974856299757</v>
      </c>
      <c r="BH966" s="416">
        <v>51.425794228517617</v>
      </c>
      <c r="BI966" s="416">
        <v>12.395574198033238</v>
      </c>
      <c r="BJ966" s="416">
        <v>3.8739605938585431</v>
      </c>
      <c r="BK966" s="416">
        <v>0.79827559708603568</v>
      </c>
      <c r="BL966" s="416">
        <v>7162.8314880633152</v>
      </c>
      <c r="BM966" s="416">
        <v>85.59</v>
      </c>
      <c r="BN966" s="416">
        <v>9640.7199999999993</v>
      </c>
      <c r="BO966" s="416">
        <v>1815.55</v>
      </c>
      <c r="BP966" s="416">
        <v>913.52</v>
      </c>
      <c r="BQ966" s="416">
        <v>287.67</v>
      </c>
      <c r="BR966" s="416">
        <v>107.47</v>
      </c>
      <c r="BS966" s="416">
        <v>32.479999999999997</v>
      </c>
      <c r="BT966" s="416">
        <v>15.56</v>
      </c>
      <c r="BU966" s="416">
        <v>1.29</v>
      </c>
      <c r="BV966" s="416">
        <v>12899.849999999999</v>
      </c>
      <c r="BW966" s="416">
        <v>0</v>
      </c>
      <c r="BX966" s="416">
        <v>0</v>
      </c>
      <c r="BY966" s="416">
        <v>0</v>
      </c>
      <c r="BZ966" s="416">
        <v>0</v>
      </c>
      <c r="CA966" s="416">
        <v>0</v>
      </c>
      <c r="CB966" s="416">
        <v>0</v>
      </c>
      <c r="CC966" s="416">
        <v>0</v>
      </c>
      <c r="CD966" s="416">
        <v>0</v>
      </c>
      <c r="CE966" s="416">
        <v>0</v>
      </c>
      <c r="CF966" s="416">
        <v>0</v>
      </c>
      <c r="CG966" s="247"/>
      <c r="CH966" s="247"/>
      <c r="CI966" s="247"/>
      <c r="CJ966" s="247"/>
      <c r="CK966" s="247"/>
      <c r="CL966" s="247"/>
      <c r="CM966" s="247"/>
      <c r="CN966" s="247"/>
      <c r="CO966" s="247"/>
      <c r="CP966" s="247"/>
      <c r="CQ966" s="247"/>
      <c r="CR966" s="247"/>
      <c r="CS966" s="247"/>
      <c r="CT966" s="247"/>
      <c r="CU966" s="247"/>
      <c r="CV966" s="247"/>
      <c r="CW966" s="247"/>
      <c r="CX966" s="247"/>
      <c r="CY966" s="247"/>
      <c r="CZ966" s="247"/>
      <c r="DA966" s="247"/>
      <c r="DB966" s="247"/>
      <c r="DC966" s="247"/>
      <c r="DD966" s="247"/>
      <c r="DE966" s="247"/>
    </row>
    <row r="967" spans="1:109" x14ac:dyDescent="0.2">
      <c r="A967" s="150" t="s">
        <v>731</v>
      </c>
      <c r="B967" s="151" t="s">
        <v>284</v>
      </c>
      <c r="C967" s="152" t="s">
        <v>286</v>
      </c>
      <c r="D967" s="404" t="s">
        <v>334</v>
      </c>
      <c r="E967" s="416">
        <v>9546.41</v>
      </c>
      <c r="F967" s="416">
        <v>5966432.7599999998</v>
      </c>
      <c r="G967" s="416">
        <v>1349356.42</v>
      </c>
      <c r="H967" s="416">
        <v>676156.36</v>
      </c>
      <c r="I967" s="416">
        <v>97519.23</v>
      </c>
      <c r="J967" s="416">
        <v>25087.45</v>
      </c>
      <c r="K967" s="416">
        <v>6477.33</v>
      </c>
      <c r="L967" s="416">
        <v>0</v>
      </c>
      <c r="M967" s="416">
        <v>0</v>
      </c>
      <c r="N967" s="416">
        <v>8130575.9600000009</v>
      </c>
      <c r="O967" s="416">
        <v>21961.46</v>
      </c>
      <c r="P967" s="416">
        <v>8923876.1500000004</v>
      </c>
      <c r="Q967" s="416">
        <v>976588.24</v>
      </c>
      <c r="R967" s="416">
        <v>302428</v>
      </c>
      <c r="S967" s="416">
        <v>63581.82</v>
      </c>
      <c r="T967" s="416">
        <v>21511.08</v>
      </c>
      <c r="U967" s="416">
        <v>2550.2199999999998</v>
      </c>
      <c r="V967" s="416">
        <v>1001.02</v>
      </c>
      <c r="W967" s="416">
        <v>0</v>
      </c>
      <c r="X967" s="416">
        <v>10313497.990000002</v>
      </c>
      <c r="Y967" s="416">
        <v>31507.87</v>
      </c>
      <c r="Z967" s="416">
        <v>14890308.91</v>
      </c>
      <c r="AA967" s="416">
        <v>2325944.66</v>
      </c>
      <c r="AB967" s="416">
        <v>978584.36</v>
      </c>
      <c r="AC967" s="416">
        <v>161101.04999999999</v>
      </c>
      <c r="AD967" s="416">
        <v>46598.53</v>
      </c>
      <c r="AE967" s="416">
        <v>9027.5499999999993</v>
      </c>
      <c r="AF967" s="416">
        <v>1001.02</v>
      </c>
      <c r="AG967" s="416">
        <v>0</v>
      </c>
      <c r="AH967" s="416">
        <v>18444073.949999999</v>
      </c>
      <c r="AI967" s="416">
        <v>794.46111111111111</v>
      </c>
      <c r="AJ967" s="416">
        <v>953.35333333333324</v>
      </c>
      <c r="AK967" s="416">
        <v>1112.2455555555555</v>
      </c>
      <c r="AL967" s="416">
        <v>1271.1377777777777</v>
      </c>
      <c r="AM967" s="416">
        <v>1430.03</v>
      </c>
      <c r="AN967" s="416">
        <v>1747.8144444444445</v>
      </c>
      <c r="AO967" s="416">
        <v>2065.5988888888887</v>
      </c>
      <c r="AP967" s="416">
        <v>2383.3833333333332</v>
      </c>
      <c r="AQ967" s="416">
        <v>2860.06</v>
      </c>
      <c r="AR967" s="416">
        <v>0</v>
      </c>
      <c r="AS967" s="416">
        <v>12.016208051579337</v>
      </c>
      <c r="AT967" s="416">
        <v>6258.3646077355024</v>
      </c>
      <c r="AU967" s="416">
        <v>1213.1821190564433</v>
      </c>
      <c r="AV967" s="416">
        <v>531.93003293637196</v>
      </c>
      <c r="AW967" s="416">
        <v>68.193835094368652</v>
      </c>
      <c r="AX967" s="416">
        <v>14.353611780553873</v>
      </c>
      <c r="AY967" s="416">
        <v>3.1358121050714916</v>
      </c>
      <c r="AZ967" s="416">
        <v>0</v>
      </c>
      <c r="BA967" s="416">
        <v>0</v>
      </c>
      <c r="BB967" s="416">
        <v>8101.1762267598915</v>
      </c>
      <c r="BC967" s="416">
        <v>27.643215876590002</v>
      </c>
      <c r="BD967" s="416">
        <v>9360.5128738557942</v>
      </c>
      <c r="BE967" s="416">
        <v>878.03294436380463</v>
      </c>
      <c r="BF967" s="416">
        <v>237.91913456361056</v>
      </c>
      <c r="BG967" s="416">
        <v>44.461878422131008</v>
      </c>
      <c r="BH967" s="416">
        <v>12.307416309765912</v>
      </c>
      <c r="BI967" s="416">
        <v>1.234615303928535</v>
      </c>
      <c r="BJ967" s="416">
        <v>0.41999958042838265</v>
      </c>
      <c r="BK967" s="416">
        <v>0</v>
      </c>
      <c r="BL967" s="416">
        <v>10562.532078276052</v>
      </c>
      <c r="BM967" s="416">
        <v>39.659999999999997</v>
      </c>
      <c r="BN967" s="416">
        <v>15618.88</v>
      </c>
      <c r="BO967" s="416">
        <v>2091.2199999999998</v>
      </c>
      <c r="BP967" s="416">
        <v>769.85</v>
      </c>
      <c r="BQ967" s="416">
        <v>112.66</v>
      </c>
      <c r="BR967" s="416">
        <v>26.66</v>
      </c>
      <c r="BS967" s="416">
        <v>4.37</v>
      </c>
      <c r="BT967" s="416">
        <v>0.42</v>
      </c>
      <c r="BU967" s="416">
        <v>0</v>
      </c>
      <c r="BV967" s="416">
        <v>18663.719999999994</v>
      </c>
      <c r="BW967" s="416">
        <v>0</v>
      </c>
      <c r="BX967" s="416">
        <v>0</v>
      </c>
      <c r="BY967" s="416">
        <v>0</v>
      </c>
      <c r="BZ967" s="416">
        <v>0</v>
      </c>
      <c r="CA967" s="416">
        <v>0</v>
      </c>
      <c r="CB967" s="416">
        <v>0</v>
      </c>
      <c r="CC967" s="416">
        <v>0</v>
      </c>
      <c r="CD967" s="416">
        <v>0</v>
      </c>
      <c r="CE967" s="416">
        <v>0</v>
      </c>
      <c r="CF967" s="416">
        <v>0</v>
      </c>
      <c r="CG967" s="247"/>
      <c r="CH967" s="247"/>
      <c r="CI967" s="247"/>
      <c r="CJ967" s="247"/>
      <c r="CK967" s="247"/>
      <c r="CL967" s="247"/>
      <c r="CM967" s="247"/>
      <c r="CN967" s="247"/>
      <c r="CO967" s="247"/>
      <c r="CP967" s="247"/>
      <c r="CQ967" s="247"/>
      <c r="CR967" s="247"/>
      <c r="CS967" s="247"/>
      <c r="CT967" s="247"/>
      <c r="CU967" s="247"/>
      <c r="CV967" s="247"/>
      <c r="CW967" s="247"/>
      <c r="CX967" s="247"/>
      <c r="CY967" s="247"/>
      <c r="CZ967" s="247"/>
      <c r="DA967" s="247"/>
      <c r="DB967" s="247"/>
      <c r="DC967" s="247"/>
      <c r="DD967" s="247"/>
      <c r="DE967" s="247"/>
    </row>
    <row r="968" spans="1:109" x14ac:dyDescent="0.2">
      <c r="A968" s="150" t="s">
        <v>733</v>
      </c>
      <c r="B968" s="151" t="s">
        <v>276</v>
      </c>
      <c r="C968" s="152" t="s">
        <v>286</v>
      </c>
      <c r="D968" s="404" t="s">
        <v>732</v>
      </c>
      <c r="E968" s="416">
        <v>432</v>
      </c>
      <c r="F968" s="416">
        <v>332173</v>
      </c>
      <c r="G968" s="416">
        <v>996320</v>
      </c>
      <c r="H968" s="416">
        <v>1437487</v>
      </c>
      <c r="I968" s="416">
        <v>534411</v>
      </c>
      <c r="J968" s="416">
        <v>302293</v>
      </c>
      <c r="K968" s="416">
        <v>107529</v>
      </c>
      <c r="L968" s="416">
        <v>39483</v>
      </c>
      <c r="M968" s="416">
        <v>0</v>
      </c>
      <c r="N968" s="416">
        <v>3750128</v>
      </c>
      <c r="O968" s="416">
        <v>1326</v>
      </c>
      <c r="P968" s="416">
        <v>369715</v>
      </c>
      <c r="Q968" s="416">
        <v>894849</v>
      </c>
      <c r="R968" s="416">
        <v>1204469</v>
      </c>
      <c r="S968" s="416">
        <v>291236</v>
      </c>
      <c r="T968" s="416">
        <v>151275</v>
      </c>
      <c r="U968" s="416">
        <v>57131</v>
      </c>
      <c r="V968" s="416">
        <v>17872</v>
      </c>
      <c r="W968" s="416">
        <v>3062</v>
      </c>
      <c r="X968" s="416">
        <v>2990935</v>
      </c>
      <c r="Y968" s="416">
        <v>1758</v>
      </c>
      <c r="Z968" s="416">
        <v>701888</v>
      </c>
      <c r="AA968" s="416">
        <v>1891169</v>
      </c>
      <c r="AB968" s="416">
        <v>2641956</v>
      </c>
      <c r="AC968" s="416">
        <v>825647</v>
      </c>
      <c r="AD968" s="416">
        <v>453568</v>
      </c>
      <c r="AE968" s="416">
        <v>164660</v>
      </c>
      <c r="AF968" s="416">
        <v>57355</v>
      </c>
      <c r="AG968" s="416">
        <v>3062</v>
      </c>
      <c r="AH968" s="416">
        <v>6741063</v>
      </c>
      <c r="AI968" s="416">
        <v>873.36111111111109</v>
      </c>
      <c r="AJ968" s="416">
        <v>1048.0333333333333</v>
      </c>
      <c r="AK968" s="416">
        <v>1222.7055555555555</v>
      </c>
      <c r="AL968" s="416">
        <v>1397.3777777777777</v>
      </c>
      <c r="AM968" s="416">
        <v>1572.05</v>
      </c>
      <c r="AN968" s="416">
        <v>1921.3944444444446</v>
      </c>
      <c r="AO968" s="416">
        <v>2270.7388888888886</v>
      </c>
      <c r="AP968" s="416">
        <v>2620.0833333333335</v>
      </c>
      <c r="AQ968" s="416">
        <v>3144.1</v>
      </c>
      <c r="AR968" s="416">
        <v>0</v>
      </c>
      <c r="AS968" s="416">
        <v>0.49464075570115457</v>
      </c>
      <c r="AT968" s="416">
        <v>316.94888839413505</v>
      </c>
      <c r="AU968" s="416">
        <v>814.84867347912416</v>
      </c>
      <c r="AV968" s="416">
        <v>1028.703206004898</v>
      </c>
      <c r="AW968" s="416">
        <v>339.9452943608664</v>
      </c>
      <c r="AX968" s="416">
        <v>157.33000627437826</v>
      </c>
      <c r="AY968" s="416">
        <v>47.354189654370956</v>
      </c>
      <c r="AZ968" s="416">
        <v>15.069368022645589</v>
      </c>
      <c r="BA968" s="416">
        <v>0</v>
      </c>
      <c r="BB968" s="416">
        <v>2720.6942669461196</v>
      </c>
      <c r="BC968" s="416">
        <v>1.5182723195827106</v>
      </c>
      <c r="BD968" s="416">
        <v>352.77026812124296</v>
      </c>
      <c r="BE968" s="416">
        <v>731.85976454765614</v>
      </c>
      <c r="BF968" s="416">
        <v>861.94944499220765</v>
      </c>
      <c r="BG968" s="416">
        <v>185.25873858973952</v>
      </c>
      <c r="BH968" s="416">
        <v>78.731881648455541</v>
      </c>
      <c r="BI968" s="416">
        <v>25.159651899895533</v>
      </c>
      <c r="BJ968" s="416">
        <v>6.8211570878788841</v>
      </c>
      <c r="BK968" s="416">
        <v>0.97388759899494293</v>
      </c>
      <c r="BL968" s="416">
        <v>2245.0430668056538</v>
      </c>
      <c r="BM968" s="416">
        <v>2.0099999999999998</v>
      </c>
      <c r="BN968" s="416">
        <v>669.72</v>
      </c>
      <c r="BO968" s="416">
        <v>1546.71</v>
      </c>
      <c r="BP968" s="416">
        <v>1890.65</v>
      </c>
      <c r="BQ968" s="416">
        <v>525.20000000000005</v>
      </c>
      <c r="BR968" s="416">
        <v>236.06</v>
      </c>
      <c r="BS968" s="416">
        <v>72.510000000000005</v>
      </c>
      <c r="BT968" s="416">
        <v>21.89</v>
      </c>
      <c r="BU968" s="416">
        <v>0.97</v>
      </c>
      <c r="BV968" s="416">
        <v>4965.7200000000012</v>
      </c>
      <c r="BW968" s="416">
        <v>0</v>
      </c>
      <c r="BX968" s="416">
        <v>0</v>
      </c>
      <c r="BY968" s="416">
        <v>0</v>
      </c>
      <c r="BZ968" s="416">
        <v>0</v>
      </c>
      <c r="CA968" s="416">
        <v>0</v>
      </c>
      <c r="CB968" s="416">
        <v>0</v>
      </c>
      <c r="CC968" s="416">
        <v>0</v>
      </c>
      <c r="CD968" s="416">
        <v>0</v>
      </c>
      <c r="CE968" s="416">
        <v>0</v>
      </c>
      <c r="CF968" s="416">
        <v>0</v>
      </c>
      <c r="CG968" s="247"/>
      <c r="CH968" s="247"/>
      <c r="CI968" s="247"/>
      <c r="CJ968" s="247"/>
      <c r="CK968" s="247"/>
      <c r="CL968" s="247"/>
      <c r="CM968" s="247"/>
      <c r="CN968" s="247"/>
      <c r="CO968" s="247"/>
      <c r="CP968" s="247"/>
      <c r="CQ968" s="247"/>
      <c r="CR968" s="247"/>
      <c r="CS968" s="247"/>
      <c r="CT968" s="247"/>
      <c r="CU968" s="247"/>
      <c r="CV968" s="247"/>
      <c r="CW968" s="247"/>
      <c r="CX968" s="247"/>
      <c r="CY968" s="247"/>
      <c r="CZ968" s="247"/>
      <c r="DA968" s="247"/>
      <c r="DB968" s="247"/>
      <c r="DC968" s="247"/>
      <c r="DD968" s="247"/>
      <c r="DE968" s="247"/>
    </row>
    <row r="969" spans="1:109" x14ac:dyDescent="0.2">
      <c r="A969" s="150" t="s">
        <v>735</v>
      </c>
      <c r="B969" s="151" t="s">
        <v>276</v>
      </c>
      <c r="C969" s="152" t="s">
        <v>285</v>
      </c>
      <c r="D969" s="404" t="s">
        <v>734</v>
      </c>
      <c r="E969" s="416">
        <v>599</v>
      </c>
      <c r="F969" s="416">
        <v>872535</v>
      </c>
      <c r="G969" s="416">
        <v>967845</v>
      </c>
      <c r="H969" s="416">
        <v>589228</v>
      </c>
      <c r="I969" s="416">
        <v>280828</v>
      </c>
      <c r="J969" s="416">
        <v>148338</v>
      </c>
      <c r="K969" s="416">
        <v>62786</v>
      </c>
      <c r="L969" s="416">
        <v>18969</v>
      </c>
      <c r="M969" s="416">
        <v>0</v>
      </c>
      <c r="N969" s="416">
        <v>2941128</v>
      </c>
      <c r="O969" s="416">
        <v>1121</v>
      </c>
      <c r="P969" s="416">
        <v>1105394</v>
      </c>
      <c r="Q969" s="416">
        <v>1054276</v>
      </c>
      <c r="R969" s="416">
        <v>550093</v>
      </c>
      <c r="S969" s="416">
        <v>125313</v>
      </c>
      <c r="T969" s="416">
        <v>73842</v>
      </c>
      <c r="U969" s="416">
        <v>27480</v>
      </c>
      <c r="V969" s="416">
        <v>9531</v>
      </c>
      <c r="W969" s="416">
        <v>0</v>
      </c>
      <c r="X969" s="416">
        <v>2947050</v>
      </c>
      <c r="Y969" s="416">
        <v>1720</v>
      </c>
      <c r="Z969" s="416">
        <v>1977929</v>
      </c>
      <c r="AA969" s="416">
        <v>2022121</v>
      </c>
      <c r="AB969" s="416">
        <v>1139321</v>
      </c>
      <c r="AC969" s="416">
        <v>406141</v>
      </c>
      <c r="AD969" s="416">
        <v>222180</v>
      </c>
      <c r="AE969" s="416">
        <v>90266</v>
      </c>
      <c r="AF969" s="416">
        <v>28500</v>
      </c>
      <c r="AG969" s="416">
        <v>0</v>
      </c>
      <c r="AH969" s="416">
        <v>5888178</v>
      </c>
      <c r="AI969" s="416">
        <v>863.63333333333333</v>
      </c>
      <c r="AJ969" s="416">
        <v>1036.3599999999999</v>
      </c>
      <c r="AK969" s="416">
        <v>1209.0866666666666</v>
      </c>
      <c r="AL969" s="416">
        <v>1381.8133333333333</v>
      </c>
      <c r="AM969" s="416">
        <v>1554.54</v>
      </c>
      <c r="AN969" s="416">
        <v>1899.9933333333333</v>
      </c>
      <c r="AO969" s="416">
        <v>2245.4466666666667</v>
      </c>
      <c r="AP969" s="416">
        <v>2590.9</v>
      </c>
      <c r="AQ969" s="416">
        <v>3109.08</v>
      </c>
      <c r="AR969" s="416">
        <v>0</v>
      </c>
      <c r="AS969" s="416">
        <v>0.69358138098730171</v>
      </c>
      <c r="AT969" s="416">
        <v>841.92269095681047</v>
      </c>
      <c r="AU969" s="416">
        <v>800.47611695880641</v>
      </c>
      <c r="AV969" s="416">
        <v>426.41649619823227</v>
      </c>
      <c r="AW969" s="416">
        <v>180.65022450371171</v>
      </c>
      <c r="AX969" s="416">
        <v>78.072905518966735</v>
      </c>
      <c r="AY969" s="416">
        <v>27.961474628655917</v>
      </c>
      <c r="AZ969" s="416">
        <v>7.3213941101547722</v>
      </c>
      <c r="BA969" s="416">
        <v>0</v>
      </c>
      <c r="BB969" s="416">
        <v>2363.5148842563262</v>
      </c>
      <c r="BC969" s="416">
        <v>1.2980045544019452</v>
      </c>
      <c r="BD969" s="416">
        <v>1066.611988112239</v>
      </c>
      <c r="BE969" s="416">
        <v>871.96065349602736</v>
      </c>
      <c r="BF969" s="416">
        <v>398.09501524566753</v>
      </c>
      <c r="BG969" s="416">
        <v>80.610984599945965</v>
      </c>
      <c r="BH969" s="416">
        <v>38.864346892445234</v>
      </c>
      <c r="BI969" s="416">
        <v>12.238099620862368</v>
      </c>
      <c r="BJ969" s="416">
        <v>3.6786444864718821</v>
      </c>
      <c r="BK969" s="416">
        <v>0</v>
      </c>
      <c r="BL969" s="416">
        <v>2473.3577370080611</v>
      </c>
      <c r="BM969" s="416">
        <v>1.99</v>
      </c>
      <c r="BN969" s="416">
        <v>1908.53</v>
      </c>
      <c r="BO969" s="416">
        <v>1672.44</v>
      </c>
      <c r="BP969" s="416">
        <v>824.51</v>
      </c>
      <c r="BQ969" s="416">
        <v>261.26</v>
      </c>
      <c r="BR969" s="416">
        <v>116.94</v>
      </c>
      <c r="BS969" s="416">
        <v>40.200000000000003</v>
      </c>
      <c r="BT969" s="416">
        <v>11</v>
      </c>
      <c r="BU969" s="416">
        <v>0</v>
      </c>
      <c r="BV969" s="416">
        <v>4836.87</v>
      </c>
      <c r="BW969" s="416">
        <v>2</v>
      </c>
      <c r="BX969" s="416">
        <v>1908.5</v>
      </c>
      <c r="BY969" s="416">
        <v>1672.4</v>
      </c>
      <c r="BZ969" s="416">
        <v>824.5</v>
      </c>
      <c r="CA969" s="416">
        <v>261.3</v>
      </c>
      <c r="CB969" s="416">
        <v>116.9</v>
      </c>
      <c r="CC969" s="416">
        <v>40.200000000000003</v>
      </c>
      <c r="CD969" s="416">
        <v>11</v>
      </c>
      <c r="CE969" s="416">
        <v>0</v>
      </c>
      <c r="CF969" s="416">
        <v>4836.7999999999993</v>
      </c>
      <c r="CG969" s="247"/>
      <c r="CH969" s="247"/>
      <c r="CI969" s="247"/>
      <c r="CJ969" s="247"/>
      <c r="CK969" s="247"/>
      <c r="CL969" s="247"/>
      <c r="CM969" s="247"/>
      <c r="CN969" s="247"/>
      <c r="CO969" s="247"/>
      <c r="CP969" s="247"/>
      <c r="CQ969" s="247"/>
      <c r="CR969" s="247"/>
      <c r="CS969" s="247"/>
      <c r="CT969" s="247"/>
      <c r="CU969" s="247"/>
      <c r="CV969" s="247"/>
      <c r="CW969" s="247"/>
      <c r="CX969" s="247"/>
      <c r="CY969" s="247"/>
      <c r="CZ969" s="247"/>
      <c r="DA969" s="247"/>
      <c r="DB969" s="247"/>
      <c r="DC969" s="247"/>
      <c r="DD969" s="247"/>
      <c r="DE969" s="247"/>
    </row>
    <row r="970" spans="1:109" x14ac:dyDescent="0.2">
      <c r="A970" s="150" t="s">
        <v>737</v>
      </c>
      <c r="B970" s="151" t="s">
        <v>276</v>
      </c>
      <c r="C970" s="152" t="s">
        <v>69</v>
      </c>
      <c r="D970" s="404" t="s">
        <v>736</v>
      </c>
      <c r="E970" s="416">
        <v>2914</v>
      </c>
      <c r="F970" s="416">
        <v>909310</v>
      </c>
      <c r="G970" s="416">
        <v>1295468</v>
      </c>
      <c r="H970" s="416">
        <v>585929</v>
      </c>
      <c r="I970" s="416">
        <v>370763</v>
      </c>
      <c r="J970" s="416">
        <v>156740</v>
      </c>
      <c r="K970" s="416">
        <v>42593</v>
      </c>
      <c r="L970" s="416">
        <v>11219</v>
      </c>
      <c r="M970" s="416">
        <v>2923</v>
      </c>
      <c r="N970" s="416">
        <v>3377859</v>
      </c>
      <c r="O970" s="416">
        <v>2743</v>
      </c>
      <c r="P970" s="416">
        <v>698561</v>
      </c>
      <c r="Q970" s="416">
        <v>1133856</v>
      </c>
      <c r="R970" s="416">
        <v>292461</v>
      </c>
      <c r="S970" s="416">
        <v>110648</v>
      </c>
      <c r="T970" s="416">
        <v>55345</v>
      </c>
      <c r="U970" s="416">
        <v>16200</v>
      </c>
      <c r="V970" s="416">
        <v>5311</v>
      </c>
      <c r="W970" s="416">
        <v>0</v>
      </c>
      <c r="X970" s="416">
        <v>2315125</v>
      </c>
      <c r="Y970" s="416">
        <v>5657</v>
      </c>
      <c r="Z970" s="416">
        <v>1607871</v>
      </c>
      <c r="AA970" s="416">
        <v>2429324</v>
      </c>
      <c r="AB970" s="416">
        <v>878390</v>
      </c>
      <c r="AC970" s="416">
        <v>481411</v>
      </c>
      <c r="AD970" s="416">
        <v>212085</v>
      </c>
      <c r="AE970" s="416">
        <v>58793</v>
      </c>
      <c r="AF970" s="416">
        <v>16530</v>
      </c>
      <c r="AG970" s="416">
        <v>2923</v>
      </c>
      <c r="AH970" s="416">
        <v>5692984</v>
      </c>
      <c r="AI970" s="416">
        <v>834.75555555555559</v>
      </c>
      <c r="AJ970" s="416">
        <v>1001.7066666666666</v>
      </c>
      <c r="AK970" s="416">
        <v>1168.6577777777777</v>
      </c>
      <c r="AL970" s="416">
        <v>1335.6088888888887</v>
      </c>
      <c r="AM970" s="416">
        <v>1502.56</v>
      </c>
      <c r="AN970" s="416">
        <v>1836.4622222222224</v>
      </c>
      <c r="AO970" s="416">
        <v>2170.3644444444444</v>
      </c>
      <c r="AP970" s="416">
        <v>2504.2666666666669</v>
      </c>
      <c r="AQ970" s="416">
        <v>3005.12</v>
      </c>
      <c r="AR970" s="416">
        <v>0</v>
      </c>
      <c r="AS970" s="416">
        <v>3.4908422958151419</v>
      </c>
      <c r="AT970" s="416">
        <v>907.76075497817067</v>
      </c>
      <c r="AU970" s="416">
        <v>1108.5092870073172</v>
      </c>
      <c r="AV970" s="416">
        <v>438.69803868065173</v>
      </c>
      <c r="AW970" s="416">
        <v>246.75420615482909</v>
      </c>
      <c r="AX970" s="416">
        <v>85.348883360277242</v>
      </c>
      <c r="AY970" s="416">
        <v>19.624814675261913</v>
      </c>
      <c r="AZ970" s="416">
        <v>4.4799542114790754</v>
      </c>
      <c r="BA970" s="416">
        <v>0.9726733042274518</v>
      </c>
      <c r="BB970" s="416">
        <v>2815.6394546680299</v>
      </c>
      <c r="BC970" s="416">
        <v>3.2859919071451387</v>
      </c>
      <c r="BD970" s="416">
        <v>697.3708204664041</v>
      </c>
      <c r="BE970" s="416">
        <v>970.22072805269488</v>
      </c>
      <c r="BF970" s="416">
        <v>218.97203772228733</v>
      </c>
      <c r="BG970" s="416">
        <v>73.639654988819089</v>
      </c>
      <c r="BH970" s="416">
        <v>30.136748434187467</v>
      </c>
      <c r="BI970" s="416">
        <v>7.4641842025507241</v>
      </c>
      <c r="BJ970" s="416">
        <v>2.1207805345543602</v>
      </c>
      <c r="BK970" s="416">
        <v>0</v>
      </c>
      <c r="BL970" s="416">
        <v>2003.2109463086431</v>
      </c>
      <c r="BM970" s="416">
        <v>6.78</v>
      </c>
      <c r="BN970" s="416">
        <v>1605.13</v>
      </c>
      <c r="BO970" s="416">
        <v>2078.73</v>
      </c>
      <c r="BP970" s="416">
        <v>657.67</v>
      </c>
      <c r="BQ970" s="416">
        <v>320.39</v>
      </c>
      <c r="BR970" s="416">
        <v>115.49</v>
      </c>
      <c r="BS970" s="416">
        <v>27.09</v>
      </c>
      <c r="BT970" s="416">
        <v>6.6</v>
      </c>
      <c r="BU970" s="416">
        <v>0.97</v>
      </c>
      <c r="BV970" s="416">
        <v>4818.8500000000013</v>
      </c>
      <c r="BW970" s="416">
        <v>0</v>
      </c>
      <c r="BX970" s="416">
        <v>0</v>
      </c>
      <c r="BY970" s="416">
        <v>0</v>
      </c>
      <c r="BZ970" s="416">
        <v>0</v>
      </c>
      <c r="CA970" s="416">
        <v>0</v>
      </c>
      <c r="CB970" s="416">
        <v>0</v>
      </c>
      <c r="CC970" s="416">
        <v>0</v>
      </c>
      <c r="CD970" s="416">
        <v>0</v>
      </c>
      <c r="CE970" s="416">
        <v>0</v>
      </c>
      <c r="CF970" s="416">
        <v>0</v>
      </c>
      <c r="CG970" s="247"/>
      <c r="CH970" s="247"/>
      <c r="CI970" s="247"/>
      <c r="CJ970" s="247"/>
      <c r="CK970" s="247"/>
      <c r="CL970" s="247"/>
      <c r="CM970" s="247"/>
      <c r="CN970" s="247"/>
      <c r="CO970" s="247"/>
      <c r="CP970" s="247"/>
      <c r="CQ970" s="247"/>
      <c r="CR970" s="247"/>
      <c r="CS970" s="247"/>
      <c r="CT970" s="247"/>
      <c r="CU970" s="247"/>
      <c r="CV970" s="247"/>
      <c r="CW970" s="247"/>
      <c r="CX970" s="247"/>
      <c r="CY970" s="247"/>
      <c r="CZ970" s="247"/>
      <c r="DA970" s="247"/>
      <c r="DB970" s="247"/>
      <c r="DC970" s="247"/>
      <c r="DD970" s="247"/>
      <c r="DE970" s="247"/>
    </row>
    <row r="971" spans="1:109" x14ac:dyDescent="0.2">
      <c r="A971" s="150" t="s">
        <v>739</v>
      </c>
      <c r="B971" s="151" t="s">
        <v>282</v>
      </c>
      <c r="C971" s="152" t="s">
        <v>293</v>
      </c>
      <c r="D971" s="404" t="s">
        <v>738</v>
      </c>
      <c r="E971" s="416">
        <v>15878.11</v>
      </c>
      <c r="F971" s="416">
        <v>8664541.9900000002</v>
      </c>
      <c r="G971" s="416">
        <v>1188628.55</v>
      </c>
      <c r="H971" s="416">
        <v>740008.59</v>
      </c>
      <c r="I971" s="416">
        <v>186373.43</v>
      </c>
      <c r="J971" s="416">
        <v>61865.13</v>
      </c>
      <c r="K971" s="416">
        <v>13926.7</v>
      </c>
      <c r="L971" s="416">
        <v>10593.27</v>
      </c>
      <c r="M971" s="416">
        <v>0</v>
      </c>
      <c r="N971" s="416">
        <v>10881815.77</v>
      </c>
      <c r="O971" s="416">
        <v>17881.95</v>
      </c>
      <c r="P971" s="416">
        <v>10990631.050000001</v>
      </c>
      <c r="Q971" s="416">
        <v>837767.11</v>
      </c>
      <c r="R971" s="416">
        <v>295202.32</v>
      </c>
      <c r="S971" s="416">
        <v>109807.22</v>
      </c>
      <c r="T971" s="416">
        <v>35584.589999999997</v>
      </c>
      <c r="U971" s="416">
        <v>16112.99</v>
      </c>
      <c r="V971" s="416">
        <v>6535.8</v>
      </c>
      <c r="W971" s="416">
        <v>0</v>
      </c>
      <c r="X971" s="416">
        <v>12309523.030000001</v>
      </c>
      <c r="Y971" s="416">
        <v>33760.06</v>
      </c>
      <c r="Z971" s="416">
        <v>19655173.039999999</v>
      </c>
      <c r="AA971" s="416">
        <v>2026395.6600000001</v>
      </c>
      <c r="AB971" s="416">
        <v>1035210.9099999999</v>
      </c>
      <c r="AC971" s="416">
        <v>296180.65000000002</v>
      </c>
      <c r="AD971" s="416">
        <v>97449.72</v>
      </c>
      <c r="AE971" s="416">
        <v>30039.690000000002</v>
      </c>
      <c r="AF971" s="416">
        <v>17129.07</v>
      </c>
      <c r="AG971" s="416">
        <v>0</v>
      </c>
      <c r="AH971" s="416">
        <v>23191338.799999997</v>
      </c>
      <c r="AI971" s="416">
        <v>749.75555555555559</v>
      </c>
      <c r="AJ971" s="416">
        <v>899.70666666666659</v>
      </c>
      <c r="AK971" s="416">
        <v>1049.6577777777777</v>
      </c>
      <c r="AL971" s="416">
        <v>1199.6088888888887</v>
      </c>
      <c r="AM971" s="416">
        <v>1349.56</v>
      </c>
      <c r="AN971" s="416">
        <v>1649.4622222222222</v>
      </c>
      <c r="AO971" s="416">
        <v>1949.3644444444444</v>
      </c>
      <c r="AP971" s="416">
        <v>2249.2666666666669</v>
      </c>
      <c r="AQ971" s="416">
        <v>2699.12</v>
      </c>
      <c r="AR971" s="416">
        <v>0</v>
      </c>
      <c r="AS971" s="416">
        <v>21.177715699931831</v>
      </c>
      <c r="AT971" s="416">
        <v>9630.4076773170527</v>
      </c>
      <c r="AU971" s="416">
        <v>1132.3962677782813</v>
      </c>
      <c r="AV971" s="416">
        <v>616.87488051661285</v>
      </c>
      <c r="AW971" s="416">
        <v>138.09940276830966</v>
      </c>
      <c r="AX971" s="416">
        <v>37.506242438612986</v>
      </c>
      <c r="AY971" s="416">
        <v>7.1442259243468529</v>
      </c>
      <c r="AZ971" s="416">
        <v>4.7096549986662319</v>
      </c>
      <c r="BA971" s="416">
        <v>0</v>
      </c>
      <c r="BB971" s="416">
        <v>11588.316067441814</v>
      </c>
      <c r="BC971" s="416">
        <v>23.850373455052019</v>
      </c>
      <c r="BD971" s="416">
        <v>12215.79372165743</v>
      </c>
      <c r="BE971" s="416">
        <v>798.13357051822186</v>
      </c>
      <c r="BF971" s="416">
        <v>246.08213788197639</v>
      </c>
      <c r="BG971" s="416">
        <v>81.365200509795784</v>
      </c>
      <c r="BH971" s="416">
        <v>21.573449528331118</v>
      </c>
      <c r="BI971" s="416">
        <v>8.2657658222508985</v>
      </c>
      <c r="BJ971" s="416">
        <v>2.905747058300483</v>
      </c>
      <c r="BK971" s="416">
        <v>0</v>
      </c>
      <c r="BL971" s="416">
        <v>13397.969966431358</v>
      </c>
      <c r="BM971" s="416">
        <v>45.03</v>
      </c>
      <c r="BN971" s="416">
        <v>21846.2</v>
      </c>
      <c r="BO971" s="416">
        <v>1930.53</v>
      </c>
      <c r="BP971" s="416">
        <v>862.96</v>
      </c>
      <c r="BQ971" s="416">
        <v>219.46</v>
      </c>
      <c r="BR971" s="416">
        <v>59.08</v>
      </c>
      <c r="BS971" s="416">
        <v>15.41</v>
      </c>
      <c r="BT971" s="416">
        <v>7.62</v>
      </c>
      <c r="BU971" s="416">
        <v>0</v>
      </c>
      <c r="BV971" s="416">
        <v>24986.289999999997</v>
      </c>
      <c r="BW971" s="416">
        <v>0</v>
      </c>
      <c r="BX971" s="416">
        <v>0</v>
      </c>
      <c r="BY971" s="416">
        <v>0</v>
      </c>
      <c r="BZ971" s="416">
        <v>0</v>
      </c>
      <c r="CA971" s="416">
        <v>0</v>
      </c>
      <c r="CB971" s="416">
        <v>0</v>
      </c>
      <c r="CC971" s="416">
        <v>0</v>
      </c>
      <c r="CD971" s="416">
        <v>0</v>
      </c>
      <c r="CE971" s="416">
        <v>0</v>
      </c>
      <c r="CF971" s="416">
        <v>0</v>
      </c>
      <c r="CG971" s="247"/>
      <c r="CH971" s="247"/>
      <c r="CI971" s="247"/>
      <c r="CJ971" s="247"/>
      <c r="CK971" s="247"/>
      <c r="CL971" s="247"/>
      <c r="CM971" s="247"/>
      <c r="CN971" s="247"/>
      <c r="CO971" s="247"/>
      <c r="CP971" s="247"/>
      <c r="CQ971" s="247"/>
      <c r="CR971" s="247"/>
      <c r="CS971" s="247"/>
      <c r="CT971" s="247"/>
      <c r="CU971" s="247"/>
      <c r="CV971" s="247"/>
      <c r="CW971" s="247"/>
      <c r="CX971" s="247"/>
      <c r="CY971" s="247"/>
      <c r="CZ971" s="247"/>
      <c r="DA971" s="247"/>
      <c r="DB971" s="247"/>
      <c r="DC971" s="247"/>
      <c r="DD971" s="247"/>
      <c r="DE971" s="247"/>
    </row>
    <row r="972" spans="1:109" x14ac:dyDescent="0.2">
      <c r="A972" s="150" t="s">
        <v>741</v>
      </c>
      <c r="B972" s="151" t="s">
        <v>276</v>
      </c>
      <c r="C972" s="152" t="s">
        <v>277</v>
      </c>
      <c r="D972" s="404" t="s">
        <v>740</v>
      </c>
      <c r="E972" s="416">
        <v>0</v>
      </c>
      <c r="F972" s="416">
        <v>107710</v>
      </c>
      <c r="G972" s="416">
        <v>264194</v>
      </c>
      <c r="H972" s="416">
        <v>388328</v>
      </c>
      <c r="I972" s="416">
        <v>517398</v>
      </c>
      <c r="J972" s="416">
        <v>186185</v>
      </c>
      <c r="K972" s="416">
        <v>74176</v>
      </c>
      <c r="L972" s="416">
        <v>41003</v>
      </c>
      <c r="M972" s="416">
        <v>3271</v>
      </c>
      <c r="N972" s="416">
        <v>1582265</v>
      </c>
      <c r="O972" s="416">
        <v>670</v>
      </c>
      <c r="P972" s="416">
        <v>33887</v>
      </c>
      <c r="Q972" s="416">
        <v>365005</v>
      </c>
      <c r="R972" s="416">
        <v>458612</v>
      </c>
      <c r="S972" s="416">
        <v>415543</v>
      </c>
      <c r="T972" s="416">
        <v>67665</v>
      </c>
      <c r="U972" s="416">
        <v>39338</v>
      </c>
      <c r="V972" s="416">
        <v>9073</v>
      </c>
      <c r="W972" s="416">
        <v>0</v>
      </c>
      <c r="X972" s="416">
        <v>1389793</v>
      </c>
      <c r="Y972" s="416">
        <v>670</v>
      </c>
      <c r="Z972" s="416">
        <v>141597</v>
      </c>
      <c r="AA972" s="416">
        <v>629199</v>
      </c>
      <c r="AB972" s="416">
        <v>846940</v>
      </c>
      <c r="AC972" s="416">
        <v>932941</v>
      </c>
      <c r="AD972" s="416">
        <v>253850</v>
      </c>
      <c r="AE972" s="416">
        <v>113514</v>
      </c>
      <c r="AF972" s="416">
        <v>50076</v>
      </c>
      <c r="AG972" s="416">
        <v>3271</v>
      </c>
      <c r="AH972" s="416">
        <v>2972058</v>
      </c>
      <c r="AI972" s="416">
        <v>917.06111111111113</v>
      </c>
      <c r="AJ972" s="416">
        <v>1100.4733333333334</v>
      </c>
      <c r="AK972" s="416">
        <v>1283.8855555555556</v>
      </c>
      <c r="AL972" s="416">
        <v>1467.2977777777778</v>
      </c>
      <c r="AM972" s="416">
        <v>1650.71</v>
      </c>
      <c r="AN972" s="416">
        <v>2017.5344444444447</v>
      </c>
      <c r="AO972" s="416">
        <v>2384.3588888888889</v>
      </c>
      <c r="AP972" s="416">
        <v>2751.1833333333334</v>
      </c>
      <c r="AQ972" s="416">
        <v>3301.42</v>
      </c>
      <c r="AR972" s="416">
        <v>0</v>
      </c>
      <c r="AS972" s="416">
        <v>0</v>
      </c>
      <c r="AT972" s="416">
        <v>97.876065450624282</v>
      </c>
      <c r="AU972" s="416">
        <v>205.77690811832483</v>
      </c>
      <c r="AV972" s="416">
        <v>264.65520897068535</v>
      </c>
      <c r="AW972" s="416">
        <v>313.43967141411878</v>
      </c>
      <c r="AX972" s="416">
        <v>92.283430656009713</v>
      </c>
      <c r="AY972" s="416">
        <v>31.109410729089532</v>
      </c>
      <c r="AZ972" s="416">
        <v>14.903768681355295</v>
      </c>
      <c r="BA972" s="416">
        <v>0.99078578308727761</v>
      </c>
      <c r="BB972" s="416">
        <v>1021.0352498032951</v>
      </c>
      <c r="BC972" s="416">
        <v>0.73059471378982377</v>
      </c>
      <c r="BD972" s="416">
        <v>30.793113266412632</v>
      </c>
      <c r="BE972" s="416">
        <v>284.29714659579383</v>
      </c>
      <c r="BF972" s="416">
        <v>312.55550641845025</v>
      </c>
      <c r="BG972" s="416">
        <v>251.73591969516147</v>
      </c>
      <c r="BH972" s="416">
        <v>33.538460860643433</v>
      </c>
      <c r="BI972" s="416">
        <v>16.498355253194081</v>
      </c>
      <c r="BJ972" s="416">
        <v>3.297853650853269</v>
      </c>
      <c r="BK972" s="416">
        <v>0</v>
      </c>
      <c r="BL972" s="416">
        <v>933.44695045429876</v>
      </c>
      <c r="BM972" s="416">
        <v>0.73</v>
      </c>
      <c r="BN972" s="416">
        <v>128.66999999999999</v>
      </c>
      <c r="BO972" s="416">
        <v>490.07</v>
      </c>
      <c r="BP972" s="416">
        <v>577.21</v>
      </c>
      <c r="BQ972" s="416">
        <v>565.17999999999995</v>
      </c>
      <c r="BR972" s="416">
        <v>125.82</v>
      </c>
      <c r="BS972" s="416">
        <v>47.61</v>
      </c>
      <c r="BT972" s="416">
        <v>18.2</v>
      </c>
      <c r="BU972" s="416">
        <v>0.99</v>
      </c>
      <c r="BV972" s="416">
        <v>1954.48</v>
      </c>
      <c r="BW972" s="416">
        <v>0</v>
      </c>
      <c r="BX972" s="416">
        <v>0</v>
      </c>
      <c r="BY972" s="416">
        <v>0</v>
      </c>
      <c r="BZ972" s="416">
        <v>0</v>
      </c>
      <c r="CA972" s="416">
        <v>0</v>
      </c>
      <c r="CB972" s="416">
        <v>0</v>
      </c>
      <c r="CC972" s="416">
        <v>0</v>
      </c>
      <c r="CD972" s="416">
        <v>0</v>
      </c>
      <c r="CE972" s="416">
        <v>0</v>
      </c>
      <c r="CF972" s="416">
        <v>0</v>
      </c>
      <c r="CG972" s="247"/>
      <c r="CH972" s="247"/>
      <c r="CI972" s="247"/>
      <c r="CJ972" s="247"/>
      <c r="CK972" s="247"/>
      <c r="CL972" s="247"/>
      <c r="CM972" s="247"/>
      <c r="CN972" s="247"/>
      <c r="CO972" s="247"/>
      <c r="CP972" s="247"/>
      <c r="CQ972" s="247"/>
      <c r="CR972" s="247"/>
      <c r="CS972" s="247"/>
      <c r="CT972" s="247"/>
      <c r="CU972" s="247"/>
      <c r="CV972" s="247"/>
      <c r="CW972" s="247"/>
      <c r="CX972" s="247"/>
      <c r="CY972" s="247"/>
      <c r="CZ972" s="247"/>
      <c r="DA972" s="247"/>
      <c r="DB972" s="247"/>
      <c r="DC972" s="247"/>
      <c r="DD972" s="247"/>
      <c r="DE972" s="247"/>
    </row>
    <row r="973" spans="1:109" x14ac:dyDescent="0.2">
      <c r="A973" s="150" t="s">
        <v>743</v>
      </c>
      <c r="B973" s="151" t="s">
        <v>280</v>
      </c>
      <c r="C973" s="152" t="s">
        <v>128</v>
      </c>
      <c r="D973" s="404" t="s">
        <v>742</v>
      </c>
      <c r="E973" s="416">
        <v>607.75</v>
      </c>
      <c r="F973" s="416">
        <v>57872.06</v>
      </c>
      <c r="G973" s="416">
        <v>836815.8</v>
      </c>
      <c r="H973" s="416">
        <v>1777579.7</v>
      </c>
      <c r="I973" s="416">
        <v>1182437.1499999999</v>
      </c>
      <c r="J973" s="416">
        <v>431363.22</v>
      </c>
      <c r="K973" s="416">
        <v>155109.34</v>
      </c>
      <c r="L973" s="416">
        <v>60416.7</v>
      </c>
      <c r="M973" s="416">
        <v>2479.0100000000002</v>
      </c>
      <c r="N973" s="416">
        <v>4504680.7299999995</v>
      </c>
      <c r="O973" s="416">
        <v>0</v>
      </c>
      <c r="P973" s="416">
        <v>113749.03</v>
      </c>
      <c r="Q973" s="416">
        <v>1198077.29</v>
      </c>
      <c r="R973" s="416">
        <v>3103913.82</v>
      </c>
      <c r="S973" s="416">
        <v>1487670.47</v>
      </c>
      <c r="T973" s="416">
        <v>461950.62</v>
      </c>
      <c r="U973" s="416">
        <v>123712.43</v>
      </c>
      <c r="V973" s="416">
        <v>28685.73</v>
      </c>
      <c r="W973" s="416">
        <v>0</v>
      </c>
      <c r="X973" s="416">
        <v>6517759.3899999997</v>
      </c>
      <c r="Y973" s="416">
        <v>607.75</v>
      </c>
      <c r="Z973" s="416">
        <v>171621.09</v>
      </c>
      <c r="AA973" s="416">
        <v>2034893.09</v>
      </c>
      <c r="AB973" s="416">
        <v>4881493.5199999996</v>
      </c>
      <c r="AC973" s="416">
        <v>2670107.62</v>
      </c>
      <c r="AD973" s="416">
        <v>893313.84</v>
      </c>
      <c r="AE973" s="416">
        <v>278821.77</v>
      </c>
      <c r="AF973" s="416">
        <v>89102.43</v>
      </c>
      <c r="AG973" s="416">
        <v>2479.0100000000002</v>
      </c>
      <c r="AH973" s="416">
        <v>11022440.119999999</v>
      </c>
      <c r="AI973" s="416">
        <v>810.33333333333337</v>
      </c>
      <c r="AJ973" s="416">
        <v>972.39999999999986</v>
      </c>
      <c r="AK973" s="416">
        <v>1134.4666666666667</v>
      </c>
      <c r="AL973" s="416">
        <v>1296.5333333333331</v>
      </c>
      <c r="AM973" s="416">
        <v>1458.6</v>
      </c>
      <c r="AN973" s="416">
        <v>1782.7333333333333</v>
      </c>
      <c r="AO973" s="416">
        <v>2106.8666666666663</v>
      </c>
      <c r="AP973" s="416">
        <v>2431</v>
      </c>
      <c r="AQ973" s="416">
        <v>2917.2</v>
      </c>
      <c r="AR973" s="416">
        <v>0</v>
      </c>
      <c r="AS973" s="416">
        <v>0.75</v>
      </c>
      <c r="AT973" s="416">
        <v>59.514664747017697</v>
      </c>
      <c r="AU973" s="416">
        <v>737.62925309984132</v>
      </c>
      <c r="AV973" s="416">
        <v>1371.02506684492</v>
      </c>
      <c r="AW973" s="416">
        <v>810.66580968051551</v>
      </c>
      <c r="AX973" s="416">
        <v>241.96732732508133</v>
      </c>
      <c r="AY973" s="416">
        <v>73.620861943486389</v>
      </c>
      <c r="AZ973" s="416">
        <v>24.852612093788562</v>
      </c>
      <c r="BA973" s="416">
        <v>0.84979089537913077</v>
      </c>
      <c r="BB973" s="416">
        <v>3320.8753866300299</v>
      </c>
      <c r="BC973" s="416">
        <v>0</v>
      </c>
      <c r="BD973" s="416">
        <v>116.97761209378858</v>
      </c>
      <c r="BE973" s="416">
        <v>1056.0709496385966</v>
      </c>
      <c r="BF973" s="416">
        <v>2394.0100421637189</v>
      </c>
      <c r="BG973" s="416">
        <v>1019.9303921568628</v>
      </c>
      <c r="BH973" s="416">
        <v>259.12491305485958</v>
      </c>
      <c r="BI973" s="416">
        <v>58.718680188589694</v>
      </c>
      <c r="BJ973" s="416">
        <v>11.799971205265322</v>
      </c>
      <c r="BK973" s="416">
        <v>0</v>
      </c>
      <c r="BL973" s="416">
        <v>4916.6325605016818</v>
      </c>
      <c r="BM973" s="416">
        <v>0.75</v>
      </c>
      <c r="BN973" s="416">
        <v>176.49</v>
      </c>
      <c r="BO973" s="416">
        <v>1793.7</v>
      </c>
      <c r="BP973" s="416">
        <v>3765.04</v>
      </c>
      <c r="BQ973" s="416">
        <v>1830.6</v>
      </c>
      <c r="BR973" s="416">
        <v>501.09</v>
      </c>
      <c r="BS973" s="416">
        <v>132.34</v>
      </c>
      <c r="BT973" s="416">
        <v>36.65</v>
      </c>
      <c r="BU973" s="416">
        <v>0.85</v>
      </c>
      <c r="BV973" s="416">
        <v>8237.51</v>
      </c>
      <c r="BW973" s="416">
        <v>0</v>
      </c>
      <c r="BX973" s="416">
        <v>0</v>
      </c>
      <c r="BY973" s="416">
        <v>0</v>
      </c>
      <c r="BZ973" s="416">
        <v>0</v>
      </c>
      <c r="CA973" s="416">
        <v>0</v>
      </c>
      <c r="CB973" s="416">
        <v>0</v>
      </c>
      <c r="CC973" s="416">
        <v>0</v>
      </c>
      <c r="CD973" s="416">
        <v>0</v>
      </c>
      <c r="CE973" s="416">
        <v>0</v>
      </c>
      <c r="CF973" s="416">
        <v>0</v>
      </c>
      <c r="CG973" s="247"/>
      <c r="CH973" s="247"/>
      <c r="CI973" s="247"/>
      <c r="CJ973" s="247"/>
      <c r="CK973" s="247"/>
      <c r="CL973" s="247"/>
      <c r="CM973" s="247"/>
      <c r="CN973" s="247"/>
      <c r="CO973" s="247"/>
      <c r="CP973" s="247"/>
      <c r="CQ973" s="247"/>
      <c r="CR973" s="247"/>
      <c r="CS973" s="247"/>
      <c r="CT973" s="247"/>
      <c r="CU973" s="247"/>
      <c r="CV973" s="247"/>
      <c r="CW973" s="247"/>
      <c r="CX973" s="247"/>
      <c r="CY973" s="247"/>
      <c r="CZ973" s="247"/>
      <c r="DA973" s="247"/>
      <c r="DB973" s="247"/>
      <c r="DC973" s="247"/>
      <c r="DD973" s="247"/>
      <c r="DE973" s="247"/>
    </row>
    <row r="974" spans="1:109" x14ac:dyDescent="0.2">
      <c r="A974" s="150" t="s">
        <v>745</v>
      </c>
      <c r="B974" s="151" t="s">
        <v>276</v>
      </c>
      <c r="C974" s="152" t="s">
        <v>277</v>
      </c>
      <c r="D974" s="404" t="s">
        <v>744</v>
      </c>
      <c r="E974" s="416">
        <v>225</v>
      </c>
      <c r="F974" s="416">
        <v>900085</v>
      </c>
      <c r="G974" s="416">
        <v>1480971</v>
      </c>
      <c r="H974" s="416">
        <v>1284124</v>
      </c>
      <c r="I974" s="416">
        <v>509608</v>
      </c>
      <c r="J974" s="416">
        <v>152920</v>
      </c>
      <c r="K974" s="416">
        <v>71399</v>
      </c>
      <c r="L974" s="416">
        <v>10296</v>
      </c>
      <c r="M974" s="416">
        <v>0</v>
      </c>
      <c r="N974" s="416">
        <v>4409628</v>
      </c>
      <c r="O974" s="416">
        <v>0</v>
      </c>
      <c r="P974" s="416">
        <v>1494529</v>
      </c>
      <c r="Q974" s="416">
        <v>1973236</v>
      </c>
      <c r="R974" s="416">
        <v>1518074</v>
      </c>
      <c r="S974" s="416">
        <v>408887</v>
      </c>
      <c r="T974" s="416">
        <v>121689</v>
      </c>
      <c r="U974" s="416">
        <v>27139</v>
      </c>
      <c r="V974" s="416">
        <v>10722</v>
      </c>
      <c r="W974" s="416">
        <v>0</v>
      </c>
      <c r="X974" s="416">
        <v>5554276</v>
      </c>
      <c r="Y974" s="416">
        <v>225</v>
      </c>
      <c r="Z974" s="416">
        <v>2394614</v>
      </c>
      <c r="AA974" s="416">
        <v>3454207</v>
      </c>
      <c r="AB974" s="416">
        <v>2802198</v>
      </c>
      <c r="AC974" s="416">
        <v>918495</v>
      </c>
      <c r="AD974" s="416">
        <v>274609</v>
      </c>
      <c r="AE974" s="416">
        <v>98538</v>
      </c>
      <c r="AF974" s="416">
        <v>21018</v>
      </c>
      <c r="AG974" s="416">
        <v>0</v>
      </c>
      <c r="AH974" s="416">
        <v>9963904</v>
      </c>
      <c r="AI974" s="416">
        <v>827.28888888888889</v>
      </c>
      <c r="AJ974" s="416">
        <v>992.74666666666656</v>
      </c>
      <c r="AK974" s="416">
        <v>1158.2044444444443</v>
      </c>
      <c r="AL974" s="416">
        <v>1323.662222222222</v>
      </c>
      <c r="AM974" s="416">
        <v>1489.12</v>
      </c>
      <c r="AN974" s="416">
        <v>1820.0355555555557</v>
      </c>
      <c r="AO974" s="416">
        <v>2150.951111111111</v>
      </c>
      <c r="AP974" s="416">
        <v>2481.8666666666668</v>
      </c>
      <c r="AQ974" s="416">
        <v>2978.24</v>
      </c>
      <c r="AR974" s="416">
        <v>0</v>
      </c>
      <c r="AS974" s="416">
        <v>0.2719727087138713</v>
      </c>
      <c r="AT974" s="416">
        <v>906.66131675083284</v>
      </c>
      <c r="AU974" s="416">
        <v>1278.6783949101291</v>
      </c>
      <c r="AV974" s="416">
        <v>970.12967390136475</v>
      </c>
      <c r="AW974" s="416">
        <v>342.22090899323092</v>
      </c>
      <c r="AX974" s="416">
        <v>84.020336599040789</v>
      </c>
      <c r="AY974" s="416">
        <v>33.194152870874696</v>
      </c>
      <c r="AZ974" s="416">
        <v>4.1484903835822493</v>
      </c>
      <c r="BA974" s="416">
        <v>0</v>
      </c>
      <c r="BB974" s="416">
        <v>3619.3252471177693</v>
      </c>
      <c r="BC974" s="416">
        <v>0</v>
      </c>
      <c r="BD974" s="416">
        <v>1505.4485199312346</v>
      </c>
      <c r="BE974" s="416">
        <v>1703.702666195951</v>
      </c>
      <c r="BF974" s="416">
        <v>1146.8741605780597</v>
      </c>
      <c r="BG974" s="416">
        <v>274.5829751799721</v>
      </c>
      <c r="BH974" s="416">
        <v>66.860781718550058</v>
      </c>
      <c r="BI974" s="416">
        <v>12.617209131257697</v>
      </c>
      <c r="BJ974" s="416">
        <v>4.3201353819705597</v>
      </c>
      <c r="BK974" s="416">
        <v>0</v>
      </c>
      <c r="BL974" s="416">
        <v>4714.4064481169953</v>
      </c>
      <c r="BM974" s="416">
        <v>0.27</v>
      </c>
      <c r="BN974" s="416">
        <v>2412.11</v>
      </c>
      <c r="BO974" s="416">
        <v>2982.38</v>
      </c>
      <c r="BP974" s="416">
        <v>2117</v>
      </c>
      <c r="BQ974" s="416">
        <v>616.79999999999995</v>
      </c>
      <c r="BR974" s="416">
        <v>150.88</v>
      </c>
      <c r="BS974" s="416">
        <v>45.81</v>
      </c>
      <c r="BT974" s="416">
        <v>8.4700000000000006</v>
      </c>
      <c r="BU974" s="416">
        <v>0</v>
      </c>
      <c r="BV974" s="416">
        <v>8333.7199999999993</v>
      </c>
      <c r="BW974" s="416">
        <v>0</v>
      </c>
      <c r="BX974" s="416">
        <v>0</v>
      </c>
      <c r="BY974" s="416">
        <v>0</v>
      </c>
      <c r="BZ974" s="416">
        <v>0</v>
      </c>
      <c r="CA974" s="416">
        <v>0</v>
      </c>
      <c r="CB974" s="416">
        <v>0</v>
      </c>
      <c r="CC974" s="416">
        <v>0</v>
      </c>
      <c r="CD974" s="416">
        <v>0</v>
      </c>
      <c r="CE974" s="416">
        <v>0</v>
      </c>
      <c r="CF974" s="416">
        <v>0</v>
      </c>
      <c r="CG974" s="247"/>
      <c r="CH974" s="247"/>
      <c r="CI974" s="247"/>
      <c r="CJ974" s="247"/>
      <c r="CK974" s="247"/>
      <c r="CL974" s="247"/>
      <c r="CM974" s="247"/>
      <c r="CN974" s="247"/>
      <c r="CO974" s="247"/>
      <c r="CP974" s="247"/>
      <c r="CQ974" s="247"/>
      <c r="CR974" s="247"/>
      <c r="CS974" s="247"/>
      <c r="CT974" s="247"/>
      <c r="CU974" s="247"/>
      <c r="CV974" s="247"/>
      <c r="CW974" s="247"/>
      <c r="CX974" s="247"/>
      <c r="CY974" s="247"/>
      <c r="CZ974" s="247"/>
      <c r="DA974" s="247"/>
      <c r="DB974" s="247"/>
      <c r="DC974" s="247"/>
      <c r="DD974" s="247"/>
      <c r="DE974" s="247"/>
    </row>
    <row r="975" spans="1:109" x14ac:dyDescent="0.2">
      <c r="A975" s="150" t="s">
        <v>746</v>
      </c>
      <c r="B975" s="151" t="s">
        <v>284</v>
      </c>
      <c r="C975" s="152" t="s">
        <v>285</v>
      </c>
      <c r="D975" s="404" t="s">
        <v>335</v>
      </c>
      <c r="E975" s="416">
        <v>6074.76</v>
      </c>
      <c r="F975" s="416">
        <v>1629218.9199999815</v>
      </c>
      <c r="G975" s="416">
        <v>1483866.900000016</v>
      </c>
      <c r="H975" s="416">
        <v>904152.31000000157</v>
      </c>
      <c r="I975" s="416">
        <v>347579.30000000022</v>
      </c>
      <c r="J975" s="416">
        <v>106165.37999999998</v>
      </c>
      <c r="K975" s="416">
        <v>36133.209999999992</v>
      </c>
      <c r="L975" s="416">
        <v>6350.58</v>
      </c>
      <c r="M975" s="416">
        <v>0</v>
      </c>
      <c r="N975" s="416">
        <v>4519541.3599999985</v>
      </c>
      <c r="O975" s="416">
        <v>4946.7</v>
      </c>
      <c r="P975" s="416">
        <v>2018502.3799999438</v>
      </c>
      <c r="Q975" s="416">
        <v>1909912.3399999964</v>
      </c>
      <c r="R975" s="416">
        <v>827325.67000000062</v>
      </c>
      <c r="S975" s="416">
        <v>286108.26999999996</v>
      </c>
      <c r="T975" s="416">
        <v>77835.989999999991</v>
      </c>
      <c r="U975" s="416">
        <v>29388.350000000002</v>
      </c>
      <c r="V975" s="416">
        <v>611.63</v>
      </c>
      <c r="W975" s="416">
        <v>0</v>
      </c>
      <c r="X975" s="416">
        <v>5154631.3299999405</v>
      </c>
      <c r="Y975" s="416">
        <v>11021.46</v>
      </c>
      <c r="Z975" s="416">
        <v>3647721.2999999253</v>
      </c>
      <c r="AA975" s="416">
        <v>3393779.2400000123</v>
      </c>
      <c r="AB975" s="416">
        <v>1731477.9800000023</v>
      </c>
      <c r="AC975" s="416">
        <v>633687.57000000018</v>
      </c>
      <c r="AD975" s="416">
        <v>184001.36999999997</v>
      </c>
      <c r="AE975" s="416">
        <v>65521.56</v>
      </c>
      <c r="AF975" s="416">
        <v>6962.21</v>
      </c>
      <c r="AG975" s="416">
        <v>0</v>
      </c>
      <c r="AH975" s="416">
        <v>9674172.6899999417</v>
      </c>
      <c r="AI975" s="416">
        <v>780.12222222222226</v>
      </c>
      <c r="AJ975" s="416">
        <v>936.14666666666665</v>
      </c>
      <c r="AK975" s="416">
        <v>1092.1711111111113</v>
      </c>
      <c r="AL975" s="416">
        <v>1248.1955555555555</v>
      </c>
      <c r="AM975" s="416">
        <v>1404.22</v>
      </c>
      <c r="AN975" s="416">
        <v>1716.268888888889</v>
      </c>
      <c r="AO975" s="416">
        <v>2028.3177777777778</v>
      </c>
      <c r="AP975" s="416">
        <v>2340.3666666666668</v>
      </c>
      <c r="AQ975" s="416">
        <v>2808.44</v>
      </c>
      <c r="AR975" s="416">
        <v>0</v>
      </c>
      <c r="AS975" s="416">
        <v>7.7869336713620374</v>
      </c>
      <c r="AT975" s="416">
        <v>1740.345800515569</v>
      </c>
      <c r="AU975" s="416">
        <v>1358.6395802855618</v>
      </c>
      <c r="AV975" s="416">
        <v>724.36751274729158</v>
      </c>
      <c r="AW975" s="416">
        <v>247.52481804845411</v>
      </c>
      <c r="AX975" s="416">
        <v>61.85824417567305</v>
      </c>
      <c r="AY975" s="416">
        <v>17.814373268269378</v>
      </c>
      <c r="AZ975" s="416">
        <v>2.7134978849468032</v>
      </c>
      <c r="BA975" s="416">
        <v>0</v>
      </c>
      <c r="BB975" s="416">
        <v>4161.0507605971279</v>
      </c>
      <c r="BC975" s="416">
        <v>6.3409294839839907</v>
      </c>
      <c r="BD975" s="416">
        <v>2156.1817735112131</v>
      </c>
      <c r="BE975" s="416">
        <v>1748.7299568443655</v>
      </c>
      <c r="BF975" s="416">
        <v>662.81734966743159</v>
      </c>
      <c r="BG975" s="416">
        <v>203.74889262366293</v>
      </c>
      <c r="BH975" s="416">
        <v>45.3518621143281</v>
      </c>
      <c r="BI975" s="416">
        <v>14.489026483906205</v>
      </c>
      <c r="BJ975" s="416">
        <v>0.26133939126347722</v>
      </c>
      <c r="BK975" s="416">
        <v>0</v>
      </c>
      <c r="BL975" s="416">
        <v>4837.9211301201549</v>
      </c>
      <c r="BM975" s="416">
        <v>14.13</v>
      </c>
      <c r="BN975" s="416">
        <v>3896.53</v>
      </c>
      <c r="BO975" s="416">
        <v>3107.37</v>
      </c>
      <c r="BP975" s="416">
        <v>1387.18</v>
      </c>
      <c r="BQ975" s="416">
        <v>451.27</v>
      </c>
      <c r="BR975" s="416">
        <v>107.21</v>
      </c>
      <c r="BS975" s="416">
        <v>32.299999999999997</v>
      </c>
      <c r="BT975" s="416">
        <v>2.97</v>
      </c>
      <c r="BU975" s="416">
        <v>0</v>
      </c>
      <c r="BV975" s="416">
        <v>8998.9599999999991</v>
      </c>
      <c r="BW975" s="416">
        <v>0</v>
      </c>
      <c r="BX975" s="416">
        <v>0</v>
      </c>
      <c r="BY975" s="416">
        <v>0</v>
      </c>
      <c r="BZ975" s="416">
        <v>0</v>
      </c>
      <c r="CA975" s="416">
        <v>0</v>
      </c>
      <c r="CB975" s="416">
        <v>0</v>
      </c>
      <c r="CC975" s="416">
        <v>0</v>
      </c>
      <c r="CD975" s="416">
        <v>0</v>
      </c>
      <c r="CE975" s="416">
        <v>0</v>
      </c>
      <c r="CF975" s="416">
        <v>0</v>
      </c>
      <c r="CG975" s="247"/>
      <c r="CH975" s="247"/>
      <c r="CI975" s="247"/>
      <c r="CJ975" s="247"/>
      <c r="CK975" s="247"/>
      <c r="CL975" s="247"/>
      <c r="CM975" s="247"/>
      <c r="CN975" s="247"/>
      <c r="CO975" s="247"/>
      <c r="CP975" s="247"/>
      <c r="CQ975" s="247"/>
      <c r="CR975" s="247"/>
      <c r="CS975" s="247"/>
      <c r="CT975" s="247"/>
      <c r="CU975" s="247"/>
      <c r="CV975" s="247"/>
      <c r="CW975" s="247"/>
      <c r="CX975" s="247"/>
      <c r="CY975" s="247"/>
      <c r="CZ975" s="247"/>
      <c r="DA975" s="247"/>
      <c r="DB975" s="247"/>
      <c r="DC975" s="247"/>
      <c r="DD975" s="247"/>
      <c r="DE975" s="247"/>
    </row>
    <row r="976" spans="1:109" x14ac:dyDescent="0.2">
      <c r="A976" s="150" t="s">
        <v>748</v>
      </c>
      <c r="B976" s="151" t="s">
        <v>282</v>
      </c>
      <c r="C976" s="152" t="s">
        <v>278</v>
      </c>
      <c r="D976" s="404" t="s">
        <v>747</v>
      </c>
      <c r="E976" s="416">
        <v>8325</v>
      </c>
      <c r="F976" s="416">
        <v>4815997</v>
      </c>
      <c r="G976" s="416">
        <v>1097172</v>
      </c>
      <c r="H976" s="416">
        <v>1014796</v>
      </c>
      <c r="I976" s="416">
        <v>195460</v>
      </c>
      <c r="J976" s="416">
        <v>66217</v>
      </c>
      <c r="K976" s="416">
        <v>8305</v>
      </c>
      <c r="L976" s="416">
        <v>8769</v>
      </c>
      <c r="M976" s="416">
        <v>0</v>
      </c>
      <c r="N976" s="416">
        <v>7215041</v>
      </c>
      <c r="O976" s="416">
        <v>13085</v>
      </c>
      <c r="P976" s="416">
        <v>6065646</v>
      </c>
      <c r="Q976" s="416">
        <v>842061</v>
      </c>
      <c r="R976" s="416">
        <v>371927</v>
      </c>
      <c r="S976" s="416">
        <v>91117</v>
      </c>
      <c r="T976" s="416">
        <v>39556</v>
      </c>
      <c r="U976" s="416">
        <v>2148</v>
      </c>
      <c r="V976" s="416">
        <v>673</v>
      </c>
      <c r="W976" s="416">
        <v>0</v>
      </c>
      <c r="X976" s="416">
        <v>7426213</v>
      </c>
      <c r="Y976" s="416">
        <v>21410</v>
      </c>
      <c r="Z976" s="416">
        <v>10881643</v>
      </c>
      <c r="AA976" s="416">
        <v>1939233</v>
      </c>
      <c r="AB976" s="416">
        <v>1386723</v>
      </c>
      <c r="AC976" s="416">
        <v>286577</v>
      </c>
      <c r="AD976" s="416">
        <v>105773</v>
      </c>
      <c r="AE976" s="416">
        <v>10453</v>
      </c>
      <c r="AF976" s="416">
        <v>9442</v>
      </c>
      <c r="AG976" s="416">
        <v>0</v>
      </c>
      <c r="AH976" s="416">
        <v>14641254</v>
      </c>
      <c r="AI976" s="416">
        <v>801.69444444444446</v>
      </c>
      <c r="AJ976" s="416">
        <v>962.0333333333333</v>
      </c>
      <c r="AK976" s="416">
        <v>1122.3722222222223</v>
      </c>
      <c r="AL976" s="416">
        <v>1282.711111111111</v>
      </c>
      <c r="AM976" s="416">
        <v>1443.05</v>
      </c>
      <c r="AN976" s="416">
        <v>1763.7277777777779</v>
      </c>
      <c r="AO976" s="416">
        <v>2084.4055555555556</v>
      </c>
      <c r="AP976" s="416">
        <v>2405.0833333333335</v>
      </c>
      <c r="AQ976" s="416">
        <v>2886.1</v>
      </c>
      <c r="AR976" s="416">
        <v>0</v>
      </c>
      <c r="AS976" s="416">
        <v>10.384255569800077</v>
      </c>
      <c r="AT976" s="416">
        <v>5006.0604275666128</v>
      </c>
      <c r="AU976" s="416">
        <v>977.54735753141904</v>
      </c>
      <c r="AV976" s="416">
        <v>791.13370985066365</v>
      </c>
      <c r="AW976" s="416">
        <v>135.44922213367519</v>
      </c>
      <c r="AX976" s="416">
        <v>37.543775651949311</v>
      </c>
      <c r="AY976" s="416">
        <v>3.984349388181549</v>
      </c>
      <c r="AZ976" s="416">
        <v>3.6460275111742488</v>
      </c>
      <c r="BA976" s="416">
        <v>0</v>
      </c>
      <c r="BB976" s="416">
        <v>6965.7491252034761</v>
      </c>
      <c r="BC976" s="416">
        <v>16.321679775475555</v>
      </c>
      <c r="BD976" s="416">
        <v>6305.0268528464021</v>
      </c>
      <c r="BE976" s="416">
        <v>750.251105050315</v>
      </c>
      <c r="BF976" s="416">
        <v>289.95383042860612</v>
      </c>
      <c r="BG976" s="416">
        <v>63.141956273171409</v>
      </c>
      <c r="BH976" s="416">
        <v>22.42749731471536</v>
      </c>
      <c r="BI976" s="416">
        <v>1.0305096310432231</v>
      </c>
      <c r="BJ976" s="416">
        <v>0.279823983922941</v>
      </c>
      <c r="BK976" s="416">
        <v>0</v>
      </c>
      <c r="BL976" s="416">
        <v>7448.4332553036529</v>
      </c>
      <c r="BM976" s="416">
        <v>26.71</v>
      </c>
      <c r="BN976" s="416">
        <v>11311.09</v>
      </c>
      <c r="BO976" s="416">
        <v>1727.8</v>
      </c>
      <c r="BP976" s="416">
        <v>1081.0899999999999</v>
      </c>
      <c r="BQ976" s="416">
        <v>198.59</v>
      </c>
      <c r="BR976" s="416">
        <v>59.97</v>
      </c>
      <c r="BS976" s="416">
        <v>5.01</v>
      </c>
      <c r="BT976" s="416">
        <v>3.93</v>
      </c>
      <c r="BU976" s="416">
        <v>0</v>
      </c>
      <c r="BV976" s="416">
        <v>14414.189999999999</v>
      </c>
      <c r="BW976" s="416">
        <v>0</v>
      </c>
      <c r="BX976" s="416">
        <v>0</v>
      </c>
      <c r="BY976" s="416">
        <v>0</v>
      </c>
      <c r="BZ976" s="416">
        <v>0</v>
      </c>
      <c r="CA976" s="416">
        <v>0</v>
      </c>
      <c r="CB976" s="416">
        <v>0</v>
      </c>
      <c r="CC976" s="416">
        <v>0</v>
      </c>
      <c r="CD976" s="416">
        <v>0</v>
      </c>
      <c r="CE976" s="416">
        <v>0</v>
      </c>
      <c r="CF976" s="416">
        <v>0</v>
      </c>
      <c r="CG976" s="247"/>
      <c r="CH976" s="247"/>
      <c r="CI976" s="247"/>
      <c r="CJ976" s="247"/>
      <c r="CK976" s="247"/>
      <c r="CL976" s="247"/>
      <c r="CM976" s="247"/>
      <c r="CN976" s="247"/>
      <c r="CO976" s="247"/>
      <c r="CP976" s="247"/>
      <c r="CQ976" s="247"/>
      <c r="CR976" s="247"/>
      <c r="CS976" s="247"/>
      <c r="CT976" s="247"/>
      <c r="CU976" s="247"/>
      <c r="CV976" s="247"/>
      <c r="CW976" s="247"/>
      <c r="CX976" s="247"/>
      <c r="CY976" s="247"/>
      <c r="CZ976" s="247"/>
      <c r="DA976" s="247"/>
      <c r="DB976" s="247"/>
      <c r="DC976" s="247"/>
      <c r="DD976" s="247"/>
      <c r="DE976" s="247"/>
    </row>
    <row r="977" spans="1:109" x14ac:dyDescent="0.2">
      <c r="A977" s="150" t="s">
        <v>750</v>
      </c>
      <c r="B977" s="151" t="s">
        <v>276</v>
      </c>
      <c r="C977" s="152" t="s">
        <v>286</v>
      </c>
      <c r="D977" s="404" t="s">
        <v>749</v>
      </c>
      <c r="E977" s="416">
        <v>1209</v>
      </c>
      <c r="F977" s="416">
        <v>1150611</v>
      </c>
      <c r="G977" s="416">
        <v>788033</v>
      </c>
      <c r="H977" s="416">
        <v>256102</v>
      </c>
      <c r="I977" s="416">
        <v>81472</v>
      </c>
      <c r="J977" s="416">
        <v>26779</v>
      </c>
      <c r="K977" s="416">
        <v>9947</v>
      </c>
      <c r="L977" s="416">
        <v>1210</v>
      </c>
      <c r="M977" s="416">
        <v>0</v>
      </c>
      <c r="N977" s="416">
        <v>2315363</v>
      </c>
      <c r="O977" s="416">
        <v>3329</v>
      </c>
      <c r="P977" s="416">
        <v>1030748</v>
      </c>
      <c r="Q977" s="416">
        <v>597997</v>
      </c>
      <c r="R977" s="416">
        <v>75358</v>
      </c>
      <c r="S977" s="416">
        <v>30908</v>
      </c>
      <c r="T977" s="416">
        <v>11804</v>
      </c>
      <c r="U977" s="416">
        <v>4718</v>
      </c>
      <c r="V977" s="416">
        <v>0</v>
      </c>
      <c r="W977" s="416">
        <v>0</v>
      </c>
      <c r="X977" s="416">
        <v>1754862</v>
      </c>
      <c r="Y977" s="416">
        <v>4538</v>
      </c>
      <c r="Z977" s="416">
        <v>2181359</v>
      </c>
      <c r="AA977" s="416">
        <v>1386030</v>
      </c>
      <c r="AB977" s="416">
        <v>331460</v>
      </c>
      <c r="AC977" s="416">
        <v>112380</v>
      </c>
      <c r="AD977" s="416">
        <v>38583</v>
      </c>
      <c r="AE977" s="416">
        <v>14665</v>
      </c>
      <c r="AF977" s="416">
        <v>1210</v>
      </c>
      <c r="AG977" s="416">
        <v>0</v>
      </c>
      <c r="AH977" s="416">
        <v>4070225</v>
      </c>
      <c r="AI977" s="416">
        <v>806.91666666666674</v>
      </c>
      <c r="AJ977" s="416">
        <v>968.3</v>
      </c>
      <c r="AK977" s="416">
        <v>1129.6833333333334</v>
      </c>
      <c r="AL977" s="416">
        <v>1291.0666666666666</v>
      </c>
      <c r="AM977" s="416">
        <v>1452.45</v>
      </c>
      <c r="AN977" s="416">
        <v>1775.2166666666669</v>
      </c>
      <c r="AO977" s="416">
        <v>2097.9833333333336</v>
      </c>
      <c r="AP977" s="416">
        <v>2420.75</v>
      </c>
      <c r="AQ977" s="416">
        <v>2904.9</v>
      </c>
      <c r="AR977" s="416">
        <v>0</v>
      </c>
      <c r="AS977" s="416">
        <v>1.4982959826500051</v>
      </c>
      <c r="AT977" s="416">
        <v>1188.2794588453992</v>
      </c>
      <c r="AU977" s="416">
        <v>697.56982045115888</v>
      </c>
      <c r="AV977" s="416">
        <v>198.36465971289891</v>
      </c>
      <c r="AW977" s="416">
        <v>56.092808702537091</v>
      </c>
      <c r="AX977" s="416">
        <v>15.084919211739409</v>
      </c>
      <c r="AY977" s="416">
        <v>4.7412197427688492</v>
      </c>
      <c r="AZ977" s="416">
        <v>0.49984508933181865</v>
      </c>
      <c r="BA977" s="416">
        <v>0</v>
      </c>
      <c r="BB977" s="416">
        <v>2162.1310277384841</v>
      </c>
      <c r="BC977" s="416">
        <v>4.1255809150056795</v>
      </c>
      <c r="BD977" s="416">
        <v>1064.4924093772593</v>
      </c>
      <c r="BE977" s="416">
        <v>529.3492276596686</v>
      </c>
      <c r="BF977" s="416">
        <v>58.368790664050401</v>
      </c>
      <c r="BG977" s="416">
        <v>21.27990636510723</v>
      </c>
      <c r="BH977" s="416">
        <v>6.6493291898641473</v>
      </c>
      <c r="BI977" s="416">
        <v>2.248826253783395</v>
      </c>
      <c r="BJ977" s="416">
        <v>0</v>
      </c>
      <c r="BK977" s="416">
        <v>0</v>
      </c>
      <c r="BL977" s="416">
        <v>1686.5140704247387</v>
      </c>
      <c r="BM977" s="416">
        <v>5.62</v>
      </c>
      <c r="BN977" s="416">
        <v>2252.77</v>
      </c>
      <c r="BO977" s="416">
        <v>1226.92</v>
      </c>
      <c r="BP977" s="416">
        <v>256.73</v>
      </c>
      <c r="BQ977" s="416">
        <v>77.37</v>
      </c>
      <c r="BR977" s="416">
        <v>21.73</v>
      </c>
      <c r="BS977" s="416">
        <v>6.99</v>
      </c>
      <c r="BT977" s="416">
        <v>0.5</v>
      </c>
      <c r="BU977" s="416">
        <v>0</v>
      </c>
      <c r="BV977" s="416">
        <v>3848.6299999999997</v>
      </c>
      <c r="BW977" s="416">
        <v>0</v>
      </c>
      <c r="BX977" s="416">
        <v>0</v>
      </c>
      <c r="BY977" s="416">
        <v>0</v>
      </c>
      <c r="BZ977" s="416">
        <v>0</v>
      </c>
      <c r="CA977" s="416">
        <v>0</v>
      </c>
      <c r="CB977" s="416">
        <v>0</v>
      </c>
      <c r="CC977" s="416">
        <v>0</v>
      </c>
      <c r="CD977" s="416">
        <v>0</v>
      </c>
      <c r="CE977" s="416">
        <v>0</v>
      </c>
      <c r="CF977" s="416">
        <v>0</v>
      </c>
      <c r="CG977" s="247"/>
      <c r="CH977" s="247"/>
      <c r="CI977" s="247"/>
      <c r="CJ977" s="247"/>
      <c r="CK977" s="247"/>
      <c r="CL977" s="247"/>
      <c r="CM977" s="247"/>
      <c r="CN977" s="247"/>
      <c r="CO977" s="247"/>
      <c r="CP977" s="247"/>
      <c r="CQ977" s="247"/>
      <c r="CR977" s="247"/>
      <c r="CS977" s="247"/>
      <c r="CT977" s="247"/>
      <c r="CU977" s="247"/>
      <c r="CV977" s="247"/>
      <c r="CW977" s="247"/>
      <c r="CX977" s="247"/>
      <c r="CY977" s="247"/>
      <c r="CZ977" s="247"/>
      <c r="DA977" s="247"/>
      <c r="DB977" s="247"/>
      <c r="DC977" s="247"/>
      <c r="DD977" s="247"/>
      <c r="DE977" s="247"/>
    </row>
    <row r="978" spans="1:109" x14ac:dyDescent="0.2">
      <c r="A978" s="150" t="s">
        <v>752</v>
      </c>
      <c r="B978" s="151" t="s">
        <v>276</v>
      </c>
      <c r="C978" s="152" t="s">
        <v>277</v>
      </c>
      <c r="D978" s="404" t="s">
        <v>751</v>
      </c>
      <c r="E978" s="416">
        <v>0</v>
      </c>
      <c r="F978" s="416">
        <v>85938.28</v>
      </c>
      <c r="G978" s="416">
        <v>380846.64</v>
      </c>
      <c r="H978" s="416">
        <v>386825.72</v>
      </c>
      <c r="I978" s="416">
        <v>528694.31000000006</v>
      </c>
      <c r="J978" s="416">
        <v>260499.06</v>
      </c>
      <c r="K978" s="416">
        <v>140278.97</v>
      </c>
      <c r="L978" s="416">
        <v>57170.75</v>
      </c>
      <c r="M978" s="416">
        <v>9387.09</v>
      </c>
      <c r="N978" s="416">
        <v>1849640.8200000003</v>
      </c>
      <c r="O978" s="416">
        <v>0</v>
      </c>
      <c r="P978" s="416">
        <v>66267.47</v>
      </c>
      <c r="Q978" s="416">
        <v>346481.4</v>
      </c>
      <c r="R978" s="416">
        <v>699217.15</v>
      </c>
      <c r="S978" s="416">
        <v>857720.53</v>
      </c>
      <c r="T978" s="416">
        <v>298562.03999999998</v>
      </c>
      <c r="U978" s="416">
        <v>85832.88</v>
      </c>
      <c r="V978" s="416">
        <v>45164.52</v>
      </c>
      <c r="W978" s="416">
        <v>6235.22</v>
      </c>
      <c r="X978" s="416">
        <v>2405481.21</v>
      </c>
      <c r="Y978" s="416">
        <v>0</v>
      </c>
      <c r="Z978" s="416">
        <v>152205.75</v>
      </c>
      <c r="AA978" s="416">
        <v>727328.04</v>
      </c>
      <c r="AB978" s="416">
        <v>1086042.8700000001</v>
      </c>
      <c r="AC978" s="416">
        <v>1386414.84</v>
      </c>
      <c r="AD978" s="416">
        <v>559061.1</v>
      </c>
      <c r="AE978" s="416">
        <v>226111.85</v>
      </c>
      <c r="AF978" s="416">
        <v>102335.26999999999</v>
      </c>
      <c r="AG978" s="416">
        <v>15622.310000000001</v>
      </c>
      <c r="AH978" s="416">
        <v>4255122.0299999993</v>
      </c>
      <c r="AI978" s="416">
        <v>915.86111111111109</v>
      </c>
      <c r="AJ978" s="416">
        <v>1099.0333333333333</v>
      </c>
      <c r="AK978" s="416">
        <v>1282.2055555555555</v>
      </c>
      <c r="AL978" s="416">
        <v>1465.3777777777777</v>
      </c>
      <c r="AM978" s="416">
        <v>1648.55</v>
      </c>
      <c r="AN978" s="416">
        <v>2014.8944444444446</v>
      </c>
      <c r="AO978" s="416">
        <v>2381.2388888888886</v>
      </c>
      <c r="AP978" s="416">
        <v>2747.5833333333335</v>
      </c>
      <c r="AQ978" s="416">
        <v>3297.1</v>
      </c>
      <c r="AR978" s="416">
        <v>0</v>
      </c>
      <c r="AS978" s="416">
        <v>0</v>
      </c>
      <c r="AT978" s="416">
        <v>78.194425404143033</v>
      </c>
      <c r="AU978" s="416">
        <v>297.02463723531935</v>
      </c>
      <c r="AV978" s="416">
        <v>263.97678869309391</v>
      </c>
      <c r="AW978" s="416">
        <v>320.70262351763677</v>
      </c>
      <c r="AX978" s="416">
        <v>129.28670319095843</v>
      </c>
      <c r="AY978" s="416">
        <v>58.910078553880687</v>
      </c>
      <c r="AZ978" s="416">
        <v>20.807649146219404</v>
      </c>
      <c r="BA978" s="416">
        <v>2.847074702010858</v>
      </c>
      <c r="BB978" s="416">
        <v>1171.7499804432623</v>
      </c>
      <c r="BC978" s="416">
        <v>0</v>
      </c>
      <c r="BD978" s="416">
        <v>60.296142064238275</v>
      </c>
      <c r="BE978" s="416">
        <v>270.22297516865473</v>
      </c>
      <c r="BF978" s="416">
        <v>477.15828682781842</v>
      </c>
      <c r="BG978" s="416">
        <v>520.28784689575696</v>
      </c>
      <c r="BH978" s="416">
        <v>148.17750916094306</v>
      </c>
      <c r="BI978" s="416">
        <v>36.045472128187249</v>
      </c>
      <c r="BJ978" s="416">
        <v>16.437907251827362</v>
      </c>
      <c r="BK978" s="416">
        <v>1.8911225015923085</v>
      </c>
      <c r="BL978" s="416">
        <v>1530.5172619990183</v>
      </c>
      <c r="BM978" s="416">
        <v>0</v>
      </c>
      <c r="BN978" s="416">
        <v>138.49</v>
      </c>
      <c r="BO978" s="416">
        <v>567.25</v>
      </c>
      <c r="BP978" s="416">
        <v>741.14</v>
      </c>
      <c r="BQ978" s="416">
        <v>840.99</v>
      </c>
      <c r="BR978" s="416">
        <v>277.45999999999998</v>
      </c>
      <c r="BS978" s="416">
        <v>94.96</v>
      </c>
      <c r="BT978" s="416">
        <v>37.25</v>
      </c>
      <c r="BU978" s="416">
        <v>4.74</v>
      </c>
      <c r="BV978" s="416">
        <v>2702.2799999999997</v>
      </c>
      <c r="BW978" s="416">
        <v>0</v>
      </c>
      <c r="BX978" s="416">
        <v>0</v>
      </c>
      <c r="BY978" s="416">
        <v>0</v>
      </c>
      <c r="BZ978" s="416">
        <v>0</v>
      </c>
      <c r="CA978" s="416">
        <v>0</v>
      </c>
      <c r="CB978" s="416">
        <v>0</v>
      </c>
      <c r="CC978" s="416">
        <v>0</v>
      </c>
      <c r="CD978" s="416">
        <v>0</v>
      </c>
      <c r="CE978" s="416">
        <v>0</v>
      </c>
      <c r="CF978" s="416">
        <v>0</v>
      </c>
      <c r="CG978" s="247"/>
      <c r="CH978" s="247"/>
      <c r="CI978" s="247"/>
      <c r="CJ978" s="247"/>
      <c r="CK978" s="247"/>
      <c r="CL978" s="247"/>
      <c r="CM978" s="247"/>
      <c r="CN978" s="247"/>
      <c r="CO978" s="247"/>
      <c r="CP978" s="247"/>
      <c r="CQ978" s="247"/>
      <c r="CR978" s="247"/>
      <c r="CS978" s="247"/>
      <c r="CT978" s="247"/>
      <c r="CU978" s="247"/>
      <c r="CV978" s="247"/>
      <c r="CW978" s="247"/>
      <c r="CX978" s="247"/>
      <c r="CY978" s="247"/>
      <c r="CZ978" s="247"/>
      <c r="DA978" s="247"/>
      <c r="DB978" s="247"/>
      <c r="DC978" s="247"/>
      <c r="DD978" s="247"/>
      <c r="DE978" s="247"/>
    </row>
    <row r="979" spans="1:109" x14ac:dyDescent="0.2">
      <c r="A979" s="150" t="s">
        <v>754</v>
      </c>
      <c r="B979" s="151" t="s">
        <v>276</v>
      </c>
      <c r="C979" s="152" t="s">
        <v>285</v>
      </c>
      <c r="D979" s="404" t="s">
        <v>753</v>
      </c>
      <c r="E979" s="416">
        <v>0</v>
      </c>
      <c r="F979" s="416">
        <v>0</v>
      </c>
      <c r="G979" s="416">
        <v>0</v>
      </c>
      <c r="H979" s="416">
        <v>0</v>
      </c>
      <c r="I979" s="416">
        <v>0</v>
      </c>
      <c r="J979" s="416">
        <v>0</v>
      </c>
      <c r="K979" s="416">
        <v>0</v>
      </c>
      <c r="L979" s="416">
        <v>0</v>
      </c>
      <c r="M979" s="416">
        <v>0</v>
      </c>
      <c r="N979" s="416">
        <v>0</v>
      </c>
      <c r="O979" s="416">
        <v>0</v>
      </c>
      <c r="P979" s="416">
        <v>0</v>
      </c>
      <c r="Q979" s="416">
        <v>0</v>
      </c>
      <c r="R979" s="416">
        <v>0</v>
      </c>
      <c r="S979" s="416">
        <v>0</v>
      </c>
      <c r="T979" s="416">
        <v>0</v>
      </c>
      <c r="U979" s="416">
        <v>0</v>
      </c>
      <c r="V979" s="416">
        <v>0</v>
      </c>
      <c r="W979" s="416">
        <v>0</v>
      </c>
      <c r="X979" s="416">
        <v>0</v>
      </c>
      <c r="Y979" s="416">
        <v>0</v>
      </c>
      <c r="Z979" s="416">
        <v>0</v>
      </c>
      <c r="AA979" s="416">
        <v>0</v>
      </c>
      <c r="AB979" s="416">
        <v>0</v>
      </c>
      <c r="AC979" s="416">
        <v>0</v>
      </c>
      <c r="AD979" s="416">
        <v>0</v>
      </c>
      <c r="AE979" s="416">
        <v>0</v>
      </c>
      <c r="AF979" s="416">
        <v>0</v>
      </c>
      <c r="AG979" s="416">
        <v>0</v>
      </c>
      <c r="AH979" s="416">
        <v>0</v>
      </c>
      <c r="AI979" s="416">
        <v>796.31111111111113</v>
      </c>
      <c r="AJ979" s="416">
        <v>955.57333333333327</v>
      </c>
      <c r="AK979" s="416">
        <v>1114.8355555555554</v>
      </c>
      <c r="AL979" s="416">
        <v>1274.0977777777775</v>
      </c>
      <c r="AM979" s="416">
        <v>1433.36</v>
      </c>
      <c r="AN979" s="416">
        <v>1751.8844444444444</v>
      </c>
      <c r="AO979" s="416">
        <v>2070.4088888888887</v>
      </c>
      <c r="AP979" s="416">
        <v>2388.9333333333334</v>
      </c>
      <c r="AQ979" s="416">
        <v>2866.72</v>
      </c>
      <c r="AR979" s="416">
        <v>0</v>
      </c>
      <c r="AS979" s="416">
        <v>0</v>
      </c>
      <c r="AT979" s="416">
        <v>0</v>
      </c>
      <c r="AU979" s="416">
        <v>0</v>
      </c>
      <c r="AV979" s="416">
        <v>0</v>
      </c>
      <c r="AW979" s="416">
        <v>0</v>
      </c>
      <c r="AX979" s="416">
        <v>0</v>
      </c>
      <c r="AY979" s="416">
        <v>0</v>
      </c>
      <c r="AZ979" s="416">
        <v>0</v>
      </c>
      <c r="BA979" s="416">
        <v>0</v>
      </c>
      <c r="BB979" s="416">
        <v>0</v>
      </c>
      <c r="BC979" s="416">
        <v>0</v>
      </c>
      <c r="BD979" s="416">
        <v>0</v>
      </c>
      <c r="BE979" s="416">
        <v>0</v>
      </c>
      <c r="BF979" s="416">
        <v>0</v>
      </c>
      <c r="BG979" s="416">
        <v>0</v>
      </c>
      <c r="BH979" s="416">
        <v>0</v>
      </c>
      <c r="BI979" s="416">
        <v>0</v>
      </c>
      <c r="BJ979" s="416">
        <v>0</v>
      </c>
      <c r="BK979" s="416">
        <v>0</v>
      </c>
      <c r="BL979" s="416">
        <v>0</v>
      </c>
      <c r="BM979" s="416">
        <v>0</v>
      </c>
      <c r="BN979" s="416">
        <v>0</v>
      </c>
      <c r="BO979" s="416">
        <v>0</v>
      </c>
      <c r="BP979" s="416">
        <v>0</v>
      </c>
      <c r="BQ979" s="416">
        <v>0</v>
      </c>
      <c r="BR979" s="416">
        <v>0</v>
      </c>
      <c r="BS979" s="416">
        <v>0</v>
      </c>
      <c r="BT979" s="416">
        <v>0</v>
      </c>
      <c r="BU979" s="416">
        <v>0</v>
      </c>
      <c r="BV979" s="416">
        <v>0</v>
      </c>
      <c r="BW979" s="416">
        <v>0</v>
      </c>
      <c r="BX979" s="416">
        <v>0</v>
      </c>
      <c r="BY979" s="416">
        <v>0</v>
      </c>
      <c r="BZ979" s="416">
        <v>0</v>
      </c>
      <c r="CA979" s="416">
        <v>0</v>
      </c>
      <c r="CB979" s="416">
        <v>0</v>
      </c>
      <c r="CC979" s="416">
        <v>0</v>
      </c>
      <c r="CD979" s="416">
        <v>0</v>
      </c>
      <c r="CE979" s="416">
        <v>0</v>
      </c>
      <c r="CF979" s="416">
        <v>0</v>
      </c>
      <c r="CG979" s="247"/>
      <c r="CH979" s="247"/>
      <c r="CI979" s="247"/>
      <c r="CJ979" s="247"/>
      <c r="CK979" s="247"/>
      <c r="CL979" s="247"/>
      <c r="CM979" s="247"/>
      <c r="CN979" s="247"/>
      <c r="CO979" s="247"/>
      <c r="CP979" s="247"/>
      <c r="CQ979" s="247"/>
      <c r="CR979" s="247"/>
      <c r="CS979" s="247"/>
      <c r="CT979" s="247"/>
      <c r="CU979" s="247"/>
      <c r="CV979" s="247"/>
      <c r="CW979" s="247"/>
      <c r="CX979" s="247"/>
      <c r="CY979" s="247"/>
      <c r="CZ979" s="247"/>
      <c r="DA979" s="247"/>
      <c r="DB979" s="247"/>
      <c r="DC979" s="247"/>
      <c r="DD979" s="247"/>
      <c r="DE979" s="247"/>
    </row>
    <row r="980" spans="1:109" x14ac:dyDescent="0.2">
      <c r="A980" s="150" t="s">
        <v>756</v>
      </c>
      <c r="B980" s="151" t="s">
        <v>276</v>
      </c>
      <c r="C980" s="152" t="s">
        <v>285</v>
      </c>
      <c r="D980" s="404" t="s">
        <v>755</v>
      </c>
      <c r="E980" s="416">
        <v>3803.79</v>
      </c>
      <c r="F980" s="416">
        <v>1232437.03</v>
      </c>
      <c r="G980" s="416">
        <v>1493017.53</v>
      </c>
      <c r="H980" s="416">
        <v>1124996.1599999999</v>
      </c>
      <c r="I980" s="416">
        <v>645142.44999999995</v>
      </c>
      <c r="J980" s="416">
        <v>257667.66</v>
      </c>
      <c r="K980" s="416">
        <v>101951.91</v>
      </c>
      <c r="L980" s="416">
        <v>32966.14</v>
      </c>
      <c r="M980" s="416">
        <v>0</v>
      </c>
      <c r="N980" s="416">
        <v>4891982.67</v>
      </c>
      <c r="O980" s="416">
        <v>2903.95</v>
      </c>
      <c r="P980" s="416">
        <v>1026821.37</v>
      </c>
      <c r="Q980" s="416">
        <v>1718875.6</v>
      </c>
      <c r="R980" s="416">
        <v>868926.35</v>
      </c>
      <c r="S980" s="416">
        <v>302641.21999999997</v>
      </c>
      <c r="T980" s="416">
        <v>107078.53</v>
      </c>
      <c r="U980" s="416">
        <v>24197.31</v>
      </c>
      <c r="V980" s="416">
        <v>10304.469999999999</v>
      </c>
      <c r="W980" s="416">
        <v>0</v>
      </c>
      <c r="X980" s="416">
        <v>4061748.8000000003</v>
      </c>
      <c r="Y980" s="416">
        <v>6707.74</v>
      </c>
      <c r="Z980" s="416">
        <v>2259258.4</v>
      </c>
      <c r="AA980" s="416">
        <v>3211893.13</v>
      </c>
      <c r="AB980" s="416">
        <v>1993922.5099999998</v>
      </c>
      <c r="AC980" s="416">
        <v>947783.66999999993</v>
      </c>
      <c r="AD980" s="416">
        <v>364746.19</v>
      </c>
      <c r="AE980" s="416">
        <v>126149.22</v>
      </c>
      <c r="AF980" s="416">
        <v>43270.61</v>
      </c>
      <c r="AG980" s="416">
        <v>0</v>
      </c>
      <c r="AH980" s="416">
        <v>8953731.4699999988</v>
      </c>
      <c r="AI980" s="416">
        <v>895.96111111111111</v>
      </c>
      <c r="AJ980" s="416">
        <v>1075.1533333333332</v>
      </c>
      <c r="AK980" s="416">
        <v>1254.3455555555556</v>
      </c>
      <c r="AL980" s="416">
        <v>1433.5377777777778</v>
      </c>
      <c r="AM980" s="416">
        <v>1612.73</v>
      </c>
      <c r="AN980" s="416">
        <v>1971.1144444444446</v>
      </c>
      <c r="AO980" s="416">
        <v>2329.4988888888888</v>
      </c>
      <c r="AP980" s="416">
        <v>2687.8833333333337</v>
      </c>
      <c r="AQ980" s="416">
        <v>3225.46</v>
      </c>
      <c r="AR980" s="416">
        <v>0</v>
      </c>
      <c r="AS980" s="416">
        <v>4.2454856051539931</v>
      </c>
      <c r="AT980" s="416">
        <v>1146.2895493976055</v>
      </c>
      <c r="AU980" s="416">
        <v>1190.2760952812046</v>
      </c>
      <c r="AV980" s="416">
        <v>784.76910580196306</v>
      </c>
      <c r="AW980" s="416">
        <v>400.03128235972542</v>
      </c>
      <c r="AX980" s="416">
        <v>130.72181614123537</v>
      </c>
      <c r="AY980" s="416">
        <v>43.765597178983178</v>
      </c>
      <c r="AZ980" s="416">
        <v>12.264721311068808</v>
      </c>
      <c r="BA980" s="416">
        <v>0</v>
      </c>
      <c r="BB980" s="416">
        <v>3712.3636530769404</v>
      </c>
      <c r="BC980" s="416">
        <v>3.2411563001866397</v>
      </c>
      <c r="BD980" s="416">
        <v>955.04644608830995</v>
      </c>
      <c r="BE980" s="416">
        <v>1370.3365810059429</v>
      </c>
      <c r="BF980" s="416">
        <v>606.14122869296159</v>
      </c>
      <c r="BG980" s="416">
        <v>187.657710838144</v>
      </c>
      <c r="BH980" s="416">
        <v>54.32385232719448</v>
      </c>
      <c r="BI980" s="416">
        <v>10.387345585531271</v>
      </c>
      <c r="BJ980" s="416">
        <v>3.8336745766495315</v>
      </c>
      <c r="BK980" s="416">
        <v>0</v>
      </c>
      <c r="BL980" s="416">
        <v>3190.9679954149206</v>
      </c>
      <c r="BM980" s="416">
        <v>7.49</v>
      </c>
      <c r="BN980" s="416">
        <v>2101.34</v>
      </c>
      <c r="BO980" s="416">
        <v>2560.61</v>
      </c>
      <c r="BP980" s="416">
        <v>1390.91</v>
      </c>
      <c r="BQ980" s="416">
        <v>587.69000000000005</v>
      </c>
      <c r="BR980" s="416">
        <v>185.05</v>
      </c>
      <c r="BS980" s="416">
        <v>54.15</v>
      </c>
      <c r="BT980" s="416">
        <v>16.100000000000001</v>
      </c>
      <c r="BU980" s="416">
        <v>0</v>
      </c>
      <c r="BV980" s="416">
        <v>6903.3400000000011</v>
      </c>
      <c r="BW980" s="416">
        <v>7.49</v>
      </c>
      <c r="BX980" s="416">
        <v>2101.34</v>
      </c>
      <c r="BY980" s="416">
        <v>2560.61</v>
      </c>
      <c r="BZ980" s="416">
        <v>1390.91</v>
      </c>
      <c r="CA980" s="416">
        <v>587.69000000000005</v>
      </c>
      <c r="CB980" s="416">
        <v>185.05</v>
      </c>
      <c r="CC980" s="416">
        <v>54.15</v>
      </c>
      <c r="CD980" s="416">
        <v>16.100000000000001</v>
      </c>
      <c r="CE980" s="416">
        <v>0</v>
      </c>
      <c r="CF980" s="416">
        <v>6903.3400000000011</v>
      </c>
      <c r="CG980" s="247"/>
      <c r="CH980" s="247"/>
      <c r="CI980" s="247"/>
      <c r="CJ980" s="247"/>
      <c r="CK980" s="247"/>
      <c r="CL980" s="247"/>
      <c r="CM980" s="247"/>
      <c r="CN980" s="247"/>
      <c r="CO980" s="247"/>
      <c r="CP980" s="247"/>
      <c r="CQ980" s="247"/>
      <c r="CR980" s="247"/>
      <c r="CS980" s="247"/>
      <c r="CT980" s="247"/>
      <c r="CU980" s="247"/>
      <c r="CV980" s="247"/>
      <c r="CW980" s="247"/>
      <c r="CX980" s="247"/>
      <c r="CY980" s="247"/>
      <c r="CZ980" s="247"/>
      <c r="DA980" s="247"/>
      <c r="DB980" s="247"/>
      <c r="DC980" s="247"/>
      <c r="DD980" s="247"/>
      <c r="DE980" s="247"/>
    </row>
    <row r="981" spans="1:109" x14ac:dyDescent="0.2">
      <c r="A981" s="150" t="s">
        <v>757</v>
      </c>
      <c r="B981" s="151" t="s">
        <v>284</v>
      </c>
      <c r="C981" s="152" t="s">
        <v>286</v>
      </c>
      <c r="D981" s="404" t="s">
        <v>336</v>
      </c>
      <c r="E981" s="416">
        <v>9720.7000000000007</v>
      </c>
      <c r="F981" s="416">
        <v>2897260.54</v>
      </c>
      <c r="G981" s="416">
        <v>1553968.12</v>
      </c>
      <c r="H981" s="416">
        <v>574372.9</v>
      </c>
      <c r="I981" s="416">
        <v>242634.22</v>
      </c>
      <c r="J981" s="416">
        <v>127841.52</v>
      </c>
      <c r="K981" s="416">
        <v>47826.43</v>
      </c>
      <c r="L981" s="416">
        <v>26701.35</v>
      </c>
      <c r="M981" s="416">
        <v>0</v>
      </c>
      <c r="N981" s="416">
        <v>5480325.7799999993</v>
      </c>
      <c r="O981" s="416">
        <v>9097.2900000000009</v>
      </c>
      <c r="P981" s="416">
        <v>4214862.45</v>
      </c>
      <c r="Q981" s="416">
        <v>1526675.73</v>
      </c>
      <c r="R981" s="416">
        <v>488599.8</v>
      </c>
      <c r="S981" s="416">
        <v>190105.89</v>
      </c>
      <c r="T981" s="416">
        <v>84565.26</v>
      </c>
      <c r="U981" s="416">
        <v>31095.02</v>
      </c>
      <c r="V981" s="416">
        <v>17262.830000000002</v>
      </c>
      <c r="W981" s="416">
        <v>0</v>
      </c>
      <c r="X981" s="416">
        <v>6562264.2699999996</v>
      </c>
      <c r="Y981" s="416">
        <v>18817.990000000002</v>
      </c>
      <c r="Z981" s="416">
        <v>7112122.9900000002</v>
      </c>
      <c r="AA981" s="416">
        <v>3080643.85</v>
      </c>
      <c r="AB981" s="416">
        <v>1062972.7</v>
      </c>
      <c r="AC981" s="416">
        <v>432740.11</v>
      </c>
      <c r="AD981" s="416">
        <v>212406.78</v>
      </c>
      <c r="AE981" s="416">
        <v>78921.45</v>
      </c>
      <c r="AF981" s="416">
        <v>43964.18</v>
      </c>
      <c r="AG981" s="416">
        <v>0</v>
      </c>
      <c r="AH981" s="416">
        <v>12042590.049999997</v>
      </c>
      <c r="AI981" s="416">
        <v>828.8</v>
      </c>
      <c r="AJ981" s="416">
        <v>994.56</v>
      </c>
      <c r="AK981" s="416">
        <v>1160.32</v>
      </c>
      <c r="AL981" s="416">
        <v>1326.08</v>
      </c>
      <c r="AM981" s="416">
        <v>1491.84</v>
      </c>
      <c r="AN981" s="416">
        <v>1823.3600000000001</v>
      </c>
      <c r="AO981" s="416">
        <v>2154.8799999999997</v>
      </c>
      <c r="AP981" s="416">
        <v>2486.4</v>
      </c>
      <c r="AQ981" s="416">
        <v>2983.68</v>
      </c>
      <c r="AR981" s="416">
        <v>0</v>
      </c>
      <c r="AS981" s="416">
        <v>11.728643822393824</v>
      </c>
      <c r="AT981" s="416">
        <v>2913.1078466859717</v>
      </c>
      <c r="AU981" s="416">
        <v>1339.2582391064536</v>
      </c>
      <c r="AV981" s="416">
        <v>433.1359344835908</v>
      </c>
      <c r="AW981" s="416">
        <v>162.64091323466323</v>
      </c>
      <c r="AX981" s="416">
        <v>70.113153738153741</v>
      </c>
      <c r="AY981" s="416">
        <v>22.194474866349871</v>
      </c>
      <c r="AZ981" s="416">
        <v>10.738959942084941</v>
      </c>
      <c r="BA981" s="416">
        <v>0</v>
      </c>
      <c r="BB981" s="416">
        <v>4962.9181658796615</v>
      </c>
      <c r="BC981" s="416">
        <v>10.976459942084944</v>
      </c>
      <c r="BD981" s="416">
        <v>4237.9167169401553</v>
      </c>
      <c r="BE981" s="416">
        <v>1315.7368053640375</v>
      </c>
      <c r="BF981" s="416">
        <v>368.45424107142856</v>
      </c>
      <c r="BG981" s="416">
        <v>127.43048182110684</v>
      </c>
      <c r="BH981" s="416">
        <v>46.378806160056151</v>
      </c>
      <c r="BI981" s="416">
        <v>14.430047148797151</v>
      </c>
      <c r="BJ981" s="416">
        <v>6.942901383526384</v>
      </c>
      <c r="BK981" s="416">
        <v>0</v>
      </c>
      <c r="BL981" s="416">
        <v>6128.2664598311922</v>
      </c>
      <c r="BM981" s="416">
        <v>22.71</v>
      </c>
      <c r="BN981" s="416">
        <v>7151.02</v>
      </c>
      <c r="BO981" s="416">
        <v>2655</v>
      </c>
      <c r="BP981" s="416">
        <v>801.59</v>
      </c>
      <c r="BQ981" s="416">
        <v>290.07</v>
      </c>
      <c r="BR981" s="416">
        <v>116.49</v>
      </c>
      <c r="BS981" s="416">
        <v>36.619999999999997</v>
      </c>
      <c r="BT981" s="416">
        <v>17.68</v>
      </c>
      <c r="BU981" s="416">
        <v>0</v>
      </c>
      <c r="BV981" s="416">
        <v>11091.18</v>
      </c>
      <c r="BW981" s="416">
        <v>0</v>
      </c>
      <c r="BX981" s="416">
        <v>0</v>
      </c>
      <c r="BY981" s="416">
        <v>0</v>
      </c>
      <c r="BZ981" s="416">
        <v>0</v>
      </c>
      <c r="CA981" s="416">
        <v>0</v>
      </c>
      <c r="CB981" s="416">
        <v>0</v>
      </c>
      <c r="CC981" s="416">
        <v>0</v>
      </c>
      <c r="CD981" s="416">
        <v>0</v>
      </c>
      <c r="CE981" s="416">
        <v>0</v>
      </c>
      <c r="CF981" s="416">
        <v>0</v>
      </c>
      <c r="CG981" s="247"/>
      <c r="CH981" s="247"/>
      <c r="CI981" s="247"/>
      <c r="CJ981" s="247"/>
      <c r="CK981" s="247"/>
      <c r="CL981" s="247"/>
      <c r="CM981" s="247"/>
      <c r="CN981" s="247"/>
      <c r="CO981" s="247"/>
      <c r="CP981" s="247"/>
      <c r="CQ981" s="247"/>
      <c r="CR981" s="247"/>
      <c r="CS981" s="247"/>
      <c r="CT981" s="247"/>
      <c r="CU981" s="247"/>
      <c r="CV981" s="247"/>
      <c r="CW981" s="247"/>
      <c r="CX981" s="247"/>
      <c r="CY981" s="247"/>
      <c r="CZ981" s="247"/>
      <c r="DA981" s="247"/>
      <c r="DB981" s="247"/>
      <c r="DC981" s="247"/>
      <c r="DD981" s="247"/>
      <c r="DE981" s="247"/>
    </row>
    <row r="982" spans="1:109" x14ac:dyDescent="0.2">
      <c r="A982" s="150" t="s">
        <v>759</v>
      </c>
      <c r="B982" s="151" t="s">
        <v>276</v>
      </c>
      <c r="C982" s="152" t="s">
        <v>69</v>
      </c>
      <c r="D982" s="404" t="s">
        <v>758</v>
      </c>
      <c r="E982" s="416">
        <v>2263.73</v>
      </c>
      <c r="F982" s="416">
        <v>1669556.34</v>
      </c>
      <c r="G982" s="416">
        <v>2136462.6800000002</v>
      </c>
      <c r="H982" s="416">
        <v>2347978.39</v>
      </c>
      <c r="I982" s="416">
        <v>707659.66</v>
      </c>
      <c r="J982" s="416">
        <v>171532.31</v>
      </c>
      <c r="K982" s="416">
        <v>64468.74</v>
      </c>
      <c r="L982" s="416">
        <v>8678.59</v>
      </c>
      <c r="M982" s="416">
        <v>0</v>
      </c>
      <c r="N982" s="416">
        <v>7108600.4400000004</v>
      </c>
      <c r="O982" s="416">
        <v>2285.44</v>
      </c>
      <c r="P982" s="416">
        <v>1809512.79</v>
      </c>
      <c r="Q982" s="416">
        <v>1498613.86</v>
      </c>
      <c r="R982" s="416">
        <v>963109.99</v>
      </c>
      <c r="S982" s="416">
        <v>249180.67</v>
      </c>
      <c r="T982" s="416">
        <v>102520.31</v>
      </c>
      <c r="U982" s="416">
        <v>18526.849999999999</v>
      </c>
      <c r="V982" s="416">
        <v>12285.06</v>
      </c>
      <c r="W982" s="416">
        <v>0</v>
      </c>
      <c r="X982" s="416">
        <v>4656034.9699999988</v>
      </c>
      <c r="Y982" s="416">
        <v>4549.17</v>
      </c>
      <c r="Z982" s="416">
        <v>3479069.13</v>
      </c>
      <c r="AA982" s="416">
        <v>3635076.54</v>
      </c>
      <c r="AB982" s="416">
        <v>3311088.38</v>
      </c>
      <c r="AC982" s="416">
        <v>956840.33000000007</v>
      </c>
      <c r="AD982" s="416">
        <v>274052.62</v>
      </c>
      <c r="AE982" s="416">
        <v>82995.59</v>
      </c>
      <c r="AF982" s="416">
        <v>20963.650000000001</v>
      </c>
      <c r="AG982" s="416">
        <v>0</v>
      </c>
      <c r="AH982" s="416">
        <v>11764635.409999998</v>
      </c>
      <c r="AI982" s="416">
        <v>821.47777777777787</v>
      </c>
      <c r="AJ982" s="416">
        <v>985.77333333333331</v>
      </c>
      <c r="AK982" s="416">
        <v>1150.068888888889</v>
      </c>
      <c r="AL982" s="416">
        <v>1314.3644444444444</v>
      </c>
      <c r="AM982" s="416">
        <v>1478.66</v>
      </c>
      <c r="AN982" s="416">
        <v>1807.2511111111114</v>
      </c>
      <c r="AO982" s="416">
        <v>2135.8422222222225</v>
      </c>
      <c r="AP982" s="416">
        <v>2464.4333333333334</v>
      </c>
      <c r="AQ982" s="416">
        <v>2957.32</v>
      </c>
      <c r="AR982" s="416">
        <v>0</v>
      </c>
      <c r="AS982" s="416">
        <v>2.7556801428320234</v>
      </c>
      <c r="AT982" s="416">
        <v>1693.651353252269</v>
      </c>
      <c r="AU982" s="416">
        <v>1857.6823533276267</v>
      </c>
      <c r="AV982" s="416">
        <v>1786.3982854408723</v>
      </c>
      <c r="AW982" s="416">
        <v>478.58172940364926</v>
      </c>
      <c r="AX982" s="416">
        <v>94.913379189757791</v>
      </c>
      <c r="AY982" s="416">
        <v>30.184223969935353</v>
      </c>
      <c r="AZ982" s="416">
        <v>3.5215357147687771</v>
      </c>
      <c r="BA982" s="416">
        <v>0</v>
      </c>
      <c r="BB982" s="416">
        <v>5947.6885404417117</v>
      </c>
      <c r="BC982" s="416">
        <v>2.7821081249239175</v>
      </c>
      <c r="BD982" s="416">
        <v>1835.6276527396428</v>
      </c>
      <c r="BE982" s="416">
        <v>1303.064428990727</v>
      </c>
      <c r="BF982" s="416">
        <v>732.75718471453888</v>
      </c>
      <c r="BG982" s="416">
        <v>168.51789458022805</v>
      </c>
      <c r="BH982" s="416">
        <v>56.727208172509989</v>
      </c>
      <c r="BI982" s="416">
        <v>8.6742596467279611</v>
      </c>
      <c r="BJ982" s="416">
        <v>4.9849431241800009</v>
      </c>
      <c r="BK982" s="416">
        <v>0</v>
      </c>
      <c r="BL982" s="416">
        <v>4113.1356800934791</v>
      </c>
      <c r="BM982" s="416">
        <v>5.54</v>
      </c>
      <c r="BN982" s="416">
        <v>3529.28</v>
      </c>
      <c r="BO982" s="416">
        <v>3160.75</v>
      </c>
      <c r="BP982" s="416">
        <v>2519.16</v>
      </c>
      <c r="BQ982" s="416">
        <v>647.1</v>
      </c>
      <c r="BR982" s="416">
        <v>151.63999999999999</v>
      </c>
      <c r="BS982" s="416">
        <v>38.86</v>
      </c>
      <c r="BT982" s="416">
        <v>8.51</v>
      </c>
      <c r="BU982" s="416">
        <v>0</v>
      </c>
      <c r="BV982" s="416">
        <v>10060.84</v>
      </c>
      <c r="BW982" s="416">
        <v>0</v>
      </c>
      <c r="BX982" s="416">
        <v>0</v>
      </c>
      <c r="BY982" s="416">
        <v>0</v>
      </c>
      <c r="BZ982" s="416">
        <v>0</v>
      </c>
      <c r="CA982" s="416">
        <v>0</v>
      </c>
      <c r="CB982" s="416">
        <v>0</v>
      </c>
      <c r="CC982" s="416">
        <v>0</v>
      </c>
      <c r="CD982" s="416">
        <v>0</v>
      </c>
      <c r="CE982" s="416">
        <v>0</v>
      </c>
      <c r="CF982" s="416">
        <v>0</v>
      </c>
      <c r="CG982" s="247"/>
      <c r="CH982" s="247"/>
      <c r="CI982" s="247"/>
      <c r="CJ982" s="247"/>
      <c r="CK982" s="247"/>
      <c r="CL982" s="247"/>
      <c r="CM982" s="247"/>
      <c r="CN982" s="247"/>
      <c r="CO982" s="247"/>
      <c r="CP982" s="247"/>
      <c r="CQ982" s="247"/>
      <c r="CR982" s="247"/>
      <c r="CS982" s="247"/>
      <c r="CT982" s="247"/>
      <c r="CU982" s="247"/>
      <c r="CV982" s="247"/>
      <c r="CW982" s="247"/>
      <c r="CX982" s="247"/>
      <c r="CY982" s="247"/>
      <c r="CZ982" s="247"/>
      <c r="DA982" s="247"/>
      <c r="DB982" s="247"/>
      <c r="DC982" s="247"/>
      <c r="DD982" s="247"/>
      <c r="DE982" s="247"/>
    </row>
    <row r="983" spans="1:109" x14ac:dyDescent="0.2">
      <c r="A983" s="150" t="s">
        <v>761</v>
      </c>
      <c r="B983" s="151" t="s">
        <v>276</v>
      </c>
      <c r="C983" s="152" t="s">
        <v>277</v>
      </c>
      <c r="D983" s="404" t="s">
        <v>760</v>
      </c>
      <c r="E983" s="416">
        <v>21.71</v>
      </c>
      <c r="F983" s="416">
        <v>244832.89</v>
      </c>
      <c r="G983" s="416">
        <v>826102.83</v>
      </c>
      <c r="H983" s="416">
        <v>776412.67</v>
      </c>
      <c r="I983" s="416">
        <v>301512.2</v>
      </c>
      <c r="J983" s="416">
        <v>152136.15</v>
      </c>
      <c r="K983" s="416">
        <v>54394.07</v>
      </c>
      <c r="L983" s="416">
        <v>17964.990000000002</v>
      </c>
      <c r="M983" s="416">
        <v>2144.16</v>
      </c>
      <c r="N983" s="416">
        <v>2375521.6700000004</v>
      </c>
      <c r="O983" s="416">
        <v>0</v>
      </c>
      <c r="P983" s="416">
        <v>269474.55</v>
      </c>
      <c r="Q983" s="416">
        <v>1004197.45</v>
      </c>
      <c r="R983" s="416">
        <v>848945.17</v>
      </c>
      <c r="S983" s="416">
        <v>235480.89</v>
      </c>
      <c r="T983" s="416">
        <v>78645.69</v>
      </c>
      <c r="U983" s="416">
        <v>38532.14</v>
      </c>
      <c r="V983" s="416">
        <v>7878.5</v>
      </c>
      <c r="W983" s="416">
        <v>2809.66</v>
      </c>
      <c r="X983" s="416">
        <v>2485964.0500000003</v>
      </c>
      <c r="Y983" s="416">
        <v>21.71</v>
      </c>
      <c r="Z983" s="416">
        <v>514307.44</v>
      </c>
      <c r="AA983" s="416">
        <v>1830300.2799999998</v>
      </c>
      <c r="AB983" s="416">
        <v>1625357.84</v>
      </c>
      <c r="AC983" s="416">
        <v>536993.09000000008</v>
      </c>
      <c r="AD983" s="416">
        <v>230781.84</v>
      </c>
      <c r="AE983" s="416">
        <v>92926.209999999992</v>
      </c>
      <c r="AF983" s="416">
        <v>25843.49</v>
      </c>
      <c r="AG983" s="416">
        <v>4953.82</v>
      </c>
      <c r="AH983" s="416">
        <v>4861485.72</v>
      </c>
      <c r="AI983" s="416">
        <v>786.16666666666663</v>
      </c>
      <c r="AJ983" s="416">
        <v>943.39999999999986</v>
      </c>
      <c r="AK983" s="416">
        <v>1100.6333333333332</v>
      </c>
      <c r="AL983" s="416">
        <v>1257.8666666666666</v>
      </c>
      <c r="AM983" s="416">
        <v>1415.1</v>
      </c>
      <c r="AN983" s="416">
        <v>1729.5666666666666</v>
      </c>
      <c r="AO983" s="416">
        <v>2044.0333333333331</v>
      </c>
      <c r="AP983" s="416">
        <v>2358.5</v>
      </c>
      <c r="AQ983" s="416">
        <v>2830.2</v>
      </c>
      <c r="AR983" s="416">
        <v>0</v>
      </c>
      <c r="AS983" s="416">
        <v>2.7615009539961842E-2</v>
      </c>
      <c r="AT983" s="416">
        <v>259.52182531269881</v>
      </c>
      <c r="AU983" s="416">
        <v>750.57042611829559</v>
      </c>
      <c r="AV983" s="416">
        <v>617.24560366758544</v>
      </c>
      <c r="AW983" s="416">
        <v>213.0677690622571</v>
      </c>
      <c r="AX983" s="416">
        <v>87.962003970165938</v>
      </c>
      <c r="AY983" s="416">
        <v>26.611146263107258</v>
      </c>
      <c r="AZ983" s="416">
        <v>7.6171252914988345</v>
      </c>
      <c r="BA983" s="416">
        <v>0.75760016959932164</v>
      </c>
      <c r="BB983" s="416">
        <v>1963.381114864748</v>
      </c>
      <c r="BC983" s="416">
        <v>0</v>
      </c>
      <c r="BD983" s="416">
        <v>285.64188043247827</v>
      </c>
      <c r="BE983" s="416">
        <v>912.38146218843701</v>
      </c>
      <c r="BF983" s="416">
        <v>674.90871051515808</v>
      </c>
      <c r="BG983" s="416">
        <v>166.40582997668011</v>
      </c>
      <c r="BH983" s="416">
        <v>45.471326151059039</v>
      </c>
      <c r="BI983" s="416">
        <v>18.851033088175342</v>
      </c>
      <c r="BJ983" s="416">
        <v>3.3404706381174476</v>
      </c>
      <c r="BK983" s="416">
        <v>0.99274256236308389</v>
      </c>
      <c r="BL983" s="416">
        <v>2107.9934555524683</v>
      </c>
      <c r="BM983" s="416">
        <v>0.03</v>
      </c>
      <c r="BN983" s="416">
        <v>545.16</v>
      </c>
      <c r="BO983" s="416">
        <v>1662.95</v>
      </c>
      <c r="BP983" s="416">
        <v>1292.1500000000001</v>
      </c>
      <c r="BQ983" s="416">
        <v>379.47</v>
      </c>
      <c r="BR983" s="416">
        <v>133.43</v>
      </c>
      <c r="BS983" s="416">
        <v>45.46</v>
      </c>
      <c r="BT983" s="416">
        <v>10.96</v>
      </c>
      <c r="BU983" s="416">
        <v>1.75</v>
      </c>
      <c r="BV983" s="416">
        <v>4071.36</v>
      </c>
      <c r="BW983" s="416">
        <v>0</v>
      </c>
      <c r="BX983" s="416">
        <v>0</v>
      </c>
      <c r="BY983" s="416">
        <v>0</v>
      </c>
      <c r="BZ983" s="416">
        <v>0</v>
      </c>
      <c r="CA983" s="416">
        <v>0</v>
      </c>
      <c r="CB983" s="416">
        <v>0</v>
      </c>
      <c r="CC983" s="416">
        <v>0</v>
      </c>
      <c r="CD983" s="416">
        <v>0</v>
      </c>
      <c r="CE983" s="416">
        <v>0</v>
      </c>
      <c r="CF983" s="416">
        <v>0</v>
      </c>
      <c r="CG983" s="247"/>
      <c r="CH983" s="247"/>
      <c r="CI983" s="247"/>
      <c r="CJ983" s="247"/>
      <c r="CK983" s="247"/>
      <c r="CL983" s="247"/>
      <c r="CM983" s="247"/>
      <c r="CN983" s="247"/>
      <c r="CO983" s="247"/>
      <c r="CP983" s="247"/>
      <c r="CQ983" s="247"/>
      <c r="CR983" s="247"/>
      <c r="CS983" s="247"/>
      <c r="CT983" s="247"/>
      <c r="CU983" s="247"/>
      <c r="CV983" s="247"/>
      <c r="CW983" s="247"/>
      <c r="CX983" s="247"/>
      <c r="CY983" s="247"/>
      <c r="CZ983" s="247"/>
      <c r="DA983" s="247"/>
      <c r="DB983" s="247"/>
      <c r="DC983" s="247"/>
      <c r="DD983" s="247"/>
      <c r="DE983" s="247"/>
    </row>
    <row r="984" spans="1:109" x14ac:dyDescent="0.2">
      <c r="A984" s="150" t="s">
        <v>763</v>
      </c>
      <c r="B984" s="151" t="s">
        <v>276</v>
      </c>
      <c r="C984" s="152" t="s">
        <v>285</v>
      </c>
      <c r="D984" s="404" t="s">
        <v>762</v>
      </c>
      <c r="E984" s="416">
        <v>1912</v>
      </c>
      <c r="F984" s="416">
        <v>640847</v>
      </c>
      <c r="G984" s="416">
        <v>407060</v>
      </c>
      <c r="H984" s="416">
        <v>481159</v>
      </c>
      <c r="I984" s="416">
        <v>175212</v>
      </c>
      <c r="J984" s="416">
        <v>99871</v>
      </c>
      <c r="K984" s="416">
        <v>60078</v>
      </c>
      <c r="L984" s="416">
        <v>22188</v>
      </c>
      <c r="M984" s="416">
        <v>0</v>
      </c>
      <c r="N984" s="416">
        <v>1888327</v>
      </c>
      <c r="O984" s="416">
        <v>3368</v>
      </c>
      <c r="P984" s="416">
        <v>736881</v>
      </c>
      <c r="Q984" s="416">
        <v>460253</v>
      </c>
      <c r="R984" s="416">
        <v>528158</v>
      </c>
      <c r="S984" s="416">
        <v>124789</v>
      </c>
      <c r="T984" s="416">
        <v>49779</v>
      </c>
      <c r="U984" s="416">
        <v>17791</v>
      </c>
      <c r="V984" s="416">
        <v>6570</v>
      </c>
      <c r="W984" s="416">
        <v>2142</v>
      </c>
      <c r="X984" s="416">
        <v>1929731</v>
      </c>
      <c r="Y984" s="416">
        <v>5280</v>
      </c>
      <c r="Z984" s="416">
        <v>1377728</v>
      </c>
      <c r="AA984" s="416">
        <v>867313</v>
      </c>
      <c r="AB984" s="416">
        <v>1009317</v>
      </c>
      <c r="AC984" s="416">
        <v>300001</v>
      </c>
      <c r="AD984" s="416">
        <v>149650</v>
      </c>
      <c r="AE984" s="416">
        <v>77869</v>
      </c>
      <c r="AF984" s="416">
        <v>28758</v>
      </c>
      <c r="AG984" s="416">
        <v>2142</v>
      </c>
      <c r="AH984" s="416">
        <v>3818058</v>
      </c>
      <c r="AI984" s="416">
        <v>806.38888888888891</v>
      </c>
      <c r="AJ984" s="416">
        <v>967.66666666666663</v>
      </c>
      <c r="AK984" s="416">
        <v>1128.9444444444446</v>
      </c>
      <c r="AL984" s="416">
        <v>1290.2222222222222</v>
      </c>
      <c r="AM984" s="416">
        <v>1451.5</v>
      </c>
      <c r="AN984" s="416">
        <v>1774.0555555555557</v>
      </c>
      <c r="AO984" s="416">
        <v>2096.6111111111109</v>
      </c>
      <c r="AP984" s="416">
        <v>2419.166666666667</v>
      </c>
      <c r="AQ984" s="416">
        <v>2903</v>
      </c>
      <c r="AR984" s="416">
        <v>0</v>
      </c>
      <c r="AS984" s="416">
        <v>2.371064416121254</v>
      </c>
      <c r="AT984" s="416">
        <v>662.26007578367205</v>
      </c>
      <c r="AU984" s="416">
        <v>360.56690123517541</v>
      </c>
      <c r="AV984" s="416">
        <v>372.92723045125734</v>
      </c>
      <c r="AW984" s="416">
        <v>120.71098863244919</v>
      </c>
      <c r="AX984" s="416">
        <v>56.295305796511443</v>
      </c>
      <c r="AY984" s="416">
        <v>28.654813323087527</v>
      </c>
      <c r="AZ984" s="416">
        <v>9.1717533585945556</v>
      </c>
      <c r="BA984" s="416">
        <v>0</v>
      </c>
      <c r="BB984" s="416">
        <v>1612.9581329968689</v>
      </c>
      <c r="BC984" s="416">
        <v>4.1766448501550117</v>
      </c>
      <c r="BD984" s="416">
        <v>761.50292800551154</v>
      </c>
      <c r="BE984" s="416">
        <v>407.68436592687362</v>
      </c>
      <c r="BF984" s="416">
        <v>409.35428866689631</v>
      </c>
      <c r="BG984" s="416">
        <v>85.972442301067858</v>
      </c>
      <c r="BH984" s="416">
        <v>28.059436946105908</v>
      </c>
      <c r="BI984" s="416">
        <v>8.4855984525292154</v>
      </c>
      <c r="BJ984" s="416">
        <v>2.7158112297623145</v>
      </c>
      <c r="BK984" s="416">
        <v>0.73785738890802621</v>
      </c>
      <c r="BL984" s="416">
        <v>1708.6893737678097</v>
      </c>
      <c r="BM984" s="416">
        <v>6.55</v>
      </c>
      <c r="BN984" s="416">
        <v>1423.76</v>
      </c>
      <c r="BO984" s="416">
        <v>768.25</v>
      </c>
      <c r="BP984" s="416">
        <v>782.28</v>
      </c>
      <c r="BQ984" s="416">
        <v>206.68</v>
      </c>
      <c r="BR984" s="416">
        <v>84.35</v>
      </c>
      <c r="BS984" s="416">
        <v>37.14</v>
      </c>
      <c r="BT984" s="416">
        <v>11.89</v>
      </c>
      <c r="BU984" s="416">
        <v>0.74</v>
      </c>
      <c r="BV984" s="416">
        <v>3321.6399999999994</v>
      </c>
      <c r="BW984" s="416">
        <v>6.6</v>
      </c>
      <c r="BX984" s="416">
        <v>1423.8</v>
      </c>
      <c r="BY984" s="416">
        <v>768.3</v>
      </c>
      <c r="BZ984" s="416">
        <v>782.3</v>
      </c>
      <c r="CA984" s="416">
        <v>206.7</v>
      </c>
      <c r="CB984" s="416">
        <v>84.4</v>
      </c>
      <c r="CC984" s="416">
        <v>37.1</v>
      </c>
      <c r="CD984" s="416">
        <v>11.9</v>
      </c>
      <c r="CE984" s="416">
        <v>0.7</v>
      </c>
      <c r="CF984" s="416">
        <v>3321.7999999999997</v>
      </c>
      <c r="CG984" s="247"/>
      <c r="CH984" s="247"/>
      <c r="CI984" s="247"/>
      <c r="CJ984" s="247"/>
      <c r="CK984" s="247"/>
      <c r="CL984" s="247"/>
      <c r="CM984" s="247"/>
      <c r="CN984" s="247"/>
      <c r="CO984" s="247"/>
      <c r="CP984" s="247"/>
      <c r="CQ984" s="247"/>
      <c r="CR984" s="247"/>
      <c r="CS984" s="247"/>
      <c r="CT984" s="247"/>
      <c r="CU984" s="247"/>
      <c r="CV984" s="247"/>
      <c r="CW984" s="247"/>
      <c r="CX984" s="247"/>
      <c r="CY984" s="247"/>
      <c r="CZ984" s="247"/>
      <c r="DA984" s="247"/>
      <c r="DB984" s="247"/>
      <c r="DC984" s="247"/>
      <c r="DD984" s="247"/>
      <c r="DE984" s="247"/>
    </row>
    <row r="985" spans="1:109" x14ac:dyDescent="0.2">
      <c r="A985" s="150" t="s">
        <v>765</v>
      </c>
      <c r="B985" s="151" t="s">
        <v>276</v>
      </c>
      <c r="C985" s="152" t="s">
        <v>277</v>
      </c>
      <c r="D985" s="404" t="s">
        <v>764</v>
      </c>
      <c r="E985" s="416">
        <v>1110</v>
      </c>
      <c r="F985" s="416">
        <v>1955648</v>
      </c>
      <c r="G985" s="416">
        <v>1954774</v>
      </c>
      <c r="H985" s="416">
        <v>1573554</v>
      </c>
      <c r="I985" s="416">
        <v>499182</v>
      </c>
      <c r="J985" s="416">
        <v>168368</v>
      </c>
      <c r="K985" s="416">
        <v>46678</v>
      </c>
      <c r="L985" s="416">
        <v>23064</v>
      </c>
      <c r="M985" s="416">
        <v>0</v>
      </c>
      <c r="N985" s="416">
        <v>6222378</v>
      </c>
      <c r="O985" s="416">
        <v>3238</v>
      </c>
      <c r="P985" s="416">
        <v>3296085</v>
      </c>
      <c r="Q985" s="416">
        <v>2910474</v>
      </c>
      <c r="R985" s="416">
        <v>1279620</v>
      </c>
      <c r="S985" s="416">
        <v>294923</v>
      </c>
      <c r="T985" s="416">
        <v>123797</v>
      </c>
      <c r="U985" s="416">
        <v>15867</v>
      </c>
      <c r="V985" s="416">
        <v>4960</v>
      </c>
      <c r="W985" s="416">
        <v>0</v>
      </c>
      <c r="X985" s="416">
        <v>7928964</v>
      </c>
      <c r="Y985" s="416">
        <v>4348</v>
      </c>
      <c r="Z985" s="416">
        <v>5251733</v>
      </c>
      <c r="AA985" s="416">
        <v>4865248</v>
      </c>
      <c r="AB985" s="416">
        <v>2853174</v>
      </c>
      <c r="AC985" s="416">
        <v>794105</v>
      </c>
      <c r="AD985" s="416">
        <v>292165</v>
      </c>
      <c r="AE985" s="416">
        <v>62545</v>
      </c>
      <c r="AF985" s="416">
        <v>28024</v>
      </c>
      <c r="AG985" s="416">
        <v>0</v>
      </c>
      <c r="AH985" s="416">
        <v>14151342</v>
      </c>
      <c r="AI985" s="416">
        <v>855.06666666666661</v>
      </c>
      <c r="AJ985" s="416">
        <v>1026.08</v>
      </c>
      <c r="AK985" s="416">
        <v>1197.0933333333332</v>
      </c>
      <c r="AL985" s="416">
        <v>1368.1066666666666</v>
      </c>
      <c r="AM985" s="416">
        <v>1539.12</v>
      </c>
      <c r="AN985" s="416">
        <v>1881.1466666666668</v>
      </c>
      <c r="AO985" s="416">
        <v>2223.1733333333332</v>
      </c>
      <c r="AP985" s="416">
        <v>2565.1999999999998</v>
      </c>
      <c r="AQ985" s="416">
        <v>3078.24</v>
      </c>
      <c r="AR985" s="416">
        <v>0</v>
      </c>
      <c r="AS985" s="416">
        <v>1.2981443941992827</v>
      </c>
      <c r="AT985" s="416">
        <v>1905.9410572275067</v>
      </c>
      <c r="AU985" s="416">
        <v>1632.9336615357199</v>
      </c>
      <c r="AV985" s="416">
        <v>1150.1690901294246</v>
      </c>
      <c r="AW985" s="416">
        <v>324.32948697957278</v>
      </c>
      <c r="AX985" s="416">
        <v>89.50285641381852</v>
      </c>
      <c r="AY985" s="416">
        <v>20.996113663352087</v>
      </c>
      <c r="AZ985" s="416">
        <v>8.9911118041478257</v>
      </c>
      <c r="BA985" s="416">
        <v>0</v>
      </c>
      <c r="BB985" s="416">
        <v>5134.1615221477414</v>
      </c>
      <c r="BC985" s="416">
        <v>3.7868392328083584</v>
      </c>
      <c r="BD985" s="416">
        <v>3212.30800717293</v>
      </c>
      <c r="BE985" s="416">
        <v>2431.2841104007484</v>
      </c>
      <c r="BF985" s="416">
        <v>935.32180726649005</v>
      </c>
      <c r="BG985" s="416">
        <v>191.61793752274028</v>
      </c>
      <c r="BH985" s="416">
        <v>65.809329061707047</v>
      </c>
      <c r="BI985" s="416">
        <v>7.1370953232016703</v>
      </c>
      <c r="BJ985" s="416">
        <v>1.9335724309995324</v>
      </c>
      <c r="BK985" s="416">
        <v>0</v>
      </c>
      <c r="BL985" s="416">
        <v>6849.1986984116256</v>
      </c>
      <c r="BM985" s="416">
        <v>5.08</v>
      </c>
      <c r="BN985" s="416">
        <v>5118.25</v>
      </c>
      <c r="BO985" s="416">
        <v>4064.22</v>
      </c>
      <c r="BP985" s="416">
        <v>2085.4899999999998</v>
      </c>
      <c r="BQ985" s="416">
        <v>515.95000000000005</v>
      </c>
      <c r="BR985" s="416">
        <v>155.31</v>
      </c>
      <c r="BS985" s="416">
        <v>28.13</v>
      </c>
      <c r="BT985" s="416">
        <v>10.92</v>
      </c>
      <c r="BU985" s="416">
        <v>0</v>
      </c>
      <c r="BV985" s="416">
        <v>11983.349999999999</v>
      </c>
      <c r="BW985" s="416">
        <v>0</v>
      </c>
      <c r="BX985" s="416">
        <v>0</v>
      </c>
      <c r="BY985" s="416">
        <v>0</v>
      </c>
      <c r="BZ985" s="416">
        <v>0</v>
      </c>
      <c r="CA985" s="416">
        <v>0</v>
      </c>
      <c r="CB985" s="416">
        <v>0</v>
      </c>
      <c r="CC985" s="416">
        <v>0</v>
      </c>
      <c r="CD985" s="416">
        <v>0</v>
      </c>
      <c r="CE985" s="416">
        <v>0</v>
      </c>
      <c r="CF985" s="416">
        <v>0</v>
      </c>
      <c r="CG985" s="247"/>
      <c r="CH985" s="247"/>
      <c r="CI985" s="247"/>
      <c r="CJ985" s="247"/>
      <c r="CK985" s="247"/>
      <c r="CL985" s="247"/>
      <c r="CM985" s="247"/>
      <c r="CN985" s="247"/>
      <c r="CO985" s="247"/>
      <c r="CP985" s="247"/>
      <c r="CQ985" s="247"/>
      <c r="CR985" s="247"/>
      <c r="CS985" s="247"/>
      <c r="CT985" s="247"/>
      <c r="CU985" s="247"/>
      <c r="CV985" s="247"/>
      <c r="CW985" s="247"/>
      <c r="CX985" s="247"/>
      <c r="CY985" s="247"/>
      <c r="CZ985" s="247"/>
      <c r="DA985" s="247"/>
      <c r="DB985" s="247"/>
      <c r="DC985" s="247"/>
      <c r="DD985" s="247"/>
      <c r="DE985" s="247"/>
    </row>
    <row r="986" spans="1:109" x14ac:dyDescent="0.2">
      <c r="A986" s="150" t="s">
        <v>767</v>
      </c>
      <c r="B986" s="151" t="s">
        <v>276</v>
      </c>
      <c r="C986" s="152" t="s">
        <v>69</v>
      </c>
      <c r="D986" s="404" t="s">
        <v>766</v>
      </c>
      <c r="E986" s="416">
        <v>0</v>
      </c>
      <c r="F986" s="416">
        <v>81001</v>
      </c>
      <c r="G986" s="416">
        <v>333961</v>
      </c>
      <c r="H986" s="416">
        <v>542896</v>
      </c>
      <c r="I986" s="416">
        <v>627078</v>
      </c>
      <c r="J986" s="416">
        <v>220230</v>
      </c>
      <c r="K986" s="416">
        <v>59573</v>
      </c>
      <c r="L986" s="416">
        <v>70633</v>
      </c>
      <c r="M986" s="416">
        <v>14867</v>
      </c>
      <c r="N986" s="416">
        <v>1950239</v>
      </c>
      <c r="O986" s="416">
        <v>0</v>
      </c>
      <c r="P986" s="416">
        <v>88289</v>
      </c>
      <c r="Q986" s="416">
        <v>437722</v>
      </c>
      <c r="R986" s="416">
        <v>836386</v>
      </c>
      <c r="S986" s="416">
        <v>891110</v>
      </c>
      <c r="T986" s="416">
        <v>176095</v>
      </c>
      <c r="U986" s="416">
        <v>21666</v>
      </c>
      <c r="V986" s="416">
        <v>15023</v>
      </c>
      <c r="W986" s="416">
        <v>1413</v>
      </c>
      <c r="X986" s="416">
        <v>2467704</v>
      </c>
      <c r="Y986" s="416">
        <v>0</v>
      </c>
      <c r="Z986" s="416">
        <v>169290</v>
      </c>
      <c r="AA986" s="416">
        <v>771683</v>
      </c>
      <c r="AB986" s="416">
        <v>1379282</v>
      </c>
      <c r="AC986" s="416">
        <v>1518188</v>
      </c>
      <c r="AD986" s="416">
        <v>396325</v>
      </c>
      <c r="AE986" s="416">
        <v>81239</v>
      </c>
      <c r="AF986" s="416">
        <v>85656</v>
      </c>
      <c r="AG986" s="416">
        <v>16280</v>
      </c>
      <c r="AH986" s="416">
        <v>4417943</v>
      </c>
      <c r="AI986" s="416">
        <v>825.53333333333342</v>
      </c>
      <c r="AJ986" s="416">
        <v>990.64</v>
      </c>
      <c r="AK986" s="416">
        <v>1155.7466666666667</v>
      </c>
      <c r="AL986" s="416">
        <v>1320.8533333333332</v>
      </c>
      <c r="AM986" s="416">
        <v>1485.96</v>
      </c>
      <c r="AN986" s="416">
        <v>1816.1733333333336</v>
      </c>
      <c r="AO986" s="416">
        <v>2146.3866666666668</v>
      </c>
      <c r="AP986" s="416">
        <v>2476.6000000000004</v>
      </c>
      <c r="AQ986" s="416">
        <v>2971.92</v>
      </c>
      <c r="AR986" s="416">
        <v>0</v>
      </c>
      <c r="AS986" s="416">
        <v>0</v>
      </c>
      <c r="AT986" s="416">
        <v>81.766332875716714</v>
      </c>
      <c r="AU986" s="416">
        <v>288.95692250896968</v>
      </c>
      <c r="AV986" s="416">
        <v>411.01913914237264</v>
      </c>
      <c r="AW986" s="416">
        <v>422.00193814099975</v>
      </c>
      <c r="AX986" s="416">
        <v>121.26045237972879</v>
      </c>
      <c r="AY986" s="416">
        <v>27.755017735232546</v>
      </c>
      <c r="AZ986" s="416">
        <v>28.520148590809978</v>
      </c>
      <c r="BA986" s="416">
        <v>5.0024899728121888</v>
      </c>
      <c r="BB986" s="416">
        <v>1386.2824413466421</v>
      </c>
      <c r="BC986" s="416">
        <v>0</v>
      </c>
      <c r="BD986" s="416">
        <v>89.123193087297096</v>
      </c>
      <c r="BE986" s="416">
        <v>378.73524763212237</v>
      </c>
      <c r="BF986" s="416">
        <v>633.21640555600425</v>
      </c>
      <c r="BG986" s="416">
        <v>599.68639801878919</v>
      </c>
      <c r="BH986" s="416">
        <v>96.959357770550525</v>
      </c>
      <c r="BI986" s="416">
        <v>10.094173774218998</v>
      </c>
      <c r="BJ986" s="416">
        <v>6.0659775498667523</v>
      </c>
      <c r="BK986" s="416">
        <v>0.47545021400306869</v>
      </c>
      <c r="BL986" s="416">
        <v>1814.356203602852</v>
      </c>
      <c r="BM986" s="416">
        <v>0</v>
      </c>
      <c r="BN986" s="416">
        <v>170.89</v>
      </c>
      <c r="BO986" s="416">
        <v>667.69</v>
      </c>
      <c r="BP986" s="416">
        <v>1044.24</v>
      </c>
      <c r="BQ986" s="416">
        <v>1021.69</v>
      </c>
      <c r="BR986" s="416">
        <v>218.22</v>
      </c>
      <c r="BS986" s="416">
        <v>37.85</v>
      </c>
      <c r="BT986" s="416">
        <v>34.590000000000003</v>
      </c>
      <c r="BU986" s="416">
        <v>5.48</v>
      </c>
      <c r="BV986" s="416">
        <v>3200.65</v>
      </c>
      <c r="BW986" s="416">
        <v>0</v>
      </c>
      <c r="BX986" s="416">
        <v>0</v>
      </c>
      <c r="BY986" s="416">
        <v>0</v>
      </c>
      <c r="BZ986" s="416">
        <v>0</v>
      </c>
      <c r="CA986" s="416">
        <v>0</v>
      </c>
      <c r="CB986" s="416">
        <v>0</v>
      </c>
      <c r="CC986" s="416">
        <v>0</v>
      </c>
      <c r="CD986" s="416">
        <v>0</v>
      </c>
      <c r="CE986" s="416">
        <v>0</v>
      </c>
      <c r="CF986" s="416">
        <v>0</v>
      </c>
      <c r="CG986" s="247"/>
      <c r="CH986" s="247"/>
      <c r="CI986" s="247"/>
      <c r="CJ986" s="247"/>
      <c r="CK986" s="247"/>
      <c r="CL986" s="247"/>
      <c r="CM986" s="247"/>
      <c r="CN986" s="247"/>
      <c r="CO986" s="247"/>
      <c r="CP986" s="247"/>
      <c r="CQ986" s="247"/>
      <c r="CR986" s="247"/>
      <c r="CS986" s="247"/>
      <c r="CT986" s="247"/>
      <c r="CU986" s="247"/>
      <c r="CV986" s="247"/>
      <c r="CW986" s="247"/>
      <c r="CX986" s="247"/>
      <c r="CY986" s="247"/>
      <c r="CZ986" s="247"/>
      <c r="DA986" s="247"/>
      <c r="DB986" s="247"/>
      <c r="DC986" s="247"/>
      <c r="DD986" s="247"/>
      <c r="DE986" s="247"/>
    </row>
    <row r="987" spans="1:109" x14ac:dyDescent="0.2">
      <c r="A987" s="150" t="s">
        <v>768</v>
      </c>
      <c r="B987" s="151" t="s">
        <v>284</v>
      </c>
      <c r="C987" s="152" t="s">
        <v>69</v>
      </c>
      <c r="D987" s="404" t="s">
        <v>337</v>
      </c>
      <c r="E987" s="416">
        <v>0</v>
      </c>
      <c r="F987" s="416">
        <v>783860</v>
      </c>
      <c r="G987" s="416">
        <v>930053</v>
      </c>
      <c r="H987" s="416">
        <v>1582652</v>
      </c>
      <c r="I987" s="416">
        <v>360924</v>
      </c>
      <c r="J987" s="416">
        <v>105254</v>
      </c>
      <c r="K987" s="416">
        <v>36167</v>
      </c>
      <c r="L987" s="416">
        <v>13389</v>
      </c>
      <c r="M987" s="416">
        <v>1338</v>
      </c>
      <c r="N987" s="416">
        <v>3813637</v>
      </c>
      <c r="O987" s="416">
        <v>976</v>
      </c>
      <c r="P987" s="416">
        <v>967962.38</v>
      </c>
      <c r="Q987" s="416">
        <v>1353265</v>
      </c>
      <c r="R987" s="416">
        <v>1496146</v>
      </c>
      <c r="S987" s="416">
        <v>328103</v>
      </c>
      <c r="T987" s="416">
        <v>75846</v>
      </c>
      <c r="U987" s="416">
        <v>39162</v>
      </c>
      <c r="V987" s="416">
        <v>15234</v>
      </c>
      <c r="W987" s="416">
        <v>0</v>
      </c>
      <c r="X987" s="416">
        <v>4276694.38</v>
      </c>
      <c r="Y987" s="416">
        <v>976</v>
      </c>
      <c r="Z987" s="416">
        <v>1751822.38</v>
      </c>
      <c r="AA987" s="416">
        <v>2283318</v>
      </c>
      <c r="AB987" s="416">
        <v>3078798</v>
      </c>
      <c r="AC987" s="416">
        <v>689027</v>
      </c>
      <c r="AD987" s="416">
        <v>181100</v>
      </c>
      <c r="AE987" s="416">
        <v>75329</v>
      </c>
      <c r="AF987" s="416">
        <v>28623</v>
      </c>
      <c r="AG987" s="416">
        <v>1338</v>
      </c>
      <c r="AH987" s="416">
        <v>8090331.3799999999</v>
      </c>
      <c r="AI987" s="416">
        <v>743.45</v>
      </c>
      <c r="AJ987" s="416">
        <v>892.14</v>
      </c>
      <c r="AK987" s="416">
        <v>1040.8300000000002</v>
      </c>
      <c r="AL987" s="416">
        <v>1189.52</v>
      </c>
      <c r="AM987" s="416">
        <v>1338.21</v>
      </c>
      <c r="AN987" s="416">
        <v>1635.5900000000001</v>
      </c>
      <c r="AO987" s="416">
        <v>1932.97</v>
      </c>
      <c r="AP987" s="416">
        <v>2230.3500000000004</v>
      </c>
      <c r="AQ987" s="416">
        <v>2676.42</v>
      </c>
      <c r="AR987" s="416">
        <v>0</v>
      </c>
      <c r="AS987" s="416">
        <v>0</v>
      </c>
      <c r="AT987" s="416">
        <v>878.62891474432263</v>
      </c>
      <c r="AU987" s="416">
        <v>893.56859429493761</v>
      </c>
      <c r="AV987" s="416">
        <v>1330.4963346559957</v>
      </c>
      <c r="AW987" s="416">
        <v>269.7065482995942</v>
      </c>
      <c r="AX987" s="416">
        <v>64.352313232533817</v>
      </c>
      <c r="AY987" s="416">
        <v>18.7105852651619</v>
      </c>
      <c r="AZ987" s="416">
        <v>6.003093684847669</v>
      </c>
      <c r="BA987" s="416">
        <v>0.49992153697850111</v>
      </c>
      <c r="BB987" s="416">
        <v>3461.9663057143721</v>
      </c>
      <c r="BC987" s="416">
        <v>1.3127984397067725</v>
      </c>
      <c r="BD987" s="416">
        <v>1084.9893290290761</v>
      </c>
      <c r="BE987" s="416">
        <v>1300.1787035346788</v>
      </c>
      <c r="BF987" s="416">
        <v>1257.7728831797699</v>
      </c>
      <c r="BG987" s="416">
        <v>245.18050231279096</v>
      </c>
      <c r="BH987" s="416">
        <v>46.372257105998443</v>
      </c>
      <c r="BI987" s="416">
        <v>20.260014382013171</v>
      </c>
      <c r="BJ987" s="416">
        <v>6.8303181115071618</v>
      </c>
      <c r="BK987" s="416">
        <v>0</v>
      </c>
      <c r="BL987" s="416">
        <v>3962.8968060955408</v>
      </c>
      <c r="BM987" s="416">
        <v>1.31</v>
      </c>
      <c r="BN987" s="416">
        <v>1963.62</v>
      </c>
      <c r="BO987" s="416">
        <v>2193.75</v>
      </c>
      <c r="BP987" s="416">
        <v>2588.27</v>
      </c>
      <c r="BQ987" s="416">
        <v>514.89</v>
      </c>
      <c r="BR987" s="416">
        <v>110.72</v>
      </c>
      <c r="BS987" s="416">
        <v>38.97</v>
      </c>
      <c r="BT987" s="416">
        <v>12.83</v>
      </c>
      <c r="BU987" s="416">
        <v>0.5</v>
      </c>
      <c r="BV987" s="416">
        <v>7424.8600000000015</v>
      </c>
      <c r="BW987" s="416">
        <v>0</v>
      </c>
      <c r="BX987" s="416">
        <v>0</v>
      </c>
      <c r="BY987" s="416">
        <v>0</v>
      </c>
      <c r="BZ987" s="416">
        <v>0</v>
      </c>
      <c r="CA987" s="416">
        <v>0</v>
      </c>
      <c r="CB987" s="416">
        <v>0</v>
      </c>
      <c r="CC987" s="416">
        <v>0</v>
      </c>
      <c r="CD987" s="416">
        <v>0</v>
      </c>
      <c r="CE987" s="416">
        <v>0</v>
      </c>
      <c r="CF987" s="416">
        <v>0</v>
      </c>
      <c r="CG987" s="247"/>
      <c r="CH987" s="247"/>
      <c r="CI987" s="247"/>
      <c r="CJ987" s="247"/>
      <c r="CK987" s="247"/>
      <c r="CL987" s="247"/>
      <c r="CM987" s="247"/>
      <c r="CN987" s="247"/>
      <c r="CO987" s="247"/>
      <c r="CP987" s="247"/>
      <c r="CQ987" s="247"/>
      <c r="CR987" s="247"/>
      <c r="CS987" s="247"/>
      <c r="CT987" s="247"/>
      <c r="CU987" s="247"/>
      <c r="CV987" s="247"/>
      <c r="CW987" s="247"/>
      <c r="CX987" s="247"/>
      <c r="CY987" s="247"/>
      <c r="CZ987" s="247"/>
      <c r="DA987" s="247"/>
      <c r="DB987" s="247"/>
      <c r="DC987" s="247"/>
      <c r="DD987" s="247"/>
      <c r="DE987" s="247"/>
    </row>
    <row r="988" spans="1:109" x14ac:dyDescent="0.2">
      <c r="A988" s="150" t="s">
        <v>769</v>
      </c>
      <c r="B988" s="151" t="s">
        <v>276</v>
      </c>
      <c r="C988" s="152" t="s">
        <v>277</v>
      </c>
      <c r="D988" s="404" t="s">
        <v>338</v>
      </c>
      <c r="E988" s="416">
        <v>0</v>
      </c>
      <c r="F988" s="416">
        <v>308910.87</v>
      </c>
      <c r="G988" s="416">
        <v>633877.23</v>
      </c>
      <c r="H988" s="416">
        <v>1101986.78</v>
      </c>
      <c r="I988" s="416">
        <v>663209.24</v>
      </c>
      <c r="J988" s="416">
        <v>234656.77</v>
      </c>
      <c r="K988" s="416">
        <v>91183.59</v>
      </c>
      <c r="L988" s="416">
        <v>30820.18</v>
      </c>
      <c r="M988" s="416">
        <v>2279.54</v>
      </c>
      <c r="N988" s="416">
        <v>3066924.2</v>
      </c>
      <c r="O988" s="416">
        <v>0</v>
      </c>
      <c r="P988" s="416">
        <v>198969.41</v>
      </c>
      <c r="Q988" s="416">
        <v>436793.45</v>
      </c>
      <c r="R988" s="416">
        <v>1541176.15</v>
      </c>
      <c r="S988" s="416">
        <v>636046.43999999994</v>
      </c>
      <c r="T988" s="416">
        <v>228708.21</v>
      </c>
      <c r="U988" s="416">
        <v>72026.84</v>
      </c>
      <c r="V988" s="416">
        <v>29005.45</v>
      </c>
      <c r="W988" s="416">
        <v>0</v>
      </c>
      <c r="X988" s="416">
        <v>3142725.9499999997</v>
      </c>
      <c r="Y988" s="416">
        <v>0</v>
      </c>
      <c r="Z988" s="416">
        <v>507880.28</v>
      </c>
      <c r="AA988" s="416">
        <v>1070670.68</v>
      </c>
      <c r="AB988" s="416">
        <v>2643162.9299999997</v>
      </c>
      <c r="AC988" s="416">
        <v>1299255.68</v>
      </c>
      <c r="AD988" s="416">
        <v>463364.98</v>
      </c>
      <c r="AE988" s="416">
        <v>163210.43</v>
      </c>
      <c r="AF988" s="416">
        <v>59825.630000000005</v>
      </c>
      <c r="AG988" s="416">
        <v>2279.54</v>
      </c>
      <c r="AH988" s="416">
        <v>6209650.1499999985</v>
      </c>
      <c r="AI988" s="416">
        <v>854.92222222222222</v>
      </c>
      <c r="AJ988" s="416">
        <v>1025.9066666666665</v>
      </c>
      <c r="AK988" s="416">
        <v>1196.8911111111111</v>
      </c>
      <c r="AL988" s="416">
        <v>1367.8755555555554</v>
      </c>
      <c r="AM988" s="416">
        <v>1538.86</v>
      </c>
      <c r="AN988" s="416">
        <v>1880.828888888889</v>
      </c>
      <c r="AO988" s="416">
        <v>2222.7977777777778</v>
      </c>
      <c r="AP988" s="416">
        <v>2564.7666666666664</v>
      </c>
      <c r="AQ988" s="416">
        <v>3077.72</v>
      </c>
      <c r="AR988" s="416">
        <v>0</v>
      </c>
      <c r="AS988" s="416">
        <v>0</v>
      </c>
      <c r="AT988" s="416">
        <v>301.11011073132062</v>
      </c>
      <c r="AU988" s="416">
        <v>529.60308929987139</v>
      </c>
      <c r="AV988" s="416">
        <v>805.61917750802559</v>
      </c>
      <c r="AW988" s="416">
        <v>430.97438363463863</v>
      </c>
      <c r="AX988" s="416">
        <v>124.76242330509125</v>
      </c>
      <c r="AY988" s="416">
        <v>41.021990804381666</v>
      </c>
      <c r="AZ988" s="416">
        <v>12.016757859714335</v>
      </c>
      <c r="BA988" s="416">
        <v>0.74065866940462421</v>
      </c>
      <c r="BB988" s="416">
        <v>2245.8485918124479</v>
      </c>
      <c r="BC988" s="416">
        <v>0</v>
      </c>
      <c r="BD988" s="416">
        <v>193.94494300976049</v>
      </c>
      <c r="BE988" s="416">
        <v>364.9400066097167</v>
      </c>
      <c r="BF988" s="416">
        <v>1126.6932461367508</v>
      </c>
      <c r="BG988" s="416">
        <v>413.32313530795523</v>
      </c>
      <c r="BH988" s="416">
        <v>121.59969008935775</v>
      </c>
      <c r="BI988" s="416">
        <v>32.40368544546962</v>
      </c>
      <c r="BJ988" s="416">
        <v>11.309196418127707</v>
      </c>
      <c r="BK988" s="416">
        <v>0</v>
      </c>
      <c r="BL988" s="416">
        <v>2264.2139030171384</v>
      </c>
      <c r="BM988" s="416">
        <v>0</v>
      </c>
      <c r="BN988" s="416">
        <v>495.06</v>
      </c>
      <c r="BO988" s="416">
        <v>894.54</v>
      </c>
      <c r="BP988" s="416">
        <v>1932.31</v>
      </c>
      <c r="BQ988" s="416">
        <v>844.3</v>
      </c>
      <c r="BR988" s="416">
        <v>246.36</v>
      </c>
      <c r="BS988" s="416">
        <v>73.430000000000007</v>
      </c>
      <c r="BT988" s="416">
        <v>23.33</v>
      </c>
      <c r="BU988" s="416">
        <v>0.74</v>
      </c>
      <c r="BV988" s="416">
        <v>4510.07</v>
      </c>
      <c r="BW988" s="416">
        <v>0</v>
      </c>
      <c r="BX988" s="416">
        <v>0</v>
      </c>
      <c r="BY988" s="416">
        <v>0</v>
      </c>
      <c r="BZ988" s="416">
        <v>0</v>
      </c>
      <c r="CA988" s="416">
        <v>0</v>
      </c>
      <c r="CB988" s="416">
        <v>0</v>
      </c>
      <c r="CC988" s="416">
        <v>0</v>
      </c>
      <c r="CD988" s="416">
        <v>0</v>
      </c>
      <c r="CE988" s="416">
        <v>0</v>
      </c>
      <c r="CF988" s="416">
        <v>0</v>
      </c>
      <c r="CG988" s="247"/>
      <c r="CH988" s="247"/>
      <c r="CI988" s="247"/>
      <c r="CJ988" s="247"/>
      <c r="CK988" s="247"/>
      <c r="CL988" s="247"/>
      <c r="CM988" s="247"/>
      <c r="CN988" s="247"/>
      <c r="CO988" s="247"/>
      <c r="CP988" s="247"/>
      <c r="CQ988" s="247"/>
      <c r="CR988" s="247"/>
      <c r="CS988" s="247"/>
      <c r="CT988" s="247"/>
      <c r="CU988" s="247"/>
      <c r="CV988" s="247"/>
      <c r="CW988" s="247"/>
      <c r="CX988" s="247"/>
      <c r="CY988" s="247"/>
      <c r="CZ988" s="247"/>
      <c r="DA988" s="247"/>
      <c r="DB988" s="247"/>
      <c r="DC988" s="247"/>
      <c r="DD988" s="247"/>
      <c r="DE988" s="247"/>
    </row>
    <row r="989" spans="1:109" x14ac:dyDescent="0.2">
      <c r="A989" s="150" t="s">
        <v>770</v>
      </c>
      <c r="B989" s="151" t="s">
        <v>284</v>
      </c>
      <c r="C989" s="152" t="s">
        <v>285</v>
      </c>
      <c r="D989" s="404" t="s">
        <v>339</v>
      </c>
      <c r="E989" s="416">
        <v>629</v>
      </c>
      <c r="F989" s="416">
        <v>1569015</v>
      </c>
      <c r="G989" s="416">
        <v>2093097</v>
      </c>
      <c r="H989" s="416">
        <v>1722927</v>
      </c>
      <c r="I989" s="416">
        <v>830465</v>
      </c>
      <c r="J989" s="416">
        <v>256193</v>
      </c>
      <c r="K989" s="416">
        <v>102968</v>
      </c>
      <c r="L989" s="416">
        <v>21458</v>
      </c>
      <c r="M989" s="416">
        <v>0</v>
      </c>
      <c r="N989" s="416">
        <v>6596752</v>
      </c>
      <c r="O989" s="416">
        <v>3988</v>
      </c>
      <c r="P989" s="416">
        <v>2075033</v>
      </c>
      <c r="Q989" s="416">
        <v>1786431</v>
      </c>
      <c r="R989" s="416">
        <v>995651</v>
      </c>
      <c r="S989" s="416">
        <v>283426</v>
      </c>
      <c r="T989" s="416">
        <v>117175</v>
      </c>
      <c r="U989" s="416">
        <v>34289</v>
      </c>
      <c r="V989" s="416">
        <v>5188</v>
      </c>
      <c r="W989" s="416">
        <v>0</v>
      </c>
      <c r="X989" s="416">
        <v>5301181</v>
      </c>
      <c r="Y989" s="416">
        <v>4617</v>
      </c>
      <c r="Z989" s="416">
        <v>3644048</v>
      </c>
      <c r="AA989" s="416">
        <v>3879528</v>
      </c>
      <c r="AB989" s="416">
        <v>2718578</v>
      </c>
      <c r="AC989" s="416">
        <v>1113891</v>
      </c>
      <c r="AD989" s="416">
        <v>373368</v>
      </c>
      <c r="AE989" s="416">
        <v>137257</v>
      </c>
      <c r="AF989" s="416">
        <v>26646</v>
      </c>
      <c r="AG989" s="416">
        <v>0</v>
      </c>
      <c r="AH989" s="416">
        <v>11897933</v>
      </c>
      <c r="AI989" s="416">
        <v>841.28888888888889</v>
      </c>
      <c r="AJ989" s="416">
        <v>1009.5466666666666</v>
      </c>
      <c r="AK989" s="416">
        <v>1177.8044444444445</v>
      </c>
      <c r="AL989" s="416">
        <v>1346.0622222222221</v>
      </c>
      <c r="AM989" s="416">
        <v>1514.32</v>
      </c>
      <c r="AN989" s="416">
        <v>1850.8355555555556</v>
      </c>
      <c r="AO989" s="416">
        <v>2187.3511111111111</v>
      </c>
      <c r="AP989" s="416">
        <v>2523.8666666666668</v>
      </c>
      <c r="AQ989" s="416">
        <v>3028.64</v>
      </c>
      <c r="AR989" s="416">
        <v>0</v>
      </c>
      <c r="AS989" s="416">
        <v>0.74766231707961328</v>
      </c>
      <c r="AT989" s="416">
        <v>1554.1777827671826</v>
      </c>
      <c r="AU989" s="416">
        <v>1777.1175935639192</v>
      </c>
      <c r="AV989" s="416">
        <v>1279.9757481906072</v>
      </c>
      <c r="AW989" s="416">
        <v>548.40786623699091</v>
      </c>
      <c r="AX989" s="416">
        <v>138.42018499752663</v>
      </c>
      <c r="AY989" s="416">
        <v>47.07428975483284</v>
      </c>
      <c r="AZ989" s="416">
        <v>8.5020339162132181</v>
      </c>
      <c r="BA989" s="416">
        <v>0</v>
      </c>
      <c r="BB989" s="416">
        <v>5354.423161744352</v>
      </c>
      <c r="BC989" s="416">
        <v>4.7403455016112845</v>
      </c>
      <c r="BD989" s="416">
        <v>2055.4106793808442</v>
      </c>
      <c r="BE989" s="416">
        <v>1516.7466963012157</v>
      </c>
      <c r="BF989" s="416">
        <v>739.67680212900848</v>
      </c>
      <c r="BG989" s="416">
        <v>187.16387553489355</v>
      </c>
      <c r="BH989" s="416">
        <v>63.309244113169306</v>
      </c>
      <c r="BI989" s="416">
        <v>15.676038394486278</v>
      </c>
      <c r="BJ989" s="416">
        <v>2.0555761001637696</v>
      </c>
      <c r="BK989" s="416">
        <v>0</v>
      </c>
      <c r="BL989" s="416">
        <v>4584.7792574553932</v>
      </c>
      <c r="BM989" s="416">
        <v>5.49</v>
      </c>
      <c r="BN989" s="416">
        <v>3609.59</v>
      </c>
      <c r="BO989" s="416">
        <v>3293.86</v>
      </c>
      <c r="BP989" s="416">
        <v>2019.65</v>
      </c>
      <c r="BQ989" s="416">
        <v>735.57</v>
      </c>
      <c r="BR989" s="416">
        <v>201.73</v>
      </c>
      <c r="BS989" s="416">
        <v>62.75</v>
      </c>
      <c r="BT989" s="416">
        <v>10.56</v>
      </c>
      <c r="BU989" s="416">
        <v>0</v>
      </c>
      <c r="BV989" s="416">
        <v>9939.1999999999989</v>
      </c>
      <c r="BW989" s="416">
        <v>5.49</v>
      </c>
      <c r="BX989" s="416">
        <v>3609.59</v>
      </c>
      <c r="BY989" s="416">
        <v>3293.86</v>
      </c>
      <c r="BZ989" s="416">
        <v>2019.65</v>
      </c>
      <c r="CA989" s="416">
        <v>735.57</v>
      </c>
      <c r="CB989" s="416">
        <v>201.73</v>
      </c>
      <c r="CC989" s="416">
        <v>62.75</v>
      </c>
      <c r="CD989" s="416">
        <v>10.56</v>
      </c>
      <c r="CE989" s="416">
        <v>0</v>
      </c>
      <c r="CF989" s="416">
        <v>9939.1999999999989</v>
      </c>
      <c r="CG989" s="247"/>
      <c r="CH989" s="247"/>
      <c r="CI989" s="247"/>
      <c r="CJ989" s="247"/>
      <c r="CK989" s="247"/>
      <c r="CL989" s="247"/>
      <c r="CM989" s="247"/>
      <c r="CN989" s="247"/>
      <c r="CO989" s="247"/>
      <c r="CP989" s="247"/>
      <c r="CQ989" s="247"/>
      <c r="CR989" s="247"/>
      <c r="CS989" s="247"/>
      <c r="CT989" s="247"/>
      <c r="CU989" s="247"/>
      <c r="CV989" s="247"/>
      <c r="CW989" s="247"/>
      <c r="CX989" s="247"/>
      <c r="CY989" s="247"/>
      <c r="CZ989" s="247"/>
      <c r="DA989" s="247"/>
      <c r="DB989" s="247"/>
      <c r="DC989" s="247"/>
      <c r="DD989" s="247"/>
      <c r="DE989" s="247"/>
    </row>
    <row r="990" spans="1:109" x14ac:dyDescent="0.2">
      <c r="A990" s="150" t="s">
        <v>772</v>
      </c>
      <c r="B990" s="151" t="s">
        <v>276</v>
      </c>
      <c r="C990" s="152" t="s">
        <v>285</v>
      </c>
      <c r="D990" s="404" t="s">
        <v>771</v>
      </c>
      <c r="E990" s="416">
        <v>2714</v>
      </c>
      <c r="F990" s="416">
        <v>1014924</v>
      </c>
      <c r="G990" s="416">
        <v>656085</v>
      </c>
      <c r="H990" s="416">
        <v>520025</v>
      </c>
      <c r="I990" s="416">
        <v>323676</v>
      </c>
      <c r="J990" s="416">
        <v>109648</v>
      </c>
      <c r="K990" s="416">
        <v>36695</v>
      </c>
      <c r="L990" s="416">
        <v>9026</v>
      </c>
      <c r="M990" s="416">
        <v>0</v>
      </c>
      <c r="N990" s="416">
        <v>2672793</v>
      </c>
      <c r="O990" s="416">
        <v>1772</v>
      </c>
      <c r="P990" s="416">
        <v>782863</v>
      </c>
      <c r="Q990" s="416">
        <v>403017</v>
      </c>
      <c r="R990" s="416">
        <v>237453</v>
      </c>
      <c r="S990" s="416">
        <v>108687</v>
      </c>
      <c r="T990" s="416">
        <v>21261</v>
      </c>
      <c r="U990" s="416">
        <v>6682</v>
      </c>
      <c r="V990" s="416">
        <v>0</v>
      </c>
      <c r="W990" s="416">
        <v>0</v>
      </c>
      <c r="X990" s="416">
        <v>1561735</v>
      </c>
      <c r="Y990" s="416">
        <v>4486</v>
      </c>
      <c r="Z990" s="416">
        <v>1797787</v>
      </c>
      <c r="AA990" s="416">
        <v>1059102</v>
      </c>
      <c r="AB990" s="416">
        <v>757478</v>
      </c>
      <c r="AC990" s="416">
        <v>432363</v>
      </c>
      <c r="AD990" s="416">
        <v>130909</v>
      </c>
      <c r="AE990" s="416">
        <v>43377</v>
      </c>
      <c r="AF990" s="416">
        <v>9026</v>
      </c>
      <c r="AG990" s="416">
        <v>0</v>
      </c>
      <c r="AH990" s="416">
        <v>4234528</v>
      </c>
      <c r="AI990" s="416">
        <v>890</v>
      </c>
      <c r="AJ990" s="416">
        <v>1068</v>
      </c>
      <c r="AK990" s="416">
        <v>1246</v>
      </c>
      <c r="AL990" s="416">
        <v>1424</v>
      </c>
      <c r="AM990" s="416">
        <v>1602</v>
      </c>
      <c r="AN990" s="416">
        <v>1958.0000000000002</v>
      </c>
      <c r="AO990" s="416">
        <v>2314</v>
      </c>
      <c r="AP990" s="416">
        <v>2670</v>
      </c>
      <c r="AQ990" s="416">
        <v>3204</v>
      </c>
      <c r="AR990" s="416">
        <v>0</v>
      </c>
      <c r="AS990" s="416">
        <v>3.0494382022471909</v>
      </c>
      <c r="AT990" s="416">
        <v>950.30337078651689</v>
      </c>
      <c r="AU990" s="416">
        <v>526.55296950240768</v>
      </c>
      <c r="AV990" s="416">
        <v>365.18609550561797</v>
      </c>
      <c r="AW990" s="416">
        <v>202.04494382022472</v>
      </c>
      <c r="AX990" s="416">
        <v>55.999999999999993</v>
      </c>
      <c r="AY990" s="416">
        <v>15.857821953327571</v>
      </c>
      <c r="AZ990" s="416">
        <v>3.3805243445692885</v>
      </c>
      <c r="BA990" s="416">
        <v>0</v>
      </c>
      <c r="BB990" s="416">
        <v>2122.3751641149111</v>
      </c>
      <c r="BC990" s="416">
        <v>1.9910112359550562</v>
      </c>
      <c r="BD990" s="416">
        <v>733.0177902621723</v>
      </c>
      <c r="BE990" s="416">
        <v>323.4486356340289</v>
      </c>
      <c r="BF990" s="416">
        <v>166.75070224719101</v>
      </c>
      <c r="BG990" s="416">
        <v>67.844569288389508</v>
      </c>
      <c r="BH990" s="416">
        <v>10.858529111338099</v>
      </c>
      <c r="BI990" s="416">
        <v>2.8876404494382024</v>
      </c>
      <c r="BJ990" s="416">
        <v>0</v>
      </c>
      <c r="BK990" s="416">
        <v>0</v>
      </c>
      <c r="BL990" s="416">
        <v>1306.7988782285129</v>
      </c>
      <c r="BM990" s="416">
        <v>5.04</v>
      </c>
      <c r="BN990" s="416">
        <v>1683.32</v>
      </c>
      <c r="BO990" s="416">
        <v>850</v>
      </c>
      <c r="BP990" s="416">
        <v>531.94000000000005</v>
      </c>
      <c r="BQ990" s="416">
        <v>269.89</v>
      </c>
      <c r="BR990" s="416">
        <v>66.86</v>
      </c>
      <c r="BS990" s="416">
        <v>18.75</v>
      </c>
      <c r="BT990" s="416">
        <v>3.38</v>
      </c>
      <c r="BU990" s="416">
        <v>0</v>
      </c>
      <c r="BV990" s="416">
        <v>3429.18</v>
      </c>
      <c r="BW990" s="416">
        <v>5.04</v>
      </c>
      <c r="BX990" s="416">
        <v>1683.32</v>
      </c>
      <c r="BY990" s="416">
        <v>850</v>
      </c>
      <c r="BZ990" s="416">
        <v>531.94000000000005</v>
      </c>
      <c r="CA990" s="416">
        <v>269.89</v>
      </c>
      <c r="CB990" s="416">
        <v>66.86</v>
      </c>
      <c r="CC990" s="416">
        <v>18.75</v>
      </c>
      <c r="CD990" s="416">
        <v>3.38</v>
      </c>
      <c r="CE990" s="416">
        <v>0</v>
      </c>
      <c r="CF990" s="416">
        <v>3429.18</v>
      </c>
      <c r="CG990" s="247"/>
      <c r="CH990" s="247"/>
      <c r="CI990" s="247"/>
      <c r="CJ990" s="247"/>
      <c r="CK990" s="247"/>
      <c r="CL990" s="247"/>
      <c r="CM990" s="247"/>
      <c r="CN990" s="247"/>
      <c r="CO990" s="247"/>
      <c r="CP990" s="247"/>
      <c r="CQ990" s="247"/>
      <c r="CR990" s="247"/>
      <c r="CS990" s="247"/>
      <c r="CT990" s="247"/>
      <c r="CU990" s="247"/>
      <c r="CV990" s="247"/>
      <c r="CW990" s="247"/>
      <c r="CX990" s="247"/>
      <c r="CY990" s="247"/>
      <c r="CZ990" s="247"/>
      <c r="DA990" s="247"/>
      <c r="DB990" s="247"/>
      <c r="DC990" s="247"/>
      <c r="DD990" s="247"/>
      <c r="DE990" s="247"/>
    </row>
    <row r="991" spans="1:109" x14ac:dyDescent="0.2">
      <c r="A991" s="150" t="s">
        <v>774</v>
      </c>
      <c r="B991" s="151" t="s">
        <v>292</v>
      </c>
      <c r="C991" s="152" t="s">
        <v>128</v>
      </c>
      <c r="D991" s="404" t="s">
        <v>773</v>
      </c>
      <c r="E991" s="416">
        <v>0</v>
      </c>
      <c r="F991" s="416">
        <v>36587.449999999997</v>
      </c>
      <c r="G991" s="416">
        <v>2258123.79</v>
      </c>
      <c r="H991" s="416">
        <v>2598837.9</v>
      </c>
      <c r="I991" s="416">
        <v>978202.45</v>
      </c>
      <c r="J991" s="416">
        <v>976709.17</v>
      </c>
      <c r="K991" s="416">
        <v>477486.21</v>
      </c>
      <c r="L991" s="416">
        <v>72253.63</v>
      </c>
      <c r="M991" s="416">
        <v>3541.83</v>
      </c>
      <c r="N991" s="416">
        <v>7401742.4300000006</v>
      </c>
      <c r="O991" s="416">
        <v>0</v>
      </c>
      <c r="P991" s="416">
        <v>225113.53</v>
      </c>
      <c r="Q991" s="416">
        <v>5023184.78</v>
      </c>
      <c r="R991" s="416">
        <v>6523448.5800000001</v>
      </c>
      <c r="S991" s="416">
        <v>2933360.85</v>
      </c>
      <c r="T991" s="416">
        <v>2757856.53</v>
      </c>
      <c r="U991" s="416">
        <v>1591789.42</v>
      </c>
      <c r="V991" s="416">
        <v>228072.38</v>
      </c>
      <c r="W991" s="416">
        <v>0</v>
      </c>
      <c r="X991" s="416">
        <v>19282826.069999997</v>
      </c>
      <c r="Y991" s="416">
        <v>0</v>
      </c>
      <c r="Z991" s="416">
        <v>261700.97999999998</v>
      </c>
      <c r="AA991" s="416">
        <v>7281308.5700000003</v>
      </c>
      <c r="AB991" s="416">
        <v>9122286.4800000004</v>
      </c>
      <c r="AC991" s="416">
        <v>3911563.3</v>
      </c>
      <c r="AD991" s="416">
        <v>3734565.6999999997</v>
      </c>
      <c r="AE991" s="416">
        <v>2069275.63</v>
      </c>
      <c r="AF991" s="416">
        <v>300326.01</v>
      </c>
      <c r="AG991" s="416">
        <v>3541.83</v>
      </c>
      <c r="AH991" s="416">
        <v>26684568.5</v>
      </c>
      <c r="AI991" s="416">
        <v>655.84444444444443</v>
      </c>
      <c r="AJ991" s="416">
        <v>787.01333333333332</v>
      </c>
      <c r="AK991" s="416">
        <v>918.18222222222221</v>
      </c>
      <c r="AL991" s="416">
        <v>1049.3511111111111</v>
      </c>
      <c r="AM991" s="416">
        <v>1180.52</v>
      </c>
      <c r="AN991" s="416">
        <v>1442.857777777778</v>
      </c>
      <c r="AO991" s="416">
        <v>1705.1955555555555</v>
      </c>
      <c r="AP991" s="416">
        <v>1967.5333333333333</v>
      </c>
      <c r="AQ991" s="416">
        <v>2361.04</v>
      </c>
      <c r="AR991" s="416">
        <v>0</v>
      </c>
      <c r="AS991" s="416">
        <v>0</v>
      </c>
      <c r="AT991" s="416">
        <v>46.488983668214004</v>
      </c>
      <c r="AU991" s="416">
        <v>2459.3416593656066</v>
      </c>
      <c r="AV991" s="416">
        <v>2476.6142356758037</v>
      </c>
      <c r="AW991" s="416">
        <v>828.61997255446749</v>
      </c>
      <c r="AX991" s="416">
        <v>676.92684964715079</v>
      </c>
      <c r="AY991" s="416">
        <v>280.01844623881527</v>
      </c>
      <c r="AZ991" s="416">
        <v>36.722950902991904</v>
      </c>
      <c r="BA991" s="416">
        <v>1.5001143563853216</v>
      </c>
      <c r="BB991" s="416">
        <v>6806.2332124094346</v>
      </c>
      <c r="BC991" s="416">
        <v>0</v>
      </c>
      <c r="BD991" s="416">
        <v>286.03521753125739</v>
      </c>
      <c r="BE991" s="416">
        <v>5470.7928975608811</v>
      </c>
      <c r="BF991" s="416">
        <v>6216.6499953410366</v>
      </c>
      <c r="BG991" s="416">
        <v>2484.804027038932</v>
      </c>
      <c r="BH991" s="416">
        <v>1911.3848727679324</v>
      </c>
      <c r="BI991" s="416">
        <v>933.49376545928908</v>
      </c>
      <c r="BJ991" s="416">
        <v>115.91792430454376</v>
      </c>
      <c r="BK991" s="416">
        <v>0</v>
      </c>
      <c r="BL991" s="416">
        <v>17419.078700003873</v>
      </c>
      <c r="BM991" s="416">
        <v>0</v>
      </c>
      <c r="BN991" s="416">
        <v>332.52</v>
      </c>
      <c r="BO991" s="416">
        <v>7930.13</v>
      </c>
      <c r="BP991" s="416">
        <v>8693.26</v>
      </c>
      <c r="BQ991" s="416">
        <v>3313.42</v>
      </c>
      <c r="BR991" s="416">
        <v>2588.31</v>
      </c>
      <c r="BS991" s="416">
        <v>1213.51</v>
      </c>
      <c r="BT991" s="416">
        <v>152.63999999999999</v>
      </c>
      <c r="BU991" s="416">
        <v>1.5</v>
      </c>
      <c r="BV991" s="416">
        <v>24225.29</v>
      </c>
      <c r="BW991" s="416">
        <v>0</v>
      </c>
      <c r="BX991" s="416">
        <v>0</v>
      </c>
      <c r="BY991" s="416">
        <v>0</v>
      </c>
      <c r="BZ991" s="416">
        <v>0</v>
      </c>
      <c r="CA991" s="416">
        <v>0</v>
      </c>
      <c r="CB991" s="416">
        <v>0</v>
      </c>
      <c r="CC991" s="416">
        <v>0</v>
      </c>
      <c r="CD991" s="416">
        <v>0</v>
      </c>
      <c r="CE991" s="416">
        <v>0</v>
      </c>
      <c r="CF991" s="416">
        <v>0</v>
      </c>
      <c r="CG991" s="247"/>
      <c r="CH991" s="247"/>
      <c r="CI991" s="247"/>
      <c r="CJ991" s="247"/>
      <c r="CK991" s="247"/>
      <c r="CL991" s="247"/>
      <c r="CM991" s="247"/>
      <c r="CN991" s="247"/>
      <c r="CO991" s="247"/>
      <c r="CP991" s="247"/>
      <c r="CQ991" s="247"/>
      <c r="CR991" s="247"/>
      <c r="CS991" s="247"/>
      <c r="CT991" s="247"/>
      <c r="CU991" s="247"/>
      <c r="CV991" s="247"/>
      <c r="CW991" s="247"/>
      <c r="CX991" s="247"/>
      <c r="CY991" s="247"/>
      <c r="CZ991" s="247"/>
      <c r="DA991" s="247"/>
      <c r="DB991" s="247"/>
      <c r="DC991" s="247"/>
      <c r="DD991" s="247"/>
      <c r="DE991" s="247"/>
    </row>
    <row r="992" spans="1:109" x14ac:dyDescent="0.2">
      <c r="A992" s="150" t="s">
        <v>776</v>
      </c>
      <c r="B992" s="151" t="s">
        <v>282</v>
      </c>
      <c r="C992" s="152" t="s">
        <v>278</v>
      </c>
      <c r="D992" s="404" t="s">
        <v>775</v>
      </c>
      <c r="E992" s="416">
        <v>1743</v>
      </c>
      <c r="F992" s="416">
        <v>1920871</v>
      </c>
      <c r="G992" s="416">
        <v>1365914</v>
      </c>
      <c r="H992" s="416">
        <v>1055846</v>
      </c>
      <c r="I992" s="416">
        <v>458061</v>
      </c>
      <c r="J992" s="416">
        <v>185039</v>
      </c>
      <c r="K992" s="416">
        <v>69235</v>
      </c>
      <c r="L992" s="416">
        <v>45497</v>
      </c>
      <c r="M992" s="416">
        <v>4868</v>
      </c>
      <c r="N992" s="416">
        <v>5107074</v>
      </c>
      <c r="O992" s="416">
        <v>1797</v>
      </c>
      <c r="P992" s="416">
        <v>2939185</v>
      </c>
      <c r="Q992" s="416">
        <v>1576573</v>
      </c>
      <c r="R992" s="416">
        <v>727461</v>
      </c>
      <c r="S992" s="416">
        <v>255913</v>
      </c>
      <c r="T992" s="416">
        <v>62324</v>
      </c>
      <c r="U992" s="416">
        <v>27485</v>
      </c>
      <c r="V992" s="416">
        <v>14394</v>
      </c>
      <c r="W992" s="416">
        <v>987</v>
      </c>
      <c r="X992" s="416">
        <v>5606119</v>
      </c>
      <c r="Y992" s="416">
        <v>3540</v>
      </c>
      <c r="Z992" s="416">
        <v>4860056</v>
      </c>
      <c r="AA992" s="416">
        <v>2942487</v>
      </c>
      <c r="AB992" s="416">
        <v>1783307</v>
      </c>
      <c r="AC992" s="416">
        <v>713974</v>
      </c>
      <c r="AD992" s="416">
        <v>247363</v>
      </c>
      <c r="AE992" s="416">
        <v>96720</v>
      </c>
      <c r="AF992" s="416">
        <v>59891</v>
      </c>
      <c r="AG992" s="416">
        <v>5855</v>
      </c>
      <c r="AH992" s="416">
        <v>10713193</v>
      </c>
      <c r="AI992" s="416">
        <v>731.1111111111112</v>
      </c>
      <c r="AJ992" s="416">
        <v>877.33333333333326</v>
      </c>
      <c r="AK992" s="416">
        <v>1023.5555555555555</v>
      </c>
      <c r="AL992" s="416">
        <v>1169.7777777777776</v>
      </c>
      <c r="AM992" s="416">
        <v>1316</v>
      </c>
      <c r="AN992" s="416">
        <v>1608.4444444444446</v>
      </c>
      <c r="AO992" s="416">
        <v>1900.8888888888889</v>
      </c>
      <c r="AP992" s="416">
        <v>2193.3333333333335</v>
      </c>
      <c r="AQ992" s="416">
        <v>2632</v>
      </c>
      <c r="AR992" s="416">
        <v>0</v>
      </c>
      <c r="AS992" s="416">
        <v>2.3840425531914891</v>
      </c>
      <c r="AT992" s="416">
        <v>2189.4426291793316</v>
      </c>
      <c r="AU992" s="416">
        <v>1334.4795918367347</v>
      </c>
      <c r="AV992" s="416">
        <v>902.60391337386034</v>
      </c>
      <c r="AW992" s="416">
        <v>348.07066869300911</v>
      </c>
      <c r="AX992" s="416">
        <v>115.04220779220778</v>
      </c>
      <c r="AY992" s="416">
        <v>36.422433949029696</v>
      </c>
      <c r="AZ992" s="416">
        <v>20.743313069908812</v>
      </c>
      <c r="BA992" s="416">
        <v>1.8495440729483283</v>
      </c>
      <c r="BB992" s="416">
        <v>4951.0383445202215</v>
      </c>
      <c r="BC992" s="416">
        <v>2.4579027355623095</v>
      </c>
      <c r="BD992" s="416">
        <v>3350.1348784194533</v>
      </c>
      <c r="BE992" s="416">
        <v>1540.2905992184108</v>
      </c>
      <c r="BF992" s="416">
        <v>621.87965425531922</v>
      </c>
      <c r="BG992" s="416">
        <v>194.46276595744681</v>
      </c>
      <c r="BH992" s="416">
        <v>38.747996684166893</v>
      </c>
      <c r="BI992" s="416">
        <v>14.459025017535655</v>
      </c>
      <c r="BJ992" s="416">
        <v>6.5626139817629179</v>
      </c>
      <c r="BK992" s="416">
        <v>0.375</v>
      </c>
      <c r="BL992" s="416">
        <v>5769.3704362696581</v>
      </c>
      <c r="BM992" s="416">
        <v>4.84</v>
      </c>
      <c r="BN992" s="416">
        <v>5539.58</v>
      </c>
      <c r="BO992" s="416">
        <v>2874.77</v>
      </c>
      <c r="BP992" s="416">
        <v>1524.48</v>
      </c>
      <c r="BQ992" s="416">
        <v>542.53</v>
      </c>
      <c r="BR992" s="416">
        <v>153.79</v>
      </c>
      <c r="BS992" s="416">
        <v>50.88</v>
      </c>
      <c r="BT992" s="416">
        <v>27.31</v>
      </c>
      <c r="BU992" s="416">
        <v>2.2200000000000002</v>
      </c>
      <c r="BV992" s="416">
        <v>10720.4</v>
      </c>
      <c r="BW992" s="416">
        <v>4.8</v>
      </c>
      <c r="BX992" s="416">
        <v>5539.6</v>
      </c>
      <c r="BY992" s="416">
        <v>2874.8</v>
      </c>
      <c r="BZ992" s="416">
        <v>1524.5</v>
      </c>
      <c r="CA992" s="416">
        <v>542.5</v>
      </c>
      <c r="CB992" s="416">
        <v>153.80000000000001</v>
      </c>
      <c r="CC992" s="416">
        <v>50.9</v>
      </c>
      <c r="CD992" s="416">
        <v>27.3</v>
      </c>
      <c r="CE992" s="416">
        <v>2.2000000000000002</v>
      </c>
      <c r="CF992" s="416">
        <v>10720.4</v>
      </c>
      <c r="CG992" s="247"/>
      <c r="CH992" s="247"/>
      <c r="CI992" s="247"/>
      <c r="CJ992" s="247"/>
      <c r="CK992" s="247"/>
      <c r="CL992" s="247"/>
      <c r="CM992" s="247"/>
      <c r="CN992" s="247"/>
      <c r="CO992" s="247"/>
      <c r="CP992" s="247"/>
      <c r="CQ992" s="247"/>
      <c r="CR992" s="247"/>
      <c r="CS992" s="247"/>
      <c r="CT992" s="247"/>
      <c r="CU992" s="247"/>
      <c r="CV992" s="247"/>
      <c r="CW992" s="247"/>
      <c r="CX992" s="247"/>
      <c r="CY992" s="247"/>
      <c r="CZ992" s="247"/>
      <c r="DA992" s="247"/>
      <c r="DB992" s="247"/>
      <c r="DC992" s="247"/>
      <c r="DD992" s="247"/>
      <c r="DE992" s="247"/>
    </row>
    <row r="993" spans="1:109" x14ac:dyDescent="0.2">
      <c r="A993" s="150" t="s">
        <v>778</v>
      </c>
      <c r="B993" s="151" t="s">
        <v>276</v>
      </c>
      <c r="C993" s="152" t="s">
        <v>277</v>
      </c>
      <c r="D993" s="404" t="s">
        <v>777</v>
      </c>
      <c r="E993" s="416">
        <v>1246</v>
      </c>
      <c r="F993" s="416">
        <v>346650</v>
      </c>
      <c r="G993" s="416">
        <v>493097</v>
      </c>
      <c r="H993" s="416">
        <v>1023542</v>
      </c>
      <c r="I993" s="416">
        <v>486585</v>
      </c>
      <c r="J993" s="416">
        <v>141373</v>
      </c>
      <c r="K993" s="416">
        <v>85223</v>
      </c>
      <c r="L993" s="416">
        <v>28141</v>
      </c>
      <c r="M993" s="416">
        <v>0</v>
      </c>
      <c r="N993" s="416">
        <v>2605857</v>
      </c>
      <c r="O993" s="416">
        <v>1113</v>
      </c>
      <c r="P993" s="416">
        <v>328450</v>
      </c>
      <c r="Q993" s="416">
        <v>548395</v>
      </c>
      <c r="R993" s="416">
        <v>1176116</v>
      </c>
      <c r="S993" s="416">
        <v>412956</v>
      </c>
      <c r="T993" s="416">
        <v>138214</v>
      </c>
      <c r="U993" s="416">
        <v>38809</v>
      </c>
      <c r="V993" s="416">
        <v>13609</v>
      </c>
      <c r="W993" s="416">
        <v>0</v>
      </c>
      <c r="X993" s="416">
        <v>2657662</v>
      </c>
      <c r="Y993" s="416">
        <v>2359</v>
      </c>
      <c r="Z993" s="416">
        <v>675100</v>
      </c>
      <c r="AA993" s="416">
        <v>1041492</v>
      </c>
      <c r="AB993" s="416">
        <v>2199658</v>
      </c>
      <c r="AC993" s="416">
        <v>899541</v>
      </c>
      <c r="AD993" s="416">
        <v>279587</v>
      </c>
      <c r="AE993" s="416">
        <v>124032</v>
      </c>
      <c r="AF993" s="416">
        <v>41750</v>
      </c>
      <c r="AG993" s="416">
        <v>0</v>
      </c>
      <c r="AH993" s="416">
        <v>5263519</v>
      </c>
      <c r="AI993" s="416">
        <v>840.29444444444448</v>
      </c>
      <c r="AJ993" s="416">
        <v>1008.3533333333332</v>
      </c>
      <c r="AK993" s="416">
        <v>1176.4122222222222</v>
      </c>
      <c r="AL993" s="416">
        <v>1344.471111111111</v>
      </c>
      <c r="AM993" s="416">
        <v>1512.53</v>
      </c>
      <c r="AN993" s="416">
        <v>1848.6477777777779</v>
      </c>
      <c r="AO993" s="416">
        <v>2184.7655555555557</v>
      </c>
      <c r="AP993" s="416">
        <v>2520.8833333333332</v>
      </c>
      <c r="AQ993" s="416">
        <v>3025.06</v>
      </c>
      <c r="AR993" s="416">
        <v>0</v>
      </c>
      <c r="AS993" s="416">
        <v>1.4828135640284821</v>
      </c>
      <c r="AT993" s="416">
        <v>343.77830522369806</v>
      </c>
      <c r="AU993" s="416">
        <v>419.15324465819333</v>
      </c>
      <c r="AV993" s="416">
        <v>761.29713129656943</v>
      </c>
      <c r="AW993" s="416">
        <v>321.702710028892</v>
      </c>
      <c r="AX993" s="416">
        <v>76.473734856047926</v>
      </c>
      <c r="AY993" s="416">
        <v>39.007846761081403</v>
      </c>
      <c r="AZ993" s="416">
        <v>11.163150482965628</v>
      </c>
      <c r="BA993" s="416">
        <v>0</v>
      </c>
      <c r="BB993" s="416">
        <v>1974.0589368714764</v>
      </c>
      <c r="BC993" s="416">
        <v>1.3245357116883631</v>
      </c>
      <c r="BD993" s="416">
        <v>325.72907644807049</v>
      </c>
      <c r="BE993" s="416">
        <v>466.15887665982541</v>
      </c>
      <c r="BF993" s="416">
        <v>874.77967379159429</v>
      </c>
      <c r="BG993" s="416">
        <v>273.0233449915043</v>
      </c>
      <c r="BH993" s="416">
        <v>74.76491826157617</v>
      </c>
      <c r="BI993" s="416">
        <v>17.76346203431947</v>
      </c>
      <c r="BJ993" s="416">
        <v>5.3985044924728767</v>
      </c>
      <c r="BK993" s="416">
        <v>0</v>
      </c>
      <c r="BL993" s="416">
        <v>2038.9423923910515</v>
      </c>
      <c r="BM993" s="416">
        <v>2.81</v>
      </c>
      <c r="BN993" s="416">
        <v>669.51</v>
      </c>
      <c r="BO993" s="416">
        <v>885.31</v>
      </c>
      <c r="BP993" s="416">
        <v>1636.08</v>
      </c>
      <c r="BQ993" s="416">
        <v>594.73</v>
      </c>
      <c r="BR993" s="416">
        <v>151.24</v>
      </c>
      <c r="BS993" s="416">
        <v>56.77</v>
      </c>
      <c r="BT993" s="416">
        <v>16.559999999999999</v>
      </c>
      <c r="BU993" s="416">
        <v>0</v>
      </c>
      <c r="BV993" s="416">
        <v>4013.01</v>
      </c>
      <c r="BW993" s="416">
        <v>2.8</v>
      </c>
      <c r="BX993" s="416">
        <v>669.5</v>
      </c>
      <c r="BY993" s="416">
        <v>885.3</v>
      </c>
      <c r="BZ993" s="416">
        <v>1636.1</v>
      </c>
      <c r="CA993" s="416">
        <v>594.70000000000005</v>
      </c>
      <c r="CB993" s="416">
        <v>151.19999999999999</v>
      </c>
      <c r="CC993" s="416">
        <v>56.8</v>
      </c>
      <c r="CD993" s="416">
        <v>16.600000000000001</v>
      </c>
      <c r="CE993" s="416">
        <v>0</v>
      </c>
      <c r="CF993" s="416">
        <v>4012.9999999999995</v>
      </c>
      <c r="CG993" s="247"/>
      <c r="CH993" s="247"/>
      <c r="CI993" s="247"/>
      <c r="CJ993" s="247"/>
      <c r="CK993" s="247"/>
      <c r="CL993" s="247"/>
      <c r="CM993" s="247"/>
      <c r="CN993" s="247"/>
      <c r="CO993" s="247"/>
      <c r="CP993" s="247"/>
      <c r="CQ993" s="247"/>
      <c r="CR993" s="247"/>
      <c r="CS993" s="247"/>
      <c r="CT993" s="247"/>
      <c r="CU993" s="247"/>
      <c r="CV993" s="247"/>
      <c r="CW993" s="247"/>
      <c r="CX993" s="247"/>
      <c r="CY993" s="247"/>
      <c r="CZ993" s="247"/>
      <c r="DA993" s="247"/>
      <c r="DB993" s="247"/>
      <c r="DC993" s="247"/>
      <c r="DD993" s="247"/>
      <c r="DE993" s="247"/>
    </row>
    <row r="994" spans="1:109" x14ac:dyDescent="0.2">
      <c r="A994" s="150" t="s">
        <v>780</v>
      </c>
      <c r="B994" s="151" t="s">
        <v>276</v>
      </c>
      <c r="C994" s="152" t="s">
        <v>69</v>
      </c>
      <c r="D994" s="404" t="s">
        <v>779</v>
      </c>
      <c r="E994" s="416">
        <v>0</v>
      </c>
      <c r="F994" s="416">
        <v>112508</v>
      </c>
      <c r="G994" s="416">
        <v>552821</v>
      </c>
      <c r="H994" s="416">
        <v>545474</v>
      </c>
      <c r="I994" s="416">
        <v>299923.74</v>
      </c>
      <c r="J994" s="416">
        <v>132262</v>
      </c>
      <c r="K994" s="416">
        <v>62952</v>
      </c>
      <c r="L994" s="416">
        <v>43183</v>
      </c>
      <c r="M994" s="416">
        <v>1037.51</v>
      </c>
      <c r="N994" s="416">
        <v>1750161.25</v>
      </c>
      <c r="O994" s="416">
        <v>0</v>
      </c>
      <c r="P994" s="416">
        <v>64665.18</v>
      </c>
      <c r="Q994" s="416">
        <v>334437</v>
      </c>
      <c r="R994" s="416">
        <v>557440</v>
      </c>
      <c r="S994" s="416">
        <v>255598.61</v>
      </c>
      <c r="T994" s="416">
        <v>101648</v>
      </c>
      <c r="U994" s="416">
        <v>26768</v>
      </c>
      <c r="V994" s="416">
        <v>11900</v>
      </c>
      <c r="W994" s="416">
        <v>1646.21</v>
      </c>
      <c r="X994" s="416">
        <v>1354103</v>
      </c>
      <c r="Y994" s="416">
        <v>0</v>
      </c>
      <c r="Z994" s="416">
        <v>177173.18</v>
      </c>
      <c r="AA994" s="416">
        <v>887258</v>
      </c>
      <c r="AB994" s="416">
        <v>1102914</v>
      </c>
      <c r="AC994" s="416">
        <v>555522.35</v>
      </c>
      <c r="AD994" s="416">
        <v>233910</v>
      </c>
      <c r="AE994" s="416">
        <v>89720</v>
      </c>
      <c r="AF994" s="416">
        <v>55083</v>
      </c>
      <c r="AG994" s="416">
        <v>2683.7200000000003</v>
      </c>
      <c r="AH994" s="416">
        <v>3104264.25</v>
      </c>
      <c r="AI994" s="416">
        <v>840.69444444444446</v>
      </c>
      <c r="AJ994" s="416">
        <v>1008.8333333333333</v>
      </c>
      <c r="AK994" s="416">
        <v>1176.9722222222222</v>
      </c>
      <c r="AL994" s="416">
        <v>1345.1111111111111</v>
      </c>
      <c r="AM994" s="416">
        <v>1513.25</v>
      </c>
      <c r="AN994" s="416">
        <v>1849.5277777777778</v>
      </c>
      <c r="AO994" s="416">
        <v>2185.8055555555557</v>
      </c>
      <c r="AP994" s="416">
        <v>2522.0833333333335</v>
      </c>
      <c r="AQ994" s="416">
        <v>3026.5</v>
      </c>
      <c r="AR994" s="416">
        <v>0</v>
      </c>
      <c r="AS994" s="416">
        <v>0</v>
      </c>
      <c r="AT994" s="416">
        <v>111.52288121592599</v>
      </c>
      <c r="AU994" s="416">
        <v>469.69757617238207</v>
      </c>
      <c r="AV994" s="416">
        <v>405.52337683793161</v>
      </c>
      <c r="AW994" s="416">
        <v>198.19840740128862</v>
      </c>
      <c r="AX994" s="416">
        <v>71.511226589369656</v>
      </c>
      <c r="AY994" s="416">
        <v>28.800365997788763</v>
      </c>
      <c r="AZ994" s="416">
        <v>17.121956054848834</v>
      </c>
      <c r="BA994" s="416">
        <v>0.3428085246984966</v>
      </c>
      <c r="BB994" s="416">
        <v>1302.7185987942341</v>
      </c>
      <c r="BC994" s="416">
        <v>0</v>
      </c>
      <c r="BD994" s="416">
        <v>64.098972410375026</v>
      </c>
      <c r="BE994" s="416">
        <v>284.15029147294143</v>
      </c>
      <c r="BF994" s="416">
        <v>414.41929621675206</v>
      </c>
      <c r="BG994" s="416">
        <v>168.90706096150669</v>
      </c>
      <c r="BH994" s="416">
        <v>54.958893411231095</v>
      </c>
      <c r="BI994" s="416">
        <v>12.24628601202201</v>
      </c>
      <c r="BJ994" s="416">
        <v>4.7183214934743098</v>
      </c>
      <c r="BK994" s="416">
        <v>0.54393193457789524</v>
      </c>
      <c r="BL994" s="416">
        <v>1004.0430539128805</v>
      </c>
      <c r="BM994" s="416">
        <v>0</v>
      </c>
      <c r="BN994" s="416">
        <v>175.62</v>
      </c>
      <c r="BO994" s="416">
        <v>753.85</v>
      </c>
      <c r="BP994" s="416">
        <v>819.94</v>
      </c>
      <c r="BQ994" s="416">
        <v>367.11</v>
      </c>
      <c r="BR994" s="416">
        <v>126.47</v>
      </c>
      <c r="BS994" s="416">
        <v>41.05</v>
      </c>
      <c r="BT994" s="416">
        <v>21.84</v>
      </c>
      <c r="BU994" s="416">
        <v>0.89</v>
      </c>
      <c r="BV994" s="416">
        <v>2306.77</v>
      </c>
      <c r="BW994" s="416">
        <v>0</v>
      </c>
      <c r="BX994" s="416">
        <v>0</v>
      </c>
      <c r="BY994" s="416">
        <v>0</v>
      </c>
      <c r="BZ994" s="416">
        <v>0</v>
      </c>
      <c r="CA994" s="416">
        <v>0</v>
      </c>
      <c r="CB994" s="416">
        <v>0</v>
      </c>
      <c r="CC994" s="416">
        <v>0</v>
      </c>
      <c r="CD994" s="416">
        <v>0</v>
      </c>
      <c r="CE994" s="416">
        <v>0</v>
      </c>
      <c r="CF994" s="416">
        <v>0</v>
      </c>
      <c r="CG994" s="247"/>
      <c r="CH994" s="247"/>
      <c r="CI994" s="247"/>
      <c r="CJ994" s="247"/>
      <c r="CK994" s="247"/>
      <c r="CL994" s="247"/>
      <c r="CM994" s="247"/>
      <c r="CN994" s="247"/>
      <c r="CO994" s="247"/>
      <c r="CP994" s="247"/>
      <c r="CQ994" s="247"/>
      <c r="CR994" s="247"/>
      <c r="CS994" s="247"/>
      <c r="CT994" s="247"/>
      <c r="CU994" s="247"/>
      <c r="CV994" s="247"/>
      <c r="CW994" s="247"/>
      <c r="CX994" s="247"/>
      <c r="CY994" s="247"/>
      <c r="CZ994" s="247"/>
      <c r="DA994" s="247"/>
      <c r="DB994" s="247"/>
      <c r="DC994" s="247"/>
      <c r="DD994" s="247"/>
      <c r="DE994" s="247"/>
    </row>
    <row r="995" spans="1:109" x14ac:dyDescent="0.2">
      <c r="A995" s="150" t="s">
        <v>782</v>
      </c>
      <c r="B995" s="151" t="s">
        <v>276</v>
      </c>
      <c r="C995" s="152" t="s">
        <v>277</v>
      </c>
      <c r="D995" s="404" t="s">
        <v>781</v>
      </c>
      <c r="E995" s="416">
        <v>682</v>
      </c>
      <c r="F995" s="416">
        <v>158823</v>
      </c>
      <c r="G995" s="416">
        <v>615035</v>
      </c>
      <c r="H995" s="416">
        <v>1013777</v>
      </c>
      <c r="I995" s="416">
        <v>397466</v>
      </c>
      <c r="J995" s="416">
        <v>155397</v>
      </c>
      <c r="K995" s="416">
        <v>56158</v>
      </c>
      <c r="L995" s="416">
        <v>22604</v>
      </c>
      <c r="M995" s="416">
        <v>0</v>
      </c>
      <c r="N995" s="416">
        <v>2419942</v>
      </c>
      <c r="O995" s="416">
        <v>875</v>
      </c>
      <c r="P995" s="416">
        <v>121410</v>
      </c>
      <c r="Q995" s="416">
        <v>781422</v>
      </c>
      <c r="R995" s="416">
        <v>1278496</v>
      </c>
      <c r="S995" s="416">
        <v>343539</v>
      </c>
      <c r="T995" s="416">
        <v>121181</v>
      </c>
      <c r="U995" s="416">
        <v>29801</v>
      </c>
      <c r="V995" s="416">
        <v>22410</v>
      </c>
      <c r="W995" s="416">
        <v>0</v>
      </c>
      <c r="X995" s="416">
        <v>2699134</v>
      </c>
      <c r="Y995" s="416">
        <v>1557</v>
      </c>
      <c r="Z995" s="416">
        <v>280233</v>
      </c>
      <c r="AA995" s="416">
        <v>1396457</v>
      </c>
      <c r="AB995" s="416">
        <v>2292273</v>
      </c>
      <c r="AC995" s="416">
        <v>741005</v>
      </c>
      <c r="AD995" s="416">
        <v>276578</v>
      </c>
      <c r="AE995" s="416">
        <v>85959</v>
      </c>
      <c r="AF995" s="416">
        <v>45014</v>
      </c>
      <c r="AG995" s="416">
        <v>0</v>
      </c>
      <c r="AH995" s="416">
        <v>5119076</v>
      </c>
      <c r="AI995" s="416">
        <v>875.82222222222231</v>
      </c>
      <c r="AJ995" s="416">
        <v>1050.9866666666667</v>
      </c>
      <c r="AK995" s="416">
        <v>1226.151111111111</v>
      </c>
      <c r="AL995" s="416">
        <v>1401.3155555555554</v>
      </c>
      <c r="AM995" s="416">
        <v>1576.48</v>
      </c>
      <c r="AN995" s="416">
        <v>1926.808888888889</v>
      </c>
      <c r="AO995" s="416">
        <v>2277.137777777778</v>
      </c>
      <c r="AP995" s="416">
        <v>2627.4666666666667</v>
      </c>
      <c r="AQ995" s="416">
        <v>3152.96</v>
      </c>
      <c r="AR995" s="416">
        <v>0</v>
      </c>
      <c r="AS995" s="416">
        <v>0.77869684360093361</v>
      </c>
      <c r="AT995" s="416">
        <v>151.117997056734</v>
      </c>
      <c r="AU995" s="416">
        <v>501.59804483043598</v>
      </c>
      <c r="AV995" s="416">
        <v>723.44661841571099</v>
      </c>
      <c r="AW995" s="416">
        <v>252.12245001522379</v>
      </c>
      <c r="AX995" s="416">
        <v>80.649928955648022</v>
      </c>
      <c r="AY995" s="416">
        <v>24.661661032563295</v>
      </c>
      <c r="AZ995" s="416">
        <v>8.6029635643966298</v>
      </c>
      <c r="BA995" s="416">
        <v>0</v>
      </c>
      <c r="BB995" s="416">
        <v>1742.9783607143136</v>
      </c>
      <c r="BC995" s="416">
        <v>0.99906119963462892</v>
      </c>
      <c r="BD995" s="416">
        <v>115.52001928346697</v>
      </c>
      <c r="BE995" s="416">
        <v>637.29665366603354</v>
      </c>
      <c r="BF995" s="416">
        <v>912.3541053486249</v>
      </c>
      <c r="BG995" s="416">
        <v>217.91522886430528</v>
      </c>
      <c r="BH995" s="416">
        <v>62.892070250869601</v>
      </c>
      <c r="BI995" s="416">
        <v>13.08704299354355</v>
      </c>
      <c r="BJ995" s="416">
        <v>8.5291281843093465</v>
      </c>
      <c r="BK995" s="416">
        <v>0</v>
      </c>
      <c r="BL995" s="416">
        <v>1968.5933097907878</v>
      </c>
      <c r="BM995" s="416">
        <v>1.78</v>
      </c>
      <c r="BN995" s="416">
        <v>266.64</v>
      </c>
      <c r="BO995" s="416">
        <v>1138.8900000000001</v>
      </c>
      <c r="BP995" s="416">
        <v>1635.8</v>
      </c>
      <c r="BQ995" s="416">
        <v>470.04</v>
      </c>
      <c r="BR995" s="416">
        <v>143.54</v>
      </c>
      <c r="BS995" s="416">
        <v>37.75</v>
      </c>
      <c r="BT995" s="416">
        <v>17.13</v>
      </c>
      <c r="BU995" s="416">
        <v>0</v>
      </c>
      <c r="BV995" s="416">
        <v>3711.5699999999997</v>
      </c>
      <c r="BW995" s="416">
        <v>0</v>
      </c>
      <c r="BX995" s="416">
        <v>0</v>
      </c>
      <c r="BY995" s="416">
        <v>0</v>
      </c>
      <c r="BZ995" s="416">
        <v>0</v>
      </c>
      <c r="CA995" s="416">
        <v>0</v>
      </c>
      <c r="CB995" s="416">
        <v>0</v>
      </c>
      <c r="CC995" s="416">
        <v>0</v>
      </c>
      <c r="CD995" s="416">
        <v>0</v>
      </c>
      <c r="CE995" s="416">
        <v>0</v>
      </c>
      <c r="CF995" s="416">
        <v>0</v>
      </c>
      <c r="CG995" s="247"/>
      <c r="CH995" s="247"/>
      <c r="CI995" s="247"/>
      <c r="CJ995" s="247"/>
      <c r="CK995" s="247"/>
      <c r="CL995" s="247"/>
      <c r="CM995" s="247"/>
      <c r="CN995" s="247"/>
      <c r="CO995" s="247"/>
      <c r="CP995" s="247"/>
      <c r="CQ995" s="247"/>
      <c r="CR995" s="247"/>
      <c r="CS995" s="247"/>
      <c r="CT995" s="247"/>
      <c r="CU995" s="247"/>
      <c r="CV995" s="247"/>
      <c r="CW995" s="247"/>
      <c r="CX995" s="247"/>
      <c r="CY995" s="247"/>
      <c r="CZ995" s="247"/>
      <c r="DA995" s="247"/>
      <c r="DB995" s="247"/>
      <c r="DC995" s="247"/>
      <c r="DD995" s="247"/>
      <c r="DE995" s="247"/>
    </row>
    <row r="996" spans="1:109" x14ac:dyDescent="0.2">
      <c r="A996" s="150" t="s">
        <v>784</v>
      </c>
      <c r="B996" s="151" t="s">
        <v>282</v>
      </c>
      <c r="C996" s="152" t="s">
        <v>283</v>
      </c>
      <c r="D996" s="404" t="s">
        <v>783</v>
      </c>
      <c r="E996" s="416">
        <v>27286.34</v>
      </c>
      <c r="F996" s="416">
        <v>7046237</v>
      </c>
      <c r="G996" s="416">
        <v>1246974</v>
      </c>
      <c r="H996" s="416">
        <v>719608</v>
      </c>
      <c r="I996" s="416">
        <v>228938</v>
      </c>
      <c r="J996" s="416">
        <v>130500</v>
      </c>
      <c r="K996" s="416">
        <v>17861</v>
      </c>
      <c r="L996" s="416">
        <v>11833</v>
      </c>
      <c r="M996" s="416">
        <v>0</v>
      </c>
      <c r="N996" s="416">
        <v>9429237.3399999999</v>
      </c>
      <c r="O996" s="416">
        <v>32217</v>
      </c>
      <c r="P996" s="416">
        <v>6951605</v>
      </c>
      <c r="Q996" s="416">
        <v>698656</v>
      </c>
      <c r="R996" s="416">
        <v>275711</v>
      </c>
      <c r="S996" s="416">
        <v>111698</v>
      </c>
      <c r="T996" s="416">
        <v>43188</v>
      </c>
      <c r="U996" s="416">
        <v>16347</v>
      </c>
      <c r="V996" s="416">
        <v>2823</v>
      </c>
      <c r="W996" s="416">
        <v>0</v>
      </c>
      <c r="X996" s="416">
        <v>8132245</v>
      </c>
      <c r="Y996" s="416">
        <v>59503.34</v>
      </c>
      <c r="Z996" s="416">
        <v>13997842</v>
      </c>
      <c r="AA996" s="416">
        <v>1945630</v>
      </c>
      <c r="AB996" s="416">
        <v>995319</v>
      </c>
      <c r="AC996" s="416">
        <v>340636</v>
      </c>
      <c r="AD996" s="416">
        <v>173688</v>
      </c>
      <c r="AE996" s="416">
        <v>34208</v>
      </c>
      <c r="AF996" s="416">
        <v>14656</v>
      </c>
      <c r="AG996" s="416">
        <v>0</v>
      </c>
      <c r="AH996" s="416">
        <v>17561482.34</v>
      </c>
      <c r="AI996" s="416">
        <v>774.09444444444443</v>
      </c>
      <c r="AJ996" s="416">
        <v>928.91333333333318</v>
      </c>
      <c r="AK996" s="416">
        <v>1083.7322222222222</v>
      </c>
      <c r="AL996" s="416">
        <v>1238.5511111111109</v>
      </c>
      <c r="AM996" s="416">
        <v>1393.37</v>
      </c>
      <c r="AN996" s="416">
        <v>1703.0077777777778</v>
      </c>
      <c r="AO996" s="416">
        <v>2012.6455555555553</v>
      </c>
      <c r="AP996" s="416">
        <v>2322.2833333333333</v>
      </c>
      <c r="AQ996" s="416">
        <v>2786.74</v>
      </c>
      <c r="AR996" s="416">
        <v>0</v>
      </c>
      <c r="AS996" s="416">
        <v>35.249368078830464</v>
      </c>
      <c r="AT996" s="416">
        <v>7585.4622246782992</v>
      </c>
      <c r="AU996" s="416">
        <v>1150.629255484391</v>
      </c>
      <c r="AV996" s="416">
        <v>581.00791605962536</v>
      </c>
      <c r="AW996" s="416">
        <v>164.30524555573896</v>
      </c>
      <c r="AX996" s="416">
        <v>76.629127419656854</v>
      </c>
      <c r="AY996" s="416">
        <v>8.8743892091172434</v>
      </c>
      <c r="AZ996" s="416">
        <v>5.095416149335783</v>
      </c>
      <c r="BA996" s="416">
        <v>0</v>
      </c>
      <c r="BB996" s="416">
        <v>9607.2529426349938</v>
      </c>
      <c r="BC996" s="416">
        <v>41.618952611294915</v>
      </c>
      <c r="BD996" s="416">
        <v>7483.5883505458005</v>
      </c>
      <c r="BE996" s="416">
        <v>644.67585781235425</v>
      </c>
      <c r="BF996" s="416">
        <v>222.60768855365055</v>
      </c>
      <c r="BG996" s="416">
        <v>80.163919131314728</v>
      </c>
      <c r="BH996" s="416">
        <v>25.359837203066206</v>
      </c>
      <c r="BI996" s="416">
        <v>8.1221454790571403</v>
      </c>
      <c r="BJ996" s="416">
        <v>1.2156139431737443</v>
      </c>
      <c r="BK996" s="416">
        <v>0</v>
      </c>
      <c r="BL996" s="416">
        <v>8507.3523652797139</v>
      </c>
      <c r="BM996" s="416">
        <v>76.87</v>
      </c>
      <c r="BN996" s="416">
        <v>15069.05</v>
      </c>
      <c r="BO996" s="416">
        <v>1795.31</v>
      </c>
      <c r="BP996" s="416">
        <v>803.62</v>
      </c>
      <c r="BQ996" s="416">
        <v>244.47</v>
      </c>
      <c r="BR996" s="416">
        <v>101.99</v>
      </c>
      <c r="BS996" s="416">
        <v>17</v>
      </c>
      <c r="BT996" s="416">
        <v>6.31</v>
      </c>
      <c r="BU996" s="416">
        <v>0</v>
      </c>
      <c r="BV996" s="416">
        <v>18114.620000000003</v>
      </c>
      <c r="BW996" s="416">
        <v>0</v>
      </c>
      <c r="BX996" s="416">
        <v>0</v>
      </c>
      <c r="BY996" s="416">
        <v>0</v>
      </c>
      <c r="BZ996" s="416">
        <v>0</v>
      </c>
      <c r="CA996" s="416">
        <v>0</v>
      </c>
      <c r="CB996" s="416">
        <v>0</v>
      </c>
      <c r="CC996" s="416">
        <v>0</v>
      </c>
      <c r="CD996" s="416">
        <v>0</v>
      </c>
      <c r="CE996" s="416">
        <v>0</v>
      </c>
      <c r="CF996" s="416">
        <v>0</v>
      </c>
      <c r="CG996" s="247"/>
      <c r="CH996" s="247"/>
      <c r="CI996" s="247"/>
      <c r="CJ996" s="247"/>
      <c r="CK996" s="247"/>
      <c r="CL996" s="247"/>
      <c r="CM996" s="247"/>
      <c r="CN996" s="247"/>
      <c r="CO996" s="247"/>
      <c r="CP996" s="247"/>
      <c r="CQ996" s="247"/>
      <c r="CR996" s="247"/>
      <c r="CS996" s="247"/>
      <c r="CT996" s="247"/>
      <c r="CU996" s="247"/>
      <c r="CV996" s="247"/>
      <c r="CW996" s="247"/>
      <c r="CX996" s="247"/>
      <c r="CY996" s="247"/>
      <c r="CZ996" s="247"/>
      <c r="DA996" s="247"/>
      <c r="DB996" s="247"/>
      <c r="DC996" s="247"/>
      <c r="DD996" s="247"/>
      <c r="DE996" s="247"/>
    </row>
    <row r="997" spans="1:109" x14ac:dyDescent="0.2">
      <c r="A997" s="150" t="s">
        <v>786</v>
      </c>
      <c r="B997" s="151" t="s">
        <v>282</v>
      </c>
      <c r="C997" s="152" t="s">
        <v>286</v>
      </c>
      <c r="D997" s="404" t="s">
        <v>785</v>
      </c>
      <c r="E997" s="416">
        <v>17744.7</v>
      </c>
      <c r="F997" s="416">
        <v>6870793.4000000004</v>
      </c>
      <c r="G997" s="416">
        <v>2898693.57</v>
      </c>
      <c r="H997" s="416">
        <v>1478773.56</v>
      </c>
      <c r="I997" s="416">
        <v>640063.85</v>
      </c>
      <c r="J997" s="416">
        <v>242594.48</v>
      </c>
      <c r="K997" s="416">
        <v>88870.17</v>
      </c>
      <c r="L997" s="416">
        <v>26276.59</v>
      </c>
      <c r="M997" s="416">
        <v>799.91</v>
      </c>
      <c r="N997" s="416">
        <v>12264610.23</v>
      </c>
      <c r="O997" s="416">
        <v>16754.439999999999</v>
      </c>
      <c r="P997" s="416">
        <v>8519034.8399999999</v>
      </c>
      <c r="Q997" s="416">
        <v>2389015.62</v>
      </c>
      <c r="R997" s="416">
        <v>661201.98</v>
      </c>
      <c r="S997" s="416">
        <v>217897.27</v>
      </c>
      <c r="T997" s="416">
        <v>93901.55</v>
      </c>
      <c r="U997" s="416">
        <v>52853.16</v>
      </c>
      <c r="V997" s="416">
        <v>10901.25</v>
      </c>
      <c r="W997" s="416">
        <v>0</v>
      </c>
      <c r="X997" s="416">
        <v>11961560.109999999</v>
      </c>
      <c r="Y997" s="416">
        <v>34499.14</v>
      </c>
      <c r="Z997" s="416">
        <v>15389828.24</v>
      </c>
      <c r="AA997" s="416">
        <v>5287709.1899999995</v>
      </c>
      <c r="AB997" s="416">
        <v>2139975.54</v>
      </c>
      <c r="AC997" s="416">
        <v>857961.12</v>
      </c>
      <c r="AD997" s="416">
        <v>336496.03</v>
      </c>
      <c r="AE997" s="416">
        <v>141723.33000000002</v>
      </c>
      <c r="AF997" s="416">
        <v>37177.839999999997</v>
      </c>
      <c r="AG997" s="416">
        <v>799.91</v>
      </c>
      <c r="AH997" s="416">
        <v>24226170.34</v>
      </c>
      <c r="AI997" s="416">
        <v>888.7833333333333</v>
      </c>
      <c r="AJ997" s="416">
        <v>1066.54</v>
      </c>
      <c r="AK997" s="416">
        <v>1244.2966666666666</v>
      </c>
      <c r="AL997" s="416">
        <v>1422.0533333333333</v>
      </c>
      <c r="AM997" s="416">
        <v>1599.81</v>
      </c>
      <c r="AN997" s="416">
        <v>1955.3233333333335</v>
      </c>
      <c r="AO997" s="416">
        <v>2310.8366666666666</v>
      </c>
      <c r="AP997" s="416">
        <v>2666.35</v>
      </c>
      <c r="AQ997" s="416">
        <v>3199.62</v>
      </c>
      <c r="AR997" s="416">
        <v>0</v>
      </c>
      <c r="AS997" s="416">
        <v>19.965158362555556</v>
      </c>
      <c r="AT997" s="416">
        <v>6442.1338158906374</v>
      </c>
      <c r="AU997" s="416">
        <v>2329.583971132286</v>
      </c>
      <c r="AV997" s="416">
        <v>1039.8861458548204</v>
      </c>
      <c r="AW997" s="416">
        <v>400.08741663072487</v>
      </c>
      <c r="AX997" s="416">
        <v>124.06872861606861</v>
      </c>
      <c r="AY997" s="416">
        <v>38.458005830500063</v>
      </c>
      <c r="AZ997" s="416">
        <v>9.8548915183678059</v>
      </c>
      <c r="BA997" s="416">
        <v>0.25000156268556889</v>
      </c>
      <c r="BB997" s="416">
        <v>10404.288135398643</v>
      </c>
      <c r="BC997" s="416">
        <v>18.850983554297073</v>
      </c>
      <c r="BD997" s="416">
        <v>7987.5436833123931</v>
      </c>
      <c r="BE997" s="416">
        <v>1919.9726913999611</v>
      </c>
      <c r="BF997" s="416">
        <v>464.96285652671253</v>
      </c>
      <c r="BG997" s="416">
        <v>136.20196773366837</v>
      </c>
      <c r="BH997" s="416">
        <v>48.023540863659377</v>
      </c>
      <c r="BI997" s="416">
        <v>22.871871804007498</v>
      </c>
      <c r="BJ997" s="416">
        <v>4.0884542539426558</v>
      </c>
      <c r="BK997" s="416">
        <v>0</v>
      </c>
      <c r="BL997" s="416">
        <v>10602.516049448643</v>
      </c>
      <c r="BM997" s="416">
        <v>38.82</v>
      </c>
      <c r="BN997" s="416">
        <v>14429.68</v>
      </c>
      <c r="BO997" s="416">
        <v>4249.5600000000004</v>
      </c>
      <c r="BP997" s="416">
        <v>1504.85</v>
      </c>
      <c r="BQ997" s="416">
        <v>536.29</v>
      </c>
      <c r="BR997" s="416">
        <v>172.09</v>
      </c>
      <c r="BS997" s="416">
        <v>61.33</v>
      </c>
      <c r="BT997" s="416">
        <v>13.94</v>
      </c>
      <c r="BU997" s="416">
        <v>0.25</v>
      </c>
      <c r="BV997" s="416">
        <v>21006.81</v>
      </c>
      <c r="BW997" s="416">
        <v>38.799999999999997</v>
      </c>
      <c r="BX997" s="416">
        <v>14429.7</v>
      </c>
      <c r="BY997" s="416">
        <v>4249.6000000000004</v>
      </c>
      <c r="BZ997" s="416">
        <v>1504.9</v>
      </c>
      <c r="CA997" s="416">
        <v>536.29999999999995</v>
      </c>
      <c r="CB997" s="416">
        <v>172.1</v>
      </c>
      <c r="CC997" s="416">
        <v>61.3</v>
      </c>
      <c r="CD997" s="416">
        <v>13.9</v>
      </c>
      <c r="CE997" s="416">
        <v>0.3</v>
      </c>
      <c r="CF997" s="416">
        <v>21006.899999999998</v>
      </c>
      <c r="CG997" s="247"/>
      <c r="CH997" s="247"/>
      <c r="CI997" s="247"/>
      <c r="CJ997" s="247"/>
      <c r="CK997" s="247"/>
      <c r="CL997" s="247"/>
      <c r="CM997" s="247"/>
      <c r="CN997" s="247"/>
      <c r="CO997" s="247"/>
      <c r="CP997" s="247"/>
      <c r="CQ997" s="247"/>
      <c r="CR997" s="247"/>
      <c r="CS997" s="247"/>
      <c r="CT997" s="247"/>
      <c r="CU997" s="247"/>
      <c r="CV997" s="247"/>
      <c r="CW997" s="247"/>
      <c r="CX997" s="247"/>
      <c r="CY997" s="247"/>
      <c r="CZ997" s="247"/>
      <c r="DA997" s="247"/>
      <c r="DB997" s="247"/>
      <c r="DC997" s="247"/>
      <c r="DD997" s="247"/>
      <c r="DE997" s="247"/>
    </row>
    <row r="998" spans="1:109" x14ac:dyDescent="0.2">
      <c r="A998" s="150" t="s">
        <v>788</v>
      </c>
      <c r="B998" s="151" t="s">
        <v>280</v>
      </c>
      <c r="C998" s="152" t="s">
        <v>128</v>
      </c>
      <c r="D998" s="404" t="s">
        <v>787</v>
      </c>
      <c r="E998" s="416">
        <v>0</v>
      </c>
      <c r="F998" s="416">
        <v>216433</v>
      </c>
      <c r="G998" s="416">
        <v>1848692</v>
      </c>
      <c r="H998" s="416">
        <v>2501894</v>
      </c>
      <c r="I998" s="416">
        <v>2019603</v>
      </c>
      <c r="J998" s="416">
        <v>572617</v>
      </c>
      <c r="K998" s="416">
        <v>60959</v>
      </c>
      <c r="L998" s="416">
        <v>15929</v>
      </c>
      <c r="M998" s="416">
        <v>0</v>
      </c>
      <c r="N998" s="416">
        <v>7236127</v>
      </c>
      <c r="O998" s="416">
        <v>0</v>
      </c>
      <c r="P998" s="416">
        <v>581434</v>
      </c>
      <c r="Q998" s="416">
        <v>3811638</v>
      </c>
      <c r="R998" s="416">
        <v>3910082</v>
      </c>
      <c r="S998" s="416">
        <v>2366275</v>
      </c>
      <c r="T998" s="416">
        <v>454789</v>
      </c>
      <c r="U998" s="416">
        <v>45938</v>
      </c>
      <c r="V998" s="416">
        <v>6764</v>
      </c>
      <c r="W998" s="416">
        <v>0</v>
      </c>
      <c r="X998" s="416">
        <v>11176920</v>
      </c>
      <c r="Y998" s="416">
        <v>0</v>
      </c>
      <c r="Z998" s="416">
        <v>797867</v>
      </c>
      <c r="AA998" s="416">
        <v>5660330</v>
      </c>
      <c r="AB998" s="416">
        <v>6411976</v>
      </c>
      <c r="AC998" s="416">
        <v>4385878</v>
      </c>
      <c r="AD998" s="416">
        <v>1027406</v>
      </c>
      <c r="AE998" s="416">
        <v>106897</v>
      </c>
      <c r="AF998" s="416">
        <v>22693</v>
      </c>
      <c r="AG998" s="416">
        <v>0</v>
      </c>
      <c r="AH998" s="416">
        <v>18413047</v>
      </c>
      <c r="AI998" s="416">
        <v>804.00555555555559</v>
      </c>
      <c r="AJ998" s="416">
        <v>964.80666666666662</v>
      </c>
      <c r="AK998" s="416">
        <v>1125.6077777777778</v>
      </c>
      <c r="AL998" s="416">
        <v>1286.4088888888889</v>
      </c>
      <c r="AM998" s="416">
        <v>1447.21</v>
      </c>
      <c r="AN998" s="416">
        <v>1768.8122222222223</v>
      </c>
      <c r="AO998" s="416">
        <v>2090.4144444444446</v>
      </c>
      <c r="AP998" s="416">
        <v>2412.0166666666669</v>
      </c>
      <c r="AQ998" s="416">
        <v>2894.42</v>
      </c>
      <c r="AR998" s="416">
        <v>0</v>
      </c>
      <c r="AS998" s="416">
        <v>0</v>
      </c>
      <c r="AT998" s="416">
        <v>224.32784461135566</v>
      </c>
      <c r="AU998" s="416">
        <v>1642.3944792294928</v>
      </c>
      <c r="AV998" s="416">
        <v>1944.8668472440074</v>
      </c>
      <c r="AW998" s="416">
        <v>1395.5148181673703</v>
      </c>
      <c r="AX998" s="416">
        <v>323.72967170059502</v>
      </c>
      <c r="AY998" s="416">
        <v>29.161203015032104</v>
      </c>
      <c r="AZ998" s="416">
        <v>6.604017385175613</v>
      </c>
      <c r="BA998" s="416">
        <v>0</v>
      </c>
      <c r="BB998" s="416">
        <v>5566.5988813530275</v>
      </c>
      <c r="BC998" s="416">
        <v>0</v>
      </c>
      <c r="BD998" s="416">
        <v>602.64301656290388</v>
      </c>
      <c r="BE998" s="416">
        <v>3386.2932321994931</v>
      </c>
      <c r="BF998" s="416">
        <v>3039.532790679998</v>
      </c>
      <c r="BG998" s="416">
        <v>1635.0598738261897</v>
      </c>
      <c r="BH998" s="416">
        <v>257.11547799496333</v>
      </c>
      <c r="BI998" s="416">
        <v>21.975546582203528</v>
      </c>
      <c r="BJ998" s="416">
        <v>2.8042923970951001</v>
      </c>
      <c r="BK998" s="416">
        <v>0</v>
      </c>
      <c r="BL998" s="416">
        <v>8945.4242302428465</v>
      </c>
      <c r="BM998" s="416">
        <v>0</v>
      </c>
      <c r="BN998" s="416">
        <v>826.97</v>
      </c>
      <c r="BO998" s="416">
        <v>5028.6899999999996</v>
      </c>
      <c r="BP998" s="416">
        <v>4984.3999999999996</v>
      </c>
      <c r="BQ998" s="416">
        <v>3030.57</v>
      </c>
      <c r="BR998" s="416">
        <v>580.85</v>
      </c>
      <c r="BS998" s="416">
        <v>51.14</v>
      </c>
      <c r="BT998" s="416">
        <v>9.41</v>
      </c>
      <c r="BU998" s="416">
        <v>0</v>
      </c>
      <c r="BV998" s="416">
        <v>14512.029999999999</v>
      </c>
      <c r="BW998" s="416">
        <v>0</v>
      </c>
      <c r="BX998" s="416">
        <v>0</v>
      </c>
      <c r="BY998" s="416">
        <v>0</v>
      </c>
      <c r="BZ998" s="416">
        <v>0</v>
      </c>
      <c r="CA998" s="416">
        <v>0</v>
      </c>
      <c r="CB998" s="416">
        <v>0</v>
      </c>
      <c r="CC998" s="416">
        <v>0</v>
      </c>
      <c r="CD998" s="416">
        <v>0</v>
      </c>
      <c r="CE998" s="416">
        <v>0</v>
      </c>
      <c r="CF998" s="416">
        <v>0</v>
      </c>
      <c r="CG998" s="247"/>
      <c r="CH998" s="247"/>
      <c r="CI998" s="247"/>
      <c r="CJ998" s="247"/>
      <c r="CK998" s="247"/>
      <c r="CL998" s="247"/>
      <c r="CM998" s="247"/>
      <c r="CN998" s="247"/>
      <c r="CO998" s="247"/>
      <c r="CP998" s="247"/>
      <c r="CQ998" s="247"/>
      <c r="CR998" s="247"/>
      <c r="CS998" s="247"/>
      <c r="CT998" s="247"/>
      <c r="CU998" s="247"/>
      <c r="CV998" s="247"/>
      <c r="CW998" s="247"/>
      <c r="CX998" s="247"/>
      <c r="CY998" s="247"/>
      <c r="CZ998" s="247"/>
      <c r="DA998" s="247"/>
      <c r="DB998" s="247"/>
      <c r="DC998" s="247"/>
      <c r="DD998" s="247"/>
      <c r="DE998" s="247"/>
    </row>
    <row r="999" spans="1:109" x14ac:dyDescent="0.2">
      <c r="A999" s="150" t="s">
        <v>790</v>
      </c>
      <c r="B999" s="151" t="s">
        <v>292</v>
      </c>
      <c r="C999" s="152" t="s">
        <v>128</v>
      </c>
      <c r="D999" s="404" t="s">
        <v>789</v>
      </c>
      <c r="E999" s="416">
        <v>0</v>
      </c>
      <c r="F999" s="416">
        <v>185887.62</v>
      </c>
      <c r="G999" s="416">
        <v>568177.34</v>
      </c>
      <c r="H999" s="416">
        <v>1037162.74</v>
      </c>
      <c r="I999" s="416">
        <v>739775.13600000006</v>
      </c>
      <c r="J999" s="416">
        <v>481911.07</v>
      </c>
      <c r="K999" s="416">
        <v>264347.83</v>
      </c>
      <c r="L999" s="416">
        <v>133196.21</v>
      </c>
      <c r="M999" s="416">
        <v>6944.54</v>
      </c>
      <c r="N999" s="416">
        <v>3417402.486</v>
      </c>
      <c r="O999" s="416">
        <v>391.43</v>
      </c>
      <c r="P999" s="416">
        <v>512529.33</v>
      </c>
      <c r="Q999" s="416">
        <v>917119.37</v>
      </c>
      <c r="R999" s="416">
        <v>2058880.95</v>
      </c>
      <c r="S999" s="416">
        <v>1108319.19</v>
      </c>
      <c r="T999" s="416">
        <v>545147.35</v>
      </c>
      <c r="U999" s="416">
        <v>175216.23</v>
      </c>
      <c r="V999" s="416">
        <v>32717.88</v>
      </c>
      <c r="W999" s="416">
        <v>861.14</v>
      </c>
      <c r="X999" s="416">
        <v>5351182.8699999992</v>
      </c>
      <c r="Y999" s="416">
        <v>391.43</v>
      </c>
      <c r="Z999" s="416">
        <v>698416.95</v>
      </c>
      <c r="AA999" s="416">
        <v>1485296.71</v>
      </c>
      <c r="AB999" s="416">
        <v>3096043.69</v>
      </c>
      <c r="AC999" s="416">
        <v>1848094.3259999999</v>
      </c>
      <c r="AD999" s="416">
        <v>1027058.4199999999</v>
      </c>
      <c r="AE999" s="416">
        <v>439564.06000000006</v>
      </c>
      <c r="AF999" s="416">
        <v>165914.09</v>
      </c>
      <c r="AG999" s="416">
        <v>7805.68</v>
      </c>
      <c r="AH999" s="416">
        <v>8768585.3559999987</v>
      </c>
      <c r="AI999" s="416">
        <v>379.67777777777775</v>
      </c>
      <c r="AJ999" s="416">
        <v>455.61333333333329</v>
      </c>
      <c r="AK999" s="416">
        <v>531.54888888888888</v>
      </c>
      <c r="AL999" s="416">
        <v>607.48444444444442</v>
      </c>
      <c r="AM999" s="416">
        <v>683.42</v>
      </c>
      <c r="AN999" s="416">
        <v>835.29111111111115</v>
      </c>
      <c r="AO999" s="416">
        <v>987.16222222222211</v>
      </c>
      <c r="AP999" s="416">
        <v>1139.0333333333333</v>
      </c>
      <c r="AQ999" s="416">
        <v>1366.84</v>
      </c>
      <c r="AR999" s="416">
        <v>0</v>
      </c>
      <c r="AS999" s="416">
        <v>0</v>
      </c>
      <c r="AT999" s="416">
        <v>407.9942495098183</v>
      </c>
      <c r="AU999" s="416">
        <v>1068.9089035397601</v>
      </c>
      <c r="AV999" s="416">
        <v>1707.3074866114541</v>
      </c>
      <c r="AW999" s="416">
        <v>1082.4604723303387</v>
      </c>
      <c r="AX999" s="416">
        <v>576.9378646433313</v>
      </c>
      <c r="AY999" s="416">
        <v>267.78560205122204</v>
      </c>
      <c r="AZ999" s="416">
        <v>116.9379386029089</v>
      </c>
      <c r="BA999" s="416">
        <v>5.0807263469023445</v>
      </c>
      <c r="BB999" s="416">
        <v>5233.4132436357349</v>
      </c>
      <c r="BC999" s="416">
        <v>1.030953147405695</v>
      </c>
      <c r="BD999" s="416">
        <v>1124.9217099294724</v>
      </c>
      <c r="BE999" s="416">
        <v>1725.3716246441218</v>
      </c>
      <c r="BF999" s="416">
        <v>3389.1912275760146</v>
      </c>
      <c r="BG999" s="416">
        <v>1621.7248397764185</v>
      </c>
      <c r="BH999" s="416">
        <v>652.64354277018515</v>
      </c>
      <c r="BI999" s="416">
        <v>177.49486969382497</v>
      </c>
      <c r="BJ999" s="416">
        <v>28.724251558338946</v>
      </c>
      <c r="BK999" s="416">
        <v>0.63002253372742967</v>
      </c>
      <c r="BL999" s="416">
        <v>8721.7330416295081</v>
      </c>
      <c r="BM999" s="416">
        <v>1.03</v>
      </c>
      <c r="BN999" s="416">
        <v>1532.92</v>
      </c>
      <c r="BO999" s="416">
        <v>2794.28</v>
      </c>
      <c r="BP999" s="416">
        <v>5096.5</v>
      </c>
      <c r="BQ999" s="416">
        <v>2704.19</v>
      </c>
      <c r="BR999" s="416">
        <v>1229.58</v>
      </c>
      <c r="BS999" s="416">
        <v>445.28</v>
      </c>
      <c r="BT999" s="416">
        <v>145.66</v>
      </c>
      <c r="BU999" s="416">
        <v>5.71</v>
      </c>
      <c r="BV999" s="416">
        <v>13955.15</v>
      </c>
      <c r="BW999" s="416">
        <v>1.03</v>
      </c>
      <c r="BX999" s="416">
        <v>1532.92</v>
      </c>
      <c r="BY999" s="416">
        <v>2794.28</v>
      </c>
      <c r="BZ999" s="416">
        <v>5096.5</v>
      </c>
      <c r="CA999" s="416">
        <v>2704.19</v>
      </c>
      <c r="CB999" s="416">
        <v>1229.58</v>
      </c>
      <c r="CC999" s="416">
        <v>445.28</v>
      </c>
      <c r="CD999" s="416">
        <v>145.66</v>
      </c>
      <c r="CE999" s="416">
        <v>5.71</v>
      </c>
      <c r="CF999" s="416">
        <v>13955.15</v>
      </c>
      <c r="CG999" s="247"/>
      <c r="CH999" s="247"/>
      <c r="CI999" s="247"/>
      <c r="CJ999" s="247"/>
      <c r="CK999" s="247"/>
      <c r="CL999" s="247"/>
      <c r="CM999" s="247"/>
      <c r="CN999" s="247"/>
      <c r="CO999" s="247"/>
      <c r="CP999" s="247"/>
      <c r="CQ999" s="247"/>
      <c r="CR999" s="247"/>
      <c r="CS999" s="247"/>
      <c r="CT999" s="247"/>
      <c r="CU999" s="247"/>
      <c r="CV999" s="247"/>
      <c r="CW999" s="247"/>
      <c r="CX999" s="247"/>
      <c r="CY999" s="247"/>
      <c r="CZ999" s="247"/>
      <c r="DA999" s="247"/>
      <c r="DB999" s="247"/>
      <c r="DC999" s="247"/>
      <c r="DD999" s="247"/>
      <c r="DE999" s="247"/>
    </row>
    <row r="1000" spans="1:109" x14ac:dyDescent="0.2">
      <c r="A1000" s="150" t="s">
        <v>791</v>
      </c>
      <c r="B1000" s="151" t="s">
        <v>284</v>
      </c>
      <c r="C1000" s="152" t="s">
        <v>278</v>
      </c>
      <c r="D1000" s="404" t="s">
        <v>340</v>
      </c>
      <c r="E1000" s="416">
        <v>2836</v>
      </c>
      <c r="F1000" s="416">
        <v>2494522</v>
      </c>
      <c r="G1000" s="416">
        <v>1307094</v>
      </c>
      <c r="H1000" s="416">
        <v>1023115</v>
      </c>
      <c r="I1000" s="416">
        <v>311657</v>
      </c>
      <c r="J1000" s="416">
        <v>120906</v>
      </c>
      <c r="K1000" s="416">
        <v>57715</v>
      </c>
      <c r="L1000" s="416">
        <v>36365</v>
      </c>
      <c r="M1000" s="416">
        <v>0</v>
      </c>
      <c r="N1000" s="416">
        <v>5354210</v>
      </c>
      <c r="O1000" s="416">
        <v>3746</v>
      </c>
      <c r="P1000" s="416">
        <v>4305138</v>
      </c>
      <c r="Q1000" s="416">
        <v>1338700</v>
      </c>
      <c r="R1000" s="416">
        <v>552181</v>
      </c>
      <c r="S1000" s="416">
        <v>167040</v>
      </c>
      <c r="T1000" s="416">
        <v>79181</v>
      </c>
      <c r="U1000" s="416">
        <v>28203</v>
      </c>
      <c r="V1000" s="416">
        <v>6767</v>
      </c>
      <c r="W1000" s="416">
        <v>2456</v>
      </c>
      <c r="X1000" s="416">
        <v>6483412</v>
      </c>
      <c r="Y1000" s="416">
        <v>6582</v>
      </c>
      <c r="Z1000" s="416">
        <v>6799660</v>
      </c>
      <c r="AA1000" s="416">
        <v>2645794</v>
      </c>
      <c r="AB1000" s="416">
        <v>1575296</v>
      </c>
      <c r="AC1000" s="416">
        <v>478697</v>
      </c>
      <c r="AD1000" s="416">
        <v>200087</v>
      </c>
      <c r="AE1000" s="416">
        <v>85918</v>
      </c>
      <c r="AF1000" s="416">
        <v>43132</v>
      </c>
      <c r="AG1000" s="416">
        <v>2456</v>
      </c>
      <c r="AH1000" s="416">
        <v>11837622</v>
      </c>
      <c r="AI1000" s="416">
        <v>808.72222222222229</v>
      </c>
      <c r="AJ1000" s="416">
        <v>970.4666666666667</v>
      </c>
      <c r="AK1000" s="416">
        <v>1132.2111111111112</v>
      </c>
      <c r="AL1000" s="416">
        <v>1293.9555555555555</v>
      </c>
      <c r="AM1000" s="416">
        <v>1455.7</v>
      </c>
      <c r="AN1000" s="416">
        <v>1779.1888888888891</v>
      </c>
      <c r="AO1000" s="416">
        <v>2102.6777777777779</v>
      </c>
      <c r="AP1000" s="416">
        <v>2426.166666666667</v>
      </c>
      <c r="AQ1000" s="416">
        <v>2911.4</v>
      </c>
      <c r="AR1000" s="416">
        <v>0</v>
      </c>
      <c r="AS1000" s="416">
        <v>3.5067665040873806</v>
      </c>
      <c r="AT1000" s="416">
        <v>2570.4355292986193</v>
      </c>
      <c r="AU1000" s="416">
        <v>1154.4613784237331</v>
      </c>
      <c r="AV1000" s="416">
        <v>790.68789929243667</v>
      </c>
      <c r="AW1000" s="416">
        <v>214.09425018891255</v>
      </c>
      <c r="AX1000" s="416">
        <v>67.955685174892423</v>
      </c>
      <c r="AY1000" s="416">
        <v>27.448333077927085</v>
      </c>
      <c r="AZ1000" s="416">
        <v>14.988665246960224</v>
      </c>
      <c r="BA1000" s="416">
        <v>0</v>
      </c>
      <c r="BB1000" s="416">
        <v>4843.5785072075678</v>
      </c>
      <c r="BC1000" s="416">
        <v>4.6319983513086482</v>
      </c>
      <c r="BD1000" s="416">
        <v>4436.1523665590439</v>
      </c>
      <c r="BE1000" s="416">
        <v>1182.3766670919242</v>
      </c>
      <c r="BF1000" s="416">
        <v>426.73876829016967</v>
      </c>
      <c r="BG1000" s="416">
        <v>114.74891804630074</v>
      </c>
      <c r="BH1000" s="416">
        <v>44.503987459953656</v>
      </c>
      <c r="BI1000" s="416">
        <v>13.41289678240973</v>
      </c>
      <c r="BJ1000" s="416">
        <v>2.7891735934601907</v>
      </c>
      <c r="BK1000" s="416">
        <v>0.84358040805110945</v>
      </c>
      <c r="BL1000" s="416">
        <v>6226.1983565826213</v>
      </c>
      <c r="BM1000" s="416">
        <v>8.14</v>
      </c>
      <c r="BN1000" s="416">
        <v>7006.59</v>
      </c>
      <c r="BO1000" s="416">
        <v>2336.84</v>
      </c>
      <c r="BP1000" s="416">
        <v>1217.43</v>
      </c>
      <c r="BQ1000" s="416">
        <v>328.84</v>
      </c>
      <c r="BR1000" s="416">
        <v>112.46</v>
      </c>
      <c r="BS1000" s="416">
        <v>40.86</v>
      </c>
      <c r="BT1000" s="416">
        <v>17.78</v>
      </c>
      <c r="BU1000" s="416">
        <v>0.84</v>
      </c>
      <c r="BV1000" s="416">
        <v>11069.78</v>
      </c>
      <c r="BW1000" s="416">
        <v>8.14</v>
      </c>
      <c r="BX1000" s="416">
        <v>7006.56</v>
      </c>
      <c r="BY1000" s="416">
        <v>2336.84</v>
      </c>
      <c r="BZ1000" s="416">
        <v>1217.42</v>
      </c>
      <c r="CA1000" s="416">
        <v>328.84</v>
      </c>
      <c r="CB1000" s="416">
        <v>112.46</v>
      </c>
      <c r="CC1000" s="416">
        <v>40.86</v>
      </c>
      <c r="CD1000" s="416">
        <v>17.78</v>
      </c>
      <c r="CE1000" s="416">
        <v>0.84</v>
      </c>
      <c r="CF1000" s="416">
        <v>11069.740000000002</v>
      </c>
      <c r="CG1000" s="247"/>
      <c r="CH1000" s="247"/>
      <c r="CI1000" s="247"/>
      <c r="CJ1000" s="247"/>
      <c r="CK1000" s="247"/>
      <c r="CL1000" s="247"/>
      <c r="CM1000" s="247"/>
      <c r="CN1000" s="247"/>
      <c r="CO1000" s="247"/>
      <c r="CP1000" s="247"/>
      <c r="CQ1000" s="247"/>
      <c r="CR1000" s="247"/>
      <c r="CS1000" s="247"/>
      <c r="CT1000" s="247"/>
      <c r="CU1000" s="247"/>
      <c r="CV1000" s="247"/>
      <c r="CW1000" s="247"/>
      <c r="CX1000" s="247"/>
      <c r="CY1000" s="247"/>
      <c r="CZ1000" s="247"/>
      <c r="DA1000" s="247"/>
      <c r="DB1000" s="247"/>
      <c r="DC1000" s="247"/>
      <c r="DD1000" s="247"/>
      <c r="DE1000" s="247"/>
    </row>
    <row r="1001" spans="1:109" x14ac:dyDescent="0.2">
      <c r="A1001" s="150" t="s">
        <v>793</v>
      </c>
      <c r="B1001" s="151" t="s">
        <v>276</v>
      </c>
      <c r="C1001" s="152" t="s">
        <v>286</v>
      </c>
      <c r="D1001" s="404" t="s">
        <v>792</v>
      </c>
      <c r="E1001" s="416">
        <v>1300</v>
      </c>
      <c r="F1001" s="416">
        <v>451101</v>
      </c>
      <c r="G1001" s="416">
        <v>1114148</v>
      </c>
      <c r="H1001" s="416">
        <v>1039153</v>
      </c>
      <c r="I1001" s="416">
        <v>480572</v>
      </c>
      <c r="J1001" s="416">
        <v>161254</v>
      </c>
      <c r="K1001" s="416">
        <v>69339</v>
      </c>
      <c r="L1001" s="416">
        <v>34640</v>
      </c>
      <c r="M1001" s="416">
        <v>4343</v>
      </c>
      <c r="N1001" s="416">
        <v>3355850</v>
      </c>
      <c r="O1001" s="416">
        <v>1655</v>
      </c>
      <c r="P1001" s="416">
        <v>595412</v>
      </c>
      <c r="Q1001" s="416">
        <v>970802</v>
      </c>
      <c r="R1001" s="416">
        <v>859026</v>
      </c>
      <c r="S1001" s="416">
        <v>221073</v>
      </c>
      <c r="T1001" s="416">
        <v>61662</v>
      </c>
      <c r="U1001" s="416">
        <v>31267</v>
      </c>
      <c r="V1001" s="416">
        <v>15587</v>
      </c>
      <c r="W1001" s="416">
        <v>3508</v>
      </c>
      <c r="X1001" s="416">
        <v>2759992</v>
      </c>
      <c r="Y1001" s="416">
        <v>2955</v>
      </c>
      <c r="Z1001" s="416">
        <v>1046513</v>
      </c>
      <c r="AA1001" s="416">
        <v>2084950</v>
      </c>
      <c r="AB1001" s="416">
        <v>1898179</v>
      </c>
      <c r="AC1001" s="416">
        <v>701645</v>
      </c>
      <c r="AD1001" s="416">
        <v>222916</v>
      </c>
      <c r="AE1001" s="416">
        <v>100606</v>
      </c>
      <c r="AF1001" s="416">
        <v>50227</v>
      </c>
      <c r="AG1001" s="416">
        <v>7851</v>
      </c>
      <c r="AH1001" s="416">
        <v>6115842</v>
      </c>
      <c r="AI1001" s="416">
        <v>866.93888888888898</v>
      </c>
      <c r="AJ1001" s="416">
        <v>1040.3266666666666</v>
      </c>
      <c r="AK1001" s="416">
        <v>1213.7144444444446</v>
      </c>
      <c r="AL1001" s="416">
        <v>1387.1022222222221</v>
      </c>
      <c r="AM1001" s="416">
        <v>1560.49</v>
      </c>
      <c r="AN1001" s="416">
        <v>1907.2655555555557</v>
      </c>
      <c r="AO1001" s="416">
        <v>2254.0411111111111</v>
      </c>
      <c r="AP1001" s="416">
        <v>2600.8166666666666</v>
      </c>
      <c r="AQ1001" s="416">
        <v>3120.98</v>
      </c>
      <c r="AR1001" s="416">
        <v>0</v>
      </c>
      <c r="AS1001" s="416">
        <v>1.4995289940980074</v>
      </c>
      <c r="AT1001" s="416">
        <v>433.61476202987524</v>
      </c>
      <c r="AU1001" s="416">
        <v>917.96551083313568</v>
      </c>
      <c r="AV1001" s="416">
        <v>749.15387154034954</v>
      </c>
      <c r="AW1001" s="416">
        <v>307.96224262891786</v>
      </c>
      <c r="AX1001" s="416">
        <v>84.547219725272768</v>
      </c>
      <c r="AY1001" s="416">
        <v>30.762083112947263</v>
      </c>
      <c r="AZ1001" s="416">
        <v>13.31889342450128</v>
      </c>
      <c r="BA1001" s="416">
        <v>1.391550090035822</v>
      </c>
      <c r="BB1001" s="416">
        <v>2540.2156623791334</v>
      </c>
      <c r="BC1001" s="416">
        <v>1.909015757870925</v>
      </c>
      <c r="BD1001" s="416">
        <v>572.33176758582249</v>
      </c>
      <c r="BE1001" s="416">
        <v>799.86030029029337</v>
      </c>
      <c r="BF1001" s="416">
        <v>619.29538157886316</v>
      </c>
      <c r="BG1001" s="416">
        <v>141.66896295394395</v>
      </c>
      <c r="BH1001" s="416">
        <v>32.330054837087879</v>
      </c>
      <c r="BI1001" s="416">
        <v>13.87153049066935</v>
      </c>
      <c r="BJ1001" s="416">
        <v>5.9931175464117041</v>
      </c>
      <c r="BK1001" s="416">
        <v>1.1240059212170537</v>
      </c>
      <c r="BL1001" s="416">
        <v>2188.38413696218</v>
      </c>
      <c r="BM1001" s="416">
        <v>3.41</v>
      </c>
      <c r="BN1001" s="416">
        <v>1005.95</v>
      </c>
      <c r="BO1001" s="416">
        <v>1717.83</v>
      </c>
      <c r="BP1001" s="416">
        <v>1368.45</v>
      </c>
      <c r="BQ1001" s="416">
        <v>449.63</v>
      </c>
      <c r="BR1001" s="416">
        <v>116.88</v>
      </c>
      <c r="BS1001" s="416">
        <v>44.63</v>
      </c>
      <c r="BT1001" s="416">
        <v>19.309999999999999</v>
      </c>
      <c r="BU1001" s="416">
        <v>2.52</v>
      </c>
      <c r="BV1001" s="416">
        <v>4728.6100000000015</v>
      </c>
      <c r="BW1001" s="416">
        <v>3.41</v>
      </c>
      <c r="BX1001" s="416">
        <v>1005.95</v>
      </c>
      <c r="BY1001" s="416">
        <v>1717.83</v>
      </c>
      <c r="BZ1001" s="416">
        <v>1368.45</v>
      </c>
      <c r="CA1001" s="416">
        <v>449.63</v>
      </c>
      <c r="CB1001" s="416">
        <v>116.88</v>
      </c>
      <c r="CC1001" s="416">
        <v>44.63</v>
      </c>
      <c r="CD1001" s="416">
        <v>19.309999999999999</v>
      </c>
      <c r="CE1001" s="416">
        <v>2.52</v>
      </c>
      <c r="CF1001" s="416">
        <v>4728.6099999999997</v>
      </c>
      <c r="CG1001" s="247"/>
      <c r="CH1001" s="247"/>
      <c r="CI1001" s="247"/>
      <c r="CJ1001" s="247"/>
      <c r="CK1001" s="247"/>
      <c r="CL1001" s="247"/>
      <c r="CM1001" s="247"/>
      <c r="CN1001" s="247"/>
      <c r="CO1001" s="247"/>
      <c r="CP1001" s="247"/>
      <c r="CQ1001" s="247"/>
      <c r="CR1001" s="247"/>
      <c r="CS1001" s="247"/>
      <c r="CT1001" s="247"/>
      <c r="CU1001" s="247"/>
      <c r="CV1001" s="247"/>
      <c r="CW1001" s="247"/>
      <c r="CX1001" s="247"/>
      <c r="CY1001" s="247"/>
      <c r="CZ1001" s="247"/>
      <c r="DA1001" s="247"/>
      <c r="DB1001" s="247"/>
      <c r="DC1001" s="247"/>
      <c r="DD1001" s="247"/>
      <c r="DE1001" s="247"/>
    </row>
    <row r="1002" spans="1:109" x14ac:dyDescent="0.2">
      <c r="A1002" s="150" t="s">
        <v>795</v>
      </c>
      <c r="B1002" s="151" t="s">
        <v>276</v>
      </c>
      <c r="C1002" s="152" t="s">
        <v>69</v>
      </c>
      <c r="D1002" s="404" t="s">
        <v>794</v>
      </c>
      <c r="E1002" s="416">
        <v>0</v>
      </c>
      <c r="F1002" s="416">
        <v>36333</v>
      </c>
      <c r="G1002" s="416">
        <v>375351</v>
      </c>
      <c r="H1002" s="416">
        <v>760099</v>
      </c>
      <c r="I1002" s="416">
        <v>644038</v>
      </c>
      <c r="J1002" s="416">
        <v>179223</v>
      </c>
      <c r="K1002" s="416">
        <v>63929</v>
      </c>
      <c r="L1002" s="416">
        <v>29353</v>
      </c>
      <c r="M1002" s="416">
        <v>0</v>
      </c>
      <c r="N1002" s="416">
        <v>2088326</v>
      </c>
      <c r="O1002" s="416">
        <v>0</v>
      </c>
      <c r="P1002" s="416">
        <v>39043</v>
      </c>
      <c r="Q1002" s="416">
        <v>678187</v>
      </c>
      <c r="R1002" s="416">
        <v>1700344</v>
      </c>
      <c r="S1002" s="416">
        <v>1134522</v>
      </c>
      <c r="T1002" s="416">
        <v>207097</v>
      </c>
      <c r="U1002" s="416">
        <v>48754</v>
      </c>
      <c r="V1002" s="416">
        <v>12495</v>
      </c>
      <c r="W1002" s="416">
        <v>0</v>
      </c>
      <c r="X1002" s="416">
        <v>3820442</v>
      </c>
      <c r="Y1002" s="416">
        <v>0</v>
      </c>
      <c r="Z1002" s="416">
        <v>75376</v>
      </c>
      <c r="AA1002" s="416">
        <v>1053538</v>
      </c>
      <c r="AB1002" s="416">
        <v>2460443</v>
      </c>
      <c r="AC1002" s="416">
        <v>1778560</v>
      </c>
      <c r="AD1002" s="416">
        <v>386320</v>
      </c>
      <c r="AE1002" s="416">
        <v>112683</v>
      </c>
      <c r="AF1002" s="416">
        <v>41848</v>
      </c>
      <c r="AG1002" s="416">
        <v>0</v>
      </c>
      <c r="AH1002" s="416">
        <v>5908768</v>
      </c>
      <c r="AI1002" s="416">
        <v>854.8611111111112</v>
      </c>
      <c r="AJ1002" s="416">
        <v>1025.8333333333333</v>
      </c>
      <c r="AK1002" s="416">
        <v>1196.8055555555557</v>
      </c>
      <c r="AL1002" s="416">
        <v>1367.7777777777776</v>
      </c>
      <c r="AM1002" s="416">
        <v>1538.75</v>
      </c>
      <c r="AN1002" s="416">
        <v>1880.6944444444446</v>
      </c>
      <c r="AO1002" s="416">
        <v>2222.6388888888887</v>
      </c>
      <c r="AP1002" s="416">
        <v>2564.5833333333335</v>
      </c>
      <c r="AQ1002" s="416">
        <v>3077.5</v>
      </c>
      <c r="AR1002" s="416">
        <v>0</v>
      </c>
      <c r="AS1002" s="416">
        <v>0</v>
      </c>
      <c r="AT1002" s="416">
        <v>35.418034118602762</v>
      </c>
      <c r="AU1002" s="416">
        <v>313.62738772194496</v>
      </c>
      <c r="AV1002" s="416">
        <v>555.71819658813979</v>
      </c>
      <c r="AW1002" s="416">
        <v>418.54622258326566</v>
      </c>
      <c r="AX1002" s="416">
        <v>95.296181965881388</v>
      </c>
      <c r="AY1002" s="416">
        <v>28.762657001812162</v>
      </c>
      <c r="AZ1002" s="416">
        <v>11.445523964256701</v>
      </c>
      <c r="BA1002" s="416">
        <v>0</v>
      </c>
      <c r="BB1002" s="416">
        <v>1458.8142039439035</v>
      </c>
      <c r="BC1002" s="416">
        <v>0</v>
      </c>
      <c r="BD1002" s="416">
        <v>38.059788789601953</v>
      </c>
      <c r="BE1002" s="416">
        <v>566.66431472670297</v>
      </c>
      <c r="BF1002" s="416">
        <v>1243.1434606011373</v>
      </c>
      <c r="BG1002" s="416">
        <v>737.30105605199026</v>
      </c>
      <c r="BH1002" s="416">
        <v>110.11730300568642</v>
      </c>
      <c r="BI1002" s="416">
        <v>21.935187152408925</v>
      </c>
      <c r="BJ1002" s="416">
        <v>4.8721364744110476</v>
      </c>
      <c r="BK1002" s="416">
        <v>0</v>
      </c>
      <c r="BL1002" s="416">
        <v>2722.0932468019391</v>
      </c>
      <c r="BM1002" s="416">
        <v>0</v>
      </c>
      <c r="BN1002" s="416">
        <v>73.48</v>
      </c>
      <c r="BO1002" s="416">
        <v>880.29</v>
      </c>
      <c r="BP1002" s="416">
        <v>1798.86</v>
      </c>
      <c r="BQ1002" s="416">
        <v>1155.8499999999999</v>
      </c>
      <c r="BR1002" s="416">
        <v>205.41</v>
      </c>
      <c r="BS1002" s="416">
        <v>50.7</v>
      </c>
      <c r="BT1002" s="416">
        <v>16.32</v>
      </c>
      <c r="BU1002" s="416">
        <v>0</v>
      </c>
      <c r="BV1002" s="416">
        <v>4180.91</v>
      </c>
      <c r="BW1002" s="416">
        <v>0</v>
      </c>
      <c r="BX1002" s="416">
        <v>0</v>
      </c>
      <c r="BY1002" s="416">
        <v>0</v>
      </c>
      <c r="BZ1002" s="416">
        <v>0</v>
      </c>
      <c r="CA1002" s="416">
        <v>0</v>
      </c>
      <c r="CB1002" s="416">
        <v>0</v>
      </c>
      <c r="CC1002" s="416">
        <v>0</v>
      </c>
      <c r="CD1002" s="416">
        <v>0</v>
      </c>
      <c r="CE1002" s="416">
        <v>0</v>
      </c>
      <c r="CF1002" s="416">
        <v>0</v>
      </c>
      <c r="CG1002" s="247"/>
      <c r="CH1002" s="247"/>
      <c r="CI1002" s="247"/>
      <c r="CJ1002" s="247"/>
      <c r="CK1002" s="247"/>
      <c r="CL1002" s="247"/>
      <c r="CM1002" s="247"/>
      <c r="CN1002" s="247"/>
      <c r="CO1002" s="247"/>
      <c r="CP1002" s="247"/>
      <c r="CQ1002" s="247"/>
      <c r="CR1002" s="247"/>
      <c r="CS1002" s="247"/>
      <c r="CT1002" s="247"/>
      <c r="CU1002" s="247"/>
      <c r="CV1002" s="247"/>
      <c r="CW1002" s="247"/>
      <c r="CX1002" s="247"/>
      <c r="CY1002" s="247"/>
      <c r="CZ1002" s="247"/>
      <c r="DA1002" s="247"/>
      <c r="DB1002" s="247"/>
      <c r="DC1002" s="247"/>
      <c r="DD1002" s="247"/>
      <c r="DE1002" s="247"/>
    </row>
    <row r="1003" spans="1:109" x14ac:dyDescent="0.2">
      <c r="A1003" s="150" t="s">
        <v>797</v>
      </c>
      <c r="B1003" s="151" t="s">
        <v>276</v>
      </c>
      <c r="C1003" s="152" t="s">
        <v>69</v>
      </c>
      <c r="D1003" s="404" t="s">
        <v>796</v>
      </c>
      <c r="E1003" s="416">
        <v>9164</v>
      </c>
      <c r="F1003" s="416">
        <v>2065010</v>
      </c>
      <c r="G1003" s="416">
        <v>1327940</v>
      </c>
      <c r="H1003" s="416">
        <v>691659</v>
      </c>
      <c r="I1003" s="416">
        <v>180788</v>
      </c>
      <c r="J1003" s="416">
        <v>62620</v>
      </c>
      <c r="K1003" s="416">
        <v>15779</v>
      </c>
      <c r="L1003" s="416">
        <v>4954</v>
      </c>
      <c r="M1003" s="416">
        <v>0</v>
      </c>
      <c r="N1003" s="416">
        <v>4357914</v>
      </c>
      <c r="O1003" s="416">
        <v>8496</v>
      </c>
      <c r="P1003" s="416">
        <v>2716773</v>
      </c>
      <c r="Q1003" s="416">
        <v>1112080</v>
      </c>
      <c r="R1003" s="416">
        <v>239506</v>
      </c>
      <c r="S1003" s="416">
        <v>75346</v>
      </c>
      <c r="T1003" s="416">
        <v>25296</v>
      </c>
      <c r="U1003" s="416">
        <v>4075</v>
      </c>
      <c r="V1003" s="416">
        <v>5236</v>
      </c>
      <c r="W1003" s="416">
        <v>0</v>
      </c>
      <c r="X1003" s="416">
        <v>4186808</v>
      </c>
      <c r="Y1003" s="416">
        <v>17660</v>
      </c>
      <c r="Z1003" s="416">
        <v>4781783</v>
      </c>
      <c r="AA1003" s="416">
        <v>2440020</v>
      </c>
      <c r="AB1003" s="416">
        <v>931165</v>
      </c>
      <c r="AC1003" s="416">
        <v>256134</v>
      </c>
      <c r="AD1003" s="416">
        <v>87916</v>
      </c>
      <c r="AE1003" s="416">
        <v>19854</v>
      </c>
      <c r="AF1003" s="416">
        <v>10190</v>
      </c>
      <c r="AG1003" s="416">
        <v>0</v>
      </c>
      <c r="AH1003" s="416">
        <v>8544722</v>
      </c>
      <c r="AI1003" s="416">
        <v>811.65555555555557</v>
      </c>
      <c r="AJ1003" s="416">
        <v>973.98666666666668</v>
      </c>
      <c r="AK1003" s="416">
        <v>1136.3177777777778</v>
      </c>
      <c r="AL1003" s="416">
        <v>1298.6488888888889</v>
      </c>
      <c r="AM1003" s="416">
        <v>1460.98</v>
      </c>
      <c r="AN1003" s="416">
        <v>1785.6422222222225</v>
      </c>
      <c r="AO1003" s="416">
        <v>2110.3044444444445</v>
      </c>
      <c r="AP1003" s="416">
        <v>2434.9666666666667</v>
      </c>
      <c r="AQ1003" s="416">
        <v>2921.96</v>
      </c>
      <c r="AR1003" s="416">
        <v>0</v>
      </c>
      <c r="AS1003" s="416">
        <v>11.290503634546674</v>
      </c>
      <c r="AT1003" s="416">
        <v>2120.1624936686335</v>
      </c>
      <c r="AU1003" s="416">
        <v>1168.6343608888749</v>
      </c>
      <c r="AV1003" s="416">
        <v>532.59892332543905</v>
      </c>
      <c r="AW1003" s="416">
        <v>123.74433599364809</v>
      </c>
      <c r="AX1003" s="416">
        <v>35.068615213449498</v>
      </c>
      <c r="AY1003" s="416">
        <v>7.4771202048782852</v>
      </c>
      <c r="AZ1003" s="416">
        <v>2.0345247710440937</v>
      </c>
      <c r="BA1003" s="416">
        <v>0</v>
      </c>
      <c r="BB1003" s="416">
        <v>4001.0108777005144</v>
      </c>
      <c r="BC1003" s="416">
        <v>10.467494421552656</v>
      </c>
      <c r="BD1003" s="416">
        <v>2789.3328450765925</v>
      </c>
      <c r="BE1003" s="416">
        <v>978.66989476730885</v>
      </c>
      <c r="BF1003" s="416">
        <v>184.42706265657299</v>
      </c>
      <c r="BG1003" s="416">
        <v>51.572232337198315</v>
      </c>
      <c r="BH1003" s="416">
        <v>14.16633169018554</v>
      </c>
      <c r="BI1003" s="416">
        <v>1.9310010035413532</v>
      </c>
      <c r="BJ1003" s="416">
        <v>2.1503374447288808</v>
      </c>
      <c r="BK1003" s="416">
        <v>0</v>
      </c>
      <c r="BL1003" s="416">
        <v>4032.7171993976813</v>
      </c>
      <c r="BM1003" s="416">
        <v>21.76</v>
      </c>
      <c r="BN1003" s="416">
        <v>4909.5</v>
      </c>
      <c r="BO1003" s="416">
        <v>2147.3000000000002</v>
      </c>
      <c r="BP1003" s="416">
        <v>717.03</v>
      </c>
      <c r="BQ1003" s="416">
        <v>175.32</v>
      </c>
      <c r="BR1003" s="416">
        <v>49.23</v>
      </c>
      <c r="BS1003" s="416">
        <v>9.41</v>
      </c>
      <c r="BT1003" s="416">
        <v>4.18</v>
      </c>
      <c r="BU1003" s="416">
        <v>0</v>
      </c>
      <c r="BV1003" s="416">
        <v>8033.73</v>
      </c>
      <c r="BW1003" s="416">
        <v>0</v>
      </c>
      <c r="BX1003" s="416">
        <v>0</v>
      </c>
      <c r="BY1003" s="416">
        <v>0</v>
      </c>
      <c r="BZ1003" s="416">
        <v>0</v>
      </c>
      <c r="CA1003" s="416">
        <v>0</v>
      </c>
      <c r="CB1003" s="416">
        <v>0</v>
      </c>
      <c r="CC1003" s="416">
        <v>0</v>
      </c>
      <c r="CD1003" s="416">
        <v>0</v>
      </c>
      <c r="CE1003" s="416">
        <v>0</v>
      </c>
      <c r="CF1003" s="416">
        <v>0</v>
      </c>
      <c r="CG1003" s="247"/>
      <c r="CH1003" s="247"/>
      <c r="CI1003" s="247"/>
      <c r="CJ1003" s="247"/>
      <c r="CK1003" s="247"/>
      <c r="CL1003" s="247"/>
      <c r="CM1003" s="247"/>
      <c r="CN1003" s="247"/>
      <c r="CO1003" s="247"/>
      <c r="CP1003" s="247"/>
      <c r="CQ1003" s="247"/>
      <c r="CR1003" s="247"/>
      <c r="CS1003" s="247"/>
      <c r="CT1003" s="247"/>
      <c r="CU1003" s="247"/>
      <c r="CV1003" s="247"/>
      <c r="CW1003" s="247"/>
      <c r="CX1003" s="247"/>
      <c r="CY1003" s="247"/>
      <c r="CZ1003" s="247"/>
      <c r="DA1003" s="247"/>
      <c r="DB1003" s="247"/>
      <c r="DC1003" s="247"/>
      <c r="DD1003" s="247"/>
      <c r="DE1003" s="247"/>
    </row>
    <row r="1004" spans="1:109" x14ac:dyDescent="0.2">
      <c r="A1004" s="150" t="s">
        <v>799</v>
      </c>
      <c r="B1004" s="151" t="s">
        <v>276</v>
      </c>
      <c r="C1004" s="152" t="s">
        <v>277</v>
      </c>
      <c r="D1004" s="404" t="s">
        <v>798</v>
      </c>
      <c r="E1004" s="416">
        <v>0</v>
      </c>
      <c r="F1004" s="416">
        <v>64218</v>
      </c>
      <c r="G1004" s="416">
        <v>471052</v>
      </c>
      <c r="H1004" s="416">
        <v>1101554</v>
      </c>
      <c r="I1004" s="416">
        <v>806467</v>
      </c>
      <c r="J1004" s="416">
        <v>295238</v>
      </c>
      <c r="K1004" s="416">
        <v>138959</v>
      </c>
      <c r="L1004" s="416">
        <v>59989</v>
      </c>
      <c r="M1004" s="416">
        <v>7894</v>
      </c>
      <c r="N1004" s="416">
        <v>2945371</v>
      </c>
      <c r="O1004" s="416">
        <v>0</v>
      </c>
      <c r="P1004" s="416">
        <v>66771</v>
      </c>
      <c r="Q1004" s="416">
        <v>462521</v>
      </c>
      <c r="R1004" s="416">
        <v>1058836</v>
      </c>
      <c r="S1004" s="416">
        <v>718006</v>
      </c>
      <c r="T1004" s="416">
        <v>127202</v>
      </c>
      <c r="U1004" s="416">
        <v>33610</v>
      </c>
      <c r="V1004" s="416">
        <v>13080</v>
      </c>
      <c r="W1004" s="416">
        <v>1241</v>
      </c>
      <c r="X1004" s="416">
        <v>2481267</v>
      </c>
      <c r="Y1004" s="416">
        <v>0</v>
      </c>
      <c r="Z1004" s="416">
        <v>130989</v>
      </c>
      <c r="AA1004" s="416">
        <v>933573</v>
      </c>
      <c r="AB1004" s="416">
        <v>2160390</v>
      </c>
      <c r="AC1004" s="416">
        <v>1524473</v>
      </c>
      <c r="AD1004" s="416">
        <v>422440</v>
      </c>
      <c r="AE1004" s="416">
        <v>172569</v>
      </c>
      <c r="AF1004" s="416">
        <v>73069</v>
      </c>
      <c r="AG1004" s="416">
        <v>9135</v>
      </c>
      <c r="AH1004" s="416">
        <v>5426638</v>
      </c>
      <c r="AI1004" s="416">
        <v>914.6</v>
      </c>
      <c r="AJ1004" s="416">
        <v>1097.52</v>
      </c>
      <c r="AK1004" s="416">
        <v>1280.44</v>
      </c>
      <c r="AL1004" s="416">
        <v>1463.36</v>
      </c>
      <c r="AM1004" s="416">
        <v>1646.28</v>
      </c>
      <c r="AN1004" s="416">
        <v>2012.1200000000001</v>
      </c>
      <c r="AO1004" s="416">
        <v>2377.96</v>
      </c>
      <c r="AP1004" s="416">
        <v>2743.8</v>
      </c>
      <c r="AQ1004" s="416">
        <v>3292.56</v>
      </c>
      <c r="AR1004" s="416">
        <v>0</v>
      </c>
      <c r="AS1004" s="416">
        <v>0</v>
      </c>
      <c r="AT1004" s="416">
        <v>58.5</v>
      </c>
      <c r="AU1004" s="416">
        <v>367.9</v>
      </c>
      <c r="AV1004" s="416">
        <v>752.8</v>
      </c>
      <c r="AW1004" s="416">
        <v>489.9</v>
      </c>
      <c r="AX1004" s="416">
        <v>146.69999999999999</v>
      </c>
      <c r="AY1004" s="416">
        <v>58.4</v>
      </c>
      <c r="AZ1004" s="416">
        <v>21.9</v>
      </c>
      <c r="BA1004" s="416">
        <v>2.4</v>
      </c>
      <c r="BB1004" s="416">
        <v>1898.5000000000002</v>
      </c>
      <c r="BC1004" s="416">
        <v>0</v>
      </c>
      <c r="BD1004" s="416">
        <v>60.8</v>
      </c>
      <c r="BE1004" s="416">
        <v>361.2</v>
      </c>
      <c r="BF1004" s="416">
        <v>723.6</v>
      </c>
      <c r="BG1004" s="416">
        <v>436.1</v>
      </c>
      <c r="BH1004" s="416">
        <v>63.2</v>
      </c>
      <c r="BI1004" s="416">
        <v>14.1</v>
      </c>
      <c r="BJ1004" s="416">
        <v>4.8</v>
      </c>
      <c r="BK1004" s="416">
        <v>0.4</v>
      </c>
      <c r="BL1004" s="416">
        <v>1664.1999999999998</v>
      </c>
      <c r="BM1004" s="416">
        <v>0</v>
      </c>
      <c r="BN1004" s="416">
        <v>119.3</v>
      </c>
      <c r="BO1004" s="416">
        <v>729.1</v>
      </c>
      <c r="BP1004" s="416">
        <v>1476.4</v>
      </c>
      <c r="BQ1004" s="416">
        <v>926</v>
      </c>
      <c r="BR1004" s="416">
        <v>209.9</v>
      </c>
      <c r="BS1004" s="416">
        <v>72.5</v>
      </c>
      <c r="BT1004" s="416">
        <v>26.7</v>
      </c>
      <c r="BU1004" s="416">
        <v>2.8</v>
      </c>
      <c r="BV1004" s="416">
        <v>3562.7000000000003</v>
      </c>
      <c r="BW1004" s="416">
        <v>0</v>
      </c>
      <c r="BX1004" s="416">
        <v>0</v>
      </c>
      <c r="BY1004" s="416">
        <v>0</v>
      </c>
      <c r="BZ1004" s="416">
        <v>0</v>
      </c>
      <c r="CA1004" s="416">
        <v>0</v>
      </c>
      <c r="CB1004" s="416">
        <v>0</v>
      </c>
      <c r="CC1004" s="416">
        <v>0</v>
      </c>
      <c r="CD1004" s="416">
        <v>0</v>
      </c>
      <c r="CE1004" s="416">
        <v>0</v>
      </c>
      <c r="CF1004" s="416">
        <v>0</v>
      </c>
      <c r="CG1004" s="247"/>
      <c r="CH1004" s="247"/>
      <c r="CI1004" s="247"/>
      <c r="CJ1004" s="247"/>
      <c r="CK1004" s="247"/>
      <c r="CL1004" s="247"/>
      <c r="CM1004" s="247"/>
      <c r="CN1004" s="247"/>
      <c r="CO1004" s="247"/>
      <c r="CP1004" s="247"/>
      <c r="CQ1004" s="247"/>
      <c r="CR1004" s="247"/>
      <c r="CS1004" s="247"/>
      <c r="CT1004" s="247"/>
      <c r="CU1004" s="247"/>
      <c r="CV1004" s="247"/>
      <c r="CW1004" s="247"/>
      <c r="CX1004" s="247"/>
      <c r="CY1004" s="247"/>
      <c r="CZ1004" s="247"/>
      <c r="DA1004" s="247"/>
      <c r="DB1004" s="247"/>
      <c r="DC1004" s="247"/>
      <c r="DD1004" s="247"/>
      <c r="DE1004" s="247"/>
    </row>
    <row r="1005" spans="1:109" x14ac:dyDescent="0.2">
      <c r="A1005" s="150" t="s">
        <v>801</v>
      </c>
      <c r="B1005" s="151" t="s">
        <v>276</v>
      </c>
      <c r="C1005" s="152" t="s">
        <v>277</v>
      </c>
      <c r="D1005" s="404" t="s">
        <v>800</v>
      </c>
      <c r="E1005" s="416">
        <v>2595</v>
      </c>
      <c r="F1005" s="416">
        <v>553380</v>
      </c>
      <c r="G1005" s="416">
        <v>1064314</v>
      </c>
      <c r="H1005" s="416">
        <v>1508636</v>
      </c>
      <c r="I1005" s="416">
        <v>920500</v>
      </c>
      <c r="J1005" s="416">
        <v>445353</v>
      </c>
      <c r="K1005" s="416">
        <v>190135</v>
      </c>
      <c r="L1005" s="416">
        <v>114315</v>
      </c>
      <c r="M1005" s="416">
        <v>2586</v>
      </c>
      <c r="N1005" s="416">
        <v>4801814</v>
      </c>
      <c r="O1005" s="416">
        <v>1509</v>
      </c>
      <c r="P1005" s="416">
        <v>420011</v>
      </c>
      <c r="Q1005" s="416">
        <v>1026255</v>
      </c>
      <c r="R1005" s="416">
        <v>1455807</v>
      </c>
      <c r="S1005" s="416">
        <v>767217</v>
      </c>
      <c r="T1005" s="416">
        <v>289967</v>
      </c>
      <c r="U1005" s="416">
        <v>123096</v>
      </c>
      <c r="V1005" s="416">
        <v>61285</v>
      </c>
      <c r="W1005" s="416">
        <v>10978</v>
      </c>
      <c r="X1005" s="416">
        <v>4156125</v>
      </c>
      <c r="Y1005" s="416">
        <v>4104</v>
      </c>
      <c r="Z1005" s="416">
        <v>973391</v>
      </c>
      <c r="AA1005" s="416">
        <v>2090569</v>
      </c>
      <c r="AB1005" s="416">
        <v>2964443</v>
      </c>
      <c r="AC1005" s="416">
        <v>1687717</v>
      </c>
      <c r="AD1005" s="416">
        <v>735320</v>
      </c>
      <c r="AE1005" s="416">
        <v>313231</v>
      </c>
      <c r="AF1005" s="416">
        <v>175600</v>
      </c>
      <c r="AG1005" s="416">
        <v>13564</v>
      </c>
      <c r="AH1005" s="416">
        <v>8957939</v>
      </c>
      <c r="AI1005" s="416">
        <v>943.1444444444445</v>
      </c>
      <c r="AJ1005" s="416">
        <v>1131.7733333333333</v>
      </c>
      <c r="AK1005" s="416">
        <v>1320.4022222222222</v>
      </c>
      <c r="AL1005" s="416">
        <v>1509.0311111111112</v>
      </c>
      <c r="AM1005" s="416">
        <v>1697.66</v>
      </c>
      <c r="AN1005" s="416">
        <v>2074.9177777777782</v>
      </c>
      <c r="AO1005" s="416">
        <v>2452.1755555555555</v>
      </c>
      <c r="AP1005" s="416">
        <v>2829.4333333333334</v>
      </c>
      <c r="AQ1005" s="416">
        <v>3395.32</v>
      </c>
      <c r="AR1005" s="416">
        <v>0</v>
      </c>
      <c r="AS1005" s="416">
        <v>2.7514343272504505</v>
      </c>
      <c r="AT1005" s="416">
        <v>488.94949518749337</v>
      </c>
      <c r="AU1005" s="416">
        <v>806.0528694118459</v>
      </c>
      <c r="AV1005" s="416">
        <v>999.73816900910663</v>
      </c>
      <c r="AW1005" s="416">
        <v>542.2169338972468</v>
      </c>
      <c r="AX1005" s="416">
        <v>214.6364568127465</v>
      </c>
      <c r="AY1005" s="416">
        <v>77.537270759117305</v>
      </c>
      <c r="AZ1005" s="416">
        <v>40.40208286700517</v>
      </c>
      <c r="BA1005" s="416">
        <v>0.76163660568076053</v>
      </c>
      <c r="BB1005" s="416">
        <v>3173.0463488774926</v>
      </c>
      <c r="BC1005" s="416">
        <v>1.59996701341847</v>
      </c>
      <c r="BD1005" s="416">
        <v>371.10876147167278</v>
      </c>
      <c r="BE1005" s="416">
        <v>777.22907666182527</v>
      </c>
      <c r="BF1005" s="416">
        <v>964.72961311452229</v>
      </c>
      <c r="BG1005" s="416">
        <v>451.92618074290493</v>
      </c>
      <c r="BH1005" s="416">
        <v>139.74867009455795</v>
      </c>
      <c r="BI1005" s="416">
        <v>50.198689780231433</v>
      </c>
      <c r="BJ1005" s="416">
        <v>21.659814097051235</v>
      </c>
      <c r="BK1005" s="416">
        <v>3.2332740360260592</v>
      </c>
      <c r="BL1005" s="416">
        <v>2781.4340470122102</v>
      </c>
      <c r="BM1005" s="416">
        <v>4.3499999999999996</v>
      </c>
      <c r="BN1005" s="416">
        <v>860.06</v>
      </c>
      <c r="BO1005" s="416">
        <v>1583.28</v>
      </c>
      <c r="BP1005" s="416">
        <v>1964.47</v>
      </c>
      <c r="BQ1005" s="416">
        <v>994.14</v>
      </c>
      <c r="BR1005" s="416">
        <v>354.39</v>
      </c>
      <c r="BS1005" s="416">
        <v>127.74</v>
      </c>
      <c r="BT1005" s="416">
        <v>62.06</v>
      </c>
      <c r="BU1005" s="416">
        <v>3.99</v>
      </c>
      <c r="BV1005" s="416">
        <v>5954.4800000000005</v>
      </c>
      <c r="BW1005" s="416">
        <v>4.3499999999999996</v>
      </c>
      <c r="BX1005" s="416">
        <v>860.06</v>
      </c>
      <c r="BY1005" s="416">
        <v>1583.28</v>
      </c>
      <c r="BZ1005" s="416">
        <v>1964.47</v>
      </c>
      <c r="CA1005" s="416">
        <v>994.14</v>
      </c>
      <c r="CB1005" s="416">
        <v>354.38</v>
      </c>
      <c r="CC1005" s="416">
        <v>127.74</v>
      </c>
      <c r="CD1005" s="416">
        <v>62.06</v>
      </c>
      <c r="CE1005" s="416">
        <v>4</v>
      </c>
      <c r="CF1005" s="416">
        <v>5954.4800000000005</v>
      </c>
      <c r="CG1005" s="247"/>
      <c r="CH1005" s="247"/>
      <c r="CI1005" s="247"/>
      <c r="CJ1005" s="247"/>
      <c r="CK1005" s="247"/>
      <c r="CL1005" s="247"/>
      <c r="CM1005" s="247"/>
      <c r="CN1005" s="247"/>
      <c r="CO1005" s="247"/>
      <c r="CP1005" s="247"/>
      <c r="CQ1005" s="247"/>
      <c r="CR1005" s="247"/>
      <c r="CS1005" s="247"/>
      <c r="CT1005" s="247"/>
      <c r="CU1005" s="247"/>
      <c r="CV1005" s="247"/>
      <c r="CW1005" s="247"/>
      <c r="CX1005" s="247"/>
      <c r="CY1005" s="247"/>
      <c r="CZ1005" s="247"/>
      <c r="DA1005" s="247"/>
      <c r="DB1005" s="247"/>
      <c r="DC1005" s="247"/>
      <c r="DD1005" s="247"/>
      <c r="DE1005" s="247"/>
    </row>
    <row r="1006" spans="1:109" x14ac:dyDescent="0.2">
      <c r="A1006" s="150" t="s">
        <v>803</v>
      </c>
      <c r="B1006" s="151" t="s">
        <v>276</v>
      </c>
      <c r="C1006" s="152" t="s">
        <v>279</v>
      </c>
      <c r="D1006" s="404" t="s">
        <v>802</v>
      </c>
      <c r="E1006" s="416">
        <v>961</v>
      </c>
      <c r="F1006" s="416">
        <v>904166</v>
      </c>
      <c r="G1006" s="416">
        <v>697954</v>
      </c>
      <c r="H1006" s="416">
        <v>263822</v>
      </c>
      <c r="I1006" s="416">
        <v>77449</v>
      </c>
      <c r="J1006" s="416">
        <v>37540</v>
      </c>
      <c r="K1006" s="416">
        <v>5366</v>
      </c>
      <c r="L1006" s="416">
        <v>3529</v>
      </c>
      <c r="M1006" s="416">
        <v>0</v>
      </c>
      <c r="N1006" s="416">
        <v>1990787</v>
      </c>
      <c r="O1006" s="416">
        <v>2836</v>
      </c>
      <c r="P1006" s="416">
        <v>1105560</v>
      </c>
      <c r="Q1006" s="416">
        <v>558110</v>
      </c>
      <c r="R1006" s="416">
        <v>196362</v>
      </c>
      <c r="S1006" s="416">
        <v>28853</v>
      </c>
      <c r="T1006" s="416">
        <v>21217</v>
      </c>
      <c r="U1006" s="416">
        <v>7196</v>
      </c>
      <c r="V1006" s="416">
        <v>1352</v>
      </c>
      <c r="W1006" s="416">
        <v>0</v>
      </c>
      <c r="X1006" s="416">
        <v>1921486</v>
      </c>
      <c r="Y1006" s="416">
        <v>3797</v>
      </c>
      <c r="Z1006" s="416">
        <v>2009726</v>
      </c>
      <c r="AA1006" s="416">
        <v>1256064</v>
      </c>
      <c r="AB1006" s="416">
        <v>460184</v>
      </c>
      <c r="AC1006" s="416">
        <v>106302</v>
      </c>
      <c r="AD1006" s="416">
        <v>58757</v>
      </c>
      <c r="AE1006" s="416">
        <v>12562</v>
      </c>
      <c r="AF1006" s="416">
        <v>4881</v>
      </c>
      <c r="AG1006" s="416">
        <v>0</v>
      </c>
      <c r="AH1006" s="416">
        <v>3912273</v>
      </c>
      <c r="AI1006" s="416">
        <v>789.42777777777781</v>
      </c>
      <c r="AJ1006" s="416">
        <v>947.31333333333328</v>
      </c>
      <c r="AK1006" s="416">
        <v>1105.1988888888889</v>
      </c>
      <c r="AL1006" s="416">
        <v>1263.0844444444444</v>
      </c>
      <c r="AM1006" s="416">
        <v>1420.97</v>
      </c>
      <c r="AN1006" s="416">
        <v>1736.7411111111112</v>
      </c>
      <c r="AO1006" s="416">
        <v>2052.5122222222221</v>
      </c>
      <c r="AP1006" s="416">
        <v>2368.2833333333333</v>
      </c>
      <c r="AQ1006" s="416">
        <v>2841.94</v>
      </c>
      <c r="AR1006" s="416">
        <v>0</v>
      </c>
      <c r="AS1006" s="416">
        <v>1.2173374525852059</v>
      </c>
      <c r="AT1006" s="416">
        <v>954.45294411563941</v>
      </c>
      <c r="AU1006" s="416">
        <v>631.51891213145143</v>
      </c>
      <c r="AV1006" s="416">
        <v>208.87122880848997</v>
      </c>
      <c r="AW1006" s="416">
        <v>54.5043174732753</v>
      </c>
      <c r="AX1006" s="416">
        <v>21.615196277574793</v>
      </c>
      <c r="AY1006" s="416">
        <v>2.6143571482318957</v>
      </c>
      <c r="AZ1006" s="416">
        <v>1.4901088692935107</v>
      </c>
      <c r="BA1006" s="416">
        <v>0</v>
      </c>
      <c r="BB1006" s="416">
        <v>1876.2844022765414</v>
      </c>
      <c r="BC1006" s="416">
        <v>3.5924755624678917</v>
      </c>
      <c r="BD1006" s="416">
        <v>1167.0478616719565</v>
      </c>
      <c r="BE1006" s="416">
        <v>504.98603066919077</v>
      </c>
      <c r="BF1006" s="416">
        <v>155.46228984426131</v>
      </c>
      <c r="BG1006" s="416">
        <v>20.305143669465224</v>
      </c>
      <c r="BH1006" s="416">
        <v>12.216558855122653</v>
      </c>
      <c r="BI1006" s="416">
        <v>3.5059474540955504</v>
      </c>
      <c r="BJ1006" s="416">
        <v>0.57087763992202512</v>
      </c>
      <c r="BK1006" s="416">
        <v>0</v>
      </c>
      <c r="BL1006" s="416">
        <v>1867.6871853664818</v>
      </c>
      <c r="BM1006" s="416">
        <v>4.8099999999999996</v>
      </c>
      <c r="BN1006" s="416">
        <v>2121.5</v>
      </c>
      <c r="BO1006" s="416">
        <v>1136.5</v>
      </c>
      <c r="BP1006" s="416">
        <v>364.33</v>
      </c>
      <c r="BQ1006" s="416">
        <v>74.81</v>
      </c>
      <c r="BR1006" s="416">
        <v>33.83</v>
      </c>
      <c r="BS1006" s="416">
        <v>6.12</v>
      </c>
      <c r="BT1006" s="416">
        <v>2.06</v>
      </c>
      <c r="BU1006" s="416">
        <v>0</v>
      </c>
      <c r="BV1006" s="416">
        <v>3743.9599999999996</v>
      </c>
      <c r="BW1006" s="416">
        <v>0</v>
      </c>
      <c r="BX1006" s="416">
        <v>0</v>
      </c>
      <c r="BY1006" s="416">
        <v>0</v>
      </c>
      <c r="BZ1006" s="416">
        <v>0</v>
      </c>
      <c r="CA1006" s="416">
        <v>0</v>
      </c>
      <c r="CB1006" s="416">
        <v>0</v>
      </c>
      <c r="CC1006" s="416">
        <v>0</v>
      </c>
      <c r="CD1006" s="416">
        <v>0</v>
      </c>
      <c r="CE1006" s="416">
        <v>0</v>
      </c>
      <c r="CF1006" s="416">
        <v>0</v>
      </c>
      <c r="CG1006" s="247"/>
      <c r="CH1006" s="247"/>
      <c r="CI1006" s="247"/>
      <c r="CJ1006" s="247"/>
      <c r="CK1006" s="247"/>
      <c r="CL1006" s="247"/>
      <c r="CM1006" s="247"/>
      <c r="CN1006" s="247"/>
      <c r="CO1006" s="247"/>
      <c r="CP1006" s="247"/>
      <c r="CQ1006" s="247"/>
      <c r="CR1006" s="247"/>
      <c r="CS1006" s="247"/>
      <c r="CT1006" s="247"/>
      <c r="CU1006" s="247"/>
      <c r="CV1006" s="247"/>
      <c r="CW1006" s="247"/>
      <c r="CX1006" s="247"/>
      <c r="CY1006" s="247"/>
      <c r="CZ1006" s="247"/>
      <c r="DA1006" s="247"/>
      <c r="DB1006" s="247"/>
      <c r="DC1006" s="247"/>
      <c r="DD1006" s="247"/>
      <c r="DE1006" s="247"/>
    </row>
    <row r="1007" spans="1:109" x14ac:dyDescent="0.2">
      <c r="A1007" s="150" t="s">
        <v>805</v>
      </c>
      <c r="B1007" s="151" t="s">
        <v>276</v>
      </c>
      <c r="C1007" s="152" t="s">
        <v>69</v>
      </c>
      <c r="D1007" s="404" t="s">
        <v>804</v>
      </c>
      <c r="E1007" s="416">
        <v>0</v>
      </c>
      <c r="F1007" s="416">
        <v>34998</v>
      </c>
      <c r="G1007" s="416">
        <v>462079</v>
      </c>
      <c r="H1007" s="416">
        <v>1347839</v>
      </c>
      <c r="I1007" s="416">
        <v>726915</v>
      </c>
      <c r="J1007" s="416">
        <v>136143</v>
      </c>
      <c r="K1007" s="416">
        <v>105881</v>
      </c>
      <c r="L1007" s="416">
        <v>41892</v>
      </c>
      <c r="M1007" s="416">
        <v>3104</v>
      </c>
      <c r="N1007" s="416">
        <v>2858851</v>
      </c>
      <c r="O1007" s="416">
        <v>0</v>
      </c>
      <c r="P1007" s="416">
        <v>105675</v>
      </c>
      <c r="Q1007" s="416">
        <v>859868</v>
      </c>
      <c r="R1007" s="416">
        <v>1707035</v>
      </c>
      <c r="S1007" s="416">
        <v>929517</v>
      </c>
      <c r="T1007" s="416">
        <v>145415</v>
      </c>
      <c r="U1007" s="416">
        <v>37365</v>
      </c>
      <c r="V1007" s="416">
        <v>29393</v>
      </c>
      <c r="W1007" s="416">
        <v>0</v>
      </c>
      <c r="X1007" s="416">
        <v>3814268</v>
      </c>
      <c r="Y1007" s="416">
        <v>0</v>
      </c>
      <c r="Z1007" s="416">
        <v>140673</v>
      </c>
      <c r="AA1007" s="416">
        <v>1321947</v>
      </c>
      <c r="AB1007" s="416">
        <v>3054874</v>
      </c>
      <c r="AC1007" s="416">
        <v>1656432</v>
      </c>
      <c r="AD1007" s="416">
        <v>281558</v>
      </c>
      <c r="AE1007" s="416">
        <v>143246</v>
      </c>
      <c r="AF1007" s="416">
        <v>71285</v>
      </c>
      <c r="AG1007" s="416">
        <v>3104</v>
      </c>
      <c r="AH1007" s="416">
        <v>6673119</v>
      </c>
      <c r="AI1007" s="416">
        <v>846.69444444444446</v>
      </c>
      <c r="AJ1007" s="416">
        <v>1016.0333333333333</v>
      </c>
      <c r="AK1007" s="416">
        <v>1185.3722222222223</v>
      </c>
      <c r="AL1007" s="416">
        <v>1354.711111111111</v>
      </c>
      <c r="AM1007" s="416">
        <v>1524.05</v>
      </c>
      <c r="AN1007" s="416">
        <v>1862.7277777777779</v>
      </c>
      <c r="AO1007" s="416">
        <v>2201.4055555555556</v>
      </c>
      <c r="AP1007" s="416">
        <v>2540.0833333333335</v>
      </c>
      <c r="AQ1007" s="416">
        <v>3048.1</v>
      </c>
      <c r="AR1007" s="416">
        <v>0</v>
      </c>
      <c r="AS1007" s="416">
        <v>0</v>
      </c>
      <c r="AT1007" s="416">
        <v>34.44572028476756</v>
      </c>
      <c r="AU1007" s="416">
        <v>389.81763815397881</v>
      </c>
      <c r="AV1007" s="416">
        <v>994.92724976214697</v>
      </c>
      <c r="AW1007" s="416">
        <v>476.96269807421015</v>
      </c>
      <c r="AX1007" s="416">
        <v>73.08797432677882</v>
      </c>
      <c r="AY1007" s="416">
        <v>48.096998634710651</v>
      </c>
      <c r="AZ1007" s="416">
        <v>16.4923722974968</v>
      </c>
      <c r="BA1007" s="416">
        <v>1.0183392933302713</v>
      </c>
      <c r="BB1007" s="416">
        <v>2034.84899082742</v>
      </c>
      <c r="BC1007" s="416">
        <v>0</v>
      </c>
      <c r="BD1007" s="416">
        <v>104.00741445490634</v>
      </c>
      <c r="BE1007" s="416">
        <v>725.3991479469646</v>
      </c>
      <c r="BF1007" s="416">
        <v>1260.0730783110791</v>
      </c>
      <c r="BG1007" s="416">
        <v>609.89928151963522</v>
      </c>
      <c r="BH1007" s="416">
        <v>78.065620610156543</v>
      </c>
      <c r="BI1007" s="416">
        <v>16.973246890244365</v>
      </c>
      <c r="BJ1007" s="416">
        <v>11.571667596207472</v>
      </c>
      <c r="BK1007" s="416">
        <v>0</v>
      </c>
      <c r="BL1007" s="416">
        <v>2805.989457329194</v>
      </c>
      <c r="BM1007" s="416">
        <v>0</v>
      </c>
      <c r="BN1007" s="416">
        <v>138.44999999999999</v>
      </c>
      <c r="BO1007" s="416">
        <v>1115.22</v>
      </c>
      <c r="BP1007" s="416">
        <v>2255</v>
      </c>
      <c r="BQ1007" s="416">
        <v>1086.8599999999999</v>
      </c>
      <c r="BR1007" s="416">
        <v>151.15</v>
      </c>
      <c r="BS1007" s="416">
        <v>65.069999999999993</v>
      </c>
      <c r="BT1007" s="416">
        <v>28.06</v>
      </c>
      <c r="BU1007" s="416">
        <v>1.02</v>
      </c>
      <c r="BV1007" s="416">
        <v>4840.83</v>
      </c>
      <c r="BW1007" s="416">
        <v>0</v>
      </c>
      <c r="BX1007" s="416">
        <v>0</v>
      </c>
      <c r="BY1007" s="416">
        <v>0</v>
      </c>
      <c r="BZ1007" s="416">
        <v>0</v>
      </c>
      <c r="CA1007" s="416">
        <v>0</v>
      </c>
      <c r="CB1007" s="416">
        <v>0</v>
      </c>
      <c r="CC1007" s="416">
        <v>0</v>
      </c>
      <c r="CD1007" s="416">
        <v>0</v>
      </c>
      <c r="CE1007" s="416">
        <v>0</v>
      </c>
      <c r="CF1007" s="416">
        <v>0</v>
      </c>
      <c r="CG1007" s="247"/>
      <c r="CH1007" s="247"/>
      <c r="CI1007" s="247"/>
      <c r="CJ1007" s="247"/>
      <c r="CK1007" s="247"/>
      <c r="CL1007" s="247"/>
      <c r="CM1007" s="247"/>
      <c r="CN1007" s="247"/>
      <c r="CO1007" s="247"/>
      <c r="CP1007" s="247"/>
      <c r="CQ1007" s="247"/>
      <c r="CR1007" s="247"/>
      <c r="CS1007" s="247"/>
      <c r="CT1007" s="247"/>
      <c r="CU1007" s="247"/>
      <c r="CV1007" s="247"/>
      <c r="CW1007" s="247"/>
      <c r="CX1007" s="247"/>
      <c r="CY1007" s="247"/>
      <c r="CZ1007" s="247"/>
      <c r="DA1007" s="247"/>
      <c r="DB1007" s="247"/>
      <c r="DC1007" s="247"/>
      <c r="DD1007" s="247"/>
      <c r="DE1007" s="247"/>
    </row>
    <row r="1008" spans="1:109" x14ac:dyDescent="0.2">
      <c r="A1008" s="150" t="s">
        <v>13</v>
      </c>
      <c r="B1008" s="151" t="s">
        <v>284</v>
      </c>
      <c r="C1008" s="152" t="s">
        <v>277</v>
      </c>
      <c r="D1008" s="404" t="s">
        <v>341</v>
      </c>
      <c r="E1008" s="416">
        <v>0</v>
      </c>
      <c r="F1008" s="416">
        <v>185707</v>
      </c>
      <c r="G1008" s="416">
        <v>793988</v>
      </c>
      <c r="H1008" s="416">
        <v>1332827</v>
      </c>
      <c r="I1008" s="416">
        <v>655105</v>
      </c>
      <c r="J1008" s="416">
        <v>186774</v>
      </c>
      <c r="K1008" s="416">
        <v>67500</v>
      </c>
      <c r="L1008" s="416">
        <v>14373</v>
      </c>
      <c r="M1008" s="416">
        <v>0</v>
      </c>
      <c r="N1008" s="416">
        <v>3236274</v>
      </c>
      <c r="O1008" s="416">
        <v>0</v>
      </c>
      <c r="P1008" s="416">
        <v>149497</v>
      </c>
      <c r="Q1008" s="416">
        <v>868780</v>
      </c>
      <c r="R1008" s="416">
        <v>1599824</v>
      </c>
      <c r="S1008" s="416">
        <v>705928</v>
      </c>
      <c r="T1008" s="416">
        <v>129006</v>
      </c>
      <c r="U1008" s="416">
        <v>57794</v>
      </c>
      <c r="V1008" s="416">
        <v>25132</v>
      </c>
      <c r="W1008" s="416">
        <v>0</v>
      </c>
      <c r="X1008" s="416">
        <v>3535961</v>
      </c>
      <c r="Y1008" s="416">
        <v>0</v>
      </c>
      <c r="Z1008" s="416">
        <v>335204</v>
      </c>
      <c r="AA1008" s="416">
        <v>1662768</v>
      </c>
      <c r="AB1008" s="416">
        <v>2932651</v>
      </c>
      <c r="AC1008" s="416">
        <v>1361033</v>
      </c>
      <c r="AD1008" s="416">
        <v>315780</v>
      </c>
      <c r="AE1008" s="416">
        <v>125294</v>
      </c>
      <c r="AF1008" s="416">
        <v>39505</v>
      </c>
      <c r="AG1008" s="416">
        <v>0</v>
      </c>
      <c r="AH1008" s="416">
        <v>6772235</v>
      </c>
      <c r="AI1008" s="416">
        <v>858.92222222222222</v>
      </c>
      <c r="AJ1008" s="416">
        <v>1030.7066666666665</v>
      </c>
      <c r="AK1008" s="416">
        <v>1202.4911111111112</v>
      </c>
      <c r="AL1008" s="416">
        <v>1374.2755555555555</v>
      </c>
      <c r="AM1008" s="416">
        <v>1546.06</v>
      </c>
      <c r="AN1008" s="416">
        <v>1889.6288888888889</v>
      </c>
      <c r="AO1008" s="416">
        <v>2233.1977777777774</v>
      </c>
      <c r="AP1008" s="416">
        <v>2576.7666666666669</v>
      </c>
      <c r="AQ1008" s="416">
        <v>3092.12</v>
      </c>
      <c r="AR1008" s="416">
        <v>0</v>
      </c>
      <c r="AS1008" s="416">
        <v>0</v>
      </c>
      <c r="AT1008" s="416">
        <v>180.17444342392923</v>
      </c>
      <c r="AU1008" s="416">
        <v>660.28596191979238</v>
      </c>
      <c r="AV1008" s="416">
        <v>969.83970544480815</v>
      </c>
      <c r="AW1008" s="416">
        <v>423.72546990414344</v>
      </c>
      <c r="AX1008" s="416">
        <v>98.841630278961304</v>
      </c>
      <c r="AY1008" s="416">
        <v>30.22571519266344</v>
      </c>
      <c r="AZ1008" s="416">
        <v>5.5779206499100935</v>
      </c>
      <c r="BA1008" s="416">
        <v>0</v>
      </c>
      <c r="BB1008" s="416">
        <v>2368.6708468142083</v>
      </c>
      <c r="BC1008" s="416">
        <v>0</v>
      </c>
      <c r="BD1008" s="416">
        <v>145.04320660258983</v>
      </c>
      <c r="BE1008" s="416">
        <v>722.4835110816249</v>
      </c>
      <c r="BF1008" s="416">
        <v>1164.1217029093309</v>
      </c>
      <c r="BG1008" s="416">
        <v>456.59806217093774</v>
      </c>
      <c r="BH1008" s="416">
        <v>68.270548126439877</v>
      </c>
      <c r="BI1008" s="416">
        <v>25.879481242145051</v>
      </c>
      <c r="BJ1008" s="416">
        <v>9.7533084097641733</v>
      </c>
      <c r="BK1008" s="416">
        <v>0</v>
      </c>
      <c r="BL1008" s="416">
        <v>2592.1498205428325</v>
      </c>
      <c r="BM1008" s="416">
        <v>0</v>
      </c>
      <c r="BN1008" s="416">
        <v>325.22000000000003</v>
      </c>
      <c r="BO1008" s="416">
        <v>1382.77</v>
      </c>
      <c r="BP1008" s="416">
        <v>2133.96</v>
      </c>
      <c r="BQ1008" s="416">
        <v>880.32</v>
      </c>
      <c r="BR1008" s="416">
        <v>167.11</v>
      </c>
      <c r="BS1008" s="416">
        <v>56.11</v>
      </c>
      <c r="BT1008" s="416">
        <v>15.33</v>
      </c>
      <c r="BU1008" s="416">
        <v>0</v>
      </c>
      <c r="BV1008" s="416">
        <v>4960.8199999999988</v>
      </c>
      <c r="BW1008" s="416">
        <v>0</v>
      </c>
      <c r="BX1008" s="416">
        <v>0</v>
      </c>
      <c r="BY1008" s="416">
        <v>0</v>
      </c>
      <c r="BZ1008" s="416">
        <v>0</v>
      </c>
      <c r="CA1008" s="416">
        <v>0</v>
      </c>
      <c r="CB1008" s="416">
        <v>0</v>
      </c>
      <c r="CC1008" s="416">
        <v>0</v>
      </c>
      <c r="CD1008" s="416">
        <v>0</v>
      </c>
      <c r="CE1008" s="416">
        <v>0</v>
      </c>
      <c r="CF1008" s="416">
        <v>0</v>
      </c>
      <c r="CG1008" s="247"/>
      <c r="CH1008" s="247"/>
      <c r="CI1008" s="247"/>
      <c r="CJ1008" s="247"/>
      <c r="CK1008" s="247"/>
      <c r="CL1008" s="247"/>
      <c r="CM1008" s="247"/>
      <c r="CN1008" s="247"/>
      <c r="CO1008" s="247"/>
      <c r="CP1008" s="247"/>
      <c r="CQ1008" s="247"/>
      <c r="CR1008" s="247"/>
      <c r="CS1008" s="247"/>
      <c r="CT1008" s="247"/>
      <c r="CU1008" s="247"/>
      <c r="CV1008" s="247"/>
      <c r="CW1008" s="247"/>
      <c r="CX1008" s="247"/>
      <c r="CY1008" s="247"/>
      <c r="CZ1008" s="247"/>
      <c r="DA1008" s="247"/>
      <c r="DB1008" s="247"/>
      <c r="DC1008" s="247"/>
      <c r="DD1008" s="247"/>
      <c r="DE1008" s="247"/>
    </row>
    <row r="1009" spans="1:192" x14ac:dyDescent="0.2">
      <c r="A1009" s="150" t="s">
        <v>15</v>
      </c>
      <c r="B1009" s="151" t="s">
        <v>276</v>
      </c>
      <c r="C1009" s="152" t="s">
        <v>285</v>
      </c>
      <c r="D1009" s="404" t="s">
        <v>14</v>
      </c>
      <c r="E1009" s="416">
        <v>712</v>
      </c>
      <c r="F1009" s="416">
        <v>453542</v>
      </c>
      <c r="G1009" s="416">
        <v>651104</v>
      </c>
      <c r="H1009" s="416">
        <v>381398</v>
      </c>
      <c r="I1009" s="416">
        <v>208781</v>
      </c>
      <c r="J1009" s="416">
        <v>108034</v>
      </c>
      <c r="K1009" s="416">
        <v>39144</v>
      </c>
      <c r="L1009" s="416">
        <v>22615</v>
      </c>
      <c r="M1009" s="416">
        <v>3285</v>
      </c>
      <c r="N1009" s="416">
        <v>1868615</v>
      </c>
      <c r="O1009" s="416">
        <v>2665</v>
      </c>
      <c r="P1009" s="416">
        <v>375146</v>
      </c>
      <c r="Q1009" s="416">
        <v>592693</v>
      </c>
      <c r="R1009" s="416">
        <v>228916</v>
      </c>
      <c r="S1009" s="416">
        <v>77867</v>
      </c>
      <c r="T1009" s="416">
        <v>35051</v>
      </c>
      <c r="U1009" s="416">
        <v>8190</v>
      </c>
      <c r="V1009" s="416">
        <v>2413</v>
      </c>
      <c r="W1009" s="416">
        <v>0</v>
      </c>
      <c r="X1009" s="416">
        <v>1322941</v>
      </c>
      <c r="Y1009" s="416">
        <v>3377</v>
      </c>
      <c r="Z1009" s="416">
        <v>828688</v>
      </c>
      <c r="AA1009" s="416">
        <v>1243797</v>
      </c>
      <c r="AB1009" s="416">
        <v>610314</v>
      </c>
      <c r="AC1009" s="416">
        <v>286648</v>
      </c>
      <c r="AD1009" s="416">
        <v>143085</v>
      </c>
      <c r="AE1009" s="416">
        <v>47334</v>
      </c>
      <c r="AF1009" s="416">
        <v>25028</v>
      </c>
      <c r="AG1009" s="416">
        <v>3285</v>
      </c>
      <c r="AH1009" s="416">
        <v>3191556</v>
      </c>
      <c r="AI1009" s="416">
        <v>932.4</v>
      </c>
      <c r="AJ1009" s="416">
        <v>1118.8799999999999</v>
      </c>
      <c r="AK1009" s="416">
        <v>1305.3599999999999</v>
      </c>
      <c r="AL1009" s="416">
        <v>1491.84</v>
      </c>
      <c r="AM1009" s="416">
        <v>1678.32</v>
      </c>
      <c r="AN1009" s="416">
        <v>2051.2800000000002</v>
      </c>
      <c r="AO1009" s="416">
        <v>2424.2399999999998</v>
      </c>
      <c r="AP1009" s="416">
        <v>2797.2</v>
      </c>
      <c r="AQ1009" s="416">
        <v>3356.64</v>
      </c>
      <c r="AR1009" s="416">
        <v>0</v>
      </c>
      <c r="AS1009" s="416">
        <v>0.76362076362076359</v>
      </c>
      <c r="AT1009" s="416">
        <v>405.35356785356788</v>
      </c>
      <c r="AU1009" s="416">
        <v>498.79267022124168</v>
      </c>
      <c r="AV1009" s="416">
        <v>255.65610253110253</v>
      </c>
      <c r="AW1009" s="416">
        <v>124.39880356547023</v>
      </c>
      <c r="AX1009" s="416">
        <v>52.666627666627662</v>
      </c>
      <c r="AY1009" s="416">
        <v>16.146916146916148</v>
      </c>
      <c r="AZ1009" s="416">
        <v>8.0848705848705862</v>
      </c>
      <c r="BA1009" s="416">
        <v>0.97865722865722871</v>
      </c>
      <c r="BB1009" s="416">
        <v>1362.8418365620746</v>
      </c>
      <c r="BC1009" s="416">
        <v>2.8582153582153582</v>
      </c>
      <c r="BD1009" s="416">
        <v>335.28707278707282</v>
      </c>
      <c r="BE1009" s="416">
        <v>454.04562725991303</v>
      </c>
      <c r="BF1009" s="416">
        <v>153.44540969540969</v>
      </c>
      <c r="BG1009" s="416">
        <v>46.39580056246723</v>
      </c>
      <c r="BH1009" s="416">
        <v>17.087379587379587</v>
      </c>
      <c r="BI1009" s="416">
        <v>3.3783783783783785</v>
      </c>
      <c r="BJ1009" s="416">
        <v>0.86264836264836275</v>
      </c>
      <c r="BK1009" s="416">
        <v>0</v>
      </c>
      <c r="BL1009" s="416">
        <v>1013.3605319914843</v>
      </c>
      <c r="BM1009" s="416">
        <v>3.62</v>
      </c>
      <c r="BN1009" s="416">
        <v>740.64</v>
      </c>
      <c r="BO1009" s="416">
        <v>952.84</v>
      </c>
      <c r="BP1009" s="416">
        <v>409.1</v>
      </c>
      <c r="BQ1009" s="416">
        <v>170.79</v>
      </c>
      <c r="BR1009" s="416">
        <v>69.75</v>
      </c>
      <c r="BS1009" s="416">
        <v>19.53</v>
      </c>
      <c r="BT1009" s="416">
        <v>8.9499999999999993</v>
      </c>
      <c r="BU1009" s="416">
        <v>0.98</v>
      </c>
      <c r="BV1009" s="416">
        <v>2376.1999999999998</v>
      </c>
      <c r="BW1009" s="416">
        <v>0</v>
      </c>
      <c r="BX1009" s="416">
        <v>0</v>
      </c>
      <c r="BY1009" s="416">
        <v>0</v>
      </c>
      <c r="BZ1009" s="416">
        <v>0</v>
      </c>
      <c r="CA1009" s="416">
        <v>0</v>
      </c>
      <c r="CB1009" s="416">
        <v>0</v>
      </c>
      <c r="CC1009" s="416">
        <v>0</v>
      </c>
      <c r="CD1009" s="416">
        <v>0</v>
      </c>
      <c r="CE1009" s="416">
        <v>0</v>
      </c>
      <c r="CF1009" s="416">
        <v>0</v>
      </c>
      <c r="CG1009" s="247"/>
      <c r="CH1009" s="247"/>
      <c r="CI1009" s="247"/>
      <c r="CJ1009" s="247"/>
      <c r="CK1009" s="247"/>
      <c r="CL1009" s="247"/>
      <c r="CM1009" s="247"/>
      <c r="CN1009" s="247"/>
      <c r="CO1009" s="247"/>
      <c r="CP1009" s="247"/>
      <c r="CQ1009" s="247"/>
      <c r="CR1009" s="247"/>
      <c r="CS1009" s="247"/>
      <c r="CT1009" s="247"/>
      <c r="CU1009" s="247"/>
      <c r="CV1009" s="247"/>
      <c r="CW1009" s="247"/>
      <c r="CX1009" s="247"/>
      <c r="CY1009" s="247"/>
      <c r="CZ1009" s="247"/>
      <c r="DA1009" s="247"/>
      <c r="DB1009" s="247"/>
      <c r="DC1009" s="247"/>
      <c r="DD1009" s="247"/>
      <c r="DE1009" s="247"/>
    </row>
    <row r="1010" spans="1:192" x14ac:dyDescent="0.2">
      <c r="A1010" s="150" t="s">
        <v>17</v>
      </c>
      <c r="B1010" s="151" t="s">
        <v>276</v>
      </c>
      <c r="C1010" s="152" t="s">
        <v>285</v>
      </c>
      <c r="D1010" s="404" t="s">
        <v>16</v>
      </c>
      <c r="E1010" s="416">
        <v>0</v>
      </c>
      <c r="F1010" s="416">
        <v>0</v>
      </c>
      <c r="G1010" s="416">
        <v>0</v>
      </c>
      <c r="H1010" s="416">
        <v>0</v>
      </c>
      <c r="I1010" s="416">
        <v>0</v>
      </c>
      <c r="J1010" s="416">
        <v>0</v>
      </c>
      <c r="K1010" s="416">
        <v>0</v>
      </c>
      <c r="L1010" s="416">
        <v>0</v>
      </c>
      <c r="M1010" s="416">
        <v>0</v>
      </c>
      <c r="N1010" s="416">
        <v>0</v>
      </c>
      <c r="O1010" s="416">
        <v>0</v>
      </c>
      <c r="P1010" s="416">
        <v>0</v>
      </c>
      <c r="Q1010" s="416">
        <v>0</v>
      </c>
      <c r="R1010" s="416">
        <v>0</v>
      </c>
      <c r="S1010" s="416">
        <v>0</v>
      </c>
      <c r="T1010" s="416">
        <v>0</v>
      </c>
      <c r="U1010" s="416">
        <v>0</v>
      </c>
      <c r="V1010" s="416">
        <v>0</v>
      </c>
      <c r="W1010" s="416">
        <v>0</v>
      </c>
      <c r="X1010" s="416">
        <v>0</v>
      </c>
      <c r="Y1010" s="416">
        <v>6938.92</v>
      </c>
      <c r="Z1010" s="416">
        <v>1678815.03</v>
      </c>
      <c r="AA1010" s="416">
        <v>2002767.98</v>
      </c>
      <c r="AB1010" s="416">
        <v>1759563.36</v>
      </c>
      <c r="AC1010" s="416">
        <v>779652.09</v>
      </c>
      <c r="AD1010" s="416">
        <v>369246.58</v>
      </c>
      <c r="AE1010" s="416">
        <v>124261.35</v>
      </c>
      <c r="AF1010" s="416">
        <v>37301.449999999997</v>
      </c>
      <c r="AG1010" s="416">
        <v>1932.35</v>
      </c>
      <c r="AH1010" s="416">
        <v>6760479.1099999994</v>
      </c>
      <c r="AI1010" s="416">
        <v>933.5777777777779</v>
      </c>
      <c r="AJ1010" s="416">
        <v>1120.2933333333333</v>
      </c>
      <c r="AK1010" s="416">
        <v>1307.008888888889</v>
      </c>
      <c r="AL1010" s="416">
        <v>1493.7244444444443</v>
      </c>
      <c r="AM1010" s="416">
        <v>1680.44</v>
      </c>
      <c r="AN1010" s="416">
        <v>2053.8711111111115</v>
      </c>
      <c r="AO1010" s="416">
        <v>2427.3022222222221</v>
      </c>
      <c r="AP1010" s="416">
        <v>2800.7333333333336</v>
      </c>
      <c r="AQ1010" s="416">
        <v>3360.88</v>
      </c>
      <c r="AR1010" s="416">
        <v>0</v>
      </c>
      <c r="AS1010" s="416">
        <v>0</v>
      </c>
      <c r="AT1010" s="416">
        <v>0</v>
      </c>
      <c r="AU1010" s="416">
        <v>0</v>
      </c>
      <c r="AV1010" s="416">
        <v>0</v>
      </c>
      <c r="AW1010" s="416">
        <v>0</v>
      </c>
      <c r="AX1010" s="416">
        <v>0</v>
      </c>
      <c r="AY1010" s="416">
        <v>0</v>
      </c>
      <c r="AZ1010" s="416">
        <v>0</v>
      </c>
      <c r="BA1010" s="416">
        <v>0</v>
      </c>
      <c r="BB1010" s="416">
        <v>0</v>
      </c>
      <c r="BC1010" s="416">
        <v>0</v>
      </c>
      <c r="BD1010" s="416">
        <v>0</v>
      </c>
      <c r="BE1010" s="416">
        <v>0</v>
      </c>
      <c r="BF1010" s="416">
        <v>0</v>
      </c>
      <c r="BG1010" s="416">
        <v>0</v>
      </c>
      <c r="BH1010" s="416">
        <v>0</v>
      </c>
      <c r="BI1010" s="416">
        <v>0</v>
      </c>
      <c r="BJ1010" s="416">
        <v>0</v>
      </c>
      <c r="BK1010" s="416">
        <v>0</v>
      </c>
      <c r="BL1010" s="416">
        <v>0</v>
      </c>
      <c r="BM1010" s="416">
        <v>0</v>
      </c>
      <c r="BN1010" s="416">
        <v>0</v>
      </c>
      <c r="BO1010" s="416">
        <v>0</v>
      </c>
      <c r="BP1010" s="416">
        <v>0</v>
      </c>
      <c r="BQ1010" s="416">
        <v>0</v>
      </c>
      <c r="BR1010" s="416">
        <v>0</v>
      </c>
      <c r="BS1010" s="416">
        <v>0</v>
      </c>
      <c r="BT1010" s="416">
        <v>0</v>
      </c>
      <c r="BU1010" s="416">
        <v>0</v>
      </c>
      <c r="BV1010" s="416">
        <v>0</v>
      </c>
      <c r="BW1010" s="416">
        <v>7.43</v>
      </c>
      <c r="BX1010" s="416">
        <v>1498.55</v>
      </c>
      <c r="BY1010" s="416">
        <v>1532.33</v>
      </c>
      <c r="BZ1010" s="416">
        <v>1177.97</v>
      </c>
      <c r="CA1010" s="416">
        <v>463.96</v>
      </c>
      <c r="CB1010" s="416">
        <v>179.78</v>
      </c>
      <c r="CC1010" s="416">
        <v>51.19</v>
      </c>
      <c r="CD1010" s="416">
        <v>13.32</v>
      </c>
      <c r="CE1010" s="416">
        <v>0.56999999999999995</v>
      </c>
      <c r="CF1010" s="416">
        <v>4925.0999999999985</v>
      </c>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row>
    <row r="1011" spans="1:192" x14ac:dyDescent="0.2">
      <c r="A1011" s="150" t="s">
        <v>19</v>
      </c>
      <c r="B1011" s="151" t="s">
        <v>276</v>
      </c>
      <c r="C1011" s="152" t="s">
        <v>278</v>
      </c>
      <c r="D1011" s="404" t="s">
        <v>18</v>
      </c>
      <c r="E1011" s="416">
        <v>2612</v>
      </c>
      <c r="F1011" s="416">
        <v>1836862</v>
      </c>
      <c r="G1011" s="416">
        <v>869511</v>
      </c>
      <c r="H1011" s="416">
        <v>733178</v>
      </c>
      <c r="I1011" s="416">
        <v>436574</v>
      </c>
      <c r="J1011" s="416">
        <v>191053</v>
      </c>
      <c r="K1011" s="416">
        <v>77858</v>
      </c>
      <c r="L1011" s="416">
        <v>26625</v>
      </c>
      <c r="M1011" s="416">
        <v>0</v>
      </c>
      <c r="N1011" s="416">
        <v>4174273</v>
      </c>
      <c r="O1011" s="416">
        <v>9696</v>
      </c>
      <c r="P1011" s="416">
        <v>1881548</v>
      </c>
      <c r="Q1011" s="416">
        <v>523054</v>
      </c>
      <c r="R1011" s="416">
        <v>286897</v>
      </c>
      <c r="S1011" s="416">
        <v>139264</v>
      </c>
      <c r="T1011" s="416">
        <v>71342</v>
      </c>
      <c r="U1011" s="416">
        <v>33499</v>
      </c>
      <c r="V1011" s="416">
        <v>24308</v>
      </c>
      <c r="W1011" s="416">
        <v>0</v>
      </c>
      <c r="X1011" s="416">
        <v>2969608</v>
      </c>
      <c r="Y1011" s="416">
        <v>12308</v>
      </c>
      <c r="Z1011" s="416">
        <v>3718410</v>
      </c>
      <c r="AA1011" s="416">
        <v>1392565</v>
      </c>
      <c r="AB1011" s="416">
        <v>1020075</v>
      </c>
      <c r="AC1011" s="416">
        <v>575838</v>
      </c>
      <c r="AD1011" s="416">
        <v>262395</v>
      </c>
      <c r="AE1011" s="416">
        <v>111357</v>
      </c>
      <c r="AF1011" s="416">
        <v>50933</v>
      </c>
      <c r="AG1011" s="416">
        <v>0</v>
      </c>
      <c r="AH1011" s="416">
        <v>7143881</v>
      </c>
      <c r="AI1011" s="416">
        <v>862.10555555555561</v>
      </c>
      <c r="AJ1011" s="416">
        <v>1034.5266666666666</v>
      </c>
      <c r="AK1011" s="416">
        <v>1206.9477777777777</v>
      </c>
      <c r="AL1011" s="416">
        <v>1379.3688888888887</v>
      </c>
      <c r="AM1011" s="416">
        <v>1551.79</v>
      </c>
      <c r="AN1011" s="416">
        <v>1896.6322222222223</v>
      </c>
      <c r="AO1011" s="416">
        <v>2241.4744444444445</v>
      </c>
      <c r="AP1011" s="416">
        <v>2586.3166666666666</v>
      </c>
      <c r="AQ1011" s="416">
        <v>3103.58</v>
      </c>
      <c r="AR1011" s="416">
        <v>0</v>
      </c>
      <c r="AS1011" s="416">
        <v>3.0297914021871515</v>
      </c>
      <c r="AT1011" s="416">
        <v>1775.5579040978482</v>
      </c>
      <c r="AU1011" s="416">
        <v>720.42139354275673</v>
      </c>
      <c r="AV1011" s="416">
        <v>531.53148944122597</v>
      </c>
      <c r="AW1011" s="416">
        <v>281.3357477493733</v>
      </c>
      <c r="AX1011" s="416">
        <v>100.7327608175661</v>
      </c>
      <c r="AY1011" s="416">
        <v>34.735171838774775</v>
      </c>
      <c r="AZ1011" s="416">
        <v>10.294563052990418</v>
      </c>
      <c r="BA1011" s="416">
        <v>0</v>
      </c>
      <c r="BB1011" s="416">
        <v>3457.6388219427222</v>
      </c>
      <c r="BC1011" s="416">
        <v>11.246882632314939</v>
      </c>
      <c r="BD1011" s="416">
        <v>1818.7525373923017</v>
      </c>
      <c r="BE1011" s="416">
        <v>433.36920588481695</v>
      </c>
      <c r="BF1011" s="416">
        <v>207.99149691646423</v>
      </c>
      <c r="BG1011" s="416">
        <v>89.744101972560728</v>
      </c>
      <c r="BH1011" s="416">
        <v>37.615094357308188</v>
      </c>
      <c r="BI1011" s="416">
        <v>14.945073356971873</v>
      </c>
      <c r="BJ1011" s="416">
        <v>9.3986944109705561</v>
      </c>
      <c r="BK1011" s="416">
        <v>0</v>
      </c>
      <c r="BL1011" s="416">
        <v>2623.0630869237098</v>
      </c>
      <c r="BM1011" s="416">
        <v>14.28</v>
      </c>
      <c r="BN1011" s="416">
        <v>3594.31</v>
      </c>
      <c r="BO1011" s="416">
        <v>1153.79</v>
      </c>
      <c r="BP1011" s="416">
        <v>739.52</v>
      </c>
      <c r="BQ1011" s="416">
        <v>371.08</v>
      </c>
      <c r="BR1011" s="416">
        <v>138.35</v>
      </c>
      <c r="BS1011" s="416">
        <v>49.68</v>
      </c>
      <c r="BT1011" s="416">
        <v>19.690000000000001</v>
      </c>
      <c r="BU1011" s="416">
        <v>0</v>
      </c>
      <c r="BV1011" s="416">
        <v>6080.7</v>
      </c>
      <c r="BW1011" s="416">
        <v>0</v>
      </c>
      <c r="BX1011" s="416">
        <v>0</v>
      </c>
      <c r="BY1011" s="416">
        <v>0</v>
      </c>
      <c r="BZ1011" s="416">
        <v>0</v>
      </c>
      <c r="CA1011" s="416">
        <v>0</v>
      </c>
      <c r="CB1011" s="416">
        <v>0</v>
      </c>
      <c r="CC1011" s="416">
        <v>0</v>
      </c>
      <c r="CD1011" s="416">
        <v>0</v>
      </c>
      <c r="CE1011" s="416">
        <v>0</v>
      </c>
      <c r="CF1011" s="416">
        <v>0</v>
      </c>
      <c r="CG1011" s="247"/>
      <c r="CH1011" s="247"/>
      <c r="CI1011" s="247"/>
      <c r="CJ1011" s="247"/>
      <c r="CK1011" s="247"/>
      <c r="CL1011" s="247"/>
      <c r="CM1011" s="247"/>
      <c r="CN1011" s="247"/>
      <c r="CO1011" s="247"/>
      <c r="CP1011" s="247"/>
      <c r="CQ1011" s="247"/>
      <c r="CR1011" s="247"/>
      <c r="CS1011" s="247"/>
      <c r="CT1011" s="247"/>
      <c r="CU1011" s="247"/>
      <c r="CV1011" s="247"/>
      <c r="CW1011" s="247"/>
      <c r="CX1011" s="247"/>
      <c r="CY1011" s="247"/>
      <c r="CZ1011" s="247"/>
      <c r="DA1011" s="247"/>
      <c r="DB1011" s="247"/>
      <c r="DC1011" s="247"/>
      <c r="DD1011" s="247"/>
      <c r="DE1011" s="247"/>
    </row>
    <row r="1012" spans="1:192" x14ac:dyDescent="0.2">
      <c r="A1012" s="150" t="s">
        <v>21</v>
      </c>
      <c r="B1012" s="151" t="s">
        <v>276</v>
      </c>
      <c r="C1012" s="152" t="s">
        <v>279</v>
      </c>
      <c r="D1012" s="404" t="s">
        <v>20</v>
      </c>
      <c r="E1012" s="416">
        <v>2591</v>
      </c>
      <c r="F1012" s="416">
        <v>2330853</v>
      </c>
      <c r="G1012" s="416">
        <v>396547</v>
      </c>
      <c r="H1012" s="416">
        <v>176476</v>
      </c>
      <c r="I1012" s="416">
        <v>81133</v>
      </c>
      <c r="J1012" s="416">
        <v>63461</v>
      </c>
      <c r="K1012" s="416">
        <v>8087</v>
      </c>
      <c r="L1012" s="416">
        <v>4359</v>
      </c>
      <c r="M1012" s="416">
        <v>0</v>
      </c>
      <c r="N1012" s="416">
        <v>3063507</v>
      </c>
      <c r="O1012" s="416">
        <v>866</v>
      </c>
      <c r="P1012" s="416">
        <v>1589473</v>
      </c>
      <c r="Q1012" s="416">
        <v>498213</v>
      </c>
      <c r="R1012" s="416">
        <v>376501</v>
      </c>
      <c r="S1012" s="416">
        <v>122050</v>
      </c>
      <c r="T1012" s="416">
        <v>81697</v>
      </c>
      <c r="U1012" s="416">
        <v>24685</v>
      </c>
      <c r="V1012" s="416">
        <v>6716</v>
      </c>
      <c r="W1012" s="416">
        <v>0</v>
      </c>
      <c r="X1012" s="416">
        <v>2700201</v>
      </c>
      <c r="Y1012" s="416">
        <v>3457</v>
      </c>
      <c r="Z1012" s="416">
        <v>3920326</v>
      </c>
      <c r="AA1012" s="416">
        <v>894760</v>
      </c>
      <c r="AB1012" s="416">
        <v>552977</v>
      </c>
      <c r="AC1012" s="416">
        <v>203183</v>
      </c>
      <c r="AD1012" s="416">
        <v>145158</v>
      </c>
      <c r="AE1012" s="416">
        <v>32772</v>
      </c>
      <c r="AF1012" s="416">
        <v>11075</v>
      </c>
      <c r="AG1012" s="416">
        <v>0</v>
      </c>
      <c r="AH1012" s="416">
        <v>5763708</v>
      </c>
      <c r="AI1012" s="416">
        <v>849.93333333333339</v>
      </c>
      <c r="AJ1012" s="416">
        <v>1019.9200000000001</v>
      </c>
      <c r="AK1012" s="416">
        <v>1189.9066666666668</v>
      </c>
      <c r="AL1012" s="416">
        <v>1359.8933333333334</v>
      </c>
      <c r="AM1012" s="416">
        <v>1529.88</v>
      </c>
      <c r="AN1012" s="416">
        <v>1869.8533333333337</v>
      </c>
      <c r="AO1012" s="416">
        <v>2209.8266666666668</v>
      </c>
      <c r="AP1012" s="416">
        <v>2549.8000000000002</v>
      </c>
      <c r="AQ1012" s="416">
        <v>3059.76</v>
      </c>
      <c r="AR1012" s="416">
        <v>0</v>
      </c>
      <c r="AS1012" s="416">
        <v>3.0484743901482467</v>
      </c>
      <c r="AT1012" s="416">
        <v>2285.3292415091378</v>
      </c>
      <c r="AU1012" s="416">
        <v>333.25891106305255</v>
      </c>
      <c r="AV1012" s="416">
        <v>129.77194289748215</v>
      </c>
      <c r="AW1012" s="416">
        <v>53.032263968415819</v>
      </c>
      <c r="AX1012" s="416">
        <v>33.939025520718197</v>
      </c>
      <c r="AY1012" s="416">
        <v>3.6595630426519121</v>
      </c>
      <c r="AZ1012" s="416">
        <v>1.7095458467330771</v>
      </c>
      <c r="BA1012" s="416">
        <v>0</v>
      </c>
      <c r="BB1012" s="416">
        <v>2843.7489682383393</v>
      </c>
      <c r="BC1012" s="416">
        <v>1.0189034434073261</v>
      </c>
      <c r="BD1012" s="416">
        <v>1558.4290924778413</v>
      </c>
      <c r="BE1012" s="416">
        <v>418.69922570957942</v>
      </c>
      <c r="BF1012" s="416">
        <v>276.86068515177658</v>
      </c>
      <c r="BG1012" s="416">
        <v>79.77749888880173</v>
      </c>
      <c r="BH1012" s="416">
        <v>43.691662091144394</v>
      </c>
      <c r="BI1012" s="416">
        <v>11.170559380222883</v>
      </c>
      <c r="BJ1012" s="416">
        <v>2.6339320731037725</v>
      </c>
      <c r="BK1012" s="416">
        <v>0</v>
      </c>
      <c r="BL1012" s="416">
        <v>2392.2815592158772</v>
      </c>
      <c r="BM1012" s="416">
        <v>4.07</v>
      </c>
      <c r="BN1012" s="416">
        <v>3843.76</v>
      </c>
      <c r="BO1012" s="416">
        <v>751.96</v>
      </c>
      <c r="BP1012" s="416">
        <v>406.63</v>
      </c>
      <c r="BQ1012" s="416">
        <v>132.81</v>
      </c>
      <c r="BR1012" s="416">
        <v>77.63</v>
      </c>
      <c r="BS1012" s="416">
        <v>14.83</v>
      </c>
      <c r="BT1012" s="416">
        <v>4.34</v>
      </c>
      <c r="BU1012" s="416">
        <v>0</v>
      </c>
      <c r="BV1012" s="416">
        <v>5236.0300000000016</v>
      </c>
      <c r="BW1012" s="416">
        <v>0</v>
      </c>
      <c r="BX1012" s="416">
        <v>0</v>
      </c>
      <c r="BY1012" s="416">
        <v>0</v>
      </c>
      <c r="BZ1012" s="416">
        <v>0</v>
      </c>
      <c r="CA1012" s="416">
        <v>0</v>
      </c>
      <c r="CB1012" s="416">
        <v>0</v>
      </c>
      <c r="CC1012" s="416">
        <v>0</v>
      </c>
      <c r="CD1012" s="416">
        <v>0</v>
      </c>
      <c r="CE1012" s="416">
        <v>0</v>
      </c>
      <c r="CF1012" s="416">
        <v>0</v>
      </c>
      <c r="CG1012" s="247"/>
      <c r="CH1012" s="247"/>
      <c r="CI1012" s="247"/>
      <c r="CJ1012" s="247"/>
      <c r="CK1012" s="247"/>
      <c r="CL1012" s="247"/>
      <c r="CM1012" s="247"/>
      <c r="CN1012" s="247"/>
      <c r="CO1012" s="247"/>
      <c r="CP1012" s="247"/>
      <c r="CQ1012" s="247"/>
      <c r="CR1012" s="247"/>
      <c r="CS1012" s="247"/>
      <c r="CT1012" s="247"/>
      <c r="CU1012" s="247"/>
      <c r="CV1012" s="247"/>
      <c r="CW1012" s="247"/>
      <c r="CX1012" s="247"/>
      <c r="CY1012" s="247"/>
      <c r="CZ1012" s="247"/>
      <c r="DA1012" s="247"/>
      <c r="DB1012" s="247"/>
      <c r="DC1012" s="247"/>
      <c r="DD1012" s="247"/>
      <c r="DE1012" s="247"/>
    </row>
    <row r="1013" spans="1:192" x14ac:dyDescent="0.2">
      <c r="A1013" s="150" t="s">
        <v>23</v>
      </c>
      <c r="B1013" s="151" t="s">
        <v>276</v>
      </c>
      <c r="C1013" s="152" t="s">
        <v>277</v>
      </c>
      <c r="D1013" s="404" t="s">
        <v>22</v>
      </c>
      <c r="E1013" s="416">
        <v>0</v>
      </c>
      <c r="F1013" s="416">
        <v>108058</v>
      </c>
      <c r="G1013" s="416">
        <v>541144</v>
      </c>
      <c r="H1013" s="416">
        <v>1106677</v>
      </c>
      <c r="I1013" s="416">
        <v>290792</v>
      </c>
      <c r="J1013" s="416">
        <v>158476</v>
      </c>
      <c r="K1013" s="416">
        <v>45635</v>
      </c>
      <c r="L1013" s="416">
        <v>16386</v>
      </c>
      <c r="M1013" s="416">
        <v>0</v>
      </c>
      <c r="N1013" s="416">
        <v>2267168</v>
      </c>
      <c r="O1013" s="416">
        <v>0</v>
      </c>
      <c r="P1013" s="416">
        <v>124455</v>
      </c>
      <c r="Q1013" s="416">
        <v>501089</v>
      </c>
      <c r="R1013" s="416">
        <v>1083746</v>
      </c>
      <c r="S1013" s="416">
        <v>220518</v>
      </c>
      <c r="T1013" s="416">
        <v>79693</v>
      </c>
      <c r="U1013" s="416">
        <v>18946</v>
      </c>
      <c r="V1013" s="416">
        <v>9546</v>
      </c>
      <c r="W1013" s="416">
        <v>1820</v>
      </c>
      <c r="X1013" s="416">
        <v>2039813</v>
      </c>
      <c r="Y1013" s="416">
        <v>0</v>
      </c>
      <c r="Z1013" s="416">
        <v>232513</v>
      </c>
      <c r="AA1013" s="416">
        <v>1042233</v>
      </c>
      <c r="AB1013" s="416">
        <v>2190423</v>
      </c>
      <c r="AC1013" s="416">
        <v>511310</v>
      </c>
      <c r="AD1013" s="416">
        <v>238169</v>
      </c>
      <c r="AE1013" s="416">
        <v>64581</v>
      </c>
      <c r="AF1013" s="416">
        <v>25932</v>
      </c>
      <c r="AG1013" s="416">
        <v>1820</v>
      </c>
      <c r="AH1013" s="416">
        <v>4306981</v>
      </c>
      <c r="AI1013" s="416">
        <v>862.18888888888898</v>
      </c>
      <c r="AJ1013" s="416">
        <v>1034.6266666666666</v>
      </c>
      <c r="AK1013" s="416">
        <v>1207.0644444444445</v>
      </c>
      <c r="AL1013" s="416">
        <v>1379.5022222222221</v>
      </c>
      <c r="AM1013" s="416">
        <v>1551.94</v>
      </c>
      <c r="AN1013" s="416">
        <v>1896.8155555555559</v>
      </c>
      <c r="AO1013" s="416">
        <v>2241.6911111111112</v>
      </c>
      <c r="AP1013" s="416">
        <v>2586.5666666666671</v>
      </c>
      <c r="AQ1013" s="416">
        <v>3103.88</v>
      </c>
      <c r="AR1013" s="416">
        <v>0</v>
      </c>
      <c r="AS1013" s="416">
        <v>0</v>
      </c>
      <c r="AT1013" s="416">
        <v>104.44153768831271</v>
      </c>
      <c r="AU1013" s="416">
        <v>448.31409167143795</v>
      </c>
      <c r="AV1013" s="416">
        <v>802.22922600100526</v>
      </c>
      <c r="AW1013" s="416">
        <v>187.37322319161822</v>
      </c>
      <c r="AX1013" s="416">
        <v>83.548450209532447</v>
      </c>
      <c r="AY1013" s="416">
        <v>20.357398828860354</v>
      </c>
      <c r="AZ1013" s="416">
        <v>6.3350387257239316</v>
      </c>
      <c r="BA1013" s="416">
        <v>0</v>
      </c>
      <c r="BB1013" s="416">
        <v>1652.5989663164908</v>
      </c>
      <c r="BC1013" s="416">
        <v>0</v>
      </c>
      <c r="BD1013" s="416">
        <v>120.2897663569468</v>
      </c>
      <c r="BE1013" s="416">
        <v>415.13027933701414</v>
      </c>
      <c r="BF1013" s="416">
        <v>785.60656339806951</v>
      </c>
      <c r="BG1013" s="416">
        <v>142.09183344716934</v>
      </c>
      <c r="BH1013" s="416">
        <v>42.014100826297167</v>
      </c>
      <c r="BI1013" s="416">
        <v>8.4516550501060212</v>
      </c>
      <c r="BJ1013" s="416">
        <v>3.6906065956158094</v>
      </c>
      <c r="BK1013" s="416">
        <v>0.58636287485340921</v>
      </c>
      <c r="BL1013" s="416">
        <v>1517.8611678860723</v>
      </c>
      <c r="BM1013" s="416">
        <v>0</v>
      </c>
      <c r="BN1013" s="416">
        <v>224.73</v>
      </c>
      <c r="BO1013" s="416">
        <v>863.44</v>
      </c>
      <c r="BP1013" s="416">
        <v>1587.84</v>
      </c>
      <c r="BQ1013" s="416">
        <v>329.47</v>
      </c>
      <c r="BR1013" s="416">
        <v>125.56</v>
      </c>
      <c r="BS1013" s="416">
        <v>28.81</v>
      </c>
      <c r="BT1013" s="416">
        <v>10.029999999999999</v>
      </c>
      <c r="BU1013" s="416">
        <v>0.59</v>
      </c>
      <c r="BV1013" s="416">
        <v>3170.4700000000007</v>
      </c>
      <c r="BW1013" s="416">
        <v>0</v>
      </c>
      <c r="BX1013" s="416">
        <v>0</v>
      </c>
      <c r="BY1013" s="416">
        <v>0</v>
      </c>
      <c r="BZ1013" s="416">
        <v>0</v>
      </c>
      <c r="CA1013" s="416">
        <v>0</v>
      </c>
      <c r="CB1013" s="416">
        <v>0</v>
      </c>
      <c r="CC1013" s="416">
        <v>0</v>
      </c>
      <c r="CD1013" s="416">
        <v>0</v>
      </c>
      <c r="CE1013" s="416">
        <v>0</v>
      </c>
      <c r="CF1013" s="416">
        <v>0</v>
      </c>
      <c r="CG1013" s="247"/>
      <c r="CH1013" s="247"/>
      <c r="CI1013" s="247"/>
      <c r="CJ1013" s="247"/>
      <c r="CK1013" s="247"/>
      <c r="CL1013" s="247"/>
      <c r="CM1013" s="247"/>
      <c r="CN1013" s="247"/>
      <c r="CO1013" s="247"/>
      <c r="CP1013" s="247"/>
      <c r="CQ1013" s="247"/>
      <c r="CR1013" s="247"/>
      <c r="CS1013" s="247"/>
      <c r="CT1013" s="247"/>
      <c r="CU1013" s="247"/>
      <c r="CV1013" s="247"/>
      <c r="CW1013" s="247"/>
      <c r="CX1013" s="247"/>
      <c r="CY1013" s="247"/>
      <c r="CZ1013" s="247"/>
      <c r="DA1013" s="247"/>
      <c r="DB1013" s="247"/>
      <c r="DC1013" s="247"/>
      <c r="DD1013" s="247"/>
      <c r="DE1013" s="247"/>
    </row>
    <row r="1014" spans="1:192" x14ac:dyDescent="0.2">
      <c r="A1014" s="150" t="s">
        <v>25</v>
      </c>
      <c r="B1014" s="151" t="s">
        <v>276</v>
      </c>
      <c r="C1014" s="152" t="s">
        <v>285</v>
      </c>
      <c r="D1014" s="404" t="s">
        <v>24</v>
      </c>
      <c r="E1014" s="416">
        <v>598.16</v>
      </c>
      <c r="F1014" s="416">
        <v>413777.37999999995</v>
      </c>
      <c r="G1014" s="416">
        <v>552512.48999999964</v>
      </c>
      <c r="H1014" s="416">
        <v>390059.76000000042</v>
      </c>
      <c r="I1014" s="416">
        <v>280920.78999999992</v>
      </c>
      <c r="J1014" s="416">
        <v>52901.77</v>
      </c>
      <c r="K1014" s="416">
        <v>47381.15</v>
      </c>
      <c r="L1014" s="416">
        <v>13413.57</v>
      </c>
      <c r="M1014" s="416">
        <v>0</v>
      </c>
      <c r="N1014" s="416">
        <v>1751565.07</v>
      </c>
      <c r="O1014" s="416">
        <v>0</v>
      </c>
      <c r="P1014" s="416">
        <v>482893.93999999907</v>
      </c>
      <c r="Q1014" s="416">
        <v>680090.18999999901</v>
      </c>
      <c r="R1014" s="416">
        <v>364134.46000000031</v>
      </c>
      <c r="S1014" s="416">
        <v>136102.96000000002</v>
      </c>
      <c r="T1014" s="416">
        <v>33505.94999999999</v>
      </c>
      <c r="U1014" s="416">
        <v>20724.909999999993</v>
      </c>
      <c r="V1014" s="416">
        <v>2776.6400000000003</v>
      </c>
      <c r="W1014" s="416">
        <v>0</v>
      </c>
      <c r="X1014" s="416">
        <v>1720229.0499999982</v>
      </c>
      <c r="Y1014" s="416">
        <v>598.16</v>
      </c>
      <c r="Z1014" s="416">
        <v>896671.31999999902</v>
      </c>
      <c r="AA1014" s="416">
        <v>1232602.6799999988</v>
      </c>
      <c r="AB1014" s="416">
        <v>754194.22000000067</v>
      </c>
      <c r="AC1014" s="416">
        <v>417023.74999999994</v>
      </c>
      <c r="AD1014" s="416">
        <v>86407.719999999987</v>
      </c>
      <c r="AE1014" s="416">
        <v>68106.06</v>
      </c>
      <c r="AF1014" s="416">
        <v>16190.21</v>
      </c>
      <c r="AG1014" s="416">
        <v>0</v>
      </c>
      <c r="AH1014" s="416">
        <v>3471794.1199999987</v>
      </c>
      <c r="AI1014" s="416">
        <v>825.53888888888889</v>
      </c>
      <c r="AJ1014" s="416">
        <v>990.64666666666665</v>
      </c>
      <c r="AK1014" s="416">
        <v>1155.7544444444445</v>
      </c>
      <c r="AL1014" s="416">
        <v>1320.8622222222223</v>
      </c>
      <c r="AM1014" s="416">
        <v>1485.97</v>
      </c>
      <c r="AN1014" s="416">
        <v>1816.1855555555558</v>
      </c>
      <c r="AO1014" s="416">
        <v>2146.4011111111113</v>
      </c>
      <c r="AP1014" s="416">
        <v>2476.6166666666668</v>
      </c>
      <c r="AQ1014" s="416">
        <v>2971.94</v>
      </c>
      <c r="AR1014" s="416">
        <v>0</v>
      </c>
      <c r="AS1014" s="416">
        <v>0.72456913665820977</v>
      </c>
      <c r="AT1014" s="416">
        <v>417.68411879109266</v>
      </c>
      <c r="AU1014" s="416">
        <v>478.05352828695794</v>
      </c>
      <c r="AV1014" s="416">
        <v>295.30692409671826</v>
      </c>
      <c r="AW1014" s="416">
        <v>189.04876276102473</v>
      </c>
      <c r="AX1014" s="416">
        <v>29.127954375684808</v>
      </c>
      <c r="AY1014" s="416">
        <v>22.074695058032539</v>
      </c>
      <c r="AZ1014" s="416">
        <v>5.4160864620416289</v>
      </c>
      <c r="BA1014" s="416">
        <v>0</v>
      </c>
      <c r="BB1014" s="416">
        <v>1437.4366389682111</v>
      </c>
      <c r="BC1014" s="416">
        <v>0</v>
      </c>
      <c r="BD1014" s="416">
        <v>487.45325275745716</v>
      </c>
      <c r="BE1014" s="416">
        <v>588.43830821425843</v>
      </c>
      <c r="BF1014" s="416">
        <v>275.67936600335156</v>
      </c>
      <c r="BG1014" s="416">
        <v>91.591997146644971</v>
      </c>
      <c r="BH1014" s="416">
        <v>18.448527958780513</v>
      </c>
      <c r="BI1014" s="416">
        <v>9.655655642701138</v>
      </c>
      <c r="BJ1014" s="416">
        <v>1.1211424187567718</v>
      </c>
      <c r="BK1014" s="416">
        <v>0</v>
      </c>
      <c r="BL1014" s="416">
        <v>1472.3882501419503</v>
      </c>
      <c r="BM1014" s="416">
        <v>0.72</v>
      </c>
      <c r="BN1014" s="416">
        <v>905.14</v>
      </c>
      <c r="BO1014" s="416">
        <v>1066.49</v>
      </c>
      <c r="BP1014" s="416">
        <v>570.99</v>
      </c>
      <c r="BQ1014" s="416">
        <v>280.64</v>
      </c>
      <c r="BR1014" s="416">
        <v>47.58</v>
      </c>
      <c r="BS1014" s="416">
        <v>31.73</v>
      </c>
      <c r="BT1014" s="416">
        <v>6.54</v>
      </c>
      <c r="BU1014" s="416">
        <v>0</v>
      </c>
      <c r="BV1014" s="416">
        <v>2909.83</v>
      </c>
      <c r="BW1014" s="416">
        <v>0</v>
      </c>
      <c r="BX1014" s="416">
        <v>0</v>
      </c>
      <c r="BY1014" s="416">
        <v>0</v>
      </c>
      <c r="BZ1014" s="416">
        <v>0</v>
      </c>
      <c r="CA1014" s="416">
        <v>0</v>
      </c>
      <c r="CB1014" s="416">
        <v>0</v>
      </c>
      <c r="CC1014" s="416">
        <v>0</v>
      </c>
      <c r="CD1014" s="416">
        <v>0</v>
      </c>
      <c r="CE1014" s="416">
        <v>0</v>
      </c>
      <c r="CF1014" s="416">
        <v>0</v>
      </c>
      <c r="CG1014" s="247"/>
      <c r="CH1014" s="247"/>
      <c r="CI1014" s="247"/>
      <c r="CJ1014" s="247"/>
      <c r="CK1014" s="247"/>
      <c r="CL1014" s="247"/>
      <c r="CM1014" s="247"/>
      <c r="CN1014" s="247"/>
      <c r="CO1014" s="247"/>
      <c r="CP1014" s="247"/>
      <c r="CQ1014" s="247"/>
      <c r="CR1014" s="247"/>
      <c r="CS1014" s="247"/>
      <c r="CT1014" s="247"/>
      <c r="CU1014" s="247"/>
      <c r="CV1014" s="247"/>
      <c r="CW1014" s="247"/>
      <c r="CX1014" s="247"/>
      <c r="CY1014" s="247"/>
      <c r="CZ1014" s="247"/>
      <c r="DA1014" s="247"/>
      <c r="DB1014" s="247"/>
      <c r="DC1014" s="247"/>
      <c r="DD1014" s="247"/>
      <c r="DE1014" s="247"/>
    </row>
    <row r="1015" spans="1:192" x14ac:dyDescent="0.2">
      <c r="A1015" s="150" t="s">
        <v>27</v>
      </c>
      <c r="B1015" s="151" t="s">
        <v>292</v>
      </c>
      <c r="C1015" s="152" t="s">
        <v>128</v>
      </c>
      <c r="D1015" s="404" t="s">
        <v>26</v>
      </c>
      <c r="E1015" s="416">
        <v>0</v>
      </c>
      <c r="F1015" s="416">
        <v>0</v>
      </c>
      <c r="G1015" s="416">
        <v>0</v>
      </c>
      <c r="H1015" s="416">
        <v>0</v>
      </c>
      <c r="I1015" s="416">
        <v>0</v>
      </c>
      <c r="J1015" s="416">
        <v>0</v>
      </c>
      <c r="K1015" s="416">
        <v>0</v>
      </c>
      <c r="L1015" s="416">
        <v>0</v>
      </c>
      <c r="M1015" s="416">
        <v>0</v>
      </c>
      <c r="N1015" s="416">
        <v>0</v>
      </c>
      <c r="O1015" s="416">
        <v>0</v>
      </c>
      <c r="P1015" s="416">
        <v>175862.08</v>
      </c>
      <c r="Q1015" s="416">
        <v>967064.83</v>
      </c>
      <c r="R1015" s="416">
        <v>2327287.87</v>
      </c>
      <c r="S1015" s="416">
        <v>2816840.56</v>
      </c>
      <c r="T1015" s="416">
        <v>2212694.33</v>
      </c>
      <c r="U1015" s="416">
        <v>985985.26</v>
      </c>
      <c r="V1015" s="416">
        <v>594996.57999999996</v>
      </c>
      <c r="W1015" s="416">
        <v>58071.82</v>
      </c>
      <c r="X1015" s="416">
        <v>10138803.33</v>
      </c>
      <c r="Y1015" s="416">
        <v>0</v>
      </c>
      <c r="Z1015" s="416">
        <v>175862.08</v>
      </c>
      <c r="AA1015" s="416">
        <v>967064.83</v>
      </c>
      <c r="AB1015" s="416">
        <v>2327287.87</v>
      </c>
      <c r="AC1015" s="416">
        <v>2816840.56</v>
      </c>
      <c r="AD1015" s="416">
        <v>2212694.33</v>
      </c>
      <c r="AE1015" s="416">
        <v>985985.26</v>
      </c>
      <c r="AF1015" s="416">
        <v>594996.57999999996</v>
      </c>
      <c r="AG1015" s="416">
        <v>58071.82</v>
      </c>
      <c r="AH1015" s="416">
        <v>10138803.33</v>
      </c>
      <c r="AI1015" s="416">
        <v>374.53333333333336</v>
      </c>
      <c r="AJ1015" s="416">
        <v>449.43999999999994</v>
      </c>
      <c r="AK1015" s="416">
        <v>524.34666666666669</v>
      </c>
      <c r="AL1015" s="416">
        <v>599.25333333333322</v>
      </c>
      <c r="AM1015" s="416">
        <v>674.16</v>
      </c>
      <c r="AN1015" s="416">
        <v>823.97333333333336</v>
      </c>
      <c r="AO1015" s="416">
        <v>973.78666666666663</v>
      </c>
      <c r="AP1015" s="416">
        <v>1123.5999999999999</v>
      </c>
      <c r="AQ1015" s="416">
        <v>1348.32</v>
      </c>
      <c r="AR1015" s="416">
        <v>0</v>
      </c>
      <c r="AS1015" s="416">
        <v>0</v>
      </c>
      <c r="AT1015" s="416">
        <v>0</v>
      </c>
      <c r="AU1015" s="416">
        <v>0</v>
      </c>
      <c r="AV1015" s="416">
        <v>0</v>
      </c>
      <c r="AW1015" s="416">
        <v>0</v>
      </c>
      <c r="AX1015" s="416">
        <v>0</v>
      </c>
      <c r="AY1015" s="416">
        <v>0</v>
      </c>
      <c r="AZ1015" s="416">
        <v>0</v>
      </c>
      <c r="BA1015" s="416">
        <v>0</v>
      </c>
      <c r="BB1015" s="416">
        <v>0</v>
      </c>
      <c r="BC1015" s="416">
        <v>0</v>
      </c>
      <c r="BD1015" s="416">
        <v>391.29156283374869</v>
      </c>
      <c r="BE1015" s="416">
        <v>1844.3234056349488</v>
      </c>
      <c r="BF1015" s="416">
        <v>3883.646098478107</v>
      </c>
      <c r="BG1015" s="416">
        <v>4178.2967841461968</v>
      </c>
      <c r="BH1015" s="416">
        <v>2685.3955589177644</v>
      </c>
      <c r="BI1015" s="416">
        <v>1012.5269668921325</v>
      </c>
      <c r="BJ1015" s="416">
        <v>529.54483802064794</v>
      </c>
      <c r="BK1015" s="416">
        <v>43.069760887623119</v>
      </c>
      <c r="BL1015" s="416">
        <v>14568.094975811169</v>
      </c>
      <c r="BM1015" s="416">
        <v>0</v>
      </c>
      <c r="BN1015" s="416">
        <v>391.29</v>
      </c>
      <c r="BO1015" s="416">
        <v>1844.32</v>
      </c>
      <c r="BP1015" s="416">
        <v>3883.65</v>
      </c>
      <c r="BQ1015" s="416">
        <v>4178.3</v>
      </c>
      <c r="BR1015" s="416">
        <v>2685.4</v>
      </c>
      <c r="BS1015" s="416">
        <v>1012.53</v>
      </c>
      <c r="BT1015" s="416">
        <v>529.54</v>
      </c>
      <c r="BU1015" s="416">
        <v>43.07</v>
      </c>
      <c r="BV1015" s="416">
        <v>14568.100000000002</v>
      </c>
      <c r="BW1015" s="416">
        <v>0</v>
      </c>
      <c r="BX1015" s="416">
        <v>391.29</v>
      </c>
      <c r="BY1015" s="416">
        <v>1844.31</v>
      </c>
      <c r="BZ1015" s="416">
        <v>3883.67</v>
      </c>
      <c r="CA1015" s="416">
        <v>4178.3</v>
      </c>
      <c r="CB1015" s="416">
        <v>2685.41</v>
      </c>
      <c r="CC1015" s="416">
        <v>1012.52</v>
      </c>
      <c r="CD1015" s="416">
        <v>529.54</v>
      </c>
      <c r="CE1015" s="416">
        <v>43.07</v>
      </c>
      <c r="CF1015" s="416">
        <v>14568.11</v>
      </c>
      <c r="CG1015" s="247"/>
      <c r="CH1015" s="247"/>
      <c r="CI1015" s="247"/>
      <c r="CJ1015" s="247"/>
      <c r="CK1015" s="247"/>
      <c r="CL1015" s="247"/>
      <c r="CM1015" s="247"/>
      <c r="CN1015" s="247"/>
      <c r="CO1015" s="247"/>
      <c r="CP1015" s="247"/>
      <c r="CQ1015" s="247"/>
      <c r="CR1015" s="247"/>
      <c r="CS1015" s="247"/>
      <c r="CT1015" s="247"/>
      <c r="CU1015" s="247"/>
      <c r="CV1015" s="247"/>
      <c r="CW1015" s="247"/>
      <c r="CX1015" s="247"/>
      <c r="CY1015" s="247"/>
      <c r="CZ1015" s="247"/>
      <c r="DA1015" s="247"/>
      <c r="DB1015" s="247"/>
      <c r="DC1015" s="247"/>
      <c r="DD1015" s="247"/>
      <c r="DE1015" s="247"/>
    </row>
    <row r="1016" spans="1:192" x14ac:dyDescent="0.2">
      <c r="A1016" s="150" t="s">
        <v>28</v>
      </c>
      <c r="B1016" s="151" t="s">
        <v>276</v>
      </c>
      <c r="C1016" s="152" t="s">
        <v>285</v>
      </c>
      <c r="D1016" s="404" t="s">
        <v>342</v>
      </c>
      <c r="E1016" s="416">
        <v>0</v>
      </c>
      <c r="F1016" s="416">
        <v>0</v>
      </c>
      <c r="G1016" s="416">
        <v>0</v>
      </c>
      <c r="H1016" s="416">
        <v>0</v>
      </c>
      <c r="I1016" s="416">
        <v>0</v>
      </c>
      <c r="J1016" s="416">
        <v>0</v>
      </c>
      <c r="K1016" s="416">
        <v>0</v>
      </c>
      <c r="L1016" s="416">
        <v>0</v>
      </c>
      <c r="M1016" s="416">
        <v>0</v>
      </c>
      <c r="N1016" s="416">
        <v>0</v>
      </c>
      <c r="O1016" s="416">
        <v>0</v>
      </c>
      <c r="P1016" s="416">
        <v>0</v>
      </c>
      <c r="Q1016" s="416">
        <v>0</v>
      </c>
      <c r="R1016" s="416">
        <v>0</v>
      </c>
      <c r="S1016" s="416">
        <v>0</v>
      </c>
      <c r="T1016" s="416">
        <v>0</v>
      </c>
      <c r="U1016" s="416">
        <v>0</v>
      </c>
      <c r="V1016" s="416">
        <v>0</v>
      </c>
      <c r="W1016" s="416">
        <v>0</v>
      </c>
      <c r="X1016" s="416">
        <v>0</v>
      </c>
      <c r="Y1016" s="416">
        <v>5522.07</v>
      </c>
      <c r="Z1016" s="416">
        <v>2437558.9500000002</v>
      </c>
      <c r="AA1016" s="416">
        <v>2069159.37</v>
      </c>
      <c r="AB1016" s="416">
        <v>771573.27</v>
      </c>
      <c r="AC1016" s="416">
        <v>406074.43</v>
      </c>
      <c r="AD1016" s="416">
        <v>101577.18</v>
      </c>
      <c r="AE1016" s="416">
        <v>12989.22</v>
      </c>
      <c r="AF1016" s="416">
        <v>7266.19</v>
      </c>
      <c r="AG1016" s="416">
        <v>0</v>
      </c>
      <c r="AH1016" s="416">
        <v>5811720.6799999997</v>
      </c>
      <c r="AI1016" s="416">
        <v>975.80000000000007</v>
      </c>
      <c r="AJ1016" s="416">
        <v>1170.96</v>
      </c>
      <c r="AK1016" s="416">
        <v>1366.1200000000001</v>
      </c>
      <c r="AL1016" s="416">
        <v>1561.28</v>
      </c>
      <c r="AM1016" s="416">
        <v>1756.44</v>
      </c>
      <c r="AN1016" s="416">
        <v>2146.7600000000002</v>
      </c>
      <c r="AO1016" s="416">
        <v>2537.08</v>
      </c>
      <c r="AP1016" s="416">
        <v>2927.4</v>
      </c>
      <c r="AQ1016" s="416">
        <v>3512.88</v>
      </c>
      <c r="AR1016" s="416">
        <v>0</v>
      </c>
      <c r="AS1016" s="416">
        <v>0</v>
      </c>
      <c r="AT1016" s="416">
        <v>0</v>
      </c>
      <c r="AU1016" s="416">
        <v>0</v>
      </c>
      <c r="AV1016" s="416">
        <v>0</v>
      </c>
      <c r="AW1016" s="416">
        <v>0</v>
      </c>
      <c r="AX1016" s="416">
        <v>0</v>
      </c>
      <c r="AY1016" s="416">
        <v>0</v>
      </c>
      <c r="AZ1016" s="416">
        <v>0</v>
      </c>
      <c r="BA1016" s="416">
        <v>0</v>
      </c>
      <c r="BB1016" s="416">
        <v>0</v>
      </c>
      <c r="BC1016" s="416">
        <v>0</v>
      </c>
      <c r="BD1016" s="416">
        <v>0</v>
      </c>
      <c r="BE1016" s="416">
        <v>0</v>
      </c>
      <c r="BF1016" s="416">
        <v>0</v>
      </c>
      <c r="BG1016" s="416">
        <v>0</v>
      </c>
      <c r="BH1016" s="416">
        <v>0</v>
      </c>
      <c r="BI1016" s="416">
        <v>0</v>
      </c>
      <c r="BJ1016" s="416">
        <v>0</v>
      </c>
      <c r="BK1016" s="416">
        <v>0</v>
      </c>
      <c r="BL1016" s="416">
        <v>0</v>
      </c>
      <c r="BM1016" s="416">
        <v>0</v>
      </c>
      <c r="BN1016" s="416">
        <v>0</v>
      </c>
      <c r="BO1016" s="416">
        <v>0</v>
      </c>
      <c r="BP1016" s="416">
        <v>0</v>
      </c>
      <c r="BQ1016" s="416">
        <v>0</v>
      </c>
      <c r="BR1016" s="416">
        <v>0</v>
      </c>
      <c r="BS1016" s="416">
        <v>0</v>
      </c>
      <c r="BT1016" s="416">
        <v>0</v>
      </c>
      <c r="BU1016" s="416">
        <v>0</v>
      </c>
      <c r="BV1016" s="416">
        <v>0</v>
      </c>
      <c r="BW1016" s="416">
        <v>5.66</v>
      </c>
      <c r="BX1016" s="416">
        <v>2081.6799999999998</v>
      </c>
      <c r="BY1016" s="416">
        <v>1514.62</v>
      </c>
      <c r="BZ1016" s="416">
        <v>494.19</v>
      </c>
      <c r="CA1016" s="416">
        <v>231.19</v>
      </c>
      <c r="CB1016" s="416">
        <v>47.32</v>
      </c>
      <c r="CC1016" s="416">
        <v>5.12</v>
      </c>
      <c r="CD1016" s="416">
        <v>2.48</v>
      </c>
      <c r="CE1016" s="416">
        <v>0</v>
      </c>
      <c r="CF1016" s="416">
        <v>4382.2599999999984</v>
      </c>
      <c r="CG1016" s="247"/>
      <c r="CH1016" s="247"/>
      <c r="CI1016" s="247"/>
      <c r="CJ1016" s="247"/>
      <c r="CK1016" s="247"/>
      <c r="CL1016" s="247"/>
      <c r="CM1016" s="247"/>
      <c r="CN1016" s="247"/>
      <c r="CO1016" s="247"/>
      <c r="CP1016" s="247"/>
      <c r="CQ1016" s="247"/>
      <c r="CR1016" s="247"/>
      <c r="CS1016" s="247"/>
      <c r="CT1016" s="247"/>
      <c r="CU1016" s="247"/>
      <c r="CV1016" s="247"/>
      <c r="CW1016" s="247"/>
      <c r="CX1016" s="247"/>
      <c r="CY1016" s="247"/>
      <c r="CZ1016" s="247"/>
      <c r="DA1016" s="247"/>
      <c r="DB1016" s="247"/>
      <c r="DC1016" s="247"/>
      <c r="DD1016" s="247"/>
      <c r="DE1016" s="247"/>
    </row>
    <row r="1017" spans="1:192" x14ac:dyDescent="0.2">
      <c r="A1017" s="155" t="s">
        <v>30</v>
      </c>
      <c r="B1017" s="156" t="s">
        <v>282</v>
      </c>
      <c r="C1017" s="157" t="s">
        <v>278</v>
      </c>
      <c r="D1017" s="405" t="s">
        <v>29</v>
      </c>
      <c r="E1017" s="416">
        <v>26672</v>
      </c>
      <c r="F1017" s="416">
        <v>6555785</v>
      </c>
      <c r="G1017" s="416">
        <v>1916445</v>
      </c>
      <c r="H1017" s="416">
        <v>1239419</v>
      </c>
      <c r="I1017" s="416">
        <v>284616</v>
      </c>
      <c r="J1017" s="416">
        <v>118878</v>
      </c>
      <c r="K1017" s="416">
        <v>27626</v>
      </c>
      <c r="L1017" s="416">
        <v>13444</v>
      </c>
      <c r="M1017" s="416">
        <v>0</v>
      </c>
      <c r="N1017" s="416">
        <v>10182885</v>
      </c>
      <c r="O1017" s="416">
        <v>45215</v>
      </c>
      <c r="P1017" s="416">
        <v>8694858</v>
      </c>
      <c r="Q1017" s="416">
        <v>1260294</v>
      </c>
      <c r="R1017" s="416">
        <v>505636</v>
      </c>
      <c r="S1017" s="416">
        <v>154722</v>
      </c>
      <c r="T1017" s="416">
        <v>74431</v>
      </c>
      <c r="U1017" s="416">
        <v>10359</v>
      </c>
      <c r="V1017" s="416">
        <v>12258</v>
      </c>
      <c r="W1017" s="416">
        <v>0</v>
      </c>
      <c r="X1017" s="416">
        <v>10757773</v>
      </c>
      <c r="Y1017" s="416">
        <v>71887</v>
      </c>
      <c r="Z1017" s="416">
        <v>15250643</v>
      </c>
      <c r="AA1017" s="416">
        <v>3176739</v>
      </c>
      <c r="AB1017" s="416">
        <v>1745055</v>
      </c>
      <c r="AC1017" s="416">
        <v>439338</v>
      </c>
      <c r="AD1017" s="416">
        <v>193309</v>
      </c>
      <c r="AE1017" s="416">
        <v>37985</v>
      </c>
      <c r="AF1017" s="416">
        <v>25702</v>
      </c>
      <c r="AG1017" s="416">
        <v>0</v>
      </c>
      <c r="AH1017" s="416">
        <v>20940658</v>
      </c>
      <c r="AI1017" s="416">
        <v>779.37777777777785</v>
      </c>
      <c r="AJ1017" s="416">
        <v>935.25333333333333</v>
      </c>
      <c r="AK1017" s="416">
        <v>1091.1288888888889</v>
      </c>
      <c r="AL1017" s="416">
        <v>1247.0044444444445</v>
      </c>
      <c r="AM1017" s="416">
        <v>1402.88</v>
      </c>
      <c r="AN1017" s="416">
        <v>1714.6311111111113</v>
      </c>
      <c r="AO1017" s="416">
        <v>2026.3822222222223</v>
      </c>
      <c r="AP1017" s="416">
        <v>2338.1333333333337</v>
      </c>
      <c r="AQ1017" s="416">
        <v>2805.76</v>
      </c>
      <c r="AR1017" s="416">
        <v>0</v>
      </c>
      <c r="AS1017" s="416">
        <v>34.222171532846716</v>
      </c>
      <c r="AT1017" s="416">
        <v>7009.6355354698908</v>
      </c>
      <c r="AU1017" s="416">
        <v>1756.3873704705422</v>
      </c>
      <c r="AV1017" s="416">
        <v>993.917067033531</v>
      </c>
      <c r="AW1017" s="416">
        <v>202.8797901459854</v>
      </c>
      <c r="AX1017" s="416">
        <v>69.331530980424674</v>
      </c>
      <c r="AY1017" s="416">
        <v>13.633163426445817</v>
      </c>
      <c r="AZ1017" s="416">
        <v>5.7498859489051091</v>
      </c>
      <c r="BA1017" s="416">
        <v>0</v>
      </c>
      <c r="BB1017" s="416">
        <v>10085.756515008574</v>
      </c>
      <c r="BC1017" s="416">
        <v>58.014227874087588</v>
      </c>
      <c r="BD1017" s="416">
        <v>9296.7944514142328</v>
      </c>
      <c r="BE1017" s="416">
        <v>1155.0367814781021</v>
      </c>
      <c r="BF1017" s="416">
        <v>405.48051151916059</v>
      </c>
      <c r="BG1017" s="416">
        <v>110.28883439781021</v>
      </c>
      <c r="BH1017" s="416">
        <v>43.409337155773052</v>
      </c>
      <c r="BI1017" s="416">
        <v>5.112066167181359</v>
      </c>
      <c r="BJ1017" s="416">
        <v>5.2426437043795611</v>
      </c>
      <c r="BK1017" s="416">
        <v>0</v>
      </c>
      <c r="BL1017" s="416">
        <v>11079.378853710728</v>
      </c>
      <c r="BM1017" s="416">
        <v>92.24</v>
      </c>
      <c r="BN1017" s="416">
        <v>16306.43</v>
      </c>
      <c r="BO1017" s="416">
        <v>2911.42</v>
      </c>
      <c r="BP1017" s="416">
        <v>1399.4</v>
      </c>
      <c r="BQ1017" s="416">
        <v>313.17</v>
      </c>
      <c r="BR1017" s="416">
        <v>112.74</v>
      </c>
      <c r="BS1017" s="416">
        <v>18.75</v>
      </c>
      <c r="BT1017" s="416">
        <v>10.99</v>
      </c>
      <c r="BU1017" s="416">
        <v>0</v>
      </c>
      <c r="BV1017" s="416">
        <v>21165.140000000007</v>
      </c>
      <c r="BW1017" s="416">
        <v>0</v>
      </c>
      <c r="BX1017" s="416">
        <v>0</v>
      </c>
      <c r="BY1017" s="416">
        <v>0</v>
      </c>
      <c r="BZ1017" s="416">
        <v>0</v>
      </c>
      <c r="CA1017" s="416">
        <v>0</v>
      </c>
      <c r="CB1017" s="416">
        <v>0</v>
      </c>
      <c r="CC1017" s="416">
        <v>0</v>
      </c>
      <c r="CD1017" s="416">
        <v>0</v>
      </c>
      <c r="CE1017" s="416">
        <v>0</v>
      </c>
      <c r="CF1017" s="416">
        <v>0</v>
      </c>
      <c r="CG1017" s="247"/>
      <c r="CH1017" s="247"/>
      <c r="CI1017" s="247"/>
      <c r="CJ1017" s="247"/>
      <c r="CK1017" s="247"/>
      <c r="CL1017" s="247"/>
      <c r="CM1017" s="247"/>
      <c r="CN1017" s="247"/>
      <c r="CO1017" s="247"/>
      <c r="CP1017" s="247"/>
      <c r="CQ1017" s="247"/>
      <c r="CR1017" s="247"/>
      <c r="CS1017" s="247"/>
      <c r="CT1017" s="247"/>
      <c r="CU1017" s="247"/>
      <c r="CV1017" s="247"/>
      <c r="CW1017" s="247"/>
      <c r="CX1017" s="247"/>
      <c r="CY1017" s="247"/>
      <c r="CZ1017" s="247"/>
      <c r="DA1017" s="247"/>
      <c r="DB1017" s="247"/>
      <c r="DC1017" s="247"/>
      <c r="DD1017" s="247"/>
      <c r="DE1017" s="247"/>
    </row>
    <row r="1018" spans="1:192" x14ac:dyDescent="0.2">
      <c r="A1018" s="150" t="s">
        <v>112</v>
      </c>
      <c r="B1018" s="151" t="s">
        <v>284</v>
      </c>
      <c r="C1018" s="152" t="s">
        <v>285</v>
      </c>
      <c r="D1018" s="404" t="s">
        <v>111</v>
      </c>
      <c r="E1018" s="416">
        <v>8726.83</v>
      </c>
      <c r="F1018" s="416">
        <v>2605248.89</v>
      </c>
      <c r="G1018" s="416">
        <v>3620191.12</v>
      </c>
      <c r="H1018" s="416">
        <v>2978619.41</v>
      </c>
      <c r="I1018" s="416">
        <v>1186160.42</v>
      </c>
      <c r="J1018" s="416">
        <v>611169.99</v>
      </c>
      <c r="K1018" s="416">
        <v>222160.01</v>
      </c>
      <c r="L1018" s="416">
        <v>98824.39</v>
      </c>
      <c r="M1018" s="416">
        <v>8829.7800000000007</v>
      </c>
      <c r="N1018" s="416">
        <v>11339930.84</v>
      </c>
      <c r="O1018" s="416">
        <v>3269.89</v>
      </c>
      <c r="P1018" s="416">
        <v>3195048.25</v>
      </c>
      <c r="Q1018" s="416">
        <v>4149486.42</v>
      </c>
      <c r="R1018" s="416">
        <v>3245379.1</v>
      </c>
      <c r="S1018" s="416">
        <v>810984.75</v>
      </c>
      <c r="T1018" s="416">
        <v>352937.95</v>
      </c>
      <c r="U1018" s="416">
        <v>141249.63</v>
      </c>
      <c r="V1018" s="416">
        <v>32034.62</v>
      </c>
      <c r="W1018" s="416">
        <v>0</v>
      </c>
      <c r="X1018" s="416">
        <v>11930390.609999999</v>
      </c>
      <c r="Y1018" s="416">
        <v>11996.72</v>
      </c>
      <c r="Z1018" s="416">
        <v>5800297.1400000006</v>
      </c>
      <c r="AA1018" s="416">
        <v>7769677.54</v>
      </c>
      <c r="AB1018" s="416">
        <v>6223998.5099999998</v>
      </c>
      <c r="AC1018" s="416">
        <v>1997145.17</v>
      </c>
      <c r="AD1018" s="416">
        <v>964107.94</v>
      </c>
      <c r="AE1018" s="416">
        <v>363409.64</v>
      </c>
      <c r="AF1018" s="416">
        <v>130859.01</v>
      </c>
      <c r="AG1018" s="416">
        <v>8829.7800000000007</v>
      </c>
      <c r="AH1018" s="416">
        <v>23270321.450000003</v>
      </c>
      <c r="AI1018" s="416">
        <v>852.47222222222229</v>
      </c>
      <c r="AJ1018" s="416">
        <v>1022.9666666666667</v>
      </c>
      <c r="AK1018" s="416">
        <v>1193.4611111111112</v>
      </c>
      <c r="AL1018" s="416">
        <v>1363.9555555555555</v>
      </c>
      <c r="AM1018" s="416">
        <v>1534.45</v>
      </c>
      <c r="AN1018" s="416">
        <v>1875.4388888888891</v>
      </c>
      <c r="AO1018" s="416">
        <v>2216.4277777777779</v>
      </c>
      <c r="AP1018" s="416">
        <v>2557.416666666667</v>
      </c>
      <c r="AQ1018" s="416">
        <v>3068.9</v>
      </c>
      <c r="AR1018" s="416">
        <v>0</v>
      </c>
      <c r="AS1018" s="416">
        <v>10.237084297305223</v>
      </c>
      <c r="AT1018" s="416">
        <v>2546.7583401218676</v>
      </c>
      <c r="AU1018" s="416">
        <v>3033.3549089250218</v>
      </c>
      <c r="AV1018" s="416">
        <v>2183.8097274267657</v>
      </c>
      <c r="AW1018" s="416">
        <v>773.01992244778251</v>
      </c>
      <c r="AX1018" s="416">
        <v>325.88104769550233</v>
      </c>
      <c r="AY1018" s="416">
        <v>100.23336299400687</v>
      </c>
      <c r="AZ1018" s="416">
        <v>38.642271823780504</v>
      </c>
      <c r="BA1018" s="416">
        <v>2.8771807488025027</v>
      </c>
      <c r="BB1018" s="416">
        <v>9014.8138464808362</v>
      </c>
      <c r="BC1018" s="416">
        <v>3.835773078301671</v>
      </c>
      <c r="BD1018" s="416">
        <v>3123.3160904558636</v>
      </c>
      <c r="BE1018" s="416">
        <v>3476.8509684717183</v>
      </c>
      <c r="BF1018" s="416">
        <v>2379.3877203558282</v>
      </c>
      <c r="BG1018" s="416">
        <v>528.5181987031184</v>
      </c>
      <c r="BH1018" s="416">
        <v>188.18952304497611</v>
      </c>
      <c r="BI1018" s="416">
        <v>63.728505578295405</v>
      </c>
      <c r="BJ1018" s="416">
        <v>12.526163772035581</v>
      </c>
      <c r="BK1018" s="416">
        <v>0</v>
      </c>
      <c r="BL1018" s="416">
        <v>9776.3529434601387</v>
      </c>
      <c r="BM1018" s="416">
        <v>14.07</v>
      </c>
      <c r="BN1018" s="416">
        <v>5670.07</v>
      </c>
      <c r="BO1018" s="416">
        <v>6510.21</v>
      </c>
      <c r="BP1018" s="416">
        <v>4563.2</v>
      </c>
      <c r="BQ1018" s="416">
        <v>1301.54</v>
      </c>
      <c r="BR1018" s="416">
        <v>514.07000000000005</v>
      </c>
      <c r="BS1018" s="416">
        <v>163.96</v>
      </c>
      <c r="BT1018" s="416">
        <v>51.17</v>
      </c>
      <c r="BU1018" s="416">
        <v>2.88</v>
      </c>
      <c r="BV1018" s="416">
        <v>18791.169999999998</v>
      </c>
      <c r="BW1018" s="416">
        <v>0</v>
      </c>
      <c r="BX1018" s="416">
        <v>0</v>
      </c>
      <c r="BY1018" s="416">
        <v>0</v>
      </c>
      <c r="BZ1018" s="416">
        <v>0</v>
      </c>
      <c r="CA1018" s="416">
        <v>0</v>
      </c>
      <c r="CB1018" s="416">
        <v>0</v>
      </c>
      <c r="CC1018" s="416">
        <v>0</v>
      </c>
      <c r="CD1018" s="416">
        <v>0</v>
      </c>
      <c r="CE1018" s="416">
        <v>0</v>
      </c>
      <c r="CF1018" s="416">
        <v>0</v>
      </c>
      <c r="CG1018" s="247"/>
      <c r="CH1018" s="247"/>
      <c r="CI1018" s="247"/>
      <c r="CJ1018" s="247"/>
      <c r="CK1018" s="247"/>
      <c r="CL1018" s="247"/>
      <c r="CM1018" s="247"/>
      <c r="CN1018" s="247"/>
      <c r="CO1018" s="247"/>
      <c r="CP1018" s="247"/>
      <c r="CQ1018" s="247"/>
      <c r="CR1018" s="247"/>
      <c r="CS1018" s="247"/>
      <c r="CT1018" s="247"/>
      <c r="CU1018" s="247"/>
      <c r="CV1018" s="247"/>
      <c r="CW1018" s="247"/>
      <c r="CX1018" s="247"/>
      <c r="CY1018" s="247"/>
      <c r="CZ1018" s="247"/>
      <c r="DA1018" s="247"/>
      <c r="DB1018" s="247"/>
      <c r="DC1018" s="247"/>
      <c r="DD1018" s="247"/>
      <c r="DE1018" s="247"/>
    </row>
    <row r="1019" spans="1:192" x14ac:dyDescent="0.2">
      <c r="A1019" s="150" t="s">
        <v>32</v>
      </c>
      <c r="B1019" s="151" t="s">
        <v>276</v>
      </c>
      <c r="C1019" s="152" t="s">
        <v>277</v>
      </c>
      <c r="D1019" s="404" t="s">
        <v>31</v>
      </c>
      <c r="E1019" s="416">
        <v>601.69000000000005</v>
      </c>
      <c r="F1019" s="416">
        <v>141467.26</v>
      </c>
      <c r="G1019" s="416">
        <v>958336.13</v>
      </c>
      <c r="H1019" s="416">
        <v>757015.49</v>
      </c>
      <c r="I1019" s="416">
        <v>278021.36</v>
      </c>
      <c r="J1019" s="416">
        <v>140332.51999999999</v>
      </c>
      <c r="K1019" s="416">
        <v>61934.95</v>
      </c>
      <c r="L1019" s="416">
        <v>37926.839999999997</v>
      </c>
      <c r="M1019" s="416">
        <v>2207.71</v>
      </c>
      <c r="N1019" s="416">
        <v>2377843.9500000002</v>
      </c>
      <c r="O1019" s="416">
        <v>0</v>
      </c>
      <c r="P1019" s="416">
        <v>165739.04999999999</v>
      </c>
      <c r="Q1019" s="416">
        <v>860707.62</v>
      </c>
      <c r="R1019" s="416">
        <v>1027714.55</v>
      </c>
      <c r="S1019" s="416">
        <v>323483.12</v>
      </c>
      <c r="T1019" s="416">
        <v>105803.51</v>
      </c>
      <c r="U1019" s="416">
        <v>43668.39</v>
      </c>
      <c r="V1019" s="416">
        <v>32106.07</v>
      </c>
      <c r="W1019" s="416">
        <v>0</v>
      </c>
      <c r="X1019" s="416">
        <v>2559222.3099999996</v>
      </c>
      <c r="Y1019" s="416">
        <v>601.69000000000005</v>
      </c>
      <c r="Z1019" s="416">
        <v>307206.31</v>
      </c>
      <c r="AA1019" s="416">
        <v>1819043.75</v>
      </c>
      <c r="AB1019" s="416">
        <v>1784730.04</v>
      </c>
      <c r="AC1019" s="416">
        <v>601504.48</v>
      </c>
      <c r="AD1019" s="416">
        <v>246136.02999999997</v>
      </c>
      <c r="AE1019" s="416">
        <v>105603.34</v>
      </c>
      <c r="AF1019" s="416">
        <v>70032.91</v>
      </c>
      <c r="AG1019" s="416">
        <v>2207.71</v>
      </c>
      <c r="AH1019" s="416">
        <v>4937066.26</v>
      </c>
      <c r="AI1019" s="416">
        <v>806.75000000000011</v>
      </c>
      <c r="AJ1019" s="416">
        <v>968.1</v>
      </c>
      <c r="AK1019" s="416">
        <v>1129.45</v>
      </c>
      <c r="AL1019" s="416">
        <v>1290.8</v>
      </c>
      <c r="AM1019" s="416">
        <v>1452.15</v>
      </c>
      <c r="AN1019" s="416">
        <v>1774.8500000000004</v>
      </c>
      <c r="AO1019" s="416">
        <v>2097.5500000000002</v>
      </c>
      <c r="AP1019" s="416">
        <v>2420.2500000000005</v>
      </c>
      <c r="AQ1019" s="416">
        <v>2904.3</v>
      </c>
      <c r="AR1019" s="416">
        <v>0</v>
      </c>
      <c r="AS1019" s="416">
        <v>0.74581964673070955</v>
      </c>
      <c r="AT1019" s="416">
        <v>146.12876768928831</v>
      </c>
      <c r="AU1019" s="416">
        <v>848.49805657620959</v>
      </c>
      <c r="AV1019" s="416">
        <v>586.47001084598696</v>
      </c>
      <c r="AW1019" s="416">
        <v>191.45498743242777</v>
      </c>
      <c r="AX1019" s="416">
        <v>79.067256387863736</v>
      </c>
      <c r="AY1019" s="416">
        <v>29.527281828800263</v>
      </c>
      <c r="AZ1019" s="416">
        <v>15.670629067245114</v>
      </c>
      <c r="BA1019" s="416">
        <v>0.76015218813483454</v>
      </c>
      <c r="BB1019" s="416">
        <v>1898.3229616626872</v>
      </c>
      <c r="BC1019" s="416">
        <v>0</v>
      </c>
      <c r="BD1019" s="416">
        <v>171.20034087387666</v>
      </c>
      <c r="BE1019" s="416">
        <v>762.0590730001328</v>
      </c>
      <c r="BF1019" s="416">
        <v>796.18418810040293</v>
      </c>
      <c r="BG1019" s="416">
        <v>222.76150535413007</v>
      </c>
      <c r="BH1019" s="416">
        <v>59.612648956249807</v>
      </c>
      <c r="BI1019" s="416">
        <v>20.818759981883623</v>
      </c>
      <c r="BJ1019" s="416">
        <v>13.265600661088728</v>
      </c>
      <c r="BK1019" s="416">
        <v>0</v>
      </c>
      <c r="BL1019" s="416">
        <v>2045.9021169277646</v>
      </c>
      <c r="BM1019" s="416">
        <v>0.75</v>
      </c>
      <c r="BN1019" s="416">
        <v>317.33</v>
      </c>
      <c r="BO1019" s="416">
        <v>1610.56</v>
      </c>
      <c r="BP1019" s="416">
        <v>1382.65</v>
      </c>
      <c r="BQ1019" s="416">
        <v>414.22</v>
      </c>
      <c r="BR1019" s="416">
        <v>138.68</v>
      </c>
      <c r="BS1019" s="416">
        <v>50.35</v>
      </c>
      <c r="BT1019" s="416">
        <v>28.94</v>
      </c>
      <c r="BU1019" s="416">
        <v>0.76</v>
      </c>
      <c r="BV1019" s="416">
        <v>3944.2400000000002</v>
      </c>
      <c r="BW1019" s="416">
        <v>0</v>
      </c>
      <c r="BX1019" s="416">
        <v>0</v>
      </c>
      <c r="BY1019" s="416">
        <v>0</v>
      </c>
      <c r="BZ1019" s="416">
        <v>0</v>
      </c>
      <c r="CA1019" s="416">
        <v>0</v>
      </c>
      <c r="CB1019" s="416">
        <v>0</v>
      </c>
      <c r="CC1019" s="416">
        <v>0</v>
      </c>
      <c r="CD1019" s="416">
        <v>0</v>
      </c>
      <c r="CE1019" s="416">
        <v>0</v>
      </c>
      <c r="CF1019" s="416">
        <v>0</v>
      </c>
      <c r="CG1019" s="247"/>
      <c r="CH1019" s="247"/>
      <c r="CI1019" s="247"/>
      <c r="CJ1019" s="247"/>
      <c r="CK1019" s="247"/>
      <c r="CL1019" s="247"/>
      <c r="CM1019" s="247"/>
      <c r="CN1019" s="247"/>
      <c r="CO1019" s="247"/>
      <c r="CP1019" s="247"/>
      <c r="CQ1019" s="247"/>
      <c r="CR1019" s="247"/>
      <c r="CS1019" s="247"/>
      <c r="CT1019" s="247"/>
      <c r="CU1019" s="247"/>
      <c r="CV1019" s="247"/>
      <c r="CW1019" s="247"/>
      <c r="CX1019" s="247"/>
      <c r="CY1019" s="247"/>
      <c r="CZ1019" s="247"/>
      <c r="DA1019" s="247"/>
      <c r="DB1019" s="247"/>
      <c r="DC1019" s="247"/>
      <c r="DD1019" s="247"/>
      <c r="DE1019" s="247"/>
    </row>
    <row r="1020" spans="1:192" x14ac:dyDescent="0.2">
      <c r="A1020" s="150" t="s">
        <v>33</v>
      </c>
      <c r="B1020" s="151" t="s">
        <v>284</v>
      </c>
      <c r="C1020" s="152" t="s">
        <v>277</v>
      </c>
      <c r="D1020" s="404" t="s">
        <v>343</v>
      </c>
      <c r="E1020" s="416">
        <v>0</v>
      </c>
      <c r="F1020" s="416">
        <v>104369</v>
      </c>
      <c r="G1020" s="416">
        <v>422022</v>
      </c>
      <c r="H1020" s="416">
        <v>531448</v>
      </c>
      <c r="I1020" s="416">
        <v>635620</v>
      </c>
      <c r="J1020" s="416">
        <v>291637</v>
      </c>
      <c r="K1020" s="416">
        <v>124967</v>
      </c>
      <c r="L1020" s="416">
        <v>82058</v>
      </c>
      <c r="M1020" s="416">
        <v>2333</v>
      </c>
      <c r="N1020" s="416">
        <v>2194454</v>
      </c>
      <c r="O1020" s="416">
        <v>0</v>
      </c>
      <c r="P1020" s="416">
        <v>100078</v>
      </c>
      <c r="Q1020" s="416">
        <v>328710</v>
      </c>
      <c r="R1020" s="416">
        <v>669405</v>
      </c>
      <c r="S1020" s="416">
        <v>616957</v>
      </c>
      <c r="T1020" s="416">
        <v>176374</v>
      </c>
      <c r="U1020" s="416">
        <v>57051</v>
      </c>
      <c r="V1020" s="416">
        <v>26173</v>
      </c>
      <c r="W1020" s="416">
        <v>1209</v>
      </c>
      <c r="X1020" s="416">
        <v>1975957</v>
      </c>
      <c r="Y1020" s="416">
        <v>0</v>
      </c>
      <c r="Z1020" s="416">
        <v>204447</v>
      </c>
      <c r="AA1020" s="416">
        <v>750732</v>
      </c>
      <c r="AB1020" s="416">
        <v>1200853</v>
      </c>
      <c r="AC1020" s="416">
        <v>1252577</v>
      </c>
      <c r="AD1020" s="416">
        <v>468011</v>
      </c>
      <c r="AE1020" s="416">
        <v>182018</v>
      </c>
      <c r="AF1020" s="416">
        <v>108231</v>
      </c>
      <c r="AG1020" s="416">
        <v>3542</v>
      </c>
      <c r="AH1020" s="416">
        <v>4170411</v>
      </c>
      <c r="AI1020" s="416">
        <v>638.90555555555557</v>
      </c>
      <c r="AJ1020" s="416">
        <v>766.68666666666661</v>
      </c>
      <c r="AK1020" s="416">
        <v>894.46777777777777</v>
      </c>
      <c r="AL1020" s="416">
        <v>1022.2488888888888</v>
      </c>
      <c r="AM1020" s="416">
        <v>1150.03</v>
      </c>
      <c r="AN1020" s="416">
        <v>1405.5922222222223</v>
      </c>
      <c r="AO1020" s="416">
        <v>1661.1544444444444</v>
      </c>
      <c r="AP1020" s="416">
        <v>1916.7166666666667</v>
      </c>
      <c r="AQ1020" s="416">
        <v>2300.06</v>
      </c>
      <c r="AR1020" s="416">
        <v>0</v>
      </c>
      <c r="AS1020" s="416">
        <v>0</v>
      </c>
      <c r="AT1020" s="416">
        <v>136.12992704538144</v>
      </c>
      <c r="AU1020" s="416">
        <v>471.81353033026465</v>
      </c>
      <c r="AV1020" s="416">
        <v>519.88122048990033</v>
      </c>
      <c r="AW1020" s="416">
        <v>552.69862525325425</v>
      </c>
      <c r="AX1020" s="416">
        <v>207.48336209411136</v>
      </c>
      <c r="AY1020" s="416">
        <v>75.229007403820233</v>
      </c>
      <c r="AZ1020" s="416">
        <v>42.811752736885126</v>
      </c>
      <c r="BA1020" s="416">
        <v>1.0143213655295948</v>
      </c>
      <c r="BB1020" s="416">
        <v>2007.0617467191471</v>
      </c>
      <c r="BC1020" s="416">
        <v>0</v>
      </c>
      <c r="BD1020" s="416">
        <v>130.53311652739495</v>
      </c>
      <c r="BE1020" s="416">
        <v>367.49227659899555</v>
      </c>
      <c r="BF1020" s="416">
        <v>654.83563472257254</v>
      </c>
      <c r="BG1020" s="416">
        <v>536.47035294731438</v>
      </c>
      <c r="BH1020" s="416">
        <v>125.48020486422092</v>
      </c>
      <c r="BI1020" s="416">
        <v>34.344187676709439</v>
      </c>
      <c r="BJ1020" s="416">
        <v>13.6551220402946</v>
      </c>
      <c r="BK1020" s="416">
        <v>0.52563846160534944</v>
      </c>
      <c r="BL1020" s="416">
        <v>1863.3365338391075</v>
      </c>
      <c r="BM1020" s="416">
        <v>0</v>
      </c>
      <c r="BN1020" s="416">
        <v>266.66000000000003</v>
      </c>
      <c r="BO1020" s="416">
        <v>839.31</v>
      </c>
      <c r="BP1020" s="416">
        <v>1174.72</v>
      </c>
      <c r="BQ1020" s="416">
        <v>1089.17</v>
      </c>
      <c r="BR1020" s="416">
        <v>332.96</v>
      </c>
      <c r="BS1020" s="416">
        <v>109.57</v>
      </c>
      <c r="BT1020" s="416">
        <v>56.47</v>
      </c>
      <c r="BU1020" s="416">
        <v>1.54</v>
      </c>
      <c r="BV1020" s="416">
        <v>3870.4</v>
      </c>
      <c r="BW1020" s="416">
        <v>0</v>
      </c>
      <c r="BX1020" s="416">
        <v>0</v>
      </c>
      <c r="BY1020" s="416">
        <v>0</v>
      </c>
      <c r="BZ1020" s="416">
        <v>0</v>
      </c>
      <c r="CA1020" s="416">
        <v>0</v>
      </c>
      <c r="CB1020" s="416">
        <v>0</v>
      </c>
      <c r="CC1020" s="416">
        <v>0</v>
      </c>
      <c r="CD1020" s="416">
        <v>0</v>
      </c>
      <c r="CE1020" s="416">
        <v>0</v>
      </c>
      <c r="CF1020" s="416">
        <v>0</v>
      </c>
      <c r="CG1020" s="165"/>
      <c r="CH1020" s="165"/>
      <c r="CI1020" s="165"/>
      <c r="CJ1020" s="165"/>
      <c r="CK1020" s="165"/>
      <c r="CL1020" s="165"/>
      <c r="CM1020" s="165"/>
      <c r="CN1020" s="165"/>
      <c r="CO1020" s="165"/>
      <c r="CP1020" s="165"/>
      <c r="CQ1020" s="165"/>
      <c r="CR1020" s="165"/>
      <c r="CS1020" s="165"/>
      <c r="CT1020" s="165"/>
      <c r="CU1020" s="165"/>
      <c r="CV1020" s="165"/>
      <c r="CW1020" s="165"/>
      <c r="CX1020" s="165"/>
      <c r="CY1020" s="165"/>
      <c r="CZ1020" s="165"/>
      <c r="DA1020" s="165"/>
      <c r="DB1020" s="165"/>
      <c r="DC1020" s="165"/>
      <c r="DD1020" s="165"/>
      <c r="DE1020" s="165"/>
      <c r="DF1020" s="165"/>
      <c r="DG1020" s="165"/>
      <c r="DH1020" s="165"/>
      <c r="DI1020" s="165"/>
      <c r="DJ1020" s="165"/>
      <c r="DK1020" s="165"/>
      <c r="DL1020" s="165"/>
      <c r="DM1020" s="165"/>
      <c r="DN1020" s="165"/>
      <c r="DO1020" s="165"/>
      <c r="DP1020" s="165"/>
      <c r="DQ1020" s="165"/>
      <c r="DR1020" s="165"/>
      <c r="DS1020" s="165"/>
      <c r="DT1020" s="165"/>
      <c r="DU1020" s="165"/>
      <c r="DV1020" s="165"/>
      <c r="DW1020" s="165"/>
      <c r="DX1020" s="165"/>
      <c r="DY1020" s="165"/>
      <c r="DZ1020" s="165"/>
      <c r="EA1020" s="165"/>
      <c r="EB1020" s="165"/>
      <c r="EC1020" s="165"/>
      <c r="ED1020" s="165"/>
      <c r="EE1020" s="165"/>
      <c r="EF1020" s="165"/>
      <c r="EG1020" s="165"/>
      <c r="EH1020" s="165"/>
      <c r="EI1020" s="165"/>
      <c r="EJ1020" s="165"/>
      <c r="EK1020" s="165"/>
      <c r="EL1020" s="165"/>
      <c r="EM1020" s="165"/>
      <c r="EN1020" s="165"/>
      <c r="EO1020" s="165"/>
      <c r="EP1020" s="165"/>
      <c r="EQ1020" s="165"/>
      <c r="ER1020" s="165"/>
      <c r="ES1020" s="165"/>
      <c r="ET1020" s="165"/>
      <c r="EU1020" s="165"/>
      <c r="EV1020" s="165"/>
      <c r="EW1020" s="165"/>
      <c r="EX1020" s="165"/>
      <c r="EY1020" s="165"/>
      <c r="EZ1020" s="163"/>
      <c r="FA1020" s="163"/>
      <c r="FB1020" s="163"/>
      <c r="FC1020" s="163"/>
      <c r="FD1020" s="163"/>
      <c r="FE1020" s="163"/>
      <c r="FF1020" s="163"/>
      <c r="FG1020" s="163"/>
      <c r="FH1020" s="163"/>
      <c r="FI1020" s="163"/>
      <c r="FJ1020" s="163"/>
      <c r="FK1020" s="163"/>
      <c r="FL1020" s="168"/>
      <c r="FM1020" s="168"/>
      <c r="FN1020" s="168"/>
      <c r="FO1020" s="168"/>
      <c r="FP1020" s="168"/>
      <c r="FQ1020" s="168"/>
      <c r="FR1020" s="168"/>
      <c r="FS1020" s="167"/>
      <c r="FT1020" s="167"/>
      <c r="FU1020" s="167"/>
      <c r="FV1020" s="167"/>
      <c r="FW1020" s="167"/>
      <c r="FX1020" s="167"/>
      <c r="FY1020" s="167"/>
      <c r="FZ1020" s="167"/>
      <c r="GA1020" s="167"/>
      <c r="GB1020" s="167"/>
      <c r="GC1020" s="167"/>
      <c r="GD1020" s="167"/>
      <c r="GE1020" s="167"/>
      <c r="GF1020" s="167"/>
      <c r="GG1020" s="167"/>
      <c r="GH1020" s="167"/>
      <c r="GI1020" s="167"/>
      <c r="GJ1020" s="167"/>
    </row>
    <row r="1021" spans="1:192" s="167" customFormat="1" x14ac:dyDescent="0.2">
      <c r="A1021" s="150" t="s">
        <v>35</v>
      </c>
      <c r="B1021" s="151" t="s">
        <v>282</v>
      </c>
      <c r="C1021" s="152" t="s">
        <v>278</v>
      </c>
      <c r="D1021" s="404" t="s">
        <v>34</v>
      </c>
      <c r="E1021" s="416">
        <v>9786</v>
      </c>
      <c r="F1021" s="416">
        <v>6795641</v>
      </c>
      <c r="G1021" s="416">
        <v>2824771</v>
      </c>
      <c r="H1021" s="416">
        <v>1796970</v>
      </c>
      <c r="I1021" s="416">
        <v>551579</v>
      </c>
      <c r="J1021" s="416">
        <v>222645</v>
      </c>
      <c r="K1021" s="416">
        <v>108760</v>
      </c>
      <c r="L1021" s="416">
        <v>39250</v>
      </c>
      <c r="M1021" s="416">
        <v>453</v>
      </c>
      <c r="N1021" s="416">
        <v>12349855</v>
      </c>
      <c r="O1021" s="416">
        <v>13221</v>
      </c>
      <c r="P1021" s="416">
        <v>10772059</v>
      </c>
      <c r="Q1021" s="416">
        <v>2362238</v>
      </c>
      <c r="R1021" s="416">
        <v>815942</v>
      </c>
      <c r="S1021" s="416">
        <v>232463</v>
      </c>
      <c r="T1021" s="416">
        <v>114609</v>
      </c>
      <c r="U1021" s="416">
        <v>31921</v>
      </c>
      <c r="V1021" s="416">
        <v>19968</v>
      </c>
      <c r="W1021" s="416">
        <v>0</v>
      </c>
      <c r="X1021" s="416">
        <v>14362421</v>
      </c>
      <c r="Y1021" s="416">
        <v>23007</v>
      </c>
      <c r="Z1021" s="416">
        <v>17567700</v>
      </c>
      <c r="AA1021" s="416">
        <v>5187009</v>
      </c>
      <c r="AB1021" s="416">
        <v>2612912</v>
      </c>
      <c r="AC1021" s="416">
        <v>784042</v>
      </c>
      <c r="AD1021" s="416">
        <v>337254</v>
      </c>
      <c r="AE1021" s="416">
        <v>140681</v>
      </c>
      <c r="AF1021" s="416">
        <v>59218</v>
      </c>
      <c r="AG1021" s="416">
        <v>453</v>
      </c>
      <c r="AH1021" s="416">
        <v>26712276</v>
      </c>
      <c r="AI1021" s="416">
        <v>838.56111111111125</v>
      </c>
      <c r="AJ1021" s="416">
        <v>1006.2733333333333</v>
      </c>
      <c r="AK1021" s="416">
        <v>1173.9855555555557</v>
      </c>
      <c r="AL1021" s="416">
        <v>1341.6977777777777</v>
      </c>
      <c r="AM1021" s="416">
        <v>1509.41</v>
      </c>
      <c r="AN1021" s="416">
        <v>1844.8344444444447</v>
      </c>
      <c r="AO1021" s="416">
        <v>2180.258888888889</v>
      </c>
      <c r="AP1021" s="416">
        <v>2515.6833333333334</v>
      </c>
      <c r="AQ1021" s="416">
        <v>3018.82</v>
      </c>
      <c r="AR1021" s="416">
        <v>0</v>
      </c>
      <c r="AS1021" s="416">
        <v>11.669990261095393</v>
      </c>
      <c r="AT1021" s="416">
        <v>6753.2754519978007</v>
      </c>
      <c r="AU1021" s="416">
        <v>2406.1377813658501</v>
      </c>
      <c r="AV1021" s="416">
        <v>1339.3254649167557</v>
      </c>
      <c r="AW1021" s="416">
        <v>365.42688865185733</v>
      </c>
      <c r="AX1021" s="416">
        <v>120.68562611158724</v>
      </c>
      <c r="AY1021" s="416">
        <v>49.88398421594173</v>
      </c>
      <c r="AZ1021" s="416">
        <v>15.602122683697603</v>
      </c>
      <c r="BA1021" s="416">
        <v>0.15005863218078586</v>
      </c>
      <c r="BB1021" s="416">
        <v>11062.157368836766</v>
      </c>
      <c r="BC1021" s="416">
        <v>15.766292789898037</v>
      </c>
      <c r="BD1021" s="416">
        <v>10704.903571594199</v>
      </c>
      <c r="BE1021" s="416">
        <v>2012.1525250641923</v>
      </c>
      <c r="BF1021" s="416">
        <v>608.14142612013973</v>
      </c>
      <c r="BG1021" s="416">
        <v>154.00918239577052</v>
      </c>
      <c r="BH1021" s="416">
        <v>62.124273722845345</v>
      </c>
      <c r="BI1021" s="416">
        <v>14.640921847711255</v>
      </c>
      <c r="BJ1021" s="416">
        <v>7.9374060063203498</v>
      </c>
      <c r="BK1021" s="416">
        <v>0</v>
      </c>
      <c r="BL1021" s="416">
        <v>13579.675599541075</v>
      </c>
      <c r="BM1021" s="416">
        <v>27.44</v>
      </c>
      <c r="BN1021" s="416">
        <v>17458.18</v>
      </c>
      <c r="BO1021" s="416">
        <v>4418.29</v>
      </c>
      <c r="BP1021" s="416">
        <v>1947.47</v>
      </c>
      <c r="BQ1021" s="416">
        <v>519.44000000000005</v>
      </c>
      <c r="BR1021" s="416">
        <v>182.81</v>
      </c>
      <c r="BS1021" s="416">
        <v>64.52</v>
      </c>
      <c r="BT1021" s="416">
        <v>23.54</v>
      </c>
      <c r="BU1021" s="416">
        <v>0.15</v>
      </c>
      <c r="BV1021" s="416">
        <v>24641.840000000004</v>
      </c>
      <c r="BW1021" s="416">
        <v>27.44</v>
      </c>
      <c r="BX1021" s="416">
        <v>17458.240000000002</v>
      </c>
      <c r="BY1021" s="416">
        <v>4418.2700000000004</v>
      </c>
      <c r="BZ1021" s="416">
        <v>1947.46</v>
      </c>
      <c r="CA1021" s="416">
        <v>519.44000000000005</v>
      </c>
      <c r="CB1021" s="416">
        <v>182.81</v>
      </c>
      <c r="CC1021" s="416">
        <v>64.52</v>
      </c>
      <c r="CD1021" s="416">
        <v>23.54</v>
      </c>
      <c r="CE1021" s="416">
        <v>0.15</v>
      </c>
      <c r="CF1021" s="416">
        <v>24641.870000000003</v>
      </c>
      <c r="CG1021" s="250"/>
      <c r="CH1021" s="250"/>
      <c r="CI1021" s="250"/>
      <c r="CJ1021" s="250"/>
      <c r="CK1021" s="250"/>
      <c r="CL1021" s="250"/>
      <c r="CM1021" s="250"/>
      <c r="CN1021" s="250"/>
      <c r="CO1021" s="250"/>
      <c r="CP1021" s="250"/>
      <c r="CQ1021" s="250"/>
      <c r="CR1021" s="250"/>
      <c r="CS1021" s="250"/>
      <c r="CT1021" s="250"/>
      <c r="CU1021" s="250"/>
      <c r="CV1021" s="250"/>
      <c r="CW1021" s="250"/>
      <c r="CX1021" s="250"/>
      <c r="CY1021" s="250"/>
      <c r="CZ1021" s="250"/>
      <c r="DA1021" s="250"/>
      <c r="DB1021" s="250"/>
      <c r="DC1021" s="250"/>
      <c r="DD1021" s="250"/>
      <c r="DE1021" s="250"/>
      <c r="DF1021" s="163"/>
      <c r="DG1021" s="163"/>
      <c r="DH1021" s="163"/>
      <c r="DI1021" s="163"/>
      <c r="DJ1021" s="163"/>
      <c r="DK1021" s="163"/>
      <c r="DL1021" s="163"/>
      <c r="DM1021" s="163"/>
      <c r="DN1021" s="163"/>
      <c r="DO1021" s="163"/>
      <c r="DP1021" s="163"/>
      <c r="DQ1021" s="163"/>
      <c r="DR1021" s="163"/>
      <c r="DS1021" s="163"/>
      <c r="DT1021" s="163"/>
      <c r="DU1021" s="163"/>
      <c r="DV1021" s="163"/>
      <c r="DW1021" s="163"/>
      <c r="DX1021" s="163"/>
      <c r="DY1021" s="163"/>
      <c r="DZ1021" s="163"/>
      <c r="EA1021" s="163"/>
      <c r="EB1021" s="163"/>
      <c r="EC1021" s="163"/>
      <c r="ED1021" s="163"/>
      <c r="EE1021" s="163"/>
      <c r="EF1021" s="163"/>
      <c r="EG1021" s="163"/>
      <c r="EH1021" s="163"/>
      <c r="EI1021" s="163"/>
      <c r="EJ1021" s="163"/>
      <c r="EK1021" s="163"/>
      <c r="EL1021" s="163"/>
      <c r="EM1021" s="163"/>
      <c r="EN1021" s="163"/>
      <c r="EO1021" s="163"/>
      <c r="EP1021" s="163"/>
      <c r="EQ1021" s="163"/>
      <c r="ER1021" s="163"/>
      <c r="ES1021" s="163"/>
      <c r="ET1021" s="163"/>
      <c r="EU1021" s="163"/>
      <c r="EV1021" s="163"/>
      <c r="EW1021" s="163"/>
      <c r="EX1021" s="163"/>
      <c r="EY1021" s="163"/>
      <c r="EZ1021" s="163"/>
      <c r="FA1021" s="163"/>
      <c r="FB1021" s="163"/>
      <c r="FC1021" s="163"/>
      <c r="FD1021" s="163"/>
      <c r="FE1021" s="163"/>
      <c r="FF1021" s="163"/>
      <c r="FG1021" s="163"/>
      <c r="FH1021" s="163"/>
      <c r="FI1021" s="163"/>
      <c r="FJ1021" s="163"/>
      <c r="FK1021" s="163"/>
      <c r="FL1021" s="168"/>
      <c r="FM1021" s="168"/>
      <c r="FN1021" s="168"/>
      <c r="FO1021" s="168"/>
      <c r="FP1021" s="168"/>
      <c r="FQ1021" s="168"/>
      <c r="FR1021" s="168"/>
    </row>
    <row r="1022" spans="1:192" x14ac:dyDescent="0.2">
      <c r="A1022" s="150" t="s">
        <v>37</v>
      </c>
      <c r="B1022" s="151" t="s">
        <v>276</v>
      </c>
      <c r="C1022" s="152" t="s">
        <v>277</v>
      </c>
      <c r="D1022" s="404" t="s">
        <v>36</v>
      </c>
      <c r="E1022" s="416">
        <v>0</v>
      </c>
      <c r="F1022" s="416">
        <v>24693</v>
      </c>
      <c r="G1022" s="416">
        <v>519515</v>
      </c>
      <c r="H1022" s="416">
        <v>659010</v>
      </c>
      <c r="I1022" s="416">
        <v>536043</v>
      </c>
      <c r="J1022" s="416">
        <v>158272</v>
      </c>
      <c r="K1022" s="416">
        <v>55951</v>
      </c>
      <c r="L1022" s="416">
        <v>31811</v>
      </c>
      <c r="M1022" s="416">
        <v>0</v>
      </c>
      <c r="N1022" s="416">
        <v>1985295</v>
      </c>
      <c r="O1022" s="416">
        <v>0</v>
      </c>
      <c r="P1022" s="416">
        <v>35943</v>
      </c>
      <c r="Q1022" s="416">
        <v>570813</v>
      </c>
      <c r="R1022" s="416">
        <v>1134773</v>
      </c>
      <c r="S1022" s="416">
        <v>809891</v>
      </c>
      <c r="T1022" s="416">
        <v>106247</v>
      </c>
      <c r="U1022" s="416">
        <v>21321</v>
      </c>
      <c r="V1022" s="416">
        <v>7864</v>
      </c>
      <c r="W1022" s="416">
        <v>0</v>
      </c>
      <c r="X1022" s="416">
        <v>2686852</v>
      </c>
      <c r="Y1022" s="416">
        <v>0</v>
      </c>
      <c r="Z1022" s="416">
        <v>60636</v>
      </c>
      <c r="AA1022" s="416">
        <v>1090328</v>
      </c>
      <c r="AB1022" s="416">
        <v>1793783</v>
      </c>
      <c r="AC1022" s="416">
        <v>1345934</v>
      </c>
      <c r="AD1022" s="416">
        <v>264519</v>
      </c>
      <c r="AE1022" s="416">
        <v>77272</v>
      </c>
      <c r="AF1022" s="416">
        <v>39675</v>
      </c>
      <c r="AG1022" s="416">
        <v>0</v>
      </c>
      <c r="AH1022" s="416">
        <v>4672147</v>
      </c>
      <c r="AI1022" s="416">
        <v>917.98888888888894</v>
      </c>
      <c r="AJ1022" s="416">
        <v>1101.5866666666666</v>
      </c>
      <c r="AK1022" s="416">
        <v>1285.1844444444446</v>
      </c>
      <c r="AL1022" s="416">
        <v>1468.7822222222223</v>
      </c>
      <c r="AM1022" s="416">
        <v>1652.38</v>
      </c>
      <c r="AN1022" s="416">
        <v>2019.5755555555559</v>
      </c>
      <c r="AO1022" s="416">
        <v>2386.7711111111112</v>
      </c>
      <c r="AP1022" s="416">
        <v>2753.9666666666672</v>
      </c>
      <c r="AQ1022" s="416">
        <v>3304.76</v>
      </c>
      <c r="AR1022" s="416">
        <v>0</v>
      </c>
      <c r="AS1022" s="416">
        <v>0</v>
      </c>
      <c r="AT1022" s="416">
        <v>22.415848654667816</v>
      </c>
      <c r="AU1022" s="416">
        <v>404.23380647481639</v>
      </c>
      <c r="AV1022" s="416">
        <v>448.67781624081624</v>
      </c>
      <c r="AW1022" s="416">
        <v>324.40661349084348</v>
      </c>
      <c r="AX1022" s="416">
        <v>78.368942208978993</v>
      </c>
      <c r="AY1022" s="416">
        <v>23.442130558532355</v>
      </c>
      <c r="AZ1022" s="416">
        <v>11.550974957334267</v>
      </c>
      <c r="BA1022" s="416">
        <v>0</v>
      </c>
      <c r="BB1022" s="416">
        <v>1313.0961325859896</v>
      </c>
      <c r="BC1022" s="416">
        <v>0</v>
      </c>
      <c r="BD1022" s="416">
        <v>32.628390563913875</v>
      </c>
      <c r="BE1022" s="416">
        <v>444.14869979752143</v>
      </c>
      <c r="BF1022" s="416">
        <v>772.59445466539171</v>
      </c>
      <c r="BG1022" s="416">
        <v>490.13604618792283</v>
      </c>
      <c r="BH1022" s="416">
        <v>52.608578920323183</v>
      </c>
      <c r="BI1022" s="416">
        <v>8.9329889660322124</v>
      </c>
      <c r="BJ1022" s="416">
        <v>2.8555174959755014</v>
      </c>
      <c r="BK1022" s="416">
        <v>0</v>
      </c>
      <c r="BL1022" s="416">
        <v>1803.9046765970804</v>
      </c>
      <c r="BM1022" s="416">
        <v>0</v>
      </c>
      <c r="BN1022" s="416">
        <v>55.04</v>
      </c>
      <c r="BO1022" s="416">
        <v>848.38</v>
      </c>
      <c r="BP1022" s="416">
        <v>1221.27</v>
      </c>
      <c r="BQ1022" s="416">
        <v>814.54</v>
      </c>
      <c r="BR1022" s="416">
        <v>130.97999999999999</v>
      </c>
      <c r="BS1022" s="416">
        <v>32.380000000000003</v>
      </c>
      <c r="BT1022" s="416">
        <v>14.41</v>
      </c>
      <c r="BU1022" s="416">
        <v>0</v>
      </c>
      <c r="BV1022" s="416">
        <v>3117</v>
      </c>
      <c r="BW1022" s="416">
        <v>0</v>
      </c>
      <c r="BX1022" s="416">
        <v>55.04</v>
      </c>
      <c r="BY1022" s="416">
        <v>848.39</v>
      </c>
      <c r="BZ1022" s="416">
        <v>1221.27</v>
      </c>
      <c r="CA1022" s="416">
        <v>814.54</v>
      </c>
      <c r="CB1022" s="416">
        <v>130.97999999999999</v>
      </c>
      <c r="CC1022" s="416">
        <v>32.380000000000003</v>
      </c>
      <c r="CD1022" s="416">
        <v>14.41</v>
      </c>
      <c r="CE1022" s="416">
        <v>0</v>
      </c>
      <c r="CF1022" s="416">
        <v>3117.0099999999998</v>
      </c>
      <c r="CG1022" s="165"/>
      <c r="CH1022" s="165"/>
      <c r="CI1022" s="165"/>
      <c r="CJ1022" s="165"/>
      <c r="CK1022" s="165"/>
      <c r="CL1022" s="165"/>
      <c r="CM1022" s="165"/>
      <c r="CN1022" s="165"/>
      <c r="CO1022" s="165"/>
      <c r="CP1022" s="165"/>
      <c r="CQ1022" s="165"/>
      <c r="CR1022" s="165"/>
      <c r="CS1022" s="165"/>
      <c r="CT1022" s="165"/>
      <c r="CU1022" s="165"/>
      <c r="CV1022" s="165"/>
      <c r="CW1022" s="165"/>
      <c r="CX1022" s="165"/>
      <c r="CY1022" s="165"/>
      <c r="CZ1022" s="165"/>
      <c r="DA1022" s="165"/>
      <c r="DB1022" s="165"/>
      <c r="DC1022" s="165"/>
      <c r="DD1022" s="165"/>
      <c r="DE1022" s="165"/>
      <c r="DF1022" s="165"/>
      <c r="DG1022" s="165"/>
      <c r="DH1022" s="165"/>
      <c r="DI1022" s="165"/>
      <c r="DJ1022" s="165"/>
      <c r="DK1022" s="165"/>
      <c r="DL1022" s="165"/>
      <c r="DM1022" s="165"/>
      <c r="DN1022" s="165"/>
      <c r="DO1022" s="165"/>
      <c r="DP1022" s="165"/>
      <c r="DQ1022" s="165"/>
      <c r="DR1022" s="165"/>
      <c r="DS1022" s="165"/>
      <c r="DT1022" s="165"/>
      <c r="DU1022" s="165"/>
      <c r="DV1022" s="165"/>
      <c r="DW1022" s="165"/>
      <c r="DX1022" s="165"/>
      <c r="DY1022" s="165"/>
      <c r="DZ1022" s="165"/>
      <c r="EA1022" s="165"/>
      <c r="EB1022" s="165"/>
      <c r="EC1022" s="165"/>
      <c r="ED1022" s="165"/>
      <c r="EE1022" s="165"/>
      <c r="EF1022" s="165"/>
      <c r="EG1022" s="165"/>
      <c r="EH1022" s="165"/>
      <c r="EI1022" s="165"/>
      <c r="EJ1022" s="165"/>
      <c r="EK1022" s="165"/>
      <c r="EL1022" s="165"/>
      <c r="EM1022" s="165"/>
      <c r="EN1022" s="165"/>
      <c r="EO1022" s="165"/>
      <c r="EP1022" s="165"/>
      <c r="EQ1022" s="165"/>
      <c r="ER1022" s="165"/>
      <c r="ES1022" s="165"/>
      <c r="ET1022" s="165"/>
      <c r="EU1022" s="165"/>
      <c r="EV1022" s="165"/>
      <c r="EW1022" s="165"/>
      <c r="EX1022" s="165"/>
      <c r="EY1022" s="165"/>
      <c r="EZ1022" s="163"/>
      <c r="FA1022" s="163"/>
      <c r="FB1022" s="163"/>
      <c r="FC1022" s="163"/>
      <c r="FD1022" s="163"/>
      <c r="FE1022" s="163"/>
      <c r="FF1022" s="163"/>
      <c r="FG1022" s="163"/>
      <c r="FH1022" s="163"/>
      <c r="FI1022" s="163"/>
      <c r="FJ1022" s="163"/>
      <c r="FK1022" s="163"/>
      <c r="FL1022" s="168"/>
      <c r="FM1022" s="168"/>
      <c r="FN1022" s="168"/>
      <c r="FO1022" s="168"/>
      <c r="FP1022" s="168"/>
      <c r="FQ1022" s="168"/>
      <c r="FR1022" s="168"/>
      <c r="FS1022" s="167"/>
      <c r="FT1022" s="167"/>
      <c r="FU1022" s="167"/>
      <c r="FV1022" s="167"/>
      <c r="FW1022" s="167"/>
      <c r="FX1022" s="167"/>
      <c r="FY1022" s="167"/>
      <c r="FZ1022" s="167"/>
      <c r="GA1022" s="167"/>
      <c r="GB1022" s="167"/>
      <c r="GC1022" s="167"/>
      <c r="GD1022" s="167"/>
      <c r="GE1022" s="167"/>
      <c r="GF1022" s="167"/>
      <c r="GG1022" s="167"/>
      <c r="GH1022" s="167"/>
      <c r="GI1022" s="167"/>
      <c r="GJ1022" s="167"/>
    </row>
    <row r="1023" spans="1:192" x14ac:dyDescent="0.2">
      <c r="A1023" s="150" t="s">
        <v>38</v>
      </c>
      <c r="B1023" s="151" t="s">
        <v>284</v>
      </c>
      <c r="C1023" s="152" t="s">
        <v>277</v>
      </c>
      <c r="D1023" s="404" t="s">
        <v>344</v>
      </c>
      <c r="E1023" s="416">
        <v>0</v>
      </c>
      <c r="F1023" s="416">
        <v>146548</v>
      </c>
      <c r="G1023" s="416">
        <v>312978</v>
      </c>
      <c r="H1023" s="416">
        <v>743951</v>
      </c>
      <c r="I1023" s="416">
        <v>648888</v>
      </c>
      <c r="J1023" s="416">
        <v>321877</v>
      </c>
      <c r="K1023" s="416">
        <v>96207</v>
      </c>
      <c r="L1023" s="416">
        <v>41083</v>
      </c>
      <c r="M1023" s="416">
        <v>0</v>
      </c>
      <c r="N1023" s="416">
        <v>2311532</v>
      </c>
      <c r="O1023" s="416">
        <v>0</v>
      </c>
      <c r="P1023" s="416">
        <v>211513</v>
      </c>
      <c r="Q1023" s="416">
        <v>371281</v>
      </c>
      <c r="R1023" s="416">
        <v>737019</v>
      </c>
      <c r="S1023" s="416">
        <v>592515</v>
      </c>
      <c r="T1023" s="416">
        <v>194330</v>
      </c>
      <c r="U1023" s="416">
        <v>49623</v>
      </c>
      <c r="V1023" s="416">
        <v>28760</v>
      </c>
      <c r="W1023" s="416">
        <v>0</v>
      </c>
      <c r="X1023" s="416">
        <v>2185041</v>
      </c>
      <c r="Y1023" s="416">
        <v>0</v>
      </c>
      <c r="Z1023" s="416">
        <v>358061</v>
      </c>
      <c r="AA1023" s="416">
        <v>684259</v>
      </c>
      <c r="AB1023" s="416">
        <v>1480970</v>
      </c>
      <c r="AC1023" s="416">
        <v>1241403</v>
      </c>
      <c r="AD1023" s="416">
        <v>516207</v>
      </c>
      <c r="AE1023" s="416">
        <v>145830</v>
      </c>
      <c r="AF1023" s="416">
        <v>69843</v>
      </c>
      <c r="AG1023" s="416">
        <v>0</v>
      </c>
      <c r="AH1023" s="416">
        <v>4496573</v>
      </c>
      <c r="AI1023" s="416">
        <v>847.33333333333337</v>
      </c>
      <c r="AJ1023" s="416">
        <v>1016.8</v>
      </c>
      <c r="AK1023" s="416">
        <v>1186.2666666666667</v>
      </c>
      <c r="AL1023" s="416">
        <v>1355.7333333333333</v>
      </c>
      <c r="AM1023" s="416">
        <v>1525.2</v>
      </c>
      <c r="AN1023" s="416">
        <v>1864.1333333333334</v>
      </c>
      <c r="AO1023" s="416">
        <v>2203.0666666666666</v>
      </c>
      <c r="AP1023" s="416">
        <v>2542</v>
      </c>
      <c r="AQ1023" s="416">
        <v>3050.4</v>
      </c>
      <c r="AR1023" s="416">
        <v>0</v>
      </c>
      <c r="AS1023" s="416">
        <v>0</v>
      </c>
      <c r="AT1023" s="416">
        <v>144.12667191188041</v>
      </c>
      <c r="AU1023" s="416">
        <v>263.83443857480052</v>
      </c>
      <c r="AV1023" s="416">
        <v>548.74434500393386</v>
      </c>
      <c r="AW1023" s="416">
        <v>425.44453186467348</v>
      </c>
      <c r="AX1023" s="416">
        <v>172.6684428867749</v>
      </c>
      <c r="AY1023" s="416">
        <v>43.669581795073533</v>
      </c>
      <c r="AZ1023" s="416">
        <v>16.161683713611328</v>
      </c>
      <c r="BA1023" s="416">
        <v>0</v>
      </c>
      <c r="BB1023" s="416">
        <v>1614.6496957507482</v>
      </c>
      <c r="BC1023" s="416">
        <v>0</v>
      </c>
      <c r="BD1023" s="416">
        <v>208.01829268292684</v>
      </c>
      <c r="BE1023" s="416">
        <v>312.98274699336855</v>
      </c>
      <c r="BF1023" s="416">
        <v>543.63124508261205</v>
      </c>
      <c r="BG1023" s="416">
        <v>388.48347757671127</v>
      </c>
      <c r="BH1023" s="416">
        <v>104.24683499034403</v>
      </c>
      <c r="BI1023" s="416">
        <v>22.524511287296498</v>
      </c>
      <c r="BJ1023" s="416">
        <v>11.313926042486232</v>
      </c>
      <c r="BK1023" s="416">
        <v>0</v>
      </c>
      <c r="BL1023" s="416">
        <v>1591.2010346557454</v>
      </c>
      <c r="BM1023" s="416">
        <v>0</v>
      </c>
      <c r="BN1023" s="416">
        <v>352.14</v>
      </c>
      <c r="BO1023" s="416">
        <v>576.82000000000005</v>
      </c>
      <c r="BP1023" s="416">
        <v>1092.3800000000001</v>
      </c>
      <c r="BQ1023" s="416">
        <v>813.93</v>
      </c>
      <c r="BR1023" s="416">
        <v>276.92</v>
      </c>
      <c r="BS1023" s="416">
        <v>66.19</v>
      </c>
      <c r="BT1023" s="416">
        <v>27.48</v>
      </c>
      <c r="BU1023" s="416">
        <v>0</v>
      </c>
      <c r="BV1023" s="416">
        <v>3205.86</v>
      </c>
      <c r="BW1023" s="416">
        <v>0</v>
      </c>
      <c r="BX1023" s="416">
        <v>0</v>
      </c>
      <c r="BY1023" s="416">
        <v>0</v>
      </c>
      <c r="BZ1023" s="416">
        <v>0</v>
      </c>
      <c r="CA1023" s="416">
        <v>0</v>
      </c>
      <c r="CB1023" s="416">
        <v>0</v>
      </c>
      <c r="CC1023" s="416">
        <v>0</v>
      </c>
      <c r="CD1023" s="416">
        <v>0</v>
      </c>
      <c r="CE1023" s="416">
        <v>0</v>
      </c>
      <c r="CF1023" s="416">
        <v>0</v>
      </c>
      <c r="CG1023" s="165"/>
      <c r="CH1023" s="165"/>
      <c r="CI1023" s="165"/>
      <c r="CJ1023" s="165"/>
      <c r="CK1023" s="165"/>
      <c r="CL1023" s="165"/>
      <c r="CM1023" s="165"/>
      <c r="CN1023" s="165"/>
      <c r="CO1023" s="165"/>
      <c r="CP1023" s="165"/>
      <c r="CQ1023" s="165"/>
      <c r="CR1023" s="165"/>
      <c r="CS1023" s="165"/>
      <c r="CT1023" s="165"/>
      <c r="CU1023" s="165"/>
      <c r="CV1023" s="165"/>
      <c r="CW1023" s="165"/>
      <c r="CX1023" s="165"/>
      <c r="CY1023" s="165"/>
      <c r="CZ1023" s="165"/>
      <c r="DA1023" s="165"/>
      <c r="DB1023" s="165"/>
      <c r="DC1023" s="165"/>
      <c r="DD1023" s="165"/>
      <c r="DE1023" s="165"/>
      <c r="DF1023" s="165"/>
      <c r="DG1023" s="165"/>
      <c r="DH1023" s="165"/>
      <c r="DI1023" s="165"/>
      <c r="DJ1023" s="165"/>
      <c r="DK1023" s="165"/>
      <c r="DL1023" s="165"/>
      <c r="DM1023" s="165"/>
      <c r="DN1023" s="165"/>
      <c r="DO1023" s="165"/>
      <c r="DP1023" s="165"/>
      <c r="DQ1023" s="165"/>
      <c r="DR1023" s="165"/>
      <c r="DS1023" s="165"/>
      <c r="DT1023" s="165"/>
      <c r="DU1023" s="165"/>
      <c r="DV1023" s="165"/>
      <c r="DW1023" s="165"/>
      <c r="DX1023" s="165"/>
      <c r="DY1023" s="165"/>
      <c r="DZ1023" s="165"/>
      <c r="EA1023" s="165"/>
      <c r="EB1023" s="165"/>
      <c r="EC1023" s="165"/>
      <c r="ED1023" s="165"/>
      <c r="EE1023" s="165"/>
      <c r="EF1023" s="165"/>
      <c r="EG1023" s="165"/>
      <c r="EH1023" s="165"/>
      <c r="EI1023" s="165"/>
      <c r="EJ1023" s="165"/>
      <c r="EK1023" s="165"/>
      <c r="EL1023" s="165"/>
      <c r="EM1023" s="165"/>
      <c r="EN1023" s="165"/>
      <c r="EO1023" s="165"/>
      <c r="EP1023" s="165"/>
      <c r="EQ1023" s="165"/>
      <c r="ER1023" s="165"/>
      <c r="ES1023" s="165"/>
      <c r="ET1023" s="165"/>
      <c r="EU1023" s="165"/>
      <c r="EV1023" s="165"/>
      <c r="EW1023" s="165"/>
      <c r="EX1023" s="165"/>
      <c r="EY1023" s="165"/>
      <c r="EZ1023" s="163"/>
      <c r="FA1023" s="163"/>
      <c r="FB1023" s="163"/>
      <c r="FC1023" s="163"/>
      <c r="FD1023" s="163"/>
      <c r="FE1023" s="163"/>
      <c r="FF1023" s="163"/>
      <c r="FG1023" s="163"/>
      <c r="FH1023" s="163"/>
      <c r="FI1023" s="163"/>
      <c r="FJ1023" s="163"/>
      <c r="FK1023" s="163"/>
      <c r="FL1023" s="168"/>
      <c r="FM1023" s="168"/>
      <c r="FN1023" s="168"/>
      <c r="FO1023" s="168"/>
      <c r="FP1023" s="168"/>
      <c r="FQ1023" s="168"/>
      <c r="FR1023" s="168"/>
      <c r="FS1023" s="167"/>
      <c r="FT1023" s="167"/>
      <c r="FU1023" s="167"/>
      <c r="FV1023" s="167"/>
      <c r="FW1023" s="167"/>
      <c r="FX1023" s="167"/>
      <c r="FY1023" s="167"/>
      <c r="FZ1023" s="167"/>
      <c r="GA1023" s="167"/>
      <c r="GB1023" s="167"/>
      <c r="GC1023" s="167"/>
      <c r="GD1023" s="167"/>
      <c r="GE1023" s="167"/>
      <c r="GF1023" s="167"/>
      <c r="GG1023" s="167"/>
      <c r="GH1023" s="167"/>
      <c r="GI1023" s="167"/>
      <c r="GJ1023" s="167"/>
    </row>
    <row r="1024" spans="1:192" x14ac:dyDescent="0.2">
      <c r="A1024" s="150" t="s">
        <v>40</v>
      </c>
      <c r="B1024" s="151" t="s">
        <v>282</v>
      </c>
      <c r="C1024" s="152" t="s">
        <v>286</v>
      </c>
      <c r="D1024" s="404" t="s">
        <v>39</v>
      </c>
      <c r="E1024" s="416">
        <v>10774.09</v>
      </c>
      <c r="F1024" s="416">
        <v>6376868.1600000001</v>
      </c>
      <c r="G1024" s="416">
        <v>2305381.85</v>
      </c>
      <c r="H1024" s="416">
        <v>1168192.49</v>
      </c>
      <c r="I1024" s="416">
        <v>395268.95</v>
      </c>
      <c r="J1024" s="416">
        <v>136716.62</v>
      </c>
      <c r="K1024" s="416">
        <v>63056.41</v>
      </c>
      <c r="L1024" s="416">
        <v>24760.17</v>
      </c>
      <c r="M1024" s="416">
        <v>0</v>
      </c>
      <c r="N1024" s="416">
        <v>10481018.739999998</v>
      </c>
      <c r="O1024" s="416">
        <v>10293.299999999999</v>
      </c>
      <c r="P1024" s="416">
        <v>8132774.4400000004</v>
      </c>
      <c r="Q1024" s="416">
        <v>1478395.71</v>
      </c>
      <c r="R1024" s="416">
        <v>561907.4</v>
      </c>
      <c r="S1024" s="416">
        <v>126561.54</v>
      </c>
      <c r="T1024" s="416">
        <v>31786.45</v>
      </c>
      <c r="U1024" s="416">
        <v>14220.9</v>
      </c>
      <c r="V1024" s="416">
        <v>2273.15</v>
      </c>
      <c r="W1024" s="416">
        <v>0</v>
      </c>
      <c r="X1024" s="416">
        <v>10358212.889999999</v>
      </c>
      <c r="Y1024" s="416">
        <v>21067.39</v>
      </c>
      <c r="Z1024" s="416">
        <v>14509642.600000001</v>
      </c>
      <c r="AA1024" s="416">
        <v>3783777.56</v>
      </c>
      <c r="AB1024" s="416">
        <v>1730099.8900000001</v>
      </c>
      <c r="AC1024" s="416">
        <v>521830.49</v>
      </c>
      <c r="AD1024" s="416">
        <v>168503.07</v>
      </c>
      <c r="AE1024" s="416">
        <v>77277.31</v>
      </c>
      <c r="AF1024" s="416">
        <v>27033.32</v>
      </c>
      <c r="AG1024" s="416">
        <v>0</v>
      </c>
      <c r="AH1024" s="416">
        <v>20839231.629999999</v>
      </c>
      <c r="AI1024" s="416">
        <v>850.62777777777785</v>
      </c>
      <c r="AJ1024" s="416">
        <v>1020.7533333333333</v>
      </c>
      <c r="AK1024" s="416">
        <v>1190.8788888888889</v>
      </c>
      <c r="AL1024" s="416">
        <v>1361.0044444444445</v>
      </c>
      <c r="AM1024" s="416">
        <v>1531.13</v>
      </c>
      <c r="AN1024" s="416">
        <v>1871.3811111111113</v>
      </c>
      <c r="AO1024" s="416">
        <v>2211.6322222222225</v>
      </c>
      <c r="AP1024" s="416">
        <v>2551.8833333333337</v>
      </c>
      <c r="AQ1024" s="416">
        <v>3062.26</v>
      </c>
      <c r="AR1024" s="416">
        <v>0</v>
      </c>
      <c r="AS1024" s="416">
        <v>12.666045339063306</v>
      </c>
      <c r="AT1024" s="416">
        <v>6247.217571336203</v>
      </c>
      <c r="AU1024" s="416">
        <v>1935.865915089789</v>
      </c>
      <c r="AV1024" s="416">
        <v>858.33113533795301</v>
      </c>
      <c r="AW1024" s="416">
        <v>258.15505541658774</v>
      </c>
      <c r="AX1024" s="416">
        <v>73.056535191180842</v>
      </c>
      <c r="AY1024" s="416">
        <v>28.511254885155207</v>
      </c>
      <c r="AZ1024" s="416">
        <v>9.7027045384781161</v>
      </c>
      <c r="BA1024" s="416">
        <v>0</v>
      </c>
      <c r="BB1024" s="416">
        <v>9423.5062171344107</v>
      </c>
      <c r="BC1024" s="416">
        <v>12.100827493419891</v>
      </c>
      <c r="BD1024" s="416">
        <v>7967.4238372966374</v>
      </c>
      <c r="BE1024" s="416">
        <v>1241.432461179465</v>
      </c>
      <c r="BF1024" s="416">
        <v>412.86228145226073</v>
      </c>
      <c r="BG1024" s="416">
        <v>82.65891204535211</v>
      </c>
      <c r="BH1024" s="416">
        <v>16.985556715984568</v>
      </c>
      <c r="BI1024" s="416">
        <v>6.430047390841052</v>
      </c>
      <c r="BJ1024" s="416">
        <v>0.89077348102381892</v>
      </c>
      <c r="BK1024" s="416">
        <v>0</v>
      </c>
      <c r="BL1024" s="416">
        <v>9740.7846970549836</v>
      </c>
      <c r="BM1024" s="416">
        <v>24.77</v>
      </c>
      <c r="BN1024" s="416">
        <v>14214.64</v>
      </c>
      <c r="BO1024" s="416">
        <v>3177.3</v>
      </c>
      <c r="BP1024" s="416">
        <v>1271.19</v>
      </c>
      <c r="BQ1024" s="416">
        <v>340.81</v>
      </c>
      <c r="BR1024" s="416">
        <v>90.04</v>
      </c>
      <c r="BS1024" s="416">
        <v>34.94</v>
      </c>
      <c r="BT1024" s="416">
        <v>10.59</v>
      </c>
      <c r="BU1024" s="416">
        <v>0</v>
      </c>
      <c r="BV1024" s="416">
        <v>19164.28</v>
      </c>
      <c r="BW1024" s="416">
        <v>0</v>
      </c>
      <c r="BX1024" s="416">
        <v>0</v>
      </c>
      <c r="BY1024" s="416">
        <v>0</v>
      </c>
      <c r="BZ1024" s="416">
        <v>0</v>
      </c>
      <c r="CA1024" s="416">
        <v>0</v>
      </c>
      <c r="CB1024" s="416">
        <v>0</v>
      </c>
      <c r="CC1024" s="416">
        <v>0</v>
      </c>
      <c r="CD1024" s="416">
        <v>0</v>
      </c>
      <c r="CE1024" s="416">
        <v>0</v>
      </c>
      <c r="CF1024" s="416">
        <v>0</v>
      </c>
      <c r="CG1024" s="165"/>
      <c r="CH1024" s="165"/>
      <c r="CI1024" s="165"/>
      <c r="CJ1024" s="165"/>
      <c r="CK1024" s="165"/>
      <c r="CL1024" s="165"/>
      <c r="CM1024" s="165"/>
      <c r="CN1024" s="165"/>
      <c r="CO1024" s="165"/>
      <c r="CP1024" s="165"/>
      <c r="CQ1024" s="165"/>
      <c r="CR1024" s="165"/>
      <c r="CS1024" s="165"/>
      <c r="CT1024" s="165"/>
      <c r="CU1024" s="165"/>
      <c r="CV1024" s="165"/>
      <c r="CW1024" s="165"/>
      <c r="CX1024" s="165"/>
      <c r="CY1024" s="165"/>
      <c r="CZ1024" s="165"/>
      <c r="DA1024" s="165"/>
      <c r="DB1024" s="165"/>
      <c r="DC1024" s="165"/>
      <c r="DD1024" s="165"/>
      <c r="DE1024" s="165"/>
      <c r="DF1024" s="165"/>
      <c r="DG1024" s="165"/>
      <c r="DH1024" s="165"/>
      <c r="DI1024" s="165"/>
      <c r="DJ1024" s="165"/>
      <c r="DK1024" s="165"/>
      <c r="DL1024" s="165"/>
      <c r="DM1024" s="165"/>
      <c r="DN1024" s="165"/>
      <c r="DO1024" s="165"/>
      <c r="DP1024" s="165"/>
      <c r="DQ1024" s="165"/>
      <c r="DR1024" s="165"/>
      <c r="DS1024" s="165"/>
      <c r="DT1024" s="165"/>
      <c r="DU1024" s="165"/>
      <c r="DV1024" s="165"/>
      <c r="DW1024" s="165"/>
      <c r="DX1024" s="165"/>
      <c r="DY1024" s="165"/>
      <c r="DZ1024" s="165"/>
      <c r="EA1024" s="165"/>
      <c r="EB1024" s="165"/>
      <c r="EC1024" s="165"/>
      <c r="ED1024" s="165"/>
      <c r="EE1024" s="165"/>
      <c r="EF1024" s="165"/>
      <c r="EG1024" s="165"/>
      <c r="EH1024" s="165"/>
      <c r="EI1024" s="165"/>
      <c r="EJ1024" s="165"/>
      <c r="EK1024" s="165"/>
      <c r="EL1024" s="165"/>
      <c r="EM1024" s="165"/>
      <c r="EN1024" s="165"/>
      <c r="EO1024" s="165"/>
      <c r="EP1024" s="165"/>
      <c r="EQ1024" s="165"/>
      <c r="ER1024" s="165"/>
      <c r="ES1024" s="165"/>
      <c r="ET1024" s="165"/>
      <c r="EU1024" s="165"/>
      <c r="EV1024" s="165"/>
      <c r="EW1024" s="165"/>
      <c r="EX1024" s="165"/>
      <c r="EY1024" s="165"/>
      <c r="EZ1024" s="163"/>
      <c r="FA1024" s="163"/>
      <c r="FB1024" s="163"/>
      <c r="FC1024" s="163"/>
      <c r="FD1024" s="163"/>
      <c r="FE1024" s="163"/>
      <c r="FF1024" s="163"/>
      <c r="FG1024" s="163"/>
      <c r="FH1024" s="163"/>
      <c r="FI1024" s="163"/>
      <c r="FJ1024" s="163"/>
      <c r="FK1024" s="163"/>
      <c r="FL1024" s="168"/>
      <c r="FM1024" s="168"/>
      <c r="FN1024" s="168"/>
      <c r="FO1024" s="168"/>
      <c r="FP1024" s="168"/>
      <c r="FQ1024" s="168"/>
      <c r="FR1024" s="168"/>
      <c r="FS1024" s="167"/>
      <c r="FT1024" s="167"/>
      <c r="FU1024" s="167"/>
      <c r="FV1024" s="167"/>
      <c r="FW1024" s="167"/>
      <c r="FX1024" s="167"/>
      <c r="FY1024" s="167"/>
      <c r="FZ1024" s="167"/>
      <c r="GA1024" s="167"/>
      <c r="GB1024" s="167"/>
      <c r="GC1024" s="167"/>
      <c r="GD1024" s="167"/>
      <c r="GE1024" s="167"/>
      <c r="GF1024" s="167"/>
      <c r="GG1024" s="167"/>
      <c r="GH1024" s="167"/>
      <c r="GI1024" s="167"/>
      <c r="GJ1024" s="167"/>
    </row>
    <row r="1025" spans="1:192" x14ac:dyDescent="0.2">
      <c r="A1025" s="150" t="s">
        <v>42</v>
      </c>
      <c r="B1025" s="151" t="s">
        <v>276</v>
      </c>
      <c r="C1025" s="152" t="s">
        <v>286</v>
      </c>
      <c r="D1025" s="404" t="s">
        <v>41</v>
      </c>
      <c r="E1025" s="416">
        <v>628</v>
      </c>
      <c r="F1025" s="416">
        <v>883888</v>
      </c>
      <c r="G1025" s="416">
        <v>913345</v>
      </c>
      <c r="H1025" s="416">
        <v>511592</v>
      </c>
      <c r="I1025" s="416">
        <v>110717</v>
      </c>
      <c r="J1025" s="416">
        <v>31255</v>
      </c>
      <c r="K1025" s="416">
        <v>18449</v>
      </c>
      <c r="L1025" s="416">
        <v>2512</v>
      </c>
      <c r="M1025" s="416">
        <v>0</v>
      </c>
      <c r="N1025" s="416">
        <v>2472386</v>
      </c>
      <c r="O1025" s="416">
        <v>0</v>
      </c>
      <c r="P1025" s="416">
        <v>1589598</v>
      </c>
      <c r="Q1025" s="416">
        <v>1334444</v>
      </c>
      <c r="R1025" s="416">
        <v>517180</v>
      </c>
      <c r="S1025" s="416">
        <v>131919</v>
      </c>
      <c r="T1025" s="416">
        <v>32687</v>
      </c>
      <c r="U1025" s="416">
        <v>3343</v>
      </c>
      <c r="V1025" s="416">
        <v>1143</v>
      </c>
      <c r="W1025" s="416">
        <v>0</v>
      </c>
      <c r="X1025" s="416">
        <v>3610314</v>
      </c>
      <c r="Y1025" s="416">
        <v>628</v>
      </c>
      <c r="Z1025" s="416">
        <v>2473486</v>
      </c>
      <c r="AA1025" s="416">
        <v>2247789</v>
      </c>
      <c r="AB1025" s="416">
        <v>1028772</v>
      </c>
      <c r="AC1025" s="416">
        <v>242636</v>
      </c>
      <c r="AD1025" s="416">
        <v>63942</v>
      </c>
      <c r="AE1025" s="416">
        <v>21792</v>
      </c>
      <c r="AF1025" s="416">
        <v>3655</v>
      </c>
      <c r="AG1025" s="416">
        <v>0</v>
      </c>
      <c r="AH1025" s="416">
        <v>6082700</v>
      </c>
      <c r="AI1025" s="416">
        <v>839.74444444444441</v>
      </c>
      <c r="AJ1025" s="416">
        <v>1007.6933333333333</v>
      </c>
      <c r="AK1025" s="416">
        <v>1175.6422222222222</v>
      </c>
      <c r="AL1025" s="416">
        <v>1343.5911111111111</v>
      </c>
      <c r="AM1025" s="416">
        <v>1511.54</v>
      </c>
      <c r="AN1025" s="416">
        <v>1847.4377777777779</v>
      </c>
      <c r="AO1025" s="416">
        <v>2183.3355555555554</v>
      </c>
      <c r="AP1025" s="416">
        <v>2519.2333333333336</v>
      </c>
      <c r="AQ1025" s="416">
        <v>3023.08</v>
      </c>
      <c r="AR1025" s="416">
        <v>0</v>
      </c>
      <c r="AS1025" s="416">
        <v>0.74784656707728547</v>
      </c>
      <c r="AT1025" s="416">
        <v>877.13987059555166</v>
      </c>
      <c r="AU1025" s="416">
        <v>776.8902670691574</v>
      </c>
      <c r="AV1025" s="416">
        <v>380.76465062122077</v>
      </c>
      <c r="AW1025" s="416">
        <v>73.247813488230548</v>
      </c>
      <c r="AX1025" s="416">
        <v>16.918025806311924</v>
      </c>
      <c r="AY1025" s="416">
        <v>8.4499150636996809</v>
      </c>
      <c r="AZ1025" s="416">
        <v>0.99712875610304708</v>
      </c>
      <c r="BA1025" s="416">
        <v>0</v>
      </c>
      <c r="BB1025" s="416">
        <v>2135.1555179673524</v>
      </c>
      <c r="BC1025" s="416">
        <v>0</v>
      </c>
      <c r="BD1025" s="416">
        <v>1577.4620585627904</v>
      </c>
      <c r="BE1025" s="416">
        <v>1135.0766200601468</v>
      </c>
      <c r="BF1025" s="416">
        <v>384.92365402172618</v>
      </c>
      <c r="BG1025" s="416">
        <v>87.274567659473121</v>
      </c>
      <c r="BH1025" s="416">
        <v>17.693153400445301</v>
      </c>
      <c r="BI1025" s="416">
        <v>1.5311434797521835</v>
      </c>
      <c r="BJ1025" s="416">
        <v>0.45370946187332123</v>
      </c>
      <c r="BK1025" s="416">
        <v>0</v>
      </c>
      <c r="BL1025" s="416">
        <v>3204.4149066462073</v>
      </c>
      <c r="BM1025" s="416">
        <v>0.75</v>
      </c>
      <c r="BN1025" s="416">
        <v>2454.6</v>
      </c>
      <c r="BO1025" s="416">
        <v>1911.97</v>
      </c>
      <c r="BP1025" s="416">
        <v>765.69</v>
      </c>
      <c r="BQ1025" s="416">
        <v>160.52000000000001</v>
      </c>
      <c r="BR1025" s="416">
        <v>34.61</v>
      </c>
      <c r="BS1025" s="416">
        <v>9.98</v>
      </c>
      <c r="BT1025" s="416">
        <v>1.45</v>
      </c>
      <c r="BU1025" s="416">
        <v>0</v>
      </c>
      <c r="BV1025" s="416">
        <v>5339.57</v>
      </c>
      <c r="BW1025" s="416">
        <v>0</v>
      </c>
      <c r="BX1025" s="416">
        <v>0</v>
      </c>
      <c r="BY1025" s="416">
        <v>0</v>
      </c>
      <c r="BZ1025" s="416">
        <v>0</v>
      </c>
      <c r="CA1025" s="416">
        <v>0</v>
      </c>
      <c r="CB1025" s="416">
        <v>0</v>
      </c>
      <c r="CC1025" s="416">
        <v>0</v>
      </c>
      <c r="CD1025" s="416">
        <v>0</v>
      </c>
      <c r="CE1025" s="416">
        <v>0</v>
      </c>
      <c r="CF1025" s="416">
        <v>0</v>
      </c>
      <c r="CG1025" s="165"/>
      <c r="CH1025" s="165"/>
      <c r="CI1025" s="165"/>
      <c r="CJ1025" s="165"/>
      <c r="CK1025" s="165"/>
      <c r="CL1025" s="165"/>
      <c r="CM1025" s="165"/>
      <c r="CN1025" s="165"/>
      <c r="CO1025" s="165"/>
      <c r="CP1025" s="165"/>
      <c r="CQ1025" s="165"/>
      <c r="CR1025" s="165"/>
      <c r="CS1025" s="165"/>
      <c r="CT1025" s="165"/>
      <c r="CU1025" s="165"/>
      <c r="CV1025" s="165"/>
      <c r="CW1025" s="165"/>
      <c r="CX1025" s="165"/>
      <c r="CY1025" s="165"/>
      <c r="CZ1025" s="165"/>
      <c r="DA1025" s="165"/>
      <c r="DB1025" s="165"/>
      <c r="DC1025" s="165"/>
      <c r="DD1025" s="165"/>
      <c r="DE1025" s="165"/>
      <c r="DF1025" s="165"/>
      <c r="DG1025" s="165"/>
      <c r="DH1025" s="165"/>
      <c r="DI1025" s="165"/>
      <c r="DJ1025" s="165"/>
      <c r="DK1025" s="165"/>
      <c r="DL1025" s="165"/>
      <c r="DM1025" s="165"/>
      <c r="DN1025" s="165"/>
      <c r="DO1025" s="165"/>
      <c r="DP1025" s="165"/>
      <c r="DQ1025" s="165"/>
      <c r="DR1025" s="165"/>
      <c r="DS1025" s="165"/>
      <c r="DT1025" s="165"/>
      <c r="DU1025" s="165"/>
      <c r="DV1025" s="165"/>
      <c r="DW1025" s="165"/>
      <c r="DX1025" s="165"/>
      <c r="DY1025" s="165"/>
      <c r="DZ1025" s="165"/>
      <c r="EA1025" s="165"/>
      <c r="EB1025" s="165"/>
      <c r="EC1025" s="165"/>
      <c r="ED1025" s="165"/>
      <c r="EE1025" s="165"/>
      <c r="EF1025" s="165"/>
      <c r="EG1025" s="165"/>
      <c r="EH1025" s="165"/>
      <c r="EI1025" s="165"/>
      <c r="EJ1025" s="165"/>
      <c r="EK1025" s="165"/>
      <c r="EL1025" s="165"/>
      <c r="EM1025" s="165"/>
      <c r="EN1025" s="165"/>
      <c r="EO1025" s="165"/>
      <c r="EP1025" s="165"/>
      <c r="EQ1025" s="165"/>
      <c r="ER1025" s="165"/>
      <c r="ES1025" s="165"/>
      <c r="ET1025" s="165"/>
      <c r="EU1025" s="165"/>
      <c r="EV1025" s="165"/>
      <c r="EW1025" s="165"/>
      <c r="EX1025" s="165"/>
      <c r="EY1025" s="165"/>
      <c r="EZ1025" s="163"/>
      <c r="FA1025" s="163"/>
      <c r="FB1025" s="163"/>
      <c r="FC1025" s="163"/>
      <c r="FD1025" s="163"/>
      <c r="FE1025" s="163"/>
      <c r="FF1025" s="163"/>
      <c r="FG1025" s="163"/>
      <c r="FH1025" s="163"/>
      <c r="FI1025" s="163"/>
      <c r="FJ1025" s="163"/>
      <c r="FK1025" s="163"/>
      <c r="FL1025" s="168"/>
      <c r="FM1025" s="168"/>
      <c r="FN1025" s="168"/>
      <c r="FO1025" s="168"/>
      <c r="FP1025" s="168"/>
      <c r="FQ1025" s="168"/>
      <c r="FR1025" s="168"/>
      <c r="FS1025" s="167"/>
      <c r="FT1025" s="167"/>
      <c r="FU1025" s="167"/>
      <c r="FV1025" s="167"/>
      <c r="FW1025" s="167"/>
      <c r="FX1025" s="167"/>
      <c r="FY1025" s="167"/>
      <c r="FZ1025" s="167"/>
      <c r="GA1025" s="167"/>
      <c r="GB1025" s="167"/>
      <c r="GC1025" s="167"/>
      <c r="GD1025" s="167"/>
      <c r="GE1025" s="167"/>
      <c r="GF1025" s="167"/>
      <c r="GG1025" s="167"/>
      <c r="GH1025" s="167"/>
      <c r="GI1025" s="167"/>
      <c r="GJ1025" s="167"/>
    </row>
    <row r="1026" spans="1:192" x14ac:dyDescent="0.2">
      <c r="A1026" s="150" t="s">
        <v>44</v>
      </c>
      <c r="B1026" s="151" t="s">
        <v>276</v>
      </c>
      <c r="C1026" s="152" t="s">
        <v>277</v>
      </c>
      <c r="D1026" s="404" t="s">
        <v>43</v>
      </c>
      <c r="E1026" s="416">
        <v>1546</v>
      </c>
      <c r="F1026" s="416">
        <v>737833</v>
      </c>
      <c r="G1026" s="416">
        <v>879256</v>
      </c>
      <c r="H1026" s="416">
        <v>759976</v>
      </c>
      <c r="I1026" s="416">
        <v>412356</v>
      </c>
      <c r="J1026" s="416">
        <v>155168</v>
      </c>
      <c r="K1026" s="416">
        <v>36847</v>
      </c>
      <c r="L1026" s="416">
        <v>9590</v>
      </c>
      <c r="M1026" s="416">
        <v>0</v>
      </c>
      <c r="N1026" s="416">
        <v>2992572</v>
      </c>
      <c r="O1026" s="416">
        <v>315</v>
      </c>
      <c r="P1026" s="416">
        <v>714002</v>
      </c>
      <c r="Q1026" s="416">
        <v>864144</v>
      </c>
      <c r="R1026" s="416">
        <v>652969</v>
      </c>
      <c r="S1026" s="416">
        <v>171046</v>
      </c>
      <c r="T1026" s="416">
        <v>59965</v>
      </c>
      <c r="U1026" s="416">
        <v>12662</v>
      </c>
      <c r="V1026" s="416">
        <v>3530</v>
      </c>
      <c r="W1026" s="416">
        <v>0</v>
      </c>
      <c r="X1026" s="416">
        <v>2478633</v>
      </c>
      <c r="Y1026" s="416">
        <v>1861</v>
      </c>
      <c r="Z1026" s="416">
        <v>1451835</v>
      </c>
      <c r="AA1026" s="416">
        <v>1743400</v>
      </c>
      <c r="AB1026" s="416">
        <v>1412945</v>
      </c>
      <c r="AC1026" s="416">
        <v>583402</v>
      </c>
      <c r="AD1026" s="416">
        <v>215133</v>
      </c>
      <c r="AE1026" s="416">
        <v>49509</v>
      </c>
      <c r="AF1026" s="416">
        <v>13120</v>
      </c>
      <c r="AG1026" s="416">
        <v>0</v>
      </c>
      <c r="AH1026" s="416">
        <v>5471205</v>
      </c>
      <c r="AI1026" s="416">
        <v>845.50000000000011</v>
      </c>
      <c r="AJ1026" s="416">
        <v>1014.6</v>
      </c>
      <c r="AK1026" s="416">
        <v>1183.7</v>
      </c>
      <c r="AL1026" s="416">
        <v>1352.8</v>
      </c>
      <c r="AM1026" s="416">
        <v>1521.9</v>
      </c>
      <c r="AN1026" s="416">
        <v>1860.1000000000004</v>
      </c>
      <c r="AO1026" s="416">
        <v>2198.3000000000002</v>
      </c>
      <c r="AP1026" s="416">
        <v>2536.5000000000005</v>
      </c>
      <c r="AQ1026" s="416">
        <v>3043.8</v>
      </c>
      <c r="AR1026" s="416">
        <v>0</v>
      </c>
      <c r="AS1026" s="416">
        <v>1.828503843879361</v>
      </c>
      <c r="AT1026" s="416">
        <v>727.21565148827119</v>
      </c>
      <c r="AU1026" s="416">
        <v>742.80307510348905</v>
      </c>
      <c r="AV1026" s="416">
        <v>561.78001182732112</v>
      </c>
      <c r="AW1026" s="416">
        <v>270.94815690912674</v>
      </c>
      <c r="AX1026" s="416">
        <v>83.419171012311153</v>
      </c>
      <c r="AY1026" s="416">
        <v>16.761588500204702</v>
      </c>
      <c r="AZ1026" s="416">
        <v>3.7808003153952288</v>
      </c>
      <c r="BA1026" s="416">
        <v>0</v>
      </c>
      <c r="BB1026" s="416">
        <v>2408.5369589999987</v>
      </c>
      <c r="BC1026" s="416">
        <v>0.37256061502069776</v>
      </c>
      <c r="BD1026" s="416">
        <v>703.72757737039228</v>
      </c>
      <c r="BE1026" s="416">
        <v>730.03632677198607</v>
      </c>
      <c r="BF1026" s="416">
        <v>482.679627439385</v>
      </c>
      <c r="BG1026" s="416">
        <v>112.38977593797226</v>
      </c>
      <c r="BH1026" s="416">
        <v>32.237514112144503</v>
      </c>
      <c r="BI1026" s="416">
        <v>5.7599053814311052</v>
      </c>
      <c r="BJ1026" s="416">
        <v>1.3916814508180562</v>
      </c>
      <c r="BK1026" s="416">
        <v>0</v>
      </c>
      <c r="BL1026" s="416">
        <v>2068.5949690791499</v>
      </c>
      <c r="BM1026" s="416">
        <v>2.2000000000000002</v>
      </c>
      <c r="BN1026" s="416">
        <v>1430.94</v>
      </c>
      <c r="BO1026" s="416">
        <v>1472.84</v>
      </c>
      <c r="BP1026" s="416">
        <v>1044.46</v>
      </c>
      <c r="BQ1026" s="416">
        <v>383.34</v>
      </c>
      <c r="BR1026" s="416">
        <v>115.66</v>
      </c>
      <c r="BS1026" s="416">
        <v>22.52</v>
      </c>
      <c r="BT1026" s="416">
        <v>5.17</v>
      </c>
      <c r="BU1026" s="416">
        <v>0</v>
      </c>
      <c r="BV1026" s="416">
        <v>4477.13</v>
      </c>
      <c r="BW1026" s="416">
        <v>0</v>
      </c>
      <c r="BX1026" s="416">
        <v>0</v>
      </c>
      <c r="BY1026" s="416">
        <v>0</v>
      </c>
      <c r="BZ1026" s="416">
        <v>0</v>
      </c>
      <c r="CA1026" s="416">
        <v>0</v>
      </c>
      <c r="CB1026" s="416">
        <v>0</v>
      </c>
      <c r="CC1026" s="416">
        <v>0</v>
      </c>
      <c r="CD1026" s="416">
        <v>0</v>
      </c>
      <c r="CE1026" s="416">
        <v>0</v>
      </c>
      <c r="CF1026" s="416">
        <v>0</v>
      </c>
      <c r="CG1026" s="165"/>
      <c r="CH1026" s="165"/>
      <c r="CI1026" s="165"/>
      <c r="CJ1026" s="165"/>
      <c r="CK1026" s="165"/>
      <c r="CL1026" s="165"/>
      <c r="CM1026" s="165"/>
      <c r="CN1026" s="165"/>
      <c r="CO1026" s="165"/>
      <c r="CP1026" s="165"/>
      <c r="CQ1026" s="165"/>
      <c r="CR1026" s="165"/>
      <c r="CS1026" s="165"/>
      <c r="CT1026" s="165"/>
      <c r="CU1026" s="165"/>
      <c r="CV1026" s="165"/>
      <c r="CW1026" s="165"/>
      <c r="CX1026" s="165"/>
      <c r="CY1026" s="165"/>
      <c r="CZ1026" s="165"/>
      <c r="DA1026" s="165"/>
      <c r="DB1026" s="165"/>
      <c r="DC1026" s="165"/>
      <c r="DD1026" s="165"/>
      <c r="DE1026" s="165"/>
      <c r="DF1026" s="165"/>
      <c r="DG1026" s="165"/>
      <c r="DH1026" s="165"/>
      <c r="DI1026" s="165"/>
      <c r="DJ1026" s="165"/>
      <c r="DK1026" s="165"/>
      <c r="DL1026" s="165"/>
      <c r="DM1026" s="165"/>
      <c r="DN1026" s="165"/>
      <c r="DO1026" s="165"/>
      <c r="DP1026" s="165"/>
      <c r="DQ1026" s="165"/>
      <c r="DR1026" s="165"/>
      <c r="DS1026" s="165"/>
      <c r="DT1026" s="165"/>
      <c r="DU1026" s="165"/>
      <c r="DV1026" s="165"/>
      <c r="DW1026" s="165"/>
      <c r="DX1026" s="165"/>
      <c r="DY1026" s="165"/>
      <c r="DZ1026" s="165"/>
      <c r="EA1026" s="165"/>
      <c r="EB1026" s="165"/>
      <c r="EC1026" s="165"/>
      <c r="ED1026" s="165"/>
      <c r="EE1026" s="165"/>
      <c r="EF1026" s="165"/>
      <c r="EG1026" s="165"/>
      <c r="EH1026" s="165"/>
      <c r="EI1026" s="165"/>
      <c r="EJ1026" s="165"/>
      <c r="EK1026" s="165"/>
      <c r="EL1026" s="165"/>
      <c r="EM1026" s="165"/>
      <c r="EN1026" s="165"/>
      <c r="EO1026" s="165"/>
      <c r="EP1026" s="165"/>
      <c r="EQ1026" s="165"/>
      <c r="ER1026" s="165"/>
      <c r="ES1026" s="165"/>
      <c r="ET1026" s="165"/>
      <c r="EU1026" s="165"/>
      <c r="EV1026" s="165"/>
      <c r="EW1026" s="165"/>
      <c r="EX1026" s="165"/>
      <c r="EY1026" s="165"/>
      <c r="EZ1026" s="163"/>
      <c r="FA1026" s="163"/>
      <c r="FB1026" s="163"/>
      <c r="FC1026" s="163"/>
      <c r="FD1026" s="163"/>
      <c r="FE1026" s="163"/>
      <c r="FF1026" s="163"/>
      <c r="FG1026" s="163"/>
      <c r="FH1026" s="163"/>
      <c r="FI1026" s="163"/>
      <c r="FJ1026" s="163"/>
      <c r="FK1026" s="163"/>
      <c r="FL1026" s="168"/>
      <c r="FM1026" s="168"/>
      <c r="FN1026" s="168"/>
      <c r="FO1026" s="168"/>
      <c r="FP1026" s="168"/>
      <c r="FQ1026" s="168"/>
      <c r="FR1026" s="168"/>
      <c r="FS1026" s="167"/>
      <c r="FT1026" s="167"/>
      <c r="FU1026" s="167"/>
      <c r="FV1026" s="167"/>
      <c r="FW1026" s="167"/>
      <c r="FX1026" s="167"/>
      <c r="FY1026" s="167"/>
      <c r="FZ1026" s="167"/>
      <c r="GA1026" s="167"/>
      <c r="GB1026" s="167"/>
      <c r="GC1026" s="167"/>
      <c r="GD1026" s="167"/>
      <c r="GE1026" s="167"/>
      <c r="GF1026" s="167"/>
      <c r="GG1026" s="167"/>
      <c r="GH1026" s="167"/>
      <c r="GI1026" s="167"/>
      <c r="GJ1026" s="167"/>
    </row>
    <row r="1027" spans="1:192" x14ac:dyDescent="0.2">
      <c r="A1027" s="150" t="s">
        <v>46</v>
      </c>
      <c r="B1027" s="151" t="s">
        <v>276</v>
      </c>
      <c r="C1027" s="152" t="s">
        <v>286</v>
      </c>
      <c r="D1027" s="404" t="s">
        <v>45</v>
      </c>
      <c r="E1027" s="416">
        <v>4035</v>
      </c>
      <c r="F1027" s="416">
        <v>739502</v>
      </c>
      <c r="G1027" s="416">
        <v>1104386</v>
      </c>
      <c r="H1027" s="416">
        <v>891216</v>
      </c>
      <c r="I1027" s="416">
        <v>338189</v>
      </c>
      <c r="J1027" s="416">
        <v>198817</v>
      </c>
      <c r="K1027" s="416">
        <v>112736</v>
      </c>
      <c r="L1027" s="416">
        <v>49952</v>
      </c>
      <c r="M1027" s="416">
        <v>3053</v>
      </c>
      <c r="N1027" s="416">
        <v>3441886</v>
      </c>
      <c r="O1027" s="416">
        <v>664</v>
      </c>
      <c r="P1027" s="416">
        <v>639650</v>
      </c>
      <c r="Q1027" s="416">
        <v>919897</v>
      </c>
      <c r="R1027" s="416">
        <v>597043</v>
      </c>
      <c r="S1027" s="416">
        <v>104858</v>
      </c>
      <c r="T1027" s="416">
        <v>67269</v>
      </c>
      <c r="U1027" s="416">
        <v>31065</v>
      </c>
      <c r="V1027" s="416">
        <v>13683</v>
      </c>
      <c r="W1027" s="416">
        <v>936</v>
      </c>
      <c r="X1027" s="416">
        <v>2375065</v>
      </c>
      <c r="Y1027" s="416">
        <v>4699</v>
      </c>
      <c r="Z1027" s="416">
        <v>1379152</v>
      </c>
      <c r="AA1027" s="416">
        <v>2024283</v>
      </c>
      <c r="AB1027" s="416">
        <v>1488259</v>
      </c>
      <c r="AC1027" s="416">
        <v>443047</v>
      </c>
      <c r="AD1027" s="416">
        <v>266086</v>
      </c>
      <c r="AE1027" s="416">
        <v>143801</v>
      </c>
      <c r="AF1027" s="416">
        <v>63635</v>
      </c>
      <c r="AG1027" s="416">
        <v>3989</v>
      </c>
      <c r="AH1027" s="416">
        <v>5816951</v>
      </c>
      <c r="AI1027" s="416">
        <v>831.84444444444443</v>
      </c>
      <c r="AJ1027" s="416">
        <v>998.21333333333325</v>
      </c>
      <c r="AK1027" s="416">
        <v>1164.5822222222223</v>
      </c>
      <c r="AL1027" s="416">
        <v>1330.951111111111</v>
      </c>
      <c r="AM1027" s="416">
        <v>1497.32</v>
      </c>
      <c r="AN1027" s="416">
        <v>1830.0577777777778</v>
      </c>
      <c r="AO1027" s="416">
        <v>2162.7955555555554</v>
      </c>
      <c r="AP1027" s="416">
        <v>2495.5333333333333</v>
      </c>
      <c r="AQ1027" s="416">
        <v>2994.64</v>
      </c>
      <c r="AR1027" s="416">
        <v>0</v>
      </c>
      <c r="AS1027" s="416">
        <v>4.8506665241898856</v>
      </c>
      <c r="AT1027" s="416">
        <v>740.82560842037776</v>
      </c>
      <c r="AU1027" s="416">
        <v>948.31088687979661</v>
      </c>
      <c r="AV1027" s="416">
        <v>669.60836694894886</v>
      </c>
      <c r="AW1027" s="416">
        <v>225.8628750033393</v>
      </c>
      <c r="AX1027" s="416">
        <v>108.63973936463451</v>
      </c>
      <c r="AY1027" s="416">
        <v>52.125130232682395</v>
      </c>
      <c r="AZ1027" s="416">
        <v>20.016562925760692</v>
      </c>
      <c r="BA1027" s="416">
        <v>1.0194881521652019</v>
      </c>
      <c r="BB1027" s="416">
        <v>2771.2593244518953</v>
      </c>
      <c r="BC1027" s="416">
        <v>0.79822616407982261</v>
      </c>
      <c r="BD1027" s="416">
        <v>640.79488686453135</v>
      </c>
      <c r="BE1027" s="416">
        <v>789.89442088913142</v>
      </c>
      <c r="BF1027" s="416">
        <v>448.58371957898117</v>
      </c>
      <c r="BG1027" s="416">
        <v>70.030454411882573</v>
      </c>
      <c r="BH1027" s="416">
        <v>36.757855853974249</v>
      </c>
      <c r="BI1027" s="416">
        <v>14.363354834997503</v>
      </c>
      <c r="BJ1027" s="416">
        <v>5.4829962866989019</v>
      </c>
      <c r="BK1027" s="416">
        <v>0.31255843774209924</v>
      </c>
      <c r="BL1027" s="416">
        <v>2007.018473322019</v>
      </c>
      <c r="BM1027" s="416">
        <v>5.65</v>
      </c>
      <c r="BN1027" s="416">
        <v>1381.62</v>
      </c>
      <c r="BO1027" s="416">
        <v>1738.21</v>
      </c>
      <c r="BP1027" s="416">
        <v>1118.19</v>
      </c>
      <c r="BQ1027" s="416">
        <v>295.89</v>
      </c>
      <c r="BR1027" s="416">
        <v>145.4</v>
      </c>
      <c r="BS1027" s="416">
        <v>66.489999999999995</v>
      </c>
      <c r="BT1027" s="416">
        <v>25.5</v>
      </c>
      <c r="BU1027" s="416">
        <v>1.33</v>
      </c>
      <c r="BV1027" s="416">
        <v>4778.28</v>
      </c>
      <c r="BW1027" s="416">
        <v>0</v>
      </c>
      <c r="BX1027" s="416">
        <v>0</v>
      </c>
      <c r="BY1027" s="416">
        <v>0</v>
      </c>
      <c r="BZ1027" s="416">
        <v>0</v>
      </c>
      <c r="CA1027" s="416">
        <v>0</v>
      </c>
      <c r="CB1027" s="416">
        <v>0</v>
      </c>
      <c r="CC1027" s="416">
        <v>0</v>
      </c>
      <c r="CD1027" s="416">
        <v>0</v>
      </c>
      <c r="CE1027" s="416">
        <v>0</v>
      </c>
      <c r="CF1027" s="416">
        <v>0</v>
      </c>
      <c r="CG1027" s="250"/>
      <c r="CH1027" s="250"/>
      <c r="CI1027" s="250"/>
      <c r="CJ1027" s="250"/>
      <c r="CK1027" s="250"/>
      <c r="CL1027" s="250"/>
      <c r="CM1027" s="250"/>
      <c r="CN1027" s="250"/>
      <c r="CO1027" s="250"/>
      <c r="CP1027" s="250"/>
      <c r="CQ1027" s="250"/>
      <c r="CR1027" s="250"/>
      <c r="CS1027" s="250"/>
      <c r="CT1027" s="250"/>
      <c r="CU1027" s="250"/>
      <c r="CV1027" s="250"/>
      <c r="CW1027" s="250"/>
      <c r="CX1027" s="250"/>
      <c r="CY1027" s="250"/>
      <c r="CZ1027" s="250"/>
      <c r="DA1027" s="250"/>
      <c r="DB1027" s="250"/>
      <c r="DC1027" s="250"/>
      <c r="DD1027" s="250"/>
      <c r="DE1027" s="250"/>
      <c r="DF1027" s="163"/>
      <c r="DG1027" s="163"/>
      <c r="DH1027" s="163"/>
      <c r="DI1027" s="163"/>
      <c r="DJ1027" s="163"/>
      <c r="DK1027" s="163"/>
      <c r="DL1027" s="163"/>
      <c r="DM1027" s="163"/>
      <c r="DN1027" s="163"/>
      <c r="DO1027" s="163"/>
      <c r="DP1027" s="163"/>
      <c r="DQ1027" s="163"/>
      <c r="DR1027" s="163"/>
      <c r="DS1027" s="163"/>
      <c r="DT1027" s="163"/>
      <c r="DU1027" s="163"/>
      <c r="DV1027" s="163"/>
      <c r="DW1027" s="163"/>
      <c r="DX1027" s="163"/>
      <c r="DY1027" s="163"/>
      <c r="DZ1027" s="163"/>
      <c r="EA1027" s="163"/>
      <c r="EB1027" s="163"/>
      <c r="EC1027" s="163"/>
      <c r="ED1027" s="163"/>
      <c r="EE1027" s="163"/>
      <c r="EF1027" s="163"/>
      <c r="EG1027" s="163"/>
      <c r="EH1027" s="163"/>
      <c r="EI1027" s="163"/>
      <c r="EJ1027" s="163"/>
      <c r="EK1027" s="163"/>
      <c r="EL1027" s="163"/>
      <c r="EM1027" s="163"/>
      <c r="EN1027" s="163"/>
      <c r="EO1027" s="163"/>
      <c r="EP1027" s="163"/>
      <c r="EQ1027" s="163"/>
      <c r="ER1027" s="163"/>
      <c r="ES1027" s="163"/>
      <c r="ET1027" s="163"/>
      <c r="EU1027" s="163"/>
      <c r="EV1027" s="163"/>
      <c r="EW1027" s="163"/>
      <c r="EX1027" s="163"/>
      <c r="EY1027" s="163"/>
      <c r="EZ1027" s="163"/>
      <c r="FA1027" s="163"/>
      <c r="FB1027" s="163"/>
      <c r="FC1027" s="163"/>
      <c r="FD1027" s="163"/>
      <c r="FE1027" s="163"/>
      <c r="FF1027" s="163"/>
      <c r="FG1027" s="163"/>
      <c r="FH1027" s="163"/>
      <c r="FI1027" s="163"/>
      <c r="FJ1027" s="163"/>
      <c r="FK1027" s="163"/>
      <c r="FL1027" s="168"/>
      <c r="FM1027" s="168"/>
      <c r="FN1027" s="168"/>
      <c r="FO1027" s="168"/>
      <c r="FP1027" s="168"/>
      <c r="FQ1027" s="168"/>
      <c r="FR1027" s="168"/>
      <c r="FS1027" s="167"/>
      <c r="FT1027" s="167"/>
      <c r="FU1027" s="167"/>
      <c r="FV1027" s="167"/>
      <c r="FW1027" s="167"/>
      <c r="FX1027" s="167"/>
      <c r="FY1027" s="167"/>
      <c r="FZ1027" s="167"/>
      <c r="GA1027" s="167"/>
      <c r="GB1027" s="167"/>
      <c r="GC1027" s="167"/>
      <c r="GD1027" s="167"/>
      <c r="GE1027" s="167"/>
      <c r="GF1027" s="167"/>
      <c r="GG1027" s="167"/>
      <c r="GH1027" s="167"/>
      <c r="GI1027" s="167"/>
      <c r="GJ1027" s="167"/>
    </row>
    <row r="1028" spans="1:192" x14ac:dyDescent="0.2">
      <c r="A1028" s="150" t="s">
        <v>48</v>
      </c>
      <c r="B1028" s="151" t="s">
        <v>276</v>
      </c>
      <c r="C1028" s="152" t="s">
        <v>277</v>
      </c>
      <c r="D1028" s="404" t="s">
        <v>47</v>
      </c>
      <c r="E1028" s="416">
        <v>0</v>
      </c>
      <c r="F1028" s="416">
        <v>55356.22</v>
      </c>
      <c r="G1028" s="416">
        <v>925169</v>
      </c>
      <c r="H1028" s="416">
        <v>1269668</v>
      </c>
      <c r="I1028" s="416">
        <v>768152</v>
      </c>
      <c r="J1028" s="416">
        <v>297706</v>
      </c>
      <c r="K1028" s="416">
        <v>134730</v>
      </c>
      <c r="L1028" s="416">
        <v>63443</v>
      </c>
      <c r="M1028" s="416">
        <v>0</v>
      </c>
      <c r="N1028" s="416">
        <v>3514224.2199999997</v>
      </c>
      <c r="O1028" s="416">
        <v>0</v>
      </c>
      <c r="P1028" s="416">
        <v>141209</v>
      </c>
      <c r="Q1028" s="416">
        <v>980221</v>
      </c>
      <c r="R1028" s="416">
        <v>1864297</v>
      </c>
      <c r="S1028" s="416">
        <v>800379</v>
      </c>
      <c r="T1028" s="416">
        <v>201963</v>
      </c>
      <c r="U1028" s="416">
        <v>75579</v>
      </c>
      <c r="V1028" s="416">
        <v>33851</v>
      </c>
      <c r="W1028" s="416">
        <v>202.66</v>
      </c>
      <c r="X1028" s="416">
        <v>4097701.66</v>
      </c>
      <c r="Y1028" s="416">
        <v>0</v>
      </c>
      <c r="Z1028" s="416">
        <v>196565.22</v>
      </c>
      <c r="AA1028" s="416">
        <v>1905390</v>
      </c>
      <c r="AB1028" s="416">
        <v>3133965</v>
      </c>
      <c r="AC1028" s="416">
        <v>1568531</v>
      </c>
      <c r="AD1028" s="416">
        <v>499669</v>
      </c>
      <c r="AE1028" s="416">
        <v>210309</v>
      </c>
      <c r="AF1028" s="416">
        <v>97294</v>
      </c>
      <c r="AG1028" s="416">
        <v>202.66</v>
      </c>
      <c r="AH1028" s="416">
        <v>7611925.8800000008</v>
      </c>
      <c r="AI1028" s="416">
        <v>836.07222222222231</v>
      </c>
      <c r="AJ1028" s="416">
        <v>1003.2866666666666</v>
      </c>
      <c r="AK1028" s="416">
        <v>1170.5011111111112</v>
      </c>
      <c r="AL1028" s="416">
        <v>1337.7155555555555</v>
      </c>
      <c r="AM1028" s="416">
        <v>1504.93</v>
      </c>
      <c r="AN1028" s="416">
        <v>1839.3588888888892</v>
      </c>
      <c r="AO1028" s="416">
        <v>2173.787777777778</v>
      </c>
      <c r="AP1028" s="416">
        <v>2508.2166666666667</v>
      </c>
      <c r="AQ1028" s="416">
        <v>3009.86</v>
      </c>
      <c r="AR1028" s="416">
        <v>0</v>
      </c>
      <c r="AS1028" s="416">
        <v>0</v>
      </c>
      <c r="AT1028" s="416">
        <v>55.174878565780475</v>
      </c>
      <c r="AU1028" s="416">
        <v>790.404204846737</v>
      </c>
      <c r="AV1028" s="416">
        <v>949.13152106742507</v>
      </c>
      <c r="AW1028" s="416">
        <v>510.42374063909949</v>
      </c>
      <c r="AX1028" s="416">
        <v>161.85313360995949</v>
      </c>
      <c r="AY1028" s="416">
        <v>61.979371389111371</v>
      </c>
      <c r="AZ1028" s="416">
        <v>25.294066833673327</v>
      </c>
      <c r="BA1028" s="416">
        <v>0</v>
      </c>
      <c r="BB1028" s="416">
        <v>2554.2609169517859</v>
      </c>
      <c r="BC1028" s="416">
        <v>0</v>
      </c>
      <c r="BD1028" s="416">
        <v>140.74641345444638</v>
      </c>
      <c r="BE1028" s="416">
        <v>837.43705212677185</v>
      </c>
      <c r="BF1028" s="416">
        <v>1393.6423122670158</v>
      </c>
      <c r="BG1028" s="416">
        <v>531.83802568890246</v>
      </c>
      <c r="BH1028" s="416">
        <v>109.80075787276121</v>
      </c>
      <c r="BI1028" s="416">
        <v>34.76834342921137</v>
      </c>
      <c r="BJ1028" s="416">
        <v>13.496043005322507</v>
      </c>
      <c r="BK1028" s="416">
        <v>6.7332035377060728E-2</v>
      </c>
      <c r="BL1028" s="416">
        <v>3061.796279879808</v>
      </c>
      <c r="BM1028" s="416">
        <v>0</v>
      </c>
      <c r="BN1028" s="416">
        <v>195.92</v>
      </c>
      <c r="BO1028" s="416">
        <v>1627.84</v>
      </c>
      <c r="BP1028" s="416">
        <v>2342.77</v>
      </c>
      <c r="BQ1028" s="416">
        <v>1042.26</v>
      </c>
      <c r="BR1028" s="416">
        <v>271.64999999999998</v>
      </c>
      <c r="BS1028" s="416">
        <v>96.75</v>
      </c>
      <c r="BT1028" s="416">
        <v>38.79</v>
      </c>
      <c r="BU1028" s="416">
        <v>7.0000000000000007E-2</v>
      </c>
      <c r="BV1028" s="416">
        <v>5616.0499999999993</v>
      </c>
      <c r="BW1028" s="416">
        <v>0</v>
      </c>
      <c r="BX1028" s="416">
        <v>0</v>
      </c>
      <c r="BY1028" s="416">
        <v>0</v>
      </c>
      <c r="BZ1028" s="416">
        <v>0</v>
      </c>
      <c r="CA1028" s="416">
        <v>0</v>
      </c>
      <c r="CB1028" s="416">
        <v>0</v>
      </c>
      <c r="CC1028" s="416">
        <v>0</v>
      </c>
      <c r="CD1028" s="416">
        <v>0</v>
      </c>
      <c r="CE1028" s="416">
        <v>0</v>
      </c>
      <c r="CF1028" s="416">
        <v>0</v>
      </c>
      <c r="CG1028" s="250"/>
      <c r="CH1028" s="250"/>
      <c r="CI1028" s="250"/>
      <c r="CJ1028" s="250"/>
      <c r="CK1028" s="250"/>
      <c r="CL1028" s="250"/>
      <c r="CM1028" s="250"/>
      <c r="CN1028" s="250"/>
      <c r="CO1028" s="250"/>
      <c r="CP1028" s="250"/>
      <c r="CQ1028" s="250"/>
      <c r="CR1028" s="250"/>
      <c r="CS1028" s="250"/>
      <c r="CT1028" s="250"/>
      <c r="CU1028" s="250"/>
      <c r="CV1028" s="250"/>
      <c r="CW1028" s="250"/>
      <c r="CX1028" s="250"/>
      <c r="CY1028" s="250"/>
      <c r="CZ1028" s="250"/>
      <c r="DA1028" s="250"/>
      <c r="DB1028" s="250"/>
      <c r="DC1028" s="250"/>
      <c r="DD1028" s="250"/>
      <c r="DE1028" s="250"/>
      <c r="DF1028" s="163"/>
      <c r="DG1028" s="163"/>
      <c r="DH1028" s="163"/>
      <c r="DI1028" s="163"/>
      <c r="DJ1028" s="163"/>
      <c r="DK1028" s="163"/>
      <c r="DL1028" s="163"/>
      <c r="DM1028" s="163"/>
      <c r="DN1028" s="163"/>
      <c r="DO1028" s="163"/>
      <c r="DP1028" s="163"/>
      <c r="DQ1028" s="163"/>
      <c r="DR1028" s="163"/>
      <c r="DS1028" s="163"/>
      <c r="DT1028" s="163"/>
      <c r="DU1028" s="163"/>
      <c r="DV1028" s="163"/>
      <c r="DW1028" s="163"/>
      <c r="DX1028" s="163"/>
      <c r="DY1028" s="163"/>
      <c r="DZ1028" s="163"/>
      <c r="EA1028" s="163"/>
      <c r="EB1028" s="163"/>
      <c r="EC1028" s="163"/>
      <c r="ED1028" s="163"/>
      <c r="EE1028" s="163"/>
      <c r="EF1028" s="163"/>
      <c r="EG1028" s="163"/>
      <c r="EH1028" s="163"/>
      <c r="EI1028" s="163"/>
      <c r="EJ1028" s="163"/>
      <c r="EK1028" s="163"/>
      <c r="EL1028" s="163"/>
      <c r="EM1028" s="163"/>
      <c r="EN1028" s="163"/>
      <c r="EO1028" s="163"/>
      <c r="EP1028" s="163"/>
      <c r="EQ1028" s="163"/>
      <c r="ER1028" s="163"/>
      <c r="ES1028" s="163"/>
      <c r="ET1028" s="163"/>
      <c r="EU1028" s="163"/>
      <c r="EV1028" s="163"/>
      <c r="EW1028" s="163"/>
      <c r="EX1028" s="163"/>
      <c r="EY1028" s="163"/>
      <c r="EZ1028" s="163"/>
      <c r="FA1028" s="163"/>
      <c r="FB1028" s="163"/>
      <c r="FC1028" s="163"/>
      <c r="FD1028" s="163"/>
      <c r="FE1028" s="163"/>
      <c r="FF1028" s="163"/>
      <c r="FG1028" s="163"/>
      <c r="FH1028" s="163"/>
      <c r="FI1028" s="163"/>
      <c r="FJ1028" s="163"/>
      <c r="FK1028" s="163"/>
      <c r="FL1028" s="168"/>
      <c r="FM1028" s="168"/>
      <c r="FN1028" s="168"/>
      <c r="FO1028" s="168"/>
      <c r="FP1028" s="168"/>
      <c r="FQ1028" s="168"/>
      <c r="FR1028" s="168"/>
      <c r="FS1028" s="167"/>
      <c r="FT1028" s="167"/>
      <c r="FU1028" s="167"/>
      <c r="FV1028" s="167"/>
      <c r="FW1028" s="167"/>
      <c r="FX1028" s="167"/>
      <c r="FY1028" s="167"/>
      <c r="FZ1028" s="167"/>
      <c r="GA1028" s="167"/>
      <c r="GB1028" s="167"/>
      <c r="GC1028" s="167"/>
      <c r="GD1028" s="167"/>
      <c r="GE1028" s="167"/>
      <c r="GF1028" s="167"/>
      <c r="GG1028" s="167"/>
      <c r="GH1028" s="167"/>
      <c r="GI1028" s="167"/>
      <c r="GJ1028" s="167"/>
    </row>
    <row r="1029" spans="1:192" x14ac:dyDescent="0.2">
      <c r="A1029" s="150" t="s">
        <v>50</v>
      </c>
      <c r="B1029" s="151" t="s">
        <v>276</v>
      </c>
      <c r="C1029" s="152" t="s">
        <v>278</v>
      </c>
      <c r="D1029" s="404" t="s">
        <v>49</v>
      </c>
      <c r="E1029" s="416">
        <v>4322.87</v>
      </c>
      <c r="F1029" s="416">
        <v>1607604.45</v>
      </c>
      <c r="G1029" s="416">
        <v>1221956.55</v>
      </c>
      <c r="H1029" s="416">
        <v>1099475.24</v>
      </c>
      <c r="I1029" s="416">
        <v>387209</v>
      </c>
      <c r="J1029" s="416">
        <v>161565.32999999999</v>
      </c>
      <c r="K1029" s="416">
        <v>47743.35</v>
      </c>
      <c r="L1029" s="416">
        <v>19280.060000000001</v>
      </c>
      <c r="M1029" s="416">
        <v>0</v>
      </c>
      <c r="N1029" s="416">
        <v>4549156.8499999996</v>
      </c>
      <c r="O1029" s="416">
        <v>2611.19</v>
      </c>
      <c r="P1029" s="416">
        <v>1963774.01</v>
      </c>
      <c r="Q1029" s="416">
        <v>966519.18</v>
      </c>
      <c r="R1029" s="416">
        <v>500269.82</v>
      </c>
      <c r="S1029" s="416">
        <v>164939.94</v>
      </c>
      <c r="T1029" s="416">
        <v>106409.32</v>
      </c>
      <c r="U1029" s="416">
        <v>32382.22</v>
      </c>
      <c r="V1029" s="416">
        <v>17137.150000000001</v>
      </c>
      <c r="W1029" s="416">
        <v>0</v>
      </c>
      <c r="X1029" s="416">
        <v>3754042.8299999996</v>
      </c>
      <c r="Y1029" s="416">
        <v>6934.0599999999995</v>
      </c>
      <c r="Z1029" s="416">
        <v>3571378.46</v>
      </c>
      <c r="AA1029" s="416">
        <v>2188475.73</v>
      </c>
      <c r="AB1029" s="416">
        <v>1599745.06</v>
      </c>
      <c r="AC1029" s="416">
        <v>552148.93999999994</v>
      </c>
      <c r="AD1029" s="416">
        <v>267974.65000000002</v>
      </c>
      <c r="AE1029" s="416">
        <v>80125.570000000007</v>
      </c>
      <c r="AF1029" s="416">
        <v>36417.210000000006</v>
      </c>
      <c r="AG1029" s="416">
        <v>0</v>
      </c>
      <c r="AH1029" s="416">
        <v>8303199.6800000006</v>
      </c>
      <c r="AI1029" s="416">
        <v>859.98333333333335</v>
      </c>
      <c r="AJ1029" s="416">
        <v>1031.98</v>
      </c>
      <c r="AK1029" s="416">
        <v>1203.9766666666667</v>
      </c>
      <c r="AL1029" s="416">
        <v>1375.9733333333334</v>
      </c>
      <c r="AM1029" s="416">
        <v>1547.97</v>
      </c>
      <c r="AN1029" s="416">
        <v>1891.9633333333336</v>
      </c>
      <c r="AO1029" s="416">
        <v>2235.9566666666665</v>
      </c>
      <c r="AP1029" s="416">
        <v>2579.9500000000003</v>
      </c>
      <c r="AQ1029" s="416">
        <v>3095.94</v>
      </c>
      <c r="AR1029" s="416">
        <v>0</v>
      </c>
      <c r="AS1029" s="416">
        <v>5.0266904397372043</v>
      </c>
      <c r="AT1029" s="416">
        <v>1557.7864396596833</v>
      </c>
      <c r="AU1029" s="416">
        <v>1014.9337473317589</v>
      </c>
      <c r="AV1029" s="416">
        <v>799.05272388999788</v>
      </c>
      <c r="AW1029" s="416">
        <v>250.13986059161354</v>
      </c>
      <c r="AX1029" s="416">
        <v>85.395592585479974</v>
      </c>
      <c r="AY1029" s="416">
        <v>21.352538138037858</v>
      </c>
      <c r="AZ1029" s="416">
        <v>7.4730362991530841</v>
      </c>
      <c r="BA1029" s="416">
        <v>0</v>
      </c>
      <c r="BB1029" s="416">
        <v>3741.1606289354609</v>
      </c>
      <c r="BC1029" s="416">
        <v>3.0363262853931277</v>
      </c>
      <c r="BD1029" s="416">
        <v>1902.9186709044748</v>
      </c>
      <c r="BE1029" s="416">
        <v>802.77235162364718</v>
      </c>
      <c r="BF1029" s="416">
        <v>363.57522917110799</v>
      </c>
      <c r="BG1029" s="416">
        <v>106.55241380646912</v>
      </c>
      <c r="BH1029" s="416">
        <v>56.242802450364607</v>
      </c>
      <c r="BI1029" s="416">
        <v>14.482489970735868</v>
      </c>
      <c r="BJ1029" s="416">
        <v>6.6424349309095136</v>
      </c>
      <c r="BK1029" s="416">
        <v>0</v>
      </c>
      <c r="BL1029" s="416">
        <v>3256.2227191431025</v>
      </c>
      <c r="BM1029" s="416">
        <v>8.06</v>
      </c>
      <c r="BN1029" s="416">
        <v>3460.71</v>
      </c>
      <c r="BO1029" s="416">
        <v>1817.71</v>
      </c>
      <c r="BP1029" s="416">
        <v>1162.6300000000001</v>
      </c>
      <c r="BQ1029" s="416">
        <v>356.69</v>
      </c>
      <c r="BR1029" s="416">
        <v>141.63999999999999</v>
      </c>
      <c r="BS1029" s="416">
        <v>35.840000000000003</v>
      </c>
      <c r="BT1029" s="416">
        <v>14.12</v>
      </c>
      <c r="BU1029" s="416">
        <v>0</v>
      </c>
      <c r="BV1029" s="416">
        <v>6997.4</v>
      </c>
      <c r="BW1029" s="416">
        <v>8.06</v>
      </c>
      <c r="BX1029" s="416">
        <v>3460.71</v>
      </c>
      <c r="BY1029" s="416">
        <v>1817.71</v>
      </c>
      <c r="BZ1029" s="416">
        <v>1162.6300000000001</v>
      </c>
      <c r="CA1029" s="416">
        <v>356.69</v>
      </c>
      <c r="CB1029" s="416">
        <v>141.63999999999999</v>
      </c>
      <c r="CC1029" s="416">
        <v>35.840000000000003</v>
      </c>
      <c r="CD1029" s="416">
        <v>14.12</v>
      </c>
      <c r="CE1029" s="416">
        <v>0</v>
      </c>
      <c r="CF1029" s="416">
        <v>6997.4</v>
      </c>
      <c r="CG1029" s="250"/>
      <c r="CH1029" s="250"/>
      <c r="CI1029" s="250"/>
      <c r="CJ1029" s="250"/>
      <c r="CK1029" s="250"/>
      <c r="CL1029" s="250"/>
      <c r="CM1029" s="250"/>
      <c r="CN1029" s="250"/>
      <c r="CO1029" s="250"/>
      <c r="CP1029" s="250"/>
      <c r="CQ1029" s="250"/>
      <c r="CR1029" s="250"/>
      <c r="CS1029" s="250"/>
      <c r="CT1029" s="250"/>
      <c r="CU1029" s="250"/>
      <c r="CV1029" s="250"/>
      <c r="CW1029" s="250"/>
      <c r="CX1029" s="250"/>
      <c r="CY1029" s="250"/>
      <c r="CZ1029" s="250"/>
      <c r="DA1029" s="250"/>
      <c r="DB1029" s="250"/>
      <c r="DC1029" s="250"/>
      <c r="DD1029" s="250"/>
      <c r="DE1029" s="250"/>
      <c r="DF1029" s="163"/>
      <c r="DG1029" s="163"/>
      <c r="DH1029" s="163"/>
      <c r="DI1029" s="163"/>
      <c r="DJ1029" s="163"/>
      <c r="DK1029" s="163"/>
      <c r="DL1029" s="163"/>
      <c r="DM1029" s="163"/>
      <c r="DN1029" s="163"/>
      <c r="DO1029" s="163"/>
      <c r="DP1029" s="163"/>
      <c r="DQ1029" s="163"/>
      <c r="DR1029" s="163"/>
      <c r="DS1029" s="163"/>
      <c r="DT1029" s="163"/>
      <c r="DU1029" s="163"/>
      <c r="DV1029" s="163"/>
      <c r="DW1029" s="163"/>
      <c r="DX1029" s="163"/>
      <c r="DY1029" s="163"/>
      <c r="DZ1029" s="163"/>
      <c r="EA1029" s="163"/>
      <c r="EB1029" s="163"/>
      <c r="EC1029" s="163"/>
      <c r="ED1029" s="163"/>
      <c r="EE1029" s="163"/>
      <c r="EF1029" s="163"/>
      <c r="EG1029" s="163"/>
      <c r="EH1029" s="163"/>
      <c r="EI1029" s="163"/>
      <c r="EJ1029" s="163"/>
      <c r="EK1029" s="163"/>
      <c r="EL1029" s="163"/>
      <c r="EM1029" s="163"/>
      <c r="EN1029" s="163"/>
      <c r="EO1029" s="163"/>
      <c r="EP1029" s="163"/>
      <c r="EQ1029" s="163"/>
      <c r="ER1029" s="163"/>
      <c r="ES1029" s="163"/>
      <c r="ET1029" s="163"/>
      <c r="EU1029" s="163"/>
      <c r="EV1029" s="163"/>
      <c r="EW1029" s="163"/>
      <c r="EX1029" s="163"/>
      <c r="EY1029" s="163"/>
      <c r="EZ1029" s="163"/>
      <c r="FA1029" s="163"/>
      <c r="FB1029" s="163"/>
      <c r="FC1029" s="163"/>
      <c r="FD1029" s="163"/>
      <c r="FE1029" s="163"/>
      <c r="FF1029" s="163"/>
      <c r="FG1029" s="163"/>
      <c r="FH1029" s="163"/>
      <c r="FI1029" s="163"/>
      <c r="FJ1029" s="163"/>
      <c r="FK1029" s="163"/>
      <c r="FL1029" s="168"/>
      <c r="FM1029" s="168"/>
      <c r="FN1029" s="168"/>
      <c r="FO1029" s="168"/>
      <c r="FP1029" s="168"/>
      <c r="FQ1029" s="168"/>
      <c r="FR1029" s="168"/>
      <c r="FS1029" s="167"/>
      <c r="FT1029" s="167"/>
      <c r="FU1029" s="167"/>
      <c r="FV1029" s="167"/>
      <c r="FW1029" s="167"/>
      <c r="FX1029" s="167"/>
      <c r="FY1029" s="167"/>
      <c r="FZ1029" s="167"/>
      <c r="GA1029" s="167"/>
      <c r="GB1029" s="167"/>
      <c r="GC1029" s="167"/>
      <c r="GD1029" s="167"/>
      <c r="GE1029" s="167"/>
      <c r="GF1029" s="167"/>
      <c r="GG1029" s="167"/>
      <c r="GH1029" s="167"/>
      <c r="GI1029" s="167"/>
      <c r="GJ1029" s="167"/>
    </row>
    <row r="1030" spans="1:192" x14ac:dyDescent="0.2">
      <c r="A1030" s="150" t="s">
        <v>52</v>
      </c>
      <c r="B1030" s="151" t="s">
        <v>276</v>
      </c>
      <c r="C1030" s="152" t="s">
        <v>286</v>
      </c>
      <c r="D1030" s="404" t="s">
        <v>51</v>
      </c>
      <c r="E1030" s="416">
        <v>0</v>
      </c>
      <c r="F1030" s="416">
        <v>1419909</v>
      </c>
      <c r="G1030" s="416">
        <v>1025874</v>
      </c>
      <c r="H1030" s="416">
        <v>919559</v>
      </c>
      <c r="I1030" s="416">
        <v>342087</v>
      </c>
      <c r="J1030" s="416">
        <v>121913</v>
      </c>
      <c r="K1030" s="416">
        <v>76579</v>
      </c>
      <c r="L1030" s="416">
        <v>23901</v>
      </c>
      <c r="M1030" s="416">
        <v>0</v>
      </c>
      <c r="N1030" s="416">
        <v>3929822</v>
      </c>
      <c r="O1030" s="416">
        <v>0</v>
      </c>
      <c r="P1030" s="416">
        <v>1678402</v>
      </c>
      <c r="Q1030" s="416">
        <v>1152260</v>
      </c>
      <c r="R1030" s="416">
        <v>433768</v>
      </c>
      <c r="S1030" s="416">
        <v>119408</v>
      </c>
      <c r="T1030" s="416">
        <v>50061</v>
      </c>
      <c r="U1030" s="416">
        <v>18111</v>
      </c>
      <c r="V1030" s="416">
        <v>17506</v>
      </c>
      <c r="W1030" s="416">
        <v>1341</v>
      </c>
      <c r="X1030" s="416">
        <v>3470857</v>
      </c>
      <c r="Y1030" s="416">
        <v>0</v>
      </c>
      <c r="Z1030" s="416">
        <v>3098311</v>
      </c>
      <c r="AA1030" s="416">
        <v>2178134</v>
      </c>
      <c r="AB1030" s="416">
        <v>1353327</v>
      </c>
      <c r="AC1030" s="416">
        <v>461495</v>
      </c>
      <c r="AD1030" s="416">
        <v>171974</v>
      </c>
      <c r="AE1030" s="416">
        <v>94690</v>
      </c>
      <c r="AF1030" s="416">
        <v>41407</v>
      </c>
      <c r="AG1030" s="416">
        <v>1341</v>
      </c>
      <c r="AH1030" s="416">
        <v>7400679</v>
      </c>
      <c r="AI1030" s="416">
        <v>868.2</v>
      </c>
      <c r="AJ1030" s="416">
        <v>1041.8399999999999</v>
      </c>
      <c r="AK1030" s="416">
        <v>1215.48</v>
      </c>
      <c r="AL1030" s="416">
        <v>1389.12</v>
      </c>
      <c r="AM1030" s="416">
        <v>1562.76</v>
      </c>
      <c r="AN1030" s="416">
        <v>1910.0400000000002</v>
      </c>
      <c r="AO1030" s="416">
        <v>2257.3200000000002</v>
      </c>
      <c r="AP1030" s="416">
        <v>2604.6</v>
      </c>
      <c r="AQ1030" s="416">
        <v>3125.52</v>
      </c>
      <c r="AR1030" s="416">
        <v>0</v>
      </c>
      <c r="AS1030" s="416">
        <v>0</v>
      </c>
      <c r="AT1030" s="416">
        <v>1362.885855793596</v>
      </c>
      <c r="AU1030" s="416">
        <v>844.00730575575085</v>
      </c>
      <c r="AV1030" s="416">
        <v>661.97232780465333</v>
      </c>
      <c r="AW1030" s="416">
        <v>218.89925516394072</v>
      </c>
      <c r="AX1030" s="416">
        <v>63.827459110803957</v>
      </c>
      <c r="AY1030" s="416">
        <v>33.92474261513653</v>
      </c>
      <c r="AZ1030" s="416">
        <v>9.1764570375489516</v>
      </c>
      <c r="BA1030" s="416">
        <v>0</v>
      </c>
      <c r="BB1030" s="416">
        <v>3194.6934032814297</v>
      </c>
      <c r="BC1030" s="416">
        <v>0</v>
      </c>
      <c r="BD1030" s="416">
        <v>1610.9978499577671</v>
      </c>
      <c r="BE1030" s="416">
        <v>947.98762628755719</v>
      </c>
      <c r="BF1030" s="416">
        <v>312.26099976963837</v>
      </c>
      <c r="BG1030" s="416">
        <v>76.408405641301286</v>
      </c>
      <c r="BH1030" s="416">
        <v>26.209398756046991</v>
      </c>
      <c r="BI1030" s="416">
        <v>8.0232310881930786</v>
      </c>
      <c r="BJ1030" s="416">
        <v>6.7211855947170394</v>
      </c>
      <c r="BK1030" s="416">
        <v>0.42904860631190972</v>
      </c>
      <c r="BL1030" s="416">
        <v>2989.0377457015325</v>
      </c>
      <c r="BM1030" s="416">
        <v>0</v>
      </c>
      <c r="BN1030" s="416">
        <v>2973.88</v>
      </c>
      <c r="BO1030" s="416">
        <v>1791.99</v>
      </c>
      <c r="BP1030" s="416">
        <v>974.23</v>
      </c>
      <c r="BQ1030" s="416">
        <v>295.31</v>
      </c>
      <c r="BR1030" s="416">
        <v>90.04</v>
      </c>
      <c r="BS1030" s="416">
        <v>41.95</v>
      </c>
      <c r="BT1030" s="416">
        <v>15.9</v>
      </c>
      <c r="BU1030" s="416">
        <v>0.43</v>
      </c>
      <c r="BV1030" s="416">
        <v>6183.7300000000005</v>
      </c>
      <c r="BW1030" s="416">
        <v>0</v>
      </c>
      <c r="BX1030" s="416">
        <v>0</v>
      </c>
      <c r="BY1030" s="416">
        <v>0</v>
      </c>
      <c r="BZ1030" s="416">
        <v>0</v>
      </c>
      <c r="CA1030" s="416">
        <v>0</v>
      </c>
      <c r="CB1030" s="416">
        <v>0</v>
      </c>
      <c r="CC1030" s="416">
        <v>0</v>
      </c>
      <c r="CD1030" s="416">
        <v>0</v>
      </c>
      <c r="CE1030" s="416">
        <v>0</v>
      </c>
      <c r="CF1030" s="416">
        <v>0</v>
      </c>
      <c r="CG1030" s="247"/>
      <c r="CH1030" s="247"/>
      <c r="CI1030" s="247"/>
      <c r="CJ1030" s="247"/>
      <c r="CK1030" s="247"/>
      <c r="CL1030" s="247"/>
      <c r="CM1030" s="247"/>
      <c r="CN1030" s="247"/>
      <c r="CO1030" s="247"/>
      <c r="CP1030" s="247"/>
      <c r="CQ1030" s="247"/>
      <c r="CR1030" s="247"/>
      <c r="CS1030" s="247"/>
      <c r="CT1030" s="247"/>
      <c r="CU1030" s="247"/>
      <c r="CV1030" s="247"/>
      <c r="CW1030" s="247"/>
      <c r="CX1030" s="247"/>
      <c r="CY1030" s="247"/>
      <c r="CZ1030" s="247"/>
      <c r="DA1030" s="247"/>
      <c r="DB1030" s="247"/>
      <c r="DC1030" s="247"/>
      <c r="DD1030" s="247"/>
      <c r="DE1030" s="247"/>
    </row>
    <row r="1031" spans="1:192" x14ac:dyDescent="0.2">
      <c r="A1031" s="150" t="s">
        <v>53</v>
      </c>
      <c r="B1031" s="151" t="s">
        <v>284</v>
      </c>
      <c r="C1031" s="152" t="s">
        <v>283</v>
      </c>
      <c r="D1031" s="404" t="s">
        <v>345</v>
      </c>
      <c r="E1031" s="416">
        <v>601.21</v>
      </c>
      <c r="F1031" s="416">
        <v>1040959.82</v>
      </c>
      <c r="G1031" s="416">
        <v>1700470.81</v>
      </c>
      <c r="H1031" s="416">
        <v>1067669.68</v>
      </c>
      <c r="I1031" s="416">
        <v>332994.59999999998</v>
      </c>
      <c r="J1031" s="416">
        <v>107271.32</v>
      </c>
      <c r="K1031" s="416">
        <v>33890.949999999997</v>
      </c>
      <c r="L1031" s="416">
        <v>10271.77</v>
      </c>
      <c r="M1031" s="416">
        <v>0</v>
      </c>
      <c r="N1031" s="416">
        <v>4294130.1599999992</v>
      </c>
      <c r="O1031" s="416">
        <v>4754.54</v>
      </c>
      <c r="P1031" s="416">
        <v>1000314.53</v>
      </c>
      <c r="Q1031" s="416">
        <v>1148817.03</v>
      </c>
      <c r="R1031" s="416">
        <v>510845.97</v>
      </c>
      <c r="S1031" s="416">
        <v>123835.28</v>
      </c>
      <c r="T1031" s="416">
        <v>51977.58</v>
      </c>
      <c r="U1031" s="416">
        <v>26884.07</v>
      </c>
      <c r="V1031" s="416">
        <v>2343.7800000000002</v>
      </c>
      <c r="W1031" s="416">
        <v>0</v>
      </c>
      <c r="X1031" s="416">
        <v>2869772.78</v>
      </c>
      <c r="Y1031" s="416">
        <v>5355.75</v>
      </c>
      <c r="Z1031" s="416">
        <v>2041274.35</v>
      </c>
      <c r="AA1031" s="416">
        <v>2849287.84</v>
      </c>
      <c r="AB1031" s="416">
        <v>1578515.65</v>
      </c>
      <c r="AC1031" s="416">
        <v>456829.88</v>
      </c>
      <c r="AD1031" s="416">
        <v>159248.90000000002</v>
      </c>
      <c r="AE1031" s="416">
        <v>60775.02</v>
      </c>
      <c r="AF1031" s="416">
        <v>12615.550000000001</v>
      </c>
      <c r="AG1031" s="416">
        <v>0</v>
      </c>
      <c r="AH1031" s="416">
        <v>7163902.9399999995</v>
      </c>
      <c r="AI1031" s="416">
        <v>807.16111111111115</v>
      </c>
      <c r="AJ1031" s="416">
        <v>968.59333333333336</v>
      </c>
      <c r="AK1031" s="416">
        <v>1130.0255555555557</v>
      </c>
      <c r="AL1031" s="416">
        <v>1291.4577777777779</v>
      </c>
      <c r="AM1031" s="416">
        <v>1452.89</v>
      </c>
      <c r="AN1031" s="416">
        <v>1775.7544444444447</v>
      </c>
      <c r="AO1031" s="416">
        <v>2098.6188888888892</v>
      </c>
      <c r="AP1031" s="416">
        <v>2421.4833333333336</v>
      </c>
      <c r="AQ1031" s="416">
        <v>2905.78</v>
      </c>
      <c r="AR1031" s="416">
        <v>0</v>
      </c>
      <c r="AS1031" s="416">
        <v>0.74484510183152197</v>
      </c>
      <c r="AT1031" s="416">
        <v>1074.7129720763444</v>
      </c>
      <c r="AU1031" s="416">
        <v>1504.8073927531627</v>
      </c>
      <c r="AV1031" s="416">
        <v>826.71667504078061</v>
      </c>
      <c r="AW1031" s="416">
        <v>229.19463964925077</v>
      </c>
      <c r="AX1031" s="416">
        <v>60.408870345562036</v>
      </c>
      <c r="AY1031" s="416">
        <v>16.149168474292878</v>
      </c>
      <c r="AZ1031" s="416">
        <v>4.241932974967134</v>
      </c>
      <c r="BA1031" s="416">
        <v>0</v>
      </c>
      <c r="BB1031" s="416">
        <v>3716.9764964161918</v>
      </c>
      <c r="BC1031" s="416">
        <v>5.8904473153507828</v>
      </c>
      <c r="BD1031" s="416">
        <v>1032.7497573801184</v>
      </c>
      <c r="BE1031" s="416">
        <v>1016.6292473228235</v>
      </c>
      <c r="BF1031" s="416">
        <v>395.55762394262462</v>
      </c>
      <c r="BG1031" s="416">
        <v>85.233761675006363</v>
      </c>
      <c r="BH1031" s="416">
        <v>29.270702468246668</v>
      </c>
      <c r="BI1031" s="416">
        <v>12.810363111824335</v>
      </c>
      <c r="BJ1031" s="416">
        <v>0.96791085354018536</v>
      </c>
      <c r="BK1031" s="416">
        <v>0</v>
      </c>
      <c r="BL1031" s="416">
        <v>2579.1098140695349</v>
      </c>
      <c r="BM1031" s="416">
        <v>6.64</v>
      </c>
      <c r="BN1031" s="416">
        <v>2107.46</v>
      </c>
      <c r="BO1031" s="416">
        <v>2521.44</v>
      </c>
      <c r="BP1031" s="416">
        <v>1222.27</v>
      </c>
      <c r="BQ1031" s="416">
        <v>314.43</v>
      </c>
      <c r="BR1031" s="416">
        <v>89.68</v>
      </c>
      <c r="BS1031" s="416">
        <v>28.96</v>
      </c>
      <c r="BT1031" s="416">
        <v>5.21</v>
      </c>
      <c r="BU1031" s="416">
        <v>0</v>
      </c>
      <c r="BV1031" s="416">
        <v>6296.09</v>
      </c>
      <c r="BW1031" s="416">
        <v>6.64</v>
      </c>
      <c r="BX1031" s="416">
        <v>2107.46</v>
      </c>
      <c r="BY1031" s="416">
        <v>2521.44</v>
      </c>
      <c r="BZ1031" s="416">
        <v>1222.27</v>
      </c>
      <c r="CA1031" s="416">
        <v>314.43</v>
      </c>
      <c r="CB1031" s="416">
        <v>89.68</v>
      </c>
      <c r="CC1031" s="416">
        <v>28.96</v>
      </c>
      <c r="CD1031" s="416">
        <v>5.21</v>
      </c>
      <c r="CE1031" s="416">
        <v>0</v>
      </c>
      <c r="CF1031" s="416">
        <v>6296.09</v>
      </c>
      <c r="CG1031" s="247"/>
      <c r="CH1031" s="247"/>
      <c r="CI1031" s="247"/>
      <c r="CJ1031" s="247"/>
      <c r="CK1031" s="247"/>
      <c r="CL1031" s="247"/>
      <c r="CM1031" s="247"/>
      <c r="CN1031" s="247"/>
      <c r="CO1031" s="247"/>
      <c r="CP1031" s="247"/>
      <c r="CQ1031" s="247"/>
      <c r="CR1031" s="247"/>
      <c r="CS1031" s="247"/>
      <c r="CT1031" s="247"/>
      <c r="CU1031" s="247"/>
      <c r="CV1031" s="247"/>
      <c r="CW1031" s="247"/>
      <c r="CX1031" s="247"/>
      <c r="CY1031" s="247"/>
      <c r="CZ1031" s="247"/>
      <c r="DA1031" s="247"/>
      <c r="DB1031" s="247"/>
      <c r="DC1031" s="247"/>
      <c r="DD1031" s="247"/>
      <c r="DE1031" s="247"/>
    </row>
    <row r="1032" spans="1:192" x14ac:dyDescent="0.2">
      <c r="B1032" s="150"/>
      <c r="D1032" s="406"/>
      <c r="E1032" s="490" t="s">
        <v>81</v>
      </c>
      <c r="F1032" s="491" t="s">
        <v>346</v>
      </c>
      <c r="G1032" s="490" t="s">
        <v>346</v>
      </c>
      <c r="H1032" s="491" t="s">
        <v>346</v>
      </c>
      <c r="I1032" s="491" t="s">
        <v>346</v>
      </c>
      <c r="J1032" s="491" t="s">
        <v>346</v>
      </c>
      <c r="K1032" s="491" t="s">
        <v>346</v>
      </c>
      <c r="L1032" s="491" t="s">
        <v>346</v>
      </c>
      <c r="M1032" s="491" t="s">
        <v>346</v>
      </c>
      <c r="N1032" s="491" t="s">
        <v>81</v>
      </c>
      <c r="O1032" s="491" t="s">
        <v>346</v>
      </c>
      <c r="P1032" s="491" t="s">
        <v>346</v>
      </c>
      <c r="Q1032" s="491" t="s">
        <v>346</v>
      </c>
      <c r="R1032" s="491" t="s">
        <v>346</v>
      </c>
      <c r="S1032" s="491" t="s">
        <v>346</v>
      </c>
      <c r="T1032" s="491" t="s">
        <v>346</v>
      </c>
      <c r="U1032" s="491" t="s">
        <v>346</v>
      </c>
      <c r="V1032" s="491" t="s">
        <v>346</v>
      </c>
      <c r="W1032" s="491" t="s">
        <v>81</v>
      </c>
      <c r="X1032" s="491" t="s">
        <v>346</v>
      </c>
      <c r="Y1032" s="491" t="s">
        <v>346</v>
      </c>
      <c r="Z1032" s="491" t="s">
        <v>346</v>
      </c>
      <c r="AA1032" s="491" t="s">
        <v>346</v>
      </c>
      <c r="AB1032" s="491" t="s">
        <v>346</v>
      </c>
      <c r="AC1032" s="490"/>
      <c r="AD1032" s="492"/>
      <c r="AE1032" s="491"/>
      <c r="AF1032" s="491"/>
      <c r="AG1032" s="491"/>
      <c r="AH1032" s="491"/>
      <c r="AI1032" s="491"/>
      <c r="AJ1032" s="491"/>
      <c r="AK1032" s="491"/>
      <c r="AL1032" s="491"/>
      <c r="AM1032" s="491"/>
      <c r="AN1032" s="491"/>
      <c r="AO1032" s="491"/>
      <c r="AP1032" s="491"/>
      <c r="AQ1032" s="491"/>
      <c r="AR1032" s="491"/>
      <c r="AS1032" s="491"/>
      <c r="AT1032" s="491"/>
      <c r="AU1032" s="491"/>
      <c r="AV1032" s="491"/>
      <c r="AW1032" s="493"/>
      <c r="AX1032" s="491"/>
      <c r="AY1032" s="491"/>
      <c r="AZ1032" s="491"/>
      <c r="BA1032" s="491"/>
      <c r="BB1032" s="491"/>
      <c r="BC1032" s="491"/>
      <c r="BD1032" s="494"/>
      <c r="BE1032" s="494"/>
      <c r="BF1032" s="494"/>
      <c r="BG1032" s="494"/>
      <c r="BH1032" s="494"/>
      <c r="BI1032" s="494"/>
      <c r="BJ1032" s="494"/>
      <c r="BK1032" s="494"/>
      <c r="BL1032" s="494"/>
      <c r="BM1032" s="494"/>
      <c r="BN1032" s="494"/>
      <c r="BO1032" s="494"/>
      <c r="BP1032" s="494"/>
      <c r="BQ1032" s="494"/>
      <c r="BR1032" s="494"/>
      <c r="BS1032" s="494"/>
      <c r="BT1032" s="494"/>
      <c r="BU1032" s="494"/>
      <c r="BV1032" s="494"/>
      <c r="BW1032" s="494"/>
      <c r="BX1032" s="494"/>
      <c r="BY1032" s="494"/>
      <c r="BZ1032" s="494"/>
      <c r="CA1032" s="494"/>
      <c r="CB1032" s="494"/>
      <c r="CC1032" s="494"/>
      <c r="CD1032" s="494"/>
      <c r="CE1032" s="494"/>
      <c r="CF1032" s="494"/>
      <c r="CG1032" s="247"/>
      <c r="CH1032" s="247"/>
      <c r="CI1032" s="247"/>
      <c r="CJ1032" s="247"/>
      <c r="CK1032" s="247"/>
      <c r="CL1032" s="247"/>
      <c r="CM1032" s="247"/>
      <c r="CN1032" s="247"/>
      <c r="CO1032" s="247"/>
      <c r="CP1032" s="247"/>
      <c r="CQ1032" s="247"/>
      <c r="CR1032" s="247"/>
      <c r="CS1032" s="247"/>
      <c r="CT1032" s="247"/>
      <c r="CU1032" s="247"/>
      <c r="CV1032" s="247"/>
      <c r="CW1032" s="247"/>
      <c r="CX1032" s="247"/>
      <c r="CY1032" s="247"/>
      <c r="CZ1032" s="247"/>
      <c r="DA1032" s="247"/>
      <c r="DB1032" s="247"/>
      <c r="DC1032" s="247"/>
      <c r="DD1032" s="247"/>
      <c r="DE1032" s="247"/>
    </row>
    <row r="1033" spans="1:192" x14ac:dyDescent="0.2">
      <c r="B1033" s="150"/>
      <c r="D1033" s="411"/>
      <c r="E1033" s="495"/>
      <c r="F1033" s="494"/>
      <c r="G1033" s="495"/>
      <c r="H1033" s="494"/>
      <c r="I1033" s="494"/>
      <c r="J1033" s="494"/>
      <c r="K1033" s="494"/>
      <c r="L1033" s="494"/>
      <c r="M1033" s="494"/>
      <c r="N1033" s="494"/>
      <c r="O1033" s="494"/>
      <c r="P1033" s="494"/>
      <c r="Q1033" s="494"/>
      <c r="R1033" s="494"/>
      <c r="S1033" s="494"/>
      <c r="T1033" s="494"/>
      <c r="U1033" s="494"/>
      <c r="V1033" s="494"/>
      <c r="W1033" s="494"/>
      <c r="X1033" s="494"/>
      <c r="Y1033" s="494"/>
      <c r="Z1033" s="494"/>
      <c r="AA1033" s="494"/>
      <c r="AB1033" s="494"/>
      <c r="AC1033" s="494"/>
      <c r="AD1033" s="494"/>
      <c r="AE1033" s="494"/>
      <c r="AF1033" s="494"/>
      <c r="AG1033" s="494"/>
      <c r="AH1033" s="494"/>
      <c r="AI1033" s="494"/>
      <c r="AJ1033" s="494"/>
      <c r="AK1033" s="494"/>
      <c r="AL1033" s="494"/>
      <c r="AM1033" s="494"/>
      <c r="AN1033" s="494"/>
      <c r="AO1033" s="494"/>
      <c r="AP1033" s="494"/>
      <c r="AQ1033" s="494"/>
      <c r="AR1033" s="494"/>
      <c r="AS1033" s="494"/>
      <c r="AT1033" s="494"/>
      <c r="AU1033" s="494"/>
      <c r="AV1033" s="494"/>
      <c r="AW1033" s="496"/>
      <c r="AX1033" s="494"/>
      <c r="AY1033" s="494"/>
      <c r="AZ1033" s="494"/>
      <c r="BA1033" s="494"/>
      <c r="BB1033" s="494"/>
      <c r="BC1033" s="494"/>
      <c r="BD1033" s="494"/>
      <c r="BE1033" s="494"/>
      <c r="BF1033" s="494"/>
      <c r="BG1033" s="494"/>
      <c r="BH1033" s="494"/>
      <c r="BI1033" s="494"/>
      <c r="BJ1033" s="494"/>
      <c r="BK1033" s="494"/>
      <c r="BL1033" s="494"/>
      <c r="BM1033" s="494"/>
      <c r="BN1033" s="494"/>
      <c r="BO1033" s="494"/>
      <c r="BP1033" s="494"/>
      <c r="BQ1033" s="494"/>
      <c r="BR1033" s="494"/>
      <c r="BS1033" s="494"/>
      <c r="BT1033" s="494"/>
      <c r="BU1033" s="494"/>
      <c r="BV1033" s="494"/>
      <c r="BW1033" s="494"/>
      <c r="BX1033" s="494"/>
      <c r="BY1033" s="494"/>
      <c r="BZ1033" s="494"/>
      <c r="CA1033" s="494"/>
      <c r="CB1033" s="494"/>
      <c r="CC1033" s="494"/>
      <c r="CD1033" s="494"/>
      <c r="CE1033" s="494"/>
      <c r="CF1033" s="494"/>
      <c r="CG1033" s="247"/>
      <c r="CH1033" s="247"/>
      <c r="CI1033" s="247"/>
      <c r="CJ1033" s="247"/>
      <c r="CK1033" s="247"/>
      <c r="CL1033" s="247"/>
      <c r="CM1033" s="247"/>
      <c r="CN1033" s="247"/>
      <c r="CO1033" s="247"/>
      <c r="CP1033" s="247"/>
      <c r="CQ1033" s="247"/>
      <c r="CR1033" s="247"/>
      <c r="CS1033" s="247"/>
      <c r="CT1033" s="247"/>
      <c r="CU1033" s="247"/>
      <c r="CV1033" s="247"/>
      <c r="CW1033" s="247"/>
      <c r="CX1033" s="247"/>
      <c r="CY1033" s="247"/>
      <c r="CZ1033" s="247"/>
      <c r="DA1033" s="247"/>
      <c r="DB1033" s="247"/>
      <c r="DC1033" s="247"/>
      <c r="DD1033" s="247"/>
      <c r="DE1033" s="247"/>
    </row>
    <row r="1034" spans="1:192" x14ac:dyDescent="0.2">
      <c r="B1034" s="150"/>
      <c r="D1034" s="411"/>
      <c r="E1034" s="495"/>
      <c r="F1034" s="494"/>
      <c r="G1034" s="495"/>
      <c r="H1034" s="494"/>
      <c r="I1034" s="494"/>
      <c r="J1034" s="494"/>
      <c r="K1034" s="494"/>
      <c r="L1034" s="494"/>
      <c r="M1034" s="494"/>
      <c r="N1034" s="494"/>
      <c r="O1034" s="494"/>
      <c r="P1034" s="494"/>
      <c r="Q1034" s="494"/>
      <c r="R1034" s="494"/>
      <c r="S1034" s="494"/>
      <c r="T1034" s="494"/>
      <c r="U1034" s="494"/>
      <c r="V1034" s="494"/>
      <c r="W1034" s="494"/>
      <c r="X1034" s="494"/>
      <c r="Y1034" s="494"/>
      <c r="Z1034" s="494"/>
      <c r="AA1034" s="494"/>
      <c r="AB1034" s="494"/>
      <c r="AC1034" s="494"/>
      <c r="AD1034" s="494"/>
      <c r="AE1034" s="494"/>
      <c r="AF1034" s="494"/>
      <c r="AG1034" s="494"/>
      <c r="AH1034" s="494"/>
      <c r="AI1034" s="494"/>
      <c r="AJ1034" s="494"/>
      <c r="AK1034" s="494"/>
      <c r="AL1034" s="494"/>
      <c r="AM1034" s="494"/>
      <c r="AN1034" s="494"/>
      <c r="AO1034" s="494"/>
      <c r="AP1034" s="494"/>
      <c r="AQ1034" s="494"/>
      <c r="AR1034" s="494"/>
      <c r="AS1034" s="494"/>
      <c r="AT1034" s="494"/>
      <c r="AU1034" s="494"/>
      <c r="AV1034" s="494"/>
      <c r="AW1034" s="496"/>
      <c r="AX1034" s="494"/>
      <c r="AY1034" s="497"/>
      <c r="AZ1034" s="497"/>
      <c r="BA1034" s="497"/>
      <c r="BB1034" s="497"/>
      <c r="BC1034" s="497"/>
      <c r="BD1034" s="494"/>
      <c r="BE1034" s="494"/>
      <c r="BF1034" s="494"/>
      <c r="BG1034" s="494"/>
      <c r="BH1034" s="494"/>
      <c r="BI1034" s="494"/>
      <c r="BJ1034" s="494"/>
      <c r="BK1034" s="494"/>
      <c r="BL1034" s="494"/>
      <c r="BM1034" s="494"/>
      <c r="BN1034" s="494"/>
      <c r="BO1034" s="494"/>
      <c r="BP1034" s="494"/>
      <c r="BQ1034" s="494"/>
      <c r="BR1034" s="494"/>
      <c r="BS1034" s="494"/>
      <c r="BT1034" s="494"/>
      <c r="BU1034" s="494"/>
      <c r="BV1034" s="494"/>
      <c r="BW1034" s="494"/>
      <c r="BX1034" s="494"/>
      <c r="BY1034" s="494"/>
      <c r="BZ1034" s="494"/>
      <c r="CA1034" s="494"/>
      <c r="CB1034" s="494"/>
      <c r="CC1034" s="494"/>
      <c r="CD1034" s="494"/>
      <c r="CE1034" s="494"/>
      <c r="CF1034" s="494"/>
      <c r="CG1034" s="247"/>
      <c r="CH1034" s="247"/>
      <c r="CI1034" s="247"/>
      <c r="CJ1034" s="247"/>
      <c r="CK1034" s="247"/>
      <c r="CL1034" s="247"/>
      <c r="CM1034" s="247"/>
      <c r="CN1034" s="247"/>
      <c r="CO1034" s="247"/>
      <c r="CP1034" s="247"/>
      <c r="CQ1034" s="247"/>
      <c r="CR1034" s="247"/>
      <c r="CS1034" s="247"/>
      <c r="CT1034" s="247"/>
      <c r="CU1034" s="247"/>
      <c r="CV1034" s="247"/>
      <c r="CW1034" s="247"/>
      <c r="CX1034" s="247"/>
      <c r="CY1034" s="247"/>
      <c r="CZ1034" s="247"/>
      <c r="DA1034" s="247"/>
      <c r="DB1034" s="247"/>
      <c r="DC1034" s="247"/>
      <c r="DD1034" s="247"/>
      <c r="DE1034" s="247"/>
    </row>
    <row r="1035" spans="1:192" x14ac:dyDescent="0.2">
      <c r="B1035" s="150"/>
      <c r="D1035" s="411"/>
      <c r="E1035" s="495"/>
      <c r="F1035" s="494"/>
      <c r="G1035" s="495"/>
      <c r="H1035" s="494"/>
      <c r="I1035" s="494"/>
      <c r="J1035" s="494"/>
      <c r="K1035" s="494"/>
      <c r="L1035" s="494"/>
      <c r="M1035" s="494"/>
      <c r="N1035" s="494"/>
      <c r="O1035" s="494"/>
      <c r="P1035" s="494"/>
      <c r="Q1035" s="494"/>
      <c r="R1035" s="494"/>
      <c r="S1035" s="494"/>
      <c r="T1035" s="494"/>
      <c r="U1035" s="494"/>
      <c r="V1035" s="494"/>
      <c r="W1035" s="494"/>
      <c r="X1035" s="494"/>
      <c r="Y1035" s="494"/>
      <c r="Z1035" s="494"/>
      <c r="AA1035" s="494"/>
      <c r="AB1035" s="494"/>
      <c r="AC1035" s="494"/>
      <c r="AD1035" s="494"/>
      <c r="AE1035" s="494"/>
      <c r="AF1035" s="494"/>
      <c r="AG1035" s="494"/>
      <c r="AH1035" s="494"/>
      <c r="AI1035" s="494"/>
      <c r="AJ1035" s="494"/>
      <c r="AK1035" s="494"/>
      <c r="AL1035" s="494"/>
      <c r="AM1035" s="494"/>
      <c r="AN1035" s="494"/>
      <c r="AO1035" s="494"/>
      <c r="AP1035" s="494"/>
      <c r="AQ1035" s="494"/>
      <c r="AR1035" s="494"/>
      <c r="AS1035" s="494"/>
      <c r="AT1035" s="494"/>
      <c r="AU1035" s="494"/>
      <c r="AV1035" s="494"/>
      <c r="AW1035" s="496"/>
      <c r="AX1035" s="494"/>
      <c r="AY1035" s="498"/>
      <c r="AZ1035" s="498"/>
      <c r="BA1035" s="498"/>
      <c r="BB1035" s="498"/>
      <c r="BC1035" s="498"/>
      <c r="BD1035" s="494"/>
      <c r="BE1035" s="494"/>
      <c r="BF1035" s="494"/>
      <c r="BG1035" s="494"/>
      <c r="BH1035" s="494"/>
      <c r="BI1035" s="494"/>
      <c r="BJ1035" s="494"/>
      <c r="BK1035" s="494"/>
      <c r="BL1035" s="494"/>
      <c r="BM1035" s="494"/>
      <c r="BN1035" s="494"/>
      <c r="BO1035" s="494"/>
      <c r="BP1035" s="494"/>
      <c r="BQ1035" s="494"/>
      <c r="BR1035" s="494"/>
      <c r="BS1035" s="494"/>
      <c r="BT1035" s="494"/>
      <c r="BU1035" s="494"/>
      <c r="BV1035" s="494"/>
      <c r="BW1035" s="494"/>
      <c r="BX1035" s="494"/>
      <c r="BY1035" s="494"/>
      <c r="BZ1035" s="494"/>
      <c r="CA1035" s="494"/>
      <c r="CB1035" s="494"/>
      <c r="CC1035" s="494"/>
      <c r="CD1035" s="494"/>
      <c r="CE1035" s="494"/>
      <c r="CF1035" s="494"/>
      <c r="CG1035" s="247"/>
      <c r="CH1035" s="247"/>
      <c r="CI1035" s="247"/>
      <c r="CJ1035" s="247"/>
      <c r="CK1035" s="247"/>
      <c r="CL1035" s="247"/>
      <c r="CM1035" s="247"/>
      <c r="CN1035" s="247"/>
      <c r="CO1035" s="247"/>
      <c r="CP1035" s="247"/>
      <c r="CQ1035" s="247"/>
      <c r="CR1035" s="247"/>
      <c r="CS1035" s="247"/>
      <c r="CT1035" s="247"/>
      <c r="CU1035" s="247"/>
      <c r="CV1035" s="247"/>
      <c r="CW1035" s="247"/>
      <c r="CX1035" s="247"/>
      <c r="CY1035" s="247"/>
      <c r="CZ1035" s="247"/>
      <c r="DA1035" s="247"/>
      <c r="DB1035" s="247"/>
      <c r="DC1035" s="247"/>
      <c r="DD1035" s="247"/>
      <c r="DE1035" s="247"/>
    </row>
    <row r="1036" spans="1:192" ht="13.5" thickBot="1" x14ac:dyDescent="0.25">
      <c r="B1036" s="150"/>
      <c r="C1036" s="172" t="s">
        <v>392</v>
      </c>
      <c r="D1036" s="534" t="s">
        <v>347</v>
      </c>
      <c r="E1036" s="535">
        <f>SUM(E706:E1031)</f>
        <v>1390950.4900000002</v>
      </c>
      <c r="F1036" s="535">
        <f t="shared" ref="F1036:AU1036" si="31">SUM(F706:F1031)</f>
        <v>570468342.80999982</v>
      </c>
      <c r="G1036" s="535">
        <f t="shared" si="31"/>
        <v>364996718.95000023</v>
      </c>
      <c r="H1036" s="535">
        <f t="shared" si="31"/>
        <v>314782487.03000003</v>
      </c>
      <c r="I1036" s="535">
        <f t="shared" si="31"/>
        <v>164370790.72599992</v>
      </c>
      <c r="J1036" s="535">
        <f t="shared" si="31"/>
        <v>74293918.300000012</v>
      </c>
      <c r="K1036" s="535">
        <f t="shared" si="31"/>
        <v>27073629.440000001</v>
      </c>
      <c r="L1036" s="535">
        <f t="shared" si="31"/>
        <v>11364839.209999999</v>
      </c>
      <c r="M1036" s="535">
        <f t="shared" si="31"/>
        <v>614205.42000000016</v>
      </c>
      <c r="N1036" s="535">
        <f t="shared" si="31"/>
        <v>1529355882.3760002</v>
      </c>
      <c r="O1036" s="535">
        <f t="shared" si="31"/>
        <v>1743305.9099999995</v>
      </c>
      <c r="P1036" s="535">
        <f t="shared" si="31"/>
        <v>820153543.77999973</v>
      </c>
      <c r="Q1036" s="535">
        <f t="shared" si="31"/>
        <v>412969983.26999986</v>
      </c>
      <c r="R1036" s="535">
        <f t="shared" si="31"/>
        <v>340431284.34999996</v>
      </c>
      <c r="S1036" s="535">
        <f t="shared" si="31"/>
        <v>172576828.88999999</v>
      </c>
      <c r="T1036" s="535">
        <f t="shared" si="31"/>
        <v>65620664.480000019</v>
      </c>
      <c r="U1036" s="535">
        <f t="shared" si="31"/>
        <v>20872617.709999997</v>
      </c>
      <c r="V1036" s="535">
        <f t="shared" si="31"/>
        <v>6960251.7599999998</v>
      </c>
      <c r="W1036" s="535">
        <f t="shared" si="31"/>
        <v>394999.70000000007</v>
      </c>
      <c r="X1036" s="535">
        <f t="shared" si="31"/>
        <v>1841723479.8499994</v>
      </c>
      <c r="Y1036" s="535">
        <f t="shared" si="31"/>
        <v>3147459.6100000003</v>
      </c>
      <c r="Z1036" s="535">
        <f t="shared" si="31"/>
        <v>1395088225.7900004</v>
      </c>
      <c r="AA1036" s="535">
        <f t="shared" si="31"/>
        <v>782784835.03999984</v>
      </c>
      <c r="AB1036" s="535">
        <f t="shared" si="31"/>
        <v>659042129.14999998</v>
      </c>
      <c r="AC1036" s="535">
        <f t="shared" si="31"/>
        <v>338624438.72599989</v>
      </c>
      <c r="AD1036" s="535">
        <f t="shared" si="31"/>
        <v>140548714.33000004</v>
      </c>
      <c r="AE1036" s="535">
        <f t="shared" si="31"/>
        <v>48180014.820000015</v>
      </c>
      <c r="AF1036" s="535">
        <f t="shared" si="31"/>
        <v>18396403.550000001</v>
      </c>
      <c r="AG1036" s="535">
        <f t="shared" si="31"/>
        <v>1014520.0099999999</v>
      </c>
      <c r="AH1036" s="535">
        <f t="shared" si="31"/>
        <v>3386826741.0259986</v>
      </c>
      <c r="AI1036" s="586" t="s">
        <v>945</v>
      </c>
      <c r="AJ1036" s="586" t="s">
        <v>945</v>
      </c>
      <c r="AK1036" s="586" t="s">
        <v>945</v>
      </c>
      <c r="AL1036" s="586" t="s">
        <v>945</v>
      </c>
      <c r="AM1036" s="586" t="s">
        <v>945</v>
      </c>
      <c r="AN1036" s="586" t="s">
        <v>945</v>
      </c>
      <c r="AO1036" s="586" t="s">
        <v>945</v>
      </c>
      <c r="AP1036" s="586" t="s">
        <v>945</v>
      </c>
      <c r="AQ1036" s="586" t="s">
        <v>945</v>
      </c>
      <c r="AR1036" s="535">
        <f t="shared" si="31"/>
        <v>0</v>
      </c>
      <c r="AS1036" s="535">
        <f t="shared" si="31"/>
        <v>1656.9902526306857</v>
      </c>
      <c r="AT1036" s="535">
        <f t="shared" si="31"/>
        <v>567819.01653551718</v>
      </c>
      <c r="AU1036" s="535">
        <f t="shared" si="31"/>
        <v>315809.68841390667</v>
      </c>
      <c r="AV1036" s="535">
        <f t="shared" ref="AV1036:CF1036" si="32">SUM(AV706:AV1031)</f>
        <v>240670.1561491506</v>
      </c>
      <c r="AW1036" s="535">
        <f t="shared" si="32"/>
        <v>112923.75156104937</v>
      </c>
      <c r="AX1036" s="535">
        <f t="shared" si="32"/>
        <v>42129.149163064278</v>
      </c>
      <c r="AY1036" s="535">
        <f t="shared" si="32"/>
        <v>13144.137060502839</v>
      </c>
      <c r="AZ1036" s="535">
        <f t="shared" si="32"/>
        <v>4835.1342372665977</v>
      </c>
      <c r="BA1036" s="535">
        <f t="shared" si="32"/>
        <v>222.37621572125124</v>
      </c>
      <c r="BB1036" s="535">
        <f t="shared" si="32"/>
        <v>1299210.3995888093</v>
      </c>
      <c r="BC1036" s="535">
        <f t="shared" si="32"/>
        <v>2076.0746211860123</v>
      </c>
      <c r="BD1036" s="535">
        <f t="shared" si="32"/>
        <v>820638.9978420902</v>
      </c>
      <c r="BE1036" s="535">
        <f t="shared" si="32"/>
        <v>362890.76955019135</v>
      </c>
      <c r="BF1036" s="535">
        <f t="shared" si="32"/>
        <v>268794.62023866334</v>
      </c>
      <c r="BG1036" s="535">
        <f t="shared" si="32"/>
        <v>124232.97986543698</v>
      </c>
      <c r="BH1036" s="535">
        <f t="shared" si="32"/>
        <v>40122.539517113364</v>
      </c>
      <c r="BI1036" s="535">
        <f t="shared" si="32"/>
        <v>11096.184168378031</v>
      </c>
      <c r="BJ1036" s="535">
        <f t="shared" si="32"/>
        <v>3306.6336985059538</v>
      </c>
      <c r="BK1036" s="535">
        <f t="shared" si="32"/>
        <v>166.28990450137798</v>
      </c>
      <c r="BL1036" s="535">
        <f t="shared" si="32"/>
        <v>1633325.0894060654</v>
      </c>
      <c r="BM1036" s="535">
        <f t="shared" si="32"/>
        <v>3733.01</v>
      </c>
      <c r="BN1036" s="535">
        <f t="shared" si="32"/>
        <v>1388457.99</v>
      </c>
      <c r="BO1036" s="535">
        <f t="shared" si="32"/>
        <v>678700.47999999963</v>
      </c>
      <c r="BP1036" s="535">
        <f t="shared" si="32"/>
        <v>509464.73000000056</v>
      </c>
      <c r="BQ1036" s="535">
        <f t="shared" si="32"/>
        <v>237156.68999999994</v>
      </c>
      <c r="BR1036" s="535">
        <f t="shared" si="32"/>
        <v>82251.700000000026</v>
      </c>
      <c r="BS1036" s="535">
        <f t="shared" si="32"/>
        <v>24240.359999999993</v>
      </c>
      <c r="BT1036" s="535">
        <f t="shared" si="32"/>
        <v>8141.7100000000028</v>
      </c>
      <c r="BU1036" s="535">
        <f t="shared" si="32"/>
        <v>388.66</v>
      </c>
      <c r="BV1036" s="535">
        <f t="shared" si="32"/>
        <v>2932535.3299999987</v>
      </c>
      <c r="BW1036" s="535">
        <f t="shared" si="32"/>
        <v>805.60999999999956</v>
      </c>
      <c r="BX1036" s="535">
        <f t="shared" si="32"/>
        <v>299507.14999999997</v>
      </c>
      <c r="BY1036" s="535">
        <f t="shared" si="32"/>
        <v>155998.61999999994</v>
      </c>
      <c r="BZ1036" s="535">
        <f t="shared" si="32"/>
        <v>128814.81000000003</v>
      </c>
      <c r="CA1036" s="535">
        <f t="shared" si="32"/>
        <v>57883.360000000001</v>
      </c>
      <c r="CB1036" s="535">
        <f t="shared" si="32"/>
        <v>21758.349999999995</v>
      </c>
      <c r="CC1036" s="535">
        <f t="shared" si="32"/>
        <v>6946.7899999999981</v>
      </c>
      <c r="CD1036" s="535">
        <f t="shared" si="32"/>
        <v>2551.2499999999995</v>
      </c>
      <c r="CE1036" s="535">
        <f t="shared" si="32"/>
        <v>164.09000000000003</v>
      </c>
      <c r="CF1036" s="535">
        <f t="shared" si="32"/>
        <v>674430.03</v>
      </c>
      <c r="CG1036" s="298"/>
      <c r="CH1036" s="298"/>
      <c r="CI1036" s="247"/>
      <c r="CJ1036" s="247"/>
      <c r="CK1036" s="247"/>
      <c r="CL1036" s="247"/>
      <c r="CM1036" s="247"/>
      <c r="CN1036" s="247"/>
      <c r="CO1036" s="247"/>
      <c r="CP1036" s="247"/>
      <c r="CQ1036" s="247"/>
      <c r="CR1036" s="247"/>
      <c r="CS1036" s="247"/>
      <c r="CT1036" s="247"/>
      <c r="CU1036" s="247"/>
      <c r="CV1036" s="247"/>
      <c r="CW1036" s="247"/>
      <c r="CX1036" s="247"/>
      <c r="CY1036" s="247"/>
      <c r="CZ1036" s="247"/>
      <c r="DA1036" s="247"/>
      <c r="DB1036" s="247"/>
      <c r="DC1036" s="247"/>
      <c r="DD1036" s="247"/>
      <c r="DE1036" s="247"/>
    </row>
    <row r="1037" spans="1:192" x14ac:dyDescent="0.2">
      <c r="B1037" s="150"/>
      <c r="D1037" s="499"/>
      <c r="E1037" s="305"/>
      <c r="F1037" s="250"/>
      <c r="G1037" s="305"/>
      <c r="H1037" s="250"/>
      <c r="I1037" s="250"/>
      <c r="J1037" s="250"/>
      <c r="K1037" s="250"/>
      <c r="L1037" s="250"/>
      <c r="M1037" s="506"/>
      <c r="N1037" s="250"/>
      <c r="O1037" s="250"/>
      <c r="P1037" s="250"/>
      <c r="Q1037" s="250"/>
      <c r="R1037" s="250"/>
      <c r="S1037" s="250"/>
      <c r="T1037" s="250"/>
      <c r="U1037" s="250"/>
      <c r="V1037" s="506"/>
      <c r="W1037" s="250"/>
      <c r="X1037" s="250"/>
      <c r="Y1037" s="250"/>
      <c r="Z1037" s="250"/>
      <c r="AA1037" s="250"/>
      <c r="AB1037" s="250"/>
      <c r="AC1037" s="25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1"/>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c r="BT1037" s="298"/>
      <c r="BU1037" s="298"/>
      <c r="BV1037" s="298"/>
      <c r="BW1037" s="298"/>
      <c r="BX1037" s="298"/>
      <c r="BY1037" s="298"/>
      <c r="BZ1037" s="298"/>
      <c r="CA1037" s="298"/>
      <c r="CB1037" s="298"/>
      <c r="CC1037" s="298"/>
      <c r="CD1037" s="298"/>
      <c r="CE1037" s="298"/>
      <c r="CF1037" s="298"/>
      <c r="CG1037" s="298"/>
      <c r="CH1037" s="298"/>
      <c r="CI1037" s="247"/>
      <c r="CJ1037" s="247"/>
      <c r="CK1037" s="247"/>
      <c r="CL1037" s="247"/>
      <c r="CM1037" s="247"/>
      <c r="CN1037" s="247"/>
      <c r="CO1037" s="247"/>
      <c r="CP1037" s="247"/>
      <c r="CQ1037" s="247"/>
      <c r="CR1037" s="247"/>
      <c r="CS1037" s="247"/>
      <c r="CT1037" s="247"/>
      <c r="CU1037" s="247"/>
      <c r="CV1037" s="247"/>
      <c r="CW1037" s="247"/>
      <c r="CX1037" s="247"/>
      <c r="CY1037" s="247"/>
      <c r="CZ1037" s="247"/>
      <c r="DA1037" s="247"/>
      <c r="DB1037" s="247"/>
      <c r="DC1037" s="247"/>
      <c r="DD1037" s="247"/>
      <c r="DE1037" s="247"/>
    </row>
    <row r="1038" spans="1:192" x14ac:dyDescent="0.2">
      <c r="B1038" s="150"/>
      <c r="D1038" s="196"/>
      <c r="E1038" s="305"/>
      <c r="F1038" s="250"/>
      <c r="G1038" s="305"/>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300"/>
      <c r="AE1038" s="300"/>
      <c r="AF1038" s="300"/>
      <c r="AG1038" s="300"/>
      <c r="AH1038" s="300"/>
      <c r="AI1038" s="300"/>
      <c r="AJ1038" s="300"/>
      <c r="AK1038" s="300"/>
      <c r="AL1038" s="300"/>
      <c r="AM1038" s="300"/>
      <c r="AN1038" s="300"/>
      <c r="AO1038" s="300"/>
      <c r="AP1038" s="300"/>
      <c r="AQ1038" s="300"/>
      <c r="AR1038" s="300"/>
      <c r="AS1038" s="300"/>
      <c r="AT1038" s="300"/>
      <c r="AU1038" s="300"/>
      <c r="AV1038" s="300"/>
      <c r="AW1038" s="301"/>
      <c r="AX1038" s="298"/>
      <c r="AY1038" s="299"/>
      <c r="AZ1038" s="302"/>
      <c r="BA1038" s="302"/>
      <c r="BB1038" s="302"/>
      <c r="BC1038" s="302"/>
      <c r="BD1038" s="298"/>
      <c r="BE1038" s="298"/>
      <c r="BF1038" s="298"/>
      <c r="BG1038" s="298"/>
      <c r="BH1038" s="298"/>
      <c r="BI1038" s="298"/>
      <c r="BJ1038" s="298"/>
      <c r="BK1038" s="298"/>
      <c r="BL1038" s="298"/>
      <c r="BM1038" s="298"/>
      <c r="BN1038" s="298"/>
      <c r="BO1038" s="298"/>
      <c r="BP1038" s="298"/>
      <c r="BQ1038" s="298"/>
      <c r="BR1038" s="298"/>
      <c r="BS1038" s="298"/>
      <c r="BT1038" s="298"/>
      <c r="BU1038" s="298"/>
      <c r="BV1038" s="298"/>
      <c r="BW1038" s="298"/>
      <c r="BX1038" s="298"/>
      <c r="BY1038" s="298"/>
      <c r="BZ1038" s="298"/>
      <c r="CA1038" s="298"/>
      <c r="CB1038" s="298"/>
      <c r="CC1038" s="298"/>
      <c r="CD1038" s="298"/>
      <c r="CE1038" s="298"/>
      <c r="CF1038" s="298"/>
      <c r="CG1038" s="298"/>
      <c r="CH1038" s="298"/>
      <c r="CI1038" s="247"/>
      <c r="CJ1038" s="247"/>
      <c r="CK1038" s="247"/>
      <c r="CL1038" s="247"/>
      <c r="CM1038" s="247"/>
      <c r="CN1038" s="247"/>
      <c r="CO1038" s="247"/>
      <c r="CP1038" s="247"/>
      <c r="CQ1038" s="247"/>
      <c r="CR1038" s="247"/>
      <c r="CS1038" s="247"/>
      <c r="CT1038" s="247"/>
      <c r="CU1038" s="247"/>
      <c r="CV1038" s="247"/>
      <c r="CW1038" s="247"/>
      <c r="CX1038" s="247"/>
      <c r="CY1038" s="247"/>
      <c r="CZ1038" s="247"/>
      <c r="DA1038" s="247"/>
      <c r="DB1038" s="247"/>
      <c r="DC1038" s="247"/>
      <c r="DD1038" s="247"/>
      <c r="DE1038" s="247"/>
    </row>
    <row r="1039" spans="1:192" x14ac:dyDescent="0.2">
      <c r="B1039" s="233"/>
      <c r="D1039" s="457"/>
      <c r="E1039" s="306"/>
      <c r="F1039" s="165"/>
      <c r="G1039" s="306"/>
      <c r="H1039" s="165"/>
      <c r="I1039" s="165"/>
      <c r="J1039" s="165"/>
      <c r="K1039" s="165"/>
      <c r="L1039" s="165"/>
      <c r="M1039" s="165"/>
      <c r="N1039" s="165"/>
      <c r="O1039" s="165"/>
      <c r="P1039" s="165"/>
      <c r="Q1039" s="165"/>
      <c r="R1039" s="165"/>
      <c r="S1039" s="165"/>
      <c r="T1039" s="165"/>
      <c r="U1039" s="165"/>
      <c r="V1039" s="165"/>
      <c r="W1039" s="165"/>
      <c r="X1039" s="165"/>
      <c r="Y1039" s="165"/>
      <c r="Z1039" s="165"/>
      <c r="AA1039" s="165"/>
      <c r="AB1039" s="165"/>
      <c r="AC1039" s="165"/>
      <c r="AD1039" s="296"/>
      <c r="AE1039" s="296"/>
      <c r="AF1039" s="296"/>
      <c r="AG1039" s="296"/>
      <c r="AH1039" s="296"/>
      <c r="AI1039" s="296"/>
      <c r="AJ1039" s="296"/>
      <c r="AK1039" s="296"/>
      <c r="AL1039" s="296"/>
      <c r="AM1039" s="296"/>
      <c r="AN1039" s="296"/>
      <c r="AO1039" s="296"/>
      <c r="AP1039" s="296"/>
      <c r="AQ1039" s="296"/>
      <c r="AR1039" s="296"/>
      <c r="AS1039" s="296"/>
      <c r="AT1039" s="296"/>
      <c r="AU1039" s="296"/>
      <c r="AV1039" s="296"/>
      <c r="AW1039" s="297"/>
      <c r="AX1039" s="298"/>
      <c r="AY1039" s="299"/>
      <c r="AZ1039" s="299"/>
      <c r="BA1039" s="299"/>
      <c r="BB1039" s="307"/>
      <c r="BC1039" s="307"/>
      <c r="BD1039" s="298"/>
      <c r="BE1039" s="298"/>
      <c r="BF1039" s="298"/>
      <c r="BG1039" s="298"/>
      <c r="BH1039" s="298"/>
      <c r="BI1039" s="298"/>
      <c r="BJ1039" s="298"/>
      <c r="BK1039" s="298"/>
      <c r="BL1039" s="298"/>
      <c r="BM1039" s="298"/>
      <c r="BN1039" s="298"/>
      <c r="BO1039" s="298"/>
      <c r="BP1039" s="298"/>
      <c r="BQ1039" s="298"/>
      <c r="BR1039" s="298"/>
      <c r="BS1039" s="298"/>
      <c r="BT1039" s="298"/>
      <c r="BU1039" s="298"/>
      <c r="BV1039" s="298"/>
      <c r="BW1039" s="298"/>
      <c r="BX1039" s="298"/>
      <c r="BY1039" s="298"/>
      <c r="BZ1039" s="298"/>
      <c r="CA1039" s="298"/>
      <c r="CB1039" s="298"/>
      <c r="CC1039" s="298"/>
      <c r="CD1039" s="298"/>
      <c r="CE1039" s="298"/>
      <c r="CF1039" s="298"/>
      <c r="CG1039" s="298"/>
      <c r="CH1039" s="298"/>
      <c r="CI1039" s="247"/>
      <c r="CJ1039" s="247"/>
      <c r="CK1039" s="247"/>
      <c r="CL1039" s="247"/>
      <c r="CM1039" s="247"/>
      <c r="CN1039" s="247"/>
      <c r="CO1039" s="247"/>
      <c r="CP1039" s="247"/>
      <c r="CQ1039" s="247"/>
      <c r="CR1039" s="247"/>
      <c r="CS1039" s="247"/>
      <c r="CT1039" s="247"/>
      <c r="CU1039" s="247"/>
      <c r="CV1039" s="247"/>
      <c r="CW1039" s="247"/>
      <c r="CX1039" s="247"/>
      <c r="CY1039" s="247"/>
      <c r="CZ1039" s="247"/>
      <c r="DA1039" s="247"/>
      <c r="DB1039" s="247"/>
      <c r="DC1039" s="247"/>
      <c r="DD1039" s="247"/>
      <c r="DE1039" s="247"/>
    </row>
    <row r="1040" spans="1:192" x14ac:dyDescent="0.2">
      <c r="B1040" s="233"/>
      <c r="D1040" s="457"/>
      <c r="E1040" s="306"/>
      <c r="F1040" s="165"/>
      <c r="G1040" s="306"/>
      <c r="H1040" s="165"/>
      <c r="I1040" s="165"/>
      <c r="J1040" s="165"/>
      <c r="K1040" s="165"/>
      <c r="L1040" s="165"/>
      <c r="M1040" s="165"/>
      <c r="N1040" s="165"/>
      <c r="O1040" s="165"/>
      <c r="P1040" s="165"/>
      <c r="Q1040" s="165"/>
      <c r="R1040" s="165"/>
      <c r="S1040" s="165"/>
      <c r="T1040" s="165"/>
      <c r="U1040" s="165"/>
      <c r="V1040" s="165"/>
      <c r="W1040" s="165"/>
      <c r="X1040" s="165"/>
      <c r="Y1040" s="165"/>
      <c r="Z1040" s="165"/>
      <c r="AA1040" s="165"/>
      <c r="AB1040" s="165"/>
      <c r="AC1040" s="165"/>
      <c r="AD1040" s="296"/>
      <c r="AE1040" s="296"/>
      <c r="AF1040" s="296"/>
      <c r="AG1040" s="296"/>
      <c r="AH1040" s="296"/>
      <c r="AI1040" s="296"/>
      <c r="AJ1040" s="296"/>
      <c r="AK1040" s="296"/>
      <c r="AL1040" s="296"/>
      <c r="AM1040" s="296"/>
      <c r="AN1040" s="296"/>
      <c r="AO1040" s="296"/>
      <c r="AP1040" s="296"/>
      <c r="AQ1040" s="296"/>
      <c r="AR1040" s="296"/>
      <c r="AS1040" s="296"/>
      <c r="AT1040" s="296"/>
      <c r="AU1040" s="296"/>
      <c r="AV1040" s="296"/>
      <c r="AW1040" s="297"/>
      <c r="AX1040" s="298"/>
      <c r="AY1040" s="299"/>
      <c r="AZ1040" s="299"/>
      <c r="BA1040" s="299"/>
      <c r="BB1040" s="307"/>
      <c r="BC1040" s="307"/>
      <c r="BD1040" s="298"/>
      <c r="BE1040" s="298"/>
      <c r="BF1040" s="298"/>
      <c r="BG1040" s="298"/>
      <c r="BH1040" s="298"/>
      <c r="BI1040" s="298"/>
      <c r="BJ1040" s="298"/>
      <c r="BK1040" s="298"/>
      <c r="BL1040" s="298"/>
      <c r="BM1040" s="298"/>
      <c r="BN1040" s="298"/>
      <c r="BO1040" s="298"/>
      <c r="BP1040" s="298"/>
      <c r="BQ1040" s="298"/>
      <c r="BR1040" s="298"/>
      <c r="BS1040" s="298"/>
      <c r="BT1040" s="298"/>
      <c r="BU1040" s="298"/>
      <c r="BV1040" s="298"/>
      <c r="BW1040" s="298"/>
      <c r="BX1040" s="298"/>
      <c r="BY1040" s="298"/>
      <c r="BZ1040" s="298"/>
      <c r="CA1040" s="298"/>
      <c r="CB1040" s="298"/>
      <c r="CC1040" s="298"/>
      <c r="CD1040" s="298"/>
      <c r="CE1040" s="298"/>
      <c r="CF1040" s="298"/>
      <c r="CG1040" s="298"/>
      <c r="CH1040" s="298"/>
      <c r="CI1040" s="247"/>
      <c r="CJ1040" s="247"/>
      <c r="CK1040" s="247"/>
      <c r="CL1040" s="247"/>
      <c r="CM1040" s="247"/>
      <c r="CN1040" s="247"/>
      <c r="CO1040" s="247"/>
      <c r="CP1040" s="247"/>
      <c r="CQ1040" s="247"/>
      <c r="CR1040" s="247"/>
      <c r="CS1040" s="247"/>
      <c r="CT1040" s="247"/>
      <c r="CU1040" s="247"/>
      <c r="CV1040" s="247"/>
      <c r="CW1040" s="247"/>
      <c r="CX1040" s="247"/>
      <c r="CY1040" s="247"/>
      <c r="CZ1040" s="247"/>
      <c r="DA1040" s="247"/>
      <c r="DB1040" s="247"/>
      <c r="DC1040" s="247"/>
      <c r="DD1040" s="247"/>
      <c r="DE1040" s="247"/>
    </row>
    <row r="1041" spans="1:174" x14ac:dyDescent="0.2">
      <c r="B1041" s="233"/>
      <c r="D1041" s="457"/>
      <c r="E1041" s="306"/>
      <c r="F1041" s="165"/>
      <c r="G1041" s="306"/>
      <c r="H1041" s="165"/>
      <c r="I1041" s="165"/>
      <c r="J1041" s="165"/>
      <c r="K1041" s="165"/>
      <c r="L1041" s="165"/>
      <c r="M1041" s="165"/>
      <c r="N1041" s="165"/>
      <c r="O1041" s="165"/>
      <c r="P1041" s="165"/>
      <c r="Q1041" s="165"/>
      <c r="R1041" s="165"/>
      <c r="S1041" s="165"/>
      <c r="T1041" s="165"/>
      <c r="U1041" s="165"/>
      <c r="V1041" s="165"/>
      <c r="W1041" s="165"/>
      <c r="X1041" s="165"/>
      <c r="Y1041" s="165"/>
      <c r="Z1041" s="165"/>
      <c r="AA1041" s="165"/>
      <c r="AB1041" s="165"/>
      <c r="AC1041" s="165"/>
      <c r="AD1041" s="296"/>
      <c r="AE1041" s="296"/>
      <c r="AF1041" s="296"/>
      <c r="AG1041" s="296"/>
      <c r="AH1041" s="296"/>
      <c r="AI1041" s="296"/>
      <c r="AJ1041" s="296"/>
      <c r="AK1041" s="296"/>
      <c r="AL1041" s="296"/>
      <c r="AM1041" s="296"/>
      <c r="AN1041" s="296"/>
      <c r="AO1041" s="296"/>
      <c r="AP1041" s="296"/>
      <c r="AQ1041" s="296"/>
      <c r="AR1041" s="296"/>
      <c r="AS1041" s="296"/>
      <c r="AT1041" s="296"/>
      <c r="AU1041" s="296"/>
      <c r="AV1041" s="296"/>
      <c r="AW1041" s="297"/>
      <c r="AX1041" s="298"/>
      <c r="AY1041" s="299"/>
      <c r="AZ1041" s="299"/>
      <c r="BA1041" s="299"/>
      <c r="BB1041" s="307"/>
      <c r="BC1041" s="307"/>
      <c r="BD1041" s="298"/>
      <c r="BE1041" s="298"/>
      <c r="BF1041" s="298"/>
      <c r="BG1041" s="298"/>
      <c r="BH1041" s="298"/>
      <c r="BI1041" s="298"/>
      <c r="BJ1041" s="298"/>
      <c r="BK1041" s="298"/>
      <c r="BL1041" s="298"/>
      <c r="BM1041" s="298"/>
      <c r="BN1041" s="298"/>
      <c r="BO1041" s="298"/>
      <c r="BP1041" s="298"/>
      <c r="BQ1041" s="298"/>
      <c r="BR1041" s="298"/>
      <c r="BS1041" s="298"/>
      <c r="BT1041" s="298"/>
      <c r="BU1041" s="298"/>
      <c r="BV1041" s="298"/>
      <c r="BW1041" s="298"/>
      <c r="BX1041" s="298"/>
      <c r="BY1041" s="298"/>
      <c r="BZ1041" s="298"/>
      <c r="CA1041" s="298"/>
      <c r="CB1041" s="298"/>
      <c r="CC1041" s="298"/>
      <c r="CD1041" s="298"/>
      <c r="CE1041" s="298"/>
      <c r="CF1041" s="298"/>
      <c r="CG1041" s="298"/>
      <c r="CH1041" s="298"/>
      <c r="CI1041" s="247"/>
      <c r="CJ1041" s="247"/>
      <c r="CK1041" s="247"/>
      <c r="CL1041" s="247"/>
      <c r="CM1041" s="247"/>
      <c r="CN1041" s="247"/>
      <c r="CO1041" s="247"/>
      <c r="CP1041" s="247"/>
      <c r="CQ1041" s="247"/>
      <c r="CR1041" s="247"/>
      <c r="CS1041" s="247"/>
      <c r="CT1041" s="247"/>
      <c r="CU1041" s="247"/>
      <c r="CV1041" s="247"/>
      <c r="CW1041" s="247"/>
      <c r="CX1041" s="247"/>
      <c r="CY1041" s="247"/>
      <c r="CZ1041" s="247"/>
      <c r="DA1041" s="247"/>
      <c r="DB1041" s="247"/>
      <c r="DC1041" s="247"/>
      <c r="DD1041" s="247"/>
      <c r="DE1041" s="247"/>
    </row>
    <row r="1042" spans="1:174" x14ac:dyDescent="0.2">
      <c r="B1042" s="233"/>
      <c r="D1042" s="457"/>
      <c r="E1042" s="306"/>
      <c r="F1042" s="165"/>
      <c r="G1042" s="306"/>
      <c r="H1042" s="165"/>
      <c r="I1042" s="165"/>
      <c r="J1042" s="165"/>
      <c r="K1042" s="165"/>
      <c r="L1042" s="165"/>
      <c r="M1042" s="165"/>
      <c r="N1042" s="165"/>
      <c r="O1042" s="165"/>
      <c r="P1042" s="165"/>
      <c r="Q1042" s="165"/>
      <c r="R1042" s="165"/>
      <c r="S1042" s="165"/>
      <c r="T1042" s="165"/>
      <c r="U1042" s="165"/>
      <c r="V1042" s="165"/>
      <c r="W1042" s="165"/>
      <c r="X1042" s="165"/>
      <c r="Y1042" s="165"/>
      <c r="Z1042" s="165"/>
      <c r="AA1042" s="165"/>
      <c r="AB1042" s="165"/>
      <c r="AC1042" s="165"/>
      <c r="AD1042" s="296"/>
      <c r="AE1042" s="296"/>
      <c r="AF1042" s="296"/>
      <c r="AG1042" s="296"/>
      <c r="AH1042" s="296"/>
      <c r="AI1042" s="296"/>
      <c r="AJ1042" s="296"/>
      <c r="AK1042" s="296"/>
      <c r="AL1042" s="296"/>
      <c r="AM1042" s="296"/>
      <c r="AN1042" s="296"/>
      <c r="AO1042" s="296"/>
      <c r="AP1042" s="296"/>
      <c r="AQ1042" s="296"/>
      <c r="AR1042" s="296"/>
      <c r="AS1042" s="296"/>
      <c r="AT1042" s="296"/>
      <c r="AU1042" s="296"/>
      <c r="AV1042" s="296"/>
      <c r="AW1042" s="297"/>
      <c r="AX1042" s="298"/>
      <c r="AY1042" s="299"/>
      <c r="AZ1042" s="299"/>
      <c r="BA1042" s="299"/>
      <c r="BB1042" s="307"/>
      <c r="BC1042" s="307"/>
      <c r="BD1042" s="298"/>
      <c r="BE1042" s="298"/>
      <c r="BF1042" s="298"/>
      <c r="BG1042" s="298"/>
      <c r="BH1042" s="298"/>
      <c r="BI1042" s="298"/>
      <c r="BJ1042" s="298"/>
      <c r="BK1042" s="298"/>
      <c r="BL1042" s="298"/>
      <c r="BM1042" s="298"/>
      <c r="BN1042" s="298"/>
      <c r="BO1042" s="298"/>
      <c r="BP1042" s="298"/>
      <c r="BQ1042" s="298"/>
      <c r="BR1042" s="298"/>
      <c r="BS1042" s="298"/>
      <c r="BT1042" s="298"/>
      <c r="BU1042" s="298"/>
      <c r="BV1042" s="298"/>
      <c r="BW1042" s="298"/>
      <c r="BX1042" s="298"/>
      <c r="BY1042" s="298"/>
      <c r="BZ1042" s="298"/>
      <c r="CA1042" s="298"/>
      <c r="CB1042" s="298"/>
      <c r="CC1042" s="298"/>
      <c r="CD1042" s="298"/>
      <c r="CE1042" s="298"/>
      <c r="CF1042" s="298"/>
      <c r="CG1042" s="298"/>
      <c r="CH1042" s="298"/>
      <c r="CI1042" s="247"/>
      <c r="CJ1042" s="247"/>
      <c r="CK1042" s="247"/>
      <c r="CL1042" s="247"/>
      <c r="CM1042" s="247"/>
      <c r="CN1042" s="247"/>
      <c r="CO1042" s="247"/>
      <c r="CP1042" s="247"/>
      <c r="CQ1042" s="247"/>
      <c r="CR1042" s="247"/>
      <c r="CS1042" s="247"/>
      <c r="CT1042" s="247"/>
      <c r="CU1042" s="247"/>
      <c r="CV1042" s="247"/>
      <c r="CW1042" s="247"/>
      <c r="CX1042" s="247"/>
      <c r="CY1042" s="247"/>
      <c r="CZ1042" s="247"/>
      <c r="DA1042" s="247"/>
      <c r="DB1042" s="247"/>
      <c r="DC1042" s="247"/>
      <c r="DD1042" s="247"/>
      <c r="DE1042" s="247"/>
    </row>
    <row r="1043" spans="1:174" x14ac:dyDescent="0.2">
      <c r="B1043" s="233"/>
      <c r="D1043" s="457"/>
      <c r="E1043" s="306"/>
      <c r="F1043" s="165"/>
      <c r="G1043" s="306"/>
      <c r="H1043" s="165"/>
      <c r="I1043" s="165"/>
      <c r="J1043" s="165"/>
      <c r="K1043" s="165"/>
      <c r="L1043" s="165"/>
      <c r="M1043" s="165"/>
      <c r="N1043" s="165"/>
      <c r="O1043" s="165"/>
      <c r="P1043" s="165"/>
      <c r="Q1043" s="165"/>
      <c r="R1043" s="165"/>
      <c r="S1043" s="165"/>
      <c r="T1043" s="165"/>
      <c r="U1043" s="165"/>
      <c r="V1043" s="165"/>
      <c r="W1043" s="165"/>
      <c r="X1043" s="165"/>
      <c r="Y1043" s="165"/>
      <c r="Z1043" s="165"/>
      <c r="AA1043" s="165"/>
      <c r="AB1043" s="165"/>
      <c r="AC1043" s="165"/>
      <c r="AD1043" s="296"/>
      <c r="AE1043" s="296"/>
      <c r="AF1043" s="296"/>
      <c r="AG1043" s="296"/>
      <c r="AH1043" s="296"/>
      <c r="AI1043" s="296"/>
      <c r="AJ1043" s="296"/>
      <c r="AK1043" s="296"/>
      <c r="AL1043" s="296"/>
      <c r="AM1043" s="296"/>
      <c r="AN1043" s="296"/>
      <c r="AO1043" s="296"/>
      <c r="AP1043" s="296"/>
      <c r="AQ1043" s="296"/>
      <c r="AR1043" s="296"/>
      <c r="AS1043" s="296"/>
      <c r="AT1043" s="296"/>
      <c r="AU1043" s="296"/>
      <c r="AV1043" s="296"/>
      <c r="AW1043" s="297"/>
      <c r="AX1043" s="298"/>
      <c r="AY1043" s="299"/>
      <c r="AZ1043" s="299"/>
      <c r="BA1043" s="299"/>
      <c r="BB1043" s="307"/>
      <c r="BC1043" s="307"/>
      <c r="BD1043" s="298"/>
      <c r="BE1043" s="298"/>
      <c r="BF1043" s="298"/>
      <c r="BG1043" s="298"/>
      <c r="BH1043" s="298"/>
      <c r="BI1043" s="298"/>
      <c r="BJ1043" s="298"/>
      <c r="BK1043" s="298"/>
      <c r="BL1043" s="298"/>
      <c r="BM1043" s="298"/>
      <c r="BN1043" s="298"/>
      <c r="BO1043" s="298"/>
      <c r="BP1043" s="298"/>
      <c r="BQ1043" s="298"/>
      <c r="BR1043" s="298"/>
      <c r="BS1043" s="298"/>
      <c r="BT1043" s="298"/>
      <c r="BU1043" s="298"/>
      <c r="BV1043" s="298"/>
      <c r="BW1043" s="298"/>
      <c r="BX1043" s="298"/>
      <c r="BY1043" s="298"/>
      <c r="BZ1043" s="298"/>
      <c r="CA1043" s="298"/>
      <c r="CB1043" s="298"/>
      <c r="CC1043" s="298"/>
      <c r="CD1043" s="298"/>
      <c r="CE1043" s="298"/>
      <c r="CF1043" s="298"/>
      <c r="CG1043" s="298"/>
      <c r="CH1043" s="298"/>
      <c r="CI1043" s="247"/>
      <c r="CJ1043" s="247"/>
      <c r="CK1043" s="247"/>
      <c r="CL1043" s="247"/>
      <c r="CM1043" s="247"/>
      <c r="CN1043" s="247"/>
      <c r="CO1043" s="247"/>
      <c r="CP1043" s="247"/>
      <c r="CQ1043" s="247"/>
      <c r="CR1043" s="247"/>
      <c r="CS1043" s="247"/>
      <c r="CT1043" s="247"/>
      <c r="CU1043" s="247"/>
      <c r="CV1043" s="247"/>
      <c r="CW1043" s="247"/>
      <c r="CX1043" s="247"/>
      <c r="CY1043" s="247"/>
      <c r="CZ1043" s="247"/>
      <c r="DA1043" s="247"/>
      <c r="DB1043" s="247"/>
      <c r="DC1043" s="247"/>
      <c r="DD1043" s="247"/>
      <c r="DE1043" s="247"/>
    </row>
    <row r="1044" spans="1:174" x14ac:dyDescent="0.2">
      <c r="E1044" s="247"/>
      <c r="F1044" s="247"/>
      <c r="G1044" s="247"/>
      <c r="H1044" s="247"/>
      <c r="I1044" s="247"/>
      <c r="J1044" s="247"/>
      <c r="K1044" s="247"/>
      <c r="L1044" s="247"/>
      <c r="M1044" s="250"/>
      <c r="N1044" s="247"/>
      <c r="O1044" s="247"/>
      <c r="P1044" s="247"/>
      <c r="Q1044" s="247"/>
      <c r="R1044" s="247"/>
      <c r="S1044" s="247"/>
      <c r="T1044" s="247"/>
      <c r="U1044" s="247"/>
      <c r="V1044" s="250"/>
      <c r="W1044" s="247"/>
      <c r="X1044" s="247"/>
      <c r="Y1044" s="247"/>
      <c r="Z1044" s="247"/>
      <c r="AA1044" s="247"/>
      <c r="AB1044" s="247"/>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303"/>
      <c r="AX1044" s="298"/>
      <c r="AY1044" s="304"/>
      <c r="AZ1044" s="304"/>
      <c r="BA1044" s="304"/>
      <c r="BB1044" s="304"/>
      <c r="BC1044" s="304"/>
      <c r="BD1044" s="298"/>
      <c r="BE1044" s="298"/>
      <c r="BF1044" s="298"/>
      <c r="BG1044" s="298"/>
      <c r="BH1044" s="298"/>
      <c r="BI1044" s="298"/>
      <c r="BJ1044" s="298"/>
      <c r="BK1044" s="298"/>
      <c r="BL1044" s="298"/>
      <c r="BM1044" s="298"/>
      <c r="BN1044" s="298"/>
      <c r="BO1044" s="298"/>
      <c r="BP1044" s="298"/>
      <c r="BQ1044" s="298"/>
      <c r="BR1044" s="298"/>
      <c r="BS1044" s="298"/>
      <c r="BT1044" s="298"/>
      <c r="BU1044" s="298"/>
      <c r="BV1044" s="298"/>
      <c r="BW1044" s="298"/>
      <c r="BX1044" s="298"/>
      <c r="BY1044" s="298"/>
      <c r="BZ1044" s="298"/>
      <c r="CA1044" s="298"/>
      <c r="CB1044" s="298"/>
      <c r="CC1044" s="298"/>
      <c r="CD1044" s="298"/>
      <c r="CE1044" s="298"/>
      <c r="CF1044" s="298"/>
      <c r="CG1044" s="298"/>
      <c r="CH1044" s="298"/>
      <c r="CI1044" s="247"/>
      <c r="CJ1044" s="247"/>
      <c r="CK1044" s="247"/>
      <c r="CL1044" s="247"/>
      <c r="CM1044" s="247"/>
      <c r="CN1044" s="247"/>
      <c r="CO1044" s="247"/>
      <c r="CP1044" s="247"/>
      <c r="CQ1044" s="247"/>
      <c r="CR1044" s="247"/>
      <c r="CS1044" s="247"/>
      <c r="CT1044" s="247"/>
      <c r="CU1044" s="247"/>
      <c r="CV1044" s="247"/>
      <c r="CW1044" s="247"/>
      <c r="CX1044" s="247"/>
      <c r="CY1044" s="247"/>
      <c r="CZ1044" s="247"/>
      <c r="DA1044" s="247"/>
      <c r="DB1044" s="247"/>
      <c r="DC1044" s="247"/>
      <c r="DD1044" s="247"/>
      <c r="DE1044" s="247"/>
    </row>
    <row r="1045" spans="1:174" x14ac:dyDescent="0.2">
      <c r="E1045" s="247"/>
      <c r="F1045" s="247"/>
      <c r="G1045" s="247"/>
      <c r="H1045" s="247"/>
      <c r="I1045" s="247"/>
      <c r="J1045" s="247"/>
      <c r="K1045" s="247"/>
      <c r="L1045" s="247"/>
      <c r="M1045" s="250"/>
      <c r="N1045" s="247"/>
      <c r="O1045" s="247"/>
      <c r="P1045" s="247"/>
      <c r="Q1045" s="247"/>
      <c r="R1045" s="247"/>
      <c r="S1045" s="247"/>
      <c r="T1045" s="247"/>
      <c r="U1045" s="247"/>
      <c r="V1045" s="250"/>
      <c r="W1045" s="247"/>
      <c r="X1045" s="247"/>
      <c r="Y1045" s="247"/>
      <c r="Z1045" s="247"/>
      <c r="AA1045" s="247"/>
      <c r="AB1045" s="247"/>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303"/>
      <c r="AX1045" s="303"/>
      <c r="AY1045" s="303"/>
      <c r="AZ1045" s="303"/>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c r="BU1045" s="298"/>
      <c r="BV1045" s="298"/>
      <c r="BW1045" s="298"/>
      <c r="BX1045" s="298"/>
      <c r="BY1045" s="298"/>
      <c r="BZ1045" s="298"/>
      <c r="CA1045" s="298"/>
      <c r="CB1045" s="298"/>
      <c r="CC1045" s="298"/>
      <c r="CD1045" s="298"/>
      <c r="CE1045" s="298"/>
      <c r="CF1045" s="298"/>
      <c r="CG1045" s="298"/>
      <c r="CH1045" s="298"/>
      <c r="CI1045" s="247"/>
      <c r="CJ1045" s="247"/>
      <c r="CK1045" s="247"/>
      <c r="CL1045" s="247"/>
      <c r="CM1045" s="247"/>
      <c r="CN1045" s="247"/>
      <c r="CO1045" s="247"/>
      <c r="CP1045" s="247"/>
      <c r="CQ1045" s="247"/>
      <c r="CR1045" s="247"/>
      <c r="CS1045" s="247"/>
      <c r="CT1045" s="247"/>
      <c r="CU1045" s="247"/>
      <c r="CV1045" s="247"/>
      <c r="CW1045" s="247"/>
      <c r="CX1045" s="247"/>
      <c r="CY1045" s="247"/>
      <c r="CZ1045" s="247"/>
      <c r="DA1045" s="247"/>
      <c r="DB1045" s="247"/>
      <c r="DC1045" s="247"/>
      <c r="DD1045" s="247"/>
      <c r="DE1045" s="247"/>
    </row>
    <row r="1046" spans="1:174" x14ac:dyDescent="0.2">
      <c r="E1046" s="247"/>
      <c r="F1046" s="247"/>
      <c r="G1046" s="247"/>
      <c r="H1046" s="247"/>
      <c r="I1046" s="247"/>
      <c r="J1046" s="247"/>
      <c r="K1046" s="247"/>
      <c r="L1046" s="247"/>
      <c r="M1046" s="250"/>
      <c r="N1046" s="247"/>
      <c r="O1046" s="247"/>
      <c r="P1046" s="247"/>
      <c r="Q1046" s="247"/>
      <c r="R1046" s="247"/>
      <c r="S1046" s="247"/>
      <c r="T1046" s="247"/>
      <c r="U1046" s="247"/>
      <c r="V1046" s="250"/>
      <c r="W1046" s="247"/>
      <c r="X1046" s="247"/>
      <c r="Y1046" s="247"/>
      <c r="Z1046" s="247"/>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92"/>
      <c r="AX1046" s="292"/>
      <c r="AY1046" s="292"/>
      <c r="AZ1046" s="292"/>
      <c r="BA1046" s="247"/>
      <c r="BB1046" s="247"/>
      <c r="BC1046" s="247"/>
      <c r="BD1046" s="247"/>
      <c r="BE1046" s="247"/>
      <c r="BF1046" s="247"/>
      <c r="BG1046" s="247"/>
      <c r="BH1046" s="247"/>
      <c r="BI1046" s="247"/>
      <c r="BJ1046" s="247"/>
      <c r="BK1046" s="247"/>
      <c r="BL1046" s="247"/>
      <c r="BM1046" s="247"/>
      <c r="BN1046" s="247"/>
      <c r="BO1046" s="247"/>
      <c r="BP1046" s="247"/>
      <c r="BQ1046" s="247"/>
      <c r="BR1046" s="247"/>
      <c r="BS1046" s="247"/>
      <c r="BT1046" s="247"/>
      <c r="BU1046" s="247"/>
      <c r="BV1046" s="247"/>
      <c r="BW1046" s="247"/>
      <c r="BX1046" s="247"/>
      <c r="BY1046" s="247"/>
      <c r="BZ1046" s="247"/>
      <c r="CA1046" s="247"/>
      <c r="CB1046" s="247"/>
      <c r="CC1046" s="247"/>
      <c r="CD1046" s="247"/>
      <c r="CE1046" s="247"/>
      <c r="CF1046" s="247"/>
      <c r="CG1046" s="247"/>
      <c r="CH1046" s="247"/>
      <c r="CI1046" s="247"/>
      <c r="CJ1046" s="247"/>
      <c r="CK1046" s="247"/>
      <c r="CL1046" s="247"/>
      <c r="CM1046" s="247"/>
      <c r="CN1046" s="247"/>
      <c r="CO1046" s="247"/>
      <c r="CP1046" s="247"/>
      <c r="CQ1046" s="247"/>
      <c r="CR1046" s="247"/>
      <c r="CS1046" s="247"/>
      <c r="CT1046" s="247"/>
      <c r="CU1046" s="247"/>
      <c r="CV1046" s="247"/>
      <c r="CW1046" s="247"/>
      <c r="CX1046" s="247"/>
      <c r="CY1046" s="247"/>
      <c r="CZ1046" s="247"/>
      <c r="DA1046" s="247"/>
      <c r="DB1046" s="247"/>
      <c r="DC1046" s="247"/>
      <c r="DD1046" s="247"/>
      <c r="DE1046" s="247"/>
    </row>
    <row r="1047" spans="1:174" x14ac:dyDescent="0.2">
      <c r="E1047" s="247"/>
      <c r="F1047" s="247"/>
      <c r="G1047" s="247"/>
      <c r="H1047" s="247"/>
      <c r="I1047" s="247"/>
      <c r="J1047" s="247"/>
      <c r="K1047" s="247"/>
      <c r="L1047" s="247"/>
      <c r="M1047" s="250"/>
      <c r="N1047" s="247"/>
      <c r="O1047" s="247"/>
      <c r="P1047" s="247"/>
      <c r="Q1047" s="247"/>
      <c r="R1047" s="247"/>
      <c r="S1047" s="247"/>
      <c r="T1047" s="247"/>
      <c r="U1047" s="247"/>
      <c r="V1047" s="250"/>
      <c r="W1047" s="247"/>
      <c r="X1047" s="247"/>
      <c r="Y1047" s="247"/>
      <c r="Z1047" s="247"/>
      <c r="AA1047" s="247"/>
      <c r="AB1047" s="247"/>
      <c r="AC1047" s="247"/>
      <c r="AD1047" s="247"/>
      <c r="AE1047" s="247"/>
      <c r="AF1047" s="247"/>
      <c r="AG1047" s="247"/>
      <c r="AH1047" s="247"/>
      <c r="AI1047" s="247"/>
      <c r="AJ1047" s="247"/>
      <c r="AK1047" s="247"/>
      <c r="AL1047" s="247"/>
      <c r="AM1047" s="247"/>
      <c r="AN1047" s="247"/>
      <c r="AO1047" s="247"/>
      <c r="AP1047" s="247"/>
      <c r="AQ1047" s="247"/>
      <c r="AR1047" s="247"/>
      <c r="AS1047" s="247"/>
      <c r="AT1047" s="247"/>
      <c r="AU1047" s="247"/>
      <c r="AV1047" s="247"/>
      <c r="AW1047" s="292"/>
      <c r="AX1047" s="292"/>
      <c r="AY1047" s="292"/>
      <c r="AZ1047" s="292"/>
      <c r="BA1047" s="247"/>
      <c r="BB1047" s="247"/>
      <c r="BC1047" s="247"/>
      <c r="BD1047" s="247"/>
      <c r="BE1047" s="247"/>
      <c r="BF1047" s="247"/>
      <c r="BG1047" s="247"/>
      <c r="BH1047" s="247"/>
      <c r="BI1047" s="247"/>
      <c r="BJ1047" s="247"/>
      <c r="BK1047" s="247"/>
      <c r="BL1047" s="247"/>
      <c r="BM1047" s="247"/>
      <c r="BN1047" s="247"/>
      <c r="BO1047" s="247"/>
      <c r="BP1047" s="247"/>
      <c r="BQ1047" s="247"/>
      <c r="BR1047" s="247"/>
      <c r="BS1047" s="247"/>
      <c r="BT1047" s="247"/>
      <c r="BU1047" s="247"/>
      <c r="BV1047" s="247"/>
      <c r="BW1047" s="247"/>
      <c r="BX1047" s="247"/>
      <c r="BY1047" s="247"/>
      <c r="BZ1047" s="247"/>
      <c r="CA1047" s="247"/>
      <c r="CB1047" s="247"/>
      <c r="CC1047" s="247"/>
      <c r="CD1047" s="247"/>
      <c r="CE1047" s="247"/>
      <c r="CF1047" s="247"/>
      <c r="CG1047" s="247"/>
      <c r="CH1047" s="247"/>
      <c r="CI1047" s="247"/>
      <c r="CJ1047" s="247"/>
      <c r="CK1047" s="247"/>
      <c r="CL1047" s="247"/>
      <c r="CM1047" s="247"/>
      <c r="CN1047" s="247"/>
      <c r="CO1047" s="247"/>
      <c r="CP1047" s="247"/>
      <c r="CQ1047" s="247"/>
      <c r="CR1047" s="247"/>
      <c r="CS1047" s="247"/>
      <c r="CT1047" s="247"/>
      <c r="CU1047" s="247"/>
      <c r="CV1047" s="247"/>
      <c r="CW1047" s="247"/>
      <c r="CX1047" s="247"/>
      <c r="CY1047" s="247"/>
      <c r="CZ1047" s="247"/>
      <c r="DA1047" s="247"/>
      <c r="DB1047" s="247"/>
      <c r="DC1047" s="247"/>
      <c r="DD1047" s="247"/>
      <c r="DE1047" s="247"/>
    </row>
    <row r="1048" spans="1:174" x14ac:dyDescent="0.2">
      <c r="E1048" s="247"/>
      <c r="F1048" s="247"/>
      <c r="G1048" s="247"/>
      <c r="H1048" s="247"/>
      <c r="I1048" s="247"/>
      <c r="J1048" s="247"/>
      <c r="K1048" s="247"/>
      <c r="L1048" s="247"/>
      <c r="M1048" s="250"/>
      <c r="N1048" s="247"/>
      <c r="O1048" s="247"/>
      <c r="P1048" s="247"/>
      <c r="Q1048" s="247"/>
      <c r="R1048" s="247"/>
      <c r="S1048" s="247"/>
      <c r="T1048" s="247"/>
      <c r="U1048" s="247"/>
      <c r="V1048" s="250"/>
      <c r="W1048" s="247"/>
      <c r="X1048" s="247"/>
      <c r="Y1048" s="247"/>
      <c r="Z1048" s="247"/>
      <c r="AA1048" s="247"/>
      <c r="AB1048" s="247"/>
      <c r="AC1048" s="247"/>
      <c r="AD1048" s="247"/>
      <c r="AE1048" s="247"/>
      <c r="AF1048" s="247"/>
      <c r="AG1048" s="247"/>
      <c r="AH1048" s="247"/>
      <c r="AI1048" s="247"/>
      <c r="AJ1048" s="247"/>
      <c r="AK1048" s="247"/>
      <c r="AL1048" s="247"/>
      <c r="AM1048" s="247"/>
      <c r="AN1048" s="247"/>
      <c r="AO1048" s="247"/>
      <c r="AP1048" s="247"/>
      <c r="AQ1048" s="247"/>
      <c r="AR1048" s="247"/>
      <c r="AS1048" s="247"/>
      <c r="AT1048" s="247"/>
      <c r="AU1048" s="247"/>
      <c r="AV1048" s="247"/>
      <c r="AW1048" s="292"/>
      <c r="AX1048" s="292"/>
      <c r="AY1048" s="292"/>
      <c r="AZ1048" s="292"/>
      <c r="BA1048" s="247"/>
      <c r="BB1048" s="247"/>
      <c r="BC1048" s="247"/>
      <c r="BD1048" s="247"/>
      <c r="BE1048" s="247"/>
      <c r="BF1048" s="247"/>
      <c r="BG1048" s="247"/>
      <c r="BH1048" s="247"/>
      <c r="BI1048" s="247"/>
      <c r="BJ1048" s="247"/>
      <c r="BK1048" s="247"/>
      <c r="BL1048" s="247"/>
      <c r="BM1048" s="247"/>
      <c r="BN1048" s="247"/>
      <c r="BO1048" s="247"/>
      <c r="BP1048" s="247"/>
      <c r="BQ1048" s="247"/>
      <c r="BR1048" s="247"/>
      <c r="BS1048" s="247"/>
      <c r="BT1048" s="247"/>
      <c r="BU1048" s="247"/>
      <c r="BV1048" s="247"/>
      <c r="BW1048" s="247"/>
      <c r="BX1048" s="247"/>
      <c r="BY1048" s="247"/>
      <c r="BZ1048" s="247"/>
      <c r="CA1048" s="247"/>
      <c r="CB1048" s="247"/>
      <c r="CC1048" s="247"/>
      <c r="CD1048" s="247"/>
      <c r="CE1048" s="247"/>
      <c r="CF1048" s="247"/>
      <c r="CG1048" s="247"/>
      <c r="CH1048" s="247"/>
      <c r="CI1048" s="247"/>
      <c r="CJ1048" s="247"/>
      <c r="CK1048" s="247"/>
      <c r="CL1048" s="247"/>
      <c r="CM1048" s="247"/>
      <c r="CN1048" s="247"/>
      <c r="CO1048" s="247"/>
      <c r="CP1048" s="247"/>
      <c r="CQ1048" s="247"/>
      <c r="CR1048" s="247"/>
      <c r="CS1048" s="247"/>
      <c r="CT1048" s="247"/>
      <c r="CU1048" s="247"/>
      <c r="CV1048" s="247"/>
      <c r="CW1048" s="247"/>
      <c r="CX1048" s="247"/>
      <c r="CY1048" s="247"/>
      <c r="CZ1048" s="247"/>
      <c r="DA1048" s="247"/>
      <c r="DB1048" s="247"/>
      <c r="DC1048" s="247"/>
      <c r="DD1048" s="247"/>
      <c r="DE1048" s="247"/>
    </row>
    <row r="1049" spans="1:174" x14ac:dyDescent="0.2">
      <c r="A1049" s="169"/>
      <c r="B1049" s="170"/>
      <c r="C1049" s="169"/>
      <c r="D1049" s="195">
        <v>1</v>
      </c>
      <c r="E1049" s="293">
        <v>2</v>
      </c>
      <c r="F1049" s="293">
        <v>3</v>
      </c>
      <c r="G1049" s="293">
        <v>4</v>
      </c>
      <c r="H1049" s="293">
        <v>5</v>
      </c>
      <c r="I1049" s="293">
        <v>6</v>
      </c>
      <c r="J1049" s="293">
        <v>7</v>
      </c>
      <c r="K1049" s="293">
        <v>8</v>
      </c>
      <c r="L1049" s="293">
        <v>9</v>
      </c>
      <c r="M1049" s="507">
        <v>10</v>
      </c>
      <c r="N1049" s="293">
        <v>11</v>
      </c>
      <c r="O1049" s="293">
        <v>12</v>
      </c>
      <c r="P1049" s="293">
        <v>13</v>
      </c>
      <c r="Q1049" s="293">
        <v>14</v>
      </c>
      <c r="R1049" s="293">
        <v>15</v>
      </c>
      <c r="S1049" s="293">
        <v>16</v>
      </c>
      <c r="T1049" s="293">
        <v>17</v>
      </c>
      <c r="U1049" s="293">
        <v>18</v>
      </c>
      <c r="V1049" s="507">
        <v>19</v>
      </c>
      <c r="W1049" s="293">
        <v>20</v>
      </c>
      <c r="X1049" s="293">
        <v>21</v>
      </c>
      <c r="Y1049" s="247"/>
      <c r="Z1049" s="247"/>
      <c r="AA1049" s="247"/>
      <c r="AB1049" s="247"/>
      <c r="AC1049" s="247"/>
      <c r="AD1049" s="247"/>
      <c r="AE1049" s="247"/>
      <c r="AF1049" s="247"/>
      <c r="AG1049" s="247"/>
      <c r="AH1049" s="247"/>
      <c r="AI1049" s="247"/>
      <c r="AJ1049" s="247"/>
      <c r="AK1049" s="247"/>
      <c r="AL1049" s="247"/>
      <c r="AM1049" s="247"/>
      <c r="AN1049" s="247"/>
      <c r="AO1049" s="247"/>
      <c r="AP1049" s="247"/>
      <c r="AQ1049" s="247"/>
      <c r="AR1049" s="247"/>
      <c r="AS1049" s="247"/>
      <c r="AT1049" s="247"/>
      <c r="AU1049" s="247"/>
      <c r="AV1049" s="247"/>
      <c r="AW1049" s="292"/>
      <c r="AX1049" s="292"/>
      <c r="AY1049" s="292"/>
      <c r="AZ1049" s="292"/>
      <c r="BA1049" s="247"/>
      <c r="BB1049" s="247"/>
      <c r="BC1049" s="247"/>
      <c r="BD1049" s="247"/>
      <c r="BE1049" s="247"/>
      <c r="BF1049" s="247"/>
      <c r="BG1049" s="247"/>
      <c r="BH1049" s="247"/>
      <c r="BI1049" s="247"/>
      <c r="BJ1049" s="247"/>
      <c r="BK1049" s="247"/>
      <c r="BL1049" s="247"/>
      <c r="BM1049" s="247"/>
      <c r="BN1049" s="247"/>
      <c r="BO1049" s="247"/>
      <c r="BP1049" s="247"/>
      <c r="BQ1049" s="247"/>
      <c r="BR1049" s="247"/>
      <c r="BS1049" s="247"/>
      <c r="BT1049" s="247"/>
      <c r="BU1049" s="247"/>
      <c r="BV1049" s="247"/>
      <c r="BW1049" s="247"/>
      <c r="BX1049" s="247"/>
      <c r="BY1049" s="247"/>
      <c r="BZ1049" s="247"/>
      <c r="CA1049" s="247"/>
      <c r="CB1049" s="247"/>
      <c r="CC1049" s="247"/>
      <c r="CD1049" s="247"/>
      <c r="CE1049" s="247"/>
      <c r="CF1049" s="247"/>
      <c r="CG1049" s="247"/>
      <c r="CH1049" s="247"/>
      <c r="CI1049" s="247"/>
      <c r="CJ1049" s="247"/>
      <c r="CK1049" s="247"/>
      <c r="CL1049" s="247"/>
      <c r="CM1049" s="247"/>
      <c r="CN1049" s="247"/>
      <c r="CO1049" s="247"/>
      <c r="CP1049" s="247"/>
      <c r="CQ1049" s="247"/>
      <c r="CR1049" s="247"/>
      <c r="CS1049" s="247"/>
      <c r="CT1049" s="247"/>
      <c r="CU1049" s="247"/>
      <c r="CV1049" s="247"/>
      <c r="CW1049" s="247"/>
      <c r="CX1049" s="247"/>
      <c r="CY1049" s="247"/>
      <c r="CZ1049" s="247"/>
      <c r="DA1049" s="247"/>
      <c r="DB1049" s="247"/>
      <c r="DC1049" s="247"/>
      <c r="DD1049" s="247"/>
      <c r="DE1049" s="247"/>
    </row>
    <row r="1050" spans="1:174" x14ac:dyDescent="0.2">
      <c r="B1050" s="150"/>
      <c r="E1050" s="247"/>
      <c r="F1050" s="247"/>
      <c r="G1050" s="247"/>
      <c r="H1050" s="247"/>
      <c r="I1050" s="247"/>
      <c r="J1050" s="247"/>
      <c r="K1050" s="247"/>
      <c r="L1050" s="247"/>
      <c r="M1050" s="250"/>
      <c r="N1050" s="247"/>
      <c r="O1050" s="247"/>
      <c r="P1050" s="247"/>
      <c r="Q1050" s="247"/>
      <c r="R1050" s="247"/>
      <c r="S1050" s="247"/>
      <c r="T1050" s="247"/>
      <c r="U1050" s="247"/>
      <c r="V1050" s="250"/>
      <c r="W1050" s="247"/>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92"/>
      <c r="AX1050" s="292"/>
      <c r="AY1050" s="292"/>
      <c r="AZ1050" s="292"/>
      <c r="BA1050" s="247"/>
      <c r="BB1050" s="247"/>
      <c r="BC1050" s="247"/>
      <c r="BD1050" s="247"/>
      <c r="BE1050" s="247"/>
      <c r="BF1050" s="247"/>
      <c r="BG1050" s="247"/>
      <c r="BH1050" s="247"/>
      <c r="BI1050" s="247"/>
      <c r="BJ1050" s="247"/>
      <c r="BK1050" s="247"/>
      <c r="BL1050" s="247"/>
      <c r="BM1050" s="247"/>
      <c r="BN1050" s="247"/>
      <c r="BO1050" s="247"/>
      <c r="BP1050" s="247"/>
      <c r="BQ1050" s="247"/>
      <c r="BR1050" s="247"/>
      <c r="BS1050" s="247"/>
      <c r="BT1050" s="247"/>
      <c r="BU1050" s="247"/>
      <c r="BV1050" s="247"/>
      <c r="BW1050" s="247"/>
      <c r="BX1050" s="247"/>
      <c r="BY1050" s="247"/>
      <c r="BZ1050" s="247"/>
      <c r="CA1050" s="247"/>
      <c r="CB1050" s="247"/>
      <c r="CC1050" s="247"/>
      <c r="CD1050" s="247"/>
      <c r="CE1050" s="247"/>
      <c r="CF1050" s="247"/>
      <c r="CG1050" s="247"/>
      <c r="CH1050" s="247"/>
      <c r="CI1050" s="247"/>
      <c r="CJ1050" s="247"/>
      <c r="CK1050" s="247"/>
      <c r="CL1050" s="247"/>
      <c r="CM1050" s="247"/>
      <c r="CN1050" s="247"/>
      <c r="CO1050" s="247"/>
      <c r="CP1050" s="247"/>
      <c r="CQ1050" s="247"/>
      <c r="CR1050" s="247"/>
      <c r="CS1050" s="247"/>
      <c r="CT1050" s="247"/>
      <c r="CU1050" s="247"/>
      <c r="CV1050" s="247"/>
      <c r="CW1050" s="247"/>
      <c r="CX1050" s="247"/>
      <c r="CY1050" s="247"/>
      <c r="CZ1050" s="247"/>
      <c r="DA1050" s="247"/>
      <c r="DB1050" s="247"/>
      <c r="DC1050" s="247"/>
      <c r="DD1050" s="247"/>
      <c r="DE1050" s="247"/>
    </row>
    <row r="1051" spans="1:174" x14ac:dyDescent="0.2">
      <c r="E1051" s="247"/>
      <c r="F1051" s="247"/>
      <c r="G1051" s="247"/>
      <c r="H1051" s="247"/>
      <c r="I1051" s="247"/>
      <c r="J1051" s="247"/>
      <c r="K1051" s="247"/>
      <c r="L1051" s="247"/>
      <c r="M1051" s="250"/>
      <c r="N1051" s="247"/>
      <c r="O1051" s="247"/>
      <c r="P1051" s="247"/>
      <c r="Q1051" s="247"/>
      <c r="R1051" s="247"/>
      <c r="S1051" s="247"/>
      <c r="T1051" s="247"/>
      <c r="U1051" s="247"/>
      <c r="V1051" s="250"/>
      <c r="W1051" s="247"/>
      <c r="X1051" s="247"/>
      <c r="Y1051" s="247"/>
      <c r="Z1051" s="247"/>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92"/>
      <c r="AX1051" s="292"/>
      <c r="AY1051" s="292"/>
      <c r="AZ1051" s="292"/>
      <c r="BA1051" s="247"/>
      <c r="BB1051" s="247"/>
      <c r="BC1051" s="247"/>
      <c r="BD1051" s="247"/>
      <c r="BE1051" s="247"/>
      <c r="BF1051" s="247"/>
      <c r="BG1051" s="247"/>
      <c r="BH1051" s="247"/>
      <c r="BI1051" s="247"/>
      <c r="BJ1051" s="247"/>
      <c r="BK1051" s="247"/>
      <c r="BL1051" s="247"/>
      <c r="BM1051" s="247"/>
      <c r="BN1051" s="247"/>
      <c r="BO1051" s="247"/>
      <c r="BP1051" s="247"/>
      <c r="BQ1051" s="247"/>
      <c r="BR1051" s="247"/>
      <c r="BS1051" s="247"/>
      <c r="BT1051" s="247"/>
      <c r="BU1051" s="247"/>
      <c r="BV1051" s="247"/>
      <c r="BW1051" s="247"/>
      <c r="BX1051" s="247"/>
      <c r="BY1051" s="247"/>
      <c r="BZ1051" s="247"/>
      <c r="CA1051" s="247"/>
      <c r="CB1051" s="247"/>
      <c r="CC1051" s="247"/>
      <c r="CD1051" s="247"/>
      <c r="CE1051" s="247"/>
      <c r="CF1051" s="247"/>
      <c r="CG1051" s="247"/>
      <c r="CH1051" s="247"/>
      <c r="CI1051" s="247"/>
      <c r="CJ1051" s="247"/>
      <c r="CK1051" s="247"/>
      <c r="CL1051" s="247"/>
      <c r="CM1051" s="247"/>
      <c r="CN1051" s="247"/>
      <c r="CO1051" s="247"/>
      <c r="CP1051" s="247"/>
      <c r="CQ1051" s="247"/>
      <c r="CR1051" s="247"/>
      <c r="CS1051" s="247"/>
      <c r="CT1051" s="247"/>
      <c r="CU1051" s="247"/>
      <c r="CV1051" s="247"/>
      <c r="CW1051" s="247"/>
      <c r="CX1051" s="247"/>
      <c r="CY1051" s="247"/>
      <c r="CZ1051" s="247"/>
      <c r="DA1051" s="247"/>
      <c r="DB1051" s="247"/>
      <c r="DC1051" s="247"/>
      <c r="DD1051" s="247"/>
      <c r="DE1051" s="247"/>
    </row>
    <row r="1052" spans="1:174" ht="13.5" thickBot="1" x14ac:dyDescent="0.25">
      <c r="A1052" s="714" t="s">
        <v>895</v>
      </c>
      <c r="B1052" s="714"/>
      <c r="C1052" s="715"/>
      <c r="D1052" s="399" t="s">
        <v>897</v>
      </c>
      <c r="E1052" s="294"/>
      <c r="F1052" s="294"/>
      <c r="G1052" s="294"/>
      <c r="H1052" s="294"/>
      <c r="I1052" s="294"/>
      <c r="J1052" s="294"/>
      <c r="K1052" s="294"/>
      <c r="L1052" s="294"/>
      <c r="M1052" s="508"/>
      <c r="N1052" s="294"/>
      <c r="O1052" s="294"/>
      <c r="P1052" s="294"/>
      <c r="Q1052" s="294"/>
      <c r="R1052" s="294"/>
      <c r="S1052" s="294"/>
      <c r="T1052" s="294"/>
      <c r="U1052" s="294"/>
      <c r="V1052" s="508"/>
      <c r="W1052" s="294"/>
      <c r="X1052" s="294"/>
      <c r="Y1052" s="247"/>
      <c r="Z1052" s="247"/>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92"/>
      <c r="AX1052" s="292"/>
      <c r="AY1052" s="292"/>
      <c r="AZ1052" s="292"/>
      <c r="BA1052" s="247"/>
      <c r="BB1052" s="247"/>
      <c r="BC1052" s="247"/>
      <c r="BD1052" s="247"/>
      <c r="BE1052" s="247"/>
      <c r="BF1052" s="247"/>
      <c r="BG1052" s="247"/>
      <c r="BH1052" s="247"/>
      <c r="BI1052" s="247"/>
      <c r="BJ1052" s="247"/>
      <c r="BK1052" s="247"/>
      <c r="BL1052" s="247"/>
      <c r="BM1052" s="247"/>
      <c r="BN1052" s="247"/>
      <c r="BO1052" s="247"/>
      <c r="BP1052" s="247"/>
      <c r="BQ1052" s="247"/>
      <c r="BR1052" s="247"/>
      <c r="BS1052" s="247"/>
      <c r="BT1052" s="247"/>
      <c r="BU1052" s="247"/>
      <c r="BV1052" s="247"/>
      <c r="BW1052" s="247"/>
      <c r="BX1052" s="247"/>
      <c r="BY1052" s="247"/>
      <c r="BZ1052" s="247"/>
      <c r="CA1052" s="247"/>
      <c r="CB1052" s="247"/>
      <c r="CC1052" s="247"/>
      <c r="CD1052" s="247"/>
      <c r="CE1052" s="247"/>
      <c r="CF1052" s="247"/>
      <c r="CG1052" s="247"/>
      <c r="CH1052" s="247"/>
      <c r="CI1052" s="247"/>
      <c r="CJ1052" s="247"/>
      <c r="CK1052" s="247"/>
      <c r="CL1052" s="247"/>
      <c r="CM1052" s="247"/>
      <c r="CN1052" s="247"/>
      <c r="CO1052" s="247"/>
      <c r="CP1052" s="247"/>
      <c r="CQ1052" s="247"/>
      <c r="CR1052" s="247"/>
      <c r="CS1052" s="247"/>
      <c r="CT1052" s="247"/>
      <c r="CU1052" s="247"/>
      <c r="CV1052" s="247"/>
      <c r="CW1052" s="247"/>
      <c r="CX1052" s="247"/>
      <c r="CY1052" s="247"/>
      <c r="CZ1052" s="247"/>
      <c r="DA1052" s="247"/>
      <c r="DB1052" s="247"/>
      <c r="DC1052" s="247"/>
      <c r="DD1052" s="247"/>
      <c r="DE1052" s="247"/>
    </row>
    <row r="1053" spans="1:174" s="502" customFormat="1" ht="15.75" x14ac:dyDescent="0.2">
      <c r="A1053" s="714"/>
      <c r="B1053" s="714"/>
      <c r="C1053" s="715"/>
      <c r="D1053" s="503"/>
      <c r="E1053" s="701" t="s">
        <v>898</v>
      </c>
      <c r="F1053" s="683"/>
      <c r="G1053" s="683"/>
      <c r="H1053" s="683"/>
      <c r="I1053" s="683"/>
      <c r="J1053" s="683"/>
      <c r="K1053" s="683"/>
      <c r="L1053" s="683"/>
      <c r="M1053" s="683"/>
      <c r="N1053" s="683"/>
      <c r="O1053" s="683" t="s">
        <v>899</v>
      </c>
      <c r="P1053" s="702"/>
      <c r="Q1053" s="702"/>
      <c r="R1053" s="702"/>
      <c r="S1053" s="702"/>
      <c r="T1053" s="702"/>
      <c r="U1053" s="702"/>
      <c r="V1053" s="702"/>
      <c r="W1053" s="702"/>
      <c r="X1053" s="703"/>
      <c r="Y1053" s="289"/>
      <c r="Z1053" s="289"/>
      <c r="AA1053" s="289"/>
      <c r="AB1053" s="289"/>
      <c r="AC1053" s="289"/>
      <c r="AD1053" s="289"/>
      <c r="AE1053" s="289"/>
      <c r="AF1053" s="289"/>
      <c r="AG1053" s="289"/>
      <c r="AH1053" s="289"/>
      <c r="AI1053" s="289"/>
      <c r="AJ1053" s="289"/>
      <c r="AK1053" s="289"/>
      <c r="AL1053" s="289"/>
      <c r="AM1053" s="289"/>
      <c r="AN1053" s="289"/>
      <c r="AO1053" s="289"/>
      <c r="AP1053" s="289"/>
      <c r="AQ1053" s="289"/>
      <c r="AR1053" s="289"/>
      <c r="AS1053" s="289"/>
      <c r="AT1053" s="289"/>
      <c r="AU1053" s="289"/>
      <c r="AV1053" s="289"/>
      <c r="AW1053" s="500"/>
      <c r="AX1053" s="500"/>
      <c r="AY1053" s="500"/>
      <c r="AZ1053" s="500"/>
      <c r="BA1053" s="289"/>
      <c r="BB1053" s="289"/>
      <c r="BC1053" s="289"/>
      <c r="BD1053" s="289"/>
      <c r="BE1053" s="289"/>
      <c r="BF1053" s="289"/>
      <c r="BG1053" s="289"/>
      <c r="BH1053" s="289"/>
      <c r="BI1053" s="289"/>
      <c r="BJ1053" s="289"/>
      <c r="BK1053" s="289"/>
      <c r="BL1053" s="289"/>
      <c r="BM1053" s="289"/>
      <c r="BN1053" s="289"/>
      <c r="BO1053" s="289"/>
      <c r="BP1053" s="289"/>
      <c r="BQ1053" s="289"/>
      <c r="BR1053" s="289"/>
      <c r="BS1053" s="289"/>
      <c r="BT1053" s="289"/>
      <c r="BU1053" s="289"/>
      <c r="BV1053" s="289"/>
      <c r="BW1053" s="289"/>
      <c r="BX1053" s="289"/>
      <c r="BY1053" s="289"/>
      <c r="BZ1053" s="289"/>
      <c r="CA1053" s="289"/>
      <c r="CB1053" s="289"/>
      <c r="CC1053" s="289"/>
      <c r="CD1053" s="289"/>
      <c r="CE1053" s="289"/>
      <c r="CF1053" s="289"/>
      <c r="CG1053" s="289"/>
      <c r="CH1053" s="289"/>
      <c r="CI1053" s="289"/>
      <c r="CJ1053" s="289"/>
      <c r="CK1053" s="289"/>
      <c r="CL1053" s="289"/>
      <c r="CM1053" s="289"/>
      <c r="CN1053" s="289"/>
      <c r="CO1053" s="289"/>
      <c r="CP1053" s="289"/>
      <c r="CQ1053" s="289"/>
      <c r="CR1053" s="289"/>
      <c r="CS1053" s="289"/>
      <c r="CT1053" s="289"/>
      <c r="CU1053" s="289"/>
      <c r="CV1053" s="289"/>
      <c r="CW1053" s="289"/>
      <c r="CX1053" s="289"/>
      <c r="CY1053" s="289"/>
      <c r="CZ1053" s="289"/>
      <c r="DA1053" s="289"/>
      <c r="DB1053" s="289"/>
      <c r="DC1053" s="289"/>
      <c r="DD1053" s="289"/>
      <c r="DE1053" s="289"/>
      <c r="DF1053" s="289"/>
      <c r="DG1053" s="289"/>
      <c r="DH1053" s="289"/>
      <c r="DI1053" s="289"/>
      <c r="DJ1053" s="289"/>
      <c r="DK1053" s="289"/>
      <c r="DL1053" s="289"/>
      <c r="DM1053" s="289"/>
      <c r="DN1053" s="289"/>
      <c r="DO1053" s="289"/>
      <c r="DP1053" s="289"/>
      <c r="DQ1053" s="289"/>
      <c r="DR1053" s="289"/>
      <c r="DS1053" s="289"/>
      <c r="DT1053" s="289"/>
      <c r="DU1053" s="289"/>
      <c r="DV1053" s="289"/>
      <c r="DW1053" s="289"/>
      <c r="DX1053" s="289"/>
      <c r="DY1053" s="289"/>
      <c r="DZ1053" s="289"/>
      <c r="EA1053" s="289"/>
      <c r="EB1053" s="289"/>
      <c r="EC1053" s="289"/>
      <c r="ED1053" s="289"/>
      <c r="EE1053" s="289"/>
      <c r="EF1053" s="289"/>
      <c r="EG1053" s="289"/>
      <c r="EH1053" s="289"/>
      <c r="EI1053" s="289"/>
      <c r="EJ1053" s="289"/>
      <c r="EK1053" s="289"/>
      <c r="EL1053" s="289"/>
      <c r="EM1053" s="289"/>
      <c r="EN1053" s="289"/>
      <c r="EO1053" s="289"/>
      <c r="EP1053" s="289"/>
      <c r="EQ1053" s="289"/>
      <c r="ER1053" s="289"/>
      <c r="ES1053" s="289"/>
      <c r="ET1053" s="289"/>
      <c r="EU1053" s="289"/>
      <c r="EV1053" s="289"/>
      <c r="EW1053" s="289"/>
      <c r="EX1053" s="289"/>
      <c r="EY1053" s="289"/>
      <c r="EZ1053" s="289"/>
      <c r="FA1053" s="289"/>
      <c r="FB1053" s="289"/>
      <c r="FC1053" s="289"/>
      <c r="FD1053" s="289"/>
      <c r="FE1053" s="289"/>
      <c r="FF1053" s="289"/>
      <c r="FG1053" s="289"/>
      <c r="FH1053" s="289"/>
      <c r="FI1053" s="289"/>
      <c r="FJ1053" s="289"/>
      <c r="FK1053" s="289"/>
      <c r="FL1053" s="501"/>
      <c r="FM1053" s="501"/>
      <c r="FN1053" s="501"/>
      <c r="FO1053" s="501"/>
      <c r="FP1053" s="501"/>
      <c r="FQ1053" s="501"/>
      <c r="FR1053" s="501"/>
    </row>
    <row r="1054" spans="1:174" ht="13.5" thickBot="1" x14ac:dyDescent="0.25">
      <c r="A1054" s="714"/>
      <c r="B1054" s="714"/>
      <c r="C1054" s="715"/>
      <c r="D1054" s="402"/>
      <c r="E1054" s="704"/>
      <c r="F1054" s="699"/>
      <c r="G1054" s="699"/>
      <c r="H1054" s="699"/>
      <c r="I1054" s="699"/>
      <c r="J1054" s="699"/>
      <c r="K1054" s="699"/>
      <c r="L1054" s="699"/>
      <c r="M1054" s="699"/>
      <c r="N1054" s="699"/>
      <c r="O1054" s="699"/>
      <c r="P1054" s="699"/>
      <c r="Q1054" s="699"/>
      <c r="R1054" s="699"/>
      <c r="S1054" s="699"/>
      <c r="T1054" s="699"/>
      <c r="U1054" s="699"/>
      <c r="V1054" s="699"/>
      <c r="W1054" s="699"/>
      <c r="X1054" s="713"/>
      <c r="Y1054" s="247"/>
      <c r="Z1054" s="247"/>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92"/>
      <c r="AX1054" s="292"/>
      <c r="AY1054" s="292"/>
      <c r="AZ1054" s="292"/>
      <c r="BA1054" s="247"/>
      <c r="BB1054" s="247"/>
      <c r="BC1054" s="247"/>
      <c r="BD1054" s="247"/>
      <c r="BE1054" s="247"/>
      <c r="BF1054" s="247"/>
      <c r="BG1054" s="247"/>
      <c r="BH1054" s="247"/>
      <c r="BI1054" s="247"/>
      <c r="BJ1054" s="247"/>
      <c r="BK1054" s="247"/>
      <c r="BL1054" s="247"/>
      <c r="BM1054" s="247"/>
      <c r="BN1054" s="247"/>
      <c r="BO1054" s="247"/>
      <c r="BP1054" s="247"/>
      <c r="BQ1054" s="247"/>
      <c r="BR1054" s="247"/>
      <c r="BS1054" s="247"/>
      <c r="BT1054" s="247"/>
      <c r="BU1054" s="247"/>
      <c r="BV1054" s="247"/>
      <c r="BW1054" s="247"/>
      <c r="BX1054" s="247"/>
      <c r="BY1054" s="247"/>
      <c r="BZ1054" s="247"/>
      <c r="CA1054" s="247"/>
      <c r="CB1054" s="247"/>
      <c r="CC1054" s="247"/>
      <c r="CD1054" s="247"/>
      <c r="CE1054" s="247"/>
      <c r="CF1054" s="247"/>
      <c r="CG1054" s="247"/>
      <c r="CH1054" s="247"/>
      <c r="CI1054" s="247"/>
      <c r="CJ1054" s="247"/>
      <c r="CK1054" s="247"/>
      <c r="CL1054" s="247"/>
      <c r="CM1054" s="247"/>
      <c r="CN1054" s="247"/>
      <c r="CO1054" s="247"/>
      <c r="CP1054" s="247"/>
      <c r="CQ1054" s="247"/>
      <c r="CR1054" s="247"/>
      <c r="CS1054" s="247"/>
      <c r="CT1054" s="247"/>
      <c r="CU1054" s="247"/>
      <c r="CV1054" s="247"/>
      <c r="CW1054" s="247"/>
      <c r="CX1054" s="247"/>
      <c r="CY1054" s="247"/>
      <c r="CZ1054" s="247"/>
      <c r="DA1054" s="247"/>
      <c r="DB1054" s="247"/>
      <c r="DC1054" s="247"/>
      <c r="DD1054" s="247"/>
      <c r="DE1054" s="247"/>
    </row>
    <row r="1055" spans="1:174" ht="38.25" x14ac:dyDescent="0.2">
      <c r="D1055" s="402"/>
      <c r="E1055" s="466" t="s">
        <v>270</v>
      </c>
      <c r="F1055" s="466" t="s">
        <v>65</v>
      </c>
      <c r="G1055" s="466" t="s">
        <v>66</v>
      </c>
      <c r="H1055" s="466" t="s">
        <v>67</v>
      </c>
      <c r="I1055" s="466" t="s">
        <v>68</v>
      </c>
      <c r="J1055" s="466" t="s">
        <v>69</v>
      </c>
      <c r="K1055" s="466" t="s">
        <v>70</v>
      </c>
      <c r="L1055" s="466" t="s">
        <v>71</v>
      </c>
      <c r="M1055" s="466" t="s">
        <v>123</v>
      </c>
      <c r="N1055" s="466" t="s">
        <v>72</v>
      </c>
      <c r="O1055" s="466" t="s">
        <v>270</v>
      </c>
      <c r="P1055" s="466" t="s">
        <v>65</v>
      </c>
      <c r="Q1055" s="466" t="s">
        <v>66</v>
      </c>
      <c r="R1055" s="466" t="s">
        <v>67</v>
      </c>
      <c r="S1055" s="466" t="s">
        <v>68</v>
      </c>
      <c r="T1055" s="466" t="s">
        <v>69</v>
      </c>
      <c r="U1055" s="466" t="s">
        <v>70</v>
      </c>
      <c r="V1055" s="466" t="s">
        <v>71</v>
      </c>
      <c r="W1055" s="466" t="s">
        <v>123</v>
      </c>
      <c r="X1055" s="466" t="s">
        <v>72</v>
      </c>
      <c r="Y1055" s="247"/>
      <c r="Z1055" s="247"/>
      <c r="AA1055" s="247"/>
      <c r="AB1055" s="247"/>
      <c r="AC1055" s="247"/>
      <c r="AD1055" s="247"/>
      <c r="AE1055" s="247"/>
      <c r="AF1055" s="247"/>
      <c r="AG1055" s="247"/>
      <c r="AH1055" s="247"/>
      <c r="AI1055" s="247"/>
      <c r="AJ1055" s="247"/>
      <c r="AK1055" s="247"/>
      <c r="AL1055" s="247"/>
      <c r="AM1055" s="247"/>
      <c r="AN1055" s="247"/>
      <c r="AO1055" s="247"/>
      <c r="AP1055" s="247"/>
      <c r="AQ1055" s="247"/>
      <c r="AR1055" s="247"/>
      <c r="AS1055" s="247"/>
      <c r="AT1055" s="247"/>
      <c r="AU1055" s="247"/>
      <c r="AV1055" s="247"/>
      <c r="AW1055" s="292"/>
      <c r="AX1055" s="292"/>
      <c r="AY1055" s="292"/>
      <c r="AZ1055" s="292"/>
      <c r="BA1055" s="247"/>
      <c r="BB1055" s="247"/>
      <c r="BC1055" s="247"/>
      <c r="BD1055" s="247"/>
      <c r="BE1055" s="247"/>
      <c r="BF1055" s="247"/>
      <c r="BG1055" s="247"/>
      <c r="BH1055" s="247"/>
      <c r="BI1055" s="247"/>
      <c r="BJ1055" s="247"/>
      <c r="BK1055" s="247"/>
      <c r="BL1055" s="247"/>
      <c r="BM1055" s="247"/>
      <c r="BN1055" s="247"/>
      <c r="BO1055" s="247"/>
      <c r="BP1055" s="247"/>
      <c r="BQ1055" s="247"/>
      <c r="BR1055" s="247"/>
      <c r="BS1055" s="247"/>
      <c r="BT1055" s="247"/>
      <c r="BU1055" s="247"/>
      <c r="BV1055" s="247"/>
      <c r="BW1055" s="247"/>
      <c r="BX1055" s="247"/>
      <c r="BY1055" s="247"/>
      <c r="BZ1055" s="247"/>
      <c r="CA1055" s="247"/>
      <c r="CB1055" s="247"/>
      <c r="CC1055" s="247"/>
      <c r="CD1055" s="247"/>
      <c r="CE1055" s="247"/>
      <c r="CF1055" s="247"/>
      <c r="CG1055" s="247"/>
      <c r="CH1055" s="247"/>
      <c r="CI1055" s="247"/>
      <c r="CJ1055" s="247"/>
      <c r="CK1055" s="247"/>
      <c r="CL1055" s="247"/>
      <c r="CM1055" s="247"/>
      <c r="CN1055" s="247"/>
      <c r="CO1055" s="247"/>
      <c r="CP1055" s="247"/>
      <c r="CQ1055" s="247"/>
      <c r="CR1055" s="247"/>
      <c r="CS1055" s="247"/>
      <c r="CT1055" s="247"/>
      <c r="CU1055" s="247"/>
      <c r="CV1055" s="247"/>
      <c r="CW1055" s="247"/>
      <c r="CX1055" s="247"/>
      <c r="CY1055" s="247"/>
      <c r="CZ1055" s="247"/>
      <c r="DA1055" s="247"/>
      <c r="DB1055" s="247"/>
      <c r="DC1055" s="247"/>
      <c r="DD1055" s="247"/>
      <c r="DE1055" s="247"/>
    </row>
    <row r="1056" spans="1:174" ht="13.5" thickBot="1" x14ac:dyDescent="0.25">
      <c r="A1056" s="148"/>
      <c r="B1056" s="149" t="s">
        <v>274</v>
      </c>
      <c r="C1056" s="149" t="s">
        <v>275</v>
      </c>
      <c r="D1056" s="433"/>
      <c r="E1056" s="435"/>
      <c r="F1056" s="435"/>
      <c r="G1056" s="435"/>
      <c r="H1056" s="435"/>
      <c r="I1056" s="435"/>
      <c r="J1056" s="435"/>
      <c r="K1056" s="435"/>
      <c r="L1056" s="435"/>
      <c r="M1056" s="435"/>
      <c r="N1056" s="435"/>
      <c r="O1056" s="435"/>
      <c r="P1056" s="435"/>
      <c r="Q1056" s="435"/>
      <c r="R1056" s="435"/>
      <c r="S1056" s="435"/>
      <c r="T1056" s="435"/>
      <c r="U1056" s="435"/>
      <c r="V1056" s="435"/>
      <c r="W1056" s="435"/>
      <c r="X1056" s="435"/>
      <c r="Y1056" s="247"/>
      <c r="Z1056" s="247"/>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92"/>
      <c r="AX1056" s="292"/>
      <c r="AY1056" s="292"/>
      <c r="AZ1056" s="292"/>
      <c r="BA1056" s="247"/>
      <c r="BB1056" s="247"/>
      <c r="BC1056" s="247"/>
      <c r="BD1056" s="247"/>
      <c r="BE1056" s="247"/>
      <c r="BF1056" s="247"/>
      <c r="BG1056" s="247"/>
      <c r="BH1056" s="247"/>
      <c r="BI1056" s="247"/>
      <c r="BJ1056" s="247"/>
      <c r="BK1056" s="247"/>
      <c r="BL1056" s="247"/>
      <c r="BM1056" s="247"/>
      <c r="BN1056" s="247"/>
      <c r="BO1056" s="247"/>
      <c r="BP1056" s="247"/>
      <c r="BQ1056" s="247"/>
      <c r="BR1056" s="247"/>
      <c r="BS1056" s="247"/>
      <c r="BT1056" s="247"/>
      <c r="BU1056" s="247"/>
      <c r="BV1056" s="247"/>
      <c r="BW1056" s="247"/>
      <c r="BX1056" s="247"/>
      <c r="BY1056" s="247"/>
      <c r="BZ1056" s="247"/>
      <c r="CA1056" s="247"/>
      <c r="CB1056" s="247"/>
      <c r="CC1056" s="247"/>
      <c r="CD1056" s="247"/>
      <c r="CE1056" s="247"/>
      <c r="CF1056" s="247"/>
      <c r="CG1056" s="247"/>
      <c r="CH1056" s="247"/>
      <c r="CI1056" s="247"/>
      <c r="CJ1056" s="247"/>
      <c r="CK1056" s="247"/>
      <c r="CL1056" s="247"/>
      <c r="CM1056" s="247"/>
      <c r="CN1056" s="247"/>
      <c r="CO1056" s="247"/>
      <c r="CP1056" s="247"/>
      <c r="CQ1056" s="247"/>
      <c r="CR1056" s="247"/>
      <c r="CS1056" s="247"/>
      <c r="CT1056" s="247"/>
      <c r="CU1056" s="247"/>
      <c r="CV1056" s="247"/>
      <c r="CW1056" s="247"/>
      <c r="CX1056" s="247"/>
      <c r="CY1056" s="247"/>
      <c r="CZ1056" s="247"/>
      <c r="DA1056" s="247"/>
      <c r="DB1056" s="247"/>
      <c r="DC1056" s="247"/>
      <c r="DD1056" s="247"/>
      <c r="DE1056" s="247"/>
    </row>
    <row r="1057" spans="1:190" x14ac:dyDescent="0.2">
      <c r="A1057" s="150" t="s">
        <v>148</v>
      </c>
      <c r="B1057" s="151" t="s">
        <v>276</v>
      </c>
      <c r="C1057" s="152" t="s">
        <v>277</v>
      </c>
      <c r="D1057" s="404" t="s">
        <v>147</v>
      </c>
      <c r="E1057" s="564">
        <v>0</v>
      </c>
      <c r="F1057" s="564">
        <v>2.4</v>
      </c>
      <c r="G1057" s="564">
        <v>0.5</v>
      </c>
      <c r="H1057" s="564">
        <v>0</v>
      </c>
      <c r="I1057" s="564">
        <v>0</v>
      </c>
      <c r="J1057" s="564">
        <v>0</v>
      </c>
      <c r="K1057" s="564">
        <v>0</v>
      </c>
      <c r="L1057" s="564">
        <v>0</v>
      </c>
      <c r="M1057" s="564">
        <v>0</v>
      </c>
      <c r="N1057" s="564">
        <v>2.9</v>
      </c>
      <c r="O1057" s="564">
        <v>0</v>
      </c>
      <c r="P1057" s="564">
        <v>5</v>
      </c>
      <c r="Q1057" s="564">
        <v>1</v>
      </c>
      <c r="R1057" s="564">
        <v>0</v>
      </c>
      <c r="S1057" s="564">
        <v>0</v>
      </c>
      <c r="T1057" s="564">
        <v>0</v>
      </c>
      <c r="U1057" s="564">
        <v>0</v>
      </c>
      <c r="V1057" s="564">
        <v>0</v>
      </c>
      <c r="W1057" s="564">
        <v>0</v>
      </c>
      <c r="X1057" s="564">
        <v>6</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x14ac:dyDescent="0.2">
      <c r="A1058" s="150" t="s">
        <v>150</v>
      </c>
      <c r="B1058" s="151" t="s">
        <v>276</v>
      </c>
      <c r="C1058" s="152" t="s">
        <v>278</v>
      </c>
      <c r="D1058" s="404" t="s">
        <v>149</v>
      </c>
      <c r="E1058" s="412">
        <v>0</v>
      </c>
      <c r="F1058" s="412">
        <v>1</v>
      </c>
      <c r="G1058" s="412">
        <v>0.5</v>
      </c>
      <c r="H1058" s="412">
        <v>0</v>
      </c>
      <c r="I1058" s="412">
        <v>0</v>
      </c>
      <c r="J1058" s="412">
        <v>0</v>
      </c>
      <c r="K1058" s="412">
        <v>0</v>
      </c>
      <c r="L1058" s="412">
        <v>0</v>
      </c>
      <c r="M1058" s="412">
        <v>0</v>
      </c>
      <c r="N1058" s="412">
        <v>1.5</v>
      </c>
      <c r="O1058" s="412">
        <v>0</v>
      </c>
      <c r="P1058" s="412">
        <v>2</v>
      </c>
      <c r="Q1058" s="412">
        <v>1</v>
      </c>
      <c r="R1058" s="412">
        <v>0</v>
      </c>
      <c r="S1058" s="412">
        <v>0</v>
      </c>
      <c r="T1058" s="412">
        <v>0</v>
      </c>
      <c r="U1058" s="412">
        <v>0</v>
      </c>
      <c r="V1058" s="412">
        <v>0</v>
      </c>
      <c r="W1058" s="412">
        <v>0</v>
      </c>
      <c r="X1058" s="412">
        <v>3</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x14ac:dyDescent="0.2">
      <c r="A1059" s="150" t="s">
        <v>152</v>
      </c>
      <c r="B1059" s="151" t="s">
        <v>276</v>
      </c>
      <c r="C1059" s="152" t="s">
        <v>279</v>
      </c>
      <c r="D1059" s="404" t="s">
        <v>151</v>
      </c>
      <c r="E1059" s="412">
        <v>0</v>
      </c>
      <c r="F1059" s="412">
        <v>1.5</v>
      </c>
      <c r="G1059" s="412">
        <v>0</v>
      </c>
      <c r="H1059" s="412">
        <v>0</v>
      </c>
      <c r="I1059" s="412">
        <v>0</v>
      </c>
      <c r="J1059" s="412">
        <v>0.5</v>
      </c>
      <c r="K1059" s="412">
        <v>0</v>
      </c>
      <c r="L1059" s="412">
        <v>0</v>
      </c>
      <c r="M1059" s="412">
        <v>0</v>
      </c>
      <c r="N1059" s="412">
        <v>2</v>
      </c>
      <c r="O1059" s="412">
        <v>0</v>
      </c>
      <c r="P1059" s="412">
        <v>3</v>
      </c>
      <c r="Q1059" s="412">
        <v>0</v>
      </c>
      <c r="R1059" s="412">
        <v>0</v>
      </c>
      <c r="S1059" s="412">
        <v>0</v>
      </c>
      <c r="T1059" s="412">
        <v>1</v>
      </c>
      <c r="U1059" s="412">
        <v>0</v>
      </c>
      <c r="V1059" s="412">
        <v>0</v>
      </c>
      <c r="W1059" s="412">
        <v>0</v>
      </c>
      <c r="X1059" s="412">
        <v>4</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x14ac:dyDescent="0.2">
      <c r="A1060" s="150" t="s">
        <v>154</v>
      </c>
      <c r="B1060" s="151" t="s">
        <v>276</v>
      </c>
      <c r="C1060" s="152" t="s">
        <v>277</v>
      </c>
      <c r="D1060" s="404" t="s">
        <v>153</v>
      </c>
      <c r="E1060" s="412">
        <v>0</v>
      </c>
      <c r="F1060" s="412">
        <v>9</v>
      </c>
      <c r="G1060" s="412">
        <v>1</v>
      </c>
      <c r="H1060" s="412">
        <v>0.5</v>
      </c>
      <c r="I1060" s="412">
        <v>0.88</v>
      </c>
      <c r="J1060" s="412">
        <v>0</v>
      </c>
      <c r="K1060" s="412">
        <v>0</v>
      </c>
      <c r="L1060" s="412">
        <v>0</v>
      </c>
      <c r="M1060" s="412">
        <v>0</v>
      </c>
      <c r="N1060" s="412">
        <v>11.38</v>
      </c>
      <c r="O1060" s="412">
        <v>0</v>
      </c>
      <c r="P1060" s="412">
        <v>19</v>
      </c>
      <c r="Q1060" s="412">
        <v>2</v>
      </c>
      <c r="R1060" s="412">
        <v>1</v>
      </c>
      <c r="S1060" s="412">
        <v>2</v>
      </c>
      <c r="T1060" s="412">
        <v>0</v>
      </c>
      <c r="U1060" s="412">
        <v>0</v>
      </c>
      <c r="V1060" s="412">
        <v>0</v>
      </c>
      <c r="W1060" s="412">
        <v>0</v>
      </c>
      <c r="X1060" s="412">
        <v>24</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x14ac:dyDescent="0.2">
      <c r="A1061" s="150" t="s">
        <v>156</v>
      </c>
      <c r="B1061" s="151" t="s">
        <v>276</v>
      </c>
      <c r="C1061" s="152" t="s">
        <v>279</v>
      </c>
      <c r="D1061" s="404" t="s">
        <v>155</v>
      </c>
      <c r="E1061" s="412">
        <v>0</v>
      </c>
      <c r="F1061" s="412">
        <v>0.38</v>
      </c>
      <c r="G1061" s="412">
        <v>0</v>
      </c>
      <c r="H1061" s="412">
        <v>0</v>
      </c>
      <c r="I1061" s="412">
        <v>0</v>
      </c>
      <c r="J1061" s="412">
        <v>0</v>
      </c>
      <c r="K1061" s="412">
        <v>0</v>
      </c>
      <c r="L1061" s="412">
        <v>0</v>
      </c>
      <c r="M1061" s="412">
        <v>0</v>
      </c>
      <c r="N1061" s="412">
        <v>0.38</v>
      </c>
      <c r="O1061" s="412">
        <v>0</v>
      </c>
      <c r="P1061" s="412">
        <v>1</v>
      </c>
      <c r="Q1061" s="412">
        <v>0</v>
      </c>
      <c r="R1061" s="412">
        <v>0</v>
      </c>
      <c r="S1061" s="412">
        <v>0</v>
      </c>
      <c r="T1061" s="412">
        <v>0</v>
      </c>
      <c r="U1061" s="412">
        <v>0</v>
      </c>
      <c r="V1061" s="412">
        <v>0</v>
      </c>
      <c r="W1061" s="412">
        <v>0</v>
      </c>
      <c r="X1061" s="412">
        <v>1</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x14ac:dyDescent="0.2">
      <c r="A1062" s="150" t="s">
        <v>158</v>
      </c>
      <c r="B1062" s="151" t="s">
        <v>276</v>
      </c>
      <c r="C1062" s="152" t="s">
        <v>277</v>
      </c>
      <c r="D1062" s="404" t="s">
        <v>157</v>
      </c>
      <c r="E1062" s="412">
        <v>0.38</v>
      </c>
      <c r="F1062" s="412">
        <v>24.3</v>
      </c>
      <c r="G1062" s="412">
        <v>5.13</v>
      </c>
      <c r="H1062" s="412">
        <v>3.38</v>
      </c>
      <c r="I1062" s="412">
        <v>0.38</v>
      </c>
      <c r="J1062" s="412">
        <v>0.38</v>
      </c>
      <c r="K1062" s="412">
        <v>0.5</v>
      </c>
      <c r="L1062" s="412">
        <v>0</v>
      </c>
      <c r="M1062" s="412">
        <v>0</v>
      </c>
      <c r="N1062" s="412">
        <v>34.450000000000003</v>
      </c>
      <c r="O1062" s="412">
        <v>1</v>
      </c>
      <c r="P1062" s="412">
        <v>52</v>
      </c>
      <c r="Q1062" s="412">
        <v>11</v>
      </c>
      <c r="R1062" s="412">
        <v>7</v>
      </c>
      <c r="S1062" s="412">
        <v>1</v>
      </c>
      <c r="T1062" s="412">
        <v>1</v>
      </c>
      <c r="U1062" s="412">
        <v>1</v>
      </c>
      <c r="V1062" s="412">
        <v>0</v>
      </c>
      <c r="W1062" s="412">
        <v>0</v>
      </c>
      <c r="X1062" s="412">
        <v>74</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x14ac:dyDescent="0.2">
      <c r="A1063" s="150" t="s">
        <v>160</v>
      </c>
      <c r="B1063" s="151" t="s">
        <v>276</v>
      </c>
      <c r="C1063" s="152" t="s">
        <v>277</v>
      </c>
      <c r="D1063" s="404" t="s">
        <v>159</v>
      </c>
      <c r="E1063" s="412">
        <v>0</v>
      </c>
      <c r="F1063" s="412">
        <v>8</v>
      </c>
      <c r="G1063" s="412">
        <v>0</v>
      </c>
      <c r="H1063" s="412">
        <v>0</v>
      </c>
      <c r="I1063" s="412">
        <v>0</v>
      </c>
      <c r="J1063" s="412">
        <v>0</v>
      </c>
      <c r="K1063" s="412">
        <v>0</v>
      </c>
      <c r="L1063" s="412">
        <v>0</v>
      </c>
      <c r="M1063" s="412">
        <v>0</v>
      </c>
      <c r="N1063" s="412">
        <v>8</v>
      </c>
      <c r="O1063" s="412">
        <v>0</v>
      </c>
      <c r="P1063" s="412">
        <v>16</v>
      </c>
      <c r="Q1063" s="412">
        <v>0</v>
      </c>
      <c r="R1063" s="412">
        <v>0</v>
      </c>
      <c r="S1063" s="412">
        <v>0</v>
      </c>
      <c r="T1063" s="412">
        <v>0</v>
      </c>
      <c r="U1063" s="412">
        <v>0</v>
      </c>
      <c r="V1063" s="412">
        <v>0</v>
      </c>
      <c r="W1063" s="412">
        <v>0</v>
      </c>
      <c r="X1063" s="412">
        <v>16</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x14ac:dyDescent="0.2">
      <c r="A1064" s="150" t="s">
        <v>162</v>
      </c>
      <c r="B1064" s="151" t="s">
        <v>276</v>
      </c>
      <c r="C1064" s="152" t="s">
        <v>69</v>
      </c>
      <c r="D1064" s="404" t="s">
        <v>161</v>
      </c>
      <c r="E1064" s="412">
        <v>0</v>
      </c>
      <c r="F1064" s="412">
        <v>8</v>
      </c>
      <c r="G1064" s="412">
        <v>1.5</v>
      </c>
      <c r="H1064" s="412">
        <v>0</v>
      </c>
      <c r="I1064" s="412">
        <v>0</v>
      </c>
      <c r="J1064" s="412">
        <v>0</v>
      </c>
      <c r="K1064" s="412">
        <v>0</v>
      </c>
      <c r="L1064" s="412">
        <v>0</v>
      </c>
      <c r="M1064" s="412">
        <v>0</v>
      </c>
      <c r="N1064" s="412">
        <v>9.5</v>
      </c>
      <c r="O1064" s="412">
        <v>0</v>
      </c>
      <c r="P1064" s="412">
        <v>16</v>
      </c>
      <c r="Q1064" s="412">
        <v>3</v>
      </c>
      <c r="R1064" s="412">
        <v>0</v>
      </c>
      <c r="S1064" s="412">
        <v>0</v>
      </c>
      <c r="T1064" s="412">
        <v>0</v>
      </c>
      <c r="U1064" s="412">
        <v>0</v>
      </c>
      <c r="V1064" s="412">
        <v>0</v>
      </c>
      <c r="W1064" s="412">
        <v>0</v>
      </c>
      <c r="X1064" s="412">
        <v>19</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x14ac:dyDescent="0.2">
      <c r="A1065" s="150" t="s">
        <v>163</v>
      </c>
      <c r="B1065" s="151" t="s">
        <v>280</v>
      </c>
      <c r="C1065" s="152" t="s">
        <v>128</v>
      </c>
      <c r="D1065" s="404" t="s">
        <v>281</v>
      </c>
      <c r="E1065" s="412">
        <v>0</v>
      </c>
      <c r="F1065" s="412">
        <v>0</v>
      </c>
      <c r="G1065" s="412">
        <v>0.38</v>
      </c>
      <c r="H1065" s="412">
        <v>0</v>
      </c>
      <c r="I1065" s="412">
        <v>0</v>
      </c>
      <c r="J1065" s="412">
        <v>0</v>
      </c>
      <c r="K1065" s="412">
        <v>0</v>
      </c>
      <c r="L1065" s="412">
        <v>0</v>
      </c>
      <c r="M1065" s="412">
        <v>0</v>
      </c>
      <c r="N1065" s="412">
        <v>0.38</v>
      </c>
      <c r="O1065" s="412">
        <v>0</v>
      </c>
      <c r="P1065" s="412">
        <v>0</v>
      </c>
      <c r="Q1065" s="412">
        <v>1</v>
      </c>
      <c r="R1065" s="412">
        <v>0</v>
      </c>
      <c r="S1065" s="412">
        <v>0</v>
      </c>
      <c r="T1065" s="412">
        <v>0</v>
      </c>
      <c r="U1065" s="412">
        <v>0</v>
      </c>
      <c r="V1065" s="412">
        <v>0</v>
      </c>
      <c r="W1065" s="412">
        <v>0</v>
      </c>
      <c r="X1065" s="412">
        <v>1</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x14ac:dyDescent="0.2">
      <c r="A1066" s="150" t="s">
        <v>165</v>
      </c>
      <c r="B1066" s="151" t="s">
        <v>280</v>
      </c>
      <c r="C1066" s="152" t="s">
        <v>128</v>
      </c>
      <c r="D1066" s="404" t="s">
        <v>164</v>
      </c>
      <c r="E1066" s="412">
        <v>0</v>
      </c>
      <c r="F1066" s="412">
        <v>0.5</v>
      </c>
      <c r="G1066" s="412">
        <v>0.5</v>
      </c>
      <c r="H1066" s="412">
        <v>0.5</v>
      </c>
      <c r="I1066" s="412">
        <v>0</v>
      </c>
      <c r="J1066" s="412">
        <v>0</v>
      </c>
      <c r="K1066" s="412">
        <v>0</v>
      </c>
      <c r="L1066" s="412">
        <v>0</v>
      </c>
      <c r="M1066" s="412">
        <v>0</v>
      </c>
      <c r="N1066" s="412">
        <v>1.5</v>
      </c>
      <c r="O1066" s="412">
        <v>0</v>
      </c>
      <c r="P1066" s="412">
        <v>1</v>
      </c>
      <c r="Q1066" s="412">
        <v>1</v>
      </c>
      <c r="R1066" s="412">
        <v>1</v>
      </c>
      <c r="S1066" s="412">
        <v>0</v>
      </c>
      <c r="T1066" s="412">
        <v>0</v>
      </c>
      <c r="U1066" s="412">
        <v>0</v>
      </c>
      <c r="V1066" s="412">
        <v>0</v>
      </c>
      <c r="W1066" s="412">
        <v>0</v>
      </c>
      <c r="X1066" s="412">
        <v>3</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x14ac:dyDescent="0.2">
      <c r="A1067" s="150" t="s">
        <v>167</v>
      </c>
      <c r="B1067" s="151" t="s">
        <v>282</v>
      </c>
      <c r="C1067" s="152" t="s">
        <v>283</v>
      </c>
      <c r="D1067" s="404" t="s">
        <v>166</v>
      </c>
      <c r="E1067" s="412">
        <v>0</v>
      </c>
      <c r="F1067" s="412">
        <v>3.5</v>
      </c>
      <c r="G1067" s="412">
        <v>0</v>
      </c>
      <c r="H1067" s="412">
        <v>0.5</v>
      </c>
      <c r="I1067" s="412">
        <v>0.5</v>
      </c>
      <c r="J1067" s="412">
        <v>0</v>
      </c>
      <c r="K1067" s="412">
        <v>0</v>
      </c>
      <c r="L1067" s="412">
        <v>0</v>
      </c>
      <c r="M1067" s="412">
        <v>0</v>
      </c>
      <c r="N1067" s="412">
        <v>4.5</v>
      </c>
      <c r="O1067" s="412">
        <v>0</v>
      </c>
      <c r="P1067" s="412">
        <v>7</v>
      </c>
      <c r="Q1067" s="412">
        <v>0</v>
      </c>
      <c r="R1067" s="412">
        <v>1</v>
      </c>
      <c r="S1067" s="412">
        <v>1</v>
      </c>
      <c r="T1067" s="412">
        <v>0</v>
      </c>
      <c r="U1067" s="412">
        <v>0</v>
      </c>
      <c r="V1067" s="412">
        <v>0</v>
      </c>
      <c r="W1067" s="412">
        <v>0</v>
      </c>
      <c r="X1067" s="412">
        <v>9</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x14ac:dyDescent="0.2">
      <c r="A1068" s="150" t="s">
        <v>169</v>
      </c>
      <c r="B1068" s="151" t="s">
        <v>276</v>
      </c>
      <c r="C1068" s="152" t="s">
        <v>278</v>
      </c>
      <c r="D1068" s="404" t="s">
        <v>168</v>
      </c>
      <c r="E1068" s="412">
        <v>0</v>
      </c>
      <c r="F1068" s="412">
        <v>1</v>
      </c>
      <c r="G1068" s="412">
        <v>0</v>
      </c>
      <c r="H1068" s="412">
        <v>0</v>
      </c>
      <c r="I1068" s="412">
        <v>0</v>
      </c>
      <c r="J1068" s="412">
        <v>0</v>
      </c>
      <c r="K1068" s="412">
        <v>0</v>
      </c>
      <c r="L1068" s="412">
        <v>0</v>
      </c>
      <c r="M1068" s="412">
        <v>0</v>
      </c>
      <c r="N1068" s="412">
        <v>1</v>
      </c>
      <c r="O1068" s="412">
        <v>0</v>
      </c>
      <c r="P1068" s="412">
        <v>1</v>
      </c>
      <c r="Q1068" s="412">
        <v>0</v>
      </c>
      <c r="R1068" s="412">
        <v>0</v>
      </c>
      <c r="S1068" s="412">
        <v>0</v>
      </c>
      <c r="T1068" s="412">
        <v>0</v>
      </c>
      <c r="U1068" s="412">
        <v>0</v>
      </c>
      <c r="V1068" s="412">
        <v>0</v>
      </c>
      <c r="W1068" s="412">
        <v>0</v>
      </c>
      <c r="X1068" s="412">
        <v>1</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x14ac:dyDescent="0.2">
      <c r="A1069" s="150" t="s">
        <v>171</v>
      </c>
      <c r="B1069" s="151" t="s">
        <v>276</v>
      </c>
      <c r="C1069" s="152" t="s">
        <v>69</v>
      </c>
      <c r="D1069" s="404" t="s">
        <v>170</v>
      </c>
      <c r="E1069" s="412">
        <v>0</v>
      </c>
      <c r="F1069" s="412">
        <v>2.1</v>
      </c>
      <c r="G1069" s="412">
        <v>1</v>
      </c>
      <c r="H1069" s="412">
        <v>0</v>
      </c>
      <c r="I1069" s="412">
        <v>0</v>
      </c>
      <c r="J1069" s="412">
        <v>0</v>
      </c>
      <c r="K1069" s="412">
        <v>0</v>
      </c>
      <c r="L1069" s="412">
        <v>0</v>
      </c>
      <c r="M1069" s="412">
        <v>0</v>
      </c>
      <c r="N1069" s="412">
        <v>3.1</v>
      </c>
      <c r="O1069" s="412">
        <v>0</v>
      </c>
      <c r="P1069" s="412">
        <v>5</v>
      </c>
      <c r="Q1069" s="412">
        <v>2</v>
      </c>
      <c r="R1069" s="412">
        <v>0</v>
      </c>
      <c r="S1069" s="412">
        <v>0</v>
      </c>
      <c r="T1069" s="412">
        <v>0</v>
      </c>
      <c r="U1069" s="412">
        <v>0</v>
      </c>
      <c r="V1069" s="412">
        <v>0</v>
      </c>
      <c r="W1069" s="412">
        <v>0</v>
      </c>
      <c r="X1069" s="412">
        <v>7</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x14ac:dyDescent="0.2">
      <c r="A1070" s="150" t="s">
        <v>172</v>
      </c>
      <c r="B1070" s="151" t="s">
        <v>276</v>
      </c>
      <c r="C1070" s="152" t="s">
        <v>277</v>
      </c>
      <c r="D1070" s="404" t="s">
        <v>54</v>
      </c>
      <c r="E1070" s="412">
        <v>0</v>
      </c>
      <c r="F1070" s="412">
        <v>1.6</v>
      </c>
      <c r="G1070" s="412">
        <v>0</v>
      </c>
      <c r="H1070" s="412">
        <v>0</v>
      </c>
      <c r="I1070" s="412">
        <v>0</v>
      </c>
      <c r="J1070" s="412">
        <v>0</v>
      </c>
      <c r="K1070" s="412">
        <v>0</v>
      </c>
      <c r="L1070" s="412">
        <v>0</v>
      </c>
      <c r="M1070" s="412">
        <v>0</v>
      </c>
      <c r="N1070" s="412">
        <v>1.6</v>
      </c>
      <c r="O1070" s="412">
        <v>0</v>
      </c>
      <c r="P1070" s="412">
        <v>4</v>
      </c>
      <c r="Q1070" s="412">
        <v>0</v>
      </c>
      <c r="R1070" s="412">
        <v>0</v>
      </c>
      <c r="S1070" s="412">
        <v>0</v>
      </c>
      <c r="T1070" s="412">
        <v>0</v>
      </c>
      <c r="U1070" s="412">
        <v>0</v>
      </c>
      <c r="V1070" s="412">
        <v>0</v>
      </c>
      <c r="W1070" s="412">
        <v>0</v>
      </c>
      <c r="X1070" s="412">
        <v>4</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x14ac:dyDescent="0.2">
      <c r="A1071" s="150" t="s">
        <v>174</v>
      </c>
      <c r="B1071" s="151" t="s">
        <v>276</v>
      </c>
      <c r="C1071" s="152" t="s">
        <v>279</v>
      </c>
      <c r="D1071" s="404" t="s">
        <v>173</v>
      </c>
      <c r="E1071" s="412">
        <v>0</v>
      </c>
      <c r="F1071" s="412">
        <v>8.6999999999999993</v>
      </c>
      <c r="G1071" s="412">
        <v>0</v>
      </c>
      <c r="H1071" s="412">
        <v>0</v>
      </c>
      <c r="I1071" s="412">
        <v>0</v>
      </c>
      <c r="J1071" s="412">
        <v>0</v>
      </c>
      <c r="K1071" s="412">
        <v>0</v>
      </c>
      <c r="L1071" s="412">
        <v>0</v>
      </c>
      <c r="M1071" s="412">
        <v>0</v>
      </c>
      <c r="N1071" s="412">
        <v>8.6999999999999993</v>
      </c>
      <c r="O1071" s="412">
        <v>0</v>
      </c>
      <c r="P1071" s="412">
        <v>13</v>
      </c>
      <c r="Q1071" s="412">
        <v>0</v>
      </c>
      <c r="R1071" s="412">
        <v>0</v>
      </c>
      <c r="S1071" s="412">
        <v>0</v>
      </c>
      <c r="T1071" s="412">
        <v>0</v>
      </c>
      <c r="U1071" s="412">
        <v>0</v>
      </c>
      <c r="V1071" s="412">
        <v>0</v>
      </c>
      <c r="W1071" s="412">
        <v>0</v>
      </c>
      <c r="X1071" s="412">
        <v>13</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x14ac:dyDescent="0.2">
      <c r="A1072" s="150" t="s">
        <v>176</v>
      </c>
      <c r="B1072" s="151" t="s">
        <v>284</v>
      </c>
      <c r="C1072" s="152" t="s">
        <v>285</v>
      </c>
      <c r="D1072" s="404" t="s">
        <v>175</v>
      </c>
      <c r="E1072" s="412">
        <v>0</v>
      </c>
      <c r="F1072" s="412">
        <v>6.5</v>
      </c>
      <c r="G1072" s="412">
        <v>2</v>
      </c>
      <c r="H1072" s="412">
        <v>0</v>
      </c>
      <c r="I1072" s="412">
        <v>0</v>
      </c>
      <c r="J1072" s="412">
        <v>0.5</v>
      </c>
      <c r="K1072" s="412">
        <v>0</v>
      </c>
      <c r="L1072" s="412">
        <v>0</v>
      </c>
      <c r="M1072" s="412">
        <v>0</v>
      </c>
      <c r="N1072" s="412">
        <v>9</v>
      </c>
      <c r="O1072" s="412">
        <v>0</v>
      </c>
      <c r="P1072" s="412">
        <v>13</v>
      </c>
      <c r="Q1072" s="412">
        <v>4</v>
      </c>
      <c r="R1072" s="412">
        <v>0</v>
      </c>
      <c r="S1072" s="412">
        <v>0</v>
      </c>
      <c r="T1072" s="412">
        <v>1</v>
      </c>
      <c r="U1072" s="412">
        <v>0</v>
      </c>
      <c r="V1072" s="412">
        <v>0</v>
      </c>
      <c r="W1072" s="412">
        <v>0</v>
      </c>
      <c r="X1072" s="412">
        <v>18</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x14ac:dyDescent="0.2">
      <c r="A1073" s="150" t="s">
        <v>96</v>
      </c>
      <c r="B1073" s="151" t="s">
        <v>284</v>
      </c>
      <c r="C1073" s="152" t="s">
        <v>69</v>
      </c>
      <c r="D1073" s="404" t="s">
        <v>95</v>
      </c>
      <c r="E1073" s="412">
        <v>0</v>
      </c>
      <c r="F1073" s="412">
        <v>10</v>
      </c>
      <c r="G1073" s="412">
        <v>0.5</v>
      </c>
      <c r="H1073" s="412">
        <v>0</v>
      </c>
      <c r="I1073" s="412">
        <v>0</v>
      </c>
      <c r="J1073" s="412">
        <v>0</v>
      </c>
      <c r="K1073" s="412">
        <v>0</v>
      </c>
      <c r="L1073" s="412">
        <v>0</v>
      </c>
      <c r="M1073" s="412">
        <v>0</v>
      </c>
      <c r="N1073" s="412">
        <v>10.5</v>
      </c>
      <c r="O1073" s="412">
        <v>0</v>
      </c>
      <c r="P1073" s="412">
        <v>19</v>
      </c>
      <c r="Q1073" s="412">
        <v>1</v>
      </c>
      <c r="R1073" s="412">
        <v>0</v>
      </c>
      <c r="S1073" s="412">
        <v>0</v>
      </c>
      <c r="T1073" s="412">
        <v>0</v>
      </c>
      <c r="U1073" s="412">
        <v>0</v>
      </c>
      <c r="V1073" s="412">
        <v>0</v>
      </c>
      <c r="W1073" s="412">
        <v>0</v>
      </c>
      <c r="X1073" s="412">
        <v>20</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x14ac:dyDescent="0.2">
      <c r="A1074" s="150" t="s">
        <v>178</v>
      </c>
      <c r="B1074" s="151" t="s">
        <v>280</v>
      </c>
      <c r="C1074" s="152" t="s">
        <v>128</v>
      </c>
      <c r="D1074" s="404" t="s">
        <v>177</v>
      </c>
      <c r="E1074" s="412">
        <v>0</v>
      </c>
      <c r="F1074" s="412">
        <v>0</v>
      </c>
      <c r="G1074" s="412">
        <v>0</v>
      </c>
      <c r="H1074" s="412">
        <v>0</v>
      </c>
      <c r="I1074" s="412">
        <v>0</v>
      </c>
      <c r="J1074" s="412">
        <v>0</v>
      </c>
      <c r="K1074" s="412">
        <v>0</v>
      </c>
      <c r="L1074" s="412">
        <v>0</v>
      </c>
      <c r="M1074" s="412">
        <v>0</v>
      </c>
      <c r="N1074" s="412">
        <v>0</v>
      </c>
      <c r="O1074" s="412">
        <v>0</v>
      </c>
      <c r="P1074" s="412">
        <v>0</v>
      </c>
      <c r="Q1074" s="412">
        <v>0</v>
      </c>
      <c r="R1074" s="412">
        <v>0</v>
      </c>
      <c r="S1074" s="412">
        <v>0</v>
      </c>
      <c r="T1074" s="412">
        <v>0</v>
      </c>
      <c r="U1074" s="412">
        <v>0</v>
      </c>
      <c r="V1074" s="412">
        <v>0</v>
      </c>
      <c r="W1074" s="412">
        <v>0</v>
      </c>
      <c r="X1074" s="412">
        <v>0</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x14ac:dyDescent="0.2">
      <c r="A1075" s="150" t="s">
        <v>180</v>
      </c>
      <c r="B1075" s="151" t="s">
        <v>282</v>
      </c>
      <c r="C1075" s="152" t="s">
        <v>286</v>
      </c>
      <c r="D1075" s="404" t="s">
        <v>179</v>
      </c>
      <c r="E1075" s="412">
        <v>0</v>
      </c>
      <c r="F1075" s="412">
        <v>0</v>
      </c>
      <c r="G1075" s="412">
        <v>0</v>
      </c>
      <c r="H1075" s="412">
        <v>0</v>
      </c>
      <c r="I1075" s="412">
        <v>0</v>
      </c>
      <c r="J1075" s="412">
        <v>0</v>
      </c>
      <c r="K1075" s="412">
        <v>0</v>
      </c>
      <c r="L1075" s="412">
        <v>0</v>
      </c>
      <c r="M1075" s="412">
        <v>0</v>
      </c>
      <c r="N1075" s="412">
        <v>0</v>
      </c>
      <c r="O1075" s="412">
        <v>0</v>
      </c>
      <c r="P1075" s="412">
        <v>0</v>
      </c>
      <c r="Q1075" s="412">
        <v>0</v>
      </c>
      <c r="R1075" s="412">
        <v>0</v>
      </c>
      <c r="S1075" s="412">
        <v>0</v>
      </c>
      <c r="T1075" s="412">
        <v>0</v>
      </c>
      <c r="U1075" s="412">
        <v>0</v>
      </c>
      <c r="V1075" s="412">
        <v>0</v>
      </c>
      <c r="W1075" s="412">
        <v>0</v>
      </c>
      <c r="X1075" s="412">
        <v>0</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x14ac:dyDescent="0.2">
      <c r="A1076" s="150" t="s">
        <v>182</v>
      </c>
      <c r="B1076" s="151" t="s">
        <v>276</v>
      </c>
      <c r="C1076" s="152" t="s">
        <v>279</v>
      </c>
      <c r="D1076" s="404" t="s">
        <v>181</v>
      </c>
      <c r="E1076" s="412">
        <v>0</v>
      </c>
      <c r="F1076" s="412">
        <v>0</v>
      </c>
      <c r="G1076" s="412">
        <v>0</v>
      </c>
      <c r="H1076" s="412">
        <v>0</v>
      </c>
      <c r="I1076" s="412">
        <v>0</v>
      </c>
      <c r="J1076" s="412">
        <v>0</v>
      </c>
      <c r="K1076" s="412">
        <v>0</v>
      </c>
      <c r="L1076" s="412">
        <v>0</v>
      </c>
      <c r="M1076" s="412">
        <v>0</v>
      </c>
      <c r="N1076" s="412">
        <v>0</v>
      </c>
      <c r="O1076" s="412">
        <v>0</v>
      </c>
      <c r="P1076" s="412">
        <v>0</v>
      </c>
      <c r="Q1076" s="412">
        <v>0</v>
      </c>
      <c r="R1076" s="412">
        <v>0</v>
      </c>
      <c r="S1076" s="412">
        <v>0</v>
      </c>
      <c r="T1076" s="412">
        <v>0</v>
      </c>
      <c r="U1076" s="412">
        <v>0</v>
      </c>
      <c r="V1076" s="412">
        <v>0</v>
      </c>
      <c r="W1076" s="412">
        <v>0</v>
      </c>
      <c r="X1076" s="412">
        <v>0</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x14ac:dyDescent="0.2">
      <c r="A1077" s="150" t="s">
        <v>183</v>
      </c>
      <c r="B1077" s="151" t="s">
        <v>284</v>
      </c>
      <c r="C1077" s="152" t="s">
        <v>278</v>
      </c>
      <c r="D1077" s="404" t="s">
        <v>287</v>
      </c>
      <c r="E1077" s="412">
        <v>0</v>
      </c>
      <c r="F1077" s="412">
        <v>0</v>
      </c>
      <c r="G1077" s="412">
        <v>0</v>
      </c>
      <c r="H1077" s="412">
        <v>0</v>
      </c>
      <c r="I1077" s="412">
        <v>0</v>
      </c>
      <c r="J1077" s="412">
        <v>0</v>
      </c>
      <c r="K1077" s="412">
        <v>0</v>
      </c>
      <c r="L1077" s="412">
        <v>0</v>
      </c>
      <c r="M1077" s="412">
        <v>0</v>
      </c>
      <c r="N1077" s="412">
        <v>0</v>
      </c>
      <c r="O1077" s="412">
        <v>0</v>
      </c>
      <c r="P1077" s="412">
        <v>0</v>
      </c>
      <c r="Q1077" s="412">
        <v>0</v>
      </c>
      <c r="R1077" s="412">
        <v>0</v>
      </c>
      <c r="S1077" s="412">
        <v>0</v>
      </c>
      <c r="T1077" s="412">
        <v>0</v>
      </c>
      <c r="U1077" s="412">
        <v>0</v>
      </c>
      <c r="V1077" s="412">
        <v>0</v>
      </c>
      <c r="W1077" s="412">
        <v>0</v>
      </c>
      <c r="X1077" s="412">
        <v>0</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x14ac:dyDescent="0.2">
      <c r="A1078" s="150" t="s">
        <v>184</v>
      </c>
      <c r="B1078" s="151" t="s">
        <v>284</v>
      </c>
      <c r="C1078" s="152" t="s">
        <v>278</v>
      </c>
      <c r="D1078" s="404" t="s">
        <v>288</v>
      </c>
      <c r="E1078" s="412">
        <v>0</v>
      </c>
      <c r="F1078" s="412">
        <v>0.38</v>
      </c>
      <c r="G1078" s="412">
        <v>0</v>
      </c>
      <c r="H1078" s="412">
        <v>0</v>
      </c>
      <c r="I1078" s="412">
        <v>0</v>
      </c>
      <c r="J1078" s="412">
        <v>0</v>
      </c>
      <c r="K1078" s="412">
        <v>0</v>
      </c>
      <c r="L1078" s="412">
        <v>0</v>
      </c>
      <c r="M1078" s="412">
        <v>0</v>
      </c>
      <c r="N1078" s="412">
        <v>0.38</v>
      </c>
      <c r="O1078" s="412">
        <v>0</v>
      </c>
      <c r="P1078" s="412">
        <v>1</v>
      </c>
      <c r="Q1078" s="412">
        <v>0</v>
      </c>
      <c r="R1078" s="412">
        <v>0</v>
      </c>
      <c r="S1078" s="412">
        <v>0</v>
      </c>
      <c r="T1078" s="412">
        <v>0</v>
      </c>
      <c r="U1078" s="412">
        <v>0</v>
      </c>
      <c r="V1078" s="412">
        <v>0</v>
      </c>
      <c r="W1078" s="412">
        <v>0</v>
      </c>
      <c r="X1078" s="412">
        <v>1</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x14ac:dyDescent="0.2">
      <c r="A1079" s="150" t="s">
        <v>186</v>
      </c>
      <c r="B1079" s="151" t="s">
        <v>276</v>
      </c>
      <c r="C1079" s="152" t="s">
        <v>279</v>
      </c>
      <c r="D1079" s="404" t="s">
        <v>185</v>
      </c>
      <c r="E1079" s="412">
        <v>0</v>
      </c>
      <c r="F1079" s="412">
        <v>2.5</v>
      </c>
      <c r="G1079" s="412">
        <v>0</v>
      </c>
      <c r="H1079" s="412">
        <v>0</v>
      </c>
      <c r="I1079" s="412">
        <v>0</v>
      </c>
      <c r="J1079" s="412">
        <v>0</v>
      </c>
      <c r="K1079" s="412">
        <v>0</v>
      </c>
      <c r="L1079" s="412">
        <v>0</v>
      </c>
      <c r="M1079" s="412">
        <v>0</v>
      </c>
      <c r="N1079" s="412">
        <v>2.5</v>
      </c>
      <c r="O1079" s="412">
        <v>0</v>
      </c>
      <c r="P1079" s="412">
        <v>5</v>
      </c>
      <c r="Q1079" s="412">
        <v>0</v>
      </c>
      <c r="R1079" s="412">
        <v>0</v>
      </c>
      <c r="S1079" s="412">
        <v>0</v>
      </c>
      <c r="T1079" s="412">
        <v>0</v>
      </c>
      <c r="U1079" s="412">
        <v>0</v>
      </c>
      <c r="V1079" s="412">
        <v>0</v>
      </c>
      <c r="W1079" s="412">
        <v>0</v>
      </c>
      <c r="X1079" s="412">
        <v>5</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x14ac:dyDescent="0.2">
      <c r="A1080" s="150" t="s">
        <v>188</v>
      </c>
      <c r="B1080" s="151" t="s">
        <v>282</v>
      </c>
      <c r="C1080" s="152" t="s">
        <v>278</v>
      </c>
      <c r="D1080" s="404" t="s">
        <v>187</v>
      </c>
      <c r="E1080" s="412">
        <v>0</v>
      </c>
      <c r="F1080" s="412">
        <v>1.75</v>
      </c>
      <c r="G1080" s="412">
        <v>0.5</v>
      </c>
      <c r="H1080" s="412">
        <v>0</v>
      </c>
      <c r="I1080" s="412">
        <v>1.5</v>
      </c>
      <c r="J1080" s="412">
        <v>0</v>
      </c>
      <c r="K1080" s="412">
        <v>0</v>
      </c>
      <c r="L1080" s="412">
        <v>0</v>
      </c>
      <c r="M1080" s="412">
        <v>0</v>
      </c>
      <c r="N1080" s="412">
        <v>3.75</v>
      </c>
      <c r="O1080" s="412">
        <v>0</v>
      </c>
      <c r="P1080" s="412">
        <v>4</v>
      </c>
      <c r="Q1080" s="412">
        <v>1</v>
      </c>
      <c r="R1080" s="412">
        <v>0</v>
      </c>
      <c r="S1080" s="412">
        <v>3</v>
      </c>
      <c r="T1080" s="412">
        <v>0</v>
      </c>
      <c r="U1080" s="412">
        <v>0</v>
      </c>
      <c r="V1080" s="412">
        <v>0</v>
      </c>
      <c r="W1080" s="412">
        <v>0</v>
      </c>
      <c r="X1080" s="412">
        <v>8</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x14ac:dyDescent="0.2">
      <c r="A1081" s="150" t="s">
        <v>190</v>
      </c>
      <c r="B1081" s="151" t="s">
        <v>276</v>
      </c>
      <c r="C1081" s="152" t="s">
        <v>279</v>
      </c>
      <c r="D1081" s="404" t="s">
        <v>189</v>
      </c>
      <c r="E1081" s="412">
        <v>0</v>
      </c>
      <c r="F1081" s="412">
        <v>5.75</v>
      </c>
      <c r="G1081" s="412">
        <v>0</v>
      </c>
      <c r="H1081" s="412">
        <v>0</v>
      </c>
      <c r="I1081" s="412">
        <v>0</v>
      </c>
      <c r="J1081" s="412">
        <v>0</v>
      </c>
      <c r="K1081" s="412">
        <v>0</v>
      </c>
      <c r="L1081" s="412">
        <v>0</v>
      </c>
      <c r="M1081" s="412">
        <v>0</v>
      </c>
      <c r="N1081" s="412">
        <v>5.75</v>
      </c>
      <c r="O1081" s="412">
        <v>0</v>
      </c>
      <c r="P1081" s="412">
        <v>13</v>
      </c>
      <c r="Q1081" s="412">
        <v>0</v>
      </c>
      <c r="R1081" s="412">
        <v>0</v>
      </c>
      <c r="S1081" s="412">
        <v>0</v>
      </c>
      <c r="T1081" s="412">
        <v>0</v>
      </c>
      <c r="U1081" s="412">
        <v>0</v>
      </c>
      <c r="V1081" s="412">
        <v>0</v>
      </c>
      <c r="W1081" s="412">
        <v>0</v>
      </c>
      <c r="X1081" s="412">
        <v>13</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x14ac:dyDescent="0.2">
      <c r="A1082" s="150" t="s">
        <v>191</v>
      </c>
      <c r="B1082" s="151" t="s">
        <v>284</v>
      </c>
      <c r="C1082" s="152" t="s">
        <v>285</v>
      </c>
      <c r="D1082" s="404" t="s">
        <v>289</v>
      </c>
      <c r="E1082" s="412">
        <v>0</v>
      </c>
      <c r="F1082" s="412">
        <v>0</v>
      </c>
      <c r="G1082" s="412">
        <v>0</v>
      </c>
      <c r="H1082" s="412">
        <v>0</v>
      </c>
      <c r="I1082" s="412">
        <v>0</v>
      </c>
      <c r="J1082" s="412">
        <v>0</v>
      </c>
      <c r="K1082" s="412">
        <v>0</v>
      </c>
      <c r="L1082" s="412">
        <v>0</v>
      </c>
      <c r="M1082" s="412">
        <v>0</v>
      </c>
      <c r="N1082" s="412">
        <v>0</v>
      </c>
      <c r="O1082" s="412">
        <v>0</v>
      </c>
      <c r="P1082" s="412">
        <v>0</v>
      </c>
      <c r="Q1082" s="412">
        <v>0</v>
      </c>
      <c r="R1082" s="412">
        <v>0</v>
      </c>
      <c r="S1082" s="412">
        <v>0</v>
      </c>
      <c r="T1082" s="412">
        <v>0</v>
      </c>
      <c r="U1082" s="412">
        <v>0</v>
      </c>
      <c r="V1082" s="412">
        <v>0</v>
      </c>
      <c r="W1082" s="412">
        <v>0</v>
      </c>
      <c r="X1082" s="412">
        <v>0</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x14ac:dyDescent="0.2">
      <c r="A1083" s="150" t="s">
        <v>192</v>
      </c>
      <c r="B1083" s="151" t="s">
        <v>284</v>
      </c>
      <c r="C1083" s="152" t="s">
        <v>277</v>
      </c>
      <c r="D1083" s="404" t="s">
        <v>290</v>
      </c>
      <c r="E1083" s="412">
        <v>0</v>
      </c>
      <c r="F1083" s="412">
        <v>2.8</v>
      </c>
      <c r="G1083" s="412">
        <v>1.5</v>
      </c>
      <c r="H1083" s="412">
        <v>0.9</v>
      </c>
      <c r="I1083" s="412">
        <v>0</v>
      </c>
      <c r="J1083" s="412">
        <v>0</v>
      </c>
      <c r="K1083" s="412">
        <v>0</v>
      </c>
      <c r="L1083" s="412">
        <v>0</v>
      </c>
      <c r="M1083" s="412">
        <v>0</v>
      </c>
      <c r="N1083" s="412">
        <v>5.2</v>
      </c>
      <c r="O1083" s="412">
        <v>0</v>
      </c>
      <c r="P1083" s="412">
        <v>5</v>
      </c>
      <c r="Q1083" s="412">
        <v>2</v>
      </c>
      <c r="R1083" s="412">
        <v>1</v>
      </c>
      <c r="S1083" s="412">
        <v>0</v>
      </c>
      <c r="T1083" s="412">
        <v>0</v>
      </c>
      <c r="U1083" s="412">
        <v>0</v>
      </c>
      <c r="V1083" s="412">
        <v>0</v>
      </c>
      <c r="W1083" s="412">
        <v>0</v>
      </c>
      <c r="X1083" s="412">
        <v>8</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x14ac:dyDescent="0.2">
      <c r="A1084" s="150" t="s">
        <v>194</v>
      </c>
      <c r="B1084" s="151" t="s">
        <v>282</v>
      </c>
      <c r="C1084" s="152" t="s">
        <v>283</v>
      </c>
      <c r="D1084" s="404" t="s">
        <v>193</v>
      </c>
      <c r="E1084" s="412">
        <v>0</v>
      </c>
      <c r="F1084" s="412">
        <v>9</v>
      </c>
      <c r="G1084" s="412">
        <v>2</v>
      </c>
      <c r="H1084" s="412">
        <v>3</v>
      </c>
      <c r="I1084" s="412">
        <v>0</v>
      </c>
      <c r="J1084" s="412">
        <v>0</v>
      </c>
      <c r="K1084" s="412">
        <v>0</v>
      </c>
      <c r="L1084" s="412">
        <v>0</v>
      </c>
      <c r="M1084" s="412">
        <v>0</v>
      </c>
      <c r="N1084" s="412">
        <v>14</v>
      </c>
      <c r="O1084" s="412">
        <v>0</v>
      </c>
      <c r="P1084" s="412">
        <v>9</v>
      </c>
      <c r="Q1084" s="412">
        <v>2</v>
      </c>
      <c r="R1084" s="412">
        <v>3</v>
      </c>
      <c r="S1084" s="412">
        <v>0</v>
      </c>
      <c r="T1084" s="412">
        <v>0</v>
      </c>
      <c r="U1084" s="412">
        <v>0</v>
      </c>
      <c r="V1084" s="412">
        <v>0</v>
      </c>
      <c r="W1084" s="412">
        <v>0</v>
      </c>
      <c r="X1084" s="412">
        <v>14</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x14ac:dyDescent="0.2">
      <c r="A1085" s="150" t="s">
        <v>196</v>
      </c>
      <c r="B1085" s="151" t="s">
        <v>276</v>
      </c>
      <c r="C1085" s="152" t="s">
        <v>69</v>
      </c>
      <c r="D1085" s="404" t="s">
        <v>195</v>
      </c>
      <c r="E1085" s="412">
        <v>0</v>
      </c>
      <c r="F1085" s="412">
        <v>4.5599999999999996</v>
      </c>
      <c r="G1085" s="412">
        <v>0</v>
      </c>
      <c r="H1085" s="412">
        <v>0</v>
      </c>
      <c r="I1085" s="412">
        <v>0.88</v>
      </c>
      <c r="J1085" s="412">
        <v>0</v>
      </c>
      <c r="K1085" s="412">
        <v>0</v>
      </c>
      <c r="L1085" s="412">
        <v>0</v>
      </c>
      <c r="M1085" s="412">
        <v>0</v>
      </c>
      <c r="N1085" s="412">
        <v>5.4399999999999995</v>
      </c>
      <c r="O1085" s="412">
        <v>0</v>
      </c>
      <c r="P1085" s="412">
        <v>15</v>
      </c>
      <c r="Q1085" s="412">
        <v>0</v>
      </c>
      <c r="R1085" s="412">
        <v>0</v>
      </c>
      <c r="S1085" s="412">
        <v>2</v>
      </c>
      <c r="T1085" s="412">
        <v>0</v>
      </c>
      <c r="U1085" s="412">
        <v>0</v>
      </c>
      <c r="V1085" s="412">
        <v>0</v>
      </c>
      <c r="W1085" s="412">
        <v>0</v>
      </c>
      <c r="X1085" s="412">
        <v>17</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x14ac:dyDescent="0.2">
      <c r="A1086" s="150" t="s">
        <v>198</v>
      </c>
      <c r="B1086" s="151" t="s">
        <v>276</v>
      </c>
      <c r="C1086" s="152" t="s">
        <v>69</v>
      </c>
      <c r="D1086" s="404" t="s">
        <v>197</v>
      </c>
      <c r="E1086" s="412">
        <v>0</v>
      </c>
      <c r="F1086" s="412">
        <v>5.38</v>
      </c>
      <c r="G1086" s="412">
        <v>0</v>
      </c>
      <c r="H1086" s="412">
        <v>0</v>
      </c>
      <c r="I1086" s="412">
        <v>0</v>
      </c>
      <c r="J1086" s="412">
        <v>0</v>
      </c>
      <c r="K1086" s="412">
        <v>0</v>
      </c>
      <c r="L1086" s="412">
        <v>0</v>
      </c>
      <c r="M1086" s="412">
        <v>0</v>
      </c>
      <c r="N1086" s="412">
        <v>5.38</v>
      </c>
      <c r="O1086" s="412">
        <v>0</v>
      </c>
      <c r="P1086" s="412">
        <v>10</v>
      </c>
      <c r="Q1086" s="412">
        <v>0</v>
      </c>
      <c r="R1086" s="412">
        <v>0</v>
      </c>
      <c r="S1086" s="412">
        <v>0</v>
      </c>
      <c r="T1086" s="412">
        <v>0</v>
      </c>
      <c r="U1086" s="412">
        <v>0</v>
      </c>
      <c r="V1086" s="412">
        <v>0</v>
      </c>
      <c r="W1086" s="412">
        <v>0</v>
      </c>
      <c r="X1086" s="412">
        <v>10</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x14ac:dyDescent="0.2">
      <c r="A1087" s="150" t="s">
        <v>200</v>
      </c>
      <c r="B1087" s="151" t="s">
        <v>280</v>
      </c>
      <c r="C1087" s="152" t="s">
        <v>128</v>
      </c>
      <c r="D1087" s="404" t="s">
        <v>199</v>
      </c>
      <c r="E1087" s="412">
        <v>0</v>
      </c>
      <c r="F1087" s="412">
        <v>0</v>
      </c>
      <c r="G1087" s="412">
        <v>0</v>
      </c>
      <c r="H1087" s="412">
        <v>0</v>
      </c>
      <c r="I1087" s="412">
        <v>0</v>
      </c>
      <c r="J1087" s="412">
        <v>0</v>
      </c>
      <c r="K1087" s="412">
        <v>0</v>
      </c>
      <c r="L1087" s="412">
        <v>0</v>
      </c>
      <c r="M1087" s="412">
        <v>0</v>
      </c>
      <c r="N1087" s="412">
        <v>0</v>
      </c>
      <c r="O1087" s="412">
        <v>0</v>
      </c>
      <c r="P1087" s="412">
        <v>0</v>
      </c>
      <c r="Q1087" s="412">
        <v>0</v>
      </c>
      <c r="R1087" s="412">
        <v>0</v>
      </c>
      <c r="S1087" s="412">
        <v>0</v>
      </c>
      <c r="T1087" s="412">
        <v>0</v>
      </c>
      <c r="U1087" s="412">
        <v>0</v>
      </c>
      <c r="V1087" s="412">
        <v>0</v>
      </c>
      <c r="W1087" s="412">
        <v>0</v>
      </c>
      <c r="X1087" s="412">
        <v>0</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x14ac:dyDescent="0.2">
      <c r="A1088" s="150" t="s">
        <v>202</v>
      </c>
      <c r="B1088" s="151" t="s">
        <v>276</v>
      </c>
      <c r="C1088" s="152" t="s">
        <v>69</v>
      </c>
      <c r="D1088" s="404" t="s">
        <v>201</v>
      </c>
      <c r="E1088" s="412">
        <v>0</v>
      </c>
      <c r="F1088" s="412">
        <v>0.5</v>
      </c>
      <c r="G1088" s="412">
        <v>0</v>
      </c>
      <c r="H1088" s="412">
        <v>0</v>
      </c>
      <c r="I1088" s="412">
        <v>0</v>
      </c>
      <c r="J1088" s="412">
        <v>0</v>
      </c>
      <c r="K1088" s="412">
        <v>0</v>
      </c>
      <c r="L1088" s="412">
        <v>0</v>
      </c>
      <c r="M1088" s="412">
        <v>0</v>
      </c>
      <c r="N1088" s="412">
        <v>0.5</v>
      </c>
      <c r="O1088" s="412">
        <v>0</v>
      </c>
      <c r="P1088" s="412">
        <v>1</v>
      </c>
      <c r="Q1088" s="412">
        <v>0</v>
      </c>
      <c r="R1088" s="412">
        <v>0</v>
      </c>
      <c r="S1088" s="412">
        <v>0</v>
      </c>
      <c r="T1088" s="412">
        <v>0</v>
      </c>
      <c r="U1088" s="412">
        <v>0</v>
      </c>
      <c r="V1088" s="412">
        <v>0</v>
      </c>
      <c r="W1088" s="412">
        <v>0</v>
      </c>
      <c r="X1088" s="412">
        <v>1</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x14ac:dyDescent="0.2">
      <c r="A1089" s="150" t="s">
        <v>203</v>
      </c>
      <c r="B1089" s="151" t="s">
        <v>284</v>
      </c>
      <c r="C1089" s="152" t="s">
        <v>277</v>
      </c>
      <c r="D1089" s="404" t="s">
        <v>291</v>
      </c>
      <c r="E1089" s="412">
        <v>0</v>
      </c>
      <c r="F1089" s="412">
        <v>0.5</v>
      </c>
      <c r="G1089" s="412">
        <v>0</v>
      </c>
      <c r="H1089" s="412">
        <v>0</v>
      </c>
      <c r="I1089" s="412">
        <v>0</v>
      </c>
      <c r="J1089" s="412">
        <v>0</v>
      </c>
      <c r="K1089" s="412">
        <v>0</v>
      </c>
      <c r="L1089" s="412">
        <v>0</v>
      </c>
      <c r="M1089" s="412">
        <v>0</v>
      </c>
      <c r="N1089" s="412">
        <v>0.5</v>
      </c>
      <c r="O1089" s="412">
        <v>0</v>
      </c>
      <c r="P1089" s="412">
        <v>1</v>
      </c>
      <c r="Q1089" s="412">
        <v>0</v>
      </c>
      <c r="R1089" s="412">
        <v>0</v>
      </c>
      <c r="S1089" s="412">
        <v>0</v>
      </c>
      <c r="T1089" s="412">
        <v>0</v>
      </c>
      <c r="U1089" s="412">
        <v>0</v>
      </c>
      <c r="V1089" s="412">
        <v>0</v>
      </c>
      <c r="W1089" s="412">
        <v>0</v>
      </c>
      <c r="X1089" s="412">
        <v>1</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x14ac:dyDescent="0.2">
      <c r="A1090" s="150" t="s">
        <v>205</v>
      </c>
      <c r="B1090" s="151" t="s">
        <v>284</v>
      </c>
      <c r="C1090" s="152" t="s">
        <v>285</v>
      </c>
      <c r="D1090" s="404" t="s">
        <v>204</v>
      </c>
      <c r="E1090" s="412">
        <v>0</v>
      </c>
      <c r="F1090" s="412">
        <v>0</v>
      </c>
      <c r="G1090" s="412">
        <v>0</v>
      </c>
      <c r="H1090" s="412">
        <v>0</v>
      </c>
      <c r="I1090" s="412">
        <v>6</v>
      </c>
      <c r="J1090" s="412">
        <v>0</v>
      </c>
      <c r="K1090" s="412">
        <v>0</v>
      </c>
      <c r="L1090" s="412">
        <v>0</v>
      </c>
      <c r="M1090" s="412">
        <v>0</v>
      </c>
      <c r="N1090" s="412">
        <v>6</v>
      </c>
      <c r="O1090" s="412">
        <v>0</v>
      </c>
      <c r="P1090" s="412">
        <v>9</v>
      </c>
      <c r="Q1090" s="412">
        <v>0</v>
      </c>
      <c r="R1090" s="412">
        <v>0</v>
      </c>
      <c r="S1090" s="412">
        <v>0</v>
      </c>
      <c r="T1090" s="412">
        <v>0</v>
      </c>
      <c r="U1090" s="412">
        <v>0</v>
      </c>
      <c r="V1090" s="412">
        <v>0</v>
      </c>
      <c r="W1090" s="412">
        <v>0</v>
      </c>
      <c r="X1090" s="412">
        <v>9</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x14ac:dyDescent="0.2">
      <c r="A1091" s="150" t="s">
        <v>207</v>
      </c>
      <c r="B1091" s="151" t="s">
        <v>276</v>
      </c>
      <c r="C1091" s="152" t="s">
        <v>69</v>
      </c>
      <c r="D1091" s="404" t="s">
        <v>206</v>
      </c>
      <c r="E1091" s="412">
        <v>0</v>
      </c>
      <c r="F1091" s="412">
        <v>17.38</v>
      </c>
      <c r="G1091" s="412">
        <v>0</v>
      </c>
      <c r="H1091" s="412">
        <v>0</v>
      </c>
      <c r="I1091" s="412">
        <v>0</v>
      </c>
      <c r="J1091" s="412">
        <v>0</v>
      </c>
      <c r="K1091" s="412">
        <v>0</v>
      </c>
      <c r="L1091" s="412">
        <v>0</v>
      </c>
      <c r="M1091" s="412">
        <v>0</v>
      </c>
      <c r="N1091" s="412">
        <v>17.38</v>
      </c>
      <c r="O1091" s="412">
        <v>0</v>
      </c>
      <c r="P1091" s="412">
        <v>39</v>
      </c>
      <c r="Q1091" s="412">
        <v>0</v>
      </c>
      <c r="R1091" s="412">
        <v>0</v>
      </c>
      <c r="S1091" s="412">
        <v>0</v>
      </c>
      <c r="T1091" s="412">
        <v>0</v>
      </c>
      <c r="U1091" s="412">
        <v>0</v>
      </c>
      <c r="V1091" s="412">
        <v>0</v>
      </c>
      <c r="W1091" s="412">
        <v>0</v>
      </c>
      <c r="X1091" s="412">
        <v>39</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x14ac:dyDescent="0.2">
      <c r="A1092" s="150" t="s">
        <v>209</v>
      </c>
      <c r="B1092" s="151" t="s">
        <v>280</v>
      </c>
      <c r="C1092" s="152" t="s">
        <v>128</v>
      </c>
      <c r="D1092" s="404" t="s">
        <v>208</v>
      </c>
      <c r="E1092" s="412">
        <v>0</v>
      </c>
      <c r="F1092" s="412">
        <v>1.38</v>
      </c>
      <c r="G1092" s="412">
        <v>1.38</v>
      </c>
      <c r="H1092" s="412">
        <v>0.88</v>
      </c>
      <c r="I1092" s="412">
        <v>0</v>
      </c>
      <c r="J1092" s="412">
        <v>0</v>
      </c>
      <c r="K1092" s="412">
        <v>0</v>
      </c>
      <c r="L1092" s="412">
        <v>0</v>
      </c>
      <c r="M1092" s="412">
        <v>0</v>
      </c>
      <c r="N1092" s="412">
        <v>3.6399999999999997</v>
      </c>
      <c r="O1092" s="412">
        <v>0</v>
      </c>
      <c r="P1092" s="412">
        <v>3</v>
      </c>
      <c r="Q1092" s="412">
        <v>3</v>
      </c>
      <c r="R1092" s="412">
        <v>2</v>
      </c>
      <c r="S1092" s="412">
        <v>0</v>
      </c>
      <c r="T1092" s="412">
        <v>0</v>
      </c>
      <c r="U1092" s="412">
        <v>0</v>
      </c>
      <c r="V1092" s="412">
        <v>0</v>
      </c>
      <c r="W1092" s="412">
        <v>0</v>
      </c>
      <c r="X1092" s="412">
        <v>8</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x14ac:dyDescent="0.2">
      <c r="A1093" s="150" t="s">
        <v>211</v>
      </c>
      <c r="B1093" s="151" t="s">
        <v>276</v>
      </c>
      <c r="C1093" s="152" t="s">
        <v>286</v>
      </c>
      <c r="D1093" s="404" t="s">
        <v>210</v>
      </c>
      <c r="E1093" s="412">
        <v>0</v>
      </c>
      <c r="F1093" s="412">
        <v>6.38</v>
      </c>
      <c r="G1093" s="412">
        <v>3.25</v>
      </c>
      <c r="H1093" s="412">
        <v>0</v>
      </c>
      <c r="I1093" s="412">
        <v>0</v>
      </c>
      <c r="J1093" s="412">
        <v>0</v>
      </c>
      <c r="K1093" s="412">
        <v>0</v>
      </c>
      <c r="L1093" s="412">
        <v>0</v>
      </c>
      <c r="M1093" s="412">
        <v>0</v>
      </c>
      <c r="N1093" s="412">
        <v>9.629999999999999</v>
      </c>
      <c r="O1093" s="412">
        <v>0</v>
      </c>
      <c r="P1093" s="412">
        <v>6</v>
      </c>
      <c r="Q1093" s="412">
        <v>4</v>
      </c>
      <c r="R1093" s="412">
        <v>0</v>
      </c>
      <c r="S1093" s="412">
        <v>0</v>
      </c>
      <c r="T1093" s="412">
        <v>0</v>
      </c>
      <c r="U1093" s="412">
        <v>0</v>
      </c>
      <c r="V1093" s="412">
        <v>0</v>
      </c>
      <c r="W1093" s="412">
        <v>0</v>
      </c>
      <c r="X1093" s="412">
        <v>10</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x14ac:dyDescent="0.2">
      <c r="A1094" s="150" t="s">
        <v>213</v>
      </c>
      <c r="B1094" s="151" t="s">
        <v>276</v>
      </c>
      <c r="C1094" s="152" t="s">
        <v>69</v>
      </c>
      <c r="D1094" s="404" t="s">
        <v>212</v>
      </c>
      <c r="E1094" s="412">
        <v>0</v>
      </c>
      <c r="F1094" s="412">
        <v>0.5</v>
      </c>
      <c r="G1094" s="412">
        <v>0</v>
      </c>
      <c r="H1094" s="412">
        <v>0</v>
      </c>
      <c r="I1094" s="412">
        <v>0</v>
      </c>
      <c r="J1094" s="412">
        <v>0</v>
      </c>
      <c r="K1094" s="412">
        <v>0</v>
      </c>
      <c r="L1094" s="412">
        <v>0</v>
      </c>
      <c r="M1094" s="412">
        <v>0</v>
      </c>
      <c r="N1094" s="412">
        <v>0.5</v>
      </c>
      <c r="O1094" s="412">
        <v>0</v>
      </c>
      <c r="P1094" s="412">
        <v>1</v>
      </c>
      <c r="Q1094" s="412">
        <v>0</v>
      </c>
      <c r="R1094" s="412">
        <v>0</v>
      </c>
      <c r="S1094" s="412">
        <v>0</v>
      </c>
      <c r="T1094" s="412">
        <v>0</v>
      </c>
      <c r="U1094" s="412">
        <v>0</v>
      </c>
      <c r="V1094" s="412">
        <v>0</v>
      </c>
      <c r="W1094" s="412">
        <v>0</v>
      </c>
      <c r="X1094" s="412">
        <v>1</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x14ac:dyDescent="0.2">
      <c r="A1095" s="150" t="s">
        <v>215</v>
      </c>
      <c r="B1095" s="151" t="s">
        <v>276</v>
      </c>
      <c r="C1095" s="152" t="s">
        <v>279</v>
      </c>
      <c r="D1095" s="404" t="s">
        <v>214</v>
      </c>
      <c r="E1095" s="412">
        <v>0</v>
      </c>
      <c r="F1095" s="412">
        <v>1.4</v>
      </c>
      <c r="G1095" s="412">
        <v>0</v>
      </c>
      <c r="H1095" s="412">
        <v>0</v>
      </c>
      <c r="I1095" s="412">
        <v>0</v>
      </c>
      <c r="J1095" s="412">
        <v>0</v>
      </c>
      <c r="K1095" s="412">
        <v>0</v>
      </c>
      <c r="L1095" s="412">
        <v>0</v>
      </c>
      <c r="M1095" s="412">
        <v>0</v>
      </c>
      <c r="N1095" s="412">
        <v>1.4</v>
      </c>
      <c r="O1095" s="412">
        <v>0</v>
      </c>
      <c r="P1095" s="412">
        <v>3</v>
      </c>
      <c r="Q1095" s="412">
        <v>0</v>
      </c>
      <c r="R1095" s="412">
        <v>0</v>
      </c>
      <c r="S1095" s="412">
        <v>0</v>
      </c>
      <c r="T1095" s="412">
        <v>0</v>
      </c>
      <c r="U1095" s="412">
        <v>0</v>
      </c>
      <c r="V1095" s="412">
        <v>0</v>
      </c>
      <c r="W1095" s="412">
        <v>0</v>
      </c>
      <c r="X1095" s="412">
        <v>3</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x14ac:dyDescent="0.2">
      <c r="A1096" s="150" t="s">
        <v>217</v>
      </c>
      <c r="B1096" s="151" t="s">
        <v>276</v>
      </c>
      <c r="C1096" s="152" t="s">
        <v>278</v>
      </c>
      <c r="D1096" s="404" t="s">
        <v>216</v>
      </c>
      <c r="E1096" s="412">
        <v>0</v>
      </c>
      <c r="F1096" s="412">
        <v>1</v>
      </c>
      <c r="G1096" s="412">
        <v>0</v>
      </c>
      <c r="H1096" s="412">
        <v>0</v>
      </c>
      <c r="I1096" s="412">
        <v>0</v>
      </c>
      <c r="J1096" s="412">
        <v>0</v>
      </c>
      <c r="K1096" s="412">
        <v>0</v>
      </c>
      <c r="L1096" s="412">
        <v>0</v>
      </c>
      <c r="M1096" s="412">
        <v>0</v>
      </c>
      <c r="N1096" s="412">
        <v>1</v>
      </c>
      <c r="O1096" s="412">
        <v>0</v>
      </c>
      <c r="P1096" s="412">
        <v>1</v>
      </c>
      <c r="Q1096" s="412">
        <v>0</v>
      </c>
      <c r="R1096" s="412">
        <v>0</v>
      </c>
      <c r="S1096" s="412">
        <v>0</v>
      </c>
      <c r="T1096" s="412">
        <v>0</v>
      </c>
      <c r="U1096" s="412">
        <v>0</v>
      </c>
      <c r="V1096" s="412">
        <v>0</v>
      </c>
      <c r="W1096" s="412">
        <v>0</v>
      </c>
      <c r="X1096" s="412">
        <v>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x14ac:dyDescent="0.2">
      <c r="A1097" s="150" t="s">
        <v>219</v>
      </c>
      <c r="B1097" s="151" t="s">
        <v>282</v>
      </c>
      <c r="C1097" s="152" t="s">
        <v>278</v>
      </c>
      <c r="D1097" s="404" t="s">
        <v>218</v>
      </c>
      <c r="E1097" s="412">
        <v>0</v>
      </c>
      <c r="F1097" s="412">
        <v>0.5</v>
      </c>
      <c r="G1097" s="412">
        <v>0</v>
      </c>
      <c r="H1097" s="412">
        <v>0</v>
      </c>
      <c r="I1097" s="412">
        <v>0</v>
      </c>
      <c r="J1097" s="412">
        <v>0</v>
      </c>
      <c r="K1097" s="412">
        <v>0</v>
      </c>
      <c r="L1097" s="412">
        <v>0</v>
      </c>
      <c r="M1097" s="412">
        <v>0</v>
      </c>
      <c r="N1097" s="412">
        <v>0.5</v>
      </c>
      <c r="O1097" s="412">
        <v>0</v>
      </c>
      <c r="P1097" s="412">
        <v>1</v>
      </c>
      <c r="Q1097" s="412">
        <v>0</v>
      </c>
      <c r="R1097" s="412">
        <v>0</v>
      </c>
      <c r="S1097" s="412">
        <v>0</v>
      </c>
      <c r="T1097" s="412">
        <v>0</v>
      </c>
      <c r="U1097" s="412">
        <v>0</v>
      </c>
      <c r="V1097" s="412">
        <v>0</v>
      </c>
      <c r="W1097" s="412">
        <v>0</v>
      </c>
      <c r="X1097" s="412">
        <v>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x14ac:dyDescent="0.2">
      <c r="A1098" s="150" t="s">
        <v>221</v>
      </c>
      <c r="B1098" s="151" t="s">
        <v>282</v>
      </c>
      <c r="C1098" s="152" t="s">
        <v>283</v>
      </c>
      <c r="D1098" s="404" t="s">
        <v>220</v>
      </c>
      <c r="E1098" s="412">
        <v>0</v>
      </c>
      <c r="F1098" s="412">
        <v>1.5</v>
      </c>
      <c r="G1098" s="412">
        <v>0</v>
      </c>
      <c r="H1098" s="412">
        <v>0</v>
      </c>
      <c r="I1098" s="412">
        <v>0</v>
      </c>
      <c r="J1098" s="412">
        <v>0</v>
      </c>
      <c r="K1098" s="412">
        <v>0</v>
      </c>
      <c r="L1098" s="412">
        <v>0</v>
      </c>
      <c r="M1098" s="412">
        <v>0</v>
      </c>
      <c r="N1098" s="412">
        <v>1.5</v>
      </c>
      <c r="O1098" s="412">
        <v>0</v>
      </c>
      <c r="P1098" s="412">
        <v>3</v>
      </c>
      <c r="Q1098" s="412">
        <v>0</v>
      </c>
      <c r="R1098" s="412">
        <v>0</v>
      </c>
      <c r="S1098" s="412">
        <v>0</v>
      </c>
      <c r="T1098" s="412">
        <v>0</v>
      </c>
      <c r="U1098" s="412">
        <v>0</v>
      </c>
      <c r="V1098" s="412">
        <v>0</v>
      </c>
      <c r="W1098" s="412">
        <v>0</v>
      </c>
      <c r="X1098" s="412">
        <v>3</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x14ac:dyDescent="0.2">
      <c r="A1099" s="150" t="s">
        <v>223</v>
      </c>
      <c r="B1099" s="151" t="s">
        <v>276</v>
      </c>
      <c r="C1099" s="152" t="s">
        <v>69</v>
      </c>
      <c r="D1099" s="404" t="s">
        <v>222</v>
      </c>
      <c r="E1099" s="412">
        <v>0</v>
      </c>
      <c r="F1099" s="412">
        <v>0</v>
      </c>
      <c r="G1099" s="412">
        <v>0</v>
      </c>
      <c r="H1099" s="412">
        <v>0</v>
      </c>
      <c r="I1099" s="412">
        <v>0</v>
      </c>
      <c r="J1099" s="412">
        <v>0</v>
      </c>
      <c r="K1099" s="412">
        <v>0</v>
      </c>
      <c r="L1099" s="412">
        <v>0</v>
      </c>
      <c r="M1099" s="412">
        <v>0</v>
      </c>
      <c r="N1099" s="412">
        <v>0</v>
      </c>
      <c r="O1099" s="412">
        <v>0</v>
      </c>
      <c r="P1099" s="412">
        <v>0</v>
      </c>
      <c r="Q1099" s="412">
        <v>0</v>
      </c>
      <c r="R1099" s="412">
        <v>0</v>
      </c>
      <c r="S1099" s="412">
        <v>0</v>
      </c>
      <c r="T1099" s="412">
        <v>0</v>
      </c>
      <c r="U1099" s="412">
        <v>0</v>
      </c>
      <c r="V1099" s="412">
        <v>0</v>
      </c>
      <c r="W1099" s="412">
        <v>0</v>
      </c>
      <c r="X1099" s="412">
        <v>0</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x14ac:dyDescent="0.2">
      <c r="A1100" s="150" t="s">
        <v>225</v>
      </c>
      <c r="B1100" s="151" t="s">
        <v>292</v>
      </c>
      <c r="C1100" s="152" t="s">
        <v>128</v>
      </c>
      <c r="D1100" s="404" t="s">
        <v>224</v>
      </c>
      <c r="E1100" s="412">
        <v>0</v>
      </c>
      <c r="F1100" s="412">
        <v>0</v>
      </c>
      <c r="G1100" s="412">
        <v>0</v>
      </c>
      <c r="H1100" s="412">
        <v>0</v>
      </c>
      <c r="I1100" s="412">
        <v>0</v>
      </c>
      <c r="J1100" s="412">
        <v>0</v>
      </c>
      <c r="K1100" s="412">
        <v>0</v>
      </c>
      <c r="L1100" s="412">
        <v>0</v>
      </c>
      <c r="M1100" s="412">
        <v>0</v>
      </c>
      <c r="N1100" s="412">
        <v>0</v>
      </c>
      <c r="O1100" s="412">
        <v>0</v>
      </c>
      <c r="P1100" s="412">
        <v>0</v>
      </c>
      <c r="Q1100" s="412">
        <v>0</v>
      </c>
      <c r="R1100" s="412">
        <v>0</v>
      </c>
      <c r="S1100" s="412">
        <v>0</v>
      </c>
      <c r="T1100" s="412">
        <v>0</v>
      </c>
      <c r="U1100" s="412">
        <v>0</v>
      </c>
      <c r="V1100" s="412">
        <v>0</v>
      </c>
      <c r="W1100" s="412">
        <v>0</v>
      </c>
      <c r="X1100" s="412">
        <v>0</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x14ac:dyDescent="0.2">
      <c r="A1101" s="150" t="s">
        <v>227</v>
      </c>
      <c r="B1101" s="151" t="s">
        <v>276</v>
      </c>
      <c r="C1101" s="152" t="s">
        <v>286</v>
      </c>
      <c r="D1101" s="404" t="s">
        <v>226</v>
      </c>
      <c r="E1101" s="412">
        <v>0</v>
      </c>
      <c r="F1101" s="412">
        <v>0</v>
      </c>
      <c r="G1101" s="412">
        <v>0</v>
      </c>
      <c r="H1101" s="412">
        <v>0</v>
      </c>
      <c r="I1101" s="412">
        <v>0</v>
      </c>
      <c r="J1101" s="412">
        <v>0</v>
      </c>
      <c r="K1101" s="412">
        <v>0</v>
      </c>
      <c r="L1101" s="412">
        <v>0</v>
      </c>
      <c r="M1101" s="412">
        <v>0</v>
      </c>
      <c r="N1101" s="412">
        <v>0</v>
      </c>
      <c r="O1101" s="412">
        <v>0</v>
      </c>
      <c r="P1101" s="412">
        <v>0</v>
      </c>
      <c r="Q1101" s="412">
        <v>0</v>
      </c>
      <c r="R1101" s="412">
        <v>0</v>
      </c>
      <c r="S1101" s="412">
        <v>0</v>
      </c>
      <c r="T1101" s="412">
        <v>0</v>
      </c>
      <c r="U1101" s="412">
        <v>0</v>
      </c>
      <c r="V1101" s="412">
        <v>0</v>
      </c>
      <c r="W1101" s="412">
        <v>0</v>
      </c>
      <c r="X1101" s="412">
        <v>0</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x14ac:dyDescent="0.2">
      <c r="A1102" s="150" t="s">
        <v>229</v>
      </c>
      <c r="B1102" s="151" t="s">
        <v>276</v>
      </c>
      <c r="C1102" s="152" t="s">
        <v>277</v>
      </c>
      <c r="D1102" s="404" t="s">
        <v>228</v>
      </c>
      <c r="E1102" s="412">
        <v>0</v>
      </c>
      <c r="F1102" s="412">
        <v>4.8</v>
      </c>
      <c r="G1102" s="412">
        <v>0.5</v>
      </c>
      <c r="H1102" s="412">
        <v>0</v>
      </c>
      <c r="I1102" s="412">
        <v>0.5</v>
      </c>
      <c r="J1102" s="412">
        <v>0</v>
      </c>
      <c r="K1102" s="412">
        <v>0</v>
      </c>
      <c r="L1102" s="412">
        <v>0</v>
      </c>
      <c r="M1102" s="412">
        <v>0</v>
      </c>
      <c r="N1102" s="412">
        <v>5.8</v>
      </c>
      <c r="O1102" s="412">
        <v>0</v>
      </c>
      <c r="P1102" s="412">
        <v>10</v>
      </c>
      <c r="Q1102" s="412">
        <v>0</v>
      </c>
      <c r="R1102" s="412">
        <v>1</v>
      </c>
      <c r="S1102" s="412">
        <v>1</v>
      </c>
      <c r="T1102" s="412">
        <v>0</v>
      </c>
      <c r="U1102" s="412">
        <v>0</v>
      </c>
      <c r="V1102" s="412">
        <v>0</v>
      </c>
      <c r="W1102" s="412">
        <v>0</v>
      </c>
      <c r="X1102" s="412">
        <v>12</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x14ac:dyDescent="0.2">
      <c r="A1103" s="150" t="s">
        <v>231</v>
      </c>
      <c r="B1103" s="151" t="s">
        <v>276</v>
      </c>
      <c r="C1103" s="152" t="s">
        <v>278</v>
      </c>
      <c r="D1103" s="404" t="s">
        <v>230</v>
      </c>
      <c r="E1103" s="412">
        <v>0</v>
      </c>
      <c r="F1103" s="412">
        <v>6</v>
      </c>
      <c r="G1103" s="412">
        <v>0.5</v>
      </c>
      <c r="H1103" s="412">
        <v>0.5</v>
      </c>
      <c r="I1103" s="412">
        <v>0</v>
      </c>
      <c r="J1103" s="412">
        <v>0.5</v>
      </c>
      <c r="K1103" s="412">
        <v>0</v>
      </c>
      <c r="L1103" s="412">
        <v>0</v>
      </c>
      <c r="M1103" s="412">
        <v>0</v>
      </c>
      <c r="N1103" s="412">
        <v>7.5</v>
      </c>
      <c r="O1103" s="412">
        <v>0</v>
      </c>
      <c r="P1103" s="412">
        <v>12</v>
      </c>
      <c r="Q1103" s="412">
        <v>1</v>
      </c>
      <c r="R1103" s="412">
        <v>1</v>
      </c>
      <c r="S1103" s="412">
        <v>0</v>
      </c>
      <c r="T1103" s="412">
        <v>1</v>
      </c>
      <c r="U1103" s="412">
        <v>0</v>
      </c>
      <c r="V1103" s="412">
        <v>0</v>
      </c>
      <c r="W1103" s="412">
        <v>0</v>
      </c>
      <c r="X1103" s="412">
        <v>15</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x14ac:dyDescent="0.2">
      <c r="A1104" s="150" t="s">
        <v>233</v>
      </c>
      <c r="B1104" s="151" t="s">
        <v>276</v>
      </c>
      <c r="C1104" s="152" t="s">
        <v>69</v>
      </c>
      <c r="D1104" s="404" t="s">
        <v>232</v>
      </c>
      <c r="E1104" s="412">
        <v>0</v>
      </c>
      <c r="F1104" s="412">
        <v>3.3</v>
      </c>
      <c r="G1104" s="412">
        <v>0</v>
      </c>
      <c r="H1104" s="412">
        <v>0</v>
      </c>
      <c r="I1104" s="412">
        <v>0.4</v>
      </c>
      <c r="J1104" s="412">
        <v>0</v>
      </c>
      <c r="K1104" s="412">
        <v>0</v>
      </c>
      <c r="L1104" s="412">
        <v>0</v>
      </c>
      <c r="M1104" s="412">
        <v>0</v>
      </c>
      <c r="N1104" s="412">
        <v>3.6999999999999997</v>
      </c>
      <c r="O1104" s="412">
        <v>0</v>
      </c>
      <c r="P1104" s="412">
        <v>8</v>
      </c>
      <c r="Q1104" s="412">
        <v>0</v>
      </c>
      <c r="R1104" s="412">
        <v>0</v>
      </c>
      <c r="S1104" s="412">
        <v>1</v>
      </c>
      <c r="T1104" s="412">
        <v>0</v>
      </c>
      <c r="U1104" s="412">
        <v>0</v>
      </c>
      <c r="V1104" s="412">
        <v>0</v>
      </c>
      <c r="W1104" s="412">
        <v>0</v>
      </c>
      <c r="X1104" s="412">
        <v>9</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x14ac:dyDescent="0.2">
      <c r="A1105" s="150" t="s">
        <v>98</v>
      </c>
      <c r="B1105" s="151" t="s">
        <v>284</v>
      </c>
      <c r="C1105" s="152" t="s">
        <v>69</v>
      </c>
      <c r="D1105" s="404" t="s">
        <v>97</v>
      </c>
      <c r="E1105" s="412">
        <v>0</v>
      </c>
      <c r="F1105" s="412">
        <v>20.88</v>
      </c>
      <c r="G1105" s="412">
        <v>1.5</v>
      </c>
      <c r="H1105" s="412">
        <v>1</v>
      </c>
      <c r="I1105" s="412">
        <v>0.38</v>
      </c>
      <c r="J1105" s="412">
        <v>0</v>
      </c>
      <c r="K1105" s="412">
        <v>0.5</v>
      </c>
      <c r="L1105" s="412">
        <v>0</v>
      </c>
      <c r="M1105" s="412">
        <v>0</v>
      </c>
      <c r="N1105" s="412">
        <v>24.259999999999998</v>
      </c>
      <c r="O1105" s="412">
        <v>0</v>
      </c>
      <c r="P1105" s="412">
        <v>57</v>
      </c>
      <c r="Q1105" s="412">
        <v>3</v>
      </c>
      <c r="R1105" s="412">
        <v>2</v>
      </c>
      <c r="S1105" s="412">
        <v>1</v>
      </c>
      <c r="T1105" s="412">
        <v>0</v>
      </c>
      <c r="U1105" s="412">
        <v>1</v>
      </c>
      <c r="V1105" s="412">
        <v>0</v>
      </c>
      <c r="W1105" s="412">
        <v>0</v>
      </c>
      <c r="X1105" s="412">
        <v>64</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x14ac:dyDescent="0.2">
      <c r="A1106" s="150" t="s">
        <v>235</v>
      </c>
      <c r="B1106" s="151" t="s">
        <v>276</v>
      </c>
      <c r="C1106" s="152" t="s">
        <v>279</v>
      </c>
      <c r="D1106" s="404" t="s">
        <v>234</v>
      </c>
      <c r="E1106" s="412">
        <v>0</v>
      </c>
      <c r="F1106" s="412">
        <v>0.38</v>
      </c>
      <c r="G1106" s="412">
        <v>0</v>
      </c>
      <c r="H1106" s="412">
        <v>0</v>
      </c>
      <c r="I1106" s="412">
        <v>0</v>
      </c>
      <c r="J1106" s="412">
        <v>0</v>
      </c>
      <c r="K1106" s="412">
        <v>0</v>
      </c>
      <c r="L1106" s="412">
        <v>0</v>
      </c>
      <c r="M1106" s="412">
        <v>0</v>
      </c>
      <c r="N1106" s="412">
        <v>0.38</v>
      </c>
      <c r="O1106" s="412">
        <v>1</v>
      </c>
      <c r="P1106" s="412">
        <v>0</v>
      </c>
      <c r="Q1106" s="412">
        <v>0</v>
      </c>
      <c r="R1106" s="412">
        <v>0</v>
      </c>
      <c r="S1106" s="412">
        <v>0</v>
      </c>
      <c r="T1106" s="412">
        <v>0</v>
      </c>
      <c r="U1106" s="412">
        <v>0</v>
      </c>
      <c r="V1106" s="412">
        <v>0</v>
      </c>
      <c r="W1106" s="412">
        <v>0</v>
      </c>
      <c r="X1106" s="412">
        <v>1</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x14ac:dyDescent="0.2">
      <c r="A1107" s="150" t="s">
        <v>237</v>
      </c>
      <c r="B1107" s="151" t="s">
        <v>276</v>
      </c>
      <c r="C1107" s="152" t="s">
        <v>69</v>
      </c>
      <c r="D1107" s="404" t="s">
        <v>236</v>
      </c>
      <c r="E1107" s="412">
        <v>0</v>
      </c>
      <c r="F1107" s="412">
        <v>0.75</v>
      </c>
      <c r="G1107" s="412">
        <v>0</v>
      </c>
      <c r="H1107" s="412">
        <v>0</v>
      </c>
      <c r="I1107" s="412">
        <v>0</v>
      </c>
      <c r="J1107" s="412">
        <v>0</v>
      </c>
      <c r="K1107" s="412">
        <v>0</v>
      </c>
      <c r="L1107" s="412">
        <v>0</v>
      </c>
      <c r="M1107" s="412">
        <v>0</v>
      </c>
      <c r="N1107" s="412">
        <v>0.75</v>
      </c>
      <c r="O1107" s="412">
        <v>0</v>
      </c>
      <c r="P1107" s="412">
        <v>2</v>
      </c>
      <c r="Q1107" s="412">
        <v>0</v>
      </c>
      <c r="R1107" s="412">
        <v>0</v>
      </c>
      <c r="S1107" s="412">
        <v>0</v>
      </c>
      <c r="T1107" s="412">
        <v>0</v>
      </c>
      <c r="U1107" s="412">
        <v>0</v>
      </c>
      <c r="V1107" s="412">
        <v>0</v>
      </c>
      <c r="W1107" s="412">
        <v>0</v>
      </c>
      <c r="X1107" s="412">
        <v>2</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x14ac:dyDescent="0.2">
      <c r="A1108" s="150" t="s">
        <v>239</v>
      </c>
      <c r="B1108" s="151" t="s">
        <v>276</v>
      </c>
      <c r="C1108" s="152" t="s">
        <v>285</v>
      </c>
      <c r="D1108" s="404" t="s">
        <v>238</v>
      </c>
      <c r="E1108" s="412">
        <v>0</v>
      </c>
      <c r="F1108" s="412">
        <v>4.88</v>
      </c>
      <c r="G1108" s="412">
        <v>0.38</v>
      </c>
      <c r="H1108" s="412">
        <v>0</v>
      </c>
      <c r="I1108" s="412">
        <v>0</v>
      </c>
      <c r="J1108" s="412">
        <v>0</v>
      </c>
      <c r="K1108" s="412">
        <v>0</v>
      </c>
      <c r="L1108" s="412">
        <v>0</v>
      </c>
      <c r="M1108" s="412">
        <v>0</v>
      </c>
      <c r="N1108" s="412">
        <v>5.26</v>
      </c>
      <c r="O1108" s="412">
        <v>0</v>
      </c>
      <c r="P1108" s="412">
        <v>10</v>
      </c>
      <c r="Q1108" s="412">
        <v>1</v>
      </c>
      <c r="R1108" s="412">
        <v>0</v>
      </c>
      <c r="S1108" s="412">
        <v>0</v>
      </c>
      <c r="T1108" s="412">
        <v>0</v>
      </c>
      <c r="U1108" s="412">
        <v>0</v>
      </c>
      <c r="V1108" s="412">
        <v>0</v>
      </c>
      <c r="W1108" s="412">
        <v>0</v>
      </c>
      <c r="X1108" s="412">
        <v>11</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x14ac:dyDescent="0.2">
      <c r="A1109" s="150" t="s">
        <v>241</v>
      </c>
      <c r="B1109" s="151" t="s">
        <v>276</v>
      </c>
      <c r="C1109" s="152" t="s">
        <v>277</v>
      </c>
      <c r="D1109" s="404" t="s">
        <v>240</v>
      </c>
      <c r="E1109" s="412">
        <v>0</v>
      </c>
      <c r="F1109" s="412">
        <v>35.299999999999997</v>
      </c>
      <c r="G1109" s="412">
        <v>3.9</v>
      </c>
      <c r="H1109" s="412">
        <v>6.2</v>
      </c>
      <c r="I1109" s="412">
        <v>2</v>
      </c>
      <c r="J1109" s="412">
        <v>2.4</v>
      </c>
      <c r="K1109" s="412">
        <v>0</v>
      </c>
      <c r="L1109" s="412">
        <v>0</v>
      </c>
      <c r="M1109" s="412">
        <v>0</v>
      </c>
      <c r="N1109" s="412">
        <v>49.9</v>
      </c>
      <c r="O1109" s="412">
        <v>0</v>
      </c>
      <c r="P1109" s="412">
        <v>53</v>
      </c>
      <c r="Q1109" s="412">
        <v>5</v>
      </c>
      <c r="R1109" s="412">
        <v>7</v>
      </c>
      <c r="S1109" s="412">
        <v>3</v>
      </c>
      <c r="T1109" s="412">
        <v>2</v>
      </c>
      <c r="U1109" s="412">
        <v>0</v>
      </c>
      <c r="V1109" s="412">
        <v>0</v>
      </c>
      <c r="W1109" s="412">
        <v>0</v>
      </c>
      <c r="X1109" s="412">
        <v>70</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x14ac:dyDescent="0.2">
      <c r="A1110" s="150" t="s">
        <v>100</v>
      </c>
      <c r="B1110" s="151" t="s">
        <v>284</v>
      </c>
      <c r="C1110" s="152" t="s">
        <v>278</v>
      </c>
      <c r="D1110" s="404" t="s">
        <v>99</v>
      </c>
      <c r="E1110" s="412">
        <v>0</v>
      </c>
      <c r="F1110" s="412">
        <v>4.5</v>
      </c>
      <c r="G1110" s="412">
        <v>0.5</v>
      </c>
      <c r="H1110" s="412">
        <v>0.5</v>
      </c>
      <c r="I1110" s="412">
        <v>0</v>
      </c>
      <c r="J1110" s="412">
        <v>0</v>
      </c>
      <c r="K1110" s="412">
        <v>0.5</v>
      </c>
      <c r="L1110" s="412">
        <v>0</v>
      </c>
      <c r="M1110" s="412">
        <v>0</v>
      </c>
      <c r="N1110" s="412">
        <v>6</v>
      </c>
      <c r="O1110" s="412">
        <v>0</v>
      </c>
      <c r="P1110" s="412">
        <v>9</v>
      </c>
      <c r="Q1110" s="412">
        <v>1</v>
      </c>
      <c r="R1110" s="412">
        <v>1</v>
      </c>
      <c r="S1110" s="412">
        <v>0</v>
      </c>
      <c r="T1110" s="412">
        <v>0</v>
      </c>
      <c r="U1110" s="412">
        <v>1</v>
      </c>
      <c r="V1110" s="412">
        <v>0</v>
      </c>
      <c r="W1110" s="412">
        <v>0</v>
      </c>
      <c r="X1110" s="412">
        <v>12</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x14ac:dyDescent="0.2">
      <c r="A1111" s="150" t="s">
        <v>102</v>
      </c>
      <c r="B1111" s="151" t="s">
        <v>284</v>
      </c>
      <c r="C1111" s="152" t="s">
        <v>278</v>
      </c>
      <c r="D1111" s="404" t="s">
        <v>101</v>
      </c>
      <c r="E1111" s="412">
        <v>0</v>
      </c>
      <c r="F1111" s="412">
        <v>0.9</v>
      </c>
      <c r="G1111" s="412">
        <v>0</v>
      </c>
      <c r="H1111" s="412">
        <v>0</v>
      </c>
      <c r="I1111" s="412">
        <v>0.5</v>
      </c>
      <c r="J1111" s="412">
        <v>0</v>
      </c>
      <c r="K1111" s="412">
        <v>0</v>
      </c>
      <c r="L1111" s="412">
        <v>0</v>
      </c>
      <c r="M1111" s="412">
        <v>0</v>
      </c>
      <c r="N1111" s="412">
        <v>1.4</v>
      </c>
      <c r="O1111" s="412">
        <v>0</v>
      </c>
      <c r="P1111" s="412">
        <v>2</v>
      </c>
      <c r="Q1111" s="412">
        <v>0</v>
      </c>
      <c r="R1111" s="412">
        <v>0</v>
      </c>
      <c r="S1111" s="412">
        <v>1</v>
      </c>
      <c r="T1111" s="412">
        <v>0</v>
      </c>
      <c r="U1111" s="412">
        <v>0</v>
      </c>
      <c r="V1111" s="412">
        <v>0</v>
      </c>
      <c r="W1111" s="412">
        <v>0</v>
      </c>
      <c r="X1111" s="412">
        <v>3</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x14ac:dyDescent="0.2">
      <c r="A1112" s="150" t="s">
        <v>243</v>
      </c>
      <c r="B1112" s="151" t="s">
        <v>276</v>
      </c>
      <c r="C1112" s="152" t="s">
        <v>279</v>
      </c>
      <c r="D1112" s="404" t="s">
        <v>242</v>
      </c>
      <c r="E1112" s="412">
        <v>0</v>
      </c>
      <c r="F1112" s="412">
        <v>0.5</v>
      </c>
      <c r="G1112" s="412">
        <v>0</v>
      </c>
      <c r="H1112" s="412">
        <v>0</v>
      </c>
      <c r="I1112" s="412">
        <v>0</v>
      </c>
      <c r="J1112" s="412">
        <v>0</v>
      </c>
      <c r="K1112" s="412">
        <v>0</v>
      </c>
      <c r="L1112" s="412">
        <v>0</v>
      </c>
      <c r="M1112" s="412">
        <v>0</v>
      </c>
      <c r="N1112" s="412">
        <v>0.5</v>
      </c>
      <c r="O1112" s="412">
        <v>0</v>
      </c>
      <c r="P1112" s="412">
        <v>1</v>
      </c>
      <c r="Q1112" s="412">
        <v>0</v>
      </c>
      <c r="R1112" s="412">
        <v>0</v>
      </c>
      <c r="S1112" s="412">
        <v>0</v>
      </c>
      <c r="T1112" s="412">
        <v>0</v>
      </c>
      <c r="U1112" s="412">
        <v>0</v>
      </c>
      <c r="V1112" s="412">
        <v>0</v>
      </c>
      <c r="W1112" s="412">
        <v>0</v>
      </c>
      <c r="X1112" s="412">
        <v>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x14ac:dyDescent="0.2">
      <c r="A1113" s="150" t="s">
        <v>245</v>
      </c>
      <c r="B1113" s="151" t="s">
        <v>276</v>
      </c>
      <c r="C1113" s="152" t="s">
        <v>277</v>
      </c>
      <c r="D1113" s="404" t="s">
        <v>244</v>
      </c>
      <c r="E1113" s="412">
        <v>0</v>
      </c>
      <c r="F1113" s="412">
        <v>8.67</v>
      </c>
      <c r="G1113" s="412">
        <v>0.78</v>
      </c>
      <c r="H1113" s="412">
        <v>0.89</v>
      </c>
      <c r="I1113" s="412">
        <v>0</v>
      </c>
      <c r="J1113" s="412">
        <v>0</v>
      </c>
      <c r="K1113" s="412">
        <v>0</v>
      </c>
      <c r="L1113" s="412">
        <v>0</v>
      </c>
      <c r="M1113" s="412">
        <v>0</v>
      </c>
      <c r="N1113" s="412">
        <v>10.34</v>
      </c>
      <c r="O1113" s="412">
        <v>0</v>
      </c>
      <c r="P1113" s="412">
        <v>13</v>
      </c>
      <c r="Q1113" s="412">
        <v>1</v>
      </c>
      <c r="R1113" s="412">
        <v>1</v>
      </c>
      <c r="S1113" s="412">
        <v>0</v>
      </c>
      <c r="T1113" s="412">
        <v>0</v>
      </c>
      <c r="U1113" s="412">
        <v>0</v>
      </c>
      <c r="V1113" s="412">
        <v>0</v>
      </c>
      <c r="W1113" s="412">
        <v>0</v>
      </c>
      <c r="X1113" s="412">
        <v>15</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x14ac:dyDescent="0.2">
      <c r="A1114" s="150" t="s">
        <v>247</v>
      </c>
      <c r="B1114" s="151" t="s">
        <v>276</v>
      </c>
      <c r="C1114" s="152" t="s">
        <v>277</v>
      </c>
      <c r="D1114" s="404" t="s">
        <v>246</v>
      </c>
      <c r="E1114" s="412">
        <v>0</v>
      </c>
      <c r="F1114" s="412">
        <v>9.8000000000000007</v>
      </c>
      <c r="G1114" s="412">
        <v>0.4</v>
      </c>
      <c r="H1114" s="412">
        <v>0</v>
      </c>
      <c r="I1114" s="412">
        <v>0</v>
      </c>
      <c r="J1114" s="412">
        <v>0.4</v>
      </c>
      <c r="K1114" s="412">
        <v>0</v>
      </c>
      <c r="L1114" s="412">
        <v>0</v>
      </c>
      <c r="M1114" s="412">
        <v>0</v>
      </c>
      <c r="N1114" s="412">
        <v>10.600000000000001</v>
      </c>
      <c r="O1114" s="412">
        <v>0</v>
      </c>
      <c r="P1114" s="412">
        <v>22</v>
      </c>
      <c r="Q1114" s="412">
        <v>1</v>
      </c>
      <c r="R1114" s="412">
        <v>0</v>
      </c>
      <c r="S1114" s="412">
        <v>0</v>
      </c>
      <c r="T1114" s="412">
        <v>1</v>
      </c>
      <c r="U1114" s="412">
        <v>0</v>
      </c>
      <c r="V1114" s="412">
        <v>0</v>
      </c>
      <c r="W1114" s="412">
        <v>0</v>
      </c>
      <c r="X1114" s="412">
        <v>24</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x14ac:dyDescent="0.2">
      <c r="A1115" s="150" t="s">
        <v>249</v>
      </c>
      <c r="B1115" s="151" t="s">
        <v>276</v>
      </c>
      <c r="C1115" s="152" t="s">
        <v>278</v>
      </c>
      <c r="D1115" s="404" t="s">
        <v>248</v>
      </c>
      <c r="E1115" s="412">
        <v>0</v>
      </c>
      <c r="F1115" s="412">
        <v>3.5</v>
      </c>
      <c r="G1115" s="412">
        <v>0.5</v>
      </c>
      <c r="H1115" s="412">
        <v>0</v>
      </c>
      <c r="I1115" s="412">
        <v>0</v>
      </c>
      <c r="J1115" s="412">
        <v>0</v>
      </c>
      <c r="K1115" s="412">
        <v>0</v>
      </c>
      <c r="L1115" s="412">
        <v>0</v>
      </c>
      <c r="M1115" s="412">
        <v>0</v>
      </c>
      <c r="N1115" s="412">
        <v>4</v>
      </c>
      <c r="O1115" s="412">
        <v>0</v>
      </c>
      <c r="P1115" s="412">
        <v>7</v>
      </c>
      <c r="Q1115" s="412">
        <v>1</v>
      </c>
      <c r="R1115" s="412">
        <v>0</v>
      </c>
      <c r="S1115" s="412">
        <v>0</v>
      </c>
      <c r="T1115" s="412">
        <v>0</v>
      </c>
      <c r="U1115" s="412">
        <v>0</v>
      </c>
      <c r="V1115" s="412">
        <v>0</v>
      </c>
      <c r="W1115" s="412">
        <v>0</v>
      </c>
      <c r="X1115" s="412">
        <v>8</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x14ac:dyDescent="0.2">
      <c r="A1116" s="150" t="s">
        <v>251</v>
      </c>
      <c r="B1116" s="151" t="s">
        <v>276</v>
      </c>
      <c r="C1116" s="152" t="s">
        <v>285</v>
      </c>
      <c r="D1116" s="404" t="s">
        <v>250</v>
      </c>
      <c r="E1116" s="412">
        <v>0.5</v>
      </c>
      <c r="F1116" s="412">
        <v>3.75</v>
      </c>
      <c r="G1116" s="412">
        <v>0</v>
      </c>
      <c r="H1116" s="412">
        <v>0</v>
      </c>
      <c r="I1116" s="412">
        <v>0</v>
      </c>
      <c r="J1116" s="412">
        <v>0</v>
      </c>
      <c r="K1116" s="412">
        <v>0</v>
      </c>
      <c r="L1116" s="412">
        <v>0</v>
      </c>
      <c r="M1116" s="412">
        <v>0</v>
      </c>
      <c r="N1116" s="412">
        <v>4.25</v>
      </c>
      <c r="O1116" s="412">
        <v>0</v>
      </c>
      <c r="P1116" s="412">
        <v>9</v>
      </c>
      <c r="Q1116" s="412">
        <v>0</v>
      </c>
      <c r="R1116" s="412">
        <v>0</v>
      </c>
      <c r="S1116" s="412">
        <v>0</v>
      </c>
      <c r="T1116" s="412">
        <v>0</v>
      </c>
      <c r="U1116" s="412">
        <v>0</v>
      </c>
      <c r="V1116" s="412">
        <v>0</v>
      </c>
      <c r="W1116" s="412">
        <v>0</v>
      </c>
      <c r="X1116" s="412">
        <v>9</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x14ac:dyDescent="0.2">
      <c r="A1117" s="150" t="s">
        <v>253</v>
      </c>
      <c r="B1117" s="151" t="s">
        <v>292</v>
      </c>
      <c r="C1117" s="152" t="s">
        <v>128</v>
      </c>
      <c r="D1117" s="404" t="s">
        <v>252</v>
      </c>
      <c r="E1117" s="412">
        <v>0</v>
      </c>
      <c r="F1117" s="412">
        <v>0</v>
      </c>
      <c r="G1117" s="412">
        <v>0</v>
      </c>
      <c r="H1117" s="412">
        <v>0</v>
      </c>
      <c r="I1117" s="412">
        <v>0</v>
      </c>
      <c r="J1117" s="412">
        <v>0</v>
      </c>
      <c r="K1117" s="412">
        <v>0</v>
      </c>
      <c r="L1117" s="412">
        <v>0</v>
      </c>
      <c r="M1117" s="412">
        <v>0</v>
      </c>
      <c r="N1117" s="412">
        <v>0</v>
      </c>
      <c r="O1117" s="412">
        <v>0</v>
      </c>
      <c r="P1117" s="412">
        <v>0</v>
      </c>
      <c r="Q1117" s="412">
        <v>0</v>
      </c>
      <c r="R1117" s="412">
        <v>0</v>
      </c>
      <c r="S1117" s="412">
        <v>0</v>
      </c>
      <c r="T1117" s="412">
        <v>0</v>
      </c>
      <c r="U1117" s="412">
        <v>0</v>
      </c>
      <c r="V1117" s="412">
        <v>0</v>
      </c>
      <c r="W1117" s="412">
        <v>0</v>
      </c>
      <c r="X1117" s="412">
        <v>0</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x14ac:dyDescent="0.2">
      <c r="A1118" s="150" t="s">
        <v>255</v>
      </c>
      <c r="B1118" s="151" t="s">
        <v>276</v>
      </c>
      <c r="C1118" s="152" t="s">
        <v>69</v>
      </c>
      <c r="D1118" s="404" t="s">
        <v>254</v>
      </c>
      <c r="E1118" s="412">
        <v>0</v>
      </c>
      <c r="F1118" s="412">
        <v>10.9</v>
      </c>
      <c r="G1118" s="412">
        <v>0.4</v>
      </c>
      <c r="H1118" s="412">
        <v>0</v>
      </c>
      <c r="I1118" s="412">
        <v>0</v>
      </c>
      <c r="J1118" s="412">
        <v>0</v>
      </c>
      <c r="K1118" s="412">
        <v>0.5</v>
      </c>
      <c r="L1118" s="412">
        <v>0</v>
      </c>
      <c r="M1118" s="412">
        <v>0</v>
      </c>
      <c r="N1118" s="412">
        <v>11.8</v>
      </c>
      <c r="O1118" s="412">
        <v>0</v>
      </c>
      <c r="P1118" s="412">
        <v>23</v>
      </c>
      <c r="Q1118" s="412">
        <v>1</v>
      </c>
      <c r="R1118" s="412">
        <v>0</v>
      </c>
      <c r="S1118" s="412">
        <v>0</v>
      </c>
      <c r="T1118" s="412">
        <v>0</v>
      </c>
      <c r="U1118" s="412">
        <v>1</v>
      </c>
      <c r="V1118" s="412">
        <v>0</v>
      </c>
      <c r="W1118" s="412">
        <v>0</v>
      </c>
      <c r="X1118" s="412">
        <v>25</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x14ac:dyDescent="0.2">
      <c r="A1119" s="150" t="s">
        <v>257</v>
      </c>
      <c r="B1119" s="151" t="s">
        <v>276</v>
      </c>
      <c r="C1119" s="152" t="s">
        <v>278</v>
      </c>
      <c r="D1119" s="404" t="s">
        <v>256</v>
      </c>
      <c r="E1119" s="412">
        <v>0</v>
      </c>
      <c r="F1119" s="412">
        <v>0.5</v>
      </c>
      <c r="G1119" s="412">
        <v>0</v>
      </c>
      <c r="H1119" s="412">
        <v>0.5</v>
      </c>
      <c r="I1119" s="412">
        <v>0</v>
      </c>
      <c r="J1119" s="412">
        <v>0</v>
      </c>
      <c r="K1119" s="412">
        <v>0</v>
      </c>
      <c r="L1119" s="412">
        <v>0</v>
      </c>
      <c r="M1119" s="412">
        <v>0</v>
      </c>
      <c r="N1119" s="412">
        <v>1</v>
      </c>
      <c r="O1119" s="412">
        <v>0</v>
      </c>
      <c r="P1119" s="412">
        <v>1</v>
      </c>
      <c r="Q1119" s="412">
        <v>0</v>
      </c>
      <c r="R1119" s="412">
        <v>1</v>
      </c>
      <c r="S1119" s="412">
        <v>0</v>
      </c>
      <c r="T1119" s="412">
        <v>0</v>
      </c>
      <c r="U1119" s="412">
        <v>0</v>
      </c>
      <c r="V1119" s="412">
        <v>0</v>
      </c>
      <c r="W1119" s="412">
        <v>0</v>
      </c>
      <c r="X1119" s="412">
        <v>2</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x14ac:dyDescent="0.2">
      <c r="A1120" s="150" t="s">
        <v>259</v>
      </c>
      <c r="B1120" s="151" t="s">
        <v>276</v>
      </c>
      <c r="C1120" s="152" t="s">
        <v>279</v>
      </c>
      <c r="D1120" s="404" t="s">
        <v>258</v>
      </c>
      <c r="E1120" s="412">
        <v>0</v>
      </c>
      <c r="F1120" s="412">
        <v>0</v>
      </c>
      <c r="G1120" s="412">
        <v>0</v>
      </c>
      <c r="H1120" s="412">
        <v>0</v>
      </c>
      <c r="I1120" s="412">
        <v>0</v>
      </c>
      <c r="J1120" s="412">
        <v>0</v>
      </c>
      <c r="K1120" s="412">
        <v>0</v>
      </c>
      <c r="L1120" s="412">
        <v>0</v>
      </c>
      <c r="M1120" s="412">
        <v>0</v>
      </c>
      <c r="N1120" s="412">
        <v>0</v>
      </c>
      <c r="O1120" s="412">
        <v>0</v>
      </c>
      <c r="P1120" s="412">
        <v>0</v>
      </c>
      <c r="Q1120" s="412">
        <v>0</v>
      </c>
      <c r="R1120" s="412">
        <v>0</v>
      </c>
      <c r="S1120" s="412">
        <v>0</v>
      </c>
      <c r="T1120" s="412">
        <v>0</v>
      </c>
      <c r="U1120" s="412">
        <v>0</v>
      </c>
      <c r="V1120" s="412">
        <v>0</v>
      </c>
      <c r="W1120" s="412">
        <v>0</v>
      </c>
      <c r="X1120" s="412">
        <v>0</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x14ac:dyDescent="0.2">
      <c r="A1121" s="150" t="s">
        <v>104</v>
      </c>
      <c r="B1121" s="151" t="s">
        <v>284</v>
      </c>
      <c r="C1121" s="152" t="s">
        <v>285</v>
      </c>
      <c r="D1121" s="404" t="s">
        <v>103</v>
      </c>
      <c r="E1121" s="412">
        <v>0.5</v>
      </c>
      <c r="F1121" s="412">
        <v>107.5</v>
      </c>
      <c r="G1121" s="412">
        <v>11.25</v>
      </c>
      <c r="H1121" s="412">
        <v>4.88</v>
      </c>
      <c r="I1121" s="412">
        <v>0.5</v>
      </c>
      <c r="J1121" s="412">
        <v>0</v>
      </c>
      <c r="K1121" s="412">
        <v>0</v>
      </c>
      <c r="L1121" s="412">
        <v>0</v>
      </c>
      <c r="M1121" s="412">
        <v>0</v>
      </c>
      <c r="N1121" s="412">
        <v>124.63</v>
      </c>
      <c r="O1121" s="412">
        <v>0</v>
      </c>
      <c r="P1121" s="412">
        <v>223</v>
      </c>
      <c r="Q1121" s="412">
        <v>24</v>
      </c>
      <c r="R1121" s="412">
        <v>10</v>
      </c>
      <c r="S1121" s="412">
        <v>1</v>
      </c>
      <c r="T1121" s="412">
        <v>0</v>
      </c>
      <c r="U1121" s="412">
        <v>0</v>
      </c>
      <c r="V1121" s="412">
        <v>0</v>
      </c>
      <c r="W1121" s="412">
        <v>0</v>
      </c>
      <c r="X1121" s="412">
        <v>258</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x14ac:dyDescent="0.2">
      <c r="A1122" s="150" t="s">
        <v>261</v>
      </c>
      <c r="B1122" s="151" t="s">
        <v>276</v>
      </c>
      <c r="C1122" s="152" t="s">
        <v>285</v>
      </c>
      <c r="D1122" s="404" t="s">
        <v>260</v>
      </c>
      <c r="E1122" s="412">
        <v>0</v>
      </c>
      <c r="F1122" s="412">
        <v>11.3</v>
      </c>
      <c r="G1122" s="412">
        <v>2.8</v>
      </c>
      <c r="H1122" s="412">
        <v>3</v>
      </c>
      <c r="I1122" s="412">
        <v>0</v>
      </c>
      <c r="J1122" s="412">
        <v>2</v>
      </c>
      <c r="K1122" s="412">
        <v>0</v>
      </c>
      <c r="L1122" s="412">
        <v>0</v>
      </c>
      <c r="M1122" s="412">
        <v>0</v>
      </c>
      <c r="N1122" s="412">
        <v>19.100000000000001</v>
      </c>
      <c r="O1122" s="412">
        <v>0</v>
      </c>
      <c r="P1122" s="412">
        <v>23</v>
      </c>
      <c r="Q1122" s="412">
        <v>6</v>
      </c>
      <c r="R1122" s="412">
        <v>6</v>
      </c>
      <c r="S1122" s="412">
        <v>0</v>
      </c>
      <c r="T1122" s="412">
        <v>4</v>
      </c>
      <c r="U1122" s="412">
        <v>0</v>
      </c>
      <c r="V1122" s="412">
        <v>0</v>
      </c>
      <c r="W1122" s="412">
        <v>0</v>
      </c>
      <c r="X1122" s="412">
        <v>39</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x14ac:dyDescent="0.2">
      <c r="A1123" s="150" t="s">
        <v>263</v>
      </c>
      <c r="B1123" s="151" t="s">
        <v>282</v>
      </c>
      <c r="C1123" s="152" t="s">
        <v>286</v>
      </c>
      <c r="D1123" s="404" t="s">
        <v>262</v>
      </c>
      <c r="E1123" s="412">
        <v>0</v>
      </c>
      <c r="F1123" s="412">
        <v>2</v>
      </c>
      <c r="G1123" s="412">
        <v>0.5</v>
      </c>
      <c r="H1123" s="412">
        <v>0</v>
      </c>
      <c r="I1123" s="412">
        <v>0</v>
      </c>
      <c r="J1123" s="412">
        <v>0</v>
      </c>
      <c r="K1123" s="412">
        <v>0</v>
      </c>
      <c r="L1123" s="412">
        <v>0</v>
      </c>
      <c r="M1123" s="412">
        <v>0</v>
      </c>
      <c r="N1123" s="412">
        <v>2.5</v>
      </c>
      <c r="O1123" s="412">
        <v>0</v>
      </c>
      <c r="P1123" s="412">
        <v>4</v>
      </c>
      <c r="Q1123" s="412">
        <v>1</v>
      </c>
      <c r="R1123" s="412">
        <v>0</v>
      </c>
      <c r="S1123" s="412">
        <v>0</v>
      </c>
      <c r="T1123" s="412">
        <v>0</v>
      </c>
      <c r="U1123" s="412">
        <v>0</v>
      </c>
      <c r="V1123" s="412">
        <v>0</v>
      </c>
      <c r="W1123" s="412">
        <v>0</v>
      </c>
      <c r="X1123" s="412">
        <v>5</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x14ac:dyDescent="0.2">
      <c r="A1124" s="150" t="s">
        <v>265</v>
      </c>
      <c r="B1124" s="151" t="s">
        <v>276</v>
      </c>
      <c r="C1124" s="152" t="s">
        <v>283</v>
      </c>
      <c r="D1124" s="404" t="s">
        <v>264</v>
      </c>
      <c r="E1124" s="412">
        <v>0</v>
      </c>
      <c r="F1124" s="412">
        <v>0.9</v>
      </c>
      <c r="G1124" s="412">
        <v>0</v>
      </c>
      <c r="H1124" s="412">
        <v>0</v>
      </c>
      <c r="I1124" s="412">
        <v>0</v>
      </c>
      <c r="J1124" s="412">
        <v>0</v>
      </c>
      <c r="K1124" s="412">
        <v>0</v>
      </c>
      <c r="L1124" s="412">
        <v>0</v>
      </c>
      <c r="M1124" s="412">
        <v>0</v>
      </c>
      <c r="N1124" s="412">
        <v>0.9</v>
      </c>
      <c r="O1124" s="412">
        <v>0</v>
      </c>
      <c r="P1124" s="412">
        <v>2</v>
      </c>
      <c r="Q1124" s="412">
        <v>0</v>
      </c>
      <c r="R1124" s="412">
        <v>0</v>
      </c>
      <c r="S1124" s="412">
        <v>0</v>
      </c>
      <c r="T1124" s="412">
        <v>0</v>
      </c>
      <c r="U1124" s="412">
        <v>0</v>
      </c>
      <c r="V1124" s="412">
        <v>0</v>
      </c>
      <c r="W1124" s="412">
        <v>0</v>
      </c>
      <c r="X1124" s="412">
        <v>2</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x14ac:dyDescent="0.2">
      <c r="A1125" s="150" t="s">
        <v>267</v>
      </c>
      <c r="B1125" s="151" t="s">
        <v>276</v>
      </c>
      <c r="C1125" s="152" t="s">
        <v>277</v>
      </c>
      <c r="D1125" s="404" t="s">
        <v>266</v>
      </c>
      <c r="E1125" s="412">
        <v>0</v>
      </c>
      <c r="F1125" s="412">
        <v>1.4</v>
      </c>
      <c r="G1125" s="412">
        <v>0</v>
      </c>
      <c r="H1125" s="412">
        <v>0</v>
      </c>
      <c r="I1125" s="412">
        <v>0</v>
      </c>
      <c r="J1125" s="412">
        <v>0</v>
      </c>
      <c r="K1125" s="412">
        <v>0</v>
      </c>
      <c r="L1125" s="412">
        <v>0</v>
      </c>
      <c r="M1125" s="412">
        <v>0</v>
      </c>
      <c r="N1125" s="412">
        <v>1.4</v>
      </c>
      <c r="O1125" s="412">
        <v>0</v>
      </c>
      <c r="P1125" s="412">
        <v>5</v>
      </c>
      <c r="Q1125" s="412">
        <v>0</v>
      </c>
      <c r="R1125" s="412">
        <v>0</v>
      </c>
      <c r="S1125" s="412">
        <v>0</v>
      </c>
      <c r="T1125" s="412">
        <v>0</v>
      </c>
      <c r="U1125" s="412">
        <v>0</v>
      </c>
      <c r="V1125" s="412">
        <v>0</v>
      </c>
      <c r="W1125" s="412">
        <v>0</v>
      </c>
      <c r="X1125" s="412">
        <v>5</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x14ac:dyDescent="0.2">
      <c r="A1126" s="150" t="s">
        <v>269</v>
      </c>
      <c r="B1126" s="151" t="s">
        <v>280</v>
      </c>
      <c r="C1126" s="152" t="s">
        <v>128</v>
      </c>
      <c r="D1126" s="404" t="s">
        <v>268</v>
      </c>
      <c r="E1126" s="412">
        <v>0</v>
      </c>
      <c r="F1126" s="412">
        <v>0.7</v>
      </c>
      <c r="G1126" s="412">
        <v>0</v>
      </c>
      <c r="H1126" s="412">
        <v>0</v>
      </c>
      <c r="I1126" s="412">
        <v>0</v>
      </c>
      <c r="J1126" s="412">
        <v>0</v>
      </c>
      <c r="K1126" s="412">
        <v>0</v>
      </c>
      <c r="L1126" s="412">
        <v>0</v>
      </c>
      <c r="M1126" s="412">
        <v>0</v>
      </c>
      <c r="N1126" s="412">
        <v>0.7</v>
      </c>
      <c r="O1126" s="412">
        <v>0</v>
      </c>
      <c r="P1126" s="412">
        <v>1</v>
      </c>
      <c r="Q1126" s="412">
        <v>0</v>
      </c>
      <c r="R1126" s="412">
        <v>0</v>
      </c>
      <c r="S1126" s="412">
        <v>0</v>
      </c>
      <c r="T1126" s="412">
        <v>0</v>
      </c>
      <c r="U1126" s="412">
        <v>0</v>
      </c>
      <c r="V1126" s="412">
        <v>0</v>
      </c>
      <c r="W1126" s="412">
        <v>0</v>
      </c>
      <c r="X1126" s="412">
        <v>1</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x14ac:dyDescent="0.2">
      <c r="A1127" s="150" t="s">
        <v>272</v>
      </c>
      <c r="B1127" s="151" t="s">
        <v>276</v>
      </c>
      <c r="C1127" s="152" t="s">
        <v>69</v>
      </c>
      <c r="D1127" s="404" t="s">
        <v>271</v>
      </c>
      <c r="E1127" s="412">
        <v>0</v>
      </c>
      <c r="F1127" s="412">
        <v>0</v>
      </c>
      <c r="G1127" s="412">
        <v>0</v>
      </c>
      <c r="H1127" s="412">
        <v>0</v>
      </c>
      <c r="I1127" s="412">
        <v>0</v>
      </c>
      <c r="J1127" s="412">
        <v>0</v>
      </c>
      <c r="K1127" s="412">
        <v>0</v>
      </c>
      <c r="L1127" s="412">
        <v>0</v>
      </c>
      <c r="M1127" s="412">
        <v>0</v>
      </c>
      <c r="N1127" s="412">
        <v>0</v>
      </c>
      <c r="O1127" s="412">
        <v>0</v>
      </c>
      <c r="P1127" s="412">
        <v>0</v>
      </c>
      <c r="Q1127" s="412">
        <v>0</v>
      </c>
      <c r="R1127" s="412">
        <v>0</v>
      </c>
      <c r="S1127" s="412">
        <v>0</v>
      </c>
      <c r="T1127" s="412">
        <v>0</v>
      </c>
      <c r="U1127" s="412">
        <v>0</v>
      </c>
      <c r="V1127" s="412">
        <v>0</v>
      </c>
      <c r="W1127" s="412">
        <v>0</v>
      </c>
      <c r="X1127" s="412">
        <v>0</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x14ac:dyDescent="0.2">
      <c r="A1128" s="150" t="s">
        <v>395</v>
      </c>
      <c r="B1128" s="151" t="s">
        <v>284</v>
      </c>
      <c r="C1128" s="152" t="s">
        <v>293</v>
      </c>
      <c r="D1128" s="404" t="s">
        <v>294</v>
      </c>
      <c r="E1128" s="412">
        <v>0</v>
      </c>
      <c r="F1128" s="412">
        <v>0.4</v>
      </c>
      <c r="G1128" s="412">
        <v>0</v>
      </c>
      <c r="H1128" s="412">
        <v>0</v>
      </c>
      <c r="I1128" s="412">
        <v>0</v>
      </c>
      <c r="J1128" s="412">
        <v>0</v>
      </c>
      <c r="K1128" s="412">
        <v>0</v>
      </c>
      <c r="L1128" s="412">
        <v>0</v>
      </c>
      <c r="M1128" s="412">
        <v>0</v>
      </c>
      <c r="N1128" s="412">
        <v>0.4</v>
      </c>
      <c r="O1128" s="412">
        <v>0</v>
      </c>
      <c r="P1128" s="412">
        <v>1</v>
      </c>
      <c r="Q1128" s="412">
        <v>0</v>
      </c>
      <c r="R1128" s="412">
        <v>0</v>
      </c>
      <c r="S1128" s="412">
        <v>0</v>
      </c>
      <c r="T1128" s="412">
        <v>0</v>
      </c>
      <c r="U1128" s="412">
        <v>0</v>
      </c>
      <c r="V1128" s="412">
        <v>0</v>
      </c>
      <c r="W1128" s="412">
        <v>0</v>
      </c>
      <c r="X1128" s="412">
        <v>1</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x14ac:dyDescent="0.2">
      <c r="A1129" s="150" t="s">
        <v>397</v>
      </c>
      <c r="B1129" s="151" t="s">
        <v>276</v>
      </c>
      <c r="C1129" s="152" t="s">
        <v>277</v>
      </c>
      <c r="D1129" s="404" t="s">
        <v>396</v>
      </c>
      <c r="E1129" s="412">
        <v>0</v>
      </c>
      <c r="F1129" s="412">
        <v>0.88</v>
      </c>
      <c r="G1129" s="412">
        <v>0</v>
      </c>
      <c r="H1129" s="412">
        <v>0</v>
      </c>
      <c r="I1129" s="412">
        <v>0</v>
      </c>
      <c r="J1129" s="412">
        <v>0</v>
      </c>
      <c r="K1129" s="412">
        <v>0</v>
      </c>
      <c r="L1129" s="412">
        <v>0</v>
      </c>
      <c r="M1129" s="412">
        <v>0</v>
      </c>
      <c r="N1129" s="412">
        <v>0.88</v>
      </c>
      <c r="O1129" s="412">
        <v>0</v>
      </c>
      <c r="P1129" s="412">
        <v>2</v>
      </c>
      <c r="Q1129" s="412">
        <v>0</v>
      </c>
      <c r="R1129" s="412">
        <v>0</v>
      </c>
      <c r="S1129" s="412">
        <v>0</v>
      </c>
      <c r="T1129" s="412">
        <v>0</v>
      </c>
      <c r="U1129" s="412">
        <v>0</v>
      </c>
      <c r="V1129" s="412">
        <v>0</v>
      </c>
      <c r="W1129" s="412">
        <v>0</v>
      </c>
      <c r="X1129" s="412">
        <v>2</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x14ac:dyDescent="0.2">
      <c r="A1130" s="150" t="s">
        <v>399</v>
      </c>
      <c r="B1130" s="151" t="s">
        <v>276</v>
      </c>
      <c r="C1130" s="152" t="s">
        <v>279</v>
      </c>
      <c r="D1130" s="404" t="s">
        <v>398</v>
      </c>
      <c r="E1130" s="412">
        <v>0</v>
      </c>
      <c r="F1130" s="412">
        <v>0</v>
      </c>
      <c r="G1130" s="412">
        <v>0.5</v>
      </c>
      <c r="H1130" s="412">
        <v>0</v>
      </c>
      <c r="I1130" s="412">
        <v>0</v>
      </c>
      <c r="J1130" s="412">
        <v>0</v>
      </c>
      <c r="K1130" s="412">
        <v>0</v>
      </c>
      <c r="L1130" s="412">
        <v>0</v>
      </c>
      <c r="M1130" s="412">
        <v>0</v>
      </c>
      <c r="N1130" s="412">
        <v>0.5</v>
      </c>
      <c r="O1130" s="412">
        <v>0</v>
      </c>
      <c r="P1130" s="412">
        <v>0</v>
      </c>
      <c r="Q1130" s="412">
        <v>1</v>
      </c>
      <c r="R1130" s="412">
        <v>0</v>
      </c>
      <c r="S1130" s="412">
        <v>0</v>
      </c>
      <c r="T1130" s="412">
        <v>0</v>
      </c>
      <c r="U1130" s="412">
        <v>0</v>
      </c>
      <c r="V1130" s="412">
        <v>0</v>
      </c>
      <c r="W1130" s="412">
        <v>0</v>
      </c>
      <c r="X1130" s="412">
        <v>1</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x14ac:dyDescent="0.2">
      <c r="A1131" s="150" t="s">
        <v>400</v>
      </c>
      <c r="B1131" s="151" t="s">
        <v>284</v>
      </c>
      <c r="C1131" s="152" t="s">
        <v>279</v>
      </c>
      <c r="D1131" s="404" t="s">
        <v>295</v>
      </c>
      <c r="E1131" s="412">
        <v>0</v>
      </c>
      <c r="F1131" s="412">
        <v>1.38</v>
      </c>
      <c r="G1131" s="412">
        <v>0</v>
      </c>
      <c r="H1131" s="412">
        <v>0</v>
      </c>
      <c r="I1131" s="412">
        <v>0</v>
      </c>
      <c r="J1131" s="412">
        <v>0</v>
      </c>
      <c r="K1131" s="412">
        <v>0</v>
      </c>
      <c r="L1131" s="412">
        <v>0</v>
      </c>
      <c r="M1131" s="412">
        <v>0</v>
      </c>
      <c r="N1131" s="412">
        <v>1.38</v>
      </c>
      <c r="O1131" s="412">
        <v>0</v>
      </c>
      <c r="P1131" s="412">
        <v>3</v>
      </c>
      <c r="Q1131" s="412">
        <v>0</v>
      </c>
      <c r="R1131" s="412">
        <v>0</v>
      </c>
      <c r="S1131" s="412">
        <v>0</v>
      </c>
      <c r="T1131" s="412">
        <v>0</v>
      </c>
      <c r="U1131" s="412">
        <v>0</v>
      </c>
      <c r="V1131" s="412">
        <v>0</v>
      </c>
      <c r="W1131" s="412">
        <v>0</v>
      </c>
      <c r="X1131" s="412">
        <v>3</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x14ac:dyDescent="0.2">
      <c r="A1132" s="150" t="s">
        <v>402</v>
      </c>
      <c r="B1132" s="151" t="s">
        <v>276</v>
      </c>
      <c r="C1132" s="152" t="s">
        <v>279</v>
      </c>
      <c r="D1132" s="404" t="s">
        <v>401</v>
      </c>
      <c r="E1132" s="412">
        <v>0</v>
      </c>
      <c r="F1132" s="412">
        <v>1.63</v>
      </c>
      <c r="G1132" s="412">
        <v>0.5</v>
      </c>
      <c r="H1132" s="412">
        <v>0</v>
      </c>
      <c r="I1132" s="412">
        <v>0</v>
      </c>
      <c r="J1132" s="412">
        <v>0</v>
      </c>
      <c r="K1132" s="412">
        <v>0</v>
      </c>
      <c r="L1132" s="412">
        <v>0</v>
      </c>
      <c r="M1132" s="412">
        <v>0</v>
      </c>
      <c r="N1132" s="412">
        <v>2.13</v>
      </c>
      <c r="O1132" s="412">
        <v>0</v>
      </c>
      <c r="P1132" s="412">
        <v>4</v>
      </c>
      <c r="Q1132" s="412">
        <v>1</v>
      </c>
      <c r="R1132" s="412">
        <v>0</v>
      </c>
      <c r="S1132" s="412">
        <v>0</v>
      </c>
      <c r="T1132" s="412">
        <v>0</v>
      </c>
      <c r="U1132" s="412">
        <v>0</v>
      </c>
      <c r="V1132" s="412">
        <v>0</v>
      </c>
      <c r="W1132" s="412">
        <v>0</v>
      </c>
      <c r="X1132" s="412">
        <v>5</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x14ac:dyDescent="0.2">
      <c r="A1133" s="150" t="s">
        <v>404</v>
      </c>
      <c r="B1133" s="151" t="s">
        <v>282</v>
      </c>
      <c r="C1133" s="152" t="s">
        <v>283</v>
      </c>
      <c r="D1133" s="404" t="s">
        <v>403</v>
      </c>
      <c r="E1133" s="412">
        <v>0</v>
      </c>
      <c r="F1133" s="412">
        <v>2.625</v>
      </c>
      <c r="G1133" s="412">
        <v>0</v>
      </c>
      <c r="H1133" s="412">
        <v>0</v>
      </c>
      <c r="I1133" s="412">
        <v>0</v>
      </c>
      <c r="J1133" s="412">
        <v>0</v>
      </c>
      <c r="K1133" s="412">
        <v>0</v>
      </c>
      <c r="L1133" s="412">
        <v>0</v>
      </c>
      <c r="M1133" s="412">
        <v>0</v>
      </c>
      <c r="N1133" s="412">
        <v>2.625</v>
      </c>
      <c r="O1133" s="412">
        <v>0</v>
      </c>
      <c r="P1133" s="412">
        <v>6</v>
      </c>
      <c r="Q1133" s="412">
        <v>0</v>
      </c>
      <c r="R1133" s="412">
        <v>0</v>
      </c>
      <c r="S1133" s="412">
        <v>0</v>
      </c>
      <c r="T1133" s="412">
        <v>0</v>
      </c>
      <c r="U1133" s="412">
        <v>0</v>
      </c>
      <c r="V1133" s="412">
        <v>0</v>
      </c>
      <c r="W1133" s="412">
        <v>0</v>
      </c>
      <c r="X1133" s="412">
        <v>6</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x14ac:dyDescent="0.2">
      <c r="A1134" s="150" t="s">
        <v>406</v>
      </c>
      <c r="B1134" s="151" t="s">
        <v>276</v>
      </c>
      <c r="C1134" s="152" t="s">
        <v>277</v>
      </c>
      <c r="D1134" s="404" t="s">
        <v>405</v>
      </c>
      <c r="E1134" s="412">
        <v>0</v>
      </c>
      <c r="F1134" s="412">
        <v>2</v>
      </c>
      <c r="G1134" s="412">
        <v>0.5</v>
      </c>
      <c r="H1134" s="412">
        <v>0.5</v>
      </c>
      <c r="I1134" s="412">
        <v>0</v>
      </c>
      <c r="J1134" s="412">
        <v>0</v>
      </c>
      <c r="K1134" s="412">
        <v>0</v>
      </c>
      <c r="L1134" s="412">
        <v>0</v>
      </c>
      <c r="M1134" s="412">
        <v>0</v>
      </c>
      <c r="N1134" s="412">
        <v>3</v>
      </c>
      <c r="O1134" s="412">
        <v>0</v>
      </c>
      <c r="P1134" s="412">
        <v>4</v>
      </c>
      <c r="Q1134" s="412">
        <v>1</v>
      </c>
      <c r="R1134" s="412">
        <v>1</v>
      </c>
      <c r="S1134" s="412">
        <v>0</v>
      </c>
      <c r="T1134" s="412">
        <v>0</v>
      </c>
      <c r="U1134" s="412">
        <v>0</v>
      </c>
      <c r="V1134" s="412">
        <v>0</v>
      </c>
      <c r="W1134" s="412">
        <v>0</v>
      </c>
      <c r="X1134" s="412">
        <v>6</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x14ac:dyDescent="0.2">
      <c r="A1135" s="150" t="s">
        <v>408</v>
      </c>
      <c r="B1135" s="151" t="s">
        <v>282</v>
      </c>
      <c r="C1135" s="152" t="s">
        <v>286</v>
      </c>
      <c r="D1135" s="404" t="s">
        <v>407</v>
      </c>
      <c r="E1135" s="412">
        <v>0</v>
      </c>
      <c r="F1135" s="412">
        <v>1.1000000000000001</v>
      </c>
      <c r="G1135" s="412">
        <v>0</v>
      </c>
      <c r="H1135" s="412">
        <v>0</v>
      </c>
      <c r="I1135" s="412">
        <v>0</v>
      </c>
      <c r="J1135" s="412">
        <v>0</v>
      </c>
      <c r="K1135" s="412">
        <v>0</v>
      </c>
      <c r="L1135" s="412">
        <v>0</v>
      </c>
      <c r="M1135" s="412">
        <v>0</v>
      </c>
      <c r="N1135" s="412">
        <v>1.1000000000000001</v>
      </c>
      <c r="O1135" s="412">
        <v>0</v>
      </c>
      <c r="P1135" s="412">
        <v>3</v>
      </c>
      <c r="Q1135" s="412">
        <v>0</v>
      </c>
      <c r="R1135" s="412">
        <v>0</v>
      </c>
      <c r="S1135" s="412">
        <v>0</v>
      </c>
      <c r="T1135" s="412">
        <v>0</v>
      </c>
      <c r="U1135" s="412">
        <v>0</v>
      </c>
      <c r="V1135" s="412">
        <v>0</v>
      </c>
      <c r="W1135" s="412">
        <v>0</v>
      </c>
      <c r="X1135" s="412">
        <v>3</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x14ac:dyDescent="0.2">
      <c r="A1136" s="150" t="s">
        <v>106</v>
      </c>
      <c r="B1136" s="151" t="s">
        <v>284</v>
      </c>
      <c r="C1136" s="152" t="s">
        <v>293</v>
      </c>
      <c r="D1136" s="404" t="s">
        <v>105</v>
      </c>
      <c r="E1136" s="412">
        <v>0</v>
      </c>
      <c r="F1136" s="412">
        <v>1.8</v>
      </c>
      <c r="G1136" s="412">
        <v>0</v>
      </c>
      <c r="H1136" s="412">
        <v>1</v>
      </c>
      <c r="I1136" s="412">
        <v>0</v>
      </c>
      <c r="J1136" s="412">
        <v>0</v>
      </c>
      <c r="K1136" s="412">
        <v>0</v>
      </c>
      <c r="L1136" s="412">
        <v>0</v>
      </c>
      <c r="M1136" s="412">
        <v>0</v>
      </c>
      <c r="N1136" s="412">
        <v>2.8</v>
      </c>
      <c r="O1136" s="412">
        <v>0</v>
      </c>
      <c r="P1136" s="412">
        <v>4</v>
      </c>
      <c r="Q1136" s="412">
        <v>0</v>
      </c>
      <c r="R1136" s="412">
        <v>2</v>
      </c>
      <c r="S1136" s="412">
        <v>0</v>
      </c>
      <c r="T1136" s="412">
        <v>0</v>
      </c>
      <c r="U1136" s="412">
        <v>0</v>
      </c>
      <c r="V1136" s="412">
        <v>0</v>
      </c>
      <c r="W1136" s="412">
        <v>0</v>
      </c>
      <c r="X1136" s="412">
        <v>6</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x14ac:dyDescent="0.2">
      <c r="A1137" s="150" t="s">
        <v>410</v>
      </c>
      <c r="B1137" s="151" t="s">
        <v>280</v>
      </c>
      <c r="C1137" s="152" t="s">
        <v>128</v>
      </c>
      <c r="D1137" s="404" t="s">
        <v>409</v>
      </c>
      <c r="E1137" s="412">
        <v>0</v>
      </c>
      <c r="F1137" s="412">
        <v>18</v>
      </c>
      <c r="G1137" s="412">
        <v>0</v>
      </c>
      <c r="H1137" s="412">
        <v>0</v>
      </c>
      <c r="I1137" s="412">
        <v>0</v>
      </c>
      <c r="J1137" s="412">
        <v>0</v>
      </c>
      <c r="K1137" s="412">
        <v>0</v>
      </c>
      <c r="L1137" s="412">
        <v>0</v>
      </c>
      <c r="M1137" s="412">
        <v>0</v>
      </c>
      <c r="N1137" s="412">
        <v>18</v>
      </c>
      <c r="O1137" s="412">
        <v>0</v>
      </c>
      <c r="P1137" s="412">
        <v>18</v>
      </c>
      <c r="Q1137" s="412">
        <v>0</v>
      </c>
      <c r="R1137" s="412">
        <v>0</v>
      </c>
      <c r="S1137" s="412">
        <v>0</v>
      </c>
      <c r="T1137" s="412">
        <v>0</v>
      </c>
      <c r="U1137" s="412">
        <v>0</v>
      </c>
      <c r="V1137" s="412">
        <v>0</v>
      </c>
      <c r="W1137" s="412">
        <v>0</v>
      </c>
      <c r="X1137" s="412">
        <v>18</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x14ac:dyDescent="0.2">
      <c r="A1138" s="150" t="s">
        <v>412</v>
      </c>
      <c r="B1138" s="151" t="s">
        <v>276</v>
      </c>
      <c r="C1138" s="152" t="s">
        <v>69</v>
      </c>
      <c r="D1138" s="404" t="s">
        <v>411</v>
      </c>
      <c r="E1138" s="412">
        <v>0</v>
      </c>
      <c r="F1138" s="412">
        <v>4</v>
      </c>
      <c r="G1138" s="412">
        <v>0.5</v>
      </c>
      <c r="H1138" s="412">
        <v>0.88</v>
      </c>
      <c r="I1138" s="412">
        <v>0</v>
      </c>
      <c r="J1138" s="412">
        <v>0</v>
      </c>
      <c r="K1138" s="412">
        <v>0</v>
      </c>
      <c r="L1138" s="412">
        <v>0</v>
      </c>
      <c r="M1138" s="412">
        <v>0</v>
      </c>
      <c r="N1138" s="412">
        <v>5.38</v>
      </c>
      <c r="O1138" s="412">
        <v>0</v>
      </c>
      <c r="P1138" s="412">
        <v>9</v>
      </c>
      <c r="Q1138" s="412">
        <v>1</v>
      </c>
      <c r="R1138" s="412">
        <v>2</v>
      </c>
      <c r="S1138" s="412">
        <v>0</v>
      </c>
      <c r="T1138" s="412">
        <v>0</v>
      </c>
      <c r="U1138" s="412">
        <v>0</v>
      </c>
      <c r="V1138" s="412">
        <v>0</v>
      </c>
      <c r="W1138" s="412">
        <v>0</v>
      </c>
      <c r="X1138" s="412">
        <v>12</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x14ac:dyDescent="0.2">
      <c r="A1139" s="150" t="s">
        <v>414</v>
      </c>
      <c r="B1139" s="151" t="s">
        <v>276</v>
      </c>
      <c r="C1139" s="152" t="s">
        <v>285</v>
      </c>
      <c r="D1139" s="404" t="s">
        <v>413</v>
      </c>
      <c r="E1139" s="412">
        <v>0</v>
      </c>
      <c r="F1139" s="412">
        <v>25.3</v>
      </c>
      <c r="G1139" s="412">
        <v>5.9</v>
      </c>
      <c r="H1139" s="412">
        <v>0.5</v>
      </c>
      <c r="I1139" s="412">
        <v>0.5</v>
      </c>
      <c r="J1139" s="412">
        <v>0</v>
      </c>
      <c r="K1139" s="412">
        <v>0.5</v>
      </c>
      <c r="L1139" s="412">
        <v>0</v>
      </c>
      <c r="M1139" s="412">
        <v>0</v>
      </c>
      <c r="N1139" s="412">
        <v>32.700000000000003</v>
      </c>
      <c r="O1139" s="412">
        <v>0</v>
      </c>
      <c r="P1139" s="412">
        <v>53</v>
      </c>
      <c r="Q1139" s="412">
        <v>13</v>
      </c>
      <c r="R1139" s="412">
        <v>1</v>
      </c>
      <c r="S1139" s="412">
        <v>1</v>
      </c>
      <c r="T1139" s="412">
        <v>0</v>
      </c>
      <c r="U1139" s="412">
        <v>1</v>
      </c>
      <c r="V1139" s="412">
        <v>0</v>
      </c>
      <c r="W1139" s="412">
        <v>0</v>
      </c>
      <c r="X1139" s="412">
        <v>69</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x14ac:dyDescent="0.2">
      <c r="A1140" s="150" t="s">
        <v>416</v>
      </c>
      <c r="B1140" s="151" t="s">
        <v>276</v>
      </c>
      <c r="C1140" s="152" t="s">
        <v>285</v>
      </c>
      <c r="D1140" s="404" t="s">
        <v>415</v>
      </c>
      <c r="E1140" s="412">
        <v>0</v>
      </c>
      <c r="F1140" s="412">
        <v>11.38</v>
      </c>
      <c r="G1140" s="412">
        <v>1.5</v>
      </c>
      <c r="H1140" s="412">
        <v>0</v>
      </c>
      <c r="I1140" s="412">
        <v>0</v>
      </c>
      <c r="J1140" s="412">
        <v>0</v>
      </c>
      <c r="K1140" s="412">
        <v>0</v>
      </c>
      <c r="L1140" s="412">
        <v>0</v>
      </c>
      <c r="M1140" s="412">
        <v>0</v>
      </c>
      <c r="N1140" s="412">
        <v>12.88</v>
      </c>
      <c r="O1140" s="412">
        <v>0</v>
      </c>
      <c r="P1140" s="412">
        <v>25</v>
      </c>
      <c r="Q1140" s="412">
        <v>3</v>
      </c>
      <c r="R1140" s="412">
        <v>0</v>
      </c>
      <c r="S1140" s="412">
        <v>0</v>
      </c>
      <c r="T1140" s="412">
        <v>0</v>
      </c>
      <c r="U1140" s="412">
        <v>0</v>
      </c>
      <c r="V1140" s="412">
        <v>0</v>
      </c>
      <c r="W1140" s="412">
        <v>0</v>
      </c>
      <c r="X1140" s="412">
        <v>28</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x14ac:dyDescent="0.2">
      <c r="A1141" s="150" t="s">
        <v>418</v>
      </c>
      <c r="B1141" s="151" t="s">
        <v>276</v>
      </c>
      <c r="C1141" s="152" t="s">
        <v>277</v>
      </c>
      <c r="D1141" s="404" t="s">
        <v>417</v>
      </c>
      <c r="E1141" s="412">
        <v>0</v>
      </c>
      <c r="F1141" s="412">
        <v>16.25</v>
      </c>
      <c r="G1141" s="412">
        <v>1.5</v>
      </c>
      <c r="H1141" s="412">
        <v>0</v>
      </c>
      <c r="I1141" s="412">
        <v>0</v>
      </c>
      <c r="J1141" s="412">
        <v>0</v>
      </c>
      <c r="K1141" s="412">
        <v>0</v>
      </c>
      <c r="L1141" s="412">
        <v>0</v>
      </c>
      <c r="M1141" s="412">
        <v>0</v>
      </c>
      <c r="N1141" s="412">
        <v>17.75</v>
      </c>
      <c r="O1141" s="412">
        <v>0</v>
      </c>
      <c r="P1141" s="412">
        <v>34</v>
      </c>
      <c r="Q1141" s="412">
        <v>3</v>
      </c>
      <c r="R1141" s="412">
        <v>0</v>
      </c>
      <c r="S1141" s="412">
        <v>0</v>
      </c>
      <c r="T1141" s="412">
        <v>0</v>
      </c>
      <c r="U1141" s="412">
        <v>0</v>
      </c>
      <c r="V1141" s="412">
        <v>0</v>
      </c>
      <c r="W1141" s="412">
        <v>0</v>
      </c>
      <c r="X1141" s="412">
        <v>37</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x14ac:dyDescent="0.2">
      <c r="A1142" s="150" t="s">
        <v>420</v>
      </c>
      <c r="B1142" s="151" t="s">
        <v>276</v>
      </c>
      <c r="C1142" s="152" t="s">
        <v>69</v>
      </c>
      <c r="D1142" s="404" t="s">
        <v>419</v>
      </c>
      <c r="E1142" s="412">
        <v>0</v>
      </c>
      <c r="F1142" s="412">
        <v>1</v>
      </c>
      <c r="G1142" s="412">
        <v>0</v>
      </c>
      <c r="H1142" s="412">
        <v>1</v>
      </c>
      <c r="I1142" s="412">
        <v>0</v>
      </c>
      <c r="J1142" s="412">
        <v>0</v>
      </c>
      <c r="K1142" s="412">
        <v>1</v>
      </c>
      <c r="L1142" s="412">
        <v>0</v>
      </c>
      <c r="M1142" s="412">
        <v>0</v>
      </c>
      <c r="N1142" s="412">
        <v>3</v>
      </c>
      <c r="O1142" s="412">
        <v>0</v>
      </c>
      <c r="P1142" s="412">
        <v>2</v>
      </c>
      <c r="Q1142" s="412">
        <v>0</v>
      </c>
      <c r="R1142" s="412">
        <v>2</v>
      </c>
      <c r="S1142" s="412">
        <v>0</v>
      </c>
      <c r="T1142" s="412">
        <v>0</v>
      </c>
      <c r="U1142" s="412">
        <v>2</v>
      </c>
      <c r="V1142" s="412">
        <v>0</v>
      </c>
      <c r="W1142" s="412">
        <v>0</v>
      </c>
      <c r="X1142" s="412">
        <v>6</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x14ac:dyDescent="0.2">
      <c r="A1143" s="150" t="s">
        <v>422</v>
      </c>
      <c r="B1143" s="151" t="s">
        <v>276</v>
      </c>
      <c r="C1143" s="152" t="s">
        <v>279</v>
      </c>
      <c r="D1143" s="404" t="s">
        <v>421</v>
      </c>
      <c r="E1143" s="412">
        <v>0</v>
      </c>
      <c r="F1143" s="412">
        <v>3.4</v>
      </c>
      <c r="G1143" s="412">
        <v>0</v>
      </c>
      <c r="H1143" s="412">
        <v>0</v>
      </c>
      <c r="I1143" s="412">
        <v>0</v>
      </c>
      <c r="J1143" s="412">
        <v>0</v>
      </c>
      <c r="K1143" s="412">
        <v>0</v>
      </c>
      <c r="L1143" s="412">
        <v>0</v>
      </c>
      <c r="M1143" s="412">
        <v>0</v>
      </c>
      <c r="N1143" s="412">
        <v>3.4</v>
      </c>
      <c r="O1143" s="412">
        <v>0</v>
      </c>
      <c r="P1143" s="412">
        <v>8</v>
      </c>
      <c r="Q1143" s="412">
        <v>0</v>
      </c>
      <c r="R1143" s="412">
        <v>0</v>
      </c>
      <c r="S1143" s="412">
        <v>0</v>
      </c>
      <c r="T1143" s="412">
        <v>0</v>
      </c>
      <c r="U1143" s="412">
        <v>0</v>
      </c>
      <c r="V1143" s="412">
        <v>0</v>
      </c>
      <c r="W1143" s="412">
        <v>0</v>
      </c>
      <c r="X1143" s="412">
        <v>8</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x14ac:dyDescent="0.2">
      <c r="A1144" s="150" t="s">
        <v>424</v>
      </c>
      <c r="B1144" s="151" t="s">
        <v>276</v>
      </c>
      <c r="C1144" s="152" t="s">
        <v>279</v>
      </c>
      <c r="D1144" s="404" t="s">
        <v>423</v>
      </c>
      <c r="E1144" s="412">
        <v>0</v>
      </c>
      <c r="F1144" s="412">
        <v>2</v>
      </c>
      <c r="G1144" s="412">
        <v>0</v>
      </c>
      <c r="H1144" s="412">
        <v>0</v>
      </c>
      <c r="I1144" s="412">
        <v>0</v>
      </c>
      <c r="J1144" s="412">
        <v>0</v>
      </c>
      <c r="K1144" s="412">
        <v>0</v>
      </c>
      <c r="L1144" s="412">
        <v>0</v>
      </c>
      <c r="M1144" s="412">
        <v>0</v>
      </c>
      <c r="N1144" s="412">
        <v>2</v>
      </c>
      <c r="O1144" s="412">
        <v>0</v>
      </c>
      <c r="P1144" s="412">
        <v>4</v>
      </c>
      <c r="Q1144" s="412">
        <v>0</v>
      </c>
      <c r="R1144" s="412">
        <v>0</v>
      </c>
      <c r="S1144" s="412">
        <v>0</v>
      </c>
      <c r="T1144" s="412">
        <v>0</v>
      </c>
      <c r="U1144" s="412">
        <v>0</v>
      </c>
      <c r="V1144" s="412">
        <v>0</v>
      </c>
      <c r="W1144" s="412">
        <v>0</v>
      </c>
      <c r="X1144" s="412">
        <v>4</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x14ac:dyDescent="0.2">
      <c r="A1145" s="150" t="s">
        <v>425</v>
      </c>
      <c r="B1145" s="151" t="s">
        <v>284</v>
      </c>
      <c r="C1145" s="152" t="s">
        <v>283</v>
      </c>
      <c r="D1145" s="404" t="s">
        <v>296</v>
      </c>
      <c r="E1145" s="412">
        <v>0</v>
      </c>
      <c r="F1145" s="412">
        <v>5.5</v>
      </c>
      <c r="G1145" s="412">
        <v>0</v>
      </c>
      <c r="H1145" s="412">
        <v>1</v>
      </c>
      <c r="I1145" s="412">
        <v>0</v>
      </c>
      <c r="J1145" s="412">
        <v>0</v>
      </c>
      <c r="K1145" s="412">
        <v>0</v>
      </c>
      <c r="L1145" s="412">
        <v>0</v>
      </c>
      <c r="M1145" s="412">
        <v>0</v>
      </c>
      <c r="N1145" s="412">
        <v>6.5</v>
      </c>
      <c r="O1145" s="412">
        <v>0</v>
      </c>
      <c r="P1145" s="412">
        <v>11</v>
      </c>
      <c r="Q1145" s="412">
        <v>0</v>
      </c>
      <c r="R1145" s="412">
        <v>2</v>
      </c>
      <c r="S1145" s="412">
        <v>0</v>
      </c>
      <c r="T1145" s="412">
        <v>0</v>
      </c>
      <c r="U1145" s="412">
        <v>0</v>
      </c>
      <c r="V1145" s="412">
        <v>0</v>
      </c>
      <c r="W1145" s="412">
        <v>0</v>
      </c>
      <c r="X1145" s="412">
        <v>13</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x14ac:dyDescent="0.2">
      <c r="A1146" s="150" t="s">
        <v>427</v>
      </c>
      <c r="B1146" s="151" t="s">
        <v>276</v>
      </c>
      <c r="C1146" s="152" t="s">
        <v>286</v>
      </c>
      <c r="D1146" s="404" t="s">
        <v>426</v>
      </c>
      <c r="E1146" s="412">
        <v>0</v>
      </c>
      <c r="F1146" s="412">
        <v>1</v>
      </c>
      <c r="G1146" s="412">
        <v>0.5</v>
      </c>
      <c r="H1146" s="412">
        <v>0</v>
      </c>
      <c r="I1146" s="412">
        <v>0</v>
      </c>
      <c r="J1146" s="412">
        <v>0</v>
      </c>
      <c r="K1146" s="412">
        <v>0</v>
      </c>
      <c r="L1146" s="412">
        <v>0</v>
      </c>
      <c r="M1146" s="412">
        <v>0</v>
      </c>
      <c r="N1146" s="412">
        <v>1.5</v>
      </c>
      <c r="O1146" s="412">
        <v>0</v>
      </c>
      <c r="P1146" s="412">
        <v>2</v>
      </c>
      <c r="Q1146" s="412">
        <v>1</v>
      </c>
      <c r="R1146" s="412">
        <v>0</v>
      </c>
      <c r="S1146" s="412">
        <v>0</v>
      </c>
      <c r="T1146" s="412">
        <v>0</v>
      </c>
      <c r="U1146" s="412">
        <v>0</v>
      </c>
      <c r="V1146" s="412">
        <v>0</v>
      </c>
      <c r="W1146" s="412">
        <v>0</v>
      </c>
      <c r="X1146" s="412">
        <v>3</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x14ac:dyDescent="0.2">
      <c r="A1147" s="150" t="s">
        <v>429</v>
      </c>
      <c r="B1147" s="151" t="s">
        <v>276</v>
      </c>
      <c r="C1147" s="152" t="s">
        <v>277</v>
      </c>
      <c r="D1147" s="404" t="s">
        <v>428</v>
      </c>
      <c r="E1147" s="412">
        <v>0</v>
      </c>
      <c r="F1147" s="412">
        <v>0</v>
      </c>
      <c r="G1147" s="412">
        <v>0</v>
      </c>
      <c r="H1147" s="412">
        <v>0</v>
      </c>
      <c r="I1147" s="412">
        <v>0</v>
      </c>
      <c r="J1147" s="412">
        <v>0</v>
      </c>
      <c r="K1147" s="412">
        <v>0</v>
      </c>
      <c r="L1147" s="412">
        <v>0</v>
      </c>
      <c r="M1147" s="412">
        <v>0</v>
      </c>
      <c r="N1147" s="412">
        <v>0</v>
      </c>
      <c r="O1147" s="412">
        <v>0</v>
      </c>
      <c r="P1147" s="412">
        <v>0</v>
      </c>
      <c r="Q1147" s="412">
        <v>0</v>
      </c>
      <c r="R1147" s="412">
        <v>0</v>
      </c>
      <c r="S1147" s="412">
        <v>0</v>
      </c>
      <c r="T1147" s="412">
        <v>0</v>
      </c>
      <c r="U1147" s="412">
        <v>0</v>
      </c>
      <c r="V1147" s="412">
        <v>0</v>
      </c>
      <c r="W1147" s="412">
        <v>0</v>
      </c>
      <c r="X1147" s="412">
        <v>0</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x14ac:dyDescent="0.2">
      <c r="A1148" s="150" t="s">
        <v>431</v>
      </c>
      <c r="B1148" s="151" t="s">
        <v>276</v>
      </c>
      <c r="C1148" s="152" t="s">
        <v>277</v>
      </c>
      <c r="D1148" s="404" t="s">
        <v>430</v>
      </c>
      <c r="E1148" s="412">
        <v>0</v>
      </c>
      <c r="F1148" s="412">
        <v>4</v>
      </c>
      <c r="G1148" s="412">
        <v>0.88</v>
      </c>
      <c r="H1148" s="412">
        <v>0</v>
      </c>
      <c r="I1148" s="412">
        <v>0</v>
      </c>
      <c r="J1148" s="412">
        <v>0</v>
      </c>
      <c r="K1148" s="412">
        <v>0</v>
      </c>
      <c r="L1148" s="412">
        <v>0</v>
      </c>
      <c r="M1148" s="412">
        <v>0</v>
      </c>
      <c r="N1148" s="412">
        <v>4.88</v>
      </c>
      <c r="O1148" s="412">
        <v>0</v>
      </c>
      <c r="P1148" s="412">
        <v>9</v>
      </c>
      <c r="Q1148" s="412">
        <v>2</v>
      </c>
      <c r="R1148" s="412">
        <v>0</v>
      </c>
      <c r="S1148" s="412">
        <v>0</v>
      </c>
      <c r="T1148" s="412">
        <v>0</v>
      </c>
      <c r="U1148" s="412">
        <v>0</v>
      </c>
      <c r="V1148" s="412">
        <v>0</v>
      </c>
      <c r="W1148" s="412">
        <v>0</v>
      </c>
      <c r="X1148" s="412">
        <v>11</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x14ac:dyDescent="0.2">
      <c r="A1149" s="150" t="s">
        <v>433</v>
      </c>
      <c r="B1149" s="151" t="s">
        <v>276</v>
      </c>
      <c r="C1149" s="152" t="s">
        <v>278</v>
      </c>
      <c r="D1149" s="404" t="s">
        <v>432</v>
      </c>
      <c r="E1149" s="412">
        <v>0</v>
      </c>
      <c r="F1149" s="412">
        <v>0</v>
      </c>
      <c r="G1149" s="412">
        <v>0</v>
      </c>
      <c r="H1149" s="412">
        <v>0</v>
      </c>
      <c r="I1149" s="412">
        <v>0</v>
      </c>
      <c r="J1149" s="412">
        <v>0</v>
      </c>
      <c r="K1149" s="412">
        <v>0</v>
      </c>
      <c r="L1149" s="412">
        <v>0</v>
      </c>
      <c r="M1149" s="412">
        <v>0</v>
      </c>
      <c r="N1149" s="412">
        <v>0</v>
      </c>
      <c r="O1149" s="412">
        <v>0</v>
      </c>
      <c r="P1149" s="412">
        <v>0</v>
      </c>
      <c r="Q1149" s="412">
        <v>0</v>
      </c>
      <c r="R1149" s="412">
        <v>0</v>
      </c>
      <c r="S1149" s="412">
        <v>0</v>
      </c>
      <c r="T1149" s="412">
        <v>0</v>
      </c>
      <c r="U1149" s="412">
        <v>0</v>
      </c>
      <c r="V1149" s="412">
        <v>0</v>
      </c>
      <c r="W1149" s="412">
        <v>0</v>
      </c>
      <c r="X1149" s="412">
        <v>0</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x14ac:dyDescent="0.2">
      <c r="A1150" s="150" t="s">
        <v>435</v>
      </c>
      <c r="B1150" s="151" t="s">
        <v>276</v>
      </c>
      <c r="C1150" s="152" t="s">
        <v>277</v>
      </c>
      <c r="D1150" s="404" t="s">
        <v>434</v>
      </c>
      <c r="E1150" s="412">
        <v>0</v>
      </c>
      <c r="F1150" s="412">
        <v>17.5</v>
      </c>
      <c r="G1150" s="412">
        <v>0</v>
      </c>
      <c r="H1150" s="412">
        <v>0</v>
      </c>
      <c r="I1150" s="412">
        <v>0.5</v>
      </c>
      <c r="J1150" s="412">
        <v>0.5</v>
      </c>
      <c r="K1150" s="412">
        <v>0.5</v>
      </c>
      <c r="L1150" s="412">
        <v>0</v>
      </c>
      <c r="M1150" s="412">
        <v>0</v>
      </c>
      <c r="N1150" s="412">
        <v>19</v>
      </c>
      <c r="O1150" s="412">
        <v>0</v>
      </c>
      <c r="P1150" s="412">
        <v>35</v>
      </c>
      <c r="Q1150" s="412">
        <v>0</v>
      </c>
      <c r="R1150" s="412">
        <v>0</v>
      </c>
      <c r="S1150" s="412">
        <v>1</v>
      </c>
      <c r="T1150" s="412">
        <v>1</v>
      </c>
      <c r="U1150" s="412">
        <v>1</v>
      </c>
      <c r="V1150" s="412">
        <v>0</v>
      </c>
      <c r="W1150" s="412">
        <v>0</v>
      </c>
      <c r="X1150" s="412">
        <v>38</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x14ac:dyDescent="0.2">
      <c r="A1151" s="150" t="s">
        <v>437</v>
      </c>
      <c r="B1151" s="151" t="s">
        <v>280</v>
      </c>
      <c r="C1151" s="152" t="s">
        <v>128</v>
      </c>
      <c r="D1151" s="404" t="s">
        <v>436</v>
      </c>
      <c r="E1151" s="412">
        <v>0</v>
      </c>
      <c r="F1151" s="412">
        <v>0</v>
      </c>
      <c r="G1151" s="412">
        <v>0.5</v>
      </c>
      <c r="H1151" s="412">
        <v>0</v>
      </c>
      <c r="I1151" s="412">
        <v>0</v>
      </c>
      <c r="J1151" s="412">
        <v>0</v>
      </c>
      <c r="K1151" s="412">
        <v>0</v>
      </c>
      <c r="L1151" s="412">
        <v>0</v>
      </c>
      <c r="M1151" s="412">
        <v>0</v>
      </c>
      <c r="N1151" s="412">
        <v>0.5</v>
      </c>
      <c r="O1151" s="412">
        <v>0</v>
      </c>
      <c r="P1151" s="412">
        <v>0</v>
      </c>
      <c r="Q1151" s="412">
        <v>1</v>
      </c>
      <c r="R1151" s="412">
        <v>0</v>
      </c>
      <c r="S1151" s="412">
        <v>0</v>
      </c>
      <c r="T1151" s="412">
        <v>0</v>
      </c>
      <c r="U1151" s="412">
        <v>0</v>
      </c>
      <c r="V1151" s="412">
        <v>0</v>
      </c>
      <c r="W1151" s="412">
        <v>0</v>
      </c>
      <c r="X1151" s="412">
        <v>1</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x14ac:dyDescent="0.2">
      <c r="A1152" s="150" t="s">
        <v>439</v>
      </c>
      <c r="B1152" s="151" t="s">
        <v>276</v>
      </c>
      <c r="C1152" s="152" t="s">
        <v>69</v>
      </c>
      <c r="D1152" s="404" t="s">
        <v>438</v>
      </c>
      <c r="E1152" s="412">
        <v>0</v>
      </c>
      <c r="F1152" s="412">
        <v>0</v>
      </c>
      <c r="G1152" s="412">
        <v>0</v>
      </c>
      <c r="H1152" s="412">
        <v>0</v>
      </c>
      <c r="I1152" s="412">
        <v>0</v>
      </c>
      <c r="J1152" s="412">
        <v>0</v>
      </c>
      <c r="K1152" s="412">
        <v>0</v>
      </c>
      <c r="L1152" s="412">
        <v>0</v>
      </c>
      <c r="M1152" s="412">
        <v>0</v>
      </c>
      <c r="N1152" s="412">
        <v>0</v>
      </c>
      <c r="O1152" s="412">
        <v>0</v>
      </c>
      <c r="P1152" s="412">
        <v>0</v>
      </c>
      <c r="Q1152" s="412">
        <v>0</v>
      </c>
      <c r="R1152" s="412">
        <v>0</v>
      </c>
      <c r="S1152" s="412">
        <v>0</v>
      </c>
      <c r="T1152" s="412">
        <v>0</v>
      </c>
      <c r="U1152" s="412">
        <v>0</v>
      </c>
      <c r="V1152" s="412">
        <v>0</v>
      </c>
      <c r="W1152" s="412">
        <v>0</v>
      </c>
      <c r="X1152" s="412">
        <v>0</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x14ac:dyDescent="0.2">
      <c r="A1153" s="150" t="s">
        <v>440</v>
      </c>
      <c r="B1153" s="151" t="s">
        <v>276</v>
      </c>
      <c r="C1153" s="152" t="s">
        <v>277</v>
      </c>
      <c r="D1153" s="404" t="s">
        <v>297</v>
      </c>
      <c r="E1153" s="412">
        <v>0</v>
      </c>
      <c r="F1153" s="412">
        <v>0.5</v>
      </c>
      <c r="G1153" s="412">
        <v>0</v>
      </c>
      <c r="H1153" s="412">
        <v>0</v>
      </c>
      <c r="I1153" s="412">
        <v>0</v>
      </c>
      <c r="J1153" s="412">
        <v>0</v>
      </c>
      <c r="K1153" s="412">
        <v>0</v>
      </c>
      <c r="L1153" s="412">
        <v>0</v>
      </c>
      <c r="M1153" s="412">
        <v>0</v>
      </c>
      <c r="N1153" s="412">
        <v>0.5</v>
      </c>
      <c r="O1153" s="412">
        <v>0</v>
      </c>
      <c r="P1153" s="412">
        <v>1</v>
      </c>
      <c r="Q1153" s="412">
        <v>0</v>
      </c>
      <c r="R1153" s="412">
        <v>0</v>
      </c>
      <c r="S1153" s="412">
        <v>0</v>
      </c>
      <c r="T1153" s="412">
        <v>0</v>
      </c>
      <c r="U1153" s="412">
        <v>0</v>
      </c>
      <c r="V1153" s="412">
        <v>0</v>
      </c>
      <c r="W1153" s="412">
        <v>0</v>
      </c>
      <c r="X1153" s="412">
        <v>1</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x14ac:dyDescent="0.2">
      <c r="A1154" s="150" t="s">
        <v>442</v>
      </c>
      <c r="B1154" s="151" t="s">
        <v>276</v>
      </c>
      <c r="C1154" s="152" t="s">
        <v>279</v>
      </c>
      <c r="D1154" s="404" t="s">
        <v>441</v>
      </c>
      <c r="E1154" s="412">
        <v>0</v>
      </c>
      <c r="F1154" s="412">
        <v>0.5</v>
      </c>
      <c r="G1154" s="412">
        <v>0</v>
      </c>
      <c r="H1154" s="412">
        <v>0</v>
      </c>
      <c r="I1154" s="412">
        <v>0</v>
      </c>
      <c r="J1154" s="412">
        <v>0</v>
      </c>
      <c r="K1154" s="412">
        <v>0</v>
      </c>
      <c r="L1154" s="412">
        <v>0</v>
      </c>
      <c r="M1154" s="412">
        <v>0</v>
      </c>
      <c r="N1154" s="412">
        <v>0.5</v>
      </c>
      <c r="O1154" s="412">
        <v>0</v>
      </c>
      <c r="P1154" s="412">
        <v>1</v>
      </c>
      <c r="Q1154" s="412">
        <v>0</v>
      </c>
      <c r="R1154" s="412">
        <v>0</v>
      </c>
      <c r="S1154" s="412">
        <v>0</v>
      </c>
      <c r="T1154" s="412">
        <v>0</v>
      </c>
      <c r="U1154" s="412">
        <v>0</v>
      </c>
      <c r="V1154" s="412">
        <v>0</v>
      </c>
      <c r="W1154" s="412">
        <v>0</v>
      </c>
      <c r="X1154" s="412">
        <v>1</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x14ac:dyDescent="0.2">
      <c r="A1155" s="150" t="s">
        <v>444</v>
      </c>
      <c r="B1155" s="151" t="s">
        <v>276</v>
      </c>
      <c r="C1155" s="152" t="s">
        <v>285</v>
      </c>
      <c r="D1155" s="404" t="s">
        <v>443</v>
      </c>
      <c r="E1155" s="412">
        <v>0</v>
      </c>
      <c r="F1155" s="412">
        <v>0.5</v>
      </c>
      <c r="G1155" s="412">
        <v>0.5</v>
      </c>
      <c r="H1155" s="412">
        <v>0</v>
      </c>
      <c r="I1155" s="412">
        <v>0</v>
      </c>
      <c r="J1155" s="412">
        <v>0</v>
      </c>
      <c r="K1155" s="412">
        <v>0</v>
      </c>
      <c r="L1155" s="412">
        <v>0</v>
      </c>
      <c r="M1155" s="412">
        <v>0</v>
      </c>
      <c r="N1155" s="412">
        <v>1</v>
      </c>
      <c r="O1155" s="412">
        <v>0</v>
      </c>
      <c r="P1155" s="412">
        <v>1</v>
      </c>
      <c r="Q1155" s="412">
        <v>1</v>
      </c>
      <c r="R1155" s="412">
        <v>0</v>
      </c>
      <c r="S1155" s="412">
        <v>0</v>
      </c>
      <c r="T1155" s="412">
        <v>0</v>
      </c>
      <c r="U1155" s="412">
        <v>0</v>
      </c>
      <c r="V1155" s="412">
        <v>0</v>
      </c>
      <c r="W1155" s="412">
        <v>0</v>
      </c>
      <c r="X1155" s="412">
        <v>2</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x14ac:dyDescent="0.2">
      <c r="A1156" s="150" t="s">
        <v>446</v>
      </c>
      <c r="B1156" s="151" t="s">
        <v>276</v>
      </c>
      <c r="C1156" s="152" t="s">
        <v>277</v>
      </c>
      <c r="D1156" s="404" t="s">
        <v>445</v>
      </c>
      <c r="E1156" s="412">
        <v>0</v>
      </c>
      <c r="F1156" s="412">
        <v>9.3000000000000007</v>
      </c>
      <c r="G1156" s="412">
        <v>0.5</v>
      </c>
      <c r="H1156" s="412">
        <v>0</v>
      </c>
      <c r="I1156" s="412">
        <v>0</v>
      </c>
      <c r="J1156" s="412">
        <v>0</v>
      </c>
      <c r="K1156" s="412">
        <v>0</v>
      </c>
      <c r="L1156" s="412">
        <v>0</v>
      </c>
      <c r="M1156" s="412">
        <v>0</v>
      </c>
      <c r="N1156" s="412">
        <v>9.8000000000000007</v>
      </c>
      <c r="O1156" s="412">
        <v>0</v>
      </c>
      <c r="P1156" s="412">
        <v>17</v>
      </c>
      <c r="Q1156" s="412">
        <v>1</v>
      </c>
      <c r="R1156" s="412">
        <v>0</v>
      </c>
      <c r="S1156" s="412">
        <v>0</v>
      </c>
      <c r="T1156" s="412">
        <v>0</v>
      </c>
      <c r="U1156" s="412">
        <v>0</v>
      </c>
      <c r="V1156" s="412">
        <v>0</v>
      </c>
      <c r="W1156" s="412">
        <v>0</v>
      </c>
      <c r="X1156" s="412">
        <v>18</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x14ac:dyDescent="0.2">
      <c r="A1157" s="150" t="s">
        <v>448</v>
      </c>
      <c r="B1157" s="151" t="s">
        <v>276</v>
      </c>
      <c r="C1157" s="152" t="s">
        <v>69</v>
      </c>
      <c r="D1157" s="404" t="s">
        <v>447</v>
      </c>
      <c r="E1157" s="412">
        <v>0</v>
      </c>
      <c r="F1157" s="412">
        <v>10.5</v>
      </c>
      <c r="G1157" s="412">
        <v>2</v>
      </c>
      <c r="H1157" s="412">
        <v>0</v>
      </c>
      <c r="I1157" s="412">
        <v>0</v>
      </c>
      <c r="J1157" s="412">
        <v>0</v>
      </c>
      <c r="K1157" s="412">
        <v>0</v>
      </c>
      <c r="L1157" s="412">
        <v>0</v>
      </c>
      <c r="M1157" s="412">
        <v>0</v>
      </c>
      <c r="N1157" s="412">
        <v>12.5</v>
      </c>
      <c r="O1157" s="412">
        <v>0</v>
      </c>
      <c r="P1157" s="412">
        <v>22</v>
      </c>
      <c r="Q1157" s="412">
        <v>4</v>
      </c>
      <c r="R1157" s="412">
        <v>0</v>
      </c>
      <c r="S1157" s="412">
        <v>0</v>
      </c>
      <c r="T1157" s="412">
        <v>0</v>
      </c>
      <c r="U1157" s="412">
        <v>0</v>
      </c>
      <c r="V1157" s="412">
        <v>0</v>
      </c>
      <c r="W1157" s="412">
        <v>0</v>
      </c>
      <c r="X1157" s="412">
        <v>26</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x14ac:dyDescent="0.2">
      <c r="A1158" s="150" t="s">
        <v>450</v>
      </c>
      <c r="B1158" s="151" t="s">
        <v>276</v>
      </c>
      <c r="C1158" s="152" t="s">
        <v>69</v>
      </c>
      <c r="D1158" s="404" t="s">
        <v>449</v>
      </c>
      <c r="E1158" s="412">
        <v>0</v>
      </c>
      <c r="F1158" s="412">
        <v>1.5</v>
      </c>
      <c r="G1158" s="412">
        <v>0</v>
      </c>
      <c r="H1158" s="412">
        <v>0</v>
      </c>
      <c r="I1158" s="412">
        <v>0</v>
      </c>
      <c r="J1158" s="412">
        <v>0</v>
      </c>
      <c r="K1158" s="412">
        <v>0</v>
      </c>
      <c r="L1158" s="412">
        <v>0</v>
      </c>
      <c r="M1158" s="412">
        <v>0</v>
      </c>
      <c r="N1158" s="412">
        <v>1.5</v>
      </c>
      <c r="O1158" s="412">
        <v>0</v>
      </c>
      <c r="P1158" s="412">
        <v>3</v>
      </c>
      <c r="Q1158" s="412">
        <v>0</v>
      </c>
      <c r="R1158" s="412">
        <v>0</v>
      </c>
      <c r="S1158" s="412">
        <v>0</v>
      </c>
      <c r="T1158" s="412">
        <v>0</v>
      </c>
      <c r="U1158" s="412">
        <v>0</v>
      </c>
      <c r="V1158" s="412">
        <v>0</v>
      </c>
      <c r="W1158" s="412">
        <v>0</v>
      </c>
      <c r="X1158" s="412">
        <v>3</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x14ac:dyDescent="0.2">
      <c r="A1159" s="150" t="s">
        <v>452</v>
      </c>
      <c r="B1159" s="151" t="s">
        <v>276</v>
      </c>
      <c r="C1159" s="152" t="s">
        <v>285</v>
      </c>
      <c r="D1159" s="404" t="s">
        <v>451</v>
      </c>
      <c r="E1159" s="412">
        <v>0</v>
      </c>
      <c r="F1159" s="412">
        <v>9</v>
      </c>
      <c r="G1159" s="412">
        <v>2.25</v>
      </c>
      <c r="H1159" s="412">
        <v>0</v>
      </c>
      <c r="I1159" s="412">
        <v>0</v>
      </c>
      <c r="J1159" s="412">
        <v>0</v>
      </c>
      <c r="K1159" s="412">
        <v>0</v>
      </c>
      <c r="L1159" s="412">
        <v>0</v>
      </c>
      <c r="M1159" s="412">
        <v>0</v>
      </c>
      <c r="N1159" s="412">
        <v>11.25</v>
      </c>
      <c r="O1159" s="412">
        <v>0</v>
      </c>
      <c r="P1159" s="412">
        <v>24</v>
      </c>
      <c r="Q1159" s="412">
        <v>5</v>
      </c>
      <c r="R1159" s="412">
        <v>0</v>
      </c>
      <c r="S1159" s="412">
        <v>0</v>
      </c>
      <c r="T1159" s="412">
        <v>0</v>
      </c>
      <c r="U1159" s="412">
        <v>0</v>
      </c>
      <c r="V1159" s="412">
        <v>0</v>
      </c>
      <c r="W1159" s="412">
        <v>0</v>
      </c>
      <c r="X1159" s="412">
        <v>29</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x14ac:dyDescent="0.2">
      <c r="A1160" s="150" t="s">
        <v>454</v>
      </c>
      <c r="B1160" s="151" t="s">
        <v>276</v>
      </c>
      <c r="C1160" s="152" t="s">
        <v>278</v>
      </c>
      <c r="D1160" s="404" t="s">
        <v>453</v>
      </c>
      <c r="E1160" s="412">
        <v>0</v>
      </c>
      <c r="F1160" s="412">
        <v>1.63</v>
      </c>
      <c r="G1160" s="412">
        <v>0.88</v>
      </c>
      <c r="H1160" s="412">
        <v>0</v>
      </c>
      <c r="I1160" s="412">
        <v>0</v>
      </c>
      <c r="J1160" s="412">
        <v>0</v>
      </c>
      <c r="K1160" s="412">
        <v>0</v>
      </c>
      <c r="L1160" s="412">
        <v>0</v>
      </c>
      <c r="M1160" s="412">
        <v>0</v>
      </c>
      <c r="N1160" s="412">
        <v>2.5099999999999998</v>
      </c>
      <c r="O1160" s="412">
        <v>0</v>
      </c>
      <c r="P1160" s="412">
        <v>4</v>
      </c>
      <c r="Q1160" s="412">
        <v>2</v>
      </c>
      <c r="R1160" s="412">
        <v>0</v>
      </c>
      <c r="S1160" s="412">
        <v>0</v>
      </c>
      <c r="T1160" s="412">
        <v>0</v>
      </c>
      <c r="U1160" s="412">
        <v>0</v>
      </c>
      <c r="V1160" s="412">
        <v>0</v>
      </c>
      <c r="W1160" s="412">
        <v>0</v>
      </c>
      <c r="X1160" s="412">
        <v>6</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x14ac:dyDescent="0.2">
      <c r="A1161" s="150" t="s">
        <v>456</v>
      </c>
      <c r="B1161" s="151" t="s">
        <v>282</v>
      </c>
      <c r="C1161" s="152" t="s">
        <v>293</v>
      </c>
      <c r="D1161" s="404" t="s">
        <v>455</v>
      </c>
      <c r="E1161" s="412">
        <v>0</v>
      </c>
      <c r="F1161" s="412">
        <v>0</v>
      </c>
      <c r="G1161" s="412">
        <v>0</v>
      </c>
      <c r="H1161" s="412">
        <v>0</v>
      </c>
      <c r="I1161" s="412">
        <v>0</v>
      </c>
      <c r="J1161" s="412">
        <v>0</v>
      </c>
      <c r="K1161" s="412">
        <v>0</v>
      </c>
      <c r="L1161" s="412">
        <v>0</v>
      </c>
      <c r="M1161" s="412">
        <v>0</v>
      </c>
      <c r="N1161" s="412">
        <v>0</v>
      </c>
      <c r="O1161" s="412">
        <v>0</v>
      </c>
      <c r="P1161" s="412">
        <v>0</v>
      </c>
      <c r="Q1161" s="412">
        <v>0</v>
      </c>
      <c r="R1161" s="412">
        <v>0</v>
      </c>
      <c r="S1161" s="412">
        <v>0</v>
      </c>
      <c r="T1161" s="412">
        <v>0</v>
      </c>
      <c r="U1161" s="412">
        <v>0</v>
      </c>
      <c r="V1161" s="412">
        <v>0</v>
      </c>
      <c r="W1161" s="412">
        <v>0</v>
      </c>
      <c r="X1161" s="412">
        <v>0</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x14ac:dyDescent="0.2">
      <c r="A1162" s="150" t="s">
        <v>458</v>
      </c>
      <c r="B1162" s="151" t="s">
        <v>276</v>
      </c>
      <c r="C1162" s="152" t="s">
        <v>279</v>
      </c>
      <c r="D1162" s="404" t="s">
        <v>457</v>
      </c>
      <c r="E1162" s="412">
        <v>0</v>
      </c>
      <c r="F1162" s="412">
        <v>2.9</v>
      </c>
      <c r="G1162" s="412">
        <v>0</v>
      </c>
      <c r="H1162" s="412">
        <v>0</v>
      </c>
      <c r="I1162" s="412">
        <v>0</v>
      </c>
      <c r="J1162" s="412">
        <v>0</v>
      </c>
      <c r="K1162" s="412">
        <v>0</v>
      </c>
      <c r="L1162" s="412">
        <v>0</v>
      </c>
      <c r="M1162" s="412">
        <v>0</v>
      </c>
      <c r="N1162" s="412">
        <v>2.9</v>
      </c>
      <c r="O1162" s="412">
        <v>0</v>
      </c>
      <c r="P1162" s="412">
        <v>7</v>
      </c>
      <c r="Q1162" s="412">
        <v>0</v>
      </c>
      <c r="R1162" s="412">
        <v>0</v>
      </c>
      <c r="S1162" s="412">
        <v>0</v>
      </c>
      <c r="T1162" s="412">
        <v>0</v>
      </c>
      <c r="U1162" s="412">
        <v>0</v>
      </c>
      <c r="V1162" s="412">
        <v>0</v>
      </c>
      <c r="W1162" s="412">
        <v>0</v>
      </c>
      <c r="X1162" s="412">
        <v>7</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x14ac:dyDescent="0.2">
      <c r="A1163" s="150" t="s">
        <v>460</v>
      </c>
      <c r="B1163" s="151" t="s">
        <v>276</v>
      </c>
      <c r="C1163" s="152" t="s">
        <v>285</v>
      </c>
      <c r="D1163" s="404" t="s">
        <v>459</v>
      </c>
      <c r="E1163" s="412">
        <v>0</v>
      </c>
      <c r="F1163" s="412">
        <v>0.5</v>
      </c>
      <c r="G1163" s="412">
        <v>0</v>
      </c>
      <c r="H1163" s="412">
        <v>0</v>
      </c>
      <c r="I1163" s="412">
        <v>0</v>
      </c>
      <c r="J1163" s="412">
        <v>0</v>
      </c>
      <c r="K1163" s="412">
        <v>0</v>
      </c>
      <c r="L1163" s="412">
        <v>0</v>
      </c>
      <c r="M1163" s="412">
        <v>0</v>
      </c>
      <c r="N1163" s="412">
        <v>0.5</v>
      </c>
      <c r="O1163" s="412">
        <v>0</v>
      </c>
      <c r="P1163" s="412">
        <v>1</v>
      </c>
      <c r="Q1163" s="412">
        <v>0</v>
      </c>
      <c r="R1163" s="412">
        <v>0</v>
      </c>
      <c r="S1163" s="412">
        <v>0</v>
      </c>
      <c r="T1163" s="412">
        <v>0</v>
      </c>
      <c r="U1163" s="412">
        <v>0</v>
      </c>
      <c r="V1163" s="412">
        <v>0</v>
      </c>
      <c r="W1163" s="412">
        <v>0</v>
      </c>
      <c r="X1163" s="412">
        <v>1</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x14ac:dyDescent="0.2">
      <c r="A1164" s="150" t="s">
        <v>462</v>
      </c>
      <c r="B1164" s="151" t="s">
        <v>276</v>
      </c>
      <c r="C1164" s="152" t="s">
        <v>277</v>
      </c>
      <c r="D1164" s="404" t="s">
        <v>461</v>
      </c>
      <c r="E1164" s="412">
        <v>0</v>
      </c>
      <c r="F1164" s="412">
        <v>0</v>
      </c>
      <c r="G1164" s="412">
        <v>0</v>
      </c>
      <c r="H1164" s="412">
        <v>0</v>
      </c>
      <c r="I1164" s="412">
        <v>0</v>
      </c>
      <c r="J1164" s="412">
        <v>0</v>
      </c>
      <c r="K1164" s="412">
        <v>0</v>
      </c>
      <c r="L1164" s="412">
        <v>0</v>
      </c>
      <c r="M1164" s="412">
        <v>0</v>
      </c>
      <c r="N1164" s="412">
        <v>0</v>
      </c>
      <c r="O1164" s="412">
        <v>0</v>
      </c>
      <c r="P1164" s="412">
        <v>0</v>
      </c>
      <c r="Q1164" s="412">
        <v>0</v>
      </c>
      <c r="R1164" s="412">
        <v>0</v>
      </c>
      <c r="S1164" s="412">
        <v>0</v>
      </c>
      <c r="T1164" s="412">
        <v>0</v>
      </c>
      <c r="U1164" s="412">
        <v>0</v>
      </c>
      <c r="V1164" s="412">
        <v>0</v>
      </c>
      <c r="W1164" s="412">
        <v>0</v>
      </c>
      <c r="X1164" s="412">
        <v>0</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x14ac:dyDescent="0.2">
      <c r="A1165" s="150" t="s">
        <v>464</v>
      </c>
      <c r="B1165" s="151" t="s">
        <v>276</v>
      </c>
      <c r="C1165" s="152" t="s">
        <v>277</v>
      </c>
      <c r="D1165" s="404" t="s">
        <v>463</v>
      </c>
      <c r="E1165" s="412">
        <v>0</v>
      </c>
      <c r="F1165" s="412">
        <v>1.75</v>
      </c>
      <c r="G1165" s="412">
        <v>0</v>
      </c>
      <c r="H1165" s="412">
        <v>0</v>
      </c>
      <c r="I1165" s="412">
        <v>0</v>
      </c>
      <c r="J1165" s="412">
        <v>0</v>
      </c>
      <c r="K1165" s="412">
        <v>0</v>
      </c>
      <c r="L1165" s="412">
        <v>0</v>
      </c>
      <c r="M1165" s="412">
        <v>0</v>
      </c>
      <c r="N1165" s="412">
        <v>1.75</v>
      </c>
      <c r="O1165" s="412">
        <v>0</v>
      </c>
      <c r="P1165" s="412">
        <v>4</v>
      </c>
      <c r="Q1165" s="412">
        <v>0</v>
      </c>
      <c r="R1165" s="412">
        <v>0</v>
      </c>
      <c r="S1165" s="412">
        <v>0</v>
      </c>
      <c r="T1165" s="412">
        <v>0</v>
      </c>
      <c r="U1165" s="412">
        <v>0</v>
      </c>
      <c r="V1165" s="412">
        <v>0</v>
      </c>
      <c r="W1165" s="412">
        <v>0</v>
      </c>
      <c r="X1165" s="412">
        <v>4</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x14ac:dyDescent="0.2">
      <c r="A1166" s="150" t="s">
        <v>466</v>
      </c>
      <c r="B1166" s="151" t="s">
        <v>276</v>
      </c>
      <c r="C1166" s="152" t="s">
        <v>69</v>
      </c>
      <c r="D1166" s="404" t="s">
        <v>465</v>
      </c>
      <c r="E1166" s="412">
        <v>0</v>
      </c>
      <c r="F1166" s="412">
        <v>1.5</v>
      </c>
      <c r="G1166" s="412">
        <v>0</v>
      </c>
      <c r="H1166" s="412">
        <v>0</v>
      </c>
      <c r="I1166" s="412">
        <v>0</v>
      </c>
      <c r="J1166" s="412">
        <v>0</v>
      </c>
      <c r="K1166" s="412">
        <v>0</v>
      </c>
      <c r="L1166" s="412">
        <v>0</v>
      </c>
      <c r="M1166" s="412">
        <v>0</v>
      </c>
      <c r="N1166" s="412">
        <v>1.5</v>
      </c>
      <c r="O1166" s="412">
        <v>0</v>
      </c>
      <c r="P1166" s="412">
        <v>3</v>
      </c>
      <c r="Q1166" s="412">
        <v>0</v>
      </c>
      <c r="R1166" s="412">
        <v>0</v>
      </c>
      <c r="S1166" s="412">
        <v>0</v>
      </c>
      <c r="T1166" s="412">
        <v>0</v>
      </c>
      <c r="U1166" s="412">
        <v>0</v>
      </c>
      <c r="V1166" s="412">
        <v>0</v>
      </c>
      <c r="W1166" s="412">
        <v>0</v>
      </c>
      <c r="X1166" s="412">
        <v>3</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x14ac:dyDescent="0.2">
      <c r="A1167" s="150" t="s">
        <v>468</v>
      </c>
      <c r="B1167" s="151" t="s">
        <v>292</v>
      </c>
      <c r="C1167" s="152" t="s">
        <v>128</v>
      </c>
      <c r="D1167" s="404" t="s">
        <v>467</v>
      </c>
      <c r="E1167" s="412">
        <v>0</v>
      </c>
      <c r="F1167" s="412">
        <v>0</v>
      </c>
      <c r="G1167" s="412">
        <v>0</v>
      </c>
      <c r="H1167" s="412">
        <v>0</v>
      </c>
      <c r="I1167" s="412">
        <v>0</v>
      </c>
      <c r="J1167" s="412">
        <v>0</v>
      </c>
      <c r="K1167" s="412">
        <v>0</v>
      </c>
      <c r="L1167" s="412">
        <v>0</v>
      </c>
      <c r="M1167" s="412">
        <v>0</v>
      </c>
      <c r="N1167" s="412">
        <v>0</v>
      </c>
      <c r="O1167" s="412">
        <v>0</v>
      </c>
      <c r="P1167" s="412">
        <v>0</v>
      </c>
      <c r="Q1167" s="412">
        <v>0</v>
      </c>
      <c r="R1167" s="412">
        <v>0</v>
      </c>
      <c r="S1167" s="412">
        <v>0</v>
      </c>
      <c r="T1167" s="412">
        <v>0</v>
      </c>
      <c r="U1167" s="412">
        <v>0</v>
      </c>
      <c r="V1167" s="412">
        <v>0</v>
      </c>
      <c r="W1167" s="412">
        <v>0</v>
      </c>
      <c r="X1167" s="412">
        <v>0</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x14ac:dyDescent="0.2">
      <c r="A1168" s="150" t="s">
        <v>470</v>
      </c>
      <c r="B1168" s="151" t="s">
        <v>276</v>
      </c>
      <c r="C1168" s="152" t="s">
        <v>277</v>
      </c>
      <c r="D1168" s="404" t="s">
        <v>469</v>
      </c>
      <c r="E1168" s="412">
        <v>0</v>
      </c>
      <c r="F1168" s="412">
        <v>10.8</v>
      </c>
      <c r="G1168" s="412">
        <v>0.5</v>
      </c>
      <c r="H1168" s="412">
        <v>0</v>
      </c>
      <c r="I1168" s="412">
        <v>0.5</v>
      </c>
      <c r="J1168" s="412">
        <v>0</v>
      </c>
      <c r="K1168" s="412">
        <v>0.5</v>
      </c>
      <c r="L1168" s="412">
        <v>0</v>
      </c>
      <c r="M1168" s="412">
        <v>0</v>
      </c>
      <c r="N1168" s="412">
        <v>12.3</v>
      </c>
      <c r="O1168" s="412">
        <v>0</v>
      </c>
      <c r="P1168" s="412">
        <v>22</v>
      </c>
      <c r="Q1168" s="412">
        <v>1</v>
      </c>
      <c r="R1168" s="412">
        <v>0</v>
      </c>
      <c r="S1168" s="412">
        <v>1</v>
      </c>
      <c r="T1168" s="412">
        <v>0</v>
      </c>
      <c r="U1168" s="412">
        <v>1</v>
      </c>
      <c r="V1168" s="412">
        <v>0</v>
      </c>
      <c r="W1168" s="412">
        <v>0</v>
      </c>
      <c r="X1168" s="412">
        <v>25</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x14ac:dyDescent="0.2">
      <c r="A1169" s="150" t="s">
        <v>472</v>
      </c>
      <c r="B1169" s="151" t="s">
        <v>292</v>
      </c>
      <c r="C1169" s="152" t="s">
        <v>128</v>
      </c>
      <c r="D1169" s="404" t="s">
        <v>471</v>
      </c>
      <c r="E1169" s="412">
        <v>0</v>
      </c>
      <c r="F1169" s="412">
        <v>0</v>
      </c>
      <c r="G1169" s="412">
        <v>0</v>
      </c>
      <c r="H1169" s="412">
        <v>0</v>
      </c>
      <c r="I1169" s="412">
        <v>0</v>
      </c>
      <c r="J1169" s="412">
        <v>0</v>
      </c>
      <c r="K1169" s="412">
        <v>0</v>
      </c>
      <c r="L1169" s="412">
        <v>0</v>
      </c>
      <c r="M1169" s="412">
        <v>0</v>
      </c>
      <c r="N1169" s="412">
        <v>0</v>
      </c>
      <c r="O1169" s="412">
        <v>0</v>
      </c>
      <c r="P1169" s="412">
        <v>0</v>
      </c>
      <c r="Q1169" s="412">
        <v>0</v>
      </c>
      <c r="R1169" s="412">
        <v>0</v>
      </c>
      <c r="S1169" s="412">
        <v>0</v>
      </c>
      <c r="T1169" s="412">
        <v>0</v>
      </c>
      <c r="U1169" s="412">
        <v>0</v>
      </c>
      <c r="V1169" s="412">
        <v>0</v>
      </c>
      <c r="W1169" s="412">
        <v>0</v>
      </c>
      <c r="X1169" s="412">
        <v>0</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x14ac:dyDescent="0.2">
      <c r="A1170" s="150" t="s">
        <v>473</v>
      </c>
      <c r="B1170" s="151" t="s">
        <v>284</v>
      </c>
      <c r="C1170" s="152" t="s">
        <v>278</v>
      </c>
      <c r="D1170" s="404" t="s">
        <v>298</v>
      </c>
      <c r="E1170" s="412">
        <v>0</v>
      </c>
      <c r="F1170" s="412">
        <v>0</v>
      </c>
      <c r="G1170" s="412">
        <v>0</v>
      </c>
      <c r="H1170" s="412">
        <v>0</v>
      </c>
      <c r="I1170" s="412">
        <v>0</v>
      </c>
      <c r="J1170" s="412">
        <v>0</v>
      </c>
      <c r="K1170" s="412">
        <v>0</v>
      </c>
      <c r="L1170" s="412">
        <v>0</v>
      </c>
      <c r="M1170" s="412">
        <v>0</v>
      </c>
      <c r="N1170" s="412">
        <v>0</v>
      </c>
      <c r="O1170" s="412">
        <v>0</v>
      </c>
      <c r="P1170" s="412">
        <v>0</v>
      </c>
      <c r="Q1170" s="412">
        <v>0</v>
      </c>
      <c r="R1170" s="412">
        <v>0</v>
      </c>
      <c r="S1170" s="412">
        <v>0</v>
      </c>
      <c r="T1170" s="412">
        <v>0</v>
      </c>
      <c r="U1170" s="412">
        <v>0</v>
      </c>
      <c r="V1170" s="412">
        <v>0</v>
      </c>
      <c r="W1170" s="412">
        <v>0</v>
      </c>
      <c r="X1170" s="412">
        <v>0</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x14ac:dyDescent="0.2">
      <c r="A1171" s="150" t="s">
        <v>475</v>
      </c>
      <c r="B1171" s="151" t="s">
        <v>276</v>
      </c>
      <c r="C1171" s="152" t="s">
        <v>283</v>
      </c>
      <c r="D1171" s="404" t="s">
        <v>474</v>
      </c>
      <c r="E1171" s="412">
        <v>0</v>
      </c>
      <c r="F1171" s="412">
        <v>11.88</v>
      </c>
      <c r="G1171" s="412">
        <v>3.75</v>
      </c>
      <c r="H1171" s="412">
        <v>3.5</v>
      </c>
      <c r="I1171" s="412">
        <v>1</v>
      </c>
      <c r="J1171" s="412">
        <v>0.5</v>
      </c>
      <c r="K1171" s="412">
        <v>0</v>
      </c>
      <c r="L1171" s="412">
        <v>0</v>
      </c>
      <c r="M1171" s="412">
        <v>0</v>
      </c>
      <c r="N1171" s="412">
        <v>20.630000000000003</v>
      </c>
      <c r="O1171" s="412">
        <v>0</v>
      </c>
      <c r="P1171" s="412">
        <v>25</v>
      </c>
      <c r="Q1171" s="412">
        <v>8</v>
      </c>
      <c r="R1171" s="412">
        <v>7</v>
      </c>
      <c r="S1171" s="412">
        <v>2</v>
      </c>
      <c r="T1171" s="412">
        <v>1</v>
      </c>
      <c r="U1171" s="412">
        <v>0</v>
      </c>
      <c r="V1171" s="412">
        <v>0</v>
      </c>
      <c r="W1171" s="412">
        <v>0</v>
      </c>
      <c r="X1171" s="412">
        <v>43</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x14ac:dyDescent="0.2">
      <c r="A1172" s="150" t="s">
        <v>476</v>
      </c>
      <c r="B1172" s="151" t="s">
        <v>292</v>
      </c>
      <c r="C1172" s="152" t="s">
        <v>128</v>
      </c>
      <c r="D1172" s="404" t="s">
        <v>299</v>
      </c>
      <c r="E1172" s="412">
        <v>0</v>
      </c>
      <c r="F1172" s="412">
        <v>0</v>
      </c>
      <c r="G1172" s="412">
        <v>0</v>
      </c>
      <c r="H1172" s="412">
        <v>0</v>
      </c>
      <c r="I1172" s="412">
        <v>0</v>
      </c>
      <c r="J1172" s="412">
        <v>0</v>
      </c>
      <c r="K1172" s="412">
        <v>0</v>
      </c>
      <c r="L1172" s="412">
        <v>0</v>
      </c>
      <c r="M1172" s="412">
        <v>0</v>
      </c>
      <c r="N1172" s="412">
        <v>0</v>
      </c>
      <c r="O1172" s="412">
        <v>0</v>
      </c>
      <c r="P1172" s="412">
        <v>0</v>
      </c>
      <c r="Q1172" s="412">
        <v>0</v>
      </c>
      <c r="R1172" s="412">
        <v>0</v>
      </c>
      <c r="S1172" s="412">
        <v>0</v>
      </c>
      <c r="T1172" s="412">
        <v>0</v>
      </c>
      <c r="U1172" s="412">
        <v>0</v>
      </c>
      <c r="V1172" s="412">
        <v>0</v>
      </c>
      <c r="W1172" s="412">
        <v>0</v>
      </c>
      <c r="X1172" s="412">
        <v>0</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x14ac:dyDescent="0.2">
      <c r="A1173" s="150" t="s">
        <v>478</v>
      </c>
      <c r="B1173" s="151" t="s">
        <v>276</v>
      </c>
      <c r="C1173" s="152" t="s">
        <v>279</v>
      </c>
      <c r="D1173" s="404" t="s">
        <v>477</v>
      </c>
      <c r="E1173" s="412">
        <v>0</v>
      </c>
      <c r="F1173" s="412">
        <v>0.38</v>
      </c>
      <c r="G1173" s="412">
        <v>0</v>
      </c>
      <c r="H1173" s="412">
        <v>0</v>
      </c>
      <c r="I1173" s="412">
        <v>0</v>
      </c>
      <c r="J1173" s="412">
        <v>0</v>
      </c>
      <c r="K1173" s="412">
        <v>0</v>
      </c>
      <c r="L1173" s="412">
        <v>0</v>
      </c>
      <c r="M1173" s="412">
        <v>0</v>
      </c>
      <c r="N1173" s="412">
        <v>0.38</v>
      </c>
      <c r="O1173" s="412">
        <v>0</v>
      </c>
      <c r="P1173" s="412">
        <v>1</v>
      </c>
      <c r="Q1173" s="412">
        <v>0</v>
      </c>
      <c r="R1173" s="412">
        <v>0</v>
      </c>
      <c r="S1173" s="412">
        <v>0</v>
      </c>
      <c r="T1173" s="412">
        <v>0</v>
      </c>
      <c r="U1173" s="412">
        <v>0</v>
      </c>
      <c r="V1173" s="412">
        <v>0</v>
      </c>
      <c r="W1173" s="412">
        <v>0</v>
      </c>
      <c r="X1173" s="412">
        <v>1</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x14ac:dyDescent="0.2">
      <c r="A1174" s="150" t="s">
        <v>480</v>
      </c>
      <c r="B1174" s="151" t="s">
        <v>280</v>
      </c>
      <c r="C1174" s="152" t="s">
        <v>128</v>
      </c>
      <c r="D1174" s="404" t="s">
        <v>479</v>
      </c>
      <c r="E1174" s="412">
        <v>0</v>
      </c>
      <c r="F1174" s="412">
        <v>0</v>
      </c>
      <c r="G1174" s="412">
        <v>0</v>
      </c>
      <c r="H1174" s="412">
        <v>0</v>
      </c>
      <c r="I1174" s="412">
        <v>0</v>
      </c>
      <c r="J1174" s="412">
        <v>0</v>
      </c>
      <c r="K1174" s="412">
        <v>0</v>
      </c>
      <c r="L1174" s="412">
        <v>0</v>
      </c>
      <c r="M1174" s="412">
        <v>0</v>
      </c>
      <c r="N1174" s="412">
        <v>0</v>
      </c>
      <c r="O1174" s="412">
        <v>0</v>
      </c>
      <c r="P1174" s="412">
        <v>0</v>
      </c>
      <c r="Q1174" s="412">
        <v>0</v>
      </c>
      <c r="R1174" s="412">
        <v>0</v>
      </c>
      <c r="S1174" s="412">
        <v>0</v>
      </c>
      <c r="T1174" s="412">
        <v>0</v>
      </c>
      <c r="U1174" s="412">
        <v>0</v>
      </c>
      <c r="V1174" s="412">
        <v>0</v>
      </c>
      <c r="W1174" s="412">
        <v>0</v>
      </c>
      <c r="X1174" s="412">
        <v>0</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x14ac:dyDescent="0.2">
      <c r="A1175" s="150" t="s">
        <v>482</v>
      </c>
      <c r="B1175" s="151" t="s">
        <v>276</v>
      </c>
      <c r="C1175" s="152" t="s">
        <v>69</v>
      </c>
      <c r="D1175" s="404" t="s">
        <v>481</v>
      </c>
      <c r="E1175" s="412">
        <v>0</v>
      </c>
      <c r="F1175" s="412">
        <v>1.9</v>
      </c>
      <c r="G1175" s="412">
        <v>0</v>
      </c>
      <c r="H1175" s="412">
        <v>0</v>
      </c>
      <c r="I1175" s="412">
        <v>0</v>
      </c>
      <c r="J1175" s="412">
        <v>0</v>
      </c>
      <c r="K1175" s="412">
        <v>0</v>
      </c>
      <c r="L1175" s="412">
        <v>0</v>
      </c>
      <c r="M1175" s="412">
        <v>0</v>
      </c>
      <c r="N1175" s="412">
        <v>1.9</v>
      </c>
      <c r="O1175" s="412">
        <v>0</v>
      </c>
      <c r="P1175" s="412">
        <v>4</v>
      </c>
      <c r="Q1175" s="412">
        <v>0</v>
      </c>
      <c r="R1175" s="412">
        <v>0</v>
      </c>
      <c r="S1175" s="412">
        <v>0</v>
      </c>
      <c r="T1175" s="412">
        <v>0</v>
      </c>
      <c r="U1175" s="412">
        <v>0</v>
      </c>
      <c r="V1175" s="412">
        <v>0</v>
      </c>
      <c r="W1175" s="412">
        <v>0</v>
      </c>
      <c r="X1175" s="412">
        <v>4</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x14ac:dyDescent="0.2">
      <c r="A1176" s="150" t="s">
        <v>484</v>
      </c>
      <c r="B1176" s="151" t="s">
        <v>276</v>
      </c>
      <c r="C1176" s="152" t="s">
        <v>283</v>
      </c>
      <c r="D1176" s="404" t="s">
        <v>483</v>
      </c>
      <c r="E1176" s="412">
        <v>0</v>
      </c>
      <c r="F1176" s="412">
        <v>1.4898215585174868</v>
      </c>
      <c r="G1176" s="412">
        <v>0</v>
      </c>
      <c r="H1176" s="412">
        <v>0</v>
      </c>
      <c r="I1176" s="412">
        <v>0.9932143723449911</v>
      </c>
      <c r="J1176" s="412">
        <v>0.99321097981387441</v>
      </c>
      <c r="K1176" s="412">
        <v>0</v>
      </c>
      <c r="L1176" s="412">
        <v>0</v>
      </c>
      <c r="M1176" s="412">
        <v>0</v>
      </c>
      <c r="N1176" s="412">
        <v>3.4762469106763523</v>
      </c>
      <c r="O1176" s="412">
        <v>0</v>
      </c>
      <c r="P1176" s="412">
        <v>3</v>
      </c>
      <c r="Q1176" s="412">
        <v>0</v>
      </c>
      <c r="R1176" s="412">
        <v>0</v>
      </c>
      <c r="S1176" s="412">
        <v>1</v>
      </c>
      <c r="T1176" s="412">
        <v>1</v>
      </c>
      <c r="U1176" s="412">
        <v>0</v>
      </c>
      <c r="V1176" s="412">
        <v>0</v>
      </c>
      <c r="W1176" s="412">
        <v>0</v>
      </c>
      <c r="X1176" s="412">
        <v>5</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x14ac:dyDescent="0.2">
      <c r="A1177" s="150" t="s">
        <v>486</v>
      </c>
      <c r="B1177" s="151" t="s">
        <v>280</v>
      </c>
      <c r="C1177" s="152" t="s">
        <v>128</v>
      </c>
      <c r="D1177" s="404" t="s">
        <v>485</v>
      </c>
      <c r="E1177" s="412">
        <v>0</v>
      </c>
      <c r="F1177" s="412">
        <v>0</v>
      </c>
      <c r="G1177" s="412">
        <v>0</v>
      </c>
      <c r="H1177" s="412">
        <v>0</v>
      </c>
      <c r="I1177" s="412">
        <v>0</v>
      </c>
      <c r="J1177" s="412">
        <v>0</v>
      </c>
      <c r="K1177" s="412">
        <v>0</v>
      </c>
      <c r="L1177" s="412">
        <v>0</v>
      </c>
      <c r="M1177" s="412">
        <v>0</v>
      </c>
      <c r="N1177" s="412">
        <v>0</v>
      </c>
      <c r="O1177" s="412">
        <v>0</v>
      </c>
      <c r="P1177" s="412">
        <v>0</v>
      </c>
      <c r="Q1177" s="412">
        <v>0</v>
      </c>
      <c r="R1177" s="412">
        <v>0</v>
      </c>
      <c r="S1177" s="412">
        <v>0</v>
      </c>
      <c r="T1177" s="412">
        <v>0</v>
      </c>
      <c r="U1177" s="412">
        <v>0</v>
      </c>
      <c r="V1177" s="412">
        <v>0</v>
      </c>
      <c r="W1177" s="412">
        <v>0</v>
      </c>
      <c r="X1177" s="412">
        <v>0</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x14ac:dyDescent="0.2">
      <c r="A1178" s="150" t="s">
        <v>488</v>
      </c>
      <c r="B1178" s="151" t="s">
        <v>276</v>
      </c>
      <c r="C1178" s="152" t="s">
        <v>277</v>
      </c>
      <c r="D1178" s="404" t="s">
        <v>487</v>
      </c>
      <c r="E1178" s="412">
        <v>0</v>
      </c>
      <c r="F1178" s="412">
        <v>8</v>
      </c>
      <c r="G1178" s="412">
        <v>0</v>
      </c>
      <c r="H1178" s="412">
        <v>0</v>
      </c>
      <c r="I1178" s="412">
        <v>0</v>
      </c>
      <c r="J1178" s="412">
        <v>0</v>
      </c>
      <c r="K1178" s="412">
        <v>0</v>
      </c>
      <c r="L1178" s="412">
        <v>0</v>
      </c>
      <c r="M1178" s="412">
        <v>0</v>
      </c>
      <c r="N1178" s="412">
        <v>8</v>
      </c>
      <c r="O1178" s="412">
        <v>0</v>
      </c>
      <c r="P1178" s="412">
        <v>16</v>
      </c>
      <c r="Q1178" s="412">
        <v>0</v>
      </c>
      <c r="R1178" s="412">
        <v>0</v>
      </c>
      <c r="S1178" s="412">
        <v>0</v>
      </c>
      <c r="T1178" s="412">
        <v>0</v>
      </c>
      <c r="U1178" s="412">
        <v>0</v>
      </c>
      <c r="V1178" s="412">
        <v>0</v>
      </c>
      <c r="W1178" s="412">
        <v>0</v>
      </c>
      <c r="X1178" s="412">
        <v>16</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x14ac:dyDescent="0.2">
      <c r="A1179" s="150" t="s">
        <v>489</v>
      </c>
      <c r="B1179" s="151" t="s">
        <v>284</v>
      </c>
      <c r="C1179" s="152" t="s">
        <v>293</v>
      </c>
      <c r="D1179" s="404" t="s">
        <v>300</v>
      </c>
      <c r="E1179" s="412">
        <v>0</v>
      </c>
      <c r="F1179" s="412">
        <v>0</v>
      </c>
      <c r="G1179" s="412">
        <v>0</v>
      </c>
      <c r="H1179" s="412">
        <v>0</v>
      </c>
      <c r="I1179" s="412">
        <v>0</v>
      </c>
      <c r="J1179" s="412">
        <v>0</v>
      </c>
      <c r="K1179" s="412">
        <v>0</v>
      </c>
      <c r="L1179" s="412">
        <v>0</v>
      </c>
      <c r="M1179" s="412">
        <v>0</v>
      </c>
      <c r="N1179" s="412">
        <v>0</v>
      </c>
      <c r="O1179" s="412">
        <v>0</v>
      </c>
      <c r="P1179" s="412">
        <v>0</v>
      </c>
      <c r="Q1179" s="412">
        <v>0</v>
      </c>
      <c r="R1179" s="412">
        <v>0</v>
      </c>
      <c r="S1179" s="412">
        <v>0</v>
      </c>
      <c r="T1179" s="412">
        <v>0</v>
      </c>
      <c r="U1179" s="412">
        <v>0</v>
      </c>
      <c r="V1179" s="412">
        <v>0</v>
      </c>
      <c r="W1179" s="412">
        <v>0</v>
      </c>
      <c r="X1179" s="412">
        <v>0</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x14ac:dyDescent="0.2">
      <c r="A1180" s="150" t="s">
        <v>491</v>
      </c>
      <c r="B1180" s="151" t="s">
        <v>276</v>
      </c>
      <c r="C1180" s="152" t="s">
        <v>277</v>
      </c>
      <c r="D1180" s="404" t="s">
        <v>490</v>
      </c>
      <c r="E1180" s="412">
        <v>0</v>
      </c>
      <c r="F1180" s="412">
        <v>0.3</v>
      </c>
      <c r="G1180" s="412">
        <v>0</v>
      </c>
      <c r="H1180" s="412">
        <v>0</v>
      </c>
      <c r="I1180" s="412">
        <v>0</v>
      </c>
      <c r="J1180" s="412">
        <v>0</v>
      </c>
      <c r="K1180" s="412">
        <v>0</v>
      </c>
      <c r="L1180" s="412">
        <v>0</v>
      </c>
      <c r="M1180" s="412">
        <v>0</v>
      </c>
      <c r="N1180" s="412">
        <v>0.3</v>
      </c>
      <c r="O1180" s="412">
        <v>0</v>
      </c>
      <c r="P1180" s="412">
        <v>1</v>
      </c>
      <c r="Q1180" s="412">
        <v>0</v>
      </c>
      <c r="R1180" s="412">
        <v>0</v>
      </c>
      <c r="S1180" s="412">
        <v>0</v>
      </c>
      <c r="T1180" s="412">
        <v>0</v>
      </c>
      <c r="U1180" s="412">
        <v>0</v>
      </c>
      <c r="V1180" s="412">
        <v>0</v>
      </c>
      <c r="W1180" s="412">
        <v>0</v>
      </c>
      <c r="X1180" s="412">
        <v>1</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x14ac:dyDescent="0.2">
      <c r="A1181" s="150" t="s">
        <v>493</v>
      </c>
      <c r="B1181" s="151" t="s">
        <v>276</v>
      </c>
      <c r="C1181" s="152" t="s">
        <v>277</v>
      </c>
      <c r="D1181" s="404" t="s">
        <v>492</v>
      </c>
      <c r="E1181" s="412">
        <v>0</v>
      </c>
      <c r="F1181" s="412">
        <v>1.44939</v>
      </c>
      <c r="G1181" s="412">
        <v>0</v>
      </c>
      <c r="H1181" s="412">
        <v>0</v>
      </c>
      <c r="I1181" s="412">
        <v>0</v>
      </c>
      <c r="J1181" s="412">
        <v>0</v>
      </c>
      <c r="K1181" s="412">
        <v>0</v>
      </c>
      <c r="L1181" s="412">
        <v>0</v>
      </c>
      <c r="M1181" s="412">
        <v>0</v>
      </c>
      <c r="N1181" s="412">
        <v>1.44939</v>
      </c>
      <c r="O1181" s="412">
        <v>0</v>
      </c>
      <c r="P1181" s="412">
        <v>3</v>
      </c>
      <c r="Q1181" s="412">
        <v>0</v>
      </c>
      <c r="R1181" s="412">
        <v>0</v>
      </c>
      <c r="S1181" s="412">
        <v>0</v>
      </c>
      <c r="T1181" s="412">
        <v>0</v>
      </c>
      <c r="U1181" s="412">
        <v>0</v>
      </c>
      <c r="V1181" s="412">
        <v>0</v>
      </c>
      <c r="W1181" s="412">
        <v>0</v>
      </c>
      <c r="X1181" s="412">
        <v>3</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x14ac:dyDescent="0.2">
      <c r="A1182" s="150" t="s">
        <v>495</v>
      </c>
      <c r="B1182" s="151" t="s">
        <v>280</v>
      </c>
      <c r="C1182" s="152" t="s">
        <v>128</v>
      </c>
      <c r="D1182" s="404" t="s">
        <v>494</v>
      </c>
      <c r="E1182" s="412">
        <v>0</v>
      </c>
      <c r="F1182" s="412">
        <v>6.38</v>
      </c>
      <c r="G1182" s="412">
        <v>0.5</v>
      </c>
      <c r="H1182" s="412">
        <v>1</v>
      </c>
      <c r="I1182" s="412">
        <v>0</v>
      </c>
      <c r="J1182" s="412">
        <v>0</v>
      </c>
      <c r="K1182" s="412">
        <v>0</v>
      </c>
      <c r="L1182" s="412">
        <v>0</v>
      </c>
      <c r="M1182" s="412">
        <v>0</v>
      </c>
      <c r="N1182" s="412">
        <v>7.88</v>
      </c>
      <c r="O1182" s="412">
        <v>0</v>
      </c>
      <c r="P1182" s="412">
        <v>12</v>
      </c>
      <c r="Q1182" s="412">
        <v>1</v>
      </c>
      <c r="R1182" s="412">
        <v>2</v>
      </c>
      <c r="S1182" s="412">
        <v>0</v>
      </c>
      <c r="T1182" s="412">
        <v>0</v>
      </c>
      <c r="U1182" s="412">
        <v>0</v>
      </c>
      <c r="V1182" s="412">
        <v>0</v>
      </c>
      <c r="W1182" s="412">
        <v>0</v>
      </c>
      <c r="X1182" s="412">
        <v>15</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x14ac:dyDescent="0.2">
      <c r="A1183" s="150" t="s">
        <v>496</v>
      </c>
      <c r="B1183" s="151" t="s">
        <v>284</v>
      </c>
      <c r="C1183" s="152" t="s">
        <v>286</v>
      </c>
      <c r="D1183" s="404" t="s">
        <v>301</v>
      </c>
      <c r="E1183" s="412">
        <v>0</v>
      </c>
      <c r="F1183" s="412">
        <v>18.38</v>
      </c>
      <c r="G1183" s="412">
        <v>0.88</v>
      </c>
      <c r="H1183" s="412">
        <v>0.75</v>
      </c>
      <c r="I1183" s="412">
        <v>0</v>
      </c>
      <c r="J1183" s="412">
        <v>0</v>
      </c>
      <c r="K1183" s="412">
        <v>0</v>
      </c>
      <c r="L1183" s="412">
        <v>0</v>
      </c>
      <c r="M1183" s="412">
        <v>0</v>
      </c>
      <c r="N1183" s="412">
        <v>20.009999999999998</v>
      </c>
      <c r="O1183" s="412">
        <v>0</v>
      </c>
      <c r="P1183" s="412">
        <v>41</v>
      </c>
      <c r="Q1183" s="412">
        <v>2</v>
      </c>
      <c r="R1183" s="412">
        <v>1</v>
      </c>
      <c r="S1183" s="412">
        <v>0</v>
      </c>
      <c r="T1183" s="412">
        <v>0</v>
      </c>
      <c r="U1183" s="412">
        <v>0</v>
      </c>
      <c r="V1183" s="412">
        <v>0</v>
      </c>
      <c r="W1183" s="412">
        <v>0</v>
      </c>
      <c r="X1183" s="412">
        <v>44</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x14ac:dyDescent="0.2">
      <c r="A1184" s="150" t="s">
        <v>500</v>
      </c>
      <c r="B1184" s="151" t="s">
        <v>276</v>
      </c>
      <c r="C1184" s="152" t="s">
        <v>69</v>
      </c>
      <c r="D1184" s="404" t="s">
        <v>497</v>
      </c>
      <c r="E1184" s="412">
        <v>0</v>
      </c>
      <c r="F1184" s="412">
        <v>0.88</v>
      </c>
      <c r="G1184" s="412">
        <v>0.5</v>
      </c>
      <c r="H1184" s="412">
        <v>0</v>
      </c>
      <c r="I1184" s="412">
        <v>0</v>
      </c>
      <c r="J1184" s="412">
        <v>0</v>
      </c>
      <c r="K1184" s="412">
        <v>0</v>
      </c>
      <c r="L1184" s="412">
        <v>0</v>
      </c>
      <c r="M1184" s="412">
        <v>0</v>
      </c>
      <c r="N1184" s="412">
        <v>1.38</v>
      </c>
      <c r="O1184" s="412">
        <v>0</v>
      </c>
      <c r="P1184" s="412">
        <v>2</v>
      </c>
      <c r="Q1184" s="412">
        <v>1</v>
      </c>
      <c r="R1184" s="412">
        <v>0</v>
      </c>
      <c r="S1184" s="412">
        <v>0</v>
      </c>
      <c r="T1184" s="412">
        <v>0</v>
      </c>
      <c r="U1184" s="412">
        <v>0</v>
      </c>
      <c r="V1184" s="412">
        <v>0</v>
      </c>
      <c r="W1184" s="412">
        <v>0</v>
      </c>
      <c r="X1184" s="412">
        <v>3</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x14ac:dyDescent="0.2">
      <c r="A1185" s="150" t="s">
        <v>502</v>
      </c>
      <c r="B1185" s="151" t="s">
        <v>276</v>
      </c>
      <c r="C1185" s="152" t="s">
        <v>279</v>
      </c>
      <c r="D1185" s="404" t="s">
        <v>501</v>
      </c>
      <c r="E1185" s="412">
        <v>0</v>
      </c>
      <c r="F1185" s="412">
        <v>2</v>
      </c>
      <c r="G1185" s="412">
        <v>1</v>
      </c>
      <c r="H1185" s="412">
        <v>0.9</v>
      </c>
      <c r="I1185" s="412">
        <v>0</v>
      </c>
      <c r="J1185" s="412">
        <v>0</v>
      </c>
      <c r="K1185" s="412">
        <v>0</v>
      </c>
      <c r="L1185" s="412">
        <v>0</v>
      </c>
      <c r="M1185" s="412">
        <v>0</v>
      </c>
      <c r="N1185" s="412">
        <v>3.9</v>
      </c>
      <c r="O1185" s="412">
        <v>0</v>
      </c>
      <c r="P1185" s="412">
        <v>4</v>
      </c>
      <c r="Q1185" s="412">
        <v>2</v>
      </c>
      <c r="R1185" s="412">
        <v>2</v>
      </c>
      <c r="S1185" s="412">
        <v>0</v>
      </c>
      <c r="T1185" s="412">
        <v>0</v>
      </c>
      <c r="U1185" s="412">
        <v>0</v>
      </c>
      <c r="V1185" s="412">
        <v>0</v>
      </c>
      <c r="W1185" s="412">
        <v>0</v>
      </c>
      <c r="X1185" s="412">
        <v>8</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x14ac:dyDescent="0.2">
      <c r="A1186" s="150" t="s">
        <v>504</v>
      </c>
      <c r="B1186" s="151" t="s">
        <v>280</v>
      </c>
      <c r="C1186" s="152" t="s">
        <v>128</v>
      </c>
      <c r="D1186" s="404" t="s">
        <v>503</v>
      </c>
      <c r="E1186" s="412">
        <v>0</v>
      </c>
      <c r="F1186" s="412">
        <v>3.3</v>
      </c>
      <c r="G1186" s="412">
        <v>0</v>
      </c>
      <c r="H1186" s="412">
        <v>1</v>
      </c>
      <c r="I1186" s="412">
        <v>0</v>
      </c>
      <c r="J1186" s="412">
        <v>0</v>
      </c>
      <c r="K1186" s="412">
        <v>0</v>
      </c>
      <c r="L1186" s="412">
        <v>0</v>
      </c>
      <c r="M1186" s="412">
        <v>0</v>
      </c>
      <c r="N1186" s="412">
        <v>4.3</v>
      </c>
      <c r="O1186" s="412">
        <v>0</v>
      </c>
      <c r="P1186" s="412">
        <v>5</v>
      </c>
      <c r="Q1186" s="412">
        <v>0</v>
      </c>
      <c r="R1186" s="412">
        <v>1</v>
      </c>
      <c r="S1186" s="412">
        <v>0</v>
      </c>
      <c r="T1186" s="412">
        <v>0</v>
      </c>
      <c r="U1186" s="412">
        <v>0</v>
      </c>
      <c r="V1186" s="412">
        <v>0</v>
      </c>
      <c r="W1186" s="412">
        <v>0</v>
      </c>
      <c r="X1186" s="412">
        <v>6</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x14ac:dyDescent="0.2">
      <c r="A1187" s="150" t="s">
        <v>505</v>
      </c>
      <c r="B1187" s="151" t="s">
        <v>276</v>
      </c>
      <c r="C1187" s="152" t="s">
        <v>279</v>
      </c>
      <c r="D1187" s="404" t="s">
        <v>302</v>
      </c>
      <c r="E1187" s="412">
        <v>0</v>
      </c>
      <c r="F1187" s="412">
        <v>0</v>
      </c>
      <c r="G1187" s="412">
        <v>0.5</v>
      </c>
      <c r="H1187" s="412">
        <v>0</v>
      </c>
      <c r="I1187" s="412">
        <v>0</v>
      </c>
      <c r="J1187" s="412">
        <v>0</v>
      </c>
      <c r="K1187" s="412">
        <v>0</v>
      </c>
      <c r="L1187" s="412">
        <v>0</v>
      </c>
      <c r="M1187" s="412">
        <v>0</v>
      </c>
      <c r="N1187" s="412">
        <v>0.5</v>
      </c>
      <c r="O1187" s="412">
        <v>0</v>
      </c>
      <c r="P1187" s="412">
        <v>0</v>
      </c>
      <c r="Q1187" s="412">
        <v>1</v>
      </c>
      <c r="R1187" s="412">
        <v>0</v>
      </c>
      <c r="S1187" s="412">
        <v>0</v>
      </c>
      <c r="T1187" s="412">
        <v>0</v>
      </c>
      <c r="U1187" s="412">
        <v>0</v>
      </c>
      <c r="V1187" s="412">
        <v>0</v>
      </c>
      <c r="W1187" s="412">
        <v>0</v>
      </c>
      <c r="X1187" s="412">
        <v>1</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x14ac:dyDescent="0.2">
      <c r="A1188" s="150" t="s">
        <v>507</v>
      </c>
      <c r="B1188" s="151" t="s">
        <v>276</v>
      </c>
      <c r="C1188" s="152" t="s">
        <v>277</v>
      </c>
      <c r="D1188" s="404" t="s">
        <v>506</v>
      </c>
      <c r="E1188" s="412">
        <v>0</v>
      </c>
      <c r="F1188" s="412">
        <v>5.5</v>
      </c>
      <c r="G1188" s="412">
        <v>0.5</v>
      </c>
      <c r="H1188" s="412">
        <v>0</v>
      </c>
      <c r="I1188" s="412">
        <v>0</v>
      </c>
      <c r="J1188" s="412">
        <v>0</v>
      </c>
      <c r="K1188" s="412">
        <v>0.5</v>
      </c>
      <c r="L1188" s="412">
        <v>0</v>
      </c>
      <c r="M1188" s="412">
        <v>0</v>
      </c>
      <c r="N1188" s="412">
        <v>6.5</v>
      </c>
      <c r="O1188" s="412">
        <v>0</v>
      </c>
      <c r="P1188" s="412">
        <v>12</v>
      </c>
      <c r="Q1188" s="412">
        <v>1</v>
      </c>
      <c r="R1188" s="412">
        <v>0</v>
      </c>
      <c r="S1188" s="412">
        <v>0</v>
      </c>
      <c r="T1188" s="412">
        <v>0</v>
      </c>
      <c r="U1188" s="412">
        <v>1</v>
      </c>
      <c r="V1188" s="412">
        <v>0</v>
      </c>
      <c r="W1188" s="412">
        <v>0</v>
      </c>
      <c r="X1188" s="412">
        <v>14</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x14ac:dyDescent="0.2">
      <c r="A1189" s="150" t="s">
        <v>509</v>
      </c>
      <c r="B1189" s="151" t="s">
        <v>280</v>
      </c>
      <c r="C1189" s="152" t="s">
        <v>128</v>
      </c>
      <c r="D1189" s="404" t="s">
        <v>508</v>
      </c>
      <c r="E1189" s="412">
        <v>0</v>
      </c>
      <c r="F1189" s="412">
        <v>0</v>
      </c>
      <c r="G1189" s="412">
        <v>0</v>
      </c>
      <c r="H1189" s="412">
        <v>0</v>
      </c>
      <c r="I1189" s="412">
        <v>0</v>
      </c>
      <c r="J1189" s="412">
        <v>0</v>
      </c>
      <c r="K1189" s="412">
        <v>0</v>
      </c>
      <c r="L1189" s="412">
        <v>0</v>
      </c>
      <c r="M1189" s="412">
        <v>0</v>
      </c>
      <c r="N1189" s="412">
        <v>0</v>
      </c>
      <c r="O1189" s="412">
        <v>0</v>
      </c>
      <c r="P1189" s="412">
        <v>0</v>
      </c>
      <c r="Q1189" s="412">
        <v>0</v>
      </c>
      <c r="R1189" s="412">
        <v>0</v>
      </c>
      <c r="S1189" s="412">
        <v>0</v>
      </c>
      <c r="T1189" s="412">
        <v>0</v>
      </c>
      <c r="U1189" s="412">
        <v>0</v>
      </c>
      <c r="V1189" s="412">
        <v>0</v>
      </c>
      <c r="W1189" s="412">
        <v>0</v>
      </c>
      <c r="X1189" s="412">
        <v>0</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x14ac:dyDescent="0.2">
      <c r="A1190" s="150" t="s">
        <v>510</v>
      </c>
      <c r="B1190" s="151" t="s">
        <v>276</v>
      </c>
      <c r="C1190" s="152" t="s">
        <v>69</v>
      </c>
      <c r="D1190" s="597" t="s">
        <v>946</v>
      </c>
      <c r="E1190" s="412">
        <v>0</v>
      </c>
      <c r="F1190" s="412">
        <v>6.3</v>
      </c>
      <c r="G1190" s="412">
        <v>0</v>
      </c>
      <c r="H1190" s="412">
        <v>0.4</v>
      </c>
      <c r="I1190" s="412">
        <v>0</v>
      </c>
      <c r="J1190" s="412">
        <v>0</v>
      </c>
      <c r="K1190" s="412">
        <v>0</v>
      </c>
      <c r="L1190" s="412">
        <v>0</v>
      </c>
      <c r="M1190" s="412">
        <v>0</v>
      </c>
      <c r="N1190" s="412">
        <v>6.7</v>
      </c>
      <c r="O1190" s="412">
        <v>0</v>
      </c>
      <c r="P1190" s="412">
        <v>19</v>
      </c>
      <c r="Q1190" s="412">
        <v>0</v>
      </c>
      <c r="R1190" s="412">
        <v>1</v>
      </c>
      <c r="S1190" s="412">
        <v>0</v>
      </c>
      <c r="T1190" s="412">
        <v>0</v>
      </c>
      <c r="U1190" s="412">
        <v>0</v>
      </c>
      <c r="V1190" s="412">
        <v>0</v>
      </c>
      <c r="W1190" s="412">
        <v>0</v>
      </c>
      <c r="X1190" s="412">
        <v>20</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x14ac:dyDescent="0.2">
      <c r="A1191" s="150" t="s">
        <v>512</v>
      </c>
      <c r="B1191" s="151" t="s">
        <v>276</v>
      </c>
      <c r="C1191" s="152" t="s">
        <v>278</v>
      </c>
      <c r="D1191" s="404" t="s">
        <v>511</v>
      </c>
      <c r="E1191" s="412">
        <v>0</v>
      </c>
      <c r="F1191" s="412">
        <v>0</v>
      </c>
      <c r="G1191" s="412">
        <v>0</v>
      </c>
      <c r="H1191" s="412">
        <v>0</v>
      </c>
      <c r="I1191" s="412">
        <v>0</v>
      </c>
      <c r="J1191" s="412">
        <v>0</v>
      </c>
      <c r="K1191" s="412">
        <v>0</v>
      </c>
      <c r="L1191" s="412">
        <v>0</v>
      </c>
      <c r="M1191" s="412">
        <v>0</v>
      </c>
      <c r="N1191" s="412">
        <v>0</v>
      </c>
      <c r="O1191" s="412">
        <v>0</v>
      </c>
      <c r="P1191" s="412">
        <v>0</v>
      </c>
      <c r="Q1191" s="412">
        <v>0</v>
      </c>
      <c r="R1191" s="412">
        <v>0</v>
      </c>
      <c r="S1191" s="412">
        <v>0</v>
      </c>
      <c r="T1191" s="412">
        <v>0</v>
      </c>
      <c r="U1191" s="412">
        <v>0</v>
      </c>
      <c r="V1191" s="412">
        <v>0</v>
      </c>
      <c r="W1191" s="412">
        <v>0</v>
      </c>
      <c r="X1191" s="412">
        <v>0</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x14ac:dyDescent="0.2">
      <c r="A1192" s="150" t="s">
        <v>514</v>
      </c>
      <c r="B1192" s="151" t="s">
        <v>276</v>
      </c>
      <c r="C1192" s="152" t="s">
        <v>69</v>
      </c>
      <c r="D1192" s="404" t="s">
        <v>513</v>
      </c>
      <c r="E1192" s="412">
        <v>0</v>
      </c>
      <c r="F1192" s="412">
        <v>0.5</v>
      </c>
      <c r="G1192" s="412">
        <v>0</v>
      </c>
      <c r="H1192" s="412">
        <v>0.5</v>
      </c>
      <c r="I1192" s="412">
        <v>0</v>
      </c>
      <c r="J1192" s="412">
        <v>0</v>
      </c>
      <c r="K1192" s="412">
        <v>0</v>
      </c>
      <c r="L1192" s="412">
        <v>0</v>
      </c>
      <c r="M1192" s="412">
        <v>0</v>
      </c>
      <c r="N1192" s="412">
        <v>1</v>
      </c>
      <c r="O1192" s="412">
        <v>0</v>
      </c>
      <c r="P1192" s="412">
        <v>1</v>
      </c>
      <c r="Q1192" s="412">
        <v>0</v>
      </c>
      <c r="R1192" s="412">
        <v>1</v>
      </c>
      <c r="S1192" s="412">
        <v>0</v>
      </c>
      <c r="T1192" s="412">
        <v>0</v>
      </c>
      <c r="U1192" s="412">
        <v>0</v>
      </c>
      <c r="V1192" s="412">
        <v>0</v>
      </c>
      <c r="W1192" s="412">
        <v>0</v>
      </c>
      <c r="X1192" s="412">
        <v>2</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x14ac:dyDescent="0.2">
      <c r="A1193" s="150" t="s">
        <v>515</v>
      </c>
      <c r="B1193" s="151" t="s">
        <v>284</v>
      </c>
      <c r="C1193" s="152" t="s">
        <v>277</v>
      </c>
      <c r="D1193" s="404" t="s">
        <v>304</v>
      </c>
      <c r="E1193" s="412">
        <v>0</v>
      </c>
      <c r="F1193" s="412">
        <v>6.55</v>
      </c>
      <c r="G1193" s="412">
        <v>0</v>
      </c>
      <c r="H1193" s="412">
        <v>0</v>
      </c>
      <c r="I1193" s="412">
        <v>0</v>
      </c>
      <c r="J1193" s="412">
        <v>0</v>
      </c>
      <c r="K1193" s="412">
        <v>0</v>
      </c>
      <c r="L1193" s="412">
        <v>0</v>
      </c>
      <c r="M1193" s="412">
        <v>0</v>
      </c>
      <c r="N1193" s="412">
        <v>6.55</v>
      </c>
      <c r="O1193" s="412">
        <v>0</v>
      </c>
      <c r="P1193" s="412">
        <v>14</v>
      </c>
      <c r="Q1193" s="412">
        <v>0</v>
      </c>
      <c r="R1193" s="412">
        <v>0</v>
      </c>
      <c r="S1193" s="412">
        <v>0</v>
      </c>
      <c r="T1193" s="412">
        <v>0</v>
      </c>
      <c r="U1193" s="412">
        <v>0</v>
      </c>
      <c r="V1193" s="412">
        <v>0</v>
      </c>
      <c r="W1193" s="412">
        <v>0</v>
      </c>
      <c r="X1193" s="412">
        <v>14</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x14ac:dyDescent="0.2">
      <c r="A1194" s="150" t="s">
        <v>517</v>
      </c>
      <c r="B1194" s="151" t="s">
        <v>284</v>
      </c>
      <c r="C1194" s="152" t="s">
        <v>285</v>
      </c>
      <c r="D1194" s="404" t="s">
        <v>516</v>
      </c>
      <c r="E1194" s="412">
        <v>0</v>
      </c>
      <c r="F1194" s="412">
        <v>0</v>
      </c>
      <c r="G1194" s="412">
        <v>0</v>
      </c>
      <c r="H1194" s="412">
        <v>0</v>
      </c>
      <c r="I1194" s="412">
        <v>0</v>
      </c>
      <c r="J1194" s="412">
        <v>0</v>
      </c>
      <c r="K1194" s="412">
        <v>0</v>
      </c>
      <c r="L1194" s="412">
        <v>0</v>
      </c>
      <c r="M1194" s="412">
        <v>0</v>
      </c>
      <c r="N1194" s="412">
        <v>0</v>
      </c>
      <c r="O1194" s="412">
        <v>0</v>
      </c>
      <c r="P1194" s="412">
        <v>0</v>
      </c>
      <c r="Q1194" s="412">
        <v>0</v>
      </c>
      <c r="R1194" s="412">
        <v>0</v>
      </c>
      <c r="S1194" s="412">
        <v>0</v>
      </c>
      <c r="T1194" s="412">
        <v>0</v>
      </c>
      <c r="U1194" s="412">
        <v>0</v>
      </c>
      <c r="V1194" s="412">
        <v>0</v>
      </c>
      <c r="W1194" s="412">
        <v>0</v>
      </c>
      <c r="X1194" s="412">
        <v>0</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x14ac:dyDescent="0.2">
      <c r="A1195" s="150" t="s">
        <v>519</v>
      </c>
      <c r="B1195" s="151" t="s">
        <v>292</v>
      </c>
      <c r="C1195" s="152" t="s">
        <v>128</v>
      </c>
      <c r="D1195" s="404" t="s">
        <v>518</v>
      </c>
      <c r="E1195" s="412">
        <v>0</v>
      </c>
      <c r="F1195" s="412">
        <v>0</v>
      </c>
      <c r="G1195" s="412">
        <v>0</v>
      </c>
      <c r="H1195" s="412">
        <v>0</v>
      </c>
      <c r="I1195" s="412">
        <v>0</v>
      </c>
      <c r="J1195" s="412">
        <v>0</v>
      </c>
      <c r="K1195" s="412">
        <v>0</v>
      </c>
      <c r="L1195" s="412">
        <v>0</v>
      </c>
      <c r="M1195" s="412">
        <v>0</v>
      </c>
      <c r="N1195" s="412">
        <v>0</v>
      </c>
      <c r="O1195" s="412">
        <v>0</v>
      </c>
      <c r="P1195" s="412">
        <v>0</v>
      </c>
      <c r="Q1195" s="412">
        <v>0</v>
      </c>
      <c r="R1195" s="412">
        <v>0</v>
      </c>
      <c r="S1195" s="412">
        <v>0</v>
      </c>
      <c r="T1195" s="412">
        <v>0</v>
      </c>
      <c r="U1195" s="412">
        <v>0</v>
      </c>
      <c r="V1195" s="412">
        <v>0</v>
      </c>
      <c r="W1195" s="412">
        <v>0</v>
      </c>
      <c r="X1195" s="412">
        <v>0</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x14ac:dyDescent="0.2">
      <c r="A1196" s="150" t="s">
        <v>520</v>
      </c>
      <c r="B1196" s="151" t="s">
        <v>292</v>
      </c>
      <c r="C1196" s="152" t="s">
        <v>128</v>
      </c>
      <c r="D1196" s="404" t="s">
        <v>305</v>
      </c>
      <c r="E1196" s="412">
        <v>0</v>
      </c>
      <c r="F1196" s="412">
        <v>0</v>
      </c>
      <c r="G1196" s="412">
        <v>0</v>
      </c>
      <c r="H1196" s="412">
        <v>0</v>
      </c>
      <c r="I1196" s="412">
        <v>0</v>
      </c>
      <c r="J1196" s="412">
        <v>0</v>
      </c>
      <c r="K1196" s="412">
        <v>0</v>
      </c>
      <c r="L1196" s="412">
        <v>0</v>
      </c>
      <c r="M1196" s="412">
        <v>0</v>
      </c>
      <c r="N1196" s="412">
        <v>0</v>
      </c>
      <c r="O1196" s="412">
        <v>0</v>
      </c>
      <c r="P1196" s="412">
        <v>0</v>
      </c>
      <c r="Q1196" s="412">
        <v>0</v>
      </c>
      <c r="R1196" s="412">
        <v>0</v>
      </c>
      <c r="S1196" s="412">
        <v>0</v>
      </c>
      <c r="T1196" s="412">
        <v>0</v>
      </c>
      <c r="U1196" s="412">
        <v>0</v>
      </c>
      <c r="V1196" s="412">
        <v>0</v>
      </c>
      <c r="W1196" s="412">
        <v>0</v>
      </c>
      <c r="X1196" s="412">
        <v>0</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x14ac:dyDescent="0.2">
      <c r="A1197" s="150" t="s">
        <v>522</v>
      </c>
      <c r="B1197" s="151" t="s">
        <v>276</v>
      </c>
      <c r="C1197" s="152" t="s">
        <v>279</v>
      </c>
      <c r="D1197" s="404" t="s">
        <v>521</v>
      </c>
      <c r="E1197" s="412">
        <v>0</v>
      </c>
      <c r="F1197" s="412">
        <v>0.5</v>
      </c>
      <c r="G1197" s="412">
        <v>0</v>
      </c>
      <c r="H1197" s="412">
        <v>0</v>
      </c>
      <c r="I1197" s="412">
        <v>0</v>
      </c>
      <c r="J1197" s="412">
        <v>0</v>
      </c>
      <c r="K1197" s="412">
        <v>0</v>
      </c>
      <c r="L1197" s="412">
        <v>0</v>
      </c>
      <c r="M1197" s="412">
        <v>0</v>
      </c>
      <c r="N1197" s="412">
        <v>0.5</v>
      </c>
      <c r="O1197" s="412">
        <v>0</v>
      </c>
      <c r="P1197" s="412">
        <v>1</v>
      </c>
      <c r="Q1197" s="412">
        <v>0</v>
      </c>
      <c r="R1197" s="412">
        <v>0</v>
      </c>
      <c r="S1197" s="412">
        <v>0</v>
      </c>
      <c r="T1197" s="412">
        <v>0</v>
      </c>
      <c r="U1197" s="412">
        <v>0</v>
      </c>
      <c r="V1197" s="412">
        <v>0</v>
      </c>
      <c r="W1197" s="412">
        <v>0</v>
      </c>
      <c r="X1197" s="412">
        <v>1</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x14ac:dyDescent="0.2">
      <c r="A1198" s="150" t="s">
        <v>523</v>
      </c>
      <c r="B1198" s="151" t="s">
        <v>276</v>
      </c>
      <c r="C1198" s="152" t="s">
        <v>69</v>
      </c>
      <c r="D1198" s="404" t="s">
        <v>306</v>
      </c>
      <c r="E1198" s="412">
        <v>0</v>
      </c>
      <c r="F1198" s="412">
        <v>15.9</v>
      </c>
      <c r="G1198" s="412">
        <v>0.9</v>
      </c>
      <c r="H1198" s="412">
        <v>1</v>
      </c>
      <c r="I1198" s="412">
        <v>0</v>
      </c>
      <c r="J1198" s="412">
        <v>0</v>
      </c>
      <c r="K1198" s="412">
        <v>0</v>
      </c>
      <c r="L1198" s="412">
        <v>0</v>
      </c>
      <c r="M1198" s="412">
        <v>0</v>
      </c>
      <c r="N1198" s="412">
        <v>17.8</v>
      </c>
      <c r="O1198" s="412">
        <v>0</v>
      </c>
      <c r="P1198" s="412">
        <v>34</v>
      </c>
      <c r="Q1198" s="412">
        <v>2</v>
      </c>
      <c r="R1198" s="412">
        <v>2</v>
      </c>
      <c r="S1198" s="412">
        <v>0</v>
      </c>
      <c r="T1198" s="412">
        <v>0</v>
      </c>
      <c r="U1198" s="412">
        <v>0</v>
      </c>
      <c r="V1198" s="412">
        <v>0</v>
      </c>
      <c r="W1198" s="412">
        <v>0</v>
      </c>
      <c r="X1198" s="412">
        <v>38</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x14ac:dyDescent="0.2">
      <c r="A1199" s="150" t="s">
        <v>524</v>
      </c>
      <c r="B1199" s="151" t="s">
        <v>284</v>
      </c>
      <c r="C1199" s="152" t="s">
        <v>283</v>
      </c>
      <c r="D1199" s="404" t="s">
        <v>307</v>
      </c>
      <c r="E1199" s="412">
        <v>0</v>
      </c>
      <c r="F1199" s="412">
        <v>0</v>
      </c>
      <c r="G1199" s="412">
        <v>0</v>
      </c>
      <c r="H1199" s="412">
        <v>0</v>
      </c>
      <c r="I1199" s="412">
        <v>0</v>
      </c>
      <c r="J1199" s="412">
        <v>0</v>
      </c>
      <c r="K1199" s="412">
        <v>0</v>
      </c>
      <c r="L1199" s="412">
        <v>0</v>
      </c>
      <c r="M1199" s="412">
        <v>0</v>
      </c>
      <c r="N1199" s="412">
        <v>0</v>
      </c>
      <c r="O1199" s="412">
        <v>0</v>
      </c>
      <c r="P1199" s="412">
        <v>0</v>
      </c>
      <c r="Q1199" s="412">
        <v>0</v>
      </c>
      <c r="R1199" s="412">
        <v>0</v>
      </c>
      <c r="S1199" s="412">
        <v>0</v>
      </c>
      <c r="T1199" s="412">
        <v>0</v>
      </c>
      <c r="U1199" s="412">
        <v>0</v>
      </c>
      <c r="V1199" s="412">
        <v>0</v>
      </c>
      <c r="W1199" s="412">
        <v>0</v>
      </c>
      <c r="X1199" s="412">
        <v>0</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x14ac:dyDescent="0.2">
      <c r="A1200" s="150" t="s">
        <v>526</v>
      </c>
      <c r="B1200" s="151" t="s">
        <v>280</v>
      </c>
      <c r="C1200" s="152" t="s">
        <v>128</v>
      </c>
      <c r="D1200" s="404" t="s">
        <v>525</v>
      </c>
      <c r="E1200" s="412">
        <v>0</v>
      </c>
      <c r="F1200" s="412">
        <v>0.7</v>
      </c>
      <c r="G1200" s="412">
        <v>0</v>
      </c>
      <c r="H1200" s="412">
        <v>0</v>
      </c>
      <c r="I1200" s="412">
        <v>0</v>
      </c>
      <c r="J1200" s="412">
        <v>0</v>
      </c>
      <c r="K1200" s="412">
        <v>0.7</v>
      </c>
      <c r="L1200" s="412">
        <v>1.7</v>
      </c>
      <c r="M1200" s="412">
        <v>0</v>
      </c>
      <c r="N1200" s="412">
        <v>3.0999999999999996</v>
      </c>
      <c r="O1200" s="412">
        <v>0</v>
      </c>
      <c r="P1200" s="412">
        <v>2</v>
      </c>
      <c r="Q1200" s="412">
        <v>0</v>
      </c>
      <c r="R1200" s="412">
        <v>0</v>
      </c>
      <c r="S1200" s="412">
        <v>0</v>
      </c>
      <c r="T1200" s="412">
        <v>0</v>
      </c>
      <c r="U1200" s="412">
        <v>1</v>
      </c>
      <c r="V1200" s="412">
        <v>2</v>
      </c>
      <c r="W1200" s="412">
        <v>0</v>
      </c>
      <c r="X1200" s="412">
        <v>5</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x14ac:dyDescent="0.2">
      <c r="A1201" s="150" t="s">
        <v>528</v>
      </c>
      <c r="B1201" s="151" t="s">
        <v>282</v>
      </c>
      <c r="C1201" s="152" t="s">
        <v>283</v>
      </c>
      <c r="D1201" s="404" t="s">
        <v>527</v>
      </c>
      <c r="E1201" s="412">
        <v>0</v>
      </c>
      <c r="F1201" s="412">
        <v>0.34</v>
      </c>
      <c r="G1201" s="412">
        <v>0</v>
      </c>
      <c r="H1201" s="412">
        <v>0</v>
      </c>
      <c r="I1201" s="412">
        <v>0</v>
      </c>
      <c r="J1201" s="412">
        <v>0</v>
      </c>
      <c r="K1201" s="412">
        <v>0</v>
      </c>
      <c r="L1201" s="412">
        <v>0</v>
      </c>
      <c r="M1201" s="412">
        <v>0</v>
      </c>
      <c r="N1201" s="412">
        <v>0.34</v>
      </c>
      <c r="O1201" s="412">
        <v>0</v>
      </c>
      <c r="P1201" s="412">
        <v>1</v>
      </c>
      <c r="Q1201" s="412">
        <v>0</v>
      </c>
      <c r="R1201" s="412">
        <v>0</v>
      </c>
      <c r="S1201" s="412">
        <v>0</v>
      </c>
      <c r="T1201" s="412">
        <v>0</v>
      </c>
      <c r="U1201" s="412">
        <v>0</v>
      </c>
      <c r="V1201" s="412">
        <v>0</v>
      </c>
      <c r="W1201" s="412">
        <v>0</v>
      </c>
      <c r="X1201" s="412">
        <v>1</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x14ac:dyDescent="0.2">
      <c r="A1202" s="150" t="s">
        <v>530</v>
      </c>
      <c r="B1202" s="151" t="s">
        <v>282</v>
      </c>
      <c r="C1202" s="152" t="s">
        <v>278</v>
      </c>
      <c r="D1202" s="404" t="s">
        <v>529</v>
      </c>
      <c r="E1202" s="412">
        <v>0</v>
      </c>
      <c r="F1202" s="412">
        <v>0.33</v>
      </c>
      <c r="G1202" s="412">
        <v>0</v>
      </c>
      <c r="H1202" s="412">
        <v>0</v>
      </c>
      <c r="I1202" s="412">
        <v>0</v>
      </c>
      <c r="J1202" s="412">
        <v>0</v>
      </c>
      <c r="K1202" s="412">
        <v>0</v>
      </c>
      <c r="L1202" s="412">
        <v>0</v>
      </c>
      <c r="M1202" s="412">
        <v>0</v>
      </c>
      <c r="N1202" s="412">
        <v>0.33</v>
      </c>
      <c r="O1202" s="412">
        <v>0</v>
      </c>
      <c r="P1202" s="412">
        <v>1</v>
      </c>
      <c r="Q1202" s="412">
        <v>0</v>
      </c>
      <c r="R1202" s="412">
        <v>0</v>
      </c>
      <c r="S1202" s="412">
        <v>0</v>
      </c>
      <c r="T1202" s="412">
        <v>0</v>
      </c>
      <c r="U1202" s="412">
        <v>0</v>
      </c>
      <c r="V1202" s="412">
        <v>0</v>
      </c>
      <c r="W1202" s="412">
        <v>0</v>
      </c>
      <c r="X1202" s="412">
        <v>1</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x14ac:dyDescent="0.2">
      <c r="A1203" s="150" t="s">
        <v>532</v>
      </c>
      <c r="B1203" s="151" t="s">
        <v>292</v>
      </c>
      <c r="C1203" s="152" t="s">
        <v>128</v>
      </c>
      <c r="D1203" s="404" t="s">
        <v>531</v>
      </c>
      <c r="E1203" s="412">
        <v>0</v>
      </c>
      <c r="F1203" s="412">
        <v>0</v>
      </c>
      <c r="G1203" s="412">
        <v>0</v>
      </c>
      <c r="H1203" s="412">
        <v>0</v>
      </c>
      <c r="I1203" s="412">
        <v>0</v>
      </c>
      <c r="J1203" s="412">
        <v>0</v>
      </c>
      <c r="K1203" s="412">
        <v>0</v>
      </c>
      <c r="L1203" s="412">
        <v>0</v>
      </c>
      <c r="M1203" s="412">
        <v>0</v>
      </c>
      <c r="N1203" s="412">
        <v>0</v>
      </c>
      <c r="O1203" s="412">
        <v>0</v>
      </c>
      <c r="P1203" s="412">
        <v>0</v>
      </c>
      <c r="Q1203" s="412">
        <v>0</v>
      </c>
      <c r="R1203" s="412">
        <v>0</v>
      </c>
      <c r="S1203" s="412">
        <v>0</v>
      </c>
      <c r="T1203" s="412">
        <v>0</v>
      </c>
      <c r="U1203" s="412">
        <v>0</v>
      </c>
      <c r="V1203" s="412">
        <v>0</v>
      </c>
      <c r="W1203" s="412">
        <v>0</v>
      </c>
      <c r="X1203" s="412">
        <v>0</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x14ac:dyDescent="0.2">
      <c r="A1204" s="150" t="s">
        <v>534</v>
      </c>
      <c r="B1204" s="151" t="s">
        <v>276</v>
      </c>
      <c r="C1204" s="152" t="s">
        <v>278</v>
      </c>
      <c r="D1204" s="404" t="s">
        <v>533</v>
      </c>
      <c r="E1204" s="412">
        <v>0</v>
      </c>
      <c r="F1204" s="412">
        <v>0.75</v>
      </c>
      <c r="G1204" s="412">
        <v>0</v>
      </c>
      <c r="H1204" s="412">
        <v>0</v>
      </c>
      <c r="I1204" s="412">
        <v>0</v>
      </c>
      <c r="J1204" s="412">
        <v>0</v>
      </c>
      <c r="K1204" s="412">
        <v>0</v>
      </c>
      <c r="L1204" s="412">
        <v>0</v>
      </c>
      <c r="M1204" s="412">
        <v>0</v>
      </c>
      <c r="N1204" s="412">
        <v>0.75</v>
      </c>
      <c r="O1204" s="412">
        <v>0</v>
      </c>
      <c r="P1204" s="412">
        <v>2</v>
      </c>
      <c r="Q1204" s="412">
        <v>0</v>
      </c>
      <c r="R1204" s="412">
        <v>0</v>
      </c>
      <c r="S1204" s="412">
        <v>0</v>
      </c>
      <c r="T1204" s="412">
        <v>0</v>
      </c>
      <c r="U1204" s="412">
        <v>0</v>
      </c>
      <c r="V1204" s="412">
        <v>0</v>
      </c>
      <c r="W1204" s="412">
        <v>0</v>
      </c>
      <c r="X1204" s="412">
        <v>2</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x14ac:dyDescent="0.2">
      <c r="A1205" s="150" t="s">
        <v>536</v>
      </c>
      <c r="B1205" s="151" t="s">
        <v>282</v>
      </c>
      <c r="C1205" s="152" t="s">
        <v>283</v>
      </c>
      <c r="D1205" s="404" t="s">
        <v>535</v>
      </c>
      <c r="E1205" s="412">
        <v>0</v>
      </c>
      <c r="F1205" s="412">
        <v>8.8800000000000008</v>
      </c>
      <c r="G1205" s="412">
        <v>2.25</v>
      </c>
      <c r="H1205" s="412">
        <v>0.88</v>
      </c>
      <c r="I1205" s="412">
        <v>0</v>
      </c>
      <c r="J1205" s="412">
        <v>0</v>
      </c>
      <c r="K1205" s="412">
        <v>0</v>
      </c>
      <c r="L1205" s="412">
        <v>0</v>
      </c>
      <c r="M1205" s="412">
        <v>0</v>
      </c>
      <c r="N1205" s="412">
        <v>12.010000000000002</v>
      </c>
      <c r="O1205" s="412">
        <v>0</v>
      </c>
      <c r="P1205" s="412">
        <v>19</v>
      </c>
      <c r="Q1205" s="412">
        <v>5</v>
      </c>
      <c r="R1205" s="412">
        <v>2</v>
      </c>
      <c r="S1205" s="412">
        <v>0</v>
      </c>
      <c r="T1205" s="412">
        <v>0</v>
      </c>
      <c r="U1205" s="412">
        <v>0</v>
      </c>
      <c r="V1205" s="412">
        <v>0</v>
      </c>
      <c r="W1205" s="412">
        <v>0</v>
      </c>
      <c r="X1205" s="412">
        <v>26</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x14ac:dyDescent="0.2">
      <c r="A1206" s="150" t="s">
        <v>537</v>
      </c>
      <c r="B1206" s="151" t="s">
        <v>284</v>
      </c>
      <c r="C1206" s="152" t="s">
        <v>279</v>
      </c>
      <c r="D1206" s="404" t="s">
        <v>308</v>
      </c>
      <c r="E1206" s="412">
        <v>0</v>
      </c>
      <c r="F1206" s="412">
        <v>0</v>
      </c>
      <c r="G1206" s="412">
        <v>0.5</v>
      </c>
      <c r="H1206" s="412">
        <v>0</v>
      </c>
      <c r="I1206" s="412">
        <v>0</v>
      </c>
      <c r="J1206" s="412">
        <v>0</v>
      </c>
      <c r="K1206" s="412">
        <v>0</v>
      </c>
      <c r="L1206" s="412">
        <v>0</v>
      </c>
      <c r="M1206" s="412">
        <v>0</v>
      </c>
      <c r="N1206" s="412">
        <v>0.5</v>
      </c>
      <c r="O1206" s="412">
        <v>0</v>
      </c>
      <c r="P1206" s="412">
        <v>0</v>
      </c>
      <c r="Q1206" s="412">
        <v>1</v>
      </c>
      <c r="R1206" s="412">
        <v>0</v>
      </c>
      <c r="S1206" s="412">
        <v>0</v>
      </c>
      <c r="T1206" s="412">
        <v>0</v>
      </c>
      <c r="U1206" s="412">
        <v>0</v>
      </c>
      <c r="V1206" s="412">
        <v>0</v>
      </c>
      <c r="W1206" s="412">
        <v>0</v>
      </c>
      <c r="X1206" s="412">
        <v>1</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x14ac:dyDescent="0.2">
      <c r="A1207" s="150" t="s">
        <v>539</v>
      </c>
      <c r="B1207" s="151" t="s">
        <v>276</v>
      </c>
      <c r="C1207" s="152" t="s">
        <v>277</v>
      </c>
      <c r="D1207" s="404" t="s">
        <v>538</v>
      </c>
      <c r="E1207" s="412">
        <v>0.4</v>
      </c>
      <c r="F1207" s="412">
        <v>10.6</v>
      </c>
      <c r="G1207" s="412">
        <v>1</v>
      </c>
      <c r="H1207" s="412">
        <v>1</v>
      </c>
      <c r="I1207" s="412">
        <v>0.9</v>
      </c>
      <c r="J1207" s="412">
        <v>0</v>
      </c>
      <c r="K1207" s="412">
        <v>0</v>
      </c>
      <c r="L1207" s="412">
        <v>0.5</v>
      </c>
      <c r="M1207" s="412">
        <v>0</v>
      </c>
      <c r="N1207" s="412">
        <v>14.4</v>
      </c>
      <c r="O1207" s="412">
        <v>0</v>
      </c>
      <c r="P1207" s="412">
        <v>23</v>
      </c>
      <c r="Q1207" s="412">
        <v>2</v>
      </c>
      <c r="R1207" s="412">
        <v>2</v>
      </c>
      <c r="S1207" s="412">
        <v>2</v>
      </c>
      <c r="T1207" s="412">
        <v>0</v>
      </c>
      <c r="U1207" s="412">
        <v>0</v>
      </c>
      <c r="V1207" s="412">
        <v>1</v>
      </c>
      <c r="W1207" s="412">
        <v>0</v>
      </c>
      <c r="X1207" s="412">
        <v>30</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x14ac:dyDescent="0.2">
      <c r="A1208" s="150" t="s">
        <v>541</v>
      </c>
      <c r="B1208" s="151" t="s">
        <v>292</v>
      </c>
      <c r="C1208" s="152" t="s">
        <v>128</v>
      </c>
      <c r="D1208" s="404" t="s">
        <v>540</v>
      </c>
      <c r="E1208" s="412">
        <v>0</v>
      </c>
      <c r="F1208" s="412">
        <v>0</v>
      </c>
      <c r="G1208" s="412">
        <v>0</v>
      </c>
      <c r="H1208" s="412">
        <v>0</v>
      </c>
      <c r="I1208" s="412">
        <v>0</v>
      </c>
      <c r="J1208" s="412">
        <v>0</v>
      </c>
      <c r="K1208" s="412">
        <v>0</v>
      </c>
      <c r="L1208" s="412">
        <v>0</v>
      </c>
      <c r="M1208" s="412">
        <v>0</v>
      </c>
      <c r="N1208" s="412">
        <v>0</v>
      </c>
      <c r="O1208" s="412">
        <v>0</v>
      </c>
      <c r="P1208" s="412">
        <v>0</v>
      </c>
      <c r="Q1208" s="412">
        <v>0</v>
      </c>
      <c r="R1208" s="412">
        <v>0</v>
      </c>
      <c r="S1208" s="412">
        <v>0</v>
      </c>
      <c r="T1208" s="412">
        <v>0</v>
      </c>
      <c r="U1208" s="412">
        <v>0</v>
      </c>
      <c r="V1208" s="412">
        <v>0</v>
      </c>
      <c r="W1208" s="412">
        <v>0</v>
      </c>
      <c r="X1208" s="412">
        <v>0</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x14ac:dyDescent="0.2">
      <c r="A1209" s="150" t="s">
        <v>543</v>
      </c>
      <c r="B1209" s="151" t="s">
        <v>276</v>
      </c>
      <c r="C1209" s="152" t="s">
        <v>286</v>
      </c>
      <c r="D1209" s="404" t="s">
        <v>542</v>
      </c>
      <c r="E1209" s="412">
        <v>0</v>
      </c>
      <c r="F1209" s="412">
        <v>2.5</v>
      </c>
      <c r="G1209" s="412">
        <v>0</v>
      </c>
      <c r="H1209" s="412">
        <v>0</v>
      </c>
      <c r="I1209" s="412">
        <v>0</v>
      </c>
      <c r="J1209" s="412">
        <v>0.5</v>
      </c>
      <c r="K1209" s="412">
        <v>0</v>
      </c>
      <c r="L1209" s="412">
        <v>0</v>
      </c>
      <c r="M1209" s="412">
        <v>0</v>
      </c>
      <c r="N1209" s="412">
        <v>3</v>
      </c>
      <c r="O1209" s="412">
        <v>0</v>
      </c>
      <c r="P1209" s="412">
        <v>5</v>
      </c>
      <c r="Q1209" s="412">
        <v>0</v>
      </c>
      <c r="R1209" s="412">
        <v>0</v>
      </c>
      <c r="S1209" s="412">
        <v>0</v>
      </c>
      <c r="T1209" s="412">
        <v>1</v>
      </c>
      <c r="U1209" s="412">
        <v>0</v>
      </c>
      <c r="V1209" s="412">
        <v>0</v>
      </c>
      <c r="W1209" s="412">
        <v>0</v>
      </c>
      <c r="X1209" s="412">
        <v>6</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x14ac:dyDescent="0.2">
      <c r="A1210" s="150" t="s">
        <v>545</v>
      </c>
      <c r="B1210" s="151" t="s">
        <v>276</v>
      </c>
      <c r="C1210" s="152" t="s">
        <v>279</v>
      </c>
      <c r="D1210" s="404" t="s">
        <v>544</v>
      </c>
      <c r="E1210" s="412">
        <v>0</v>
      </c>
      <c r="F1210" s="412">
        <v>0</v>
      </c>
      <c r="G1210" s="412">
        <v>0</v>
      </c>
      <c r="H1210" s="412">
        <v>0</v>
      </c>
      <c r="I1210" s="412">
        <v>0</v>
      </c>
      <c r="J1210" s="412">
        <v>0</v>
      </c>
      <c r="K1210" s="412">
        <v>0</v>
      </c>
      <c r="L1210" s="412">
        <v>0</v>
      </c>
      <c r="M1210" s="412">
        <v>0</v>
      </c>
      <c r="N1210" s="412">
        <v>0</v>
      </c>
      <c r="O1210" s="412">
        <v>0</v>
      </c>
      <c r="P1210" s="412">
        <v>0</v>
      </c>
      <c r="Q1210" s="412">
        <v>0</v>
      </c>
      <c r="R1210" s="412">
        <v>0</v>
      </c>
      <c r="S1210" s="412">
        <v>0</v>
      </c>
      <c r="T1210" s="412">
        <v>0</v>
      </c>
      <c r="U1210" s="412">
        <v>0</v>
      </c>
      <c r="V1210" s="412">
        <v>0</v>
      </c>
      <c r="W1210" s="412">
        <v>0</v>
      </c>
      <c r="X1210" s="412">
        <v>0</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x14ac:dyDescent="0.2">
      <c r="A1211" s="150" t="s">
        <v>547</v>
      </c>
      <c r="B1211" s="151" t="s">
        <v>282</v>
      </c>
      <c r="C1211" s="152" t="s">
        <v>278</v>
      </c>
      <c r="D1211" s="404" t="s">
        <v>546</v>
      </c>
      <c r="E1211" s="412">
        <v>0</v>
      </c>
      <c r="F1211" s="412">
        <v>3.4</v>
      </c>
      <c r="G1211" s="412">
        <v>0</v>
      </c>
      <c r="H1211" s="412">
        <v>0.5</v>
      </c>
      <c r="I1211" s="412">
        <v>0</v>
      </c>
      <c r="J1211" s="412">
        <v>0</v>
      </c>
      <c r="K1211" s="412">
        <v>0</v>
      </c>
      <c r="L1211" s="412">
        <v>0</v>
      </c>
      <c r="M1211" s="412">
        <v>0</v>
      </c>
      <c r="N1211" s="412">
        <v>3.9</v>
      </c>
      <c r="O1211" s="412">
        <v>0</v>
      </c>
      <c r="P1211" s="412">
        <v>8</v>
      </c>
      <c r="Q1211" s="412">
        <v>0</v>
      </c>
      <c r="R1211" s="412">
        <v>1</v>
      </c>
      <c r="S1211" s="412">
        <v>0</v>
      </c>
      <c r="T1211" s="412">
        <v>0</v>
      </c>
      <c r="U1211" s="412">
        <v>0</v>
      </c>
      <c r="V1211" s="412">
        <v>0</v>
      </c>
      <c r="W1211" s="412">
        <v>0</v>
      </c>
      <c r="X1211" s="412">
        <v>9</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x14ac:dyDescent="0.2">
      <c r="A1212" s="150" t="s">
        <v>548</v>
      </c>
      <c r="B1212" s="151" t="s">
        <v>284</v>
      </c>
      <c r="C1212" s="152" t="s">
        <v>69</v>
      </c>
      <c r="D1212" s="404" t="s">
        <v>309</v>
      </c>
      <c r="E1212" s="412">
        <v>0</v>
      </c>
      <c r="F1212" s="412">
        <v>0.88</v>
      </c>
      <c r="G1212" s="412">
        <v>0</v>
      </c>
      <c r="H1212" s="412">
        <v>0</v>
      </c>
      <c r="I1212" s="412">
        <v>0</v>
      </c>
      <c r="J1212" s="412">
        <v>0</v>
      </c>
      <c r="K1212" s="412">
        <v>0</v>
      </c>
      <c r="L1212" s="412">
        <v>0</v>
      </c>
      <c r="M1212" s="412">
        <v>0</v>
      </c>
      <c r="N1212" s="412">
        <v>0.88</v>
      </c>
      <c r="O1212" s="412">
        <v>0</v>
      </c>
      <c r="P1212" s="412">
        <v>2</v>
      </c>
      <c r="Q1212" s="412">
        <v>0</v>
      </c>
      <c r="R1212" s="412">
        <v>0</v>
      </c>
      <c r="S1212" s="412">
        <v>0</v>
      </c>
      <c r="T1212" s="412">
        <v>0</v>
      </c>
      <c r="U1212" s="412">
        <v>0</v>
      </c>
      <c r="V1212" s="412">
        <v>0</v>
      </c>
      <c r="W1212" s="412">
        <v>0</v>
      </c>
      <c r="X1212" s="412">
        <v>2</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x14ac:dyDescent="0.2">
      <c r="A1213" s="150" t="s">
        <v>550</v>
      </c>
      <c r="B1213" s="151" t="s">
        <v>276</v>
      </c>
      <c r="C1213" s="152" t="s">
        <v>277</v>
      </c>
      <c r="D1213" s="404" t="s">
        <v>549</v>
      </c>
      <c r="E1213" s="412">
        <v>0</v>
      </c>
      <c r="F1213" s="412">
        <v>7.38</v>
      </c>
      <c r="G1213" s="412">
        <v>2.25</v>
      </c>
      <c r="H1213" s="412">
        <v>1.5</v>
      </c>
      <c r="I1213" s="412">
        <v>1</v>
      </c>
      <c r="J1213" s="412">
        <v>0</v>
      </c>
      <c r="K1213" s="412">
        <v>0</v>
      </c>
      <c r="L1213" s="412">
        <v>0</v>
      </c>
      <c r="M1213" s="412">
        <v>0</v>
      </c>
      <c r="N1213" s="412">
        <v>12.129999999999999</v>
      </c>
      <c r="O1213" s="412">
        <v>0</v>
      </c>
      <c r="P1213" s="412">
        <v>14</v>
      </c>
      <c r="Q1213" s="412">
        <v>3</v>
      </c>
      <c r="R1213" s="412">
        <v>3</v>
      </c>
      <c r="S1213" s="412">
        <v>2</v>
      </c>
      <c r="T1213" s="412">
        <v>0</v>
      </c>
      <c r="U1213" s="412">
        <v>0</v>
      </c>
      <c r="V1213" s="412">
        <v>0</v>
      </c>
      <c r="W1213" s="412">
        <v>0</v>
      </c>
      <c r="X1213" s="412">
        <v>22</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x14ac:dyDescent="0.2">
      <c r="A1214" s="150" t="s">
        <v>552</v>
      </c>
      <c r="B1214" s="151" t="s">
        <v>276</v>
      </c>
      <c r="C1214" s="152" t="s">
        <v>69</v>
      </c>
      <c r="D1214" s="404" t="s">
        <v>551</v>
      </c>
      <c r="E1214" s="412">
        <v>0</v>
      </c>
      <c r="F1214" s="412">
        <v>5.58</v>
      </c>
      <c r="G1214" s="412">
        <v>0.9</v>
      </c>
      <c r="H1214" s="412">
        <v>0.5</v>
      </c>
      <c r="I1214" s="412">
        <v>0</v>
      </c>
      <c r="J1214" s="412">
        <v>0</v>
      </c>
      <c r="K1214" s="412">
        <v>0</v>
      </c>
      <c r="L1214" s="412">
        <v>0</v>
      </c>
      <c r="M1214" s="412">
        <v>0</v>
      </c>
      <c r="N1214" s="412">
        <v>6.98</v>
      </c>
      <c r="O1214" s="412">
        <v>0</v>
      </c>
      <c r="P1214" s="412">
        <v>5</v>
      </c>
      <c r="Q1214" s="412">
        <v>1</v>
      </c>
      <c r="R1214" s="412">
        <v>0</v>
      </c>
      <c r="S1214" s="412">
        <v>1</v>
      </c>
      <c r="T1214" s="412">
        <v>0</v>
      </c>
      <c r="U1214" s="412">
        <v>0</v>
      </c>
      <c r="V1214" s="412">
        <v>0</v>
      </c>
      <c r="W1214" s="412">
        <v>0</v>
      </c>
      <c r="X1214" s="412">
        <v>7</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x14ac:dyDescent="0.2">
      <c r="A1215" s="150" t="s">
        <v>553</v>
      </c>
      <c r="B1215" s="151" t="s">
        <v>276</v>
      </c>
      <c r="C1215" s="152" t="s">
        <v>286</v>
      </c>
      <c r="D1215" s="597" t="s">
        <v>947</v>
      </c>
      <c r="E1215" s="412">
        <v>0</v>
      </c>
      <c r="F1215" s="412">
        <v>7.3</v>
      </c>
      <c r="G1215" s="412">
        <v>0</v>
      </c>
      <c r="H1215" s="412">
        <v>0</v>
      </c>
      <c r="I1215" s="412">
        <v>0</v>
      </c>
      <c r="J1215" s="412">
        <v>0</v>
      </c>
      <c r="K1215" s="412">
        <v>0</v>
      </c>
      <c r="L1215" s="412">
        <v>0</v>
      </c>
      <c r="M1215" s="412">
        <v>0</v>
      </c>
      <c r="N1215" s="412">
        <v>7.3</v>
      </c>
      <c r="O1215" s="412">
        <v>0</v>
      </c>
      <c r="P1215" s="412">
        <v>16</v>
      </c>
      <c r="Q1215" s="412">
        <v>0</v>
      </c>
      <c r="R1215" s="412">
        <v>0</v>
      </c>
      <c r="S1215" s="412">
        <v>0</v>
      </c>
      <c r="T1215" s="412">
        <v>0</v>
      </c>
      <c r="U1215" s="412">
        <v>0</v>
      </c>
      <c r="V1215" s="412">
        <v>0</v>
      </c>
      <c r="W1215" s="412">
        <v>0</v>
      </c>
      <c r="X1215" s="412">
        <v>16</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x14ac:dyDescent="0.2">
      <c r="A1216" s="150" t="s">
        <v>555</v>
      </c>
      <c r="B1216" s="151" t="s">
        <v>282</v>
      </c>
      <c r="C1216" s="152" t="s">
        <v>278</v>
      </c>
      <c r="D1216" s="404" t="s">
        <v>554</v>
      </c>
      <c r="E1216" s="412">
        <v>0</v>
      </c>
      <c r="F1216" s="412">
        <v>0</v>
      </c>
      <c r="G1216" s="412">
        <v>0</v>
      </c>
      <c r="H1216" s="412">
        <v>0</v>
      </c>
      <c r="I1216" s="412">
        <v>0</v>
      </c>
      <c r="J1216" s="412">
        <v>0</v>
      </c>
      <c r="K1216" s="412">
        <v>0</v>
      </c>
      <c r="L1216" s="412">
        <v>0</v>
      </c>
      <c r="M1216" s="412">
        <v>0</v>
      </c>
      <c r="N1216" s="412">
        <v>0</v>
      </c>
      <c r="O1216" s="412">
        <v>0</v>
      </c>
      <c r="P1216" s="412">
        <v>0</v>
      </c>
      <c r="Q1216" s="412">
        <v>0</v>
      </c>
      <c r="R1216" s="412">
        <v>0</v>
      </c>
      <c r="S1216" s="412">
        <v>0</v>
      </c>
      <c r="T1216" s="412">
        <v>0</v>
      </c>
      <c r="U1216" s="412">
        <v>0</v>
      </c>
      <c r="V1216" s="412">
        <v>0</v>
      </c>
      <c r="W1216" s="412">
        <v>0</v>
      </c>
      <c r="X1216" s="412">
        <v>0</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x14ac:dyDescent="0.2">
      <c r="A1217" s="150" t="s">
        <v>557</v>
      </c>
      <c r="B1217" s="151" t="s">
        <v>276</v>
      </c>
      <c r="C1217" s="152" t="s">
        <v>279</v>
      </c>
      <c r="D1217" s="404" t="s">
        <v>556</v>
      </c>
      <c r="E1217" s="412">
        <v>0</v>
      </c>
      <c r="F1217" s="412">
        <v>0</v>
      </c>
      <c r="G1217" s="412">
        <v>0</v>
      </c>
      <c r="H1217" s="412">
        <v>0</v>
      </c>
      <c r="I1217" s="412">
        <v>0</v>
      </c>
      <c r="J1217" s="412">
        <v>0</v>
      </c>
      <c r="K1217" s="412">
        <v>0</v>
      </c>
      <c r="L1217" s="412">
        <v>0</v>
      </c>
      <c r="M1217" s="412">
        <v>0</v>
      </c>
      <c r="N1217" s="412">
        <v>0</v>
      </c>
      <c r="O1217" s="412">
        <v>0</v>
      </c>
      <c r="P1217" s="412">
        <v>0</v>
      </c>
      <c r="Q1217" s="412">
        <v>0</v>
      </c>
      <c r="R1217" s="412">
        <v>0</v>
      </c>
      <c r="S1217" s="412">
        <v>0</v>
      </c>
      <c r="T1217" s="412">
        <v>0</v>
      </c>
      <c r="U1217" s="412">
        <v>0</v>
      </c>
      <c r="V1217" s="412">
        <v>0</v>
      </c>
      <c r="W1217" s="412">
        <v>0</v>
      </c>
      <c r="X1217" s="412">
        <v>0</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x14ac:dyDescent="0.2">
      <c r="A1218" s="150" t="s">
        <v>558</v>
      </c>
      <c r="B1218" s="151" t="s">
        <v>284</v>
      </c>
      <c r="C1218" s="152" t="s">
        <v>277</v>
      </c>
      <c r="D1218" s="404" t="s">
        <v>311</v>
      </c>
      <c r="E1218" s="412">
        <v>0</v>
      </c>
      <c r="F1218" s="412">
        <v>1.375</v>
      </c>
      <c r="G1218" s="412">
        <v>0</v>
      </c>
      <c r="H1218" s="412">
        <v>0</v>
      </c>
      <c r="I1218" s="412">
        <v>0</v>
      </c>
      <c r="J1218" s="412">
        <v>0</v>
      </c>
      <c r="K1218" s="412">
        <v>0</v>
      </c>
      <c r="L1218" s="412">
        <v>0</v>
      </c>
      <c r="M1218" s="412">
        <v>0</v>
      </c>
      <c r="N1218" s="412">
        <v>1.375</v>
      </c>
      <c r="O1218" s="412">
        <v>0</v>
      </c>
      <c r="P1218" s="412">
        <v>3</v>
      </c>
      <c r="Q1218" s="412">
        <v>0</v>
      </c>
      <c r="R1218" s="412">
        <v>0</v>
      </c>
      <c r="S1218" s="412">
        <v>0</v>
      </c>
      <c r="T1218" s="412">
        <v>0</v>
      </c>
      <c r="U1218" s="412">
        <v>0</v>
      </c>
      <c r="V1218" s="412">
        <v>0</v>
      </c>
      <c r="W1218" s="412">
        <v>0</v>
      </c>
      <c r="X1218" s="412">
        <v>3</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x14ac:dyDescent="0.2">
      <c r="A1219" s="150" t="s">
        <v>560</v>
      </c>
      <c r="B1219" s="151" t="s">
        <v>276</v>
      </c>
      <c r="C1219" s="152" t="s">
        <v>279</v>
      </c>
      <c r="D1219" s="404" t="s">
        <v>559</v>
      </c>
      <c r="E1219" s="412">
        <v>0</v>
      </c>
      <c r="F1219" s="412">
        <v>0.7</v>
      </c>
      <c r="G1219" s="412">
        <v>0</v>
      </c>
      <c r="H1219" s="412">
        <v>0</v>
      </c>
      <c r="I1219" s="412">
        <v>0</v>
      </c>
      <c r="J1219" s="412">
        <v>0</v>
      </c>
      <c r="K1219" s="412">
        <v>0</v>
      </c>
      <c r="L1219" s="412">
        <v>0</v>
      </c>
      <c r="M1219" s="412">
        <v>0</v>
      </c>
      <c r="N1219" s="412">
        <v>0.7</v>
      </c>
      <c r="O1219" s="412">
        <v>0</v>
      </c>
      <c r="P1219" s="412">
        <v>2</v>
      </c>
      <c r="Q1219" s="412">
        <v>0</v>
      </c>
      <c r="R1219" s="412">
        <v>0</v>
      </c>
      <c r="S1219" s="412">
        <v>0</v>
      </c>
      <c r="T1219" s="412">
        <v>0</v>
      </c>
      <c r="U1219" s="412">
        <v>0</v>
      </c>
      <c r="V1219" s="412">
        <v>0</v>
      </c>
      <c r="W1219" s="412">
        <v>0</v>
      </c>
      <c r="X1219" s="412">
        <v>2</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x14ac:dyDescent="0.2">
      <c r="A1220" s="150" t="s">
        <v>562</v>
      </c>
      <c r="B1220" s="151" t="s">
        <v>276</v>
      </c>
      <c r="C1220" s="152" t="s">
        <v>285</v>
      </c>
      <c r="D1220" s="404" t="s">
        <v>561</v>
      </c>
      <c r="E1220" s="412">
        <v>0</v>
      </c>
      <c r="F1220" s="412">
        <v>14</v>
      </c>
      <c r="G1220" s="412">
        <v>4</v>
      </c>
      <c r="H1220" s="412">
        <v>1.88</v>
      </c>
      <c r="I1220" s="412">
        <v>0</v>
      </c>
      <c r="J1220" s="412">
        <v>0</v>
      </c>
      <c r="K1220" s="412">
        <v>0</v>
      </c>
      <c r="L1220" s="412">
        <v>0</v>
      </c>
      <c r="M1220" s="412">
        <v>0</v>
      </c>
      <c r="N1220" s="412">
        <v>19.88</v>
      </c>
      <c r="O1220" s="412">
        <v>0</v>
      </c>
      <c r="P1220" s="412">
        <v>31</v>
      </c>
      <c r="Q1220" s="412">
        <v>8</v>
      </c>
      <c r="R1220" s="412">
        <v>4</v>
      </c>
      <c r="S1220" s="412">
        <v>0</v>
      </c>
      <c r="T1220" s="412">
        <v>0</v>
      </c>
      <c r="U1220" s="412">
        <v>0</v>
      </c>
      <c r="V1220" s="412">
        <v>0</v>
      </c>
      <c r="W1220" s="412">
        <v>0</v>
      </c>
      <c r="X1220" s="412">
        <v>43</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x14ac:dyDescent="0.2">
      <c r="A1221" s="150" t="s">
        <v>564</v>
      </c>
      <c r="B1221" s="151" t="s">
        <v>280</v>
      </c>
      <c r="C1221" s="152" t="s">
        <v>128</v>
      </c>
      <c r="D1221" s="404" t="s">
        <v>563</v>
      </c>
      <c r="E1221" s="412">
        <v>0</v>
      </c>
      <c r="F1221" s="412">
        <v>1</v>
      </c>
      <c r="G1221" s="412">
        <v>0</v>
      </c>
      <c r="H1221" s="412">
        <v>0</v>
      </c>
      <c r="I1221" s="412">
        <v>0</v>
      </c>
      <c r="J1221" s="412">
        <v>0</v>
      </c>
      <c r="K1221" s="412">
        <v>0</v>
      </c>
      <c r="L1221" s="412">
        <v>0</v>
      </c>
      <c r="M1221" s="412">
        <v>0</v>
      </c>
      <c r="N1221" s="412">
        <v>1</v>
      </c>
      <c r="O1221" s="412">
        <v>0</v>
      </c>
      <c r="P1221" s="412">
        <v>2</v>
      </c>
      <c r="Q1221" s="412">
        <v>0</v>
      </c>
      <c r="R1221" s="412">
        <v>0</v>
      </c>
      <c r="S1221" s="412">
        <v>0</v>
      </c>
      <c r="T1221" s="412">
        <v>0</v>
      </c>
      <c r="U1221" s="412">
        <v>0</v>
      </c>
      <c r="V1221" s="412">
        <v>0</v>
      </c>
      <c r="W1221" s="412">
        <v>0</v>
      </c>
      <c r="X1221" s="412">
        <v>2</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x14ac:dyDescent="0.2">
      <c r="A1222" s="150" t="s">
        <v>566</v>
      </c>
      <c r="B1222" s="151" t="s">
        <v>276</v>
      </c>
      <c r="C1222" s="152" t="s">
        <v>285</v>
      </c>
      <c r="D1222" s="404" t="s">
        <v>565</v>
      </c>
      <c r="E1222" s="412">
        <v>0</v>
      </c>
      <c r="F1222" s="412">
        <v>5.5</v>
      </c>
      <c r="G1222" s="412">
        <v>0</v>
      </c>
      <c r="H1222" s="412">
        <v>0.5</v>
      </c>
      <c r="I1222" s="412">
        <v>0.5</v>
      </c>
      <c r="J1222" s="412">
        <v>0</v>
      </c>
      <c r="K1222" s="412">
        <v>0</v>
      </c>
      <c r="L1222" s="412">
        <v>0</v>
      </c>
      <c r="M1222" s="412">
        <v>0</v>
      </c>
      <c r="N1222" s="412">
        <v>6.5</v>
      </c>
      <c r="O1222" s="412">
        <v>0</v>
      </c>
      <c r="P1222" s="412">
        <v>11</v>
      </c>
      <c r="Q1222" s="412">
        <v>0</v>
      </c>
      <c r="R1222" s="412">
        <v>1</v>
      </c>
      <c r="S1222" s="412">
        <v>1</v>
      </c>
      <c r="T1222" s="412">
        <v>0</v>
      </c>
      <c r="U1222" s="412">
        <v>0</v>
      </c>
      <c r="V1222" s="412">
        <v>0</v>
      </c>
      <c r="W1222" s="412">
        <v>0</v>
      </c>
      <c r="X1222" s="412">
        <v>13</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x14ac:dyDescent="0.2">
      <c r="A1223" s="150" t="s">
        <v>568</v>
      </c>
      <c r="B1223" s="151" t="s">
        <v>276</v>
      </c>
      <c r="C1223" s="152" t="s">
        <v>69</v>
      </c>
      <c r="D1223" s="404" t="s">
        <v>567</v>
      </c>
      <c r="E1223" s="412">
        <v>0</v>
      </c>
      <c r="F1223" s="412">
        <v>12</v>
      </c>
      <c r="G1223" s="412">
        <v>0</v>
      </c>
      <c r="H1223" s="412">
        <v>0.5</v>
      </c>
      <c r="I1223" s="412">
        <v>0</v>
      </c>
      <c r="J1223" s="412">
        <v>0</v>
      </c>
      <c r="K1223" s="412">
        <v>0</v>
      </c>
      <c r="L1223" s="412">
        <v>0</v>
      </c>
      <c r="M1223" s="412">
        <v>0</v>
      </c>
      <c r="N1223" s="412">
        <v>12.5</v>
      </c>
      <c r="O1223" s="412">
        <v>0</v>
      </c>
      <c r="P1223" s="412">
        <v>24</v>
      </c>
      <c r="Q1223" s="412">
        <v>0</v>
      </c>
      <c r="R1223" s="412">
        <v>1</v>
      </c>
      <c r="S1223" s="412">
        <v>0</v>
      </c>
      <c r="T1223" s="412">
        <v>0</v>
      </c>
      <c r="U1223" s="412">
        <v>0</v>
      </c>
      <c r="V1223" s="412">
        <v>0</v>
      </c>
      <c r="W1223" s="412">
        <v>0</v>
      </c>
      <c r="X1223" s="412">
        <v>25</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x14ac:dyDescent="0.2">
      <c r="A1224" s="150" t="s">
        <v>570</v>
      </c>
      <c r="B1224" s="151" t="s">
        <v>276</v>
      </c>
      <c r="C1224" s="152" t="s">
        <v>277</v>
      </c>
      <c r="D1224" s="404" t="s">
        <v>569</v>
      </c>
      <c r="E1224" s="412">
        <v>0</v>
      </c>
      <c r="F1224" s="412">
        <v>2.875</v>
      </c>
      <c r="G1224" s="412">
        <v>0</v>
      </c>
      <c r="H1224" s="412">
        <v>0</v>
      </c>
      <c r="I1224" s="412">
        <v>0</v>
      </c>
      <c r="J1224" s="412">
        <v>0</v>
      </c>
      <c r="K1224" s="412">
        <v>0</v>
      </c>
      <c r="L1224" s="412">
        <v>0</v>
      </c>
      <c r="M1224" s="412">
        <v>0</v>
      </c>
      <c r="N1224" s="412">
        <v>2.875</v>
      </c>
      <c r="O1224" s="412">
        <v>0</v>
      </c>
      <c r="P1224" s="412">
        <v>6</v>
      </c>
      <c r="Q1224" s="412">
        <v>0</v>
      </c>
      <c r="R1224" s="412">
        <v>0</v>
      </c>
      <c r="S1224" s="412">
        <v>0</v>
      </c>
      <c r="T1224" s="412">
        <v>0</v>
      </c>
      <c r="U1224" s="412">
        <v>0</v>
      </c>
      <c r="V1224" s="412">
        <v>0</v>
      </c>
      <c r="W1224" s="412">
        <v>0</v>
      </c>
      <c r="X1224" s="412">
        <v>6</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x14ac:dyDescent="0.2">
      <c r="A1225" s="150" t="s">
        <v>571</v>
      </c>
      <c r="B1225" s="151" t="s">
        <v>284</v>
      </c>
      <c r="C1225" s="152" t="s">
        <v>293</v>
      </c>
      <c r="D1225" s="404" t="s">
        <v>312</v>
      </c>
      <c r="E1225" s="412">
        <v>0</v>
      </c>
      <c r="F1225" s="412">
        <v>0.5</v>
      </c>
      <c r="G1225" s="412">
        <v>0</v>
      </c>
      <c r="H1225" s="412">
        <v>0</v>
      </c>
      <c r="I1225" s="412">
        <v>0</v>
      </c>
      <c r="J1225" s="412">
        <v>0</v>
      </c>
      <c r="K1225" s="412">
        <v>0</v>
      </c>
      <c r="L1225" s="412">
        <v>0</v>
      </c>
      <c r="M1225" s="412">
        <v>0</v>
      </c>
      <c r="N1225" s="412">
        <v>0.5</v>
      </c>
      <c r="O1225" s="412">
        <v>0</v>
      </c>
      <c r="P1225" s="412">
        <v>1</v>
      </c>
      <c r="Q1225" s="412">
        <v>0</v>
      </c>
      <c r="R1225" s="412">
        <v>0</v>
      </c>
      <c r="S1225" s="412">
        <v>0</v>
      </c>
      <c r="T1225" s="412">
        <v>0</v>
      </c>
      <c r="U1225" s="412">
        <v>0</v>
      </c>
      <c r="V1225" s="412">
        <v>0</v>
      </c>
      <c r="W1225" s="412">
        <v>0</v>
      </c>
      <c r="X1225" s="412">
        <v>1</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x14ac:dyDescent="0.2">
      <c r="A1226" s="150" t="s">
        <v>572</v>
      </c>
      <c r="B1226" s="151" t="s">
        <v>284</v>
      </c>
      <c r="C1226" s="152" t="s">
        <v>277</v>
      </c>
      <c r="D1226" s="404" t="s">
        <v>313</v>
      </c>
      <c r="E1226" s="412">
        <v>0</v>
      </c>
      <c r="F1226" s="412">
        <v>5</v>
      </c>
      <c r="G1226" s="412">
        <v>3</v>
      </c>
      <c r="H1226" s="412">
        <v>1</v>
      </c>
      <c r="I1226" s="412">
        <v>0</v>
      </c>
      <c r="J1226" s="412">
        <v>0</v>
      </c>
      <c r="K1226" s="412">
        <v>0</v>
      </c>
      <c r="L1226" s="412">
        <v>0</v>
      </c>
      <c r="M1226" s="412">
        <v>0</v>
      </c>
      <c r="N1226" s="412">
        <v>9</v>
      </c>
      <c r="O1226" s="412">
        <v>0</v>
      </c>
      <c r="P1226" s="412">
        <v>8</v>
      </c>
      <c r="Q1226" s="412">
        <v>4</v>
      </c>
      <c r="R1226" s="412">
        <v>1</v>
      </c>
      <c r="S1226" s="412">
        <v>0</v>
      </c>
      <c r="T1226" s="412">
        <v>0</v>
      </c>
      <c r="U1226" s="412">
        <v>0</v>
      </c>
      <c r="V1226" s="412">
        <v>0</v>
      </c>
      <c r="W1226" s="412">
        <v>0</v>
      </c>
      <c r="X1226" s="412">
        <v>13</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x14ac:dyDescent="0.2">
      <c r="A1227" s="150" t="s">
        <v>574</v>
      </c>
      <c r="B1227" s="151" t="s">
        <v>276</v>
      </c>
      <c r="C1227" s="152" t="s">
        <v>277</v>
      </c>
      <c r="D1227" s="404" t="s">
        <v>573</v>
      </c>
      <c r="E1227" s="412">
        <v>0</v>
      </c>
      <c r="F1227" s="412">
        <v>3.25</v>
      </c>
      <c r="G1227" s="412">
        <v>0.38</v>
      </c>
      <c r="H1227" s="412">
        <v>0</v>
      </c>
      <c r="I1227" s="412">
        <v>1</v>
      </c>
      <c r="J1227" s="412">
        <v>0</v>
      </c>
      <c r="K1227" s="412">
        <v>0.38</v>
      </c>
      <c r="L1227" s="412">
        <v>0</v>
      </c>
      <c r="M1227" s="412">
        <v>0</v>
      </c>
      <c r="N1227" s="412">
        <v>5.01</v>
      </c>
      <c r="O1227" s="412">
        <v>7</v>
      </c>
      <c r="P1227" s="412">
        <v>1</v>
      </c>
      <c r="Q1227" s="412">
        <v>0</v>
      </c>
      <c r="R1227" s="412">
        <v>2</v>
      </c>
      <c r="S1227" s="412">
        <v>0</v>
      </c>
      <c r="T1227" s="412">
        <v>0</v>
      </c>
      <c r="U1227" s="412">
        <v>1</v>
      </c>
      <c r="V1227" s="412">
        <v>0</v>
      </c>
      <c r="W1227" s="412">
        <v>0</v>
      </c>
      <c r="X1227" s="412">
        <v>11</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x14ac:dyDescent="0.2">
      <c r="A1228" s="150" t="s">
        <v>576</v>
      </c>
      <c r="B1228" s="151" t="s">
        <v>276</v>
      </c>
      <c r="C1228" s="152" t="s">
        <v>277</v>
      </c>
      <c r="D1228" s="404" t="s">
        <v>575</v>
      </c>
      <c r="E1228" s="412">
        <v>0</v>
      </c>
      <c r="F1228" s="412">
        <v>37</v>
      </c>
      <c r="G1228" s="412">
        <v>1.5</v>
      </c>
      <c r="H1228" s="412">
        <v>1</v>
      </c>
      <c r="I1228" s="412">
        <v>0</v>
      </c>
      <c r="J1228" s="412">
        <v>0</v>
      </c>
      <c r="K1228" s="412">
        <v>0</v>
      </c>
      <c r="L1228" s="412">
        <v>0.5</v>
      </c>
      <c r="M1228" s="412">
        <v>0</v>
      </c>
      <c r="N1228" s="412">
        <v>40</v>
      </c>
      <c r="O1228" s="412">
        <v>0</v>
      </c>
      <c r="P1228" s="412">
        <v>74</v>
      </c>
      <c r="Q1228" s="412">
        <v>3</v>
      </c>
      <c r="R1228" s="412">
        <v>2</v>
      </c>
      <c r="S1228" s="412">
        <v>0</v>
      </c>
      <c r="T1228" s="412">
        <v>0</v>
      </c>
      <c r="U1228" s="412">
        <v>0</v>
      </c>
      <c r="V1228" s="412">
        <v>1</v>
      </c>
      <c r="W1228" s="412">
        <v>0</v>
      </c>
      <c r="X1228" s="412">
        <v>80</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x14ac:dyDescent="0.2">
      <c r="A1229" s="150" t="s">
        <v>577</v>
      </c>
      <c r="B1229" s="151" t="s">
        <v>276</v>
      </c>
      <c r="C1229" s="152" t="s">
        <v>279</v>
      </c>
      <c r="D1229" s="404" t="s">
        <v>314</v>
      </c>
      <c r="E1229" s="412">
        <v>0</v>
      </c>
      <c r="F1229" s="412">
        <v>17</v>
      </c>
      <c r="G1229" s="412">
        <v>0</v>
      </c>
      <c r="H1229" s="412">
        <v>0</v>
      </c>
      <c r="I1229" s="412">
        <v>0</v>
      </c>
      <c r="J1229" s="412">
        <v>0</v>
      </c>
      <c r="K1229" s="412">
        <v>0</v>
      </c>
      <c r="L1229" s="412">
        <v>0</v>
      </c>
      <c r="M1229" s="412">
        <v>0</v>
      </c>
      <c r="N1229" s="412">
        <v>17</v>
      </c>
      <c r="O1229" s="412">
        <v>0</v>
      </c>
      <c r="P1229" s="412">
        <v>17</v>
      </c>
      <c r="Q1229" s="412">
        <v>0</v>
      </c>
      <c r="R1229" s="412">
        <v>0</v>
      </c>
      <c r="S1229" s="412">
        <v>0</v>
      </c>
      <c r="T1229" s="412">
        <v>0</v>
      </c>
      <c r="U1229" s="412">
        <v>0</v>
      </c>
      <c r="V1229" s="412">
        <v>0</v>
      </c>
      <c r="W1229" s="412">
        <v>0</v>
      </c>
      <c r="X1229" s="412">
        <v>17</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x14ac:dyDescent="0.2">
      <c r="A1230" s="150" t="s">
        <v>579</v>
      </c>
      <c r="B1230" s="151" t="s">
        <v>282</v>
      </c>
      <c r="C1230" s="152" t="s">
        <v>293</v>
      </c>
      <c r="D1230" s="404" t="s">
        <v>578</v>
      </c>
      <c r="E1230" s="412">
        <v>0</v>
      </c>
      <c r="F1230" s="412">
        <v>0</v>
      </c>
      <c r="G1230" s="412">
        <v>0</v>
      </c>
      <c r="H1230" s="412">
        <v>0</v>
      </c>
      <c r="I1230" s="412">
        <v>0</v>
      </c>
      <c r="J1230" s="412">
        <v>0</v>
      </c>
      <c r="K1230" s="412">
        <v>0</v>
      </c>
      <c r="L1230" s="412">
        <v>0</v>
      </c>
      <c r="M1230" s="412">
        <v>0</v>
      </c>
      <c r="N1230" s="412">
        <v>0</v>
      </c>
      <c r="O1230" s="412">
        <v>0</v>
      </c>
      <c r="P1230" s="412">
        <v>0</v>
      </c>
      <c r="Q1230" s="412">
        <v>0</v>
      </c>
      <c r="R1230" s="412">
        <v>0</v>
      </c>
      <c r="S1230" s="412">
        <v>0</v>
      </c>
      <c r="T1230" s="412">
        <v>0</v>
      </c>
      <c r="U1230" s="412">
        <v>0</v>
      </c>
      <c r="V1230" s="412">
        <v>0</v>
      </c>
      <c r="W1230" s="412">
        <v>0</v>
      </c>
      <c r="X1230" s="412">
        <v>0</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x14ac:dyDescent="0.2">
      <c r="A1231" s="150" t="s">
        <v>581</v>
      </c>
      <c r="B1231" s="151" t="s">
        <v>276</v>
      </c>
      <c r="C1231" s="152" t="s">
        <v>286</v>
      </c>
      <c r="D1231" s="404" t="s">
        <v>580</v>
      </c>
      <c r="E1231" s="412">
        <v>0</v>
      </c>
      <c r="F1231" s="412">
        <v>0</v>
      </c>
      <c r="G1231" s="412">
        <v>0</v>
      </c>
      <c r="H1231" s="412">
        <v>0</v>
      </c>
      <c r="I1231" s="412">
        <v>0</v>
      </c>
      <c r="J1231" s="412">
        <v>0</v>
      </c>
      <c r="K1231" s="412">
        <v>0</v>
      </c>
      <c r="L1231" s="412">
        <v>0</v>
      </c>
      <c r="M1231" s="412">
        <v>0</v>
      </c>
      <c r="N1231" s="412">
        <v>0</v>
      </c>
      <c r="O1231" s="412">
        <v>0</v>
      </c>
      <c r="P1231" s="412">
        <v>0</v>
      </c>
      <c r="Q1231" s="412">
        <v>0</v>
      </c>
      <c r="R1231" s="412">
        <v>0</v>
      </c>
      <c r="S1231" s="412">
        <v>0</v>
      </c>
      <c r="T1231" s="412">
        <v>0</v>
      </c>
      <c r="U1231" s="412">
        <v>0</v>
      </c>
      <c r="V1231" s="412">
        <v>0</v>
      </c>
      <c r="W1231" s="412">
        <v>0</v>
      </c>
      <c r="X1231" s="412">
        <v>0</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x14ac:dyDescent="0.2">
      <c r="A1232" s="150" t="s">
        <v>583</v>
      </c>
      <c r="B1232" s="151" t="s">
        <v>280</v>
      </c>
      <c r="C1232" s="152" t="s">
        <v>128</v>
      </c>
      <c r="D1232" s="404" t="s">
        <v>582</v>
      </c>
      <c r="E1232" s="412">
        <v>0</v>
      </c>
      <c r="F1232" s="412">
        <v>0</v>
      </c>
      <c r="G1232" s="412">
        <v>0</v>
      </c>
      <c r="H1232" s="412">
        <v>0</v>
      </c>
      <c r="I1232" s="412">
        <v>0</v>
      </c>
      <c r="J1232" s="412">
        <v>0</v>
      </c>
      <c r="K1232" s="412">
        <v>0</v>
      </c>
      <c r="L1232" s="412">
        <v>0</v>
      </c>
      <c r="M1232" s="412">
        <v>0</v>
      </c>
      <c r="N1232" s="412">
        <v>0</v>
      </c>
      <c r="O1232" s="412">
        <v>0</v>
      </c>
      <c r="P1232" s="412">
        <v>0</v>
      </c>
      <c r="Q1232" s="412">
        <v>0</v>
      </c>
      <c r="R1232" s="412">
        <v>0</v>
      </c>
      <c r="S1232" s="412">
        <v>0</v>
      </c>
      <c r="T1232" s="412">
        <v>0</v>
      </c>
      <c r="U1232" s="412">
        <v>0</v>
      </c>
      <c r="V1232" s="412">
        <v>0</v>
      </c>
      <c r="W1232" s="412">
        <v>0</v>
      </c>
      <c r="X1232" s="412">
        <v>0</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x14ac:dyDescent="0.2">
      <c r="A1233" s="150" t="s">
        <v>585</v>
      </c>
      <c r="B1233" s="151" t="s">
        <v>276</v>
      </c>
      <c r="C1233" s="152" t="s">
        <v>285</v>
      </c>
      <c r="D1233" s="404" t="s">
        <v>584</v>
      </c>
      <c r="E1233" s="412">
        <v>0</v>
      </c>
      <c r="F1233" s="412">
        <v>14.88</v>
      </c>
      <c r="G1233" s="412">
        <v>4</v>
      </c>
      <c r="H1233" s="412">
        <v>1</v>
      </c>
      <c r="I1233" s="412">
        <v>0</v>
      </c>
      <c r="J1233" s="412">
        <v>0</v>
      </c>
      <c r="K1233" s="412">
        <v>0</v>
      </c>
      <c r="L1233" s="412">
        <v>0</v>
      </c>
      <c r="M1233" s="412">
        <v>0</v>
      </c>
      <c r="N1233" s="412">
        <v>19.880000000000003</v>
      </c>
      <c r="O1233" s="412">
        <v>0</v>
      </c>
      <c r="P1233" s="412">
        <v>31</v>
      </c>
      <c r="Q1233" s="412">
        <v>8</v>
      </c>
      <c r="R1233" s="412">
        <v>2</v>
      </c>
      <c r="S1233" s="412">
        <v>0</v>
      </c>
      <c r="T1233" s="412">
        <v>0</v>
      </c>
      <c r="U1233" s="412">
        <v>0</v>
      </c>
      <c r="V1233" s="412">
        <v>0</v>
      </c>
      <c r="W1233" s="412">
        <v>0</v>
      </c>
      <c r="X1233" s="412">
        <v>41</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x14ac:dyDescent="0.2">
      <c r="A1234" s="150" t="s">
        <v>587</v>
      </c>
      <c r="B1234" s="151" t="s">
        <v>276</v>
      </c>
      <c r="C1234" s="152" t="s">
        <v>285</v>
      </c>
      <c r="D1234" s="404" t="s">
        <v>586</v>
      </c>
      <c r="E1234" s="412">
        <v>0</v>
      </c>
      <c r="F1234" s="412">
        <v>17.88</v>
      </c>
      <c r="G1234" s="412">
        <v>3.5</v>
      </c>
      <c r="H1234" s="412">
        <v>0</v>
      </c>
      <c r="I1234" s="412">
        <v>1.88</v>
      </c>
      <c r="J1234" s="412">
        <v>0.5</v>
      </c>
      <c r="K1234" s="412">
        <v>0.5</v>
      </c>
      <c r="L1234" s="412">
        <v>0</v>
      </c>
      <c r="M1234" s="412">
        <v>0</v>
      </c>
      <c r="N1234" s="412">
        <v>24.259999999999998</v>
      </c>
      <c r="O1234" s="412">
        <v>0</v>
      </c>
      <c r="P1234" s="412">
        <v>37</v>
      </c>
      <c r="Q1234" s="412">
        <v>7</v>
      </c>
      <c r="R1234" s="412">
        <v>0</v>
      </c>
      <c r="S1234" s="412">
        <v>4</v>
      </c>
      <c r="T1234" s="412">
        <v>1</v>
      </c>
      <c r="U1234" s="412">
        <v>1</v>
      </c>
      <c r="V1234" s="412">
        <v>0</v>
      </c>
      <c r="W1234" s="412">
        <v>0</v>
      </c>
      <c r="X1234" s="412">
        <v>50</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x14ac:dyDescent="0.2">
      <c r="A1235" s="150" t="s">
        <v>589</v>
      </c>
      <c r="B1235" s="151" t="s">
        <v>276</v>
      </c>
      <c r="C1235" s="152" t="s">
        <v>279</v>
      </c>
      <c r="D1235" s="404" t="s">
        <v>588</v>
      </c>
      <c r="E1235" s="412">
        <v>0</v>
      </c>
      <c r="F1235" s="412">
        <v>0</v>
      </c>
      <c r="G1235" s="412">
        <v>0</v>
      </c>
      <c r="H1235" s="412">
        <v>0</v>
      </c>
      <c r="I1235" s="412">
        <v>0</v>
      </c>
      <c r="J1235" s="412">
        <v>0</v>
      </c>
      <c r="K1235" s="412">
        <v>0</v>
      </c>
      <c r="L1235" s="412">
        <v>0</v>
      </c>
      <c r="M1235" s="412">
        <v>0</v>
      </c>
      <c r="N1235" s="412">
        <v>0</v>
      </c>
      <c r="O1235" s="412">
        <v>0</v>
      </c>
      <c r="P1235" s="412">
        <v>0</v>
      </c>
      <c r="Q1235" s="412">
        <v>0</v>
      </c>
      <c r="R1235" s="412">
        <v>0</v>
      </c>
      <c r="S1235" s="412">
        <v>0</v>
      </c>
      <c r="T1235" s="412">
        <v>0</v>
      </c>
      <c r="U1235" s="412">
        <v>0</v>
      </c>
      <c r="V1235" s="412">
        <v>0</v>
      </c>
      <c r="W1235" s="412">
        <v>0</v>
      </c>
      <c r="X1235" s="412">
        <v>0</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x14ac:dyDescent="0.2">
      <c r="A1236" s="150" t="s">
        <v>590</v>
      </c>
      <c r="B1236" s="151" t="s">
        <v>284</v>
      </c>
      <c r="C1236" s="152" t="s">
        <v>283</v>
      </c>
      <c r="D1236" s="404" t="s">
        <v>315</v>
      </c>
      <c r="E1236" s="412">
        <v>0</v>
      </c>
      <c r="F1236" s="412">
        <v>1</v>
      </c>
      <c r="G1236" s="412">
        <v>0</v>
      </c>
      <c r="H1236" s="412">
        <v>0</v>
      </c>
      <c r="I1236" s="412">
        <v>0</v>
      </c>
      <c r="J1236" s="412">
        <v>0</v>
      </c>
      <c r="K1236" s="412">
        <v>0</v>
      </c>
      <c r="L1236" s="412">
        <v>0</v>
      </c>
      <c r="M1236" s="412">
        <v>0</v>
      </c>
      <c r="N1236" s="412">
        <v>1</v>
      </c>
      <c r="O1236" s="412">
        <v>0</v>
      </c>
      <c r="P1236" s="412">
        <v>1</v>
      </c>
      <c r="Q1236" s="412">
        <v>0</v>
      </c>
      <c r="R1236" s="412">
        <v>0</v>
      </c>
      <c r="S1236" s="412">
        <v>0</v>
      </c>
      <c r="T1236" s="412">
        <v>0</v>
      </c>
      <c r="U1236" s="412">
        <v>0</v>
      </c>
      <c r="V1236" s="412">
        <v>0</v>
      </c>
      <c r="W1236" s="412">
        <v>0</v>
      </c>
      <c r="X1236" s="412">
        <v>1</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x14ac:dyDescent="0.2">
      <c r="A1237" s="150" t="s">
        <v>592</v>
      </c>
      <c r="B1237" s="151" t="s">
        <v>276</v>
      </c>
      <c r="C1237" s="152" t="s">
        <v>69</v>
      </c>
      <c r="D1237" s="404" t="s">
        <v>591</v>
      </c>
      <c r="E1237" s="412">
        <v>0</v>
      </c>
      <c r="F1237" s="412">
        <v>0.38</v>
      </c>
      <c r="G1237" s="412">
        <v>1.1000000000000001</v>
      </c>
      <c r="H1237" s="412">
        <v>0</v>
      </c>
      <c r="I1237" s="412">
        <v>0</v>
      </c>
      <c r="J1237" s="412">
        <v>0</v>
      </c>
      <c r="K1237" s="412">
        <v>0</v>
      </c>
      <c r="L1237" s="412">
        <v>0</v>
      </c>
      <c r="M1237" s="412">
        <v>0</v>
      </c>
      <c r="N1237" s="412">
        <v>1.48</v>
      </c>
      <c r="O1237" s="412">
        <v>0</v>
      </c>
      <c r="P1237" s="412">
        <v>1</v>
      </c>
      <c r="Q1237" s="412">
        <v>3</v>
      </c>
      <c r="R1237" s="412">
        <v>0</v>
      </c>
      <c r="S1237" s="412">
        <v>0</v>
      </c>
      <c r="T1237" s="412">
        <v>0</v>
      </c>
      <c r="U1237" s="412">
        <v>0</v>
      </c>
      <c r="V1237" s="412">
        <v>0</v>
      </c>
      <c r="W1237" s="412">
        <v>0</v>
      </c>
      <c r="X1237" s="412">
        <v>4</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x14ac:dyDescent="0.2">
      <c r="A1238" s="150" t="s">
        <v>594</v>
      </c>
      <c r="B1238" s="151" t="s">
        <v>276</v>
      </c>
      <c r="C1238" s="152" t="s">
        <v>279</v>
      </c>
      <c r="D1238" s="404" t="s">
        <v>593</v>
      </c>
      <c r="E1238" s="412">
        <v>0</v>
      </c>
      <c r="F1238" s="412">
        <v>2.7</v>
      </c>
      <c r="G1238" s="412">
        <v>0</v>
      </c>
      <c r="H1238" s="412">
        <v>0.9</v>
      </c>
      <c r="I1238" s="412">
        <v>1</v>
      </c>
      <c r="J1238" s="412">
        <v>0</v>
      </c>
      <c r="K1238" s="412">
        <v>0</v>
      </c>
      <c r="L1238" s="412">
        <v>0</v>
      </c>
      <c r="M1238" s="412">
        <v>0</v>
      </c>
      <c r="N1238" s="412">
        <v>4.5999999999999996</v>
      </c>
      <c r="O1238" s="412">
        <v>0</v>
      </c>
      <c r="P1238" s="412">
        <v>4</v>
      </c>
      <c r="Q1238" s="412">
        <v>0</v>
      </c>
      <c r="R1238" s="412">
        <v>1</v>
      </c>
      <c r="S1238" s="412">
        <v>1</v>
      </c>
      <c r="T1238" s="412">
        <v>0</v>
      </c>
      <c r="U1238" s="412">
        <v>0</v>
      </c>
      <c r="V1238" s="412">
        <v>0</v>
      </c>
      <c r="W1238" s="412">
        <v>0</v>
      </c>
      <c r="X1238" s="412">
        <v>6</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x14ac:dyDescent="0.2">
      <c r="A1239" s="150" t="s">
        <v>595</v>
      </c>
      <c r="B1239" s="151" t="s">
        <v>284</v>
      </c>
      <c r="C1239" s="152" t="s">
        <v>283</v>
      </c>
      <c r="D1239" s="404" t="s">
        <v>316</v>
      </c>
      <c r="E1239" s="412">
        <v>0</v>
      </c>
      <c r="F1239" s="412">
        <v>18</v>
      </c>
      <c r="G1239" s="412">
        <v>0</v>
      </c>
      <c r="H1239" s="412">
        <v>0</v>
      </c>
      <c r="I1239" s="412">
        <v>0</v>
      </c>
      <c r="J1239" s="412">
        <v>0</v>
      </c>
      <c r="K1239" s="412">
        <v>0</v>
      </c>
      <c r="L1239" s="412">
        <v>0</v>
      </c>
      <c r="M1239" s="412">
        <v>0</v>
      </c>
      <c r="N1239" s="412">
        <v>18</v>
      </c>
      <c r="O1239" s="412">
        <v>0</v>
      </c>
      <c r="P1239" s="412">
        <v>20</v>
      </c>
      <c r="Q1239" s="412">
        <v>0</v>
      </c>
      <c r="R1239" s="412">
        <v>0</v>
      </c>
      <c r="S1239" s="412">
        <v>0</v>
      </c>
      <c r="T1239" s="412">
        <v>0</v>
      </c>
      <c r="U1239" s="412">
        <v>0</v>
      </c>
      <c r="V1239" s="412">
        <v>0</v>
      </c>
      <c r="W1239" s="412">
        <v>0</v>
      </c>
      <c r="X1239" s="412">
        <v>20</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x14ac:dyDescent="0.2">
      <c r="A1240" s="150" t="s">
        <v>597</v>
      </c>
      <c r="B1240" s="151" t="s">
        <v>276</v>
      </c>
      <c r="C1240" s="152" t="s">
        <v>69</v>
      </c>
      <c r="D1240" s="404" t="s">
        <v>596</v>
      </c>
      <c r="E1240" s="412">
        <v>0</v>
      </c>
      <c r="F1240" s="412">
        <v>13.1</v>
      </c>
      <c r="G1240" s="412">
        <v>0.5</v>
      </c>
      <c r="H1240" s="412">
        <v>0</v>
      </c>
      <c r="I1240" s="412">
        <v>0</v>
      </c>
      <c r="J1240" s="412">
        <v>0</v>
      </c>
      <c r="K1240" s="412">
        <v>0</v>
      </c>
      <c r="L1240" s="412">
        <v>0</v>
      </c>
      <c r="M1240" s="412">
        <v>0</v>
      </c>
      <c r="N1240" s="412">
        <v>13.6</v>
      </c>
      <c r="O1240" s="412">
        <v>0</v>
      </c>
      <c r="P1240" s="412">
        <v>31</v>
      </c>
      <c r="Q1240" s="412">
        <v>1</v>
      </c>
      <c r="R1240" s="412">
        <v>0</v>
      </c>
      <c r="S1240" s="412">
        <v>0</v>
      </c>
      <c r="T1240" s="412">
        <v>0</v>
      </c>
      <c r="U1240" s="412">
        <v>0</v>
      </c>
      <c r="V1240" s="412">
        <v>0</v>
      </c>
      <c r="W1240" s="412">
        <v>0</v>
      </c>
      <c r="X1240" s="412">
        <v>32</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x14ac:dyDescent="0.2">
      <c r="A1241" s="150" t="s">
        <v>598</v>
      </c>
      <c r="B1241" s="151" t="s">
        <v>284</v>
      </c>
      <c r="C1241" s="152" t="s">
        <v>285</v>
      </c>
      <c r="D1241" s="404" t="s">
        <v>317</v>
      </c>
      <c r="E1241" s="412">
        <v>0</v>
      </c>
      <c r="F1241" s="412">
        <v>23</v>
      </c>
      <c r="G1241" s="412">
        <v>1</v>
      </c>
      <c r="H1241" s="412">
        <v>0</v>
      </c>
      <c r="I1241" s="412">
        <v>0</v>
      </c>
      <c r="J1241" s="412">
        <v>0</v>
      </c>
      <c r="K1241" s="412">
        <v>0</v>
      </c>
      <c r="L1241" s="412">
        <v>0</v>
      </c>
      <c r="M1241" s="412">
        <v>0</v>
      </c>
      <c r="N1241" s="412">
        <v>24</v>
      </c>
      <c r="O1241" s="412">
        <v>0</v>
      </c>
      <c r="P1241" s="412">
        <v>23</v>
      </c>
      <c r="Q1241" s="412">
        <v>1</v>
      </c>
      <c r="R1241" s="412">
        <v>0</v>
      </c>
      <c r="S1241" s="412">
        <v>0</v>
      </c>
      <c r="T1241" s="412">
        <v>0</v>
      </c>
      <c r="U1241" s="412">
        <v>0</v>
      </c>
      <c r="V1241" s="412">
        <v>0</v>
      </c>
      <c r="W1241" s="412">
        <v>0</v>
      </c>
      <c r="X1241" s="412">
        <v>24</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x14ac:dyDescent="0.2">
      <c r="A1242" s="150" t="s">
        <v>600</v>
      </c>
      <c r="B1242" s="151" t="s">
        <v>282</v>
      </c>
      <c r="C1242" s="152" t="s">
        <v>293</v>
      </c>
      <c r="D1242" s="404" t="s">
        <v>599</v>
      </c>
      <c r="E1242" s="412">
        <v>0</v>
      </c>
      <c r="F1242" s="412">
        <v>0</v>
      </c>
      <c r="G1242" s="412">
        <v>0</v>
      </c>
      <c r="H1242" s="412">
        <v>0</v>
      </c>
      <c r="I1242" s="412">
        <v>0</v>
      </c>
      <c r="J1242" s="412">
        <v>0</v>
      </c>
      <c r="K1242" s="412">
        <v>0</v>
      </c>
      <c r="L1242" s="412">
        <v>0</v>
      </c>
      <c r="M1242" s="412">
        <v>0</v>
      </c>
      <c r="N1242" s="412">
        <v>0</v>
      </c>
      <c r="O1242" s="412">
        <v>0</v>
      </c>
      <c r="P1242" s="412">
        <v>0</v>
      </c>
      <c r="Q1242" s="412">
        <v>0</v>
      </c>
      <c r="R1242" s="412">
        <v>0</v>
      </c>
      <c r="S1242" s="412">
        <v>0</v>
      </c>
      <c r="T1242" s="412">
        <v>0</v>
      </c>
      <c r="U1242" s="412">
        <v>0</v>
      </c>
      <c r="V1242" s="412">
        <v>0</v>
      </c>
      <c r="W1242" s="412">
        <v>0</v>
      </c>
      <c r="X1242" s="412">
        <v>0</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x14ac:dyDescent="0.2">
      <c r="A1243" s="150" t="s">
        <v>602</v>
      </c>
      <c r="B1243" s="151" t="s">
        <v>276</v>
      </c>
      <c r="C1243" s="152" t="s">
        <v>286</v>
      </c>
      <c r="D1243" s="404" t="s">
        <v>601</v>
      </c>
      <c r="E1243" s="412">
        <v>0</v>
      </c>
      <c r="F1243" s="412">
        <v>1</v>
      </c>
      <c r="G1243" s="412">
        <v>0</v>
      </c>
      <c r="H1243" s="412">
        <v>0</v>
      </c>
      <c r="I1243" s="412">
        <v>0</v>
      </c>
      <c r="J1243" s="412">
        <v>0</v>
      </c>
      <c r="K1243" s="412">
        <v>0</v>
      </c>
      <c r="L1243" s="412">
        <v>0</v>
      </c>
      <c r="M1243" s="412">
        <v>0</v>
      </c>
      <c r="N1243" s="412">
        <v>1</v>
      </c>
      <c r="O1243" s="412">
        <v>0</v>
      </c>
      <c r="P1243" s="412">
        <v>1</v>
      </c>
      <c r="Q1243" s="412">
        <v>0</v>
      </c>
      <c r="R1243" s="412">
        <v>0</v>
      </c>
      <c r="S1243" s="412">
        <v>0</v>
      </c>
      <c r="T1243" s="412">
        <v>0</v>
      </c>
      <c r="U1243" s="412">
        <v>0</v>
      </c>
      <c r="V1243" s="412">
        <v>0</v>
      </c>
      <c r="W1243" s="412">
        <v>0</v>
      </c>
      <c r="X1243" s="412">
        <v>1</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x14ac:dyDescent="0.2">
      <c r="A1244" s="150" t="s">
        <v>604</v>
      </c>
      <c r="B1244" s="151" t="s">
        <v>276</v>
      </c>
      <c r="C1244" s="152" t="s">
        <v>279</v>
      </c>
      <c r="D1244" s="404" t="s">
        <v>603</v>
      </c>
      <c r="E1244" s="412">
        <v>0</v>
      </c>
      <c r="F1244" s="412">
        <v>0.5</v>
      </c>
      <c r="G1244" s="412">
        <v>0.88</v>
      </c>
      <c r="H1244" s="412">
        <v>0</v>
      </c>
      <c r="I1244" s="412">
        <v>0</v>
      </c>
      <c r="J1244" s="412">
        <v>0</v>
      </c>
      <c r="K1244" s="412">
        <v>0</v>
      </c>
      <c r="L1244" s="412">
        <v>0</v>
      </c>
      <c r="M1244" s="412">
        <v>0</v>
      </c>
      <c r="N1244" s="412">
        <v>1.38</v>
      </c>
      <c r="O1244" s="412">
        <v>0</v>
      </c>
      <c r="P1244" s="412">
        <v>1</v>
      </c>
      <c r="Q1244" s="412">
        <v>1</v>
      </c>
      <c r="R1244" s="412">
        <v>0</v>
      </c>
      <c r="S1244" s="412">
        <v>0</v>
      </c>
      <c r="T1244" s="412">
        <v>0</v>
      </c>
      <c r="U1244" s="412">
        <v>0</v>
      </c>
      <c r="V1244" s="412">
        <v>0</v>
      </c>
      <c r="W1244" s="412">
        <v>0</v>
      </c>
      <c r="X1244" s="412">
        <v>2</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x14ac:dyDescent="0.2">
      <c r="A1245" s="150" t="s">
        <v>606</v>
      </c>
      <c r="B1245" s="151" t="s">
        <v>276</v>
      </c>
      <c r="C1245" s="152" t="s">
        <v>279</v>
      </c>
      <c r="D1245" s="404" t="s">
        <v>605</v>
      </c>
      <c r="E1245" s="412">
        <v>0</v>
      </c>
      <c r="F1245" s="412">
        <v>3.9</v>
      </c>
      <c r="G1245" s="412">
        <v>0</v>
      </c>
      <c r="H1245" s="412">
        <v>0.5</v>
      </c>
      <c r="I1245" s="412">
        <v>0</v>
      </c>
      <c r="J1245" s="412">
        <v>0</v>
      </c>
      <c r="K1245" s="412">
        <v>0</v>
      </c>
      <c r="L1245" s="412">
        <v>0</v>
      </c>
      <c r="M1245" s="412">
        <v>0</v>
      </c>
      <c r="N1245" s="412">
        <v>4.4000000000000004</v>
      </c>
      <c r="O1245" s="412">
        <v>0</v>
      </c>
      <c r="P1245" s="412">
        <v>8</v>
      </c>
      <c r="Q1245" s="412">
        <v>0</v>
      </c>
      <c r="R1245" s="412">
        <v>1</v>
      </c>
      <c r="S1245" s="412">
        <v>0</v>
      </c>
      <c r="T1245" s="412">
        <v>0</v>
      </c>
      <c r="U1245" s="412">
        <v>0</v>
      </c>
      <c r="V1245" s="412">
        <v>0</v>
      </c>
      <c r="W1245" s="412">
        <v>0</v>
      </c>
      <c r="X1245" s="412">
        <v>9</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x14ac:dyDescent="0.2">
      <c r="A1246" s="150" t="s">
        <v>108</v>
      </c>
      <c r="B1246" s="151" t="s">
        <v>284</v>
      </c>
      <c r="C1246" s="152" t="s">
        <v>293</v>
      </c>
      <c r="D1246" s="404" t="s">
        <v>107</v>
      </c>
      <c r="E1246" s="412">
        <v>0</v>
      </c>
      <c r="F1246" s="412">
        <v>8</v>
      </c>
      <c r="G1246" s="412">
        <v>1.5</v>
      </c>
      <c r="H1246" s="412">
        <v>0.9</v>
      </c>
      <c r="I1246" s="412">
        <v>0</v>
      </c>
      <c r="J1246" s="412">
        <v>0</v>
      </c>
      <c r="K1246" s="412">
        <v>0</v>
      </c>
      <c r="L1246" s="412">
        <v>0.4</v>
      </c>
      <c r="M1246" s="412">
        <v>0</v>
      </c>
      <c r="N1246" s="412">
        <v>10.8</v>
      </c>
      <c r="O1246" s="412">
        <v>0</v>
      </c>
      <c r="P1246" s="412">
        <v>17</v>
      </c>
      <c r="Q1246" s="412">
        <v>3</v>
      </c>
      <c r="R1246" s="412">
        <v>2</v>
      </c>
      <c r="S1246" s="412">
        <v>0</v>
      </c>
      <c r="T1246" s="412">
        <v>0</v>
      </c>
      <c r="U1246" s="412">
        <v>0</v>
      </c>
      <c r="V1246" s="412">
        <v>1</v>
      </c>
      <c r="W1246" s="412">
        <v>0</v>
      </c>
      <c r="X1246" s="412">
        <v>23</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x14ac:dyDescent="0.2">
      <c r="A1247" s="150" t="s">
        <v>608</v>
      </c>
      <c r="B1247" s="151" t="s">
        <v>276</v>
      </c>
      <c r="C1247" s="152" t="s">
        <v>69</v>
      </c>
      <c r="D1247" s="404" t="s">
        <v>607</v>
      </c>
      <c r="E1247" s="412">
        <v>0</v>
      </c>
      <c r="F1247" s="412">
        <v>0.8</v>
      </c>
      <c r="G1247" s="412">
        <v>0</v>
      </c>
      <c r="H1247" s="412">
        <v>0</v>
      </c>
      <c r="I1247" s="412">
        <v>0</v>
      </c>
      <c r="J1247" s="412">
        <v>0</v>
      </c>
      <c r="K1247" s="412">
        <v>0</v>
      </c>
      <c r="L1247" s="412">
        <v>0</v>
      </c>
      <c r="M1247" s="412">
        <v>0</v>
      </c>
      <c r="N1247" s="412">
        <v>0.8</v>
      </c>
      <c r="O1247" s="412">
        <v>0</v>
      </c>
      <c r="P1247" s="412">
        <v>3</v>
      </c>
      <c r="Q1247" s="412">
        <v>0</v>
      </c>
      <c r="R1247" s="412">
        <v>0</v>
      </c>
      <c r="S1247" s="412">
        <v>0</v>
      </c>
      <c r="T1247" s="412">
        <v>0</v>
      </c>
      <c r="U1247" s="412">
        <v>0</v>
      </c>
      <c r="V1247" s="412">
        <v>0</v>
      </c>
      <c r="W1247" s="412">
        <v>0</v>
      </c>
      <c r="X1247" s="412">
        <v>3</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x14ac:dyDescent="0.2">
      <c r="A1248" s="150" t="s">
        <v>609</v>
      </c>
      <c r="B1248" s="151" t="s">
        <v>284</v>
      </c>
      <c r="C1248" s="152" t="s">
        <v>279</v>
      </c>
      <c r="D1248" s="404" t="s">
        <v>318</v>
      </c>
      <c r="E1248" s="412">
        <v>0</v>
      </c>
      <c r="F1248" s="412">
        <v>1</v>
      </c>
      <c r="G1248" s="412">
        <v>0</v>
      </c>
      <c r="H1248" s="412">
        <v>0</v>
      </c>
      <c r="I1248" s="412">
        <v>0</v>
      </c>
      <c r="J1248" s="412">
        <v>0</v>
      </c>
      <c r="K1248" s="412">
        <v>0</v>
      </c>
      <c r="L1248" s="412">
        <v>0</v>
      </c>
      <c r="M1248" s="412">
        <v>0</v>
      </c>
      <c r="N1248" s="412">
        <v>1</v>
      </c>
      <c r="O1248" s="412">
        <v>0</v>
      </c>
      <c r="P1248" s="412">
        <v>2</v>
      </c>
      <c r="Q1248" s="412">
        <v>0</v>
      </c>
      <c r="R1248" s="412">
        <v>0</v>
      </c>
      <c r="S1248" s="412">
        <v>0</v>
      </c>
      <c r="T1248" s="412">
        <v>0</v>
      </c>
      <c r="U1248" s="412">
        <v>0</v>
      </c>
      <c r="V1248" s="412">
        <v>0</v>
      </c>
      <c r="W1248" s="412">
        <v>0</v>
      </c>
      <c r="X1248" s="412">
        <v>2</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x14ac:dyDescent="0.2">
      <c r="A1249" s="150" t="s">
        <v>610</v>
      </c>
      <c r="B1249" s="151" t="s">
        <v>276</v>
      </c>
      <c r="C1249" s="152" t="s">
        <v>286</v>
      </c>
      <c r="D1249" s="404" t="s">
        <v>319</v>
      </c>
      <c r="E1249" s="412">
        <v>0</v>
      </c>
      <c r="F1249" s="412">
        <v>1.9</v>
      </c>
      <c r="G1249" s="412">
        <v>0</v>
      </c>
      <c r="H1249" s="412">
        <v>0</v>
      </c>
      <c r="I1249" s="412">
        <v>0</v>
      </c>
      <c r="J1249" s="412">
        <v>0.5</v>
      </c>
      <c r="K1249" s="412">
        <v>0</v>
      </c>
      <c r="L1249" s="412">
        <v>0</v>
      </c>
      <c r="M1249" s="412">
        <v>0</v>
      </c>
      <c r="N1249" s="412">
        <v>2.4</v>
      </c>
      <c r="O1249" s="412">
        <v>0</v>
      </c>
      <c r="P1249" s="412">
        <v>4</v>
      </c>
      <c r="Q1249" s="412">
        <v>0</v>
      </c>
      <c r="R1249" s="412">
        <v>0</v>
      </c>
      <c r="S1249" s="412">
        <v>0</v>
      </c>
      <c r="T1249" s="412">
        <v>1</v>
      </c>
      <c r="U1249" s="412">
        <v>0</v>
      </c>
      <c r="V1249" s="412">
        <v>0</v>
      </c>
      <c r="W1249" s="412">
        <v>0</v>
      </c>
      <c r="X1249" s="412">
        <v>5</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x14ac:dyDescent="0.2">
      <c r="A1250" s="150" t="s">
        <v>611</v>
      </c>
      <c r="B1250" s="151" t="s">
        <v>276</v>
      </c>
      <c r="C1250" s="152" t="s">
        <v>279</v>
      </c>
      <c r="D1250" s="404" t="s">
        <v>320</v>
      </c>
      <c r="E1250" s="412">
        <v>0</v>
      </c>
      <c r="F1250" s="412">
        <v>0.88</v>
      </c>
      <c r="G1250" s="412">
        <v>0</v>
      </c>
      <c r="H1250" s="412">
        <v>0</v>
      </c>
      <c r="I1250" s="412">
        <v>0</v>
      </c>
      <c r="J1250" s="412">
        <v>0</v>
      </c>
      <c r="K1250" s="412">
        <v>0</v>
      </c>
      <c r="L1250" s="412">
        <v>0</v>
      </c>
      <c r="M1250" s="412">
        <v>0</v>
      </c>
      <c r="N1250" s="412">
        <v>0.88</v>
      </c>
      <c r="O1250" s="412">
        <v>0</v>
      </c>
      <c r="P1250" s="412">
        <v>2</v>
      </c>
      <c r="Q1250" s="412">
        <v>0</v>
      </c>
      <c r="R1250" s="412">
        <v>0</v>
      </c>
      <c r="S1250" s="412">
        <v>0</v>
      </c>
      <c r="T1250" s="412">
        <v>0</v>
      </c>
      <c r="U1250" s="412">
        <v>0</v>
      </c>
      <c r="V1250" s="412">
        <v>0</v>
      </c>
      <c r="W1250" s="412">
        <v>0</v>
      </c>
      <c r="X1250" s="412">
        <v>2</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x14ac:dyDescent="0.2">
      <c r="A1251" s="150" t="s">
        <v>613</v>
      </c>
      <c r="B1251" s="151" t="s">
        <v>282</v>
      </c>
      <c r="C1251" s="152" t="s">
        <v>278</v>
      </c>
      <c r="D1251" s="404" t="s">
        <v>612</v>
      </c>
      <c r="E1251" s="412">
        <v>0</v>
      </c>
      <c r="F1251" s="412">
        <v>1</v>
      </c>
      <c r="G1251" s="412">
        <v>0</v>
      </c>
      <c r="H1251" s="412">
        <v>0</v>
      </c>
      <c r="I1251" s="412">
        <v>0.5</v>
      </c>
      <c r="J1251" s="412">
        <v>0.5</v>
      </c>
      <c r="K1251" s="412">
        <v>0</v>
      </c>
      <c r="L1251" s="412">
        <v>0</v>
      </c>
      <c r="M1251" s="412">
        <v>0</v>
      </c>
      <c r="N1251" s="412">
        <v>2</v>
      </c>
      <c r="O1251" s="412">
        <v>0</v>
      </c>
      <c r="P1251" s="412">
        <v>2</v>
      </c>
      <c r="Q1251" s="412">
        <v>0</v>
      </c>
      <c r="R1251" s="412">
        <v>0</v>
      </c>
      <c r="S1251" s="412">
        <v>1</v>
      </c>
      <c r="T1251" s="412">
        <v>1</v>
      </c>
      <c r="U1251" s="412">
        <v>0</v>
      </c>
      <c r="V1251" s="412">
        <v>0</v>
      </c>
      <c r="W1251" s="412">
        <v>0</v>
      </c>
      <c r="X1251" s="412">
        <v>4</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x14ac:dyDescent="0.2">
      <c r="A1252" s="150" t="s">
        <v>615</v>
      </c>
      <c r="B1252" s="151" t="s">
        <v>276</v>
      </c>
      <c r="C1252" s="152" t="s">
        <v>277</v>
      </c>
      <c r="D1252" s="404" t="s">
        <v>614</v>
      </c>
      <c r="E1252" s="412">
        <v>0</v>
      </c>
      <c r="F1252" s="412">
        <v>0.38</v>
      </c>
      <c r="G1252" s="412">
        <v>0.38</v>
      </c>
      <c r="H1252" s="412">
        <v>0</v>
      </c>
      <c r="I1252" s="412">
        <v>0</v>
      </c>
      <c r="J1252" s="412">
        <v>0</v>
      </c>
      <c r="K1252" s="412">
        <v>0</v>
      </c>
      <c r="L1252" s="412">
        <v>0</v>
      </c>
      <c r="M1252" s="412">
        <v>0</v>
      </c>
      <c r="N1252" s="412">
        <v>0.76</v>
      </c>
      <c r="O1252" s="412">
        <v>0</v>
      </c>
      <c r="P1252" s="412">
        <v>1</v>
      </c>
      <c r="Q1252" s="412">
        <v>1</v>
      </c>
      <c r="R1252" s="412">
        <v>0</v>
      </c>
      <c r="S1252" s="412">
        <v>0</v>
      </c>
      <c r="T1252" s="412">
        <v>0</v>
      </c>
      <c r="U1252" s="412">
        <v>0</v>
      </c>
      <c r="V1252" s="412">
        <v>0</v>
      </c>
      <c r="W1252" s="412">
        <v>0</v>
      </c>
      <c r="X1252" s="412">
        <v>2</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x14ac:dyDescent="0.2">
      <c r="A1253" s="150" t="s">
        <v>617</v>
      </c>
      <c r="B1253" s="151" t="s">
        <v>276</v>
      </c>
      <c r="C1253" s="152" t="s">
        <v>278</v>
      </c>
      <c r="D1253" s="404" t="s">
        <v>616</v>
      </c>
      <c r="E1253" s="412">
        <v>0</v>
      </c>
      <c r="F1253" s="412">
        <v>0.5</v>
      </c>
      <c r="G1253" s="412">
        <v>0</v>
      </c>
      <c r="H1253" s="412">
        <v>0</v>
      </c>
      <c r="I1253" s="412">
        <v>0</v>
      </c>
      <c r="J1253" s="412">
        <v>0</v>
      </c>
      <c r="K1253" s="412">
        <v>0</v>
      </c>
      <c r="L1253" s="412">
        <v>0</v>
      </c>
      <c r="M1253" s="412">
        <v>0</v>
      </c>
      <c r="N1253" s="412">
        <v>0.5</v>
      </c>
      <c r="O1253" s="412">
        <v>0</v>
      </c>
      <c r="P1253" s="412">
        <v>1</v>
      </c>
      <c r="Q1253" s="412">
        <v>0</v>
      </c>
      <c r="R1253" s="412">
        <v>0</v>
      </c>
      <c r="S1253" s="412">
        <v>0</v>
      </c>
      <c r="T1253" s="412">
        <v>0</v>
      </c>
      <c r="U1253" s="412">
        <v>0</v>
      </c>
      <c r="V1253" s="412">
        <v>0</v>
      </c>
      <c r="W1253" s="412">
        <v>0</v>
      </c>
      <c r="X1253" s="412">
        <v>1</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x14ac:dyDescent="0.2">
      <c r="A1254" s="150" t="s">
        <v>618</v>
      </c>
      <c r="B1254" s="151" t="s">
        <v>284</v>
      </c>
      <c r="C1254" s="152" t="s">
        <v>69</v>
      </c>
      <c r="D1254" s="404" t="s">
        <v>321</v>
      </c>
      <c r="E1254" s="412">
        <v>0</v>
      </c>
      <c r="F1254" s="412">
        <v>0.5</v>
      </c>
      <c r="G1254" s="412">
        <v>0</v>
      </c>
      <c r="H1254" s="412">
        <v>0</v>
      </c>
      <c r="I1254" s="412">
        <v>0.5</v>
      </c>
      <c r="J1254" s="412">
        <v>0</v>
      </c>
      <c r="K1254" s="412">
        <v>0</v>
      </c>
      <c r="L1254" s="412">
        <v>0</v>
      </c>
      <c r="M1254" s="412">
        <v>0</v>
      </c>
      <c r="N1254" s="412">
        <v>1</v>
      </c>
      <c r="O1254" s="412">
        <v>0</v>
      </c>
      <c r="P1254" s="412">
        <v>1</v>
      </c>
      <c r="Q1254" s="412">
        <v>0</v>
      </c>
      <c r="R1254" s="412">
        <v>0</v>
      </c>
      <c r="S1254" s="412">
        <v>1</v>
      </c>
      <c r="T1254" s="412">
        <v>0</v>
      </c>
      <c r="U1254" s="412">
        <v>0</v>
      </c>
      <c r="V1254" s="412">
        <v>0</v>
      </c>
      <c r="W1254" s="412">
        <v>0</v>
      </c>
      <c r="X1254" s="412">
        <v>2</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x14ac:dyDescent="0.2">
      <c r="A1255" s="150" t="s">
        <v>619</v>
      </c>
      <c r="B1255" s="151" t="s">
        <v>284</v>
      </c>
      <c r="C1255" s="152" t="s">
        <v>285</v>
      </c>
      <c r="D1255" s="404" t="s">
        <v>322</v>
      </c>
      <c r="E1255" s="412">
        <v>0</v>
      </c>
      <c r="F1255" s="412">
        <v>6.5</v>
      </c>
      <c r="G1255" s="412">
        <v>4.5</v>
      </c>
      <c r="H1255" s="412">
        <v>8</v>
      </c>
      <c r="I1255" s="412">
        <v>5.38</v>
      </c>
      <c r="J1255" s="412">
        <v>3.5</v>
      </c>
      <c r="K1255" s="412">
        <v>4</v>
      </c>
      <c r="L1255" s="412">
        <v>1.5</v>
      </c>
      <c r="M1255" s="412">
        <v>0</v>
      </c>
      <c r="N1255" s="412">
        <v>33.379999999999995</v>
      </c>
      <c r="O1255" s="412">
        <v>0</v>
      </c>
      <c r="P1255" s="412">
        <v>13</v>
      </c>
      <c r="Q1255" s="412">
        <v>9</v>
      </c>
      <c r="R1255" s="412">
        <v>16</v>
      </c>
      <c r="S1255" s="412">
        <v>11</v>
      </c>
      <c r="T1255" s="412">
        <v>7</v>
      </c>
      <c r="U1255" s="412">
        <v>8</v>
      </c>
      <c r="V1255" s="412">
        <v>3</v>
      </c>
      <c r="W1255" s="412">
        <v>0</v>
      </c>
      <c r="X1255" s="412">
        <v>67</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x14ac:dyDescent="0.2">
      <c r="A1256" s="150" t="s">
        <v>620</v>
      </c>
      <c r="B1256" s="151" t="s">
        <v>284</v>
      </c>
      <c r="C1256" s="152" t="s">
        <v>285</v>
      </c>
      <c r="D1256" s="404" t="s">
        <v>323</v>
      </c>
      <c r="E1256" s="412">
        <v>0</v>
      </c>
      <c r="F1256" s="412">
        <v>11</v>
      </c>
      <c r="G1256" s="412">
        <v>1.38</v>
      </c>
      <c r="H1256" s="412">
        <v>0</v>
      </c>
      <c r="I1256" s="412">
        <v>0</v>
      </c>
      <c r="J1256" s="412">
        <v>0</v>
      </c>
      <c r="K1256" s="412">
        <v>0</v>
      </c>
      <c r="L1256" s="412">
        <v>0</v>
      </c>
      <c r="M1256" s="412">
        <v>0</v>
      </c>
      <c r="N1256" s="412">
        <v>12.379999999999999</v>
      </c>
      <c r="O1256" s="412">
        <v>0</v>
      </c>
      <c r="P1256" s="412">
        <v>24</v>
      </c>
      <c r="Q1256" s="412">
        <v>3</v>
      </c>
      <c r="R1256" s="412">
        <v>0</v>
      </c>
      <c r="S1256" s="412">
        <v>0</v>
      </c>
      <c r="T1256" s="412">
        <v>0</v>
      </c>
      <c r="U1256" s="412">
        <v>0</v>
      </c>
      <c r="V1256" s="412">
        <v>0</v>
      </c>
      <c r="W1256" s="412">
        <v>0</v>
      </c>
      <c r="X1256" s="412">
        <v>27</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x14ac:dyDescent="0.2">
      <c r="A1257" s="150" t="s">
        <v>621</v>
      </c>
      <c r="B1257" s="151" t="s">
        <v>284</v>
      </c>
      <c r="C1257" s="152" t="s">
        <v>277</v>
      </c>
      <c r="D1257" s="404" t="s">
        <v>324</v>
      </c>
      <c r="E1257" s="412">
        <v>0</v>
      </c>
      <c r="F1257" s="412">
        <v>0</v>
      </c>
      <c r="G1257" s="412">
        <v>0</v>
      </c>
      <c r="H1257" s="412">
        <v>0</v>
      </c>
      <c r="I1257" s="412">
        <v>0</v>
      </c>
      <c r="J1257" s="412">
        <v>0</v>
      </c>
      <c r="K1257" s="412">
        <v>0</v>
      </c>
      <c r="L1257" s="412">
        <v>0</v>
      </c>
      <c r="M1257" s="412">
        <v>0</v>
      </c>
      <c r="N1257" s="412">
        <v>0</v>
      </c>
      <c r="O1257" s="412">
        <v>0</v>
      </c>
      <c r="P1257" s="412">
        <v>0</v>
      </c>
      <c r="Q1257" s="412">
        <v>0</v>
      </c>
      <c r="R1257" s="412">
        <v>0</v>
      </c>
      <c r="S1257" s="412">
        <v>0</v>
      </c>
      <c r="T1257" s="412">
        <v>0</v>
      </c>
      <c r="U1257" s="412">
        <v>0</v>
      </c>
      <c r="V1257" s="412">
        <v>0</v>
      </c>
      <c r="W1257" s="412">
        <v>0</v>
      </c>
      <c r="X1257" s="412">
        <v>0</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x14ac:dyDescent="0.2">
      <c r="A1258" s="150" t="s">
        <v>623</v>
      </c>
      <c r="B1258" s="151" t="s">
        <v>276</v>
      </c>
      <c r="C1258" s="152" t="s">
        <v>278</v>
      </c>
      <c r="D1258" s="404" t="s">
        <v>622</v>
      </c>
      <c r="E1258" s="412">
        <v>0</v>
      </c>
      <c r="F1258" s="412">
        <v>0</v>
      </c>
      <c r="G1258" s="412">
        <v>0</v>
      </c>
      <c r="H1258" s="412">
        <v>0</v>
      </c>
      <c r="I1258" s="412">
        <v>0</v>
      </c>
      <c r="J1258" s="412">
        <v>0</v>
      </c>
      <c r="K1258" s="412">
        <v>0</v>
      </c>
      <c r="L1258" s="412">
        <v>0</v>
      </c>
      <c r="M1258" s="412">
        <v>0</v>
      </c>
      <c r="N1258" s="412">
        <v>0</v>
      </c>
      <c r="O1258" s="412">
        <v>0</v>
      </c>
      <c r="P1258" s="412">
        <v>0</v>
      </c>
      <c r="Q1258" s="412">
        <v>0</v>
      </c>
      <c r="R1258" s="412">
        <v>0</v>
      </c>
      <c r="S1258" s="412">
        <v>0</v>
      </c>
      <c r="T1258" s="412">
        <v>0</v>
      </c>
      <c r="U1258" s="412">
        <v>0</v>
      </c>
      <c r="V1258" s="412">
        <v>0</v>
      </c>
      <c r="W1258" s="412">
        <v>0</v>
      </c>
      <c r="X1258" s="412">
        <v>0</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x14ac:dyDescent="0.2">
      <c r="A1259" s="150" t="s">
        <v>625</v>
      </c>
      <c r="B1259" s="151" t="s">
        <v>276</v>
      </c>
      <c r="C1259" s="152" t="s">
        <v>285</v>
      </c>
      <c r="D1259" s="404" t="s">
        <v>624</v>
      </c>
      <c r="E1259" s="412">
        <v>0</v>
      </c>
      <c r="F1259" s="412">
        <v>6.5</v>
      </c>
      <c r="G1259" s="412">
        <v>0</v>
      </c>
      <c r="H1259" s="412">
        <v>0.5</v>
      </c>
      <c r="I1259" s="412">
        <v>0</v>
      </c>
      <c r="J1259" s="412">
        <v>0</v>
      </c>
      <c r="K1259" s="412">
        <v>0</v>
      </c>
      <c r="L1259" s="412">
        <v>0</v>
      </c>
      <c r="M1259" s="412">
        <v>0</v>
      </c>
      <c r="N1259" s="412">
        <v>7</v>
      </c>
      <c r="O1259" s="412">
        <v>0</v>
      </c>
      <c r="P1259" s="412">
        <v>13</v>
      </c>
      <c r="Q1259" s="412">
        <v>0</v>
      </c>
      <c r="R1259" s="412">
        <v>1</v>
      </c>
      <c r="S1259" s="412">
        <v>0</v>
      </c>
      <c r="T1259" s="412">
        <v>0</v>
      </c>
      <c r="U1259" s="412">
        <v>0</v>
      </c>
      <c r="V1259" s="412">
        <v>0</v>
      </c>
      <c r="W1259" s="412">
        <v>0</v>
      </c>
      <c r="X1259" s="412">
        <v>14</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x14ac:dyDescent="0.2">
      <c r="A1260" s="150" t="s">
        <v>626</v>
      </c>
      <c r="B1260" s="151" t="s">
        <v>284</v>
      </c>
      <c r="C1260" s="152" t="s">
        <v>277</v>
      </c>
      <c r="D1260" s="404" t="s">
        <v>325</v>
      </c>
      <c r="E1260" s="412">
        <v>0</v>
      </c>
      <c r="F1260" s="412">
        <v>1.75</v>
      </c>
      <c r="G1260" s="412">
        <v>0</v>
      </c>
      <c r="H1260" s="412">
        <v>0</v>
      </c>
      <c r="I1260" s="412">
        <v>0</v>
      </c>
      <c r="J1260" s="412">
        <v>0</v>
      </c>
      <c r="K1260" s="412">
        <v>0</v>
      </c>
      <c r="L1260" s="412">
        <v>0</v>
      </c>
      <c r="M1260" s="412">
        <v>0</v>
      </c>
      <c r="N1260" s="412">
        <v>1.75</v>
      </c>
      <c r="O1260" s="412">
        <v>0</v>
      </c>
      <c r="P1260" s="412">
        <v>4</v>
      </c>
      <c r="Q1260" s="412">
        <v>0</v>
      </c>
      <c r="R1260" s="412">
        <v>0</v>
      </c>
      <c r="S1260" s="412">
        <v>0</v>
      </c>
      <c r="T1260" s="412">
        <v>0</v>
      </c>
      <c r="U1260" s="412">
        <v>0</v>
      </c>
      <c r="V1260" s="412">
        <v>0</v>
      </c>
      <c r="W1260" s="412">
        <v>0</v>
      </c>
      <c r="X1260" s="412">
        <v>4</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x14ac:dyDescent="0.2">
      <c r="A1261" s="150" t="s">
        <v>628</v>
      </c>
      <c r="B1261" s="151" t="s">
        <v>280</v>
      </c>
      <c r="C1261" s="152" t="s">
        <v>128</v>
      </c>
      <c r="D1261" s="404" t="s">
        <v>627</v>
      </c>
      <c r="E1261" s="412">
        <v>0</v>
      </c>
      <c r="F1261" s="412">
        <v>0.5</v>
      </c>
      <c r="G1261" s="412">
        <v>0</v>
      </c>
      <c r="H1261" s="412">
        <v>0</v>
      </c>
      <c r="I1261" s="412">
        <v>0</v>
      </c>
      <c r="J1261" s="412">
        <v>0</v>
      </c>
      <c r="K1261" s="412">
        <v>0</v>
      </c>
      <c r="L1261" s="412">
        <v>0</v>
      </c>
      <c r="M1261" s="412">
        <v>0</v>
      </c>
      <c r="N1261" s="412">
        <v>0.5</v>
      </c>
      <c r="O1261" s="412">
        <v>0</v>
      </c>
      <c r="P1261" s="412">
        <v>1</v>
      </c>
      <c r="Q1261" s="412">
        <v>0</v>
      </c>
      <c r="R1261" s="412">
        <v>0</v>
      </c>
      <c r="S1261" s="412">
        <v>0</v>
      </c>
      <c r="T1261" s="412">
        <v>0</v>
      </c>
      <c r="U1261" s="412">
        <v>0</v>
      </c>
      <c r="V1261" s="412">
        <v>0</v>
      </c>
      <c r="W1261" s="412">
        <v>0</v>
      </c>
      <c r="X1261" s="412">
        <v>1</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x14ac:dyDescent="0.2">
      <c r="A1262" s="150" t="s">
        <v>629</v>
      </c>
      <c r="B1262" s="151" t="s">
        <v>284</v>
      </c>
      <c r="C1262" s="152" t="s">
        <v>293</v>
      </c>
      <c r="D1262" s="404" t="s">
        <v>326</v>
      </c>
      <c r="E1262" s="412">
        <v>0</v>
      </c>
      <c r="F1262" s="412">
        <v>0</v>
      </c>
      <c r="G1262" s="412">
        <v>0</v>
      </c>
      <c r="H1262" s="412">
        <v>0</v>
      </c>
      <c r="I1262" s="412">
        <v>0</v>
      </c>
      <c r="J1262" s="412">
        <v>0</v>
      </c>
      <c r="K1262" s="412">
        <v>0</v>
      </c>
      <c r="L1262" s="412">
        <v>0</v>
      </c>
      <c r="M1262" s="412">
        <v>0</v>
      </c>
      <c r="N1262" s="412">
        <v>0</v>
      </c>
      <c r="O1262" s="412">
        <v>0</v>
      </c>
      <c r="P1262" s="412">
        <v>0</v>
      </c>
      <c r="Q1262" s="412">
        <v>0</v>
      </c>
      <c r="R1262" s="412">
        <v>0</v>
      </c>
      <c r="S1262" s="412">
        <v>0</v>
      </c>
      <c r="T1262" s="412">
        <v>0</v>
      </c>
      <c r="U1262" s="412">
        <v>0</v>
      </c>
      <c r="V1262" s="412">
        <v>0</v>
      </c>
      <c r="W1262" s="412">
        <v>0</v>
      </c>
      <c r="X1262" s="412">
        <v>0</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x14ac:dyDescent="0.2">
      <c r="A1263" s="150" t="s">
        <v>631</v>
      </c>
      <c r="B1263" s="151" t="s">
        <v>276</v>
      </c>
      <c r="C1263" s="152" t="s">
        <v>286</v>
      </c>
      <c r="D1263" s="404" t="s">
        <v>630</v>
      </c>
      <c r="E1263" s="412">
        <v>0</v>
      </c>
      <c r="F1263" s="412">
        <v>1.75</v>
      </c>
      <c r="G1263" s="412">
        <v>0</v>
      </c>
      <c r="H1263" s="412">
        <v>0</v>
      </c>
      <c r="I1263" s="412">
        <v>0</v>
      </c>
      <c r="J1263" s="412">
        <v>0</v>
      </c>
      <c r="K1263" s="412">
        <v>0</v>
      </c>
      <c r="L1263" s="412">
        <v>0</v>
      </c>
      <c r="M1263" s="412">
        <v>0</v>
      </c>
      <c r="N1263" s="412">
        <v>1.75</v>
      </c>
      <c r="O1263" s="412">
        <v>0</v>
      </c>
      <c r="P1263" s="412">
        <v>4</v>
      </c>
      <c r="Q1263" s="412">
        <v>0</v>
      </c>
      <c r="R1263" s="412">
        <v>0</v>
      </c>
      <c r="S1263" s="412">
        <v>0</v>
      </c>
      <c r="T1263" s="412">
        <v>0</v>
      </c>
      <c r="U1263" s="412">
        <v>0</v>
      </c>
      <c r="V1263" s="412">
        <v>0</v>
      </c>
      <c r="W1263" s="412">
        <v>0</v>
      </c>
      <c r="X1263" s="412">
        <v>4</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x14ac:dyDescent="0.2">
      <c r="A1264" s="150" t="s">
        <v>632</v>
      </c>
      <c r="B1264" s="151" t="s">
        <v>276</v>
      </c>
      <c r="C1264" s="152" t="s">
        <v>277</v>
      </c>
      <c r="D1264" s="404" t="s">
        <v>327</v>
      </c>
      <c r="E1264" s="412">
        <v>0</v>
      </c>
      <c r="F1264" s="412">
        <v>8.4</v>
      </c>
      <c r="G1264" s="412">
        <v>0.88</v>
      </c>
      <c r="H1264" s="412">
        <v>0</v>
      </c>
      <c r="I1264" s="412">
        <v>0.375</v>
      </c>
      <c r="J1264" s="412">
        <v>0</v>
      </c>
      <c r="K1264" s="412">
        <v>0</v>
      </c>
      <c r="L1264" s="412">
        <v>0</v>
      </c>
      <c r="M1264" s="412">
        <v>0</v>
      </c>
      <c r="N1264" s="412">
        <v>9.6550000000000011</v>
      </c>
      <c r="O1264" s="412">
        <v>0</v>
      </c>
      <c r="P1264" s="412">
        <v>18</v>
      </c>
      <c r="Q1264" s="412">
        <v>2</v>
      </c>
      <c r="R1264" s="412">
        <v>0</v>
      </c>
      <c r="S1264" s="412">
        <v>1</v>
      </c>
      <c r="T1264" s="412">
        <v>0</v>
      </c>
      <c r="U1264" s="412">
        <v>0</v>
      </c>
      <c r="V1264" s="412">
        <v>0</v>
      </c>
      <c r="W1264" s="412">
        <v>0</v>
      </c>
      <c r="X1264" s="412">
        <v>21</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x14ac:dyDescent="0.2">
      <c r="A1265" s="150" t="s">
        <v>634</v>
      </c>
      <c r="B1265" s="151" t="s">
        <v>276</v>
      </c>
      <c r="C1265" s="152" t="s">
        <v>278</v>
      </c>
      <c r="D1265" s="404" t="s">
        <v>633</v>
      </c>
      <c r="E1265" s="412">
        <v>0</v>
      </c>
      <c r="F1265" s="412">
        <v>1.75</v>
      </c>
      <c r="G1265" s="412">
        <v>0.5</v>
      </c>
      <c r="H1265" s="412">
        <v>0</v>
      </c>
      <c r="I1265" s="412">
        <v>0</v>
      </c>
      <c r="J1265" s="412">
        <v>0</v>
      </c>
      <c r="K1265" s="412">
        <v>0</v>
      </c>
      <c r="L1265" s="412">
        <v>0</v>
      </c>
      <c r="M1265" s="412">
        <v>0</v>
      </c>
      <c r="N1265" s="412">
        <v>2.25</v>
      </c>
      <c r="O1265" s="412">
        <v>0</v>
      </c>
      <c r="P1265" s="412">
        <v>4</v>
      </c>
      <c r="Q1265" s="412">
        <v>1</v>
      </c>
      <c r="R1265" s="412">
        <v>0</v>
      </c>
      <c r="S1265" s="412">
        <v>0</v>
      </c>
      <c r="T1265" s="412">
        <v>0</v>
      </c>
      <c r="U1265" s="412">
        <v>0</v>
      </c>
      <c r="V1265" s="412">
        <v>0</v>
      </c>
      <c r="W1265" s="412">
        <v>0</v>
      </c>
      <c r="X1265" s="412">
        <v>5</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x14ac:dyDescent="0.2">
      <c r="A1266" s="150" t="s">
        <v>636</v>
      </c>
      <c r="B1266" s="151" t="s">
        <v>280</v>
      </c>
      <c r="C1266" s="152" t="s">
        <v>128</v>
      </c>
      <c r="D1266" s="404" t="s">
        <v>635</v>
      </c>
      <c r="E1266" s="412">
        <v>0</v>
      </c>
      <c r="F1266" s="412">
        <v>0.5</v>
      </c>
      <c r="G1266" s="412">
        <v>0</v>
      </c>
      <c r="H1266" s="412">
        <v>0.5</v>
      </c>
      <c r="I1266" s="412">
        <v>0</v>
      </c>
      <c r="J1266" s="412">
        <v>0</v>
      </c>
      <c r="K1266" s="412">
        <v>0</v>
      </c>
      <c r="L1266" s="412">
        <v>0</v>
      </c>
      <c r="M1266" s="412">
        <v>0</v>
      </c>
      <c r="N1266" s="412">
        <v>1</v>
      </c>
      <c r="O1266" s="412">
        <v>0</v>
      </c>
      <c r="P1266" s="412">
        <v>1</v>
      </c>
      <c r="Q1266" s="412">
        <v>0</v>
      </c>
      <c r="R1266" s="412">
        <v>1</v>
      </c>
      <c r="S1266" s="412">
        <v>0</v>
      </c>
      <c r="T1266" s="412">
        <v>0</v>
      </c>
      <c r="U1266" s="412">
        <v>0</v>
      </c>
      <c r="V1266" s="412">
        <v>0</v>
      </c>
      <c r="W1266" s="412">
        <v>0</v>
      </c>
      <c r="X1266" s="412">
        <v>2</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x14ac:dyDescent="0.2">
      <c r="A1267" s="150" t="s">
        <v>638</v>
      </c>
      <c r="B1267" s="151" t="s">
        <v>276</v>
      </c>
      <c r="C1267" s="152" t="s">
        <v>283</v>
      </c>
      <c r="D1267" s="404" t="s">
        <v>637</v>
      </c>
      <c r="E1267" s="412">
        <v>0</v>
      </c>
      <c r="F1267" s="412">
        <v>6</v>
      </c>
      <c r="G1267" s="412">
        <v>1</v>
      </c>
      <c r="H1267" s="412">
        <v>2</v>
      </c>
      <c r="I1267" s="412">
        <v>0</v>
      </c>
      <c r="J1267" s="412">
        <v>0</v>
      </c>
      <c r="K1267" s="412">
        <v>0</v>
      </c>
      <c r="L1267" s="412">
        <v>0</v>
      </c>
      <c r="M1267" s="412">
        <v>0</v>
      </c>
      <c r="N1267" s="412">
        <v>9</v>
      </c>
      <c r="O1267" s="412">
        <v>0</v>
      </c>
      <c r="P1267" s="412">
        <v>6</v>
      </c>
      <c r="Q1267" s="412">
        <v>1</v>
      </c>
      <c r="R1267" s="412">
        <v>2</v>
      </c>
      <c r="S1267" s="412">
        <v>0</v>
      </c>
      <c r="T1267" s="412">
        <v>0</v>
      </c>
      <c r="U1267" s="412">
        <v>0</v>
      </c>
      <c r="V1267" s="412">
        <v>0</v>
      </c>
      <c r="W1267" s="412">
        <v>0</v>
      </c>
      <c r="X1267" s="412">
        <v>9</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x14ac:dyDescent="0.2">
      <c r="A1268" s="150" t="s">
        <v>640</v>
      </c>
      <c r="B1268" s="151" t="s">
        <v>282</v>
      </c>
      <c r="C1268" s="152" t="s">
        <v>278</v>
      </c>
      <c r="D1268" s="404" t="s">
        <v>639</v>
      </c>
      <c r="E1268" s="412">
        <v>0</v>
      </c>
      <c r="F1268" s="412">
        <v>0</v>
      </c>
      <c r="G1268" s="412">
        <v>0</v>
      </c>
      <c r="H1268" s="412">
        <v>0.4</v>
      </c>
      <c r="I1268" s="412">
        <v>0</v>
      </c>
      <c r="J1268" s="412">
        <v>0</v>
      </c>
      <c r="K1268" s="412">
        <v>0</v>
      </c>
      <c r="L1268" s="412">
        <v>0</v>
      </c>
      <c r="M1268" s="412">
        <v>0</v>
      </c>
      <c r="N1268" s="412">
        <v>0.4</v>
      </c>
      <c r="O1268" s="412">
        <v>0</v>
      </c>
      <c r="P1268" s="412">
        <v>0</v>
      </c>
      <c r="Q1268" s="412">
        <v>0</v>
      </c>
      <c r="R1268" s="412">
        <v>1</v>
      </c>
      <c r="S1268" s="412">
        <v>0</v>
      </c>
      <c r="T1268" s="412">
        <v>0</v>
      </c>
      <c r="U1268" s="412">
        <v>0</v>
      </c>
      <c r="V1268" s="412">
        <v>0</v>
      </c>
      <c r="W1268" s="412">
        <v>0</v>
      </c>
      <c r="X1268" s="412">
        <v>1</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x14ac:dyDescent="0.2">
      <c r="A1269" s="150" t="s">
        <v>642</v>
      </c>
      <c r="B1269" s="151" t="s">
        <v>276</v>
      </c>
      <c r="C1269" s="152" t="s">
        <v>69</v>
      </c>
      <c r="D1269" s="404" t="s">
        <v>641</v>
      </c>
      <c r="E1269" s="412">
        <v>0</v>
      </c>
      <c r="F1269" s="412">
        <v>3.5</v>
      </c>
      <c r="G1269" s="412">
        <v>0.38</v>
      </c>
      <c r="H1269" s="412">
        <v>0.5</v>
      </c>
      <c r="I1269" s="412">
        <v>0</v>
      </c>
      <c r="J1269" s="412">
        <v>0</v>
      </c>
      <c r="K1269" s="412">
        <v>0</v>
      </c>
      <c r="L1269" s="412">
        <v>0</v>
      </c>
      <c r="M1269" s="412">
        <v>0</v>
      </c>
      <c r="N1269" s="412">
        <v>4.38</v>
      </c>
      <c r="O1269" s="412">
        <v>0</v>
      </c>
      <c r="P1269" s="412">
        <v>4</v>
      </c>
      <c r="Q1269" s="412">
        <v>0</v>
      </c>
      <c r="R1269" s="412">
        <v>1</v>
      </c>
      <c r="S1269" s="412">
        <v>0</v>
      </c>
      <c r="T1269" s="412">
        <v>0</v>
      </c>
      <c r="U1269" s="412">
        <v>0</v>
      </c>
      <c r="V1269" s="412">
        <v>0</v>
      </c>
      <c r="W1269" s="412">
        <v>0</v>
      </c>
      <c r="X1269" s="412">
        <v>5</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x14ac:dyDescent="0.2">
      <c r="A1270" s="150" t="s">
        <v>644</v>
      </c>
      <c r="B1270" s="151" t="s">
        <v>276</v>
      </c>
      <c r="C1270" s="152" t="s">
        <v>278</v>
      </c>
      <c r="D1270" s="404" t="s">
        <v>643</v>
      </c>
      <c r="E1270" s="412">
        <v>0</v>
      </c>
      <c r="F1270" s="412">
        <v>0</v>
      </c>
      <c r="G1270" s="412">
        <v>0</v>
      </c>
      <c r="H1270" s="412">
        <v>0</v>
      </c>
      <c r="I1270" s="412">
        <v>0</v>
      </c>
      <c r="J1270" s="412">
        <v>0</v>
      </c>
      <c r="K1270" s="412">
        <v>0</v>
      </c>
      <c r="L1270" s="412">
        <v>0</v>
      </c>
      <c r="M1270" s="412">
        <v>0</v>
      </c>
      <c r="N1270" s="412">
        <v>0</v>
      </c>
      <c r="O1270" s="412">
        <v>0</v>
      </c>
      <c r="P1270" s="412">
        <v>0</v>
      </c>
      <c r="Q1270" s="412">
        <v>0</v>
      </c>
      <c r="R1270" s="412">
        <v>0</v>
      </c>
      <c r="S1270" s="412">
        <v>0</v>
      </c>
      <c r="T1270" s="412">
        <v>0</v>
      </c>
      <c r="U1270" s="412">
        <v>0</v>
      </c>
      <c r="V1270" s="412">
        <v>0</v>
      </c>
      <c r="W1270" s="412">
        <v>0</v>
      </c>
      <c r="X1270" s="412">
        <v>0</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x14ac:dyDescent="0.2">
      <c r="A1271" s="150" t="s">
        <v>646</v>
      </c>
      <c r="B1271" s="151" t="s">
        <v>276</v>
      </c>
      <c r="C1271" s="152" t="s">
        <v>277</v>
      </c>
      <c r="D1271" s="404" t="s">
        <v>645</v>
      </c>
      <c r="E1271" s="412">
        <v>0</v>
      </c>
      <c r="F1271" s="412">
        <v>17.13</v>
      </c>
      <c r="G1271" s="412">
        <v>2.25</v>
      </c>
      <c r="H1271" s="412">
        <v>1.1299999999999999</v>
      </c>
      <c r="I1271" s="412">
        <v>0.5</v>
      </c>
      <c r="J1271" s="412">
        <v>0.5</v>
      </c>
      <c r="K1271" s="412">
        <v>0</v>
      </c>
      <c r="L1271" s="412">
        <v>0</v>
      </c>
      <c r="M1271" s="412">
        <v>0</v>
      </c>
      <c r="N1271" s="412">
        <v>21.509999999999998</v>
      </c>
      <c r="O1271" s="412">
        <v>0</v>
      </c>
      <c r="P1271" s="412">
        <v>16</v>
      </c>
      <c r="Q1271" s="412">
        <v>3</v>
      </c>
      <c r="R1271" s="412">
        <v>0</v>
      </c>
      <c r="S1271" s="412">
        <v>1</v>
      </c>
      <c r="T1271" s="412">
        <v>1</v>
      </c>
      <c r="U1271" s="412">
        <v>0</v>
      </c>
      <c r="V1271" s="412">
        <v>0</v>
      </c>
      <c r="W1271" s="412">
        <v>0</v>
      </c>
      <c r="X1271" s="412">
        <v>21</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x14ac:dyDescent="0.2">
      <c r="A1272" s="150" t="s">
        <v>648</v>
      </c>
      <c r="B1272" s="151" t="s">
        <v>282</v>
      </c>
      <c r="C1272" s="152" t="s">
        <v>283</v>
      </c>
      <c r="D1272" s="404" t="s">
        <v>647</v>
      </c>
      <c r="E1272" s="412">
        <v>0</v>
      </c>
      <c r="F1272" s="412">
        <v>5.38</v>
      </c>
      <c r="G1272" s="412">
        <v>0.88</v>
      </c>
      <c r="H1272" s="412">
        <v>0.5</v>
      </c>
      <c r="I1272" s="412">
        <v>0</v>
      </c>
      <c r="J1272" s="412">
        <v>0.5</v>
      </c>
      <c r="K1272" s="412">
        <v>0</v>
      </c>
      <c r="L1272" s="412">
        <v>0</v>
      </c>
      <c r="M1272" s="412">
        <v>0</v>
      </c>
      <c r="N1272" s="412">
        <v>7.26</v>
      </c>
      <c r="O1272" s="412">
        <v>0</v>
      </c>
      <c r="P1272" s="412">
        <v>11</v>
      </c>
      <c r="Q1272" s="412">
        <v>2</v>
      </c>
      <c r="R1272" s="412">
        <v>1</v>
      </c>
      <c r="S1272" s="412">
        <v>0</v>
      </c>
      <c r="T1272" s="412">
        <v>1</v>
      </c>
      <c r="U1272" s="412">
        <v>0</v>
      </c>
      <c r="V1272" s="412">
        <v>0</v>
      </c>
      <c r="W1272" s="412">
        <v>0</v>
      </c>
      <c r="X1272" s="412">
        <v>15</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x14ac:dyDescent="0.2">
      <c r="A1273" s="150" t="s">
        <v>650</v>
      </c>
      <c r="B1273" s="151" t="s">
        <v>276</v>
      </c>
      <c r="C1273" s="152" t="s">
        <v>286</v>
      </c>
      <c r="D1273" s="404" t="s">
        <v>649</v>
      </c>
      <c r="E1273" s="412">
        <v>0</v>
      </c>
      <c r="F1273" s="412">
        <v>0</v>
      </c>
      <c r="G1273" s="412">
        <v>0</v>
      </c>
      <c r="H1273" s="412">
        <v>0</v>
      </c>
      <c r="I1273" s="412">
        <v>0</v>
      </c>
      <c r="J1273" s="412">
        <v>0</v>
      </c>
      <c r="K1273" s="412">
        <v>0</v>
      </c>
      <c r="L1273" s="412">
        <v>0</v>
      </c>
      <c r="M1273" s="412">
        <v>0</v>
      </c>
      <c r="N1273" s="412">
        <v>0</v>
      </c>
      <c r="O1273" s="412">
        <v>0</v>
      </c>
      <c r="P1273" s="412">
        <v>0</v>
      </c>
      <c r="Q1273" s="412">
        <v>0</v>
      </c>
      <c r="R1273" s="412">
        <v>0</v>
      </c>
      <c r="S1273" s="412">
        <v>0</v>
      </c>
      <c r="T1273" s="412">
        <v>0</v>
      </c>
      <c r="U1273" s="412">
        <v>0</v>
      </c>
      <c r="V1273" s="412">
        <v>0</v>
      </c>
      <c r="W1273" s="412">
        <v>0</v>
      </c>
      <c r="X1273" s="412">
        <v>0</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x14ac:dyDescent="0.2">
      <c r="A1274" s="150" t="s">
        <v>652</v>
      </c>
      <c r="B1274" s="151" t="s">
        <v>276</v>
      </c>
      <c r="C1274" s="152" t="s">
        <v>277</v>
      </c>
      <c r="D1274" s="404" t="s">
        <v>651</v>
      </c>
      <c r="E1274" s="412">
        <v>0</v>
      </c>
      <c r="F1274" s="412">
        <v>2.7</v>
      </c>
      <c r="G1274" s="412">
        <v>0</v>
      </c>
      <c r="H1274" s="412">
        <v>0</v>
      </c>
      <c r="I1274" s="412">
        <v>0</v>
      </c>
      <c r="J1274" s="412">
        <v>0</v>
      </c>
      <c r="K1274" s="412">
        <v>0</v>
      </c>
      <c r="L1274" s="412">
        <v>1.7</v>
      </c>
      <c r="M1274" s="412">
        <v>0</v>
      </c>
      <c r="N1274" s="412">
        <v>4.4000000000000004</v>
      </c>
      <c r="O1274" s="412">
        <v>0</v>
      </c>
      <c r="P1274" s="412">
        <v>4</v>
      </c>
      <c r="Q1274" s="412">
        <v>0</v>
      </c>
      <c r="R1274" s="412">
        <v>0</v>
      </c>
      <c r="S1274" s="412">
        <v>0</v>
      </c>
      <c r="T1274" s="412">
        <v>0</v>
      </c>
      <c r="U1274" s="412">
        <v>0</v>
      </c>
      <c r="V1274" s="412">
        <v>1</v>
      </c>
      <c r="W1274" s="412">
        <v>0</v>
      </c>
      <c r="X1274" s="412">
        <v>5</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x14ac:dyDescent="0.2">
      <c r="A1275" s="150" t="s">
        <v>654</v>
      </c>
      <c r="B1275" s="151" t="s">
        <v>276</v>
      </c>
      <c r="C1275" s="152" t="s">
        <v>279</v>
      </c>
      <c r="D1275" s="404" t="s">
        <v>653</v>
      </c>
      <c r="E1275" s="412">
        <v>0</v>
      </c>
      <c r="F1275" s="412">
        <v>0</v>
      </c>
      <c r="G1275" s="412">
        <v>0</v>
      </c>
      <c r="H1275" s="412">
        <v>0</v>
      </c>
      <c r="I1275" s="412">
        <v>0</v>
      </c>
      <c r="J1275" s="412">
        <v>0</v>
      </c>
      <c r="K1275" s="412">
        <v>0</v>
      </c>
      <c r="L1275" s="412">
        <v>0</v>
      </c>
      <c r="M1275" s="412">
        <v>0</v>
      </c>
      <c r="N1275" s="412">
        <v>0</v>
      </c>
      <c r="O1275" s="412">
        <v>0</v>
      </c>
      <c r="P1275" s="412">
        <v>0</v>
      </c>
      <c r="Q1275" s="412">
        <v>0</v>
      </c>
      <c r="R1275" s="412">
        <v>0</v>
      </c>
      <c r="S1275" s="412">
        <v>0</v>
      </c>
      <c r="T1275" s="412">
        <v>0</v>
      </c>
      <c r="U1275" s="412">
        <v>0</v>
      </c>
      <c r="V1275" s="412">
        <v>0</v>
      </c>
      <c r="W1275" s="412">
        <v>0</v>
      </c>
      <c r="X1275" s="412">
        <v>0</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x14ac:dyDescent="0.2">
      <c r="A1276" s="150" t="s">
        <v>656</v>
      </c>
      <c r="B1276" s="151" t="s">
        <v>276</v>
      </c>
      <c r="C1276" s="152" t="s">
        <v>277</v>
      </c>
      <c r="D1276" s="404" t="s">
        <v>655</v>
      </c>
      <c r="E1276" s="412">
        <v>0</v>
      </c>
      <c r="F1276" s="412">
        <v>1.9</v>
      </c>
      <c r="G1276" s="412">
        <v>0</v>
      </c>
      <c r="H1276" s="412">
        <v>0</v>
      </c>
      <c r="I1276" s="412">
        <v>0</v>
      </c>
      <c r="J1276" s="412">
        <v>0</v>
      </c>
      <c r="K1276" s="412">
        <v>0</v>
      </c>
      <c r="L1276" s="412">
        <v>0</v>
      </c>
      <c r="M1276" s="412">
        <v>0</v>
      </c>
      <c r="N1276" s="412">
        <v>1.9</v>
      </c>
      <c r="O1276" s="412">
        <v>0</v>
      </c>
      <c r="P1276" s="412">
        <v>4</v>
      </c>
      <c r="Q1276" s="412">
        <v>0</v>
      </c>
      <c r="R1276" s="412">
        <v>0</v>
      </c>
      <c r="S1276" s="412">
        <v>0</v>
      </c>
      <c r="T1276" s="412">
        <v>0</v>
      </c>
      <c r="U1276" s="412">
        <v>0</v>
      </c>
      <c r="V1276" s="412">
        <v>0</v>
      </c>
      <c r="W1276" s="412">
        <v>0</v>
      </c>
      <c r="X1276" s="412">
        <v>4</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x14ac:dyDescent="0.2">
      <c r="A1277" s="150" t="s">
        <v>657</v>
      </c>
      <c r="B1277" s="151" t="s">
        <v>284</v>
      </c>
      <c r="C1277" s="152" t="s">
        <v>279</v>
      </c>
      <c r="D1277" s="404" t="s">
        <v>328</v>
      </c>
      <c r="E1277" s="412">
        <v>0</v>
      </c>
      <c r="F1277" s="412">
        <v>0.5</v>
      </c>
      <c r="G1277" s="412">
        <v>0</v>
      </c>
      <c r="H1277" s="412">
        <v>0</v>
      </c>
      <c r="I1277" s="412">
        <v>0</v>
      </c>
      <c r="J1277" s="412">
        <v>0</v>
      </c>
      <c r="K1277" s="412">
        <v>0</v>
      </c>
      <c r="L1277" s="412">
        <v>0</v>
      </c>
      <c r="M1277" s="412">
        <v>0</v>
      </c>
      <c r="N1277" s="412">
        <v>0.5</v>
      </c>
      <c r="O1277" s="412">
        <v>0</v>
      </c>
      <c r="P1277" s="412">
        <v>6</v>
      </c>
      <c r="Q1277" s="412">
        <v>0</v>
      </c>
      <c r="R1277" s="412">
        <v>0</v>
      </c>
      <c r="S1277" s="412">
        <v>0</v>
      </c>
      <c r="T1277" s="412">
        <v>0</v>
      </c>
      <c r="U1277" s="412">
        <v>0</v>
      </c>
      <c r="V1277" s="412">
        <v>0</v>
      </c>
      <c r="W1277" s="412">
        <v>0</v>
      </c>
      <c r="X1277" s="412">
        <v>6</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x14ac:dyDescent="0.2">
      <c r="A1278" s="150" t="s">
        <v>659</v>
      </c>
      <c r="B1278" s="151" t="s">
        <v>276</v>
      </c>
      <c r="C1278" s="152" t="s">
        <v>283</v>
      </c>
      <c r="D1278" s="404" t="s">
        <v>658</v>
      </c>
      <c r="E1278" s="412">
        <v>0</v>
      </c>
      <c r="F1278" s="412">
        <v>3.75</v>
      </c>
      <c r="G1278" s="412">
        <v>1.25</v>
      </c>
      <c r="H1278" s="412">
        <v>1.3</v>
      </c>
      <c r="I1278" s="412">
        <v>0.5</v>
      </c>
      <c r="J1278" s="412">
        <v>0</v>
      </c>
      <c r="K1278" s="412">
        <v>0</v>
      </c>
      <c r="L1278" s="412">
        <v>0</v>
      </c>
      <c r="M1278" s="412">
        <v>0</v>
      </c>
      <c r="N1278" s="412">
        <v>6.8</v>
      </c>
      <c r="O1278" s="412">
        <v>0</v>
      </c>
      <c r="P1278" s="412">
        <v>9</v>
      </c>
      <c r="Q1278" s="412">
        <v>3</v>
      </c>
      <c r="R1278" s="412">
        <v>2</v>
      </c>
      <c r="S1278" s="412">
        <v>1</v>
      </c>
      <c r="T1278" s="412">
        <v>0</v>
      </c>
      <c r="U1278" s="412">
        <v>0</v>
      </c>
      <c r="V1278" s="412">
        <v>0</v>
      </c>
      <c r="W1278" s="412">
        <v>0</v>
      </c>
      <c r="X1278" s="412">
        <v>15</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x14ac:dyDescent="0.2">
      <c r="A1279" s="150" t="s">
        <v>661</v>
      </c>
      <c r="B1279" s="151" t="s">
        <v>282</v>
      </c>
      <c r="C1279" s="152" t="s">
        <v>278</v>
      </c>
      <c r="D1279" s="404" t="s">
        <v>660</v>
      </c>
      <c r="E1279" s="412">
        <v>0</v>
      </c>
      <c r="F1279" s="412">
        <v>0</v>
      </c>
      <c r="G1279" s="412">
        <v>0</v>
      </c>
      <c r="H1279" s="412">
        <v>0</v>
      </c>
      <c r="I1279" s="412">
        <v>0</v>
      </c>
      <c r="J1279" s="412">
        <v>0</v>
      </c>
      <c r="K1279" s="412">
        <v>0</v>
      </c>
      <c r="L1279" s="412">
        <v>0</v>
      </c>
      <c r="M1279" s="412">
        <v>0</v>
      </c>
      <c r="N1279" s="412">
        <v>0</v>
      </c>
      <c r="O1279" s="412">
        <v>0</v>
      </c>
      <c r="P1279" s="412">
        <v>0</v>
      </c>
      <c r="Q1279" s="412">
        <v>0</v>
      </c>
      <c r="R1279" s="412">
        <v>0</v>
      </c>
      <c r="S1279" s="412">
        <v>0</v>
      </c>
      <c r="T1279" s="412">
        <v>0</v>
      </c>
      <c r="U1279" s="412">
        <v>0</v>
      </c>
      <c r="V1279" s="412">
        <v>0</v>
      </c>
      <c r="W1279" s="412">
        <v>0</v>
      </c>
      <c r="X1279" s="412">
        <v>0</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x14ac:dyDescent="0.2">
      <c r="A1280" s="150" t="s">
        <v>663</v>
      </c>
      <c r="B1280" s="151" t="s">
        <v>282</v>
      </c>
      <c r="C1280" s="152" t="s">
        <v>286</v>
      </c>
      <c r="D1280" s="404" t="s">
        <v>662</v>
      </c>
      <c r="E1280" s="412">
        <v>0</v>
      </c>
      <c r="F1280" s="412">
        <v>0</v>
      </c>
      <c r="G1280" s="412">
        <v>0</v>
      </c>
      <c r="H1280" s="412">
        <v>0</v>
      </c>
      <c r="I1280" s="412">
        <v>0</v>
      </c>
      <c r="J1280" s="412">
        <v>0</v>
      </c>
      <c r="K1280" s="412">
        <v>0</v>
      </c>
      <c r="L1280" s="412">
        <v>0</v>
      </c>
      <c r="M1280" s="412">
        <v>0</v>
      </c>
      <c r="N1280" s="412">
        <v>0</v>
      </c>
      <c r="O1280" s="412">
        <v>0</v>
      </c>
      <c r="P1280" s="412">
        <v>0</v>
      </c>
      <c r="Q1280" s="412">
        <v>0</v>
      </c>
      <c r="R1280" s="412">
        <v>0</v>
      </c>
      <c r="S1280" s="412">
        <v>0</v>
      </c>
      <c r="T1280" s="412">
        <v>0</v>
      </c>
      <c r="U1280" s="412">
        <v>0</v>
      </c>
      <c r="V1280" s="412">
        <v>0</v>
      </c>
      <c r="W1280" s="412">
        <v>0</v>
      </c>
      <c r="X1280" s="412">
        <v>0</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x14ac:dyDescent="0.2">
      <c r="A1281" s="150" t="s">
        <v>665</v>
      </c>
      <c r="B1281" s="151" t="s">
        <v>276</v>
      </c>
      <c r="C1281" s="152" t="s">
        <v>283</v>
      </c>
      <c r="D1281" s="404" t="s">
        <v>664</v>
      </c>
      <c r="E1281" s="412">
        <v>0</v>
      </c>
      <c r="F1281" s="412">
        <v>0.3</v>
      </c>
      <c r="G1281" s="412">
        <v>0.4</v>
      </c>
      <c r="H1281" s="412">
        <v>0.4</v>
      </c>
      <c r="I1281" s="412">
        <v>0</v>
      </c>
      <c r="J1281" s="412">
        <v>0</v>
      </c>
      <c r="K1281" s="412">
        <v>0</v>
      </c>
      <c r="L1281" s="412">
        <v>0</v>
      </c>
      <c r="M1281" s="412">
        <v>0</v>
      </c>
      <c r="N1281" s="412">
        <v>1.1000000000000001</v>
      </c>
      <c r="O1281" s="412">
        <v>0</v>
      </c>
      <c r="P1281" s="412">
        <v>1</v>
      </c>
      <c r="Q1281" s="412">
        <v>1</v>
      </c>
      <c r="R1281" s="412">
        <v>1</v>
      </c>
      <c r="S1281" s="412">
        <v>0</v>
      </c>
      <c r="T1281" s="412">
        <v>0</v>
      </c>
      <c r="U1281" s="412">
        <v>0</v>
      </c>
      <c r="V1281" s="412">
        <v>0</v>
      </c>
      <c r="W1281" s="412">
        <v>0</v>
      </c>
      <c r="X1281" s="412">
        <v>3</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x14ac:dyDescent="0.2">
      <c r="A1282" s="150" t="s">
        <v>667</v>
      </c>
      <c r="B1282" s="151" t="s">
        <v>276</v>
      </c>
      <c r="C1282" s="152" t="s">
        <v>285</v>
      </c>
      <c r="D1282" s="404" t="s">
        <v>666</v>
      </c>
      <c r="E1282" s="412">
        <v>0</v>
      </c>
      <c r="F1282" s="412">
        <v>3</v>
      </c>
      <c r="G1282" s="412">
        <v>0.39</v>
      </c>
      <c r="H1282" s="412">
        <v>0</v>
      </c>
      <c r="I1282" s="412">
        <v>0</v>
      </c>
      <c r="J1282" s="412">
        <v>0</v>
      </c>
      <c r="K1282" s="412">
        <v>0</v>
      </c>
      <c r="L1282" s="412">
        <v>0</v>
      </c>
      <c r="M1282" s="412">
        <v>0</v>
      </c>
      <c r="N1282" s="412">
        <v>3.39</v>
      </c>
      <c r="O1282" s="412">
        <v>0</v>
      </c>
      <c r="P1282" s="412">
        <v>9</v>
      </c>
      <c r="Q1282" s="412">
        <v>1</v>
      </c>
      <c r="R1282" s="412">
        <v>0</v>
      </c>
      <c r="S1282" s="412">
        <v>0</v>
      </c>
      <c r="T1282" s="412">
        <v>0</v>
      </c>
      <c r="U1282" s="412">
        <v>0</v>
      </c>
      <c r="V1282" s="412">
        <v>0</v>
      </c>
      <c r="W1282" s="412">
        <v>0</v>
      </c>
      <c r="X1282" s="412">
        <v>10</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x14ac:dyDescent="0.2">
      <c r="A1283" s="150" t="s">
        <v>669</v>
      </c>
      <c r="B1283" s="151" t="s">
        <v>282</v>
      </c>
      <c r="C1283" s="152" t="s">
        <v>278</v>
      </c>
      <c r="D1283" s="404" t="s">
        <v>668</v>
      </c>
      <c r="E1283" s="412">
        <v>0</v>
      </c>
      <c r="F1283" s="412">
        <v>2</v>
      </c>
      <c r="G1283" s="412">
        <v>0.75</v>
      </c>
      <c r="H1283" s="412">
        <v>0</v>
      </c>
      <c r="I1283" s="412">
        <v>0</v>
      </c>
      <c r="J1283" s="412">
        <v>0</v>
      </c>
      <c r="K1283" s="412">
        <v>0</v>
      </c>
      <c r="L1283" s="412">
        <v>0</v>
      </c>
      <c r="M1283" s="412">
        <v>0</v>
      </c>
      <c r="N1283" s="412">
        <v>2.75</v>
      </c>
      <c r="O1283" s="412">
        <v>0</v>
      </c>
      <c r="P1283" s="412">
        <v>2</v>
      </c>
      <c r="Q1283" s="412">
        <v>1</v>
      </c>
      <c r="R1283" s="412">
        <v>0</v>
      </c>
      <c r="S1283" s="412">
        <v>0</v>
      </c>
      <c r="T1283" s="412">
        <v>0</v>
      </c>
      <c r="U1283" s="412">
        <v>0</v>
      </c>
      <c r="V1283" s="412">
        <v>0</v>
      </c>
      <c r="W1283" s="412">
        <v>0</v>
      </c>
      <c r="X1283" s="412">
        <v>3</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x14ac:dyDescent="0.2">
      <c r="A1284" s="150" t="s">
        <v>671</v>
      </c>
      <c r="B1284" s="151" t="s">
        <v>276</v>
      </c>
      <c r="C1284" s="152" t="s">
        <v>283</v>
      </c>
      <c r="D1284" s="404" t="s">
        <v>670</v>
      </c>
      <c r="E1284" s="412">
        <v>0</v>
      </c>
      <c r="F1284" s="412">
        <v>4.3</v>
      </c>
      <c r="G1284" s="412">
        <v>0.5</v>
      </c>
      <c r="H1284" s="412">
        <v>0.5</v>
      </c>
      <c r="I1284" s="412">
        <v>0.4</v>
      </c>
      <c r="J1284" s="412">
        <v>0</v>
      </c>
      <c r="K1284" s="412">
        <v>0</v>
      </c>
      <c r="L1284" s="412">
        <v>0</v>
      </c>
      <c r="M1284" s="412">
        <v>0</v>
      </c>
      <c r="N1284" s="412">
        <v>5.7</v>
      </c>
      <c r="O1284" s="412">
        <v>0</v>
      </c>
      <c r="P1284" s="412">
        <v>9</v>
      </c>
      <c r="Q1284" s="412">
        <v>1</v>
      </c>
      <c r="R1284" s="412">
        <v>1</v>
      </c>
      <c r="S1284" s="412">
        <v>1</v>
      </c>
      <c r="T1284" s="412">
        <v>0</v>
      </c>
      <c r="U1284" s="412">
        <v>0</v>
      </c>
      <c r="V1284" s="412">
        <v>0</v>
      </c>
      <c r="W1284" s="412">
        <v>0</v>
      </c>
      <c r="X1284" s="412">
        <v>12</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x14ac:dyDescent="0.2">
      <c r="A1285" s="150" t="s">
        <v>673</v>
      </c>
      <c r="B1285" s="151" t="s">
        <v>276</v>
      </c>
      <c r="C1285" s="152" t="s">
        <v>277</v>
      </c>
      <c r="D1285" s="404" t="s">
        <v>672</v>
      </c>
      <c r="E1285" s="412">
        <v>0</v>
      </c>
      <c r="F1285" s="412">
        <v>0.75</v>
      </c>
      <c r="G1285" s="412">
        <v>1</v>
      </c>
      <c r="H1285" s="412">
        <v>1.5</v>
      </c>
      <c r="I1285" s="412">
        <v>0</v>
      </c>
      <c r="J1285" s="412">
        <v>0</v>
      </c>
      <c r="K1285" s="412">
        <v>0</v>
      </c>
      <c r="L1285" s="412">
        <v>0</v>
      </c>
      <c r="M1285" s="412">
        <v>0</v>
      </c>
      <c r="N1285" s="412">
        <v>3.25</v>
      </c>
      <c r="O1285" s="412">
        <v>0</v>
      </c>
      <c r="P1285" s="412">
        <v>2</v>
      </c>
      <c r="Q1285" s="412">
        <v>2</v>
      </c>
      <c r="R1285" s="412">
        <v>3</v>
      </c>
      <c r="S1285" s="412">
        <v>0</v>
      </c>
      <c r="T1285" s="412">
        <v>0</v>
      </c>
      <c r="U1285" s="412">
        <v>0</v>
      </c>
      <c r="V1285" s="412">
        <v>0</v>
      </c>
      <c r="W1285" s="412">
        <v>0</v>
      </c>
      <c r="X1285" s="412">
        <v>7</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x14ac:dyDescent="0.2">
      <c r="A1286" s="150" t="s">
        <v>675</v>
      </c>
      <c r="B1286" s="151" t="s">
        <v>282</v>
      </c>
      <c r="C1286" s="152" t="s">
        <v>283</v>
      </c>
      <c r="D1286" s="404" t="s">
        <v>674</v>
      </c>
      <c r="E1286" s="412">
        <v>0</v>
      </c>
      <c r="F1286" s="412">
        <v>4.88</v>
      </c>
      <c r="G1286" s="412">
        <v>1</v>
      </c>
      <c r="H1286" s="412">
        <v>0.5</v>
      </c>
      <c r="I1286" s="412">
        <v>0</v>
      </c>
      <c r="J1286" s="412">
        <v>0</v>
      </c>
      <c r="K1286" s="412">
        <v>0</v>
      </c>
      <c r="L1286" s="412">
        <v>0</v>
      </c>
      <c r="M1286" s="412">
        <v>0</v>
      </c>
      <c r="N1286" s="412">
        <v>6.38</v>
      </c>
      <c r="O1286" s="412">
        <v>0</v>
      </c>
      <c r="P1286" s="412">
        <v>6</v>
      </c>
      <c r="Q1286" s="412">
        <v>1</v>
      </c>
      <c r="R1286" s="412">
        <v>0</v>
      </c>
      <c r="S1286" s="412">
        <v>0</v>
      </c>
      <c r="T1286" s="412">
        <v>0</v>
      </c>
      <c r="U1286" s="412">
        <v>0</v>
      </c>
      <c r="V1286" s="412">
        <v>0</v>
      </c>
      <c r="W1286" s="412">
        <v>0</v>
      </c>
      <c r="X1286" s="412">
        <v>7</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x14ac:dyDescent="0.2">
      <c r="A1287" s="150" t="s">
        <v>677</v>
      </c>
      <c r="B1287" s="151" t="s">
        <v>276</v>
      </c>
      <c r="C1287" s="152" t="s">
        <v>277</v>
      </c>
      <c r="D1287" s="404" t="s">
        <v>676</v>
      </c>
      <c r="E1287" s="412">
        <v>0</v>
      </c>
      <c r="F1287" s="412">
        <v>9.75</v>
      </c>
      <c r="G1287" s="412">
        <v>2.5</v>
      </c>
      <c r="H1287" s="412">
        <v>2</v>
      </c>
      <c r="I1287" s="412">
        <v>0.5</v>
      </c>
      <c r="J1287" s="412">
        <v>0</v>
      </c>
      <c r="K1287" s="412">
        <v>0</v>
      </c>
      <c r="L1287" s="412">
        <v>0</v>
      </c>
      <c r="M1287" s="412">
        <v>0</v>
      </c>
      <c r="N1287" s="412">
        <v>14.75</v>
      </c>
      <c r="O1287" s="412">
        <v>0</v>
      </c>
      <c r="P1287" s="412">
        <v>22</v>
      </c>
      <c r="Q1287" s="412">
        <v>5</v>
      </c>
      <c r="R1287" s="412">
        <v>4</v>
      </c>
      <c r="S1287" s="412">
        <v>1</v>
      </c>
      <c r="T1287" s="412">
        <v>0</v>
      </c>
      <c r="U1287" s="412">
        <v>0</v>
      </c>
      <c r="V1287" s="412">
        <v>0</v>
      </c>
      <c r="W1287" s="412">
        <v>0</v>
      </c>
      <c r="X1287" s="412">
        <v>32</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x14ac:dyDescent="0.2">
      <c r="A1288" s="150" t="s">
        <v>110</v>
      </c>
      <c r="B1288" s="151" t="s">
        <v>284</v>
      </c>
      <c r="C1288" s="152" t="s">
        <v>286</v>
      </c>
      <c r="D1288" s="404" t="s">
        <v>109</v>
      </c>
      <c r="E1288" s="412">
        <v>0</v>
      </c>
      <c r="F1288" s="412">
        <v>20.62</v>
      </c>
      <c r="G1288" s="412">
        <v>3.375</v>
      </c>
      <c r="H1288" s="412">
        <v>2.5</v>
      </c>
      <c r="I1288" s="412">
        <v>1</v>
      </c>
      <c r="J1288" s="412">
        <v>0</v>
      </c>
      <c r="K1288" s="412">
        <v>0</v>
      </c>
      <c r="L1288" s="412">
        <v>0</v>
      </c>
      <c r="M1288" s="412">
        <v>0</v>
      </c>
      <c r="N1288" s="412">
        <v>27.495000000000001</v>
      </c>
      <c r="O1288" s="412">
        <v>0</v>
      </c>
      <c r="P1288" s="412">
        <v>43</v>
      </c>
      <c r="Q1288" s="412">
        <v>7</v>
      </c>
      <c r="R1288" s="412">
        <v>5</v>
      </c>
      <c r="S1288" s="412">
        <v>2</v>
      </c>
      <c r="T1288" s="412">
        <v>0</v>
      </c>
      <c r="U1288" s="412">
        <v>0</v>
      </c>
      <c r="V1288" s="412">
        <v>0</v>
      </c>
      <c r="W1288" s="412">
        <v>0</v>
      </c>
      <c r="X1288" s="412">
        <v>57</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x14ac:dyDescent="0.2">
      <c r="A1289" s="150" t="s">
        <v>678</v>
      </c>
      <c r="B1289" s="151" t="s">
        <v>284</v>
      </c>
      <c r="C1289" s="152" t="s">
        <v>277</v>
      </c>
      <c r="D1289" s="404" t="s">
        <v>329</v>
      </c>
      <c r="E1289" s="412">
        <v>0</v>
      </c>
      <c r="F1289" s="412">
        <v>0</v>
      </c>
      <c r="G1289" s="412">
        <v>0</v>
      </c>
      <c r="H1289" s="412">
        <v>0</v>
      </c>
      <c r="I1289" s="412">
        <v>0</v>
      </c>
      <c r="J1289" s="412">
        <v>0</v>
      </c>
      <c r="K1289" s="412">
        <v>0</v>
      </c>
      <c r="L1289" s="412">
        <v>0</v>
      </c>
      <c r="M1289" s="412">
        <v>0</v>
      </c>
      <c r="N1289" s="412">
        <v>0</v>
      </c>
      <c r="O1289" s="412">
        <v>0</v>
      </c>
      <c r="P1289" s="412">
        <v>0</v>
      </c>
      <c r="Q1289" s="412">
        <v>0</v>
      </c>
      <c r="R1289" s="412">
        <v>0</v>
      </c>
      <c r="S1289" s="412">
        <v>0</v>
      </c>
      <c r="T1289" s="412">
        <v>0</v>
      </c>
      <c r="U1289" s="412">
        <v>0</v>
      </c>
      <c r="V1289" s="412">
        <v>0</v>
      </c>
      <c r="W1289" s="412">
        <v>0</v>
      </c>
      <c r="X1289" s="412">
        <v>0</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x14ac:dyDescent="0.2">
      <c r="A1290" s="150" t="s">
        <v>680</v>
      </c>
      <c r="B1290" s="151" t="s">
        <v>282</v>
      </c>
      <c r="C1290" s="152" t="s">
        <v>286</v>
      </c>
      <c r="D1290" s="404" t="s">
        <v>679</v>
      </c>
      <c r="E1290" s="412">
        <v>0</v>
      </c>
      <c r="F1290" s="412">
        <v>4.5999999999999996</v>
      </c>
      <c r="G1290" s="412">
        <v>0.5</v>
      </c>
      <c r="H1290" s="412">
        <v>0</v>
      </c>
      <c r="I1290" s="412">
        <v>0</v>
      </c>
      <c r="J1290" s="412">
        <v>0</v>
      </c>
      <c r="K1290" s="412">
        <v>0</v>
      </c>
      <c r="L1290" s="412">
        <v>0</v>
      </c>
      <c r="M1290" s="412">
        <v>0</v>
      </c>
      <c r="N1290" s="412">
        <v>5.0999999999999996</v>
      </c>
      <c r="O1290" s="412">
        <v>0</v>
      </c>
      <c r="P1290" s="412">
        <v>10</v>
      </c>
      <c r="Q1290" s="412">
        <v>1</v>
      </c>
      <c r="R1290" s="412">
        <v>0</v>
      </c>
      <c r="S1290" s="412">
        <v>0</v>
      </c>
      <c r="T1290" s="412">
        <v>0</v>
      </c>
      <c r="U1290" s="412">
        <v>0</v>
      </c>
      <c r="V1290" s="412">
        <v>0</v>
      </c>
      <c r="W1290" s="412">
        <v>0</v>
      </c>
      <c r="X1290" s="412">
        <v>11</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x14ac:dyDescent="0.2">
      <c r="A1291" s="150" t="s">
        <v>682</v>
      </c>
      <c r="B1291" s="151" t="s">
        <v>276</v>
      </c>
      <c r="C1291" s="152" t="s">
        <v>277</v>
      </c>
      <c r="D1291" s="404" t="s">
        <v>681</v>
      </c>
      <c r="E1291" s="412">
        <v>0.4</v>
      </c>
      <c r="F1291" s="412">
        <v>7.9</v>
      </c>
      <c r="G1291" s="412">
        <v>0</v>
      </c>
      <c r="H1291" s="412">
        <v>0</v>
      </c>
      <c r="I1291" s="412">
        <v>0</v>
      </c>
      <c r="J1291" s="412">
        <v>0</v>
      </c>
      <c r="K1291" s="412">
        <v>0</v>
      </c>
      <c r="L1291" s="412">
        <v>0</v>
      </c>
      <c r="M1291" s="412">
        <v>0</v>
      </c>
      <c r="N1291" s="412">
        <v>8.3000000000000007</v>
      </c>
      <c r="O1291" s="412">
        <v>0</v>
      </c>
      <c r="P1291" s="412">
        <v>14</v>
      </c>
      <c r="Q1291" s="412">
        <v>0</v>
      </c>
      <c r="R1291" s="412">
        <v>0</v>
      </c>
      <c r="S1291" s="412">
        <v>0</v>
      </c>
      <c r="T1291" s="412">
        <v>0</v>
      </c>
      <c r="U1291" s="412">
        <v>0</v>
      </c>
      <c r="V1291" s="412">
        <v>0</v>
      </c>
      <c r="W1291" s="412">
        <v>0</v>
      </c>
      <c r="X1291" s="412">
        <v>14</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x14ac:dyDescent="0.2">
      <c r="A1292" s="150" t="s">
        <v>684</v>
      </c>
      <c r="B1292" s="151" t="s">
        <v>276</v>
      </c>
      <c r="C1292" s="152" t="s">
        <v>69</v>
      </c>
      <c r="D1292" s="404" t="s">
        <v>683</v>
      </c>
      <c r="E1292" s="412">
        <v>0</v>
      </c>
      <c r="F1292" s="412">
        <v>25</v>
      </c>
      <c r="G1292" s="412">
        <v>5.8</v>
      </c>
      <c r="H1292" s="412">
        <v>1</v>
      </c>
      <c r="I1292" s="412">
        <v>1.3</v>
      </c>
      <c r="J1292" s="412">
        <v>0.5</v>
      </c>
      <c r="K1292" s="412">
        <v>0</v>
      </c>
      <c r="L1292" s="412">
        <v>0</v>
      </c>
      <c r="M1292" s="412">
        <v>0</v>
      </c>
      <c r="N1292" s="412">
        <v>33.6</v>
      </c>
      <c r="O1292" s="412">
        <v>0</v>
      </c>
      <c r="P1292" s="412">
        <v>52</v>
      </c>
      <c r="Q1292" s="412">
        <v>12</v>
      </c>
      <c r="R1292" s="412">
        <v>2</v>
      </c>
      <c r="S1292" s="412">
        <v>3</v>
      </c>
      <c r="T1292" s="412">
        <v>1</v>
      </c>
      <c r="U1292" s="412">
        <v>0</v>
      </c>
      <c r="V1292" s="412">
        <v>0</v>
      </c>
      <c r="W1292" s="412">
        <v>0</v>
      </c>
      <c r="X1292" s="412">
        <v>70</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x14ac:dyDescent="0.2">
      <c r="A1293" s="150" t="s">
        <v>686</v>
      </c>
      <c r="B1293" s="151" t="s">
        <v>276</v>
      </c>
      <c r="C1293" s="152" t="s">
        <v>279</v>
      </c>
      <c r="D1293" s="404" t="s">
        <v>685</v>
      </c>
      <c r="E1293" s="412">
        <v>0</v>
      </c>
      <c r="F1293" s="412">
        <v>3.5</v>
      </c>
      <c r="G1293" s="412">
        <v>0</v>
      </c>
      <c r="H1293" s="412">
        <v>0</v>
      </c>
      <c r="I1293" s="412">
        <v>0</v>
      </c>
      <c r="J1293" s="412">
        <v>0</v>
      </c>
      <c r="K1293" s="412">
        <v>0</v>
      </c>
      <c r="L1293" s="412">
        <v>0</v>
      </c>
      <c r="M1293" s="412">
        <v>0</v>
      </c>
      <c r="N1293" s="412">
        <v>3.5</v>
      </c>
      <c r="O1293" s="412">
        <v>0</v>
      </c>
      <c r="P1293" s="412">
        <v>6</v>
      </c>
      <c r="Q1293" s="412">
        <v>0</v>
      </c>
      <c r="R1293" s="412">
        <v>0</v>
      </c>
      <c r="S1293" s="412">
        <v>0</v>
      </c>
      <c r="T1293" s="412">
        <v>0</v>
      </c>
      <c r="U1293" s="412">
        <v>0</v>
      </c>
      <c r="V1293" s="412">
        <v>0</v>
      </c>
      <c r="W1293" s="412">
        <v>0</v>
      </c>
      <c r="X1293" s="412">
        <v>6</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x14ac:dyDescent="0.2">
      <c r="A1294" s="150" t="s">
        <v>687</v>
      </c>
      <c r="B1294" s="151" t="s">
        <v>284</v>
      </c>
      <c r="C1294" s="152" t="s">
        <v>285</v>
      </c>
      <c r="D1294" s="404" t="s">
        <v>330</v>
      </c>
      <c r="E1294" s="412">
        <v>0</v>
      </c>
      <c r="F1294" s="412">
        <v>7.75</v>
      </c>
      <c r="G1294" s="412">
        <v>0.5</v>
      </c>
      <c r="H1294" s="412">
        <v>0</v>
      </c>
      <c r="I1294" s="412">
        <v>0</v>
      </c>
      <c r="J1294" s="412">
        <v>0</v>
      </c>
      <c r="K1294" s="412">
        <v>0</v>
      </c>
      <c r="L1294" s="412">
        <v>0</v>
      </c>
      <c r="M1294" s="412">
        <v>0</v>
      </c>
      <c r="N1294" s="412">
        <v>8.25</v>
      </c>
      <c r="O1294" s="412">
        <v>0</v>
      </c>
      <c r="P1294" s="412">
        <v>17</v>
      </c>
      <c r="Q1294" s="412">
        <v>1</v>
      </c>
      <c r="R1294" s="412">
        <v>0</v>
      </c>
      <c r="S1294" s="412">
        <v>0</v>
      </c>
      <c r="T1294" s="412">
        <v>0</v>
      </c>
      <c r="U1294" s="412">
        <v>0</v>
      </c>
      <c r="V1294" s="412">
        <v>0</v>
      </c>
      <c r="W1294" s="412">
        <v>0</v>
      </c>
      <c r="X1294" s="412">
        <v>18</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x14ac:dyDescent="0.2">
      <c r="A1295" s="150" t="s">
        <v>689</v>
      </c>
      <c r="B1295" s="151" t="s">
        <v>276</v>
      </c>
      <c r="C1295" s="152" t="s">
        <v>285</v>
      </c>
      <c r="D1295" s="404" t="s">
        <v>688</v>
      </c>
      <c r="E1295" s="412">
        <v>0</v>
      </c>
      <c r="F1295" s="412">
        <v>5</v>
      </c>
      <c r="G1295" s="412">
        <v>0.3</v>
      </c>
      <c r="H1295" s="412">
        <v>0.8</v>
      </c>
      <c r="I1295" s="412">
        <v>0.4</v>
      </c>
      <c r="J1295" s="412">
        <v>0.7</v>
      </c>
      <c r="K1295" s="412">
        <v>1</v>
      </c>
      <c r="L1295" s="412">
        <v>0</v>
      </c>
      <c r="M1295" s="412">
        <v>0</v>
      </c>
      <c r="N1295" s="412">
        <v>8.1999999999999993</v>
      </c>
      <c r="O1295" s="412">
        <v>0</v>
      </c>
      <c r="P1295" s="412">
        <v>24</v>
      </c>
      <c r="Q1295" s="412">
        <v>1</v>
      </c>
      <c r="R1295" s="412">
        <v>2</v>
      </c>
      <c r="S1295" s="412">
        <v>1</v>
      </c>
      <c r="T1295" s="412">
        <v>1</v>
      </c>
      <c r="U1295" s="412">
        <v>1</v>
      </c>
      <c r="V1295" s="412">
        <v>0</v>
      </c>
      <c r="W1295" s="412">
        <v>0</v>
      </c>
      <c r="X1295" s="412">
        <v>30</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x14ac:dyDescent="0.2">
      <c r="A1296" s="150" t="s">
        <v>691</v>
      </c>
      <c r="B1296" s="151" t="s">
        <v>276</v>
      </c>
      <c r="C1296" s="152" t="s">
        <v>279</v>
      </c>
      <c r="D1296" s="404" t="s">
        <v>690</v>
      </c>
      <c r="E1296" s="412">
        <v>0</v>
      </c>
      <c r="F1296" s="412">
        <v>2.88</v>
      </c>
      <c r="G1296" s="412">
        <v>0</v>
      </c>
      <c r="H1296" s="412">
        <v>0</v>
      </c>
      <c r="I1296" s="412">
        <v>0</v>
      </c>
      <c r="J1296" s="412">
        <v>0</v>
      </c>
      <c r="K1296" s="412">
        <v>0</v>
      </c>
      <c r="L1296" s="412">
        <v>0</v>
      </c>
      <c r="M1296" s="412">
        <v>0</v>
      </c>
      <c r="N1296" s="412">
        <v>2.88</v>
      </c>
      <c r="O1296" s="412">
        <v>0</v>
      </c>
      <c r="P1296" s="412">
        <v>6</v>
      </c>
      <c r="Q1296" s="412">
        <v>0</v>
      </c>
      <c r="R1296" s="412">
        <v>0</v>
      </c>
      <c r="S1296" s="412">
        <v>0</v>
      </c>
      <c r="T1296" s="412">
        <v>0</v>
      </c>
      <c r="U1296" s="412">
        <v>0</v>
      </c>
      <c r="V1296" s="412">
        <v>0</v>
      </c>
      <c r="W1296" s="412">
        <v>0</v>
      </c>
      <c r="X1296" s="412">
        <v>6</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x14ac:dyDescent="0.2">
      <c r="A1297" s="150" t="s">
        <v>693</v>
      </c>
      <c r="B1297" s="151" t="s">
        <v>276</v>
      </c>
      <c r="C1297" s="152" t="s">
        <v>279</v>
      </c>
      <c r="D1297" s="404" t="s">
        <v>692</v>
      </c>
      <c r="E1297" s="412">
        <v>0</v>
      </c>
      <c r="F1297" s="412">
        <v>12</v>
      </c>
      <c r="G1297" s="412">
        <v>1</v>
      </c>
      <c r="H1297" s="412">
        <v>0</v>
      </c>
      <c r="I1297" s="412">
        <v>0</v>
      </c>
      <c r="J1297" s="412">
        <v>1</v>
      </c>
      <c r="K1297" s="412">
        <v>0</v>
      </c>
      <c r="L1297" s="412">
        <v>0</v>
      </c>
      <c r="M1297" s="412">
        <v>0</v>
      </c>
      <c r="N1297" s="412">
        <v>14</v>
      </c>
      <c r="O1297" s="412">
        <v>0</v>
      </c>
      <c r="P1297" s="412">
        <v>12</v>
      </c>
      <c r="Q1297" s="412">
        <v>1</v>
      </c>
      <c r="R1297" s="412">
        <v>0</v>
      </c>
      <c r="S1297" s="412">
        <v>0</v>
      </c>
      <c r="T1297" s="412">
        <v>1</v>
      </c>
      <c r="U1297" s="412">
        <v>0</v>
      </c>
      <c r="V1297" s="412">
        <v>0</v>
      </c>
      <c r="W1297" s="412">
        <v>0</v>
      </c>
      <c r="X1297" s="412">
        <v>14</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x14ac:dyDescent="0.2">
      <c r="A1298" s="150" t="s">
        <v>695</v>
      </c>
      <c r="B1298" s="151" t="s">
        <v>276</v>
      </c>
      <c r="C1298" s="152" t="s">
        <v>278</v>
      </c>
      <c r="D1298" s="404" t="s">
        <v>694</v>
      </c>
      <c r="E1298" s="412">
        <v>0</v>
      </c>
      <c r="F1298" s="412">
        <v>8.6</v>
      </c>
      <c r="G1298" s="412">
        <v>0.5</v>
      </c>
      <c r="H1298" s="412">
        <v>1</v>
      </c>
      <c r="I1298" s="412">
        <v>0</v>
      </c>
      <c r="J1298" s="412">
        <v>0</v>
      </c>
      <c r="K1298" s="412">
        <v>0</v>
      </c>
      <c r="L1298" s="412">
        <v>0</v>
      </c>
      <c r="M1298" s="412">
        <v>0</v>
      </c>
      <c r="N1298" s="412">
        <v>10.1</v>
      </c>
      <c r="O1298" s="412">
        <v>0</v>
      </c>
      <c r="P1298" s="412">
        <v>18</v>
      </c>
      <c r="Q1298" s="412">
        <v>1</v>
      </c>
      <c r="R1298" s="412">
        <v>2</v>
      </c>
      <c r="S1298" s="412">
        <v>0</v>
      </c>
      <c r="T1298" s="412">
        <v>0</v>
      </c>
      <c r="U1298" s="412">
        <v>0</v>
      </c>
      <c r="V1298" s="412">
        <v>0</v>
      </c>
      <c r="W1298" s="412">
        <v>0</v>
      </c>
      <c r="X1298" s="412">
        <v>21</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x14ac:dyDescent="0.2">
      <c r="A1299" s="150" t="s">
        <v>697</v>
      </c>
      <c r="B1299" s="151" t="s">
        <v>276</v>
      </c>
      <c r="C1299" s="152" t="s">
        <v>69</v>
      </c>
      <c r="D1299" s="404" t="s">
        <v>696</v>
      </c>
      <c r="E1299" s="412">
        <v>0</v>
      </c>
      <c r="F1299" s="412">
        <v>30.3</v>
      </c>
      <c r="G1299" s="412">
        <v>2</v>
      </c>
      <c r="H1299" s="412">
        <v>0.8</v>
      </c>
      <c r="I1299" s="412">
        <v>0.5</v>
      </c>
      <c r="J1299" s="412">
        <v>0</v>
      </c>
      <c r="K1299" s="412">
        <v>0</v>
      </c>
      <c r="L1299" s="412">
        <v>0</v>
      </c>
      <c r="M1299" s="412">
        <v>0</v>
      </c>
      <c r="N1299" s="412">
        <v>33.599999999999994</v>
      </c>
      <c r="O1299" s="412">
        <v>0</v>
      </c>
      <c r="P1299" s="412">
        <v>66</v>
      </c>
      <c r="Q1299" s="412">
        <v>4</v>
      </c>
      <c r="R1299" s="412">
        <v>2</v>
      </c>
      <c r="S1299" s="412">
        <v>1</v>
      </c>
      <c r="T1299" s="412">
        <v>0</v>
      </c>
      <c r="U1299" s="412">
        <v>0</v>
      </c>
      <c r="V1299" s="412">
        <v>0</v>
      </c>
      <c r="W1299" s="412">
        <v>0</v>
      </c>
      <c r="X1299" s="412">
        <v>73</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x14ac:dyDescent="0.2">
      <c r="A1300" s="150" t="s">
        <v>699</v>
      </c>
      <c r="B1300" s="151" t="s">
        <v>276</v>
      </c>
      <c r="C1300" s="152" t="s">
        <v>279</v>
      </c>
      <c r="D1300" s="404" t="s">
        <v>698</v>
      </c>
      <c r="E1300" s="412">
        <v>0</v>
      </c>
      <c r="F1300" s="412">
        <v>6.5</v>
      </c>
      <c r="G1300" s="412">
        <v>1</v>
      </c>
      <c r="H1300" s="412">
        <v>0</v>
      </c>
      <c r="I1300" s="412">
        <v>0</v>
      </c>
      <c r="J1300" s="412">
        <v>0.5</v>
      </c>
      <c r="K1300" s="412">
        <v>0</v>
      </c>
      <c r="L1300" s="412">
        <v>0</v>
      </c>
      <c r="M1300" s="412">
        <v>0</v>
      </c>
      <c r="N1300" s="412">
        <v>8</v>
      </c>
      <c r="O1300" s="412">
        <v>0</v>
      </c>
      <c r="P1300" s="412">
        <v>10</v>
      </c>
      <c r="Q1300" s="412">
        <v>1</v>
      </c>
      <c r="R1300" s="412">
        <v>0</v>
      </c>
      <c r="S1300" s="412">
        <v>0</v>
      </c>
      <c r="T1300" s="412">
        <v>1</v>
      </c>
      <c r="U1300" s="412">
        <v>0</v>
      </c>
      <c r="V1300" s="412">
        <v>0</v>
      </c>
      <c r="W1300" s="412">
        <v>0</v>
      </c>
      <c r="X1300" s="412">
        <v>12</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x14ac:dyDescent="0.2">
      <c r="A1301" s="150" t="s">
        <v>701</v>
      </c>
      <c r="B1301" s="151" t="s">
        <v>276</v>
      </c>
      <c r="C1301" s="152" t="s">
        <v>277</v>
      </c>
      <c r="D1301" s="404" t="s">
        <v>700</v>
      </c>
      <c r="E1301" s="412">
        <v>0</v>
      </c>
      <c r="F1301" s="412">
        <v>3.5</v>
      </c>
      <c r="G1301" s="412">
        <v>0</v>
      </c>
      <c r="H1301" s="412">
        <v>1</v>
      </c>
      <c r="I1301" s="412">
        <v>0</v>
      </c>
      <c r="J1301" s="412">
        <v>0</v>
      </c>
      <c r="K1301" s="412">
        <v>0</v>
      </c>
      <c r="L1301" s="412">
        <v>0</v>
      </c>
      <c r="M1301" s="412">
        <v>0</v>
      </c>
      <c r="N1301" s="412">
        <v>4.5</v>
      </c>
      <c r="O1301" s="412">
        <v>0</v>
      </c>
      <c r="P1301" s="412">
        <v>7</v>
      </c>
      <c r="Q1301" s="412">
        <v>0</v>
      </c>
      <c r="R1301" s="412">
        <v>2</v>
      </c>
      <c r="S1301" s="412">
        <v>0</v>
      </c>
      <c r="T1301" s="412">
        <v>0</v>
      </c>
      <c r="U1301" s="412">
        <v>0</v>
      </c>
      <c r="V1301" s="412">
        <v>0</v>
      </c>
      <c r="W1301" s="412">
        <v>0</v>
      </c>
      <c r="X1301" s="412">
        <v>9</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x14ac:dyDescent="0.2">
      <c r="A1302" s="150" t="s">
        <v>703</v>
      </c>
      <c r="B1302" s="151" t="s">
        <v>276</v>
      </c>
      <c r="C1302" s="152" t="s">
        <v>278</v>
      </c>
      <c r="D1302" s="404" t="s">
        <v>702</v>
      </c>
      <c r="E1302" s="412">
        <v>0</v>
      </c>
      <c r="F1302" s="412">
        <v>0</v>
      </c>
      <c r="G1302" s="412">
        <v>0</v>
      </c>
      <c r="H1302" s="412">
        <v>0</v>
      </c>
      <c r="I1302" s="412">
        <v>0</v>
      </c>
      <c r="J1302" s="412">
        <v>0</v>
      </c>
      <c r="K1302" s="412">
        <v>0</v>
      </c>
      <c r="L1302" s="412">
        <v>0</v>
      </c>
      <c r="M1302" s="412">
        <v>0</v>
      </c>
      <c r="N1302" s="412">
        <v>0</v>
      </c>
      <c r="O1302" s="412">
        <v>0</v>
      </c>
      <c r="P1302" s="412">
        <v>0</v>
      </c>
      <c r="Q1302" s="412">
        <v>0</v>
      </c>
      <c r="R1302" s="412">
        <v>0</v>
      </c>
      <c r="S1302" s="412">
        <v>0</v>
      </c>
      <c r="T1302" s="412">
        <v>0</v>
      </c>
      <c r="U1302" s="412">
        <v>0</v>
      </c>
      <c r="V1302" s="412">
        <v>0</v>
      </c>
      <c r="W1302" s="412">
        <v>0</v>
      </c>
      <c r="X1302" s="412">
        <v>0</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x14ac:dyDescent="0.2">
      <c r="A1303" s="150" t="s">
        <v>705</v>
      </c>
      <c r="B1303" s="151" t="s">
        <v>276</v>
      </c>
      <c r="C1303" s="152" t="s">
        <v>285</v>
      </c>
      <c r="D1303" s="404" t="s">
        <v>704</v>
      </c>
      <c r="E1303" s="412">
        <v>0</v>
      </c>
      <c r="F1303" s="412">
        <v>14.2</v>
      </c>
      <c r="G1303" s="412">
        <v>0.39</v>
      </c>
      <c r="H1303" s="412">
        <v>0.45</v>
      </c>
      <c r="I1303" s="412">
        <v>0.5</v>
      </c>
      <c r="J1303" s="412">
        <v>0</v>
      </c>
      <c r="K1303" s="412">
        <v>0</v>
      </c>
      <c r="L1303" s="412">
        <v>0</v>
      </c>
      <c r="M1303" s="412">
        <v>0</v>
      </c>
      <c r="N1303" s="412">
        <v>15.54</v>
      </c>
      <c r="O1303" s="412">
        <v>0</v>
      </c>
      <c r="P1303" s="412">
        <v>45</v>
      </c>
      <c r="Q1303" s="412">
        <v>1</v>
      </c>
      <c r="R1303" s="412">
        <v>1</v>
      </c>
      <c r="S1303" s="412">
        <v>1</v>
      </c>
      <c r="T1303" s="412">
        <v>0</v>
      </c>
      <c r="U1303" s="412">
        <v>0</v>
      </c>
      <c r="V1303" s="412">
        <v>0</v>
      </c>
      <c r="W1303" s="412">
        <v>0</v>
      </c>
      <c r="X1303" s="412">
        <v>48</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x14ac:dyDescent="0.2">
      <c r="A1304" s="150" t="s">
        <v>707</v>
      </c>
      <c r="B1304" s="151" t="s">
        <v>276</v>
      </c>
      <c r="C1304" s="152" t="s">
        <v>286</v>
      </c>
      <c r="D1304" s="404" t="s">
        <v>706</v>
      </c>
      <c r="E1304" s="412">
        <v>0</v>
      </c>
      <c r="F1304" s="412">
        <v>0.5</v>
      </c>
      <c r="G1304" s="412">
        <v>0.5</v>
      </c>
      <c r="H1304" s="412">
        <v>0.5</v>
      </c>
      <c r="I1304" s="412">
        <v>0</v>
      </c>
      <c r="J1304" s="412">
        <v>0</v>
      </c>
      <c r="K1304" s="412">
        <v>0</v>
      </c>
      <c r="L1304" s="412">
        <v>0</v>
      </c>
      <c r="M1304" s="412">
        <v>0</v>
      </c>
      <c r="N1304" s="412">
        <v>1.5</v>
      </c>
      <c r="O1304" s="412">
        <v>0</v>
      </c>
      <c r="P1304" s="412">
        <v>1</v>
      </c>
      <c r="Q1304" s="412">
        <v>1</v>
      </c>
      <c r="R1304" s="412">
        <v>1</v>
      </c>
      <c r="S1304" s="412">
        <v>0</v>
      </c>
      <c r="T1304" s="412">
        <v>0</v>
      </c>
      <c r="U1304" s="412">
        <v>0</v>
      </c>
      <c r="V1304" s="412">
        <v>0</v>
      </c>
      <c r="W1304" s="412">
        <v>0</v>
      </c>
      <c r="X1304" s="412">
        <v>3</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x14ac:dyDescent="0.2">
      <c r="A1305" s="150" t="s">
        <v>709</v>
      </c>
      <c r="B1305" s="151" t="s">
        <v>282</v>
      </c>
      <c r="C1305" s="152" t="s">
        <v>293</v>
      </c>
      <c r="D1305" s="404" t="s">
        <v>708</v>
      </c>
      <c r="E1305" s="412">
        <v>0</v>
      </c>
      <c r="F1305" s="412">
        <v>0</v>
      </c>
      <c r="G1305" s="412">
        <v>0</v>
      </c>
      <c r="H1305" s="412">
        <v>0</v>
      </c>
      <c r="I1305" s="412">
        <v>0</v>
      </c>
      <c r="J1305" s="412">
        <v>0</v>
      </c>
      <c r="K1305" s="412">
        <v>0</v>
      </c>
      <c r="L1305" s="412">
        <v>0</v>
      </c>
      <c r="M1305" s="412">
        <v>0</v>
      </c>
      <c r="N1305" s="412">
        <v>0</v>
      </c>
      <c r="O1305" s="412">
        <v>0</v>
      </c>
      <c r="P1305" s="412">
        <v>0</v>
      </c>
      <c r="Q1305" s="412">
        <v>0</v>
      </c>
      <c r="R1305" s="412">
        <v>0</v>
      </c>
      <c r="S1305" s="412">
        <v>0</v>
      </c>
      <c r="T1305" s="412">
        <v>0</v>
      </c>
      <c r="U1305" s="412">
        <v>0</v>
      </c>
      <c r="V1305" s="412">
        <v>0</v>
      </c>
      <c r="W1305" s="412">
        <v>0</v>
      </c>
      <c r="X1305" s="412">
        <v>0</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x14ac:dyDescent="0.2">
      <c r="A1306" s="150" t="s">
        <v>710</v>
      </c>
      <c r="B1306" s="151" t="s">
        <v>284</v>
      </c>
      <c r="C1306" s="152" t="s">
        <v>277</v>
      </c>
      <c r="D1306" s="404" t="s">
        <v>331</v>
      </c>
      <c r="E1306" s="412">
        <v>0</v>
      </c>
      <c r="F1306" s="412">
        <v>0.4</v>
      </c>
      <c r="G1306" s="412">
        <v>0</v>
      </c>
      <c r="H1306" s="412">
        <v>0</v>
      </c>
      <c r="I1306" s="412">
        <v>0</v>
      </c>
      <c r="J1306" s="412">
        <v>0</v>
      </c>
      <c r="K1306" s="412">
        <v>0</v>
      </c>
      <c r="L1306" s="412">
        <v>0</v>
      </c>
      <c r="M1306" s="412">
        <v>0</v>
      </c>
      <c r="N1306" s="412">
        <v>0.4</v>
      </c>
      <c r="O1306" s="412">
        <v>0</v>
      </c>
      <c r="P1306" s="412">
        <v>1</v>
      </c>
      <c r="Q1306" s="412">
        <v>0</v>
      </c>
      <c r="R1306" s="412">
        <v>0</v>
      </c>
      <c r="S1306" s="412">
        <v>0</v>
      </c>
      <c r="T1306" s="412">
        <v>0</v>
      </c>
      <c r="U1306" s="412">
        <v>0</v>
      </c>
      <c r="V1306" s="412">
        <v>0</v>
      </c>
      <c r="W1306" s="412">
        <v>0</v>
      </c>
      <c r="X1306" s="412">
        <v>1</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x14ac:dyDescent="0.2">
      <c r="A1307" s="150" t="s">
        <v>711</v>
      </c>
      <c r="B1307" s="151" t="s">
        <v>284</v>
      </c>
      <c r="C1307" s="152" t="s">
        <v>69</v>
      </c>
      <c r="D1307" s="404" t="s">
        <v>332</v>
      </c>
      <c r="E1307" s="412">
        <v>0</v>
      </c>
      <c r="F1307" s="412">
        <v>4</v>
      </c>
      <c r="G1307" s="412">
        <v>0</v>
      </c>
      <c r="H1307" s="412">
        <v>0</v>
      </c>
      <c r="I1307" s="412">
        <v>0</v>
      </c>
      <c r="J1307" s="412">
        <v>0</v>
      </c>
      <c r="K1307" s="412">
        <v>0</v>
      </c>
      <c r="L1307" s="412">
        <v>0</v>
      </c>
      <c r="M1307" s="412">
        <v>0</v>
      </c>
      <c r="N1307" s="412">
        <v>4</v>
      </c>
      <c r="O1307" s="412">
        <v>0</v>
      </c>
      <c r="P1307" s="412">
        <v>4</v>
      </c>
      <c r="Q1307" s="412">
        <v>0</v>
      </c>
      <c r="R1307" s="412">
        <v>0</v>
      </c>
      <c r="S1307" s="412">
        <v>0</v>
      </c>
      <c r="T1307" s="412">
        <v>0</v>
      </c>
      <c r="U1307" s="412">
        <v>0</v>
      </c>
      <c r="V1307" s="412">
        <v>0</v>
      </c>
      <c r="W1307" s="412">
        <v>0</v>
      </c>
      <c r="X1307" s="412">
        <v>4</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x14ac:dyDescent="0.2">
      <c r="A1308" s="150" t="s">
        <v>713</v>
      </c>
      <c r="B1308" s="151" t="s">
        <v>292</v>
      </c>
      <c r="C1308" s="152" t="s">
        <v>128</v>
      </c>
      <c r="D1308" s="404" t="s">
        <v>712</v>
      </c>
      <c r="E1308" s="412">
        <v>0</v>
      </c>
      <c r="F1308" s="412">
        <v>0</v>
      </c>
      <c r="G1308" s="412">
        <v>0</v>
      </c>
      <c r="H1308" s="412">
        <v>0</v>
      </c>
      <c r="I1308" s="412">
        <v>0</v>
      </c>
      <c r="J1308" s="412">
        <v>0</v>
      </c>
      <c r="K1308" s="412">
        <v>0</v>
      </c>
      <c r="L1308" s="412">
        <v>0</v>
      </c>
      <c r="M1308" s="412">
        <v>0</v>
      </c>
      <c r="N1308" s="412">
        <v>0</v>
      </c>
      <c r="O1308" s="412">
        <v>0</v>
      </c>
      <c r="P1308" s="412">
        <v>0</v>
      </c>
      <c r="Q1308" s="412">
        <v>0</v>
      </c>
      <c r="R1308" s="412">
        <v>0</v>
      </c>
      <c r="S1308" s="412">
        <v>0</v>
      </c>
      <c r="T1308" s="412">
        <v>0</v>
      </c>
      <c r="U1308" s="412">
        <v>0</v>
      </c>
      <c r="V1308" s="412">
        <v>0</v>
      </c>
      <c r="W1308" s="412">
        <v>0</v>
      </c>
      <c r="X1308" s="412">
        <v>0</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x14ac:dyDescent="0.2">
      <c r="A1309" s="150" t="s">
        <v>715</v>
      </c>
      <c r="B1309" s="151" t="s">
        <v>276</v>
      </c>
      <c r="C1309" s="152" t="s">
        <v>277</v>
      </c>
      <c r="D1309" s="404" t="s">
        <v>714</v>
      </c>
      <c r="E1309" s="412">
        <v>0</v>
      </c>
      <c r="F1309" s="412">
        <v>0.88</v>
      </c>
      <c r="G1309" s="412">
        <v>0</v>
      </c>
      <c r="H1309" s="412">
        <v>0</v>
      </c>
      <c r="I1309" s="412">
        <v>0</v>
      </c>
      <c r="J1309" s="412">
        <v>0</v>
      </c>
      <c r="K1309" s="412">
        <v>0</v>
      </c>
      <c r="L1309" s="412">
        <v>0</v>
      </c>
      <c r="M1309" s="412">
        <v>0</v>
      </c>
      <c r="N1309" s="412">
        <v>0.88</v>
      </c>
      <c r="O1309" s="412">
        <v>0</v>
      </c>
      <c r="P1309" s="412">
        <v>1</v>
      </c>
      <c r="Q1309" s="412">
        <v>0</v>
      </c>
      <c r="R1309" s="412">
        <v>0</v>
      </c>
      <c r="S1309" s="412">
        <v>0</v>
      </c>
      <c r="T1309" s="412">
        <v>0</v>
      </c>
      <c r="U1309" s="412">
        <v>0</v>
      </c>
      <c r="V1309" s="412">
        <v>0</v>
      </c>
      <c r="W1309" s="412">
        <v>0</v>
      </c>
      <c r="X1309" s="412">
        <v>1</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x14ac:dyDescent="0.2">
      <c r="A1310" s="150" t="s">
        <v>717</v>
      </c>
      <c r="B1310" s="151" t="s">
        <v>276</v>
      </c>
      <c r="C1310" s="152" t="s">
        <v>69</v>
      </c>
      <c r="D1310" s="404" t="s">
        <v>716</v>
      </c>
      <c r="E1310" s="412">
        <v>0</v>
      </c>
      <c r="F1310" s="412">
        <v>0</v>
      </c>
      <c r="G1310" s="412">
        <v>0</v>
      </c>
      <c r="H1310" s="412">
        <v>0</v>
      </c>
      <c r="I1310" s="412">
        <v>0</v>
      </c>
      <c r="J1310" s="412">
        <v>0</v>
      </c>
      <c r="K1310" s="412">
        <v>0</v>
      </c>
      <c r="L1310" s="412">
        <v>0</v>
      </c>
      <c r="M1310" s="412">
        <v>0</v>
      </c>
      <c r="N1310" s="412">
        <v>0</v>
      </c>
      <c r="O1310" s="412">
        <v>0</v>
      </c>
      <c r="P1310" s="412">
        <v>0</v>
      </c>
      <c r="Q1310" s="412">
        <v>0</v>
      </c>
      <c r="R1310" s="412">
        <v>0</v>
      </c>
      <c r="S1310" s="412">
        <v>0</v>
      </c>
      <c r="T1310" s="412">
        <v>0</v>
      </c>
      <c r="U1310" s="412">
        <v>0</v>
      </c>
      <c r="V1310" s="412">
        <v>0</v>
      </c>
      <c r="W1310" s="412">
        <v>0</v>
      </c>
      <c r="X1310" s="412">
        <v>0</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x14ac:dyDescent="0.2">
      <c r="A1311" s="150" t="s">
        <v>719</v>
      </c>
      <c r="B1311" s="151" t="s">
        <v>276</v>
      </c>
      <c r="C1311" s="152" t="s">
        <v>69</v>
      </c>
      <c r="D1311" s="404" t="s">
        <v>718</v>
      </c>
      <c r="E1311" s="412">
        <v>0</v>
      </c>
      <c r="F1311" s="412">
        <v>4.25</v>
      </c>
      <c r="G1311" s="412">
        <v>0</v>
      </c>
      <c r="H1311" s="412">
        <v>0</v>
      </c>
      <c r="I1311" s="412">
        <v>0</v>
      </c>
      <c r="J1311" s="412">
        <v>0</v>
      </c>
      <c r="K1311" s="412">
        <v>0</v>
      </c>
      <c r="L1311" s="412">
        <v>0</v>
      </c>
      <c r="M1311" s="412">
        <v>0</v>
      </c>
      <c r="N1311" s="412">
        <v>4.25</v>
      </c>
      <c r="O1311" s="412">
        <v>0</v>
      </c>
      <c r="P1311" s="412">
        <v>9</v>
      </c>
      <c r="Q1311" s="412">
        <v>0</v>
      </c>
      <c r="R1311" s="412">
        <v>0</v>
      </c>
      <c r="S1311" s="412">
        <v>0</v>
      </c>
      <c r="T1311" s="412">
        <v>0</v>
      </c>
      <c r="U1311" s="412">
        <v>0</v>
      </c>
      <c r="V1311" s="412">
        <v>0</v>
      </c>
      <c r="W1311" s="412">
        <v>0</v>
      </c>
      <c r="X1311" s="412">
        <v>9</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x14ac:dyDescent="0.2">
      <c r="A1312" s="150" t="s">
        <v>721</v>
      </c>
      <c r="B1312" s="151" t="s">
        <v>282</v>
      </c>
      <c r="C1312" s="152" t="s">
        <v>278</v>
      </c>
      <c r="D1312" s="404" t="s">
        <v>720</v>
      </c>
      <c r="E1312" s="412">
        <v>0</v>
      </c>
      <c r="F1312" s="412">
        <v>0</v>
      </c>
      <c r="G1312" s="412">
        <v>0</v>
      </c>
      <c r="H1312" s="412">
        <v>0</v>
      </c>
      <c r="I1312" s="412">
        <v>0</v>
      </c>
      <c r="J1312" s="412">
        <v>0</v>
      </c>
      <c r="K1312" s="412">
        <v>0</v>
      </c>
      <c r="L1312" s="412">
        <v>0</v>
      </c>
      <c r="M1312" s="412">
        <v>0</v>
      </c>
      <c r="N1312" s="412">
        <v>0</v>
      </c>
      <c r="O1312" s="412">
        <v>0</v>
      </c>
      <c r="P1312" s="412">
        <v>0</v>
      </c>
      <c r="Q1312" s="412">
        <v>0</v>
      </c>
      <c r="R1312" s="412">
        <v>0</v>
      </c>
      <c r="S1312" s="412">
        <v>0</v>
      </c>
      <c r="T1312" s="412">
        <v>0</v>
      </c>
      <c r="U1312" s="412">
        <v>0</v>
      </c>
      <c r="V1312" s="412">
        <v>0</v>
      </c>
      <c r="W1312" s="412">
        <v>0</v>
      </c>
      <c r="X1312" s="412">
        <v>0</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x14ac:dyDescent="0.2">
      <c r="A1313" s="150" t="s">
        <v>723</v>
      </c>
      <c r="B1313" s="151" t="s">
        <v>276</v>
      </c>
      <c r="C1313" s="152" t="s">
        <v>286</v>
      </c>
      <c r="D1313" s="404" t="s">
        <v>722</v>
      </c>
      <c r="E1313" s="412">
        <v>0</v>
      </c>
      <c r="F1313" s="412">
        <v>0</v>
      </c>
      <c r="G1313" s="412">
        <v>0</v>
      </c>
      <c r="H1313" s="412">
        <v>0</v>
      </c>
      <c r="I1313" s="412">
        <v>0</v>
      </c>
      <c r="J1313" s="412">
        <v>0</v>
      </c>
      <c r="K1313" s="412">
        <v>0</v>
      </c>
      <c r="L1313" s="412">
        <v>0</v>
      </c>
      <c r="M1313" s="412">
        <v>0</v>
      </c>
      <c r="N1313" s="412">
        <v>0</v>
      </c>
      <c r="O1313" s="412">
        <v>0</v>
      </c>
      <c r="P1313" s="412">
        <v>0</v>
      </c>
      <c r="Q1313" s="412">
        <v>0</v>
      </c>
      <c r="R1313" s="412">
        <v>0</v>
      </c>
      <c r="S1313" s="412">
        <v>0</v>
      </c>
      <c r="T1313" s="412">
        <v>0</v>
      </c>
      <c r="U1313" s="412">
        <v>0</v>
      </c>
      <c r="V1313" s="412">
        <v>0</v>
      </c>
      <c r="W1313" s="412">
        <v>0</v>
      </c>
      <c r="X1313" s="412">
        <v>0</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x14ac:dyDescent="0.2">
      <c r="A1314" s="150" t="s">
        <v>725</v>
      </c>
      <c r="B1314" s="151" t="s">
        <v>276</v>
      </c>
      <c r="C1314" s="152" t="s">
        <v>286</v>
      </c>
      <c r="D1314" s="404" t="s">
        <v>724</v>
      </c>
      <c r="E1314" s="412">
        <v>0</v>
      </c>
      <c r="F1314" s="412">
        <v>5.0999999999999996</v>
      </c>
      <c r="G1314" s="412">
        <v>0.5</v>
      </c>
      <c r="H1314" s="412">
        <v>0.5</v>
      </c>
      <c r="I1314" s="412">
        <v>1</v>
      </c>
      <c r="J1314" s="412">
        <v>0</v>
      </c>
      <c r="K1314" s="412">
        <v>0</v>
      </c>
      <c r="L1314" s="412">
        <v>0</v>
      </c>
      <c r="M1314" s="412">
        <v>0</v>
      </c>
      <c r="N1314" s="412">
        <v>7.1</v>
      </c>
      <c r="O1314" s="412">
        <v>0</v>
      </c>
      <c r="P1314" s="412">
        <v>11</v>
      </c>
      <c r="Q1314" s="412">
        <v>1</v>
      </c>
      <c r="R1314" s="412">
        <v>1</v>
      </c>
      <c r="S1314" s="412">
        <v>2</v>
      </c>
      <c r="T1314" s="412">
        <v>0</v>
      </c>
      <c r="U1314" s="412">
        <v>0</v>
      </c>
      <c r="V1314" s="412">
        <v>0</v>
      </c>
      <c r="W1314" s="412">
        <v>0</v>
      </c>
      <c r="X1314" s="412">
        <v>15</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x14ac:dyDescent="0.2">
      <c r="A1315" s="150" t="s">
        <v>727</v>
      </c>
      <c r="B1315" s="151" t="s">
        <v>276</v>
      </c>
      <c r="C1315" s="152" t="s">
        <v>69</v>
      </c>
      <c r="D1315" s="404" t="s">
        <v>726</v>
      </c>
      <c r="E1315" s="412">
        <v>0</v>
      </c>
      <c r="F1315" s="412">
        <v>0</v>
      </c>
      <c r="G1315" s="412">
        <v>0</v>
      </c>
      <c r="H1315" s="412">
        <v>0</v>
      </c>
      <c r="I1315" s="412">
        <v>0</v>
      </c>
      <c r="J1315" s="412">
        <v>0</v>
      </c>
      <c r="K1315" s="412">
        <v>0</v>
      </c>
      <c r="L1315" s="412">
        <v>0</v>
      </c>
      <c r="M1315" s="412">
        <v>0</v>
      </c>
      <c r="N1315" s="412">
        <v>0</v>
      </c>
      <c r="O1315" s="412">
        <v>0</v>
      </c>
      <c r="P1315" s="412">
        <v>0</v>
      </c>
      <c r="Q1315" s="412">
        <v>0</v>
      </c>
      <c r="R1315" s="412">
        <v>0</v>
      </c>
      <c r="S1315" s="412">
        <v>0</v>
      </c>
      <c r="T1315" s="412">
        <v>0</v>
      </c>
      <c r="U1315" s="412">
        <v>0</v>
      </c>
      <c r="V1315" s="412">
        <v>0</v>
      </c>
      <c r="W1315" s="412">
        <v>0</v>
      </c>
      <c r="X1315" s="412">
        <v>0</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x14ac:dyDescent="0.2">
      <c r="A1316" s="150" t="s">
        <v>729</v>
      </c>
      <c r="B1316" s="151" t="s">
        <v>282</v>
      </c>
      <c r="C1316" s="152" t="s">
        <v>278</v>
      </c>
      <c r="D1316" s="404" t="s">
        <v>728</v>
      </c>
      <c r="E1316" s="412">
        <v>0</v>
      </c>
      <c r="F1316" s="412">
        <v>3.9</v>
      </c>
      <c r="G1316" s="412">
        <v>0</v>
      </c>
      <c r="H1316" s="412">
        <v>0</v>
      </c>
      <c r="I1316" s="412">
        <v>0</v>
      </c>
      <c r="J1316" s="412">
        <v>0</v>
      </c>
      <c r="K1316" s="412">
        <v>0</v>
      </c>
      <c r="L1316" s="412">
        <v>0</v>
      </c>
      <c r="M1316" s="412">
        <v>0</v>
      </c>
      <c r="N1316" s="412">
        <v>3.9</v>
      </c>
      <c r="O1316" s="412">
        <v>0</v>
      </c>
      <c r="P1316" s="412">
        <v>9</v>
      </c>
      <c r="Q1316" s="412">
        <v>0</v>
      </c>
      <c r="R1316" s="412">
        <v>0</v>
      </c>
      <c r="S1316" s="412">
        <v>0</v>
      </c>
      <c r="T1316" s="412">
        <v>0</v>
      </c>
      <c r="U1316" s="412">
        <v>0</v>
      </c>
      <c r="V1316" s="412">
        <v>0</v>
      </c>
      <c r="W1316" s="412">
        <v>0</v>
      </c>
      <c r="X1316" s="412">
        <v>9</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x14ac:dyDescent="0.2">
      <c r="A1317" s="150" t="s">
        <v>730</v>
      </c>
      <c r="B1317" s="151" t="s">
        <v>284</v>
      </c>
      <c r="C1317" s="152" t="s">
        <v>293</v>
      </c>
      <c r="D1317" s="404" t="s">
        <v>333</v>
      </c>
      <c r="E1317" s="412">
        <v>0</v>
      </c>
      <c r="F1317" s="412">
        <v>0</v>
      </c>
      <c r="G1317" s="412">
        <v>0</v>
      </c>
      <c r="H1317" s="412">
        <v>0</v>
      </c>
      <c r="I1317" s="412">
        <v>0</v>
      </c>
      <c r="J1317" s="412">
        <v>0</v>
      </c>
      <c r="K1317" s="412">
        <v>0</v>
      </c>
      <c r="L1317" s="412">
        <v>0</v>
      </c>
      <c r="M1317" s="412">
        <v>0</v>
      </c>
      <c r="N1317" s="412">
        <v>0</v>
      </c>
      <c r="O1317" s="412">
        <v>0</v>
      </c>
      <c r="P1317" s="412">
        <v>0</v>
      </c>
      <c r="Q1317" s="412">
        <v>0</v>
      </c>
      <c r="R1317" s="412">
        <v>0</v>
      </c>
      <c r="S1317" s="412">
        <v>0</v>
      </c>
      <c r="T1317" s="412">
        <v>0</v>
      </c>
      <c r="U1317" s="412">
        <v>0</v>
      </c>
      <c r="V1317" s="412">
        <v>0</v>
      </c>
      <c r="W1317" s="412">
        <v>0</v>
      </c>
      <c r="X1317" s="412">
        <v>0</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x14ac:dyDescent="0.2">
      <c r="A1318" s="150" t="s">
        <v>731</v>
      </c>
      <c r="B1318" s="151" t="s">
        <v>284</v>
      </c>
      <c r="C1318" s="152" t="s">
        <v>286</v>
      </c>
      <c r="D1318" s="404" t="s">
        <v>334</v>
      </c>
      <c r="E1318" s="412">
        <v>0</v>
      </c>
      <c r="F1318" s="412">
        <v>0</v>
      </c>
      <c r="G1318" s="412">
        <v>0</v>
      </c>
      <c r="H1318" s="412">
        <v>0</v>
      </c>
      <c r="I1318" s="412">
        <v>0</v>
      </c>
      <c r="J1318" s="412">
        <v>0</v>
      </c>
      <c r="K1318" s="412">
        <v>0</v>
      </c>
      <c r="L1318" s="412">
        <v>0</v>
      </c>
      <c r="M1318" s="412">
        <v>0</v>
      </c>
      <c r="N1318" s="412">
        <v>0</v>
      </c>
      <c r="O1318" s="412">
        <v>0</v>
      </c>
      <c r="P1318" s="412">
        <v>0</v>
      </c>
      <c r="Q1318" s="412">
        <v>0</v>
      </c>
      <c r="R1318" s="412">
        <v>0</v>
      </c>
      <c r="S1318" s="412">
        <v>0</v>
      </c>
      <c r="T1318" s="412">
        <v>0</v>
      </c>
      <c r="U1318" s="412">
        <v>0</v>
      </c>
      <c r="V1318" s="412">
        <v>0</v>
      </c>
      <c r="W1318" s="412">
        <v>0</v>
      </c>
      <c r="X1318" s="412">
        <v>0</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x14ac:dyDescent="0.2">
      <c r="A1319" s="150" t="s">
        <v>733</v>
      </c>
      <c r="B1319" s="151" t="s">
        <v>276</v>
      </c>
      <c r="C1319" s="152" t="s">
        <v>286</v>
      </c>
      <c r="D1319" s="404" t="s">
        <v>732</v>
      </c>
      <c r="E1319" s="412">
        <v>0</v>
      </c>
      <c r="F1319" s="412">
        <v>4</v>
      </c>
      <c r="G1319" s="412">
        <v>0.5</v>
      </c>
      <c r="H1319" s="412">
        <v>0</v>
      </c>
      <c r="I1319" s="412">
        <v>0</v>
      </c>
      <c r="J1319" s="412">
        <v>0</v>
      </c>
      <c r="K1319" s="412">
        <v>0</v>
      </c>
      <c r="L1319" s="412">
        <v>0</v>
      </c>
      <c r="M1319" s="412">
        <v>0</v>
      </c>
      <c r="N1319" s="412">
        <v>4.5</v>
      </c>
      <c r="O1319" s="412">
        <v>0</v>
      </c>
      <c r="P1319" s="412">
        <v>9</v>
      </c>
      <c r="Q1319" s="412">
        <v>1</v>
      </c>
      <c r="R1319" s="412">
        <v>0</v>
      </c>
      <c r="S1319" s="412">
        <v>0</v>
      </c>
      <c r="T1319" s="412">
        <v>0</v>
      </c>
      <c r="U1319" s="412">
        <v>0</v>
      </c>
      <c r="V1319" s="412">
        <v>0</v>
      </c>
      <c r="W1319" s="412">
        <v>0</v>
      </c>
      <c r="X1319" s="412">
        <v>10</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x14ac:dyDescent="0.2">
      <c r="A1320" s="150" t="s">
        <v>735</v>
      </c>
      <c r="B1320" s="151" t="s">
        <v>276</v>
      </c>
      <c r="C1320" s="152" t="s">
        <v>285</v>
      </c>
      <c r="D1320" s="404" t="s">
        <v>734</v>
      </c>
      <c r="E1320" s="412">
        <v>0</v>
      </c>
      <c r="F1320" s="412">
        <v>6.1</v>
      </c>
      <c r="G1320" s="412">
        <v>1</v>
      </c>
      <c r="H1320" s="412">
        <v>1.9</v>
      </c>
      <c r="I1320" s="412">
        <v>1</v>
      </c>
      <c r="J1320" s="412">
        <v>0.5</v>
      </c>
      <c r="K1320" s="412">
        <v>0</v>
      </c>
      <c r="L1320" s="412">
        <v>0</v>
      </c>
      <c r="M1320" s="412">
        <v>0</v>
      </c>
      <c r="N1320" s="412">
        <v>10.5</v>
      </c>
      <c r="O1320" s="412">
        <v>0</v>
      </c>
      <c r="P1320" s="412">
        <v>13</v>
      </c>
      <c r="Q1320" s="412">
        <v>2</v>
      </c>
      <c r="R1320" s="412">
        <v>4</v>
      </c>
      <c r="S1320" s="412">
        <v>2</v>
      </c>
      <c r="T1320" s="412">
        <v>1</v>
      </c>
      <c r="U1320" s="412">
        <v>0</v>
      </c>
      <c r="V1320" s="412">
        <v>0</v>
      </c>
      <c r="W1320" s="412">
        <v>0</v>
      </c>
      <c r="X1320" s="412">
        <v>22</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x14ac:dyDescent="0.2">
      <c r="A1321" s="150" t="s">
        <v>737</v>
      </c>
      <c r="B1321" s="151" t="s">
        <v>276</v>
      </c>
      <c r="C1321" s="152" t="s">
        <v>69</v>
      </c>
      <c r="D1321" s="404" t="s">
        <v>736</v>
      </c>
      <c r="E1321" s="412">
        <v>0</v>
      </c>
      <c r="F1321" s="412">
        <v>8.8800000000000008</v>
      </c>
      <c r="G1321" s="412">
        <v>1.88</v>
      </c>
      <c r="H1321" s="412">
        <v>0</v>
      </c>
      <c r="I1321" s="412">
        <v>0</v>
      </c>
      <c r="J1321" s="412">
        <v>0</v>
      </c>
      <c r="K1321" s="412">
        <v>0</v>
      </c>
      <c r="L1321" s="412">
        <v>0</v>
      </c>
      <c r="M1321" s="412">
        <v>0</v>
      </c>
      <c r="N1321" s="412">
        <v>10.760000000000002</v>
      </c>
      <c r="O1321" s="412">
        <v>0</v>
      </c>
      <c r="P1321" s="412">
        <v>20</v>
      </c>
      <c r="Q1321" s="412">
        <v>4</v>
      </c>
      <c r="R1321" s="412">
        <v>0</v>
      </c>
      <c r="S1321" s="412">
        <v>0</v>
      </c>
      <c r="T1321" s="412">
        <v>0</v>
      </c>
      <c r="U1321" s="412">
        <v>0</v>
      </c>
      <c r="V1321" s="412">
        <v>0</v>
      </c>
      <c r="W1321" s="412">
        <v>0</v>
      </c>
      <c r="X1321" s="412">
        <v>24</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x14ac:dyDescent="0.2">
      <c r="A1322" s="150" t="s">
        <v>739</v>
      </c>
      <c r="B1322" s="151" t="s">
        <v>282</v>
      </c>
      <c r="C1322" s="152" t="s">
        <v>293</v>
      </c>
      <c r="D1322" s="404" t="s">
        <v>738</v>
      </c>
      <c r="E1322" s="412">
        <v>0</v>
      </c>
      <c r="F1322" s="412">
        <v>3.63</v>
      </c>
      <c r="G1322" s="412">
        <v>0</v>
      </c>
      <c r="H1322" s="412">
        <v>0.5</v>
      </c>
      <c r="I1322" s="412">
        <v>0</v>
      </c>
      <c r="J1322" s="412">
        <v>0</v>
      </c>
      <c r="K1322" s="412">
        <v>0</v>
      </c>
      <c r="L1322" s="412">
        <v>0</v>
      </c>
      <c r="M1322" s="412">
        <v>0</v>
      </c>
      <c r="N1322" s="412">
        <v>4.13</v>
      </c>
      <c r="O1322" s="412">
        <v>0</v>
      </c>
      <c r="P1322" s="412">
        <v>8</v>
      </c>
      <c r="Q1322" s="412">
        <v>0</v>
      </c>
      <c r="R1322" s="412">
        <v>1</v>
      </c>
      <c r="S1322" s="412">
        <v>0</v>
      </c>
      <c r="T1322" s="412">
        <v>0</v>
      </c>
      <c r="U1322" s="412">
        <v>0</v>
      </c>
      <c r="V1322" s="412">
        <v>0</v>
      </c>
      <c r="W1322" s="412">
        <v>0</v>
      </c>
      <c r="X1322" s="412">
        <v>9</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x14ac:dyDescent="0.2">
      <c r="A1323" s="150" t="s">
        <v>741</v>
      </c>
      <c r="B1323" s="151" t="s">
        <v>276</v>
      </c>
      <c r="C1323" s="152" t="s">
        <v>277</v>
      </c>
      <c r="D1323" s="404" t="s">
        <v>740</v>
      </c>
      <c r="E1323" s="412">
        <v>0</v>
      </c>
      <c r="F1323" s="412">
        <v>1</v>
      </c>
      <c r="G1323" s="412">
        <v>0</v>
      </c>
      <c r="H1323" s="412">
        <v>0</v>
      </c>
      <c r="I1323" s="412">
        <v>0</v>
      </c>
      <c r="J1323" s="412">
        <v>0</v>
      </c>
      <c r="K1323" s="412">
        <v>0</v>
      </c>
      <c r="L1323" s="412">
        <v>0</v>
      </c>
      <c r="M1323" s="412">
        <v>0</v>
      </c>
      <c r="N1323" s="412">
        <v>1</v>
      </c>
      <c r="O1323" s="412">
        <v>0</v>
      </c>
      <c r="P1323" s="412">
        <v>2</v>
      </c>
      <c r="Q1323" s="412">
        <v>0</v>
      </c>
      <c r="R1323" s="412">
        <v>0</v>
      </c>
      <c r="S1323" s="412">
        <v>0</v>
      </c>
      <c r="T1323" s="412">
        <v>0</v>
      </c>
      <c r="U1323" s="412">
        <v>0</v>
      </c>
      <c r="V1323" s="412">
        <v>0</v>
      </c>
      <c r="W1323" s="412">
        <v>0</v>
      </c>
      <c r="X1323" s="412">
        <v>2</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x14ac:dyDescent="0.2">
      <c r="A1324" s="150" t="s">
        <v>743</v>
      </c>
      <c r="B1324" s="151" t="s">
        <v>280</v>
      </c>
      <c r="C1324" s="152" t="s">
        <v>128</v>
      </c>
      <c r="D1324" s="404" t="s">
        <v>742</v>
      </c>
      <c r="E1324" s="412">
        <v>0</v>
      </c>
      <c r="F1324" s="412">
        <v>1</v>
      </c>
      <c r="G1324" s="412">
        <v>0</v>
      </c>
      <c r="H1324" s="412">
        <v>0</v>
      </c>
      <c r="I1324" s="412">
        <v>0</v>
      </c>
      <c r="J1324" s="412">
        <v>0</v>
      </c>
      <c r="K1324" s="412">
        <v>0</v>
      </c>
      <c r="L1324" s="412">
        <v>0</v>
      </c>
      <c r="M1324" s="412">
        <v>0</v>
      </c>
      <c r="N1324" s="412">
        <v>1</v>
      </c>
      <c r="O1324" s="412">
        <v>0</v>
      </c>
      <c r="P1324" s="412">
        <v>2</v>
      </c>
      <c r="Q1324" s="412">
        <v>0</v>
      </c>
      <c r="R1324" s="412">
        <v>0</v>
      </c>
      <c r="S1324" s="412">
        <v>0</v>
      </c>
      <c r="T1324" s="412">
        <v>0</v>
      </c>
      <c r="U1324" s="412">
        <v>0</v>
      </c>
      <c r="V1324" s="412">
        <v>0</v>
      </c>
      <c r="W1324" s="412">
        <v>0</v>
      </c>
      <c r="X1324" s="412">
        <v>2</v>
      </c>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x14ac:dyDescent="0.2">
      <c r="A1325" s="150" t="s">
        <v>745</v>
      </c>
      <c r="B1325" s="151" t="s">
        <v>276</v>
      </c>
      <c r="C1325" s="152" t="s">
        <v>277</v>
      </c>
      <c r="D1325" s="404" t="s">
        <v>744</v>
      </c>
      <c r="E1325" s="412">
        <v>0</v>
      </c>
      <c r="F1325" s="412">
        <v>1.5</v>
      </c>
      <c r="G1325" s="412">
        <v>0</v>
      </c>
      <c r="H1325" s="412">
        <v>0</v>
      </c>
      <c r="I1325" s="412">
        <v>0</v>
      </c>
      <c r="J1325" s="412">
        <v>0</v>
      </c>
      <c r="K1325" s="412">
        <v>0</v>
      </c>
      <c r="L1325" s="412">
        <v>0</v>
      </c>
      <c r="M1325" s="412">
        <v>0</v>
      </c>
      <c r="N1325" s="412">
        <v>1.5</v>
      </c>
      <c r="O1325" s="412">
        <v>0</v>
      </c>
      <c r="P1325" s="412">
        <v>3</v>
      </c>
      <c r="Q1325" s="412">
        <v>0</v>
      </c>
      <c r="R1325" s="412">
        <v>0</v>
      </c>
      <c r="S1325" s="412">
        <v>0</v>
      </c>
      <c r="T1325" s="412">
        <v>0</v>
      </c>
      <c r="U1325" s="412">
        <v>0</v>
      </c>
      <c r="V1325" s="412">
        <v>0</v>
      </c>
      <c r="W1325" s="412">
        <v>0</v>
      </c>
      <c r="X1325" s="412">
        <v>3</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x14ac:dyDescent="0.2">
      <c r="A1326" s="150" t="s">
        <v>746</v>
      </c>
      <c r="B1326" s="151" t="s">
        <v>284</v>
      </c>
      <c r="C1326" s="152" t="s">
        <v>285</v>
      </c>
      <c r="D1326" s="404" t="s">
        <v>335</v>
      </c>
      <c r="E1326" s="412">
        <v>0</v>
      </c>
      <c r="F1326" s="412">
        <v>1</v>
      </c>
      <c r="G1326" s="412">
        <v>0</v>
      </c>
      <c r="H1326" s="412">
        <v>0</v>
      </c>
      <c r="I1326" s="412">
        <v>0</v>
      </c>
      <c r="J1326" s="412">
        <v>0</v>
      </c>
      <c r="K1326" s="412">
        <v>0</v>
      </c>
      <c r="L1326" s="412">
        <v>0</v>
      </c>
      <c r="M1326" s="412">
        <v>0</v>
      </c>
      <c r="N1326" s="412">
        <v>1</v>
      </c>
      <c r="O1326" s="412">
        <v>0</v>
      </c>
      <c r="P1326" s="412">
        <v>2</v>
      </c>
      <c r="Q1326" s="412">
        <v>0</v>
      </c>
      <c r="R1326" s="412">
        <v>0</v>
      </c>
      <c r="S1326" s="412">
        <v>0</v>
      </c>
      <c r="T1326" s="412">
        <v>0</v>
      </c>
      <c r="U1326" s="412">
        <v>0</v>
      </c>
      <c r="V1326" s="412">
        <v>0</v>
      </c>
      <c r="W1326" s="412">
        <v>0</v>
      </c>
      <c r="X1326" s="412">
        <v>2</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x14ac:dyDescent="0.2">
      <c r="A1327" s="150" t="s">
        <v>748</v>
      </c>
      <c r="B1327" s="151" t="s">
        <v>282</v>
      </c>
      <c r="C1327" s="152" t="s">
        <v>278</v>
      </c>
      <c r="D1327" s="404" t="s">
        <v>747</v>
      </c>
      <c r="E1327" s="412">
        <v>0</v>
      </c>
      <c r="F1327" s="412">
        <v>0.38</v>
      </c>
      <c r="G1327" s="412">
        <v>0.5</v>
      </c>
      <c r="H1327" s="412">
        <v>0</v>
      </c>
      <c r="I1327" s="412">
        <v>0</v>
      </c>
      <c r="J1327" s="412">
        <v>0</v>
      </c>
      <c r="K1327" s="412">
        <v>0</v>
      </c>
      <c r="L1327" s="412">
        <v>0</v>
      </c>
      <c r="M1327" s="412">
        <v>0</v>
      </c>
      <c r="N1327" s="412">
        <v>0.88</v>
      </c>
      <c r="O1327" s="412">
        <v>0</v>
      </c>
      <c r="P1327" s="412">
        <v>1</v>
      </c>
      <c r="Q1327" s="412">
        <v>1</v>
      </c>
      <c r="R1327" s="412">
        <v>0</v>
      </c>
      <c r="S1327" s="412">
        <v>0</v>
      </c>
      <c r="T1327" s="412">
        <v>0</v>
      </c>
      <c r="U1327" s="412">
        <v>0</v>
      </c>
      <c r="V1327" s="412">
        <v>0</v>
      </c>
      <c r="W1327" s="412">
        <v>0</v>
      </c>
      <c r="X1327" s="412">
        <v>2</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x14ac:dyDescent="0.2">
      <c r="A1328" s="150" t="s">
        <v>750</v>
      </c>
      <c r="B1328" s="151" t="s">
        <v>276</v>
      </c>
      <c r="C1328" s="152" t="s">
        <v>286</v>
      </c>
      <c r="D1328" s="404" t="s">
        <v>749</v>
      </c>
      <c r="E1328" s="412">
        <v>0</v>
      </c>
      <c r="F1328" s="412">
        <v>0</v>
      </c>
      <c r="G1328" s="412">
        <v>0</v>
      </c>
      <c r="H1328" s="412">
        <v>0</v>
      </c>
      <c r="I1328" s="412">
        <v>0</v>
      </c>
      <c r="J1328" s="412">
        <v>0</v>
      </c>
      <c r="K1328" s="412">
        <v>0</v>
      </c>
      <c r="L1328" s="412">
        <v>0</v>
      </c>
      <c r="M1328" s="412">
        <v>0</v>
      </c>
      <c r="N1328" s="412">
        <v>0</v>
      </c>
      <c r="O1328" s="412">
        <v>0</v>
      </c>
      <c r="P1328" s="412">
        <v>0</v>
      </c>
      <c r="Q1328" s="412">
        <v>0</v>
      </c>
      <c r="R1328" s="412">
        <v>0</v>
      </c>
      <c r="S1328" s="412">
        <v>0</v>
      </c>
      <c r="T1328" s="412">
        <v>0</v>
      </c>
      <c r="U1328" s="412">
        <v>0</v>
      </c>
      <c r="V1328" s="412">
        <v>0</v>
      </c>
      <c r="W1328" s="412">
        <v>0</v>
      </c>
      <c r="X1328" s="412">
        <v>0</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x14ac:dyDescent="0.2">
      <c r="A1329" s="150" t="s">
        <v>752</v>
      </c>
      <c r="B1329" s="151" t="s">
        <v>276</v>
      </c>
      <c r="C1329" s="152" t="s">
        <v>277</v>
      </c>
      <c r="D1329" s="404" t="s">
        <v>751</v>
      </c>
      <c r="E1329" s="412">
        <v>0</v>
      </c>
      <c r="F1329" s="412">
        <v>3</v>
      </c>
      <c r="G1329" s="412">
        <v>0</v>
      </c>
      <c r="H1329" s="412">
        <v>0</v>
      </c>
      <c r="I1329" s="412">
        <v>0.5</v>
      </c>
      <c r="J1329" s="412">
        <v>0</v>
      </c>
      <c r="K1329" s="412">
        <v>0</v>
      </c>
      <c r="L1329" s="412">
        <v>0</v>
      </c>
      <c r="M1329" s="412">
        <v>0</v>
      </c>
      <c r="N1329" s="412">
        <v>3.5</v>
      </c>
      <c r="O1329" s="412">
        <v>0</v>
      </c>
      <c r="P1329" s="412">
        <v>6</v>
      </c>
      <c r="Q1329" s="412">
        <v>0</v>
      </c>
      <c r="R1329" s="412">
        <v>0</v>
      </c>
      <c r="S1329" s="412">
        <v>1</v>
      </c>
      <c r="T1329" s="412">
        <v>0</v>
      </c>
      <c r="U1329" s="412">
        <v>0</v>
      </c>
      <c r="V1329" s="412">
        <v>0</v>
      </c>
      <c r="W1329" s="412">
        <v>0</v>
      </c>
      <c r="X1329" s="412">
        <v>7</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x14ac:dyDescent="0.2">
      <c r="A1330" s="150" t="s">
        <v>754</v>
      </c>
      <c r="B1330" s="151" t="s">
        <v>276</v>
      </c>
      <c r="C1330" s="152" t="s">
        <v>285</v>
      </c>
      <c r="D1330" s="404" t="s">
        <v>753</v>
      </c>
      <c r="E1330" s="412">
        <v>0</v>
      </c>
      <c r="F1330" s="412">
        <v>27.4</v>
      </c>
      <c r="G1330" s="412">
        <v>3</v>
      </c>
      <c r="H1330" s="412">
        <v>2</v>
      </c>
      <c r="I1330" s="412">
        <v>0</v>
      </c>
      <c r="J1330" s="412">
        <v>0.5</v>
      </c>
      <c r="K1330" s="412">
        <v>0</v>
      </c>
      <c r="L1330" s="412">
        <v>0</v>
      </c>
      <c r="M1330" s="412">
        <v>0</v>
      </c>
      <c r="N1330" s="412">
        <v>32.9</v>
      </c>
      <c r="O1330" s="412">
        <v>0</v>
      </c>
      <c r="P1330" s="412">
        <v>59</v>
      </c>
      <c r="Q1330" s="412">
        <v>6</v>
      </c>
      <c r="R1330" s="412">
        <v>4</v>
      </c>
      <c r="S1330" s="412">
        <v>0</v>
      </c>
      <c r="T1330" s="412">
        <v>1</v>
      </c>
      <c r="U1330" s="412">
        <v>0</v>
      </c>
      <c r="V1330" s="412">
        <v>0</v>
      </c>
      <c r="W1330" s="412">
        <v>0</v>
      </c>
      <c r="X1330" s="412">
        <v>70</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x14ac:dyDescent="0.2">
      <c r="A1331" s="150" t="s">
        <v>756</v>
      </c>
      <c r="B1331" s="151" t="s">
        <v>276</v>
      </c>
      <c r="C1331" s="152" t="s">
        <v>285</v>
      </c>
      <c r="D1331" s="404" t="s">
        <v>755</v>
      </c>
      <c r="E1331" s="412">
        <v>0</v>
      </c>
      <c r="F1331" s="412">
        <v>6.75</v>
      </c>
      <c r="G1331" s="412">
        <v>3.75</v>
      </c>
      <c r="H1331" s="412">
        <v>1</v>
      </c>
      <c r="I1331" s="412">
        <v>0.5</v>
      </c>
      <c r="J1331" s="412">
        <v>0.5</v>
      </c>
      <c r="K1331" s="412">
        <v>0</v>
      </c>
      <c r="L1331" s="412">
        <v>0</v>
      </c>
      <c r="M1331" s="412">
        <v>0</v>
      </c>
      <c r="N1331" s="412">
        <v>12.5</v>
      </c>
      <c r="O1331" s="412">
        <v>0</v>
      </c>
      <c r="P1331" s="412">
        <v>15</v>
      </c>
      <c r="Q1331" s="412">
        <v>7</v>
      </c>
      <c r="R1331" s="412">
        <v>2</v>
      </c>
      <c r="S1331" s="412">
        <v>2</v>
      </c>
      <c r="T1331" s="412">
        <v>1</v>
      </c>
      <c r="U1331" s="412">
        <v>0</v>
      </c>
      <c r="V1331" s="412">
        <v>0</v>
      </c>
      <c r="W1331" s="412">
        <v>0</v>
      </c>
      <c r="X1331" s="412">
        <v>27</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x14ac:dyDescent="0.2">
      <c r="A1332" s="150" t="s">
        <v>757</v>
      </c>
      <c r="B1332" s="151" t="s">
        <v>284</v>
      </c>
      <c r="C1332" s="152" t="s">
        <v>286</v>
      </c>
      <c r="D1332" s="404" t="s">
        <v>336</v>
      </c>
      <c r="E1332" s="412">
        <v>0</v>
      </c>
      <c r="F1332" s="412">
        <v>3.75</v>
      </c>
      <c r="G1332" s="412">
        <v>0</v>
      </c>
      <c r="H1332" s="412">
        <v>0</v>
      </c>
      <c r="I1332" s="412">
        <v>0</v>
      </c>
      <c r="J1332" s="412">
        <v>0</v>
      </c>
      <c r="K1332" s="412">
        <v>0</v>
      </c>
      <c r="L1332" s="412">
        <v>0</v>
      </c>
      <c r="M1332" s="412">
        <v>0</v>
      </c>
      <c r="N1332" s="412">
        <v>3.75</v>
      </c>
      <c r="O1332" s="412">
        <v>0</v>
      </c>
      <c r="P1332" s="412">
        <v>4</v>
      </c>
      <c r="Q1332" s="412">
        <v>0</v>
      </c>
      <c r="R1332" s="412">
        <v>0</v>
      </c>
      <c r="S1332" s="412">
        <v>0</v>
      </c>
      <c r="T1332" s="412">
        <v>0</v>
      </c>
      <c r="U1332" s="412">
        <v>0</v>
      </c>
      <c r="V1332" s="412">
        <v>0</v>
      </c>
      <c r="W1332" s="412">
        <v>0</v>
      </c>
      <c r="X1332" s="412">
        <v>4</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x14ac:dyDescent="0.2">
      <c r="A1333" s="150" t="s">
        <v>759</v>
      </c>
      <c r="B1333" s="151" t="s">
        <v>276</v>
      </c>
      <c r="C1333" s="152" t="s">
        <v>69</v>
      </c>
      <c r="D1333" s="404" t="s">
        <v>758</v>
      </c>
      <c r="E1333" s="412">
        <v>0</v>
      </c>
      <c r="F1333" s="412">
        <v>5</v>
      </c>
      <c r="G1333" s="412">
        <v>0</v>
      </c>
      <c r="H1333" s="412">
        <v>0</v>
      </c>
      <c r="I1333" s="412">
        <v>0</v>
      </c>
      <c r="J1333" s="412">
        <v>0</v>
      </c>
      <c r="K1333" s="412">
        <v>0</v>
      </c>
      <c r="L1333" s="412">
        <v>0</v>
      </c>
      <c r="M1333" s="412">
        <v>0</v>
      </c>
      <c r="N1333" s="412">
        <v>5</v>
      </c>
      <c r="O1333" s="412">
        <v>0</v>
      </c>
      <c r="P1333" s="412">
        <v>16</v>
      </c>
      <c r="Q1333" s="412">
        <v>0</v>
      </c>
      <c r="R1333" s="412">
        <v>0</v>
      </c>
      <c r="S1333" s="412">
        <v>0</v>
      </c>
      <c r="T1333" s="412">
        <v>0</v>
      </c>
      <c r="U1333" s="412">
        <v>0</v>
      </c>
      <c r="V1333" s="412">
        <v>0</v>
      </c>
      <c r="W1333" s="412">
        <v>0</v>
      </c>
      <c r="X1333" s="412">
        <v>16</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x14ac:dyDescent="0.2">
      <c r="A1334" s="150" t="s">
        <v>761</v>
      </c>
      <c r="B1334" s="151" t="s">
        <v>276</v>
      </c>
      <c r="C1334" s="152" t="s">
        <v>277</v>
      </c>
      <c r="D1334" s="404" t="s">
        <v>760</v>
      </c>
      <c r="E1334" s="412">
        <v>1</v>
      </c>
      <c r="F1334" s="412">
        <v>39.75</v>
      </c>
      <c r="G1334" s="412">
        <v>5</v>
      </c>
      <c r="H1334" s="412">
        <v>0</v>
      </c>
      <c r="I1334" s="412">
        <v>1</v>
      </c>
      <c r="J1334" s="412">
        <v>2</v>
      </c>
      <c r="K1334" s="412">
        <v>0</v>
      </c>
      <c r="L1334" s="412">
        <v>0</v>
      </c>
      <c r="M1334" s="412">
        <v>0</v>
      </c>
      <c r="N1334" s="412">
        <v>48.75</v>
      </c>
      <c r="O1334" s="412">
        <v>1</v>
      </c>
      <c r="P1334" s="412">
        <v>42</v>
      </c>
      <c r="Q1334" s="412">
        <v>5</v>
      </c>
      <c r="R1334" s="412">
        <v>0</v>
      </c>
      <c r="S1334" s="412">
        <v>1</v>
      </c>
      <c r="T1334" s="412">
        <v>2</v>
      </c>
      <c r="U1334" s="412">
        <v>0</v>
      </c>
      <c r="V1334" s="412">
        <v>0</v>
      </c>
      <c r="W1334" s="412">
        <v>0</v>
      </c>
      <c r="X1334" s="412">
        <v>51</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x14ac:dyDescent="0.2">
      <c r="A1335" s="150" t="s">
        <v>763</v>
      </c>
      <c r="B1335" s="151" t="s">
        <v>276</v>
      </c>
      <c r="C1335" s="152" t="s">
        <v>285</v>
      </c>
      <c r="D1335" s="404" t="s">
        <v>762</v>
      </c>
      <c r="E1335" s="412">
        <v>0</v>
      </c>
      <c r="F1335" s="412">
        <v>9</v>
      </c>
      <c r="G1335" s="412">
        <v>0</v>
      </c>
      <c r="H1335" s="412">
        <v>0</v>
      </c>
      <c r="I1335" s="412">
        <v>0</v>
      </c>
      <c r="J1335" s="412">
        <v>0</v>
      </c>
      <c r="K1335" s="412">
        <v>0</v>
      </c>
      <c r="L1335" s="412">
        <v>0</v>
      </c>
      <c r="M1335" s="412">
        <v>0</v>
      </c>
      <c r="N1335" s="412">
        <v>9</v>
      </c>
      <c r="O1335" s="412">
        <v>0</v>
      </c>
      <c r="P1335" s="412">
        <v>18</v>
      </c>
      <c r="Q1335" s="412">
        <v>0</v>
      </c>
      <c r="R1335" s="412">
        <v>0</v>
      </c>
      <c r="S1335" s="412">
        <v>0</v>
      </c>
      <c r="T1335" s="412">
        <v>0</v>
      </c>
      <c r="U1335" s="412">
        <v>0</v>
      </c>
      <c r="V1335" s="412">
        <v>0</v>
      </c>
      <c r="W1335" s="412">
        <v>0</v>
      </c>
      <c r="X1335" s="412">
        <v>18</v>
      </c>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row>
    <row r="1336" spans="1:190" x14ac:dyDescent="0.2">
      <c r="A1336" s="150" t="s">
        <v>765</v>
      </c>
      <c r="B1336" s="151" t="s">
        <v>276</v>
      </c>
      <c r="C1336" s="152" t="s">
        <v>277</v>
      </c>
      <c r="D1336" s="404" t="s">
        <v>764</v>
      </c>
      <c r="E1336" s="412">
        <v>0</v>
      </c>
      <c r="F1336" s="412">
        <v>2.4</v>
      </c>
      <c r="G1336" s="412">
        <v>0.5</v>
      </c>
      <c r="H1336" s="412">
        <v>0</v>
      </c>
      <c r="I1336" s="412">
        <v>0</v>
      </c>
      <c r="J1336" s="412">
        <v>0</v>
      </c>
      <c r="K1336" s="412">
        <v>0</v>
      </c>
      <c r="L1336" s="412">
        <v>0</v>
      </c>
      <c r="M1336" s="412">
        <v>0</v>
      </c>
      <c r="N1336" s="412">
        <v>2.9</v>
      </c>
      <c r="O1336" s="412">
        <v>0</v>
      </c>
      <c r="P1336" s="412">
        <v>5</v>
      </c>
      <c r="Q1336" s="412">
        <v>1</v>
      </c>
      <c r="R1336" s="412">
        <v>0</v>
      </c>
      <c r="S1336" s="412">
        <v>0</v>
      </c>
      <c r="T1336" s="412">
        <v>0</v>
      </c>
      <c r="U1336" s="412">
        <v>0</v>
      </c>
      <c r="V1336" s="412">
        <v>0</v>
      </c>
      <c r="W1336" s="412">
        <v>0</v>
      </c>
      <c r="X1336" s="412">
        <v>6</v>
      </c>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row>
    <row r="1337" spans="1:190" x14ac:dyDescent="0.2">
      <c r="A1337" s="150" t="s">
        <v>767</v>
      </c>
      <c r="B1337" s="151" t="s">
        <v>276</v>
      </c>
      <c r="C1337" s="152" t="s">
        <v>69</v>
      </c>
      <c r="D1337" s="404" t="s">
        <v>766</v>
      </c>
      <c r="E1337" s="412">
        <v>0</v>
      </c>
      <c r="F1337" s="412">
        <v>0.5</v>
      </c>
      <c r="G1337" s="412">
        <v>0</v>
      </c>
      <c r="H1337" s="412">
        <v>0</v>
      </c>
      <c r="I1337" s="412">
        <v>0</v>
      </c>
      <c r="J1337" s="412">
        <v>0</v>
      </c>
      <c r="K1337" s="412">
        <v>0</v>
      </c>
      <c r="L1337" s="412">
        <v>0</v>
      </c>
      <c r="M1337" s="412">
        <v>0</v>
      </c>
      <c r="N1337" s="412">
        <v>0.5</v>
      </c>
      <c r="O1337" s="412">
        <v>0</v>
      </c>
      <c r="P1337" s="412">
        <v>1</v>
      </c>
      <c r="Q1337" s="412">
        <v>0</v>
      </c>
      <c r="R1337" s="412">
        <v>0</v>
      </c>
      <c r="S1337" s="412">
        <v>0</v>
      </c>
      <c r="T1337" s="412">
        <v>0</v>
      </c>
      <c r="U1337" s="412">
        <v>0</v>
      </c>
      <c r="V1337" s="412">
        <v>0</v>
      </c>
      <c r="W1337" s="412">
        <v>0</v>
      </c>
      <c r="X1337" s="412">
        <v>1</v>
      </c>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row>
    <row r="1338" spans="1:190" x14ac:dyDescent="0.2">
      <c r="A1338" s="150" t="s">
        <v>768</v>
      </c>
      <c r="B1338" s="151" t="s">
        <v>284</v>
      </c>
      <c r="C1338" s="152" t="s">
        <v>69</v>
      </c>
      <c r="D1338" s="404" t="s">
        <v>337</v>
      </c>
      <c r="E1338" s="412">
        <v>0</v>
      </c>
      <c r="F1338" s="412">
        <v>0</v>
      </c>
      <c r="G1338" s="412">
        <v>0</v>
      </c>
      <c r="H1338" s="412">
        <v>0.9</v>
      </c>
      <c r="I1338" s="412">
        <v>0</v>
      </c>
      <c r="J1338" s="412">
        <v>0</v>
      </c>
      <c r="K1338" s="412">
        <v>0</v>
      </c>
      <c r="L1338" s="412">
        <v>0</v>
      </c>
      <c r="M1338" s="412">
        <v>0</v>
      </c>
      <c r="N1338" s="412">
        <v>0.9</v>
      </c>
      <c r="O1338" s="412">
        <v>0</v>
      </c>
      <c r="P1338" s="412">
        <v>0</v>
      </c>
      <c r="Q1338" s="412">
        <v>0</v>
      </c>
      <c r="R1338" s="412">
        <v>1</v>
      </c>
      <c r="S1338" s="412">
        <v>0</v>
      </c>
      <c r="T1338" s="412">
        <v>0</v>
      </c>
      <c r="U1338" s="412">
        <v>0</v>
      </c>
      <c r="V1338" s="412">
        <v>0</v>
      </c>
      <c r="W1338" s="412">
        <v>0</v>
      </c>
      <c r="X1338" s="412">
        <v>1</v>
      </c>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row>
    <row r="1339" spans="1:190" x14ac:dyDescent="0.2">
      <c r="A1339" s="150" t="s">
        <v>769</v>
      </c>
      <c r="B1339" s="151" t="s">
        <v>276</v>
      </c>
      <c r="C1339" s="152" t="s">
        <v>277</v>
      </c>
      <c r="D1339" s="404" t="s">
        <v>338</v>
      </c>
      <c r="E1339" s="412">
        <v>0</v>
      </c>
      <c r="F1339" s="412">
        <v>2.6</v>
      </c>
      <c r="G1339" s="412">
        <v>0.5</v>
      </c>
      <c r="H1339" s="412">
        <v>0</v>
      </c>
      <c r="I1339" s="412">
        <v>0</v>
      </c>
      <c r="J1339" s="412">
        <v>0</v>
      </c>
      <c r="K1339" s="412">
        <v>0</v>
      </c>
      <c r="L1339" s="412">
        <v>0</v>
      </c>
      <c r="M1339" s="412">
        <v>0</v>
      </c>
      <c r="N1339" s="412">
        <v>3.1</v>
      </c>
      <c r="O1339" s="412">
        <v>0</v>
      </c>
      <c r="P1339" s="412">
        <v>6</v>
      </c>
      <c r="Q1339" s="412">
        <v>1</v>
      </c>
      <c r="R1339" s="412">
        <v>0</v>
      </c>
      <c r="S1339" s="412">
        <v>0</v>
      </c>
      <c r="T1339" s="412">
        <v>0</v>
      </c>
      <c r="U1339" s="412">
        <v>0</v>
      </c>
      <c r="V1339" s="412">
        <v>0</v>
      </c>
      <c r="W1339" s="412">
        <v>0</v>
      </c>
      <c r="X1339" s="412">
        <v>7</v>
      </c>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row>
    <row r="1340" spans="1:190" x14ac:dyDescent="0.2">
      <c r="A1340" s="150" t="s">
        <v>770</v>
      </c>
      <c r="B1340" s="151" t="s">
        <v>284</v>
      </c>
      <c r="C1340" s="152" t="s">
        <v>285</v>
      </c>
      <c r="D1340" s="404" t="s">
        <v>339</v>
      </c>
      <c r="E1340" s="412">
        <v>0</v>
      </c>
      <c r="F1340" s="412">
        <v>3.6</v>
      </c>
      <c r="G1340" s="412">
        <v>0</v>
      </c>
      <c r="H1340" s="412">
        <v>0</v>
      </c>
      <c r="I1340" s="412">
        <v>0</v>
      </c>
      <c r="J1340" s="412">
        <v>0</v>
      </c>
      <c r="K1340" s="412">
        <v>0</v>
      </c>
      <c r="L1340" s="412">
        <v>0</v>
      </c>
      <c r="M1340" s="412">
        <v>0</v>
      </c>
      <c r="N1340" s="412">
        <v>3.6</v>
      </c>
      <c r="O1340" s="412">
        <v>0</v>
      </c>
      <c r="P1340" s="412">
        <v>8</v>
      </c>
      <c r="Q1340" s="412">
        <v>0</v>
      </c>
      <c r="R1340" s="412">
        <v>0</v>
      </c>
      <c r="S1340" s="412">
        <v>0</v>
      </c>
      <c r="T1340" s="412">
        <v>0</v>
      </c>
      <c r="U1340" s="412">
        <v>0</v>
      </c>
      <c r="V1340" s="412">
        <v>0</v>
      </c>
      <c r="W1340" s="412">
        <v>0</v>
      </c>
      <c r="X1340" s="412">
        <v>8</v>
      </c>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row>
    <row r="1341" spans="1:190" x14ac:dyDescent="0.2">
      <c r="A1341" s="150" t="s">
        <v>772</v>
      </c>
      <c r="B1341" s="151" t="s">
        <v>276</v>
      </c>
      <c r="C1341" s="152" t="s">
        <v>285</v>
      </c>
      <c r="D1341" s="404" t="s">
        <v>771</v>
      </c>
      <c r="E1341" s="412">
        <v>0</v>
      </c>
      <c r="F1341" s="412">
        <v>19.75</v>
      </c>
      <c r="G1341" s="412">
        <v>4</v>
      </c>
      <c r="H1341" s="412">
        <v>1.5</v>
      </c>
      <c r="I1341" s="412">
        <v>0.38</v>
      </c>
      <c r="J1341" s="412">
        <v>0</v>
      </c>
      <c r="K1341" s="412">
        <v>0</v>
      </c>
      <c r="L1341" s="412">
        <v>0.5</v>
      </c>
      <c r="M1341" s="412">
        <v>0</v>
      </c>
      <c r="N1341" s="412">
        <v>26.13</v>
      </c>
      <c r="O1341" s="412">
        <v>0</v>
      </c>
      <c r="P1341" s="412">
        <v>44</v>
      </c>
      <c r="Q1341" s="412">
        <v>8</v>
      </c>
      <c r="R1341" s="412">
        <v>3</v>
      </c>
      <c r="S1341" s="412">
        <v>1</v>
      </c>
      <c r="T1341" s="412">
        <v>0</v>
      </c>
      <c r="U1341" s="412">
        <v>0</v>
      </c>
      <c r="V1341" s="412">
        <v>1</v>
      </c>
      <c r="W1341" s="412">
        <v>0</v>
      </c>
      <c r="X1341" s="412">
        <v>57</v>
      </c>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row>
    <row r="1342" spans="1:190" x14ac:dyDescent="0.2">
      <c r="A1342" s="150" t="s">
        <v>774</v>
      </c>
      <c r="B1342" s="151" t="s">
        <v>292</v>
      </c>
      <c r="C1342" s="152" t="s">
        <v>128</v>
      </c>
      <c r="D1342" s="404" t="s">
        <v>773</v>
      </c>
      <c r="E1342" s="412">
        <v>0</v>
      </c>
      <c r="F1342" s="412">
        <v>0</v>
      </c>
      <c r="G1342" s="412">
        <v>0</v>
      </c>
      <c r="H1342" s="412">
        <v>0</v>
      </c>
      <c r="I1342" s="412">
        <v>0</v>
      </c>
      <c r="J1342" s="412">
        <v>0</v>
      </c>
      <c r="K1342" s="412">
        <v>0</v>
      </c>
      <c r="L1342" s="412">
        <v>0</v>
      </c>
      <c r="M1342" s="412">
        <v>0</v>
      </c>
      <c r="N1342" s="412">
        <v>0</v>
      </c>
      <c r="O1342" s="412">
        <v>0</v>
      </c>
      <c r="P1342" s="412">
        <v>0</v>
      </c>
      <c r="Q1342" s="412">
        <v>0</v>
      </c>
      <c r="R1342" s="412">
        <v>0</v>
      </c>
      <c r="S1342" s="412">
        <v>0</v>
      </c>
      <c r="T1342" s="412">
        <v>0</v>
      </c>
      <c r="U1342" s="412">
        <v>0</v>
      </c>
      <c r="V1342" s="412">
        <v>0</v>
      </c>
      <c r="W1342" s="412">
        <v>0</v>
      </c>
      <c r="X1342" s="412">
        <v>0</v>
      </c>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row>
    <row r="1343" spans="1:190" x14ac:dyDescent="0.2">
      <c r="A1343" s="150" t="s">
        <v>776</v>
      </c>
      <c r="B1343" s="151" t="s">
        <v>282</v>
      </c>
      <c r="C1343" s="152" t="s">
        <v>278</v>
      </c>
      <c r="D1343" s="404" t="s">
        <v>775</v>
      </c>
      <c r="E1343" s="412">
        <v>0</v>
      </c>
      <c r="F1343" s="412">
        <v>2.9</v>
      </c>
      <c r="G1343" s="412">
        <v>0</v>
      </c>
      <c r="H1343" s="412">
        <v>0.5</v>
      </c>
      <c r="I1343" s="412">
        <v>0</v>
      </c>
      <c r="J1343" s="412">
        <v>0</v>
      </c>
      <c r="K1343" s="412">
        <v>0</v>
      </c>
      <c r="L1343" s="412">
        <v>0</v>
      </c>
      <c r="M1343" s="412">
        <v>0</v>
      </c>
      <c r="N1343" s="412">
        <v>3.4</v>
      </c>
      <c r="O1343" s="412">
        <v>0</v>
      </c>
      <c r="P1343" s="412">
        <v>6</v>
      </c>
      <c r="Q1343" s="412">
        <v>0</v>
      </c>
      <c r="R1343" s="412">
        <v>1</v>
      </c>
      <c r="S1343" s="412">
        <v>0</v>
      </c>
      <c r="T1343" s="412">
        <v>0</v>
      </c>
      <c r="U1343" s="412">
        <v>0</v>
      </c>
      <c r="V1343" s="412">
        <v>0</v>
      </c>
      <c r="W1343" s="412">
        <v>0</v>
      </c>
      <c r="X1343" s="412">
        <v>7</v>
      </c>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row>
    <row r="1344" spans="1:190" x14ac:dyDescent="0.2">
      <c r="A1344" s="150" t="s">
        <v>778</v>
      </c>
      <c r="B1344" s="151" t="s">
        <v>276</v>
      </c>
      <c r="C1344" s="152" t="s">
        <v>277</v>
      </c>
      <c r="D1344" s="404" t="s">
        <v>777</v>
      </c>
      <c r="E1344" s="412">
        <v>0</v>
      </c>
      <c r="F1344" s="412">
        <v>11.75</v>
      </c>
      <c r="G1344" s="412">
        <v>6.38</v>
      </c>
      <c r="H1344" s="412">
        <v>4.25</v>
      </c>
      <c r="I1344" s="412">
        <v>1</v>
      </c>
      <c r="J1344" s="412">
        <v>0</v>
      </c>
      <c r="K1344" s="412">
        <v>0</v>
      </c>
      <c r="L1344" s="412">
        <v>0</v>
      </c>
      <c r="M1344" s="412">
        <v>0</v>
      </c>
      <c r="N1344" s="412">
        <v>23.38</v>
      </c>
      <c r="O1344" s="412">
        <v>0</v>
      </c>
      <c r="P1344" s="412">
        <v>22</v>
      </c>
      <c r="Q1344" s="412">
        <v>12</v>
      </c>
      <c r="R1344" s="412">
        <v>7</v>
      </c>
      <c r="S1344" s="412">
        <v>2</v>
      </c>
      <c r="T1344" s="412">
        <v>0</v>
      </c>
      <c r="U1344" s="412">
        <v>1</v>
      </c>
      <c r="V1344" s="412">
        <v>0</v>
      </c>
      <c r="W1344" s="412">
        <v>0</v>
      </c>
      <c r="X1344" s="412">
        <v>44</v>
      </c>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row>
    <row r="1345" spans="1:190" x14ac:dyDescent="0.2">
      <c r="A1345" s="150" t="s">
        <v>780</v>
      </c>
      <c r="B1345" s="151" t="s">
        <v>276</v>
      </c>
      <c r="C1345" s="152" t="s">
        <v>69</v>
      </c>
      <c r="D1345" s="404" t="s">
        <v>779</v>
      </c>
      <c r="E1345" s="412">
        <v>0</v>
      </c>
      <c r="F1345" s="412">
        <v>18</v>
      </c>
      <c r="G1345" s="412">
        <v>0</v>
      </c>
      <c r="H1345" s="412">
        <v>0</v>
      </c>
      <c r="I1345" s="412">
        <v>1</v>
      </c>
      <c r="J1345" s="412">
        <v>0</v>
      </c>
      <c r="K1345" s="412">
        <v>0</v>
      </c>
      <c r="L1345" s="412">
        <v>0</v>
      </c>
      <c r="M1345" s="412">
        <v>0</v>
      </c>
      <c r="N1345" s="412">
        <v>19</v>
      </c>
      <c r="O1345" s="412">
        <v>0</v>
      </c>
      <c r="P1345" s="412">
        <v>22</v>
      </c>
      <c r="Q1345" s="412">
        <v>0</v>
      </c>
      <c r="R1345" s="412">
        <v>0</v>
      </c>
      <c r="S1345" s="412">
        <v>1</v>
      </c>
      <c r="T1345" s="412">
        <v>0</v>
      </c>
      <c r="U1345" s="412">
        <v>0</v>
      </c>
      <c r="V1345" s="412">
        <v>0</v>
      </c>
      <c r="W1345" s="412">
        <v>0</v>
      </c>
      <c r="X1345" s="412">
        <v>23</v>
      </c>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row>
    <row r="1346" spans="1:190" x14ac:dyDescent="0.2">
      <c r="A1346" s="150" t="s">
        <v>782</v>
      </c>
      <c r="B1346" s="151" t="s">
        <v>276</v>
      </c>
      <c r="C1346" s="152" t="s">
        <v>277</v>
      </c>
      <c r="D1346" s="404" t="s">
        <v>781</v>
      </c>
      <c r="E1346" s="412">
        <v>0</v>
      </c>
      <c r="F1346" s="412">
        <v>4.38</v>
      </c>
      <c r="G1346" s="412">
        <v>1.88</v>
      </c>
      <c r="H1346" s="412">
        <v>0.38</v>
      </c>
      <c r="I1346" s="412">
        <v>0</v>
      </c>
      <c r="J1346" s="412">
        <v>0</v>
      </c>
      <c r="K1346" s="412">
        <v>0</v>
      </c>
      <c r="L1346" s="412">
        <v>0</v>
      </c>
      <c r="M1346" s="412">
        <v>0</v>
      </c>
      <c r="N1346" s="412">
        <v>6.64</v>
      </c>
      <c r="O1346" s="412">
        <v>0</v>
      </c>
      <c r="P1346" s="412">
        <v>9</v>
      </c>
      <c r="Q1346" s="412">
        <v>4</v>
      </c>
      <c r="R1346" s="412">
        <v>1</v>
      </c>
      <c r="S1346" s="412">
        <v>0</v>
      </c>
      <c r="T1346" s="412">
        <v>0</v>
      </c>
      <c r="U1346" s="412">
        <v>0</v>
      </c>
      <c r="V1346" s="412">
        <v>0</v>
      </c>
      <c r="W1346" s="412">
        <v>0</v>
      </c>
      <c r="X1346" s="412">
        <v>14</v>
      </c>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row>
    <row r="1347" spans="1:190" x14ac:dyDescent="0.2">
      <c r="A1347" s="150" t="s">
        <v>784</v>
      </c>
      <c r="B1347" s="151" t="s">
        <v>282</v>
      </c>
      <c r="C1347" s="152" t="s">
        <v>283</v>
      </c>
      <c r="D1347" s="404" t="s">
        <v>783</v>
      </c>
      <c r="E1347" s="412">
        <v>0</v>
      </c>
      <c r="F1347" s="412">
        <v>2.5</v>
      </c>
      <c r="G1347" s="412">
        <v>0</v>
      </c>
      <c r="H1347" s="412">
        <v>0</v>
      </c>
      <c r="I1347" s="412">
        <v>0</v>
      </c>
      <c r="J1347" s="412">
        <v>0</v>
      </c>
      <c r="K1347" s="412">
        <v>0</v>
      </c>
      <c r="L1347" s="412">
        <v>0</v>
      </c>
      <c r="M1347" s="412">
        <v>0</v>
      </c>
      <c r="N1347" s="412">
        <v>2.5</v>
      </c>
      <c r="O1347" s="412">
        <v>0</v>
      </c>
      <c r="P1347" s="412">
        <v>5</v>
      </c>
      <c r="Q1347" s="412">
        <v>0</v>
      </c>
      <c r="R1347" s="412">
        <v>0</v>
      </c>
      <c r="S1347" s="412">
        <v>0</v>
      </c>
      <c r="T1347" s="412">
        <v>0</v>
      </c>
      <c r="U1347" s="412">
        <v>0</v>
      </c>
      <c r="V1347" s="412">
        <v>0</v>
      </c>
      <c r="W1347" s="412">
        <v>0</v>
      </c>
      <c r="X1347" s="412">
        <v>5</v>
      </c>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row>
    <row r="1348" spans="1:190" x14ac:dyDescent="0.2">
      <c r="A1348" s="150" t="s">
        <v>786</v>
      </c>
      <c r="B1348" s="151" t="s">
        <v>282</v>
      </c>
      <c r="C1348" s="152" t="s">
        <v>286</v>
      </c>
      <c r="D1348" s="404" t="s">
        <v>785</v>
      </c>
      <c r="E1348" s="412">
        <v>0</v>
      </c>
      <c r="F1348" s="412">
        <v>0.875</v>
      </c>
      <c r="G1348" s="412">
        <v>0</v>
      </c>
      <c r="H1348" s="412">
        <v>0</v>
      </c>
      <c r="I1348" s="412">
        <v>0</v>
      </c>
      <c r="J1348" s="412">
        <v>0</v>
      </c>
      <c r="K1348" s="412">
        <v>0</v>
      </c>
      <c r="L1348" s="412">
        <v>0</v>
      </c>
      <c r="M1348" s="412">
        <v>0</v>
      </c>
      <c r="N1348" s="412">
        <v>0.875</v>
      </c>
      <c r="O1348" s="412">
        <v>0</v>
      </c>
      <c r="P1348" s="412">
        <v>2</v>
      </c>
      <c r="Q1348" s="412">
        <v>0</v>
      </c>
      <c r="R1348" s="412">
        <v>0</v>
      </c>
      <c r="S1348" s="412">
        <v>0</v>
      </c>
      <c r="T1348" s="412">
        <v>0</v>
      </c>
      <c r="U1348" s="412">
        <v>0</v>
      </c>
      <c r="V1348" s="412">
        <v>0</v>
      </c>
      <c r="W1348" s="412">
        <v>0</v>
      </c>
      <c r="X1348" s="412">
        <v>2</v>
      </c>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row>
    <row r="1349" spans="1:190" x14ac:dyDescent="0.2">
      <c r="A1349" s="150" t="s">
        <v>788</v>
      </c>
      <c r="B1349" s="151" t="s">
        <v>280</v>
      </c>
      <c r="C1349" s="152" t="s">
        <v>128</v>
      </c>
      <c r="D1349" s="404" t="s">
        <v>787</v>
      </c>
      <c r="E1349" s="412">
        <v>0</v>
      </c>
      <c r="F1349" s="412">
        <v>0</v>
      </c>
      <c r="G1349" s="412">
        <v>0</v>
      </c>
      <c r="H1349" s="412">
        <v>0</v>
      </c>
      <c r="I1349" s="412">
        <v>0</v>
      </c>
      <c r="J1349" s="412">
        <v>0</v>
      </c>
      <c r="K1349" s="412">
        <v>0</v>
      </c>
      <c r="L1349" s="412">
        <v>0</v>
      </c>
      <c r="M1349" s="412">
        <v>0</v>
      </c>
      <c r="N1349" s="412">
        <v>0</v>
      </c>
      <c r="O1349" s="412">
        <v>0</v>
      </c>
      <c r="P1349" s="412">
        <v>0</v>
      </c>
      <c r="Q1349" s="412">
        <v>0</v>
      </c>
      <c r="R1349" s="412">
        <v>0</v>
      </c>
      <c r="S1349" s="412">
        <v>0</v>
      </c>
      <c r="T1349" s="412">
        <v>0</v>
      </c>
      <c r="U1349" s="412">
        <v>0</v>
      </c>
      <c r="V1349" s="412">
        <v>0</v>
      </c>
      <c r="W1349" s="412">
        <v>0</v>
      </c>
      <c r="X1349" s="412">
        <v>0</v>
      </c>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row>
    <row r="1350" spans="1:190" x14ac:dyDescent="0.2">
      <c r="A1350" s="150" t="s">
        <v>790</v>
      </c>
      <c r="B1350" s="151" t="s">
        <v>292</v>
      </c>
      <c r="C1350" s="152" t="s">
        <v>128</v>
      </c>
      <c r="D1350" s="404" t="s">
        <v>789</v>
      </c>
      <c r="E1350" s="412">
        <v>0</v>
      </c>
      <c r="F1350" s="412">
        <v>0</v>
      </c>
      <c r="G1350" s="412">
        <v>0</v>
      </c>
      <c r="H1350" s="412">
        <v>0</v>
      </c>
      <c r="I1350" s="412">
        <v>0</v>
      </c>
      <c r="J1350" s="412">
        <v>0</v>
      </c>
      <c r="K1350" s="412">
        <v>0</v>
      </c>
      <c r="L1350" s="412">
        <v>0</v>
      </c>
      <c r="M1350" s="412">
        <v>0</v>
      </c>
      <c r="N1350" s="412">
        <v>0</v>
      </c>
      <c r="O1350" s="412">
        <v>0</v>
      </c>
      <c r="P1350" s="412">
        <v>0</v>
      </c>
      <c r="Q1350" s="412">
        <v>0</v>
      </c>
      <c r="R1350" s="412">
        <v>0</v>
      </c>
      <c r="S1350" s="412">
        <v>0</v>
      </c>
      <c r="T1350" s="412">
        <v>0</v>
      </c>
      <c r="U1350" s="412">
        <v>0</v>
      </c>
      <c r="V1350" s="412">
        <v>0</v>
      </c>
      <c r="W1350" s="412">
        <v>0</v>
      </c>
      <c r="X1350" s="412">
        <v>0</v>
      </c>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row>
    <row r="1351" spans="1:190" x14ac:dyDescent="0.2">
      <c r="A1351" s="150" t="s">
        <v>791</v>
      </c>
      <c r="B1351" s="151" t="s">
        <v>284</v>
      </c>
      <c r="C1351" s="152" t="s">
        <v>278</v>
      </c>
      <c r="D1351" s="404" t="s">
        <v>340</v>
      </c>
      <c r="E1351" s="412">
        <v>0</v>
      </c>
      <c r="F1351" s="412">
        <v>2.38</v>
      </c>
      <c r="G1351" s="412">
        <v>0</v>
      </c>
      <c r="H1351" s="412">
        <v>0</v>
      </c>
      <c r="I1351" s="412">
        <v>0.38</v>
      </c>
      <c r="J1351" s="412">
        <v>0</v>
      </c>
      <c r="K1351" s="412">
        <v>0</v>
      </c>
      <c r="L1351" s="412">
        <v>0</v>
      </c>
      <c r="M1351" s="412">
        <v>0</v>
      </c>
      <c r="N1351" s="412">
        <v>2.76</v>
      </c>
      <c r="O1351" s="412">
        <v>0</v>
      </c>
      <c r="P1351" s="412">
        <v>6</v>
      </c>
      <c r="Q1351" s="412">
        <v>0</v>
      </c>
      <c r="R1351" s="412">
        <v>0</v>
      </c>
      <c r="S1351" s="412">
        <v>1</v>
      </c>
      <c r="T1351" s="412">
        <v>0</v>
      </c>
      <c r="U1351" s="412">
        <v>0</v>
      </c>
      <c r="V1351" s="412">
        <v>0</v>
      </c>
      <c r="W1351" s="412">
        <v>0</v>
      </c>
      <c r="X1351" s="412">
        <v>7</v>
      </c>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row>
    <row r="1352" spans="1:190" x14ac:dyDescent="0.2">
      <c r="A1352" s="150" t="s">
        <v>793</v>
      </c>
      <c r="B1352" s="151" t="s">
        <v>276</v>
      </c>
      <c r="C1352" s="152" t="s">
        <v>286</v>
      </c>
      <c r="D1352" s="404" t="s">
        <v>792</v>
      </c>
      <c r="E1352" s="412">
        <v>0</v>
      </c>
      <c r="F1352" s="412">
        <v>1.1000000000000001</v>
      </c>
      <c r="G1352" s="412">
        <v>0</v>
      </c>
      <c r="H1352" s="412">
        <v>0.4</v>
      </c>
      <c r="I1352" s="412">
        <v>0</v>
      </c>
      <c r="J1352" s="412">
        <v>0</v>
      </c>
      <c r="K1352" s="412">
        <v>0</v>
      </c>
      <c r="L1352" s="412">
        <v>0</v>
      </c>
      <c r="M1352" s="412">
        <v>0</v>
      </c>
      <c r="N1352" s="412">
        <v>1.5</v>
      </c>
      <c r="O1352" s="412">
        <v>0</v>
      </c>
      <c r="P1352" s="412">
        <v>3</v>
      </c>
      <c r="Q1352" s="412">
        <v>0</v>
      </c>
      <c r="R1352" s="412">
        <v>1</v>
      </c>
      <c r="S1352" s="412">
        <v>0</v>
      </c>
      <c r="T1352" s="412">
        <v>0</v>
      </c>
      <c r="U1352" s="412">
        <v>0</v>
      </c>
      <c r="V1352" s="412">
        <v>0</v>
      </c>
      <c r="W1352" s="412">
        <v>0</v>
      </c>
      <c r="X1352" s="412">
        <v>4</v>
      </c>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row>
    <row r="1353" spans="1:190" x14ac:dyDescent="0.2">
      <c r="A1353" s="150" t="s">
        <v>795</v>
      </c>
      <c r="B1353" s="151" t="s">
        <v>276</v>
      </c>
      <c r="C1353" s="152" t="s">
        <v>69</v>
      </c>
      <c r="D1353" s="404" t="s">
        <v>794</v>
      </c>
      <c r="E1353" s="412">
        <v>0</v>
      </c>
      <c r="F1353" s="412">
        <v>0</v>
      </c>
      <c r="G1353" s="412">
        <v>0</v>
      </c>
      <c r="H1353" s="412">
        <v>0</v>
      </c>
      <c r="I1353" s="412">
        <v>0</v>
      </c>
      <c r="J1353" s="412">
        <v>0</v>
      </c>
      <c r="K1353" s="412">
        <v>0</v>
      </c>
      <c r="L1353" s="412">
        <v>0</v>
      </c>
      <c r="M1353" s="412">
        <v>0</v>
      </c>
      <c r="N1353" s="412">
        <v>0</v>
      </c>
      <c r="O1353" s="412">
        <v>0</v>
      </c>
      <c r="P1353" s="412">
        <v>0</v>
      </c>
      <c r="Q1353" s="412">
        <v>0</v>
      </c>
      <c r="R1353" s="412">
        <v>0</v>
      </c>
      <c r="S1353" s="412">
        <v>0</v>
      </c>
      <c r="T1353" s="412">
        <v>0</v>
      </c>
      <c r="U1353" s="412">
        <v>0</v>
      </c>
      <c r="V1353" s="412">
        <v>0</v>
      </c>
      <c r="W1353" s="412">
        <v>0</v>
      </c>
      <c r="X1353" s="412">
        <v>0</v>
      </c>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row>
    <row r="1354" spans="1:190" x14ac:dyDescent="0.2">
      <c r="A1354" s="150" t="s">
        <v>797</v>
      </c>
      <c r="B1354" s="151" t="s">
        <v>276</v>
      </c>
      <c r="C1354" s="152" t="s">
        <v>69</v>
      </c>
      <c r="D1354" s="404" t="s">
        <v>796</v>
      </c>
      <c r="E1354" s="412">
        <v>0</v>
      </c>
      <c r="F1354" s="412">
        <v>1.75</v>
      </c>
      <c r="G1354" s="412">
        <v>0</v>
      </c>
      <c r="H1354" s="412">
        <v>0</v>
      </c>
      <c r="I1354" s="412">
        <v>0</v>
      </c>
      <c r="J1354" s="412">
        <v>0</v>
      </c>
      <c r="K1354" s="412">
        <v>0</v>
      </c>
      <c r="L1354" s="412">
        <v>0</v>
      </c>
      <c r="M1354" s="412">
        <v>0</v>
      </c>
      <c r="N1354" s="412">
        <v>1.75</v>
      </c>
      <c r="O1354" s="412">
        <v>0</v>
      </c>
      <c r="P1354" s="412">
        <v>4</v>
      </c>
      <c r="Q1354" s="412">
        <v>0</v>
      </c>
      <c r="R1354" s="412">
        <v>0</v>
      </c>
      <c r="S1354" s="412">
        <v>0</v>
      </c>
      <c r="T1354" s="412">
        <v>0</v>
      </c>
      <c r="U1354" s="412">
        <v>0</v>
      </c>
      <c r="V1354" s="412">
        <v>0</v>
      </c>
      <c r="W1354" s="412">
        <v>0</v>
      </c>
      <c r="X1354" s="412">
        <v>4</v>
      </c>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row>
    <row r="1355" spans="1:190" x14ac:dyDescent="0.2">
      <c r="A1355" s="150" t="s">
        <v>799</v>
      </c>
      <c r="B1355" s="151" t="s">
        <v>276</v>
      </c>
      <c r="C1355" s="152" t="s">
        <v>277</v>
      </c>
      <c r="D1355" s="404" t="s">
        <v>798</v>
      </c>
      <c r="E1355" s="412">
        <v>0</v>
      </c>
      <c r="F1355" s="412">
        <v>4</v>
      </c>
      <c r="G1355" s="412">
        <v>0</v>
      </c>
      <c r="H1355" s="412">
        <v>1</v>
      </c>
      <c r="I1355" s="412">
        <v>0</v>
      </c>
      <c r="J1355" s="412">
        <v>0</v>
      </c>
      <c r="K1355" s="412">
        <v>0</v>
      </c>
      <c r="L1355" s="412">
        <v>0</v>
      </c>
      <c r="M1355" s="412">
        <v>0</v>
      </c>
      <c r="N1355" s="412">
        <v>5</v>
      </c>
      <c r="O1355" s="412">
        <v>0</v>
      </c>
      <c r="P1355" s="412">
        <v>8</v>
      </c>
      <c r="Q1355" s="412">
        <v>0</v>
      </c>
      <c r="R1355" s="412">
        <v>2</v>
      </c>
      <c r="S1355" s="412">
        <v>0</v>
      </c>
      <c r="T1355" s="412">
        <v>0</v>
      </c>
      <c r="U1355" s="412">
        <v>0</v>
      </c>
      <c r="V1355" s="412">
        <v>0</v>
      </c>
      <c r="W1355" s="412">
        <v>0</v>
      </c>
      <c r="X1355" s="412">
        <v>10</v>
      </c>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row>
    <row r="1356" spans="1:190" x14ac:dyDescent="0.2">
      <c r="A1356" s="150" t="s">
        <v>801</v>
      </c>
      <c r="B1356" s="151" t="s">
        <v>276</v>
      </c>
      <c r="C1356" s="152" t="s">
        <v>277</v>
      </c>
      <c r="D1356" s="404" t="s">
        <v>800</v>
      </c>
      <c r="E1356" s="412">
        <v>0</v>
      </c>
      <c r="F1356" s="412">
        <v>2</v>
      </c>
      <c r="G1356" s="412">
        <v>0.38</v>
      </c>
      <c r="H1356" s="412">
        <v>0.38</v>
      </c>
      <c r="I1356" s="412">
        <v>0</v>
      </c>
      <c r="J1356" s="412">
        <v>0</v>
      </c>
      <c r="K1356" s="412">
        <v>0</v>
      </c>
      <c r="L1356" s="412">
        <v>0</v>
      </c>
      <c r="M1356" s="412">
        <v>0</v>
      </c>
      <c r="N1356" s="412">
        <v>2.76</v>
      </c>
      <c r="O1356" s="412">
        <v>0</v>
      </c>
      <c r="P1356" s="412">
        <v>5</v>
      </c>
      <c r="Q1356" s="412">
        <v>1</v>
      </c>
      <c r="R1356" s="412">
        <v>1</v>
      </c>
      <c r="S1356" s="412">
        <v>0</v>
      </c>
      <c r="T1356" s="412">
        <v>0</v>
      </c>
      <c r="U1356" s="412">
        <v>0</v>
      </c>
      <c r="V1356" s="412">
        <v>0</v>
      </c>
      <c r="W1356" s="412">
        <v>0</v>
      </c>
      <c r="X1356" s="412">
        <v>7</v>
      </c>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row>
    <row r="1357" spans="1:190" x14ac:dyDescent="0.2">
      <c r="A1357" s="150" t="s">
        <v>803</v>
      </c>
      <c r="B1357" s="151" t="s">
        <v>276</v>
      </c>
      <c r="C1357" s="152" t="s">
        <v>279</v>
      </c>
      <c r="D1357" s="404" t="s">
        <v>802</v>
      </c>
      <c r="E1357" s="412">
        <v>0</v>
      </c>
      <c r="F1357" s="412">
        <v>3</v>
      </c>
      <c r="G1357" s="412">
        <v>0</v>
      </c>
      <c r="H1357" s="412">
        <v>0</v>
      </c>
      <c r="I1357" s="412">
        <v>0</v>
      </c>
      <c r="J1357" s="412">
        <v>0</v>
      </c>
      <c r="K1357" s="412">
        <v>0</v>
      </c>
      <c r="L1357" s="412">
        <v>0</v>
      </c>
      <c r="M1357" s="412">
        <v>0</v>
      </c>
      <c r="N1357" s="412">
        <v>3</v>
      </c>
      <c r="O1357" s="412">
        <v>0</v>
      </c>
      <c r="P1357" s="412">
        <v>3</v>
      </c>
      <c r="Q1357" s="412">
        <v>0</v>
      </c>
      <c r="R1357" s="412">
        <v>0</v>
      </c>
      <c r="S1357" s="412">
        <v>0</v>
      </c>
      <c r="T1357" s="412">
        <v>0</v>
      </c>
      <c r="U1357" s="412">
        <v>0</v>
      </c>
      <c r="V1357" s="412">
        <v>0</v>
      </c>
      <c r="W1357" s="412">
        <v>0</v>
      </c>
      <c r="X1357" s="412">
        <v>3</v>
      </c>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row>
    <row r="1358" spans="1:190" x14ac:dyDescent="0.2">
      <c r="A1358" s="150" t="s">
        <v>805</v>
      </c>
      <c r="B1358" s="151" t="s">
        <v>276</v>
      </c>
      <c r="C1358" s="152" t="s">
        <v>69</v>
      </c>
      <c r="D1358" s="404" t="s">
        <v>804</v>
      </c>
      <c r="E1358" s="412">
        <v>0</v>
      </c>
      <c r="F1358" s="412">
        <v>5.9</v>
      </c>
      <c r="G1358" s="412">
        <v>0</v>
      </c>
      <c r="H1358" s="412">
        <v>0</v>
      </c>
      <c r="I1358" s="412">
        <v>0</v>
      </c>
      <c r="J1358" s="412">
        <v>0</v>
      </c>
      <c r="K1358" s="412">
        <v>0</v>
      </c>
      <c r="L1358" s="412">
        <v>0</v>
      </c>
      <c r="M1358" s="412">
        <v>0</v>
      </c>
      <c r="N1358" s="412">
        <v>5.9</v>
      </c>
      <c r="O1358" s="412">
        <v>0</v>
      </c>
      <c r="P1358" s="412">
        <v>11</v>
      </c>
      <c r="Q1358" s="412">
        <v>0</v>
      </c>
      <c r="R1358" s="412">
        <v>0</v>
      </c>
      <c r="S1358" s="412">
        <v>0</v>
      </c>
      <c r="T1358" s="412">
        <v>0</v>
      </c>
      <c r="U1358" s="412">
        <v>0</v>
      </c>
      <c r="V1358" s="412">
        <v>0</v>
      </c>
      <c r="W1358" s="412">
        <v>0</v>
      </c>
      <c r="X1358" s="412">
        <v>11</v>
      </c>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row>
    <row r="1359" spans="1:190" x14ac:dyDescent="0.2">
      <c r="A1359" s="150" t="s">
        <v>13</v>
      </c>
      <c r="B1359" s="151" t="s">
        <v>284</v>
      </c>
      <c r="C1359" s="152" t="s">
        <v>277</v>
      </c>
      <c r="D1359" s="404" t="s">
        <v>341</v>
      </c>
      <c r="E1359" s="412">
        <v>0</v>
      </c>
      <c r="F1359" s="412">
        <v>12</v>
      </c>
      <c r="G1359" s="412">
        <v>3.9</v>
      </c>
      <c r="H1359" s="412">
        <v>1.8</v>
      </c>
      <c r="I1359" s="412">
        <v>0</v>
      </c>
      <c r="J1359" s="412">
        <v>0</v>
      </c>
      <c r="K1359" s="412">
        <v>0</v>
      </c>
      <c r="L1359" s="412">
        <v>0</v>
      </c>
      <c r="M1359" s="412">
        <v>0</v>
      </c>
      <c r="N1359" s="412">
        <v>17.7</v>
      </c>
      <c r="O1359" s="412">
        <v>0</v>
      </c>
      <c r="P1359" s="412">
        <v>18</v>
      </c>
      <c r="Q1359" s="412">
        <v>5</v>
      </c>
      <c r="R1359" s="412">
        <v>2</v>
      </c>
      <c r="S1359" s="412">
        <v>0</v>
      </c>
      <c r="T1359" s="412">
        <v>0</v>
      </c>
      <c r="U1359" s="412">
        <v>0</v>
      </c>
      <c r="V1359" s="412">
        <v>0</v>
      </c>
      <c r="W1359" s="412">
        <v>0</v>
      </c>
      <c r="X1359" s="412">
        <v>25</v>
      </c>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row>
    <row r="1360" spans="1:190" x14ac:dyDescent="0.2">
      <c r="A1360" s="150" t="s">
        <v>15</v>
      </c>
      <c r="B1360" s="151" t="s">
        <v>276</v>
      </c>
      <c r="C1360" s="152" t="s">
        <v>285</v>
      </c>
      <c r="D1360" s="404" t="s">
        <v>14</v>
      </c>
      <c r="E1360" s="412">
        <v>0</v>
      </c>
      <c r="F1360" s="412">
        <v>2.6</v>
      </c>
      <c r="G1360" s="412">
        <v>0.3</v>
      </c>
      <c r="H1360" s="412">
        <v>0</v>
      </c>
      <c r="I1360" s="412">
        <v>0</v>
      </c>
      <c r="J1360" s="412">
        <v>0</v>
      </c>
      <c r="K1360" s="412">
        <v>0</v>
      </c>
      <c r="L1360" s="412">
        <v>0</v>
      </c>
      <c r="M1360" s="412">
        <v>0</v>
      </c>
      <c r="N1360" s="412">
        <v>2.9</v>
      </c>
      <c r="O1360" s="412">
        <v>0</v>
      </c>
      <c r="P1360" s="412">
        <v>16</v>
      </c>
      <c r="Q1360" s="412">
        <v>1</v>
      </c>
      <c r="R1360" s="412">
        <v>0</v>
      </c>
      <c r="S1360" s="412">
        <v>0</v>
      </c>
      <c r="T1360" s="412">
        <v>0</v>
      </c>
      <c r="U1360" s="412">
        <v>0</v>
      </c>
      <c r="V1360" s="412">
        <v>0</v>
      </c>
      <c r="W1360" s="412">
        <v>0</v>
      </c>
      <c r="X1360" s="412">
        <v>17</v>
      </c>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row>
    <row r="1361" spans="1:190" x14ac:dyDescent="0.2">
      <c r="A1361" s="150" t="s">
        <v>17</v>
      </c>
      <c r="B1361" s="151" t="s">
        <v>276</v>
      </c>
      <c r="C1361" s="152" t="s">
        <v>285</v>
      </c>
      <c r="D1361" s="404" t="s">
        <v>16</v>
      </c>
      <c r="E1361" s="412">
        <v>0</v>
      </c>
      <c r="F1361" s="412">
        <v>10.25</v>
      </c>
      <c r="G1361" s="412">
        <v>4.5</v>
      </c>
      <c r="H1361" s="412">
        <v>0.5</v>
      </c>
      <c r="I1361" s="412">
        <v>1</v>
      </c>
      <c r="J1361" s="412">
        <v>0</v>
      </c>
      <c r="K1361" s="412">
        <v>0</v>
      </c>
      <c r="L1361" s="412">
        <v>0</v>
      </c>
      <c r="M1361" s="412">
        <v>0</v>
      </c>
      <c r="N1361" s="412">
        <v>16.25</v>
      </c>
      <c r="O1361" s="412">
        <v>0</v>
      </c>
      <c r="P1361" s="412">
        <v>21</v>
      </c>
      <c r="Q1361" s="412">
        <v>9</v>
      </c>
      <c r="R1361" s="412">
        <v>1</v>
      </c>
      <c r="S1361" s="412">
        <v>2</v>
      </c>
      <c r="T1361" s="412">
        <v>0</v>
      </c>
      <c r="U1361" s="412">
        <v>0</v>
      </c>
      <c r="V1361" s="412">
        <v>0</v>
      </c>
      <c r="W1361" s="412">
        <v>0</v>
      </c>
      <c r="X1361" s="412">
        <v>33</v>
      </c>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row>
    <row r="1362" spans="1:190" x14ac:dyDescent="0.2">
      <c r="A1362" s="150" t="s">
        <v>19</v>
      </c>
      <c r="B1362" s="151" t="s">
        <v>276</v>
      </c>
      <c r="C1362" s="152" t="s">
        <v>278</v>
      </c>
      <c r="D1362" s="404" t="s">
        <v>18</v>
      </c>
      <c r="E1362" s="412">
        <v>0</v>
      </c>
      <c r="F1362" s="412">
        <v>4</v>
      </c>
      <c r="G1362" s="412">
        <v>0</v>
      </c>
      <c r="H1362" s="412">
        <v>0</v>
      </c>
      <c r="I1362" s="412">
        <v>0</v>
      </c>
      <c r="J1362" s="412">
        <v>0</v>
      </c>
      <c r="K1362" s="412">
        <v>0</v>
      </c>
      <c r="L1362" s="412">
        <v>0</v>
      </c>
      <c r="M1362" s="412">
        <v>0</v>
      </c>
      <c r="N1362" s="412">
        <v>4</v>
      </c>
      <c r="O1362" s="412">
        <v>0</v>
      </c>
      <c r="P1362" s="412">
        <v>4</v>
      </c>
      <c r="Q1362" s="412">
        <v>0</v>
      </c>
      <c r="R1362" s="412">
        <v>0</v>
      </c>
      <c r="S1362" s="412">
        <v>0</v>
      </c>
      <c r="T1362" s="412">
        <v>0</v>
      </c>
      <c r="U1362" s="412">
        <v>0</v>
      </c>
      <c r="V1362" s="412">
        <v>0</v>
      </c>
      <c r="W1362" s="412">
        <v>0</v>
      </c>
      <c r="X1362" s="412">
        <v>4</v>
      </c>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row>
    <row r="1363" spans="1:190" x14ac:dyDescent="0.2">
      <c r="A1363" s="150" t="s">
        <v>21</v>
      </c>
      <c r="B1363" s="151" t="s">
        <v>276</v>
      </c>
      <c r="C1363" s="152" t="s">
        <v>279</v>
      </c>
      <c r="D1363" s="404" t="s">
        <v>20</v>
      </c>
      <c r="E1363" s="412">
        <v>0</v>
      </c>
      <c r="F1363" s="412">
        <v>1.5</v>
      </c>
      <c r="G1363" s="412">
        <v>0</v>
      </c>
      <c r="H1363" s="412">
        <v>0</v>
      </c>
      <c r="I1363" s="412">
        <v>0</v>
      </c>
      <c r="J1363" s="412">
        <v>0</v>
      </c>
      <c r="K1363" s="412">
        <v>0</v>
      </c>
      <c r="L1363" s="412">
        <v>0</v>
      </c>
      <c r="M1363" s="412">
        <v>0</v>
      </c>
      <c r="N1363" s="412">
        <v>1.5</v>
      </c>
      <c r="O1363" s="412">
        <v>0</v>
      </c>
      <c r="P1363" s="412">
        <v>3</v>
      </c>
      <c r="Q1363" s="412">
        <v>0</v>
      </c>
      <c r="R1363" s="412">
        <v>0</v>
      </c>
      <c r="S1363" s="412">
        <v>0</v>
      </c>
      <c r="T1363" s="412">
        <v>0</v>
      </c>
      <c r="U1363" s="412">
        <v>0</v>
      </c>
      <c r="V1363" s="412">
        <v>0</v>
      </c>
      <c r="W1363" s="412">
        <v>0</v>
      </c>
      <c r="X1363" s="412">
        <v>3</v>
      </c>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row>
    <row r="1364" spans="1:190" x14ac:dyDescent="0.2">
      <c r="A1364" s="150" t="s">
        <v>23</v>
      </c>
      <c r="B1364" s="151" t="s">
        <v>276</v>
      </c>
      <c r="C1364" s="152" t="s">
        <v>277</v>
      </c>
      <c r="D1364" s="404" t="s">
        <v>22</v>
      </c>
      <c r="E1364" s="412">
        <v>0</v>
      </c>
      <c r="F1364" s="412">
        <v>2.5</v>
      </c>
      <c r="G1364" s="412">
        <v>0.5</v>
      </c>
      <c r="H1364" s="412">
        <v>0</v>
      </c>
      <c r="I1364" s="412">
        <v>0.5</v>
      </c>
      <c r="J1364" s="412">
        <v>0</v>
      </c>
      <c r="K1364" s="412">
        <v>0</v>
      </c>
      <c r="L1364" s="412">
        <v>0</v>
      </c>
      <c r="M1364" s="412">
        <v>0</v>
      </c>
      <c r="N1364" s="412">
        <v>3.5</v>
      </c>
      <c r="O1364" s="412">
        <v>0</v>
      </c>
      <c r="P1364" s="412">
        <v>5</v>
      </c>
      <c r="Q1364" s="412">
        <v>1</v>
      </c>
      <c r="R1364" s="412">
        <v>0</v>
      </c>
      <c r="S1364" s="412">
        <v>1</v>
      </c>
      <c r="T1364" s="412">
        <v>0</v>
      </c>
      <c r="U1364" s="412">
        <v>0</v>
      </c>
      <c r="V1364" s="412">
        <v>0</v>
      </c>
      <c r="W1364" s="412">
        <v>0</v>
      </c>
      <c r="X1364" s="412">
        <v>7</v>
      </c>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row>
    <row r="1365" spans="1:190" x14ac:dyDescent="0.2">
      <c r="A1365" s="150" t="s">
        <v>25</v>
      </c>
      <c r="B1365" s="151" t="s">
        <v>276</v>
      </c>
      <c r="C1365" s="152" t="s">
        <v>285</v>
      </c>
      <c r="D1365" s="404" t="s">
        <v>24</v>
      </c>
      <c r="E1365" s="412">
        <v>0</v>
      </c>
      <c r="F1365" s="412">
        <v>0</v>
      </c>
      <c r="G1365" s="412">
        <v>0</v>
      </c>
      <c r="H1365" s="412">
        <v>0</v>
      </c>
      <c r="I1365" s="412">
        <v>0</v>
      </c>
      <c r="J1365" s="412">
        <v>0</v>
      </c>
      <c r="K1365" s="412">
        <v>0</v>
      </c>
      <c r="L1365" s="412">
        <v>0</v>
      </c>
      <c r="M1365" s="412">
        <v>0</v>
      </c>
      <c r="N1365" s="412">
        <v>0</v>
      </c>
      <c r="O1365" s="412">
        <v>0</v>
      </c>
      <c r="P1365" s="412">
        <v>0</v>
      </c>
      <c r="Q1365" s="412">
        <v>0</v>
      </c>
      <c r="R1365" s="412">
        <v>0</v>
      </c>
      <c r="S1365" s="412">
        <v>0</v>
      </c>
      <c r="T1365" s="412">
        <v>0</v>
      </c>
      <c r="U1365" s="412">
        <v>0</v>
      </c>
      <c r="V1365" s="412">
        <v>0</v>
      </c>
      <c r="W1365" s="412">
        <v>0</v>
      </c>
      <c r="X1365" s="412">
        <v>0</v>
      </c>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row>
    <row r="1366" spans="1:190" x14ac:dyDescent="0.2">
      <c r="A1366" s="150" t="s">
        <v>27</v>
      </c>
      <c r="B1366" s="151" t="s">
        <v>292</v>
      </c>
      <c r="C1366" s="152" t="s">
        <v>128</v>
      </c>
      <c r="D1366" s="404" t="s">
        <v>26</v>
      </c>
      <c r="E1366" s="412">
        <v>0</v>
      </c>
      <c r="F1366" s="412">
        <v>0</v>
      </c>
      <c r="G1366" s="412">
        <v>0</v>
      </c>
      <c r="H1366" s="412">
        <v>0</v>
      </c>
      <c r="I1366" s="412">
        <v>0</v>
      </c>
      <c r="J1366" s="412">
        <v>0</v>
      </c>
      <c r="K1366" s="412">
        <v>0</v>
      </c>
      <c r="L1366" s="412">
        <v>0</v>
      </c>
      <c r="M1366" s="412">
        <v>0</v>
      </c>
      <c r="N1366" s="412">
        <v>0</v>
      </c>
      <c r="O1366" s="412">
        <v>0</v>
      </c>
      <c r="P1366" s="412">
        <v>0</v>
      </c>
      <c r="Q1366" s="412">
        <v>0</v>
      </c>
      <c r="R1366" s="412">
        <v>0</v>
      </c>
      <c r="S1366" s="412">
        <v>0</v>
      </c>
      <c r="T1366" s="412">
        <v>0</v>
      </c>
      <c r="U1366" s="412">
        <v>0</v>
      </c>
      <c r="V1366" s="412">
        <v>0</v>
      </c>
      <c r="W1366" s="412">
        <v>0</v>
      </c>
      <c r="X1366" s="412">
        <v>0</v>
      </c>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row>
    <row r="1367" spans="1:190" x14ac:dyDescent="0.2">
      <c r="A1367" s="150" t="s">
        <v>28</v>
      </c>
      <c r="B1367" s="151" t="s">
        <v>276</v>
      </c>
      <c r="C1367" s="152" t="s">
        <v>285</v>
      </c>
      <c r="D1367" s="404" t="s">
        <v>342</v>
      </c>
      <c r="E1367" s="412">
        <v>0</v>
      </c>
      <c r="F1367" s="412">
        <v>2.6</v>
      </c>
      <c r="G1367" s="412">
        <v>0.4</v>
      </c>
      <c r="H1367" s="412">
        <v>0.9</v>
      </c>
      <c r="I1367" s="412">
        <v>0</v>
      </c>
      <c r="J1367" s="412">
        <v>0</v>
      </c>
      <c r="K1367" s="412">
        <v>0</v>
      </c>
      <c r="L1367" s="412">
        <v>0</v>
      </c>
      <c r="M1367" s="412">
        <v>0</v>
      </c>
      <c r="N1367" s="412">
        <v>3.9</v>
      </c>
      <c r="O1367" s="412">
        <v>0</v>
      </c>
      <c r="P1367" s="412">
        <v>6</v>
      </c>
      <c r="Q1367" s="412">
        <v>1</v>
      </c>
      <c r="R1367" s="412">
        <v>2</v>
      </c>
      <c r="S1367" s="412">
        <v>0</v>
      </c>
      <c r="T1367" s="412">
        <v>0</v>
      </c>
      <c r="U1367" s="412">
        <v>0</v>
      </c>
      <c r="V1367" s="412">
        <v>0</v>
      </c>
      <c r="W1367" s="412">
        <v>0</v>
      </c>
      <c r="X1367" s="412">
        <v>9</v>
      </c>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row>
    <row r="1368" spans="1:190" x14ac:dyDescent="0.2">
      <c r="A1368" s="155" t="s">
        <v>30</v>
      </c>
      <c r="B1368" s="156" t="s">
        <v>282</v>
      </c>
      <c r="C1368" s="157" t="s">
        <v>278</v>
      </c>
      <c r="D1368" s="405" t="s">
        <v>29</v>
      </c>
      <c r="E1368" s="412">
        <v>0</v>
      </c>
      <c r="F1368" s="412">
        <v>1</v>
      </c>
      <c r="G1368" s="412">
        <v>0</v>
      </c>
      <c r="H1368" s="412">
        <v>0</v>
      </c>
      <c r="I1368" s="412">
        <v>0</v>
      </c>
      <c r="J1368" s="412">
        <v>0</v>
      </c>
      <c r="K1368" s="412">
        <v>0</v>
      </c>
      <c r="L1368" s="412">
        <v>0</v>
      </c>
      <c r="M1368" s="412">
        <v>0</v>
      </c>
      <c r="N1368" s="412">
        <v>1</v>
      </c>
      <c r="O1368" s="412">
        <v>0</v>
      </c>
      <c r="P1368" s="412">
        <v>1</v>
      </c>
      <c r="Q1368" s="412">
        <v>0</v>
      </c>
      <c r="R1368" s="412">
        <v>0</v>
      </c>
      <c r="S1368" s="412">
        <v>0</v>
      </c>
      <c r="T1368" s="412">
        <v>0</v>
      </c>
      <c r="U1368" s="412">
        <v>0</v>
      </c>
      <c r="V1368" s="412">
        <v>0</v>
      </c>
      <c r="W1368" s="412">
        <v>0</v>
      </c>
      <c r="X1368" s="412">
        <v>1</v>
      </c>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row>
    <row r="1369" spans="1:190" x14ac:dyDescent="0.2">
      <c r="A1369" s="150" t="s">
        <v>112</v>
      </c>
      <c r="B1369" s="151" t="s">
        <v>284</v>
      </c>
      <c r="C1369" s="152" t="s">
        <v>285</v>
      </c>
      <c r="D1369" s="404" t="s">
        <v>111</v>
      </c>
      <c r="E1369" s="412">
        <v>0</v>
      </c>
      <c r="F1369" s="412">
        <v>10</v>
      </c>
      <c r="G1369" s="412">
        <v>0.4</v>
      </c>
      <c r="H1369" s="412">
        <v>0</v>
      </c>
      <c r="I1369" s="412">
        <v>0</v>
      </c>
      <c r="J1369" s="412">
        <v>0</v>
      </c>
      <c r="K1369" s="412">
        <v>0</v>
      </c>
      <c r="L1369" s="412">
        <v>0</v>
      </c>
      <c r="M1369" s="412">
        <v>0</v>
      </c>
      <c r="N1369" s="412">
        <v>10.4</v>
      </c>
      <c r="O1369" s="412">
        <v>0</v>
      </c>
      <c r="P1369" s="412">
        <v>30</v>
      </c>
      <c r="Q1369" s="412">
        <v>1</v>
      </c>
      <c r="R1369" s="412">
        <v>0</v>
      </c>
      <c r="S1369" s="412">
        <v>0</v>
      </c>
      <c r="T1369" s="412">
        <v>0</v>
      </c>
      <c r="U1369" s="412">
        <v>0</v>
      </c>
      <c r="V1369" s="412">
        <v>0</v>
      </c>
      <c r="W1369" s="412">
        <v>0</v>
      </c>
      <c r="X1369" s="412">
        <v>31</v>
      </c>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row>
    <row r="1370" spans="1:190" x14ac:dyDescent="0.2">
      <c r="A1370" s="150" t="s">
        <v>32</v>
      </c>
      <c r="B1370" s="151" t="s">
        <v>276</v>
      </c>
      <c r="C1370" s="152" t="s">
        <v>277</v>
      </c>
      <c r="D1370" s="404" t="s">
        <v>31</v>
      </c>
      <c r="E1370" s="412">
        <v>0</v>
      </c>
      <c r="F1370" s="412">
        <v>5</v>
      </c>
      <c r="G1370" s="412">
        <v>0</v>
      </c>
      <c r="H1370" s="412">
        <v>0</v>
      </c>
      <c r="I1370" s="412">
        <v>0</v>
      </c>
      <c r="J1370" s="412">
        <v>0</v>
      </c>
      <c r="K1370" s="412">
        <v>0</v>
      </c>
      <c r="L1370" s="412">
        <v>0</v>
      </c>
      <c r="M1370" s="412">
        <v>0</v>
      </c>
      <c r="N1370" s="412">
        <v>5</v>
      </c>
      <c r="O1370" s="412">
        <v>0</v>
      </c>
      <c r="P1370" s="412">
        <v>5</v>
      </c>
      <c r="Q1370" s="412">
        <v>0</v>
      </c>
      <c r="R1370" s="412">
        <v>0</v>
      </c>
      <c r="S1370" s="412">
        <v>0</v>
      </c>
      <c r="T1370" s="412">
        <v>0</v>
      </c>
      <c r="U1370" s="412">
        <v>0</v>
      </c>
      <c r="V1370" s="412">
        <v>0</v>
      </c>
      <c r="W1370" s="412">
        <v>0</v>
      </c>
      <c r="X1370" s="412">
        <v>5</v>
      </c>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row>
    <row r="1371" spans="1:190" x14ac:dyDescent="0.2">
      <c r="A1371" s="150" t="s">
        <v>33</v>
      </c>
      <c r="B1371" s="151" t="s">
        <v>284</v>
      </c>
      <c r="C1371" s="152" t="s">
        <v>277</v>
      </c>
      <c r="D1371" s="404" t="s">
        <v>343</v>
      </c>
      <c r="E1371" s="412">
        <v>0</v>
      </c>
      <c r="F1371" s="412">
        <v>2.38</v>
      </c>
      <c r="G1371" s="412">
        <v>0</v>
      </c>
      <c r="H1371" s="412">
        <v>0</v>
      </c>
      <c r="I1371" s="412">
        <v>0</v>
      </c>
      <c r="J1371" s="412">
        <v>0</v>
      </c>
      <c r="K1371" s="412">
        <v>0</v>
      </c>
      <c r="L1371" s="412">
        <v>0</v>
      </c>
      <c r="M1371" s="412">
        <v>0</v>
      </c>
      <c r="N1371" s="412">
        <v>2.38</v>
      </c>
      <c r="O1371" s="412">
        <v>0</v>
      </c>
      <c r="P1371" s="412">
        <v>5</v>
      </c>
      <c r="Q1371" s="412">
        <v>0</v>
      </c>
      <c r="R1371" s="412">
        <v>0</v>
      </c>
      <c r="S1371" s="412">
        <v>0</v>
      </c>
      <c r="T1371" s="412">
        <v>0</v>
      </c>
      <c r="U1371" s="412">
        <v>0</v>
      </c>
      <c r="V1371" s="412">
        <v>0</v>
      </c>
      <c r="W1371" s="412">
        <v>0</v>
      </c>
      <c r="X1371" s="412">
        <v>5</v>
      </c>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row>
    <row r="1372" spans="1:190" x14ac:dyDescent="0.2">
      <c r="A1372" s="150" t="s">
        <v>35</v>
      </c>
      <c r="B1372" s="151" t="s">
        <v>282</v>
      </c>
      <c r="C1372" s="152" t="s">
        <v>278</v>
      </c>
      <c r="D1372" s="404" t="s">
        <v>34</v>
      </c>
      <c r="E1372" s="412">
        <v>0</v>
      </c>
      <c r="F1372" s="412">
        <v>2.63</v>
      </c>
      <c r="G1372" s="412">
        <v>0</v>
      </c>
      <c r="H1372" s="412">
        <v>0</v>
      </c>
      <c r="I1372" s="412">
        <v>0</v>
      </c>
      <c r="J1372" s="412">
        <v>0</v>
      </c>
      <c r="K1372" s="412">
        <v>0</v>
      </c>
      <c r="L1372" s="412">
        <v>0</v>
      </c>
      <c r="M1372" s="412">
        <v>0</v>
      </c>
      <c r="N1372" s="412">
        <v>2.63</v>
      </c>
      <c r="O1372" s="412">
        <v>0</v>
      </c>
      <c r="P1372" s="412">
        <v>3</v>
      </c>
      <c r="Q1372" s="412">
        <v>0</v>
      </c>
      <c r="R1372" s="412">
        <v>0</v>
      </c>
      <c r="S1372" s="412">
        <v>0</v>
      </c>
      <c r="T1372" s="412">
        <v>0</v>
      </c>
      <c r="U1372" s="412">
        <v>0</v>
      </c>
      <c r="V1372" s="412">
        <v>0</v>
      </c>
      <c r="W1372" s="412">
        <v>0</v>
      </c>
      <c r="X1372" s="412">
        <v>3</v>
      </c>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row>
    <row r="1373" spans="1:190" x14ac:dyDescent="0.2">
      <c r="A1373" s="150" t="s">
        <v>37</v>
      </c>
      <c r="B1373" s="151" t="s">
        <v>276</v>
      </c>
      <c r="C1373" s="152" t="s">
        <v>277</v>
      </c>
      <c r="D1373" s="404" t="s">
        <v>36</v>
      </c>
      <c r="E1373" s="412">
        <v>0</v>
      </c>
      <c r="F1373" s="412">
        <v>0</v>
      </c>
      <c r="G1373" s="412">
        <v>0</v>
      </c>
      <c r="H1373" s="412">
        <v>0</v>
      </c>
      <c r="I1373" s="412">
        <v>0</v>
      </c>
      <c r="J1373" s="412">
        <v>0</v>
      </c>
      <c r="K1373" s="412">
        <v>0</v>
      </c>
      <c r="L1373" s="412">
        <v>0</v>
      </c>
      <c r="M1373" s="412">
        <v>0</v>
      </c>
      <c r="N1373" s="412">
        <v>0</v>
      </c>
      <c r="O1373" s="412">
        <v>0</v>
      </c>
      <c r="P1373" s="412">
        <v>0</v>
      </c>
      <c r="Q1373" s="412">
        <v>0</v>
      </c>
      <c r="R1373" s="412">
        <v>0</v>
      </c>
      <c r="S1373" s="412">
        <v>0</v>
      </c>
      <c r="T1373" s="412">
        <v>0</v>
      </c>
      <c r="U1373" s="412">
        <v>0</v>
      </c>
      <c r="V1373" s="412">
        <v>0</v>
      </c>
      <c r="W1373" s="412">
        <v>0</v>
      </c>
      <c r="X1373" s="412">
        <v>0</v>
      </c>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row>
    <row r="1374" spans="1:190" x14ac:dyDescent="0.2">
      <c r="A1374" s="150" t="s">
        <v>38</v>
      </c>
      <c r="B1374" s="151" t="s">
        <v>284</v>
      </c>
      <c r="C1374" s="152" t="s">
        <v>277</v>
      </c>
      <c r="D1374" s="404" t="s">
        <v>344</v>
      </c>
      <c r="E1374" s="412">
        <v>0</v>
      </c>
      <c r="F1374" s="412">
        <v>8</v>
      </c>
      <c r="G1374" s="412">
        <v>3.2</v>
      </c>
      <c r="H1374" s="412">
        <v>0.5</v>
      </c>
      <c r="I1374" s="412">
        <v>0.5</v>
      </c>
      <c r="J1374" s="412">
        <v>0</v>
      </c>
      <c r="K1374" s="412">
        <v>0</v>
      </c>
      <c r="L1374" s="412">
        <v>0</v>
      </c>
      <c r="M1374" s="412">
        <v>0</v>
      </c>
      <c r="N1374" s="412">
        <v>12.2</v>
      </c>
      <c r="O1374" s="412">
        <v>0</v>
      </c>
      <c r="P1374" s="412">
        <v>17</v>
      </c>
      <c r="Q1374" s="412">
        <v>7</v>
      </c>
      <c r="R1374" s="412">
        <v>1</v>
      </c>
      <c r="S1374" s="412">
        <v>1</v>
      </c>
      <c r="T1374" s="412">
        <v>0</v>
      </c>
      <c r="U1374" s="412">
        <v>0</v>
      </c>
      <c r="V1374" s="412">
        <v>0</v>
      </c>
      <c r="W1374" s="412">
        <v>0</v>
      </c>
      <c r="X1374" s="412">
        <v>26</v>
      </c>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row>
    <row r="1375" spans="1:190" x14ac:dyDescent="0.2">
      <c r="A1375" s="150" t="s">
        <v>40</v>
      </c>
      <c r="B1375" s="151" t="s">
        <v>282</v>
      </c>
      <c r="C1375" s="152" t="s">
        <v>286</v>
      </c>
      <c r="D1375" s="404" t="s">
        <v>39</v>
      </c>
      <c r="E1375" s="412">
        <v>0</v>
      </c>
      <c r="F1375" s="412">
        <v>0</v>
      </c>
      <c r="G1375" s="412">
        <v>0</v>
      </c>
      <c r="H1375" s="412">
        <v>0</v>
      </c>
      <c r="I1375" s="412">
        <v>0</v>
      </c>
      <c r="J1375" s="412">
        <v>0</v>
      </c>
      <c r="K1375" s="412">
        <v>0</v>
      </c>
      <c r="L1375" s="412">
        <v>0</v>
      </c>
      <c r="M1375" s="412">
        <v>0</v>
      </c>
      <c r="N1375" s="412">
        <v>0</v>
      </c>
      <c r="O1375" s="412">
        <v>0</v>
      </c>
      <c r="P1375" s="412">
        <v>0</v>
      </c>
      <c r="Q1375" s="412">
        <v>0</v>
      </c>
      <c r="R1375" s="412">
        <v>0</v>
      </c>
      <c r="S1375" s="412">
        <v>0</v>
      </c>
      <c r="T1375" s="412">
        <v>0</v>
      </c>
      <c r="U1375" s="412">
        <v>0</v>
      </c>
      <c r="V1375" s="412">
        <v>0</v>
      </c>
      <c r="W1375" s="412">
        <v>0</v>
      </c>
      <c r="X1375" s="412">
        <v>0</v>
      </c>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row>
    <row r="1376" spans="1:190" x14ac:dyDescent="0.2">
      <c r="A1376" s="150" t="s">
        <v>42</v>
      </c>
      <c r="B1376" s="151" t="s">
        <v>276</v>
      </c>
      <c r="C1376" s="152" t="s">
        <v>286</v>
      </c>
      <c r="D1376" s="404" t="s">
        <v>41</v>
      </c>
      <c r="E1376" s="412">
        <v>0</v>
      </c>
      <c r="F1376" s="412">
        <v>2.8</v>
      </c>
      <c r="G1376" s="412">
        <v>0.5</v>
      </c>
      <c r="H1376" s="412">
        <v>0</v>
      </c>
      <c r="I1376" s="412">
        <v>0</v>
      </c>
      <c r="J1376" s="412">
        <v>0</v>
      </c>
      <c r="K1376" s="412">
        <v>0</v>
      </c>
      <c r="L1376" s="412">
        <v>0</v>
      </c>
      <c r="M1376" s="412">
        <v>0</v>
      </c>
      <c r="N1376" s="412">
        <v>3.3</v>
      </c>
      <c r="O1376" s="412">
        <v>0</v>
      </c>
      <c r="P1376" s="412">
        <v>5</v>
      </c>
      <c r="Q1376" s="412">
        <v>1</v>
      </c>
      <c r="R1376" s="412">
        <v>0</v>
      </c>
      <c r="S1376" s="412">
        <v>0</v>
      </c>
      <c r="T1376" s="412">
        <v>0</v>
      </c>
      <c r="U1376" s="412">
        <v>0</v>
      </c>
      <c r="V1376" s="412">
        <v>0</v>
      </c>
      <c r="W1376" s="412">
        <v>0</v>
      </c>
      <c r="X1376" s="412">
        <v>6</v>
      </c>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row>
    <row r="1377" spans="1:190" x14ac:dyDescent="0.2">
      <c r="A1377" s="150" t="s">
        <v>44</v>
      </c>
      <c r="B1377" s="151" t="s">
        <v>276</v>
      </c>
      <c r="C1377" s="152" t="s">
        <v>277</v>
      </c>
      <c r="D1377" s="404" t="s">
        <v>43</v>
      </c>
      <c r="E1377" s="412">
        <v>0</v>
      </c>
      <c r="F1377" s="412">
        <v>0.38</v>
      </c>
      <c r="G1377" s="412">
        <v>0</v>
      </c>
      <c r="H1377" s="412">
        <v>0</v>
      </c>
      <c r="I1377" s="412">
        <v>0</v>
      </c>
      <c r="J1377" s="412">
        <v>0</v>
      </c>
      <c r="K1377" s="412">
        <v>0</v>
      </c>
      <c r="L1377" s="412">
        <v>0</v>
      </c>
      <c r="M1377" s="412">
        <v>0</v>
      </c>
      <c r="N1377" s="412">
        <v>0.38</v>
      </c>
      <c r="O1377" s="412">
        <v>0</v>
      </c>
      <c r="P1377" s="412">
        <v>8</v>
      </c>
      <c r="Q1377" s="412">
        <v>0</v>
      </c>
      <c r="R1377" s="412">
        <v>1</v>
      </c>
      <c r="S1377" s="412">
        <v>0</v>
      </c>
      <c r="T1377" s="412">
        <v>0</v>
      </c>
      <c r="U1377" s="412">
        <v>0</v>
      </c>
      <c r="V1377" s="412">
        <v>0</v>
      </c>
      <c r="W1377" s="412">
        <v>0</v>
      </c>
      <c r="X1377" s="412">
        <v>9</v>
      </c>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row>
    <row r="1378" spans="1:190" x14ac:dyDescent="0.2">
      <c r="A1378" s="150" t="s">
        <v>46</v>
      </c>
      <c r="B1378" s="151" t="s">
        <v>276</v>
      </c>
      <c r="C1378" s="152" t="s">
        <v>286</v>
      </c>
      <c r="D1378" s="404" t="s">
        <v>45</v>
      </c>
      <c r="E1378" s="412">
        <v>0</v>
      </c>
      <c r="F1378" s="412">
        <v>7.1</v>
      </c>
      <c r="G1378" s="412">
        <v>0</v>
      </c>
      <c r="H1378" s="412">
        <v>0</v>
      </c>
      <c r="I1378" s="412">
        <v>0.4</v>
      </c>
      <c r="J1378" s="412">
        <v>0</v>
      </c>
      <c r="K1378" s="412">
        <v>0</v>
      </c>
      <c r="L1378" s="412">
        <v>0</v>
      </c>
      <c r="M1378" s="412">
        <v>0</v>
      </c>
      <c r="N1378" s="412">
        <v>7.5</v>
      </c>
      <c r="O1378" s="412">
        <v>0</v>
      </c>
      <c r="P1378" s="412">
        <v>15</v>
      </c>
      <c r="Q1378" s="412">
        <v>0</v>
      </c>
      <c r="R1378" s="412">
        <v>0</v>
      </c>
      <c r="S1378" s="412">
        <v>1</v>
      </c>
      <c r="T1378" s="412">
        <v>0</v>
      </c>
      <c r="U1378" s="412">
        <v>0</v>
      </c>
      <c r="V1378" s="412">
        <v>0</v>
      </c>
      <c r="W1378" s="412">
        <v>0</v>
      </c>
      <c r="X1378" s="412">
        <v>16</v>
      </c>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row>
    <row r="1379" spans="1:190" x14ac:dyDescent="0.2">
      <c r="A1379" s="150" t="s">
        <v>48</v>
      </c>
      <c r="B1379" s="151" t="s">
        <v>276</v>
      </c>
      <c r="C1379" s="152" t="s">
        <v>277</v>
      </c>
      <c r="D1379" s="404" t="s">
        <v>47</v>
      </c>
      <c r="E1379" s="412">
        <v>0</v>
      </c>
      <c r="F1379" s="412">
        <v>1.1000000000000001</v>
      </c>
      <c r="G1379" s="412">
        <v>0</v>
      </c>
      <c r="H1379" s="412">
        <v>0.5</v>
      </c>
      <c r="I1379" s="412">
        <v>0</v>
      </c>
      <c r="J1379" s="412">
        <v>0</v>
      </c>
      <c r="K1379" s="412">
        <v>0</v>
      </c>
      <c r="L1379" s="412">
        <v>0</v>
      </c>
      <c r="M1379" s="412">
        <v>0</v>
      </c>
      <c r="N1379" s="412">
        <v>1.6</v>
      </c>
      <c r="O1379" s="412">
        <v>0</v>
      </c>
      <c r="P1379" s="412">
        <v>3</v>
      </c>
      <c r="Q1379" s="412">
        <v>0</v>
      </c>
      <c r="R1379" s="412">
        <v>1</v>
      </c>
      <c r="S1379" s="412">
        <v>0</v>
      </c>
      <c r="T1379" s="412">
        <v>0</v>
      </c>
      <c r="U1379" s="412">
        <v>0</v>
      </c>
      <c r="V1379" s="412">
        <v>0</v>
      </c>
      <c r="W1379" s="412">
        <v>0</v>
      </c>
      <c r="X1379" s="412">
        <v>4</v>
      </c>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row>
    <row r="1380" spans="1:190" x14ac:dyDescent="0.2">
      <c r="A1380" s="150" t="s">
        <v>50</v>
      </c>
      <c r="B1380" s="151" t="s">
        <v>276</v>
      </c>
      <c r="C1380" s="152" t="s">
        <v>278</v>
      </c>
      <c r="D1380" s="404" t="s">
        <v>49</v>
      </c>
      <c r="E1380" s="412">
        <v>0.5</v>
      </c>
      <c r="F1380" s="412">
        <v>3.75</v>
      </c>
      <c r="G1380" s="412">
        <v>1.375</v>
      </c>
      <c r="H1380" s="412">
        <v>0</v>
      </c>
      <c r="I1380" s="412">
        <v>0</v>
      </c>
      <c r="J1380" s="412">
        <v>0</v>
      </c>
      <c r="K1380" s="412">
        <v>0</v>
      </c>
      <c r="L1380" s="412">
        <v>0</v>
      </c>
      <c r="M1380" s="412">
        <v>0</v>
      </c>
      <c r="N1380" s="412">
        <v>5.625</v>
      </c>
      <c r="O1380" s="412">
        <v>1</v>
      </c>
      <c r="P1380" s="412">
        <v>8</v>
      </c>
      <c r="Q1380" s="412">
        <v>3</v>
      </c>
      <c r="R1380" s="412">
        <v>0</v>
      </c>
      <c r="S1380" s="412">
        <v>0</v>
      </c>
      <c r="T1380" s="412">
        <v>0</v>
      </c>
      <c r="U1380" s="412">
        <v>0</v>
      </c>
      <c r="V1380" s="412">
        <v>0</v>
      </c>
      <c r="W1380" s="412">
        <v>0</v>
      </c>
      <c r="X1380" s="412">
        <v>12</v>
      </c>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row>
    <row r="1381" spans="1:190" x14ac:dyDescent="0.2">
      <c r="A1381" s="150" t="s">
        <v>52</v>
      </c>
      <c r="B1381" s="151" t="s">
        <v>276</v>
      </c>
      <c r="C1381" s="152" t="s">
        <v>286</v>
      </c>
      <c r="D1381" s="404" t="s">
        <v>51</v>
      </c>
      <c r="E1381" s="412">
        <v>0</v>
      </c>
      <c r="F1381" s="412">
        <v>3.1</v>
      </c>
      <c r="G1381" s="412">
        <v>0</v>
      </c>
      <c r="H1381" s="412">
        <v>0</v>
      </c>
      <c r="I1381" s="412">
        <v>0</v>
      </c>
      <c r="J1381" s="412">
        <v>0</v>
      </c>
      <c r="K1381" s="412">
        <v>0</v>
      </c>
      <c r="L1381" s="412">
        <v>0</v>
      </c>
      <c r="M1381" s="412">
        <v>0</v>
      </c>
      <c r="N1381" s="412">
        <v>3.1</v>
      </c>
      <c r="O1381" s="412">
        <v>0</v>
      </c>
      <c r="P1381" s="412">
        <v>7</v>
      </c>
      <c r="Q1381" s="412">
        <v>0</v>
      </c>
      <c r="R1381" s="412">
        <v>0</v>
      </c>
      <c r="S1381" s="412">
        <v>0</v>
      </c>
      <c r="T1381" s="412">
        <v>0</v>
      </c>
      <c r="U1381" s="412">
        <v>0</v>
      </c>
      <c r="V1381" s="412">
        <v>0</v>
      </c>
      <c r="W1381" s="412">
        <v>0</v>
      </c>
      <c r="X1381" s="412">
        <v>7</v>
      </c>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row>
    <row r="1382" spans="1:190" x14ac:dyDescent="0.2">
      <c r="A1382" s="150" t="s">
        <v>53</v>
      </c>
      <c r="B1382" s="151" t="s">
        <v>284</v>
      </c>
      <c r="C1382" s="152" t="s">
        <v>283</v>
      </c>
      <c r="D1382" s="404" t="s">
        <v>345</v>
      </c>
      <c r="E1382" s="412">
        <v>0</v>
      </c>
      <c r="F1382" s="412">
        <v>4.75</v>
      </c>
      <c r="G1382" s="412">
        <v>0</v>
      </c>
      <c r="H1382" s="412">
        <v>0</v>
      </c>
      <c r="I1382" s="412">
        <v>0</v>
      </c>
      <c r="J1382" s="412">
        <v>0</v>
      </c>
      <c r="K1382" s="412">
        <v>0</v>
      </c>
      <c r="L1382" s="412">
        <v>0</v>
      </c>
      <c r="M1382" s="412">
        <v>0</v>
      </c>
      <c r="N1382" s="412">
        <v>4.75</v>
      </c>
      <c r="O1382" s="412">
        <v>0</v>
      </c>
      <c r="P1382" s="412">
        <v>5</v>
      </c>
      <c r="Q1382" s="412">
        <v>0</v>
      </c>
      <c r="R1382" s="412">
        <v>0</v>
      </c>
      <c r="S1382" s="412">
        <v>0</v>
      </c>
      <c r="T1382" s="412">
        <v>0</v>
      </c>
      <c r="U1382" s="412">
        <v>0</v>
      </c>
      <c r="V1382" s="412">
        <v>0</v>
      </c>
      <c r="W1382" s="412">
        <v>0</v>
      </c>
      <c r="X1382" s="412">
        <v>5</v>
      </c>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row>
    <row r="1383" spans="1:190" x14ac:dyDescent="0.2">
      <c r="B1383" s="150"/>
      <c r="D1383" s="504"/>
      <c r="E1383" s="468" t="s">
        <v>81</v>
      </c>
      <c r="F1383" s="468" t="s">
        <v>346</v>
      </c>
      <c r="G1383" s="468" t="s">
        <v>346</v>
      </c>
      <c r="H1383" s="407" t="s">
        <v>346</v>
      </c>
      <c r="I1383" s="407" t="s">
        <v>346</v>
      </c>
      <c r="J1383" s="407" t="s">
        <v>346</v>
      </c>
      <c r="K1383" s="407" t="s">
        <v>346</v>
      </c>
      <c r="L1383" s="407" t="s">
        <v>346</v>
      </c>
      <c r="M1383" s="407" t="s">
        <v>346</v>
      </c>
      <c r="N1383" s="407" t="s">
        <v>81</v>
      </c>
      <c r="O1383" s="407" t="s">
        <v>346</v>
      </c>
      <c r="P1383" s="407" t="s">
        <v>346</v>
      </c>
      <c r="Q1383" s="407" t="s">
        <v>346</v>
      </c>
      <c r="R1383" s="407" t="s">
        <v>346</v>
      </c>
      <c r="S1383" s="407" t="s">
        <v>346</v>
      </c>
      <c r="T1383" s="407" t="s">
        <v>346</v>
      </c>
      <c r="U1383" s="407" t="s">
        <v>346</v>
      </c>
      <c r="V1383" s="407" t="s">
        <v>346</v>
      </c>
      <c r="W1383" s="407" t="s">
        <v>81</v>
      </c>
      <c r="X1383" s="407" t="s">
        <v>346</v>
      </c>
      <c r="Y1383" s="247"/>
      <c r="Z1383" s="247"/>
      <c r="AA1383" s="247"/>
      <c r="AB1383" s="247"/>
      <c r="AC1383" s="247"/>
      <c r="AD1383" s="247"/>
      <c r="AE1383" s="247"/>
      <c r="AF1383" s="247"/>
      <c r="AG1383" s="247"/>
      <c r="AH1383" s="247"/>
      <c r="AI1383" s="247"/>
      <c r="AJ1383" s="247"/>
      <c r="AK1383" s="247"/>
      <c r="AL1383" s="247"/>
      <c r="AM1383" s="247"/>
      <c r="AN1383" s="247"/>
      <c r="AO1383" s="247"/>
      <c r="AP1383" s="247"/>
      <c r="AQ1383" s="247"/>
      <c r="AR1383" s="247"/>
      <c r="AS1383" s="247"/>
      <c r="AT1383" s="247"/>
      <c r="AU1383" s="247"/>
      <c r="AV1383" s="247"/>
      <c r="AW1383" s="292"/>
      <c r="AX1383" s="292"/>
      <c r="AY1383" s="292"/>
      <c r="AZ1383" s="292"/>
      <c r="BA1383" s="247"/>
      <c r="BB1383" s="247"/>
      <c r="BC1383" s="247"/>
      <c r="BD1383" s="247"/>
      <c r="BE1383" s="247"/>
      <c r="BF1383" s="247"/>
      <c r="BG1383" s="247"/>
      <c r="BH1383" s="247"/>
      <c r="BI1383" s="247"/>
      <c r="BJ1383" s="247"/>
      <c r="BK1383" s="247"/>
      <c r="BL1383" s="247"/>
      <c r="BM1383" s="247"/>
      <c r="BN1383" s="247"/>
      <c r="BO1383" s="247"/>
      <c r="BP1383" s="247"/>
      <c r="BQ1383" s="247"/>
      <c r="BR1383" s="247"/>
      <c r="BS1383" s="247"/>
      <c r="BT1383" s="247"/>
      <c r="BU1383" s="247"/>
      <c r="BV1383" s="247"/>
      <c r="BW1383" s="247"/>
      <c r="BX1383" s="247"/>
      <c r="BY1383" s="247"/>
      <c r="BZ1383" s="247"/>
      <c r="CA1383" s="247"/>
      <c r="CB1383" s="247"/>
      <c r="CC1383" s="247"/>
      <c r="CD1383" s="247"/>
      <c r="CE1383" s="247"/>
      <c r="CF1383" s="247"/>
      <c r="CG1383" s="247"/>
      <c r="CH1383" s="247"/>
      <c r="CI1383" s="247"/>
      <c r="CJ1383" s="247"/>
      <c r="CK1383" s="247"/>
      <c r="CL1383" s="247"/>
      <c r="CM1383" s="247"/>
      <c r="CN1383" s="247"/>
      <c r="CO1383" s="247"/>
      <c r="CP1383" s="247"/>
      <c r="CQ1383" s="247"/>
      <c r="CR1383" s="247"/>
      <c r="CS1383" s="247"/>
      <c r="CT1383" s="247"/>
      <c r="CU1383" s="247"/>
      <c r="CV1383" s="247"/>
      <c r="CW1383" s="247"/>
      <c r="CX1383" s="247"/>
      <c r="CY1383" s="247"/>
      <c r="CZ1383" s="247"/>
      <c r="DA1383" s="247"/>
      <c r="DB1383" s="247"/>
      <c r="DC1383" s="247"/>
      <c r="DD1383" s="247"/>
      <c r="DE1383" s="247"/>
    </row>
    <row r="1384" spans="1:190" x14ac:dyDescent="0.2">
      <c r="B1384" s="150"/>
      <c r="D1384" s="505"/>
      <c r="E1384" s="469"/>
      <c r="F1384" s="469"/>
      <c r="G1384" s="469"/>
      <c r="H1384" s="408"/>
      <c r="I1384" s="408"/>
      <c r="J1384" s="408"/>
      <c r="K1384" s="408"/>
      <c r="L1384" s="408"/>
      <c r="M1384" s="408"/>
      <c r="N1384" s="408"/>
      <c r="O1384" s="408"/>
      <c r="P1384" s="408"/>
      <c r="Q1384" s="408"/>
      <c r="R1384" s="408"/>
      <c r="S1384" s="408"/>
      <c r="T1384" s="408"/>
      <c r="U1384" s="408"/>
      <c r="V1384" s="408"/>
      <c r="W1384" s="408"/>
      <c r="X1384" s="408"/>
      <c r="Y1384" s="247"/>
      <c r="Z1384" s="247"/>
      <c r="AA1384" s="247"/>
      <c r="AB1384" s="247"/>
      <c r="AC1384" s="247"/>
      <c r="AD1384" s="247"/>
      <c r="AE1384" s="247"/>
      <c r="AF1384" s="247"/>
      <c r="AG1384" s="247"/>
      <c r="AH1384" s="247"/>
      <c r="AI1384" s="247"/>
      <c r="AJ1384" s="247"/>
      <c r="AK1384" s="247"/>
      <c r="AL1384" s="247"/>
      <c r="AM1384" s="247"/>
      <c r="AN1384" s="247"/>
      <c r="AO1384" s="247"/>
      <c r="AP1384" s="247"/>
      <c r="AQ1384" s="247"/>
      <c r="AR1384" s="247"/>
      <c r="AS1384" s="247"/>
      <c r="AT1384" s="247"/>
      <c r="AU1384" s="247"/>
      <c r="AV1384" s="247"/>
      <c r="AW1384" s="292"/>
      <c r="AX1384" s="292"/>
      <c r="AY1384" s="292"/>
      <c r="AZ1384" s="292"/>
      <c r="BA1384" s="247"/>
      <c r="BB1384" s="247"/>
      <c r="BC1384" s="247"/>
      <c r="BD1384" s="247"/>
      <c r="BE1384" s="247"/>
      <c r="BF1384" s="247"/>
      <c r="BG1384" s="247"/>
      <c r="BH1384" s="247"/>
      <c r="BI1384" s="247"/>
      <c r="BJ1384" s="247"/>
      <c r="BK1384" s="247"/>
      <c r="BL1384" s="247"/>
      <c r="BM1384" s="247"/>
      <c r="BN1384" s="247"/>
      <c r="BO1384" s="247"/>
      <c r="BP1384" s="247"/>
      <c r="BQ1384" s="247"/>
      <c r="BR1384" s="247"/>
      <c r="BS1384" s="247"/>
      <c r="BT1384" s="247"/>
      <c r="BU1384" s="247"/>
      <c r="BV1384" s="247"/>
      <c r="BW1384" s="247"/>
      <c r="BX1384" s="247"/>
      <c r="BY1384" s="247"/>
      <c r="BZ1384" s="247"/>
      <c r="CA1384" s="247"/>
      <c r="CB1384" s="247"/>
      <c r="CC1384" s="247"/>
      <c r="CD1384" s="247"/>
      <c r="CE1384" s="247"/>
      <c r="CF1384" s="247"/>
      <c r="CG1384" s="247"/>
      <c r="CH1384" s="247"/>
      <c r="CI1384" s="247"/>
      <c r="CJ1384" s="247"/>
      <c r="CK1384" s="247"/>
      <c r="CL1384" s="247"/>
      <c r="CM1384" s="247"/>
      <c r="CN1384" s="247"/>
      <c r="CO1384" s="247"/>
      <c r="CP1384" s="247"/>
      <c r="CQ1384" s="247"/>
      <c r="CR1384" s="247"/>
      <c r="CS1384" s="247"/>
      <c r="CT1384" s="247"/>
      <c r="CU1384" s="247"/>
      <c r="CV1384" s="247"/>
      <c r="CW1384" s="247"/>
      <c r="CX1384" s="247"/>
      <c r="CY1384" s="247"/>
      <c r="CZ1384" s="247"/>
      <c r="DA1384" s="247"/>
      <c r="DB1384" s="247"/>
      <c r="DC1384" s="247"/>
      <c r="DD1384" s="247"/>
      <c r="DE1384" s="247"/>
    </row>
    <row r="1385" spans="1:190" x14ac:dyDescent="0.2">
      <c r="B1385" s="150"/>
      <c r="D1385" s="505"/>
      <c r="E1385" s="469"/>
      <c r="F1385" s="469"/>
      <c r="G1385" s="469"/>
      <c r="H1385" s="408"/>
      <c r="I1385" s="408"/>
      <c r="J1385" s="408"/>
      <c r="K1385" s="408"/>
      <c r="L1385" s="408"/>
      <c r="M1385" s="408"/>
      <c r="N1385" s="408"/>
      <c r="O1385" s="408"/>
      <c r="P1385" s="408"/>
      <c r="Q1385" s="408"/>
      <c r="R1385" s="408"/>
      <c r="S1385" s="408"/>
      <c r="T1385" s="408"/>
      <c r="U1385" s="408"/>
      <c r="V1385" s="408"/>
      <c r="W1385" s="408"/>
      <c r="X1385" s="408"/>
      <c r="Y1385" s="247"/>
      <c r="Z1385" s="247"/>
      <c r="AA1385" s="247"/>
      <c r="AB1385" s="247"/>
      <c r="AC1385" s="247"/>
      <c r="AD1385" s="247"/>
      <c r="AE1385" s="247"/>
      <c r="AF1385" s="247"/>
      <c r="AG1385" s="247"/>
      <c r="AH1385" s="247"/>
      <c r="AI1385" s="247"/>
      <c r="AJ1385" s="247"/>
      <c r="AK1385" s="247"/>
      <c r="AL1385" s="247"/>
      <c r="AM1385" s="247"/>
      <c r="AN1385" s="247"/>
      <c r="AO1385" s="247"/>
      <c r="AP1385" s="247"/>
      <c r="AQ1385" s="247"/>
      <c r="AR1385" s="247"/>
      <c r="AS1385" s="247"/>
      <c r="AT1385" s="247"/>
      <c r="AU1385" s="247"/>
      <c r="AV1385" s="247"/>
      <c r="AW1385" s="292"/>
      <c r="AX1385" s="292"/>
      <c r="AY1385" s="292"/>
      <c r="AZ1385" s="292"/>
      <c r="BA1385" s="247"/>
      <c r="BB1385" s="247"/>
      <c r="BC1385" s="247"/>
      <c r="BD1385" s="247"/>
      <c r="BE1385" s="247"/>
      <c r="BF1385" s="247"/>
      <c r="BG1385" s="247"/>
      <c r="BH1385" s="247"/>
      <c r="BI1385" s="247"/>
      <c r="BJ1385" s="247"/>
      <c r="BK1385" s="247"/>
      <c r="BL1385" s="247"/>
      <c r="BM1385" s="247"/>
      <c r="BN1385" s="247"/>
      <c r="BO1385" s="247"/>
      <c r="BP1385" s="247"/>
      <c r="BQ1385" s="247"/>
      <c r="BR1385" s="247"/>
      <c r="BS1385" s="247"/>
      <c r="BT1385" s="247"/>
      <c r="BU1385" s="247"/>
      <c r="BV1385" s="247"/>
      <c r="BW1385" s="247"/>
      <c r="BX1385" s="247"/>
      <c r="BY1385" s="247"/>
      <c r="BZ1385" s="247"/>
      <c r="CA1385" s="247"/>
      <c r="CB1385" s="247"/>
      <c r="CC1385" s="247"/>
      <c r="CD1385" s="247"/>
      <c r="CE1385" s="247"/>
      <c r="CF1385" s="247"/>
      <c r="CG1385" s="247"/>
      <c r="CH1385" s="247"/>
      <c r="CI1385" s="247"/>
      <c r="CJ1385" s="247"/>
      <c r="CK1385" s="247"/>
      <c r="CL1385" s="247"/>
      <c r="CM1385" s="247"/>
      <c r="CN1385" s="247"/>
      <c r="CO1385" s="247"/>
      <c r="CP1385" s="247"/>
      <c r="CQ1385" s="247"/>
      <c r="CR1385" s="247"/>
      <c r="CS1385" s="247"/>
      <c r="CT1385" s="247"/>
      <c r="CU1385" s="247"/>
      <c r="CV1385" s="247"/>
      <c r="CW1385" s="247"/>
      <c r="CX1385" s="247"/>
      <c r="CY1385" s="247"/>
      <c r="CZ1385" s="247"/>
      <c r="DA1385" s="247"/>
      <c r="DB1385" s="247"/>
      <c r="DC1385" s="247"/>
      <c r="DD1385" s="247"/>
      <c r="DE1385" s="247"/>
    </row>
    <row r="1386" spans="1:190" x14ac:dyDescent="0.2">
      <c r="B1386" s="150"/>
      <c r="D1386" s="505"/>
      <c r="E1386" s="469"/>
      <c r="F1386" s="469"/>
      <c r="G1386" s="469"/>
      <c r="H1386" s="408"/>
      <c r="I1386" s="408"/>
      <c r="J1386" s="408"/>
      <c r="K1386" s="408"/>
      <c r="L1386" s="408"/>
      <c r="M1386" s="408"/>
      <c r="N1386" s="408"/>
      <c r="O1386" s="408"/>
      <c r="P1386" s="408"/>
      <c r="Q1386" s="408"/>
      <c r="R1386" s="408"/>
      <c r="S1386" s="408"/>
      <c r="T1386" s="408"/>
      <c r="U1386" s="408"/>
      <c r="V1386" s="408"/>
      <c r="W1386" s="408"/>
      <c r="X1386" s="408"/>
      <c r="Y1386" s="247"/>
      <c r="Z1386" s="247"/>
      <c r="AA1386" s="247"/>
      <c r="AB1386" s="247"/>
      <c r="AC1386" s="247"/>
      <c r="AD1386" s="247"/>
      <c r="AE1386" s="247"/>
      <c r="AF1386" s="247"/>
      <c r="AG1386" s="247"/>
      <c r="AH1386" s="247"/>
      <c r="AI1386" s="247"/>
      <c r="AJ1386" s="247"/>
      <c r="AK1386" s="247"/>
      <c r="AL1386" s="247"/>
      <c r="AM1386" s="247"/>
      <c r="AN1386" s="247"/>
      <c r="AO1386" s="247"/>
      <c r="AP1386" s="247"/>
      <c r="AQ1386" s="247"/>
      <c r="AR1386" s="247"/>
      <c r="AS1386" s="247"/>
      <c r="AT1386" s="247"/>
      <c r="AU1386" s="247"/>
      <c r="AV1386" s="247"/>
      <c r="AW1386" s="292"/>
      <c r="AX1386" s="292"/>
      <c r="AY1386" s="292"/>
      <c r="AZ1386" s="292"/>
      <c r="BA1386" s="247"/>
      <c r="BB1386" s="247"/>
      <c r="BC1386" s="247"/>
      <c r="BD1386" s="247"/>
      <c r="BE1386" s="247"/>
      <c r="BF1386" s="247"/>
      <c r="BG1386" s="247"/>
      <c r="BH1386" s="247"/>
      <c r="BI1386" s="247"/>
      <c r="BJ1386" s="247"/>
      <c r="BK1386" s="247"/>
      <c r="BL1386" s="247"/>
      <c r="BM1386" s="247"/>
      <c r="BN1386" s="247"/>
      <c r="BO1386" s="247"/>
      <c r="BP1386" s="247"/>
      <c r="BQ1386" s="247"/>
      <c r="BR1386" s="247"/>
      <c r="BS1386" s="247"/>
      <c r="BT1386" s="247"/>
      <c r="BU1386" s="247"/>
      <c r="BV1386" s="247"/>
      <c r="BW1386" s="247"/>
      <c r="BX1386" s="247"/>
      <c r="BY1386" s="247"/>
      <c r="BZ1386" s="247"/>
      <c r="CA1386" s="247"/>
      <c r="CB1386" s="247"/>
      <c r="CC1386" s="247"/>
      <c r="CD1386" s="247"/>
      <c r="CE1386" s="247"/>
      <c r="CF1386" s="247"/>
      <c r="CG1386" s="247"/>
      <c r="CH1386" s="247"/>
      <c r="CI1386" s="247"/>
      <c r="CJ1386" s="247"/>
      <c r="CK1386" s="247"/>
      <c r="CL1386" s="247"/>
      <c r="CM1386" s="247"/>
      <c r="CN1386" s="247"/>
      <c r="CO1386" s="247"/>
      <c r="CP1386" s="247"/>
      <c r="CQ1386" s="247"/>
      <c r="CR1386" s="247"/>
      <c r="CS1386" s="247"/>
      <c r="CT1386" s="247"/>
      <c r="CU1386" s="247"/>
      <c r="CV1386" s="247"/>
      <c r="CW1386" s="247"/>
      <c r="CX1386" s="247"/>
      <c r="CY1386" s="247"/>
      <c r="CZ1386" s="247"/>
      <c r="DA1386" s="247"/>
      <c r="DB1386" s="247"/>
      <c r="DC1386" s="247"/>
      <c r="DD1386" s="247"/>
      <c r="DE1386" s="247"/>
    </row>
    <row r="1387" spans="1:190" ht="13.5" thickBot="1" x14ac:dyDescent="0.25">
      <c r="B1387" s="150"/>
      <c r="C1387" s="172" t="s">
        <v>392</v>
      </c>
      <c r="D1387" s="534" t="s">
        <v>347</v>
      </c>
      <c r="E1387" s="533">
        <f>SUM(E1057:E1382)</f>
        <v>3.6799999999999997</v>
      </c>
      <c r="F1387" s="533">
        <f t="shared" ref="F1387:X1387" si="33">SUM(F1057:F1382)</f>
        <v>1493.3392115585177</v>
      </c>
      <c r="G1387" s="533">
        <f t="shared" si="33"/>
        <v>182.39999999999998</v>
      </c>
      <c r="H1387" s="533">
        <f t="shared" si="33"/>
        <v>100.81000000000002</v>
      </c>
      <c r="I1387" s="533">
        <f t="shared" si="33"/>
        <v>45.70821437234499</v>
      </c>
      <c r="J1387" s="533">
        <f t="shared" si="33"/>
        <v>21.373210979813873</v>
      </c>
      <c r="K1387" s="533">
        <f t="shared" si="33"/>
        <v>11.58</v>
      </c>
      <c r="L1387" s="533">
        <f t="shared" si="33"/>
        <v>6.8</v>
      </c>
      <c r="M1387" s="533">
        <f t="shared" si="33"/>
        <v>0</v>
      </c>
      <c r="N1387" s="533">
        <f t="shared" si="33"/>
        <v>1865.7906369106774</v>
      </c>
      <c r="O1387" s="533">
        <f t="shared" si="33"/>
        <v>11</v>
      </c>
      <c r="P1387" s="533">
        <f t="shared" si="33"/>
        <v>2952</v>
      </c>
      <c r="Q1387" s="533">
        <f t="shared" si="33"/>
        <v>346</v>
      </c>
      <c r="R1387" s="533">
        <f t="shared" si="33"/>
        <v>186</v>
      </c>
      <c r="S1387" s="533">
        <f t="shared" si="33"/>
        <v>78</v>
      </c>
      <c r="T1387" s="533">
        <f t="shared" si="33"/>
        <v>36</v>
      </c>
      <c r="U1387" s="533">
        <f t="shared" si="33"/>
        <v>23</v>
      </c>
      <c r="V1387" s="533">
        <f t="shared" si="33"/>
        <v>10</v>
      </c>
      <c r="W1387" s="533">
        <f t="shared" si="33"/>
        <v>0</v>
      </c>
      <c r="X1387" s="533">
        <f t="shared" si="33"/>
        <v>3642</v>
      </c>
      <c r="Y1387" s="247"/>
      <c r="Z1387" s="247"/>
      <c r="AA1387" s="247"/>
      <c r="AB1387" s="247"/>
      <c r="AC1387" s="247"/>
      <c r="AD1387" s="247"/>
      <c r="AE1387" s="247"/>
      <c r="AF1387" s="247"/>
      <c r="AG1387" s="247"/>
      <c r="AH1387" s="247"/>
      <c r="AI1387" s="247"/>
      <c r="AJ1387" s="247"/>
      <c r="AK1387" s="247"/>
      <c r="AL1387" s="247"/>
      <c r="AM1387" s="247"/>
      <c r="AN1387" s="247"/>
      <c r="AO1387" s="247"/>
      <c r="AP1387" s="247"/>
      <c r="AQ1387" s="247"/>
      <c r="AR1387" s="247"/>
      <c r="AS1387" s="247"/>
      <c r="AT1387" s="247"/>
      <c r="AU1387" s="247"/>
      <c r="AV1387" s="247"/>
      <c r="AW1387" s="292"/>
      <c r="AX1387" s="292"/>
      <c r="AY1387" s="292"/>
      <c r="AZ1387" s="292"/>
      <c r="BA1387" s="247"/>
      <c r="BB1387" s="247"/>
      <c r="BC1387" s="247"/>
      <c r="BD1387" s="247"/>
      <c r="BE1387" s="247"/>
      <c r="BF1387" s="247"/>
      <c r="BG1387" s="247"/>
      <c r="BH1387" s="247"/>
      <c r="BI1387" s="247"/>
      <c r="BJ1387" s="247"/>
      <c r="BK1387" s="247"/>
      <c r="BL1387" s="247"/>
      <c r="BM1387" s="247"/>
      <c r="BN1387" s="247"/>
      <c r="BO1387" s="247"/>
      <c r="BP1387" s="247"/>
      <c r="BQ1387" s="247"/>
      <c r="BR1387" s="247"/>
      <c r="BS1387" s="247"/>
      <c r="BT1387" s="247"/>
      <c r="BU1387" s="247"/>
      <c r="BV1387" s="247"/>
      <c r="BW1387" s="247"/>
      <c r="BX1387" s="247"/>
      <c r="BY1387" s="247"/>
      <c r="BZ1387" s="247"/>
      <c r="CA1387" s="247"/>
      <c r="CB1387" s="247"/>
      <c r="CC1387" s="247"/>
      <c r="CD1387" s="247"/>
      <c r="CE1387" s="247"/>
      <c r="CF1387" s="247"/>
      <c r="CG1387" s="247"/>
      <c r="CH1387" s="247"/>
      <c r="CI1387" s="247"/>
      <c r="CJ1387" s="247"/>
      <c r="CK1387" s="247"/>
      <c r="CL1387" s="247"/>
      <c r="CM1387" s="247"/>
      <c r="CN1387" s="247"/>
      <c r="CO1387" s="247"/>
      <c r="CP1387" s="247"/>
      <c r="CQ1387" s="247"/>
      <c r="CR1387" s="247"/>
      <c r="CS1387" s="247"/>
      <c r="CT1387" s="247"/>
      <c r="CU1387" s="247"/>
      <c r="CV1387" s="247"/>
      <c r="CW1387" s="247"/>
      <c r="CX1387" s="247"/>
      <c r="CY1387" s="247"/>
      <c r="CZ1387" s="247"/>
      <c r="DA1387" s="247"/>
      <c r="DB1387" s="247"/>
      <c r="DC1387" s="247"/>
      <c r="DD1387" s="247"/>
      <c r="DE1387" s="247"/>
    </row>
    <row r="1388" spans="1:190" s="167" customFormat="1" x14ac:dyDescent="0.2">
      <c r="B1388" s="150"/>
      <c r="D1388" s="476"/>
      <c r="E1388" s="305"/>
      <c r="F1388" s="305"/>
      <c r="G1388" s="305"/>
      <c r="H1388" s="250"/>
      <c r="I1388" s="250"/>
      <c r="J1388" s="250"/>
      <c r="K1388" s="250"/>
      <c r="L1388" s="250"/>
      <c r="M1388" s="250"/>
      <c r="N1388" s="250"/>
      <c r="O1388" s="250"/>
      <c r="P1388" s="250"/>
      <c r="Q1388" s="250"/>
      <c r="R1388" s="250"/>
      <c r="S1388" s="250"/>
      <c r="T1388" s="250"/>
      <c r="U1388" s="250"/>
      <c r="V1388" s="250"/>
      <c r="W1388" s="250"/>
      <c r="X1388" s="250"/>
      <c r="Y1388" s="250"/>
      <c r="Z1388" s="250"/>
      <c r="AA1388" s="250"/>
      <c r="AB1388" s="250"/>
      <c r="AC1388" s="250"/>
      <c r="AD1388" s="250"/>
      <c r="AE1388" s="250"/>
      <c r="AF1388" s="250"/>
      <c r="AG1388" s="250"/>
      <c r="AH1388" s="250"/>
      <c r="AI1388" s="250"/>
      <c r="AJ1388" s="250"/>
      <c r="AK1388" s="250"/>
      <c r="AL1388" s="250"/>
      <c r="AM1388" s="250"/>
      <c r="AN1388" s="250"/>
      <c r="AO1388" s="250"/>
      <c r="AP1388" s="250"/>
      <c r="AQ1388" s="250"/>
      <c r="AR1388" s="250"/>
      <c r="AS1388" s="250"/>
      <c r="AT1388" s="250"/>
      <c r="AU1388" s="250"/>
      <c r="AV1388" s="250"/>
      <c r="AW1388" s="291"/>
      <c r="AX1388" s="291"/>
      <c r="AY1388" s="291"/>
      <c r="AZ1388" s="291"/>
      <c r="BA1388" s="250"/>
      <c r="BB1388" s="250"/>
      <c r="BC1388" s="250"/>
      <c r="BD1388" s="250"/>
      <c r="BE1388" s="250"/>
      <c r="BF1388" s="250"/>
      <c r="BG1388" s="250"/>
      <c r="BH1388" s="250"/>
      <c r="BI1388" s="250"/>
      <c r="BJ1388" s="250"/>
      <c r="BK1388" s="250"/>
      <c r="BL1388" s="250"/>
      <c r="BM1388" s="250"/>
      <c r="BN1388" s="250"/>
      <c r="BO1388" s="250"/>
      <c r="BP1388" s="250"/>
      <c r="BQ1388" s="250"/>
      <c r="BR1388" s="250"/>
      <c r="BS1388" s="250"/>
      <c r="BT1388" s="250"/>
      <c r="BU1388" s="250"/>
      <c r="BV1388" s="250"/>
      <c r="BW1388" s="250"/>
      <c r="BX1388" s="250"/>
      <c r="BY1388" s="250"/>
      <c r="BZ1388" s="250"/>
      <c r="CA1388" s="250"/>
      <c r="CB1388" s="250"/>
      <c r="CC1388" s="250"/>
      <c r="CD1388" s="250"/>
      <c r="CE1388" s="250"/>
      <c r="CF1388" s="250"/>
      <c r="CG1388" s="250"/>
      <c r="CH1388" s="250"/>
      <c r="CI1388" s="250"/>
      <c r="CJ1388" s="250"/>
      <c r="CK1388" s="250"/>
      <c r="CL1388" s="250"/>
      <c r="CM1388" s="250"/>
      <c r="CN1388" s="250"/>
      <c r="CO1388" s="250"/>
      <c r="CP1388" s="250"/>
      <c r="CQ1388" s="250"/>
      <c r="CR1388" s="250"/>
      <c r="CS1388" s="250"/>
      <c r="CT1388" s="250"/>
      <c r="CU1388" s="250"/>
      <c r="CV1388" s="250"/>
      <c r="CW1388" s="250"/>
      <c r="CX1388" s="250"/>
      <c r="CY1388" s="250"/>
      <c r="CZ1388" s="250"/>
      <c r="DA1388" s="250"/>
      <c r="DB1388" s="250"/>
      <c r="DC1388" s="250"/>
      <c r="DD1388" s="250"/>
      <c r="DE1388" s="250"/>
      <c r="DF1388" s="163"/>
      <c r="DG1388" s="163"/>
      <c r="DH1388" s="163"/>
      <c r="DI1388" s="163"/>
      <c r="DJ1388" s="163"/>
      <c r="DK1388" s="163"/>
      <c r="DL1388" s="163"/>
      <c r="DM1388" s="163"/>
      <c r="DN1388" s="163"/>
      <c r="DO1388" s="163"/>
      <c r="DP1388" s="163"/>
      <c r="DQ1388" s="163"/>
      <c r="DR1388" s="163"/>
      <c r="DS1388" s="163"/>
      <c r="DT1388" s="163"/>
      <c r="DU1388" s="163"/>
      <c r="DV1388" s="163"/>
      <c r="DW1388" s="163"/>
      <c r="DX1388" s="163"/>
      <c r="DY1388" s="163"/>
      <c r="DZ1388" s="163"/>
      <c r="EA1388" s="163"/>
      <c r="EB1388" s="163"/>
      <c r="EC1388" s="163"/>
      <c r="ED1388" s="163"/>
      <c r="EE1388" s="163"/>
      <c r="EF1388" s="163"/>
      <c r="EG1388" s="163"/>
      <c r="EH1388" s="163"/>
      <c r="EI1388" s="163"/>
      <c r="EJ1388" s="163"/>
      <c r="EK1388" s="163"/>
      <c r="EL1388" s="163"/>
      <c r="EM1388" s="163"/>
      <c r="EN1388" s="163"/>
      <c r="EO1388" s="163"/>
      <c r="EP1388" s="163"/>
      <c r="EQ1388" s="163"/>
      <c r="ER1388" s="163"/>
      <c r="ES1388" s="163"/>
      <c r="ET1388" s="163"/>
      <c r="EU1388" s="163"/>
      <c r="EV1388" s="163"/>
      <c r="EW1388" s="163"/>
      <c r="EX1388" s="163"/>
      <c r="EY1388" s="163"/>
      <c r="EZ1388" s="163"/>
      <c r="FA1388" s="163"/>
      <c r="FB1388" s="163"/>
      <c r="FC1388" s="163"/>
      <c r="FD1388" s="163"/>
      <c r="FE1388" s="163"/>
      <c r="FF1388" s="163"/>
      <c r="FG1388" s="163"/>
      <c r="FH1388" s="163"/>
      <c r="FI1388" s="163"/>
      <c r="FJ1388" s="163"/>
      <c r="FK1388" s="163"/>
      <c r="FL1388" s="168"/>
      <c r="FM1388" s="168"/>
      <c r="FN1388" s="168"/>
      <c r="FO1388" s="168"/>
      <c r="FP1388" s="168"/>
      <c r="FQ1388" s="168"/>
      <c r="FR1388" s="168"/>
    </row>
    <row r="1389" spans="1:190" s="167" customFormat="1" x14ac:dyDescent="0.2">
      <c r="B1389" s="150"/>
      <c r="D1389" s="476"/>
      <c r="E1389" s="305"/>
      <c r="F1389" s="305"/>
      <c r="G1389" s="305"/>
      <c r="H1389" s="250"/>
      <c r="I1389" s="250"/>
      <c r="J1389" s="250"/>
      <c r="K1389" s="250"/>
      <c r="L1389" s="250"/>
      <c r="M1389" s="250"/>
      <c r="N1389" s="250"/>
      <c r="O1389" s="250"/>
      <c r="P1389" s="250"/>
      <c r="Q1389" s="250"/>
      <c r="R1389" s="250"/>
      <c r="S1389" s="250"/>
      <c r="T1389" s="250"/>
      <c r="U1389" s="250"/>
      <c r="V1389" s="250"/>
      <c r="W1389" s="250"/>
      <c r="X1389" s="250"/>
      <c r="Y1389" s="250"/>
      <c r="Z1389" s="250"/>
      <c r="AA1389" s="250"/>
      <c r="AB1389" s="250"/>
      <c r="AC1389" s="250"/>
      <c r="AD1389" s="250"/>
      <c r="AE1389" s="250"/>
      <c r="AF1389" s="250"/>
      <c r="AG1389" s="250"/>
      <c r="AH1389" s="250"/>
      <c r="AI1389" s="250"/>
      <c r="AJ1389" s="250"/>
      <c r="AK1389" s="250"/>
      <c r="AL1389" s="250"/>
      <c r="AM1389" s="250"/>
      <c r="AN1389" s="250"/>
      <c r="AO1389" s="250"/>
      <c r="AP1389" s="250"/>
      <c r="AQ1389" s="250"/>
      <c r="AR1389" s="250"/>
      <c r="AS1389" s="250"/>
      <c r="AT1389" s="250"/>
      <c r="AU1389" s="250"/>
      <c r="AV1389" s="250"/>
      <c r="AW1389" s="291"/>
      <c r="AX1389" s="291"/>
      <c r="AY1389" s="291"/>
      <c r="AZ1389" s="291"/>
      <c r="BA1389" s="250"/>
      <c r="BB1389" s="250"/>
      <c r="BC1389" s="250"/>
      <c r="BD1389" s="250"/>
      <c r="BE1389" s="250"/>
      <c r="BF1389" s="250"/>
      <c r="BG1389" s="250"/>
      <c r="BH1389" s="250"/>
      <c r="BI1389" s="250"/>
      <c r="BJ1389" s="250"/>
      <c r="BK1389" s="250"/>
      <c r="BL1389" s="250"/>
      <c r="BM1389" s="250"/>
      <c r="BN1389" s="250"/>
      <c r="BO1389" s="250"/>
      <c r="BP1389" s="250"/>
      <c r="BQ1389" s="250"/>
      <c r="BR1389" s="250"/>
      <c r="BS1389" s="250"/>
      <c r="BT1389" s="250"/>
      <c r="BU1389" s="250"/>
      <c r="BV1389" s="250"/>
      <c r="BW1389" s="250"/>
      <c r="BX1389" s="250"/>
      <c r="BY1389" s="250"/>
      <c r="BZ1389" s="250"/>
      <c r="CA1389" s="250"/>
      <c r="CB1389" s="250"/>
      <c r="CC1389" s="250"/>
      <c r="CD1389" s="250"/>
      <c r="CE1389" s="250"/>
      <c r="CF1389" s="250"/>
      <c r="CG1389" s="250"/>
      <c r="CH1389" s="250"/>
      <c r="CI1389" s="250"/>
      <c r="CJ1389" s="250"/>
      <c r="CK1389" s="250"/>
      <c r="CL1389" s="250"/>
      <c r="CM1389" s="250"/>
      <c r="CN1389" s="250"/>
      <c r="CO1389" s="250"/>
      <c r="CP1389" s="250"/>
      <c r="CQ1389" s="250"/>
      <c r="CR1389" s="250"/>
      <c r="CS1389" s="250"/>
      <c r="CT1389" s="250"/>
      <c r="CU1389" s="250"/>
      <c r="CV1389" s="250"/>
      <c r="CW1389" s="250"/>
      <c r="CX1389" s="250"/>
      <c r="CY1389" s="250"/>
      <c r="CZ1389" s="250"/>
      <c r="DA1389" s="250"/>
      <c r="DB1389" s="250"/>
      <c r="DC1389" s="250"/>
      <c r="DD1389" s="250"/>
      <c r="DE1389" s="250"/>
      <c r="DF1389" s="163"/>
      <c r="DG1389" s="163"/>
      <c r="DH1389" s="163"/>
      <c r="DI1389" s="163"/>
      <c r="DJ1389" s="163"/>
      <c r="DK1389" s="163"/>
      <c r="DL1389" s="163"/>
      <c r="DM1389" s="163"/>
      <c r="DN1389" s="163"/>
      <c r="DO1389" s="163"/>
      <c r="DP1389" s="163"/>
      <c r="DQ1389" s="163"/>
      <c r="DR1389" s="163"/>
      <c r="DS1389" s="163"/>
      <c r="DT1389" s="163"/>
      <c r="DU1389" s="163"/>
      <c r="DV1389" s="163"/>
      <c r="DW1389" s="163"/>
      <c r="DX1389" s="163"/>
      <c r="DY1389" s="163"/>
      <c r="DZ1389" s="163"/>
      <c r="EA1389" s="163"/>
      <c r="EB1389" s="163"/>
      <c r="EC1389" s="163"/>
      <c r="ED1389" s="163"/>
      <c r="EE1389" s="163"/>
      <c r="EF1389" s="163"/>
      <c r="EG1389" s="163"/>
      <c r="EH1389" s="163"/>
      <c r="EI1389" s="163"/>
      <c r="EJ1389" s="163"/>
      <c r="EK1389" s="163"/>
      <c r="EL1389" s="163"/>
      <c r="EM1389" s="163"/>
      <c r="EN1389" s="163"/>
      <c r="EO1389" s="163"/>
      <c r="EP1389" s="163"/>
      <c r="EQ1389" s="163"/>
      <c r="ER1389" s="163"/>
      <c r="ES1389" s="163"/>
      <c r="ET1389" s="163"/>
      <c r="EU1389" s="163"/>
      <c r="EV1389" s="163"/>
      <c r="EW1389" s="163"/>
      <c r="EX1389" s="163"/>
      <c r="EY1389" s="163"/>
      <c r="EZ1389" s="163"/>
      <c r="FA1389" s="163"/>
      <c r="FB1389" s="163"/>
      <c r="FC1389" s="163"/>
      <c r="FD1389" s="163"/>
      <c r="FE1389" s="163"/>
      <c r="FF1389" s="163"/>
      <c r="FG1389" s="163"/>
      <c r="FH1389" s="163"/>
      <c r="FI1389" s="163"/>
      <c r="FJ1389" s="163"/>
      <c r="FK1389" s="163"/>
      <c r="FL1389" s="168"/>
      <c r="FM1389" s="168"/>
      <c r="FN1389" s="168"/>
      <c r="FO1389" s="168"/>
      <c r="FP1389" s="168"/>
      <c r="FQ1389" s="168"/>
      <c r="FR1389" s="168"/>
    </row>
    <row r="1390" spans="1:190" s="167" customFormat="1" x14ac:dyDescent="0.2">
      <c r="B1390" s="233"/>
      <c r="D1390" s="482"/>
      <c r="E1390" s="306"/>
      <c r="F1390" s="306"/>
      <c r="G1390" s="306"/>
      <c r="H1390" s="165"/>
      <c r="I1390" s="165"/>
      <c r="J1390" s="165"/>
      <c r="K1390" s="165"/>
      <c r="L1390" s="165"/>
      <c r="M1390" s="165"/>
      <c r="N1390" s="165"/>
      <c r="O1390" s="165"/>
      <c r="P1390" s="165"/>
      <c r="Q1390" s="165"/>
      <c r="R1390" s="165"/>
      <c r="S1390" s="165"/>
      <c r="T1390" s="165"/>
      <c r="U1390" s="165"/>
      <c r="V1390" s="165"/>
      <c r="W1390" s="165"/>
      <c r="X1390" s="165"/>
      <c r="Y1390" s="250"/>
      <c r="Z1390" s="250"/>
      <c r="AA1390" s="250"/>
      <c r="AB1390" s="250"/>
      <c r="AC1390" s="250"/>
      <c r="AD1390" s="250"/>
      <c r="AE1390" s="250"/>
      <c r="AF1390" s="250"/>
      <c r="AG1390" s="250"/>
      <c r="AH1390" s="250"/>
      <c r="AI1390" s="250"/>
      <c r="AJ1390" s="250"/>
      <c r="AK1390" s="250"/>
      <c r="AL1390" s="250"/>
      <c r="AM1390" s="250"/>
      <c r="AN1390" s="250"/>
      <c r="AO1390" s="250"/>
      <c r="AP1390" s="250"/>
      <c r="AQ1390" s="250"/>
      <c r="AR1390" s="250"/>
      <c r="AS1390" s="250"/>
      <c r="AT1390" s="250"/>
      <c r="AU1390" s="250"/>
      <c r="AV1390" s="250"/>
      <c r="AW1390" s="291"/>
      <c r="AX1390" s="291"/>
      <c r="AY1390" s="291"/>
      <c r="AZ1390" s="291"/>
      <c r="BA1390" s="250"/>
      <c r="BB1390" s="250"/>
      <c r="BC1390" s="250"/>
      <c r="BD1390" s="250"/>
      <c r="BE1390" s="250"/>
      <c r="BF1390" s="250"/>
      <c r="BG1390" s="250"/>
      <c r="BH1390" s="250"/>
      <c r="BI1390" s="250"/>
      <c r="BJ1390" s="250"/>
      <c r="BK1390" s="250"/>
      <c r="BL1390" s="250"/>
      <c r="BM1390" s="250"/>
      <c r="BN1390" s="250"/>
      <c r="BO1390" s="250"/>
      <c r="BP1390" s="250"/>
      <c r="BQ1390" s="250"/>
      <c r="BR1390" s="250"/>
      <c r="BS1390" s="250"/>
      <c r="BT1390" s="250"/>
      <c r="BU1390" s="250"/>
      <c r="BV1390" s="250"/>
      <c r="BW1390" s="250"/>
      <c r="BX1390" s="250"/>
      <c r="BY1390" s="250"/>
      <c r="BZ1390" s="250"/>
      <c r="CA1390" s="250"/>
      <c r="CB1390" s="250"/>
      <c r="CC1390" s="250"/>
      <c r="CD1390" s="250"/>
      <c r="CE1390" s="250"/>
      <c r="CF1390" s="250"/>
      <c r="CG1390" s="250"/>
      <c r="CH1390" s="250"/>
      <c r="CI1390" s="250"/>
      <c r="CJ1390" s="250"/>
      <c r="CK1390" s="250"/>
      <c r="CL1390" s="250"/>
      <c r="CM1390" s="250"/>
      <c r="CN1390" s="250"/>
      <c r="CO1390" s="250"/>
      <c r="CP1390" s="250"/>
      <c r="CQ1390" s="250"/>
      <c r="CR1390" s="250"/>
      <c r="CS1390" s="250"/>
      <c r="CT1390" s="250"/>
      <c r="CU1390" s="250"/>
      <c r="CV1390" s="250"/>
      <c r="CW1390" s="250"/>
      <c r="CX1390" s="250"/>
      <c r="CY1390" s="250"/>
      <c r="CZ1390" s="250"/>
      <c r="DA1390" s="250"/>
      <c r="DB1390" s="250"/>
      <c r="DC1390" s="250"/>
      <c r="DD1390" s="250"/>
      <c r="DE1390" s="250"/>
      <c r="DF1390" s="163"/>
      <c r="DG1390" s="163"/>
      <c r="DH1390" s="163"/>
      <c r="DI1390" s="163"/>
      <c r="DJ1390" s="163"/>
      <c r="DK1390" s="163"/>
      <c r="DL1390" s="163"/>
      <c r="DM1390" s="163"/>
      <c r="DN1390" s="163"/>
      <c r="DO1390" s="163"/>
      <c r="DP1390" s="163"/>
      <c r="DQ1390" s="163"/>
      <c r="DR1390" s="163"/>
      <c r="DS1390" s="163"/>
      <c r="DT1390" s="163"/>
      <c r="DU1390" s="163"/>
      <c r="DV1390" s="163"/>
      <c r="DW1390" s="163"/>
      <c r="DX1390" s="163"/>
      <c r="DY1390" s="163"/>
      <c r="DZ1390" s="163"/>
      <c r="EA1390" s="163"/>
      <c r="EB1390" s="163"/>
      <c r="EC1390" s="163"/>
      <c r="ED1390" s="163"/>
      <c r="EE1390" s="163"/>
      <c r="EF1390" s="163"/>
      <c r="EG1390" s="163"/>
      <c r="EH1390" s="163"/>
      <c r="EI1390" s="163"/>
      <c r="EJ1390" s="163"/>
      <c r="EK1390" s="163"/>
      <c r="EL1390" s="163"/>
      <c r="EM1390" s="163"/>
      <c r="EN1390" s="163"/>
      <c r="EO1390" s="163"/>
      <c r="EP1390" s="163"/>
      <c r="EQ1390" s="163"/>
      <c r="ER1390" s="163"/>
      <c r="ES1390" s="163"/>
      <c r="ET1390" s="163"/>
      <c r="EU1390" s="163"/>
      <c r="EV1390" s="163"/>
      <c r="EW1390" s="163"/>
      <c r="EX1390" s="163"/>
      <c r="EY1390" s="163"/>
      <c r="EZ1390" s="163"/>
      <c r="FA1390" s="163"/>
      <c r="FB1390" s="163"/>
      <c r="FC1390" s="163"/>
      <c r="FD1390" s="163"/>
      <c r="FE1390" s="163"/>
      <c r="FF1390" s="163"/>
      <c r="FG1390" s="163"/>
      <c r="FH1390" s="163"/>
      <c r="FI1390" s="163"/>
      <c r="FJ1390" s="163"/>
      <c r="FK1390" s="163"/>
      <c r="FL1390" s="168"/>
      <c r="FM1390" s="168"/>
      <c r="FN1390" s="168"/>
      <c r="FO1390" s="168"/>
      <c r="FP1390" s="168"/>
      <c r="FQ1390" s="168"/>
      <c r="FR1390" s="168"/>
    </row>
    <row r="1391" spans="1:190" s="167" customFormat="1" x14ac:dyDescent="0.2">
      <c r="B1391" s="233"/>
      <c r="D1391" s="482"/>
      <c r="E1391" s="306"/>
      <c r="F1391" s="306"/>
      <c r="G1391" s="306"/>
      <c r="H1391" s="165"/>
      <c r="I1391" s="165"/>
      <c r="J1391" s="165"/>
      <c r="K1391" s="165"/>
      <c r="L1391" s="165"/>
      <c r="M1391" s="165"/>
      <c r="N1391" s="165"/>
      <c r="O1391" s="165"/>
      <c r="P1391" s="165"/>
      <c r="Q1391" s="165"/>
      <c r="R1391" s="165"/>
      <c r="S1391" s="165"/>
      <c r="T1391" s="165"/>
      <c r="U1391" s="165"/>
      <c r="V1391" s="165"/>
      <c r="W1391" s="165"/>
      <c r="X1391" s="165"/>
      <c r="Y1391" s="250"/>
      <c r="Z1391" s="250"/>
      <c r="AA1391" s="250"/>
      <c r="AB1391" s="250"/>
      <c r="AC1391" s="250"/>
      <c r="AD1391" s="250"/>
      <c r="AE1391" s="250"/>
      <c r="AF1391" s="250"/>
      <c r="AG1391" s="250"/>
      <c r="AH1391" s="250"/>
      <c r="AI1391" s="250"/>
      <c r="AJ1391" s="250"/>
      <c r="AK1391" s="250"/>
      <c r="AL1391" s="250"/>
      <c r="AM1391" s="250"/>
      <c r="AN1391" s="250"/>
      <c r="AO1391" s="250"/>
      <c r="AP1391" s="250"/>
      <c r="AQ1391" s="250"/>
      <c r="AR1391" s="250"/>
      <c r="AS1391" s="250"/>
      <c r="AT1391" s="250"/>
      <c r="AU1391" s="250"/>
      <c r="AV1391" s="250"/>
      <c r="AW1391" s="291"/>
      <c r="AX1391" s="291"/>
      <c r="AY1391" s="291"/>
      <c r="AZ1391" s="291"/>
      <c r="BA1391" s="250"/>
      <c r="BB1391" s="250"/>
      <c r="BC1391" s="250"/>
      <c r="BD1391" s="250"/>
      <c r="BE1391" s="250"/>
      <c r="BF1391" s="250"/>
      <c r="BG1391" s="250"/>
      <c r="BH1391" s="250"/>
      <c r="BI1391" s="250"/>
      <c r="BJ1391" s="250"/>
      <c r="BK1391" s="250"/>
      <c r="BL1391" s="250"/>
      <c r="BM1391" s="250"/>
      <c r="BN1391" s="250"/>
      <c r="BO1391" s="250"/>
      <c r="BP1391" s="250"/>
      <c r="BQ1391" s="250"/>
      <c r="BR1391" s="250"/>
      <c r="BS1391" s="250"/>
      <c r="BT1391" s="250"/>
      <c r="BU1391" s="250"/>
      <c r="BV1391" s="250"/>
      <c r="BW1391" s="250"/>
      <c r="BX1391" s="250"/>
      <c r="BY1391" s="250"/>
      <c r="BZ1391" s="250"/>
      <c r="CA1391" s="250"/>
      <c r="CB1391" s="250"/>
      <c r="CC1391" s="250"/>
      <c r="CD1391" s="250"/>
      <c r="CE1391" s="250"/>
      <c r="CF1391" s="250"/>
      <c r="CG1391" s="250"/>
      <c r="CH1391" s="250"/>
      <c r="CI1391" s="250"/>
      <c r="CJ1391" s="250"/>
      <c r="CK1391" s="250"/>
      <c r="CL1391" s="250"/>
      <c r="CM1391" s="250"/>
      <c r="CN1391" s="250"/>
      <c r="CO1391" s="250"/>
      <c r="CP1391" s="250"/>
      <c r="CQ1391" s="250"/>
      <c r="CR1391" s="250"/>
      <c r="CS1391" s="250"/>
      <c r="CT1391" s="250"/>
      <c r="CU1391" s="250"/>
      <c r="CV1391" s="250"/>
      <c r="CW1391" s="250"/>
      <c r="CX1391" s="250"/>
      <c r="CY1391" s="250"/>
      <c r="CZ1391" s="250"/>
      <c r="DA1391" s="250"/>
      <c r="DB1391" s="250"/>
      <c r="DC1391" s="250"/>
      <c r="DD1391" s="250"/>
      <c r="DE1391" s="250"/>
      <c r="DF1391" s="163"/>
      <c r="DG1391" s="163"/>
      <c r="DH1391" s="163"/>
      <c r="DI1391" s="163"/>
      <c r="DJ1391" s="163"/>
      <c r="DK1391" s="163"/>
      <c r="DL1391" s="163"/>
      <c r="DM1391" s="163"/>
      <c r="DN1391" s="163"/>
      <c r="DO1391" s="163"/>
      <c r="DP1391" s="163"/>
      <c r="DQ1391" s="163"/>
      <c r="DR1391" s="163"/>
      <c r="DS1391" s="163"/>
      <c r="DT1391" s="163"/>
      <c r="DU1391" s="163"/>
      <c r="DV1391" s="163"/>
      <c r="DW1391" s="163"/>
      <c r="DX1391" s="163"/>
      <c r="DY1391" s="163"/>
      <c r="DZ1391" s="163"/>
      <c r="EA1391" s="163"/>
      <c r="EB1391" s="163"/>
      <c r="EC1391" s="163"/>
      <c r="ED1391" s="163"/>
      <c r="EE1391" s="163"/>
      <c r="EF1391" s="163"/>
      <c r="EG1391" s="163"/>
      <c r="EH1391" s="163"/>
      <c r="EI1391" s="163"/>
      <c r="EJ1391" s="163"/>
      <c r="EK1391" s="163"/>
      <c r="EL1391" s="163"/>
      <c r="EM1391" s="163"/>
      <c r="EN1391" s="163"/>
      <c r="EO1391" s="163"/>
      <c r="EP1391" s="163"/>
      <c r="EQ1391" s="163"/>
      <c r="ER1391" s="163"/>
      <c r="ES1391" s="163"/>
      <c r="ET1391" s="163"/>
      <c r="EU1391" s="163"/>
      <c r="EV1391" s="163"/>
      <c r="EW1391" s="163"/>
      <c r="EX1391" s="163"/>
      <c r="EY1391" s="163"/>
      <c r="EZ1391" s="163"/>
      <c r="FA1391" s="163"/>
      <c r="FB1391" s="163"/>
      <c r="FC1391" s="163"/>
      <c r="FD1391" s="163"/>
      <c r="FE1391" s="163"/>
      <c r="FF1391" s="163"/>
      <c r="FG1391" s="163"/>
      <c r="FH1391" s="163"/>
      <c r="FI1391" s="163"/>
      <c r="FJ1391" s="163"/>
      <c r="FK1391" s="163"/>
      <c r="FL1391" s="168"/>
      <c r="FM1391" s="168"/>
      <c r="FN1391" s="168"/>
      <c r="FO1391" s="168"/>
      <c r="FP1391" s="168"/>
      <c r="FQ1391" s="168"/>
      <c r="FR1391" s="168"/>
    </row>
    <row r="1392" spans="1:190" s="167" customFormat="1" x14ac:dyDescent="0.2">
      <c r="B1392" s="233"/>
      <c r="D1392" s="482"/>
      <c r="E1392" s="306"/>
      <c r="F1392" s="306"/>
      <c r="G1392" s="306"/>
      <c r="H1392" s="165"/>
      <c r="I1392" s="165"/>
      <c r="J1392" s="165"/>
      <c r="K1392" s="165"/>
      <c r="L1392" s="165"/>
      <c r="M1392" s="165"/>
      <c r="N1392" s="165"/>
      <c r="O1392" s="165"/>
      <c r="P1392" s="165"/>
      <c r="Q1392" s="165"/>
      <c r="R1392" s="165"/>
      <c r="S1392" s="165"/>
      <c r="T1392" s="165"/>
      <c r="U1392" s="165"/>
      <c r="V1392" s="165"/>
      <c r="W1392" s="165"/>
      <c r="X1392" s="165"/>
      <c r="Y1392" s="250"/>
      <c r="Z1392" s="250"/>
      <c r="AA1392" s="250"/>
      <c r="AB1392" s="250"/>
      <c r="AC1392" s="250"/>
      <c r="AD1392" s="250"/>
      <c r="AE1392" s="250"/>
      <c r="AF1392" s="250"/>
      <c r="AG1392" s="250"/>
      <c r="AH1392" s="250"/>
      <c r="AI1392" s="250"/>
      <c r="AJ1392" s="250"/>
      <c r="AK1392" s="250"/>
      <c r="AL1392" s="250"/>
      <c r="AM1392" s="250"/>
      <c r="AN1392" s="250"/>
      <c r="AO1392" s="250"/>
      <c r="AP1392" s="250"/>
      <c r="AQ1392" s="250"/>
      <c r="AR1392" s="250"/>
      <c r="AS1392" s="250"/>
      <c r="AT1392" s="250"/>
      <c r="AU1392" s="250"/>
      <c r="AV1392" s="250"/>
      <c r="AW1392" s="291"/>
      <c r="AX1392" s="291"/>
      <c r="AY1392" s="291"/>
      <c r="AZ1392" s="291"/>
      <c r="BA1392" s="250"/>
      <c r="BB1392" s="250"/>
      <c r="BC1392" s="250"/>
      <c r="BD1392" s="250"/>
      <c r="BE1392" s="250"/>
      <c r="BF1392" s="250"/>
      <c r="BG1392" s="250"/>
      <c r="BH1392" s="250"/>
      <c r="BI1392" s="250"/>
      <c r="BJ1392" s="250"/>
      <c r="BK1392" s="250"/>
      <c r="BL1392" s="250"/>
      <c r="BM1392" s="250"/>
      <c r="BN1392" s="250"/>
      <c r="BO1392" s="250"/>
      <c r="BP1392" s="250"/>
      <c r="BQ1392" s="250"/>
      <c r="BR1392" s="250"/>
      <c r="BS1392" s="250"/>
      <c r="BT1392" s="250"/>
      <c r="BU1392" s="250"/>
      <c r="BV1392" s="250"/>
      <c r="BW1392" s="250"/>
      <c r="BX1392" s="250"/>
      <c r="BY1392" s="250"/>
      <c r="BZ1392" s="250"/>
      <c r="CA1392" s="250"/>
      <c r="CB1392" s="250"/>
      <c r="CC1392" s="250"/>
      <c r="CD1392" s="250"/>
      <c r="CE1392" s="250"/>
      <c r="CF1392" s="250"/>
      <c r="CG1392" s="250"/>
      <c r="CH1392" s="250"/>
      <c r="CI1392" s="250"/>
      <c r="CJ1392" s="250"/>
      <c r="CK1392" s="250"/>
      <c r="CL1392" s="250"/>
      <c r="CM1392" s="250"/>
      <c r="CN1392" s="250"/>
      <c r="CO1392" s="250"/>
      <c r="CP1392" s="250"/>
      <c r="CQ1392" s="250"/>
      <c r="CR1392" s="250"/>
      <c r="CS1392" s="250"/>
      <c r="CT1392" s="250"/>
      <c r="CU1392" s="250"/>
      <c r="CV1392" s="250"/>
      <c r="CW1392" s="250"/>
      <c r="CX1392" s="250"/>
      <c r="CY1392" s="250"/>
      <c r="CZ1392" s="250"/>
      <c r="DA1392" s="250"/>
      <c r="DB1392" s="250"/>
      <c r="DC1392" s="250"/>
      <c r="DD1392" s="250"/>
      <c r="DE1392" s="250"/>
      <c r="DF1392" s="163"/>
      <c r="DG1392" s="163"/>
      <c r="DH1392" s="163"/>
      <c r="DI1392" s="163"/>
      <c r="DJ1392" s="163"/>
      <c r="DK1392" s="163"/>
      <c r="DL1392" s="163"/>
      <c r="DM1392" s="163"/>
      <c r="DN1392" s="163"/>
      <c r="DO1392" s="163"/>
      <c r="DP1392" s="163"/>
      <c r="DQ1392" s="163"/>
      <c r="DR1392" s="163"/>
      <c r="DS1392" s="163"/>
      <c r="DT1392" s="163"/>
      <c r="DU1392" s="163"/>
      <c r="DV1392" s="163"/>
      <c r="DW1392" s="163"/>
      <c r="DX1392" s="163"/>
      <c r="DY1392" s="163"/>
      <c r="DZ1392" s="163"/>
      <c r="EA1392" s="163"/>
      <c r="EB1392" s="163"/>
      <c r="EC1392" s="163"/>
      <c r="ED1392" s="163"/>
      <c r="EE1392" s="163"/>
      <c r="EF1392" s="163"/>
      <c r="EG1392" s="163"/>
      <c r="EH1392" s="163"/>
      <c r="EI1392" s="163"/>
      <c r="EJ1392" s="163"/>
      <c r="EK1392" s="163"/>
      <c r="EL1392" s="163"/>
      <c r="EM1392" s="163"/>
      <c r="EN1392" s="163"/>
      <c r="EO1392" s="163"/>
      <c r="EP1392" s="163"/>
      <c r="EQ1392" s="163"/>
      <c r="ER1392" s="163"/>
      <c r="ES1392" s="163"/>
      <c r="ET1392" s="163"/>
      <c r="EU1392" s="163"/>
      <c r="EV1392" s="163"/>
      <c r="EW1392" s="163"/>
      <c r="EX1392" s="163"/>
      <c r="EY1392" s="163"/>
      <c r="EZ1392" s="163"/>
      <c r="FA1392" s="163"/>
      <c r="FB1392" s="163"/>
      <c r="FC1392" s="163"/>
      <c r="FD1392" s="163"/>
      <c r="FE1392" s="163"/>
      <c r="FF1392" s="163"/>
      <c r="FG1392" s="163"/>
      <c r="FH1392" s="163"/>
      <c r="FI1392" s="163"/>
      <c r="FJ1392" s="163"/>
      <c r="FK1392" s="163"/>
      <c r="FL1392" s="168"/>
      <c r="FM1392" s="168"/>
      <c r="FN1392" s="168"/>
      <c r="FO1392" s="168"/>
      <c r="FP1392" s="168"/>
      <c r="FQ1392" s="168"/>
      <c r="FR1392" s="168"/>
    </row>
    <row r="1393" spans="1:190" s="167" customFormat="1" x14ac:dyDescent="0.2">
      <c r="B1393" s="233"/>
      <c r="D1393" s="482"/>
      <c r="E1393" s="306"/>
      <c r="F1393" s="306"/>
      <c r="G1393" s="306"/>
      <c r="H1393" s="165"/>
      <c r="I1393" s="165"/>
      <c r="J1393" s="165"/>
      <c r="K1393" s="165"/>
      <c r="L1393" s="165"/>
      <c r="M1393" s="165"/>
      <c r="N1393" s="165"/>
      <c r="O1393" s="165"/>
      <c r="P1393" s="165"/>
      <c r="Q1393" s="165"/>
      <c r="R1393" s="165"/>
      <c r="S1393" s="165"/>
      <c r="T1393" s="165"/>
      <c r="U1393" s="165"/>
      <c r="V1393" s="165"/>
      <c r="W1393" s="165"/>
      <c r="X1393" s="165"/>
      <c r="Y1393" s="250"/>
      <c r="Z1393" s="250"/>
      <c r="AA1393" s="250"/>
      <c r="AB1393" s="250"/>
      <c r="AC1393" s="250"/>
      <c r="AD1393" s="250"/>
      <c r="AE1393" s="250"/>
      <c r="AF1393" s="250"/>
      <c r="AG1393" s="250"/>
      <c r="AH1393" s="250"/>
      <c r="AI1393" s="250"/>
      <c r="AJ1393" s="250"/>
      <c r="AK1393" s="250"/>
      <c r="AL1393" s="250"/>
      <c r="AM1393" s="250"/>
      <c r="AN1393" s="250"/>
      <c r="AO1393" s="250"/>
      <c r="AP1393" s="250"/>
      <c r="AQ1393" s="250"/>
      <c r="AR1393" s="250"/>
      <c r="AS1393" s="250"/>
      <c r="AT1393" s="250"/>
      <c r="AU1393" s="250"/>
      <c r="AV1393" s="250"/>
      <c r="AW1393" s="291"/>
      <c r="AX1393" s="291"/>
      <c r="AY1393" s="291"/>
      <c r="AZ1393" s="291"/>
      <c r="BA1393" s="250"/>
      <c r="BB1393" s="250"/>
      <c r="BC1393" s="250"/>
      <c r="BD1393" s="250"/>
      <c r="BE1393" s="250"/>
      <c r="BF1393" s="250"/>
      <c r="BG1393" s="250"/>
      <c r="BH1393" s="250"/>
      <c r="BI1393" s="250"/>
      <c r="BJ1393" s="250"/>
      <c r="BK1393" s="250"/>
      <c r="BL1393" s="250"/>
      <c r="BM1393" s="250"/>
      <c r="BN1393" s="250"/>
      <c r="BO1393" s="250"/>
      <c r="BP1393" s="250"/>
      <c r="BQ1393" s="250"/>
      <c r="BR1393" s="250"/>
      <c r="BS1393" s="250"/>
      <c r="BT1393" s="250"/>
      <c r="BU1393" s="250"/>
      <c r="BV1393" s="250"/>
      <c r="BW1393" s="250"/>
      <c r="BX1393" s="250"/>
      <c r="BY1393" s="250"/>
      <c r="BZ1393" s="250"/>
      <c r="CA1393" s="250"/>
      <c r="CB1393" s="250"/>
      <c r="CC1393" s="250"/>
      <c r="CD1393" s="250"/>
      <c r="CE1393" s="250"/>
      <c r="CF1393" s="250"/>
      <c r="CG1393" s="250"/>
      <c r="CH1393" s="250"/>
      <c r="CI1393" s="250"/>
      <c r="CJ1393" s="250"/>
      <c r="CK1393" s="250"/>
      <c r="CL1393" s="250"/>
      <c r="CM1393" s="250"/>
      <c r="CN1393" s="250"/>
      <c r="CO1393" s="250"/>
      <c r="CP1393" s="250"/>
      <c r="CQ1393" s="250"/>
      <c r="CR1393" s="250"/>
      <c r="CS1393" s="250"/>
      <c r="CT1393" s="250"/>
      <c r="CU1393" s="250"/>
      <c r="CV1393" s="250"/>
      <c r="CW1393" s="250"/>
      <c r="CX1393" s="250"/>
      <c r="CY1393" s="250"/>
      <c r="CZ1393" s="250"/>
      <c r="DA1393" s="250"/>
      <c r="DB1393" s="250"/>
      <c r="DC1393" s="250"/>
      <c r="DD1393" s="250"/>
      <c r="DE1393" s="250"/>
      <c r="DF1393" s="163"/>
      <c r="DG1393" s="163"/>
      <c r="DH1393" s="163"/>
      <c r="DI1393" s="163"/>
      <c r="DJ1393" s="163"/>
      <c r="DK1393" s="163"/>
      <c r="DL1393" s="163"/>
      <c r="DM1393" s="163"/>
      <c r="DN1393" s="163"/>
      <c r="DO1393" s="163"/>
      <c r="DP1393" s="163"/>
      <c r="DQ1393" s="163"/>
      <c r="DR1393" s="163"/>
      <c r="DS1393" s="163"/>
      <c r="DT1393" s="163"/>
      <c r="DU1393" s="163"/>
      <c r="DV1393" s="163"/>
      <c r="DW1393" s="163"/>
      <c r="DX1393" s="163"/>
      <c r="DY1393" s="163"/>
      <c r="DZ1393" s="163"/>
      <c r="EA1393" s="163"/>
      <c r="EB1393" s="163"/>
      <c r="EC1393" s="163"/>
      <c r="ED1393" s="163"/>
      <c r="EE1393" s="163"/>
      <c r="EF1393" s="163"/>
      <c r="EG1393" s="163"/>
      <c r="EH1393" s="163"/>
      <c r="EI1393" s="163"/>
      <c r="EJ1393" s="163"/>
      <c r="EK1393" s="163"/>
      <c r="EL1393" s="163"/>
      <c r="EM1393" s="163"/>
      <c r="EN1393" s="163"/>
      <c r="EO1393" s="163"/>
      <c r="EP1393" s="163"/>
      <c r="EQ1393" s="163"/>
      <c r="ER1393" s="163"/>
      <c r="ES1393" s="163"/>
      <c r="ET1393" s="163"/>
      <c r="EU1393" s="163"/>
      <c r="EV1393" s="163"/>
      <c r="EW1393" s="163"/>
      <c r="EX1393" s="163"/>
      <c r="EY1393" s="163"/>
      <c r="EZ1393" s="163"/>
      <c r="FA1393" s="163"/>
      <c r="FB1393" s="163"/>
      <c r="FC1393" s="163"/>
      <c r="FD1393" s="163"/>
      <c r="FE1393" s="163"/>
      <c r="FF1393" s="163"/>
      <c r="FG1393" s="163"/>
      <c r="FH1393" s="163"/>
      <c r="FI1393" s="163"/>
      <c r="FJ1393" s="163"/>
      <c r="FK1393" s="163"/>
      <c r="FL1393" s="168"/>
      <c r="FM1393" s="168"/>
      <c r="FN1393" s="168"/>
      <c r="FO1393" s="168"/>
      <c r="FP1393" s="168"/>
      <c r="FQ1393" s="168"/>
      <c r="FR1393" s="168"/>
    </row>
    <row r="1394" spans="1:190" s="167" customFormat="1" x14ac:dyDescent="0.2">
      <c r="B1394" s="233"/>
      <c r="D1394" s="482"/>
      <c r="E1394" s="306"/>
      <c r="F1394" s="306"/>
      <c r="G1394" s="306"/>
      <c r="H1394" s="165"/>
      <c r="I1394" s="165"/>
      <c r="J1394" s="165"/>
      <c r="K1394" s="165"/>
      <c r="L1394" s="165"/>
      <c r="M1394" s="165"/>
      <c r="N1394" s="165"/>
      <c r="O1394" s="165"/>
      <c r="P1394" s="165"/>
      <c r="Q1394" s="165"/>
      <c r="R1394" s="165"/>
      <c r="S1394" s="165"/>
      <c r="T1394" s="165"/>
      <c r="U1394" s="165"/>
      <c r="V1394" s="165"/>
      <c r="W1394" s="165"/>
      <c r="X1394" s="165"/>
      <c r="Y1394" s="250"/>
      <c r="Z1394" s="250"/>
      <c r="AA1394" s="250"/>
      <c r="AB1394" s="250"/>
      <c r="AC1394" s="250"/>
      <c r="AD1394" s="250"/>
      <c r="AE1394" s="250"/>
      <c r="AF1394" s="250"/>
      <c r="AG1394" s="250"/>
      <c r="AH1394" s="250"/>
      <c r="AI1394" s="250"/>
      <c r="AJ1394" s="250"/>
      <c r="AK1394" s="250"/>
      <c r="AL1394" s="250"/>
      <c r="AM1394" s="250"/>
      <c r="AN1394" s="250"/>
      <c r="AO1394" s="250"/>
      <c r="AP1394" s="250"/>
      <c r="AQ1394" s="250"/>
      <c r="AR1394" s="250"/>
      <c r="AS1394" s="250"/>
      <c r="AT1394" s="250"/>
      <c r="AU1394" s="250"/>
      <c r="AV1394" s="250"/>
      <c r="AW1394" s="291"/>
      <c r="AX1394" s="291"/>
      <c r="AY1394" s="291"/>
      <c r="AZ1394" s="291"/>
      <c r="BA1394" s="250"/>
      <c r="BB1394" s="250"/>
      <c r="BC1394" s="250"/>
      <c r="BD1394" s="250"/>
      <c r="BE1394" s="250"/>
      <c r="BF1394" s="250"/>
      <c r="BG1394" s="250"/>
      <c r="BH1394" s="250"/>
      <c r="BI1394" s="250"/>
      <c r="BJ1394" s="250"/>
      <c r="BK1394" s="250"/>
      <c r="BL1394" s="250"/>
      <c r="BM1394" s="250"/>
      <c r="BN1394" s="250"/>
      <c r="BO1394" s="250"/>
      <c r="BP1394" s="250"/>
      <c r="BQ1394" s="250"/>
      <c r="BR1394" s="250"/>
      <c r="BS1394" s="250"/>
      <c r="BT1394" s="250"/>
      <c r="BU1394" s="250"/>
      <c r="BV1394" s="250"/>
      <c r="BW1394" s="250"/>
      <c r="BX1394" s="250"/>
      <c r="BY1394" s="250"/>
      <c r="BZ1394" s="250"/>
      <c r="CA1394" s="250"/>
      <c r="CB1394" s="250"/>
      <c r="CC1394" s="250"/>
      <c r="CD1394" s="250"/>
      <c r="CE1394" s="250"/>
      <c r="CF1394" s="250"/>
      <c r="CG1394" s="250"/>
      <c r="CH1394" s="250"/>
      <c r="CI1394" s="250"/>
      <c r="CJ1394" s="250"/>
      <c r="CK1394" s="250"/>
      <c r="CL1394" s="250"/>
      <c r="CM1394" s="250"/>
      <c r="CN1394" s="250"/>
      <c r="CO1394" s="250"/>
      <c r="CP1394" s="250"/>
      <c r="CQ1394" s="250"/>
      <c r="CR1394" s="250"/>
      <c r="CS1394" s="250"/>
      <c r="CT1394" s="250"/>
      <c r="CU1394" s="250"/>
      <c r="CV1394" s="250"/>
      <c r="CW1394" s="250"/>
      <c r="CX1394" s="250"/>
      <c r="CY1394" s="250"/>
      <c r="CZ1394" s="250"/>
      <c r="DA1394" s="250"/>
      <c r="DB1394" s="250"/>
      <c r="DC1394" s="250"/>
      <c r="DD1394" s="250"/>
      <c r="DE1394" s="250"/>
      <c r="DF1394" s="163"/>
      <c r="DG1394" s="163"/>
      <c r="DH1394" s="163"/>
      <c r="DI1394" s="163"/>
      <c r="DJ1394" s="163"/>
      <c r="DK1394" s="163"/>
      <c r="DL1394" s="163"/>
      <c r="DM1394" s="163"/>
      <c r="DN1394" s="163"/>
      <c r="DO1394" s="163"/>
      <c r="DP1394" s="163"/>
      <c r="DQ1394" s="163"/>
      <c r="DR1394" s="163"/>
      <c r="DS1394" s="163"/>
      <c r="DT1394" s="163"/>
      <c r="DU1394" s="163"/>
      <c r="DV1394" s="163"/>
      <c r="DW1394" s="163"/>
      <c r="DX1394" s="163"/>
      <c r="DY1394" s="163"/>
      <c r="DZ1394" s="163"/>
      <c r="EA1394" s="163"/>
      <c r="EB1394" s="163"/>
      <c r="EC1394" s="163"/>
      <c r="ED1394" s="163"/>
      <c r="EE1394" s="163"/>
      <c r="EF1394" s="163"/>
      <c r="EG1394" s="163"/>
      <c r="EH1394" s="163"/>
      <c r="EI1394" s="163"/>
      <c r="EJ1394" s="163"/>
      <c r="EK1394" s="163"/>
      <c r="EL1394" s="163"/>
      <c r="EM1394" s="163"/>
      <c r="EN1394" s="163"/>
      <c r="EO1394" s="163"/>
      <c r="EP1394" s="163"/>
      <c r="EQ1394" s="163"/>
      <c r="ER1394" s="163"/>
      <c r="ES1394" s="163"/>
      <c r="ET1394" s="163"/>
      <c r="EU1394" s="163"/>
      <c r="EV1394" s="163"/>
      <c r="EW1394" s="163"/>
      <c r="EX1394" s="163"/>
      <c r="EY1394" s="163"/>
      <c r="EZ1394" s="163"/>
      <c r="FA1394" s="163"/>
      <c r="FB1394" s="163"/>
      <c r="FC1394" s="163"/>
      <c r="FD1394" s="163"/>
      <c r="FE1394" s="163"/>
      <c r="FF1394" s="163"/>
      <c r="FG1394" s="163"/>
      <c r="FH1394" s="163"/>
      <c r="FI1394" s="163"/>
      <c r="FJ1394" s="163"/>
      <c r="FK1394" s="163"/>
      <c r="FL1394" s="168"/>
      <c r="FM1394" s="168"/>
      <c r="FN1394" s="168"/>
      <c r="FO1394" s="168"/>
      <c r="FP1394" s="168"/>
      <c r="FQ1394" s="168"/>
      <c r="FR1394" s="168"/>
    </row>
    <row r="1395" spans="1:190" s="167" customFormat="1" x14ac:dyDescent="0.2">
      <c r="D1395" s="168"/>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250"/>
      <c r="AE1395" s="250"/>
      <c r="AF1395" s="250"/>
      <c r="AG1395" s="250"/>
      <c r="AH1395" s="250"/>
      <c r="AI1395" s="250"/>
      <c r="AJ1395" s="250"/>
      <c r="AK1395" s="250"/>
      <c r="AL1395" s="250"/>
      <c r="AM1395" s="250"/>
      <c r="AN1395" s="250"/>
      <c r="AO1395" s="250"/>
      <c r="AP1395" s="250"/>
      <c r="AQ1395" s="250"/>
      <c r="AR1395" s="250"/>
      <c r="AS1395" s="250"/>
      <c r="AT1395" s="250"/>
      <c r="AU1395" s="250"/>
      <c r="AV1395" s="250"/>
      <c r="AW1395" s="291"/>
      <c r="AX1395" s="291"/>
      <c r="AY1395" s="291"/>
      <c r="AZ1395" s="291"/>
      <c r="BA1395" s="250"/>
      <c r="BB1395" s="250"/>
      <c r="BC1395" s="250"/>
      <c r="BD1395" s="250"/>
      <c r="BE1395" s="250"/>
      <c r="BF1395" s="250"/>
      <c r="BG1395" s="250"/>
      <c r="BH1395" s="250"/>
      <c r="BI1395" s="250"/>
      <c r="BJ1395" s="250"/>
      <c r="BK1395" s="250"/>
      <c r="BL1395" s="250"/>
      <c r="BM1395" s="250"/>
      <c r="BN1395" s="250"/>
      <c r="BO1395" s="250"/>
      <c r="BP1395" s="250"/>
      <c r="BQ1395" s="250"/>
      <c r="BR1395" s="250"/>
      <c r="BS1395" s="250"/>
      <c r="BT1395" s="250"/>
      <c r="BU1395" s="250"/>
      <c r="BV1395" s="250"/>
      <c r="BW1395" s="250"/>
      <c r="BX1395" s="250"/>
      <c r="BY1395" s="250"/>
      <c r="BZ1395" s="250"/>
      <c r="CA1395" s="250"/>
      <c r="CB1395" s="250"/>
      <c r="CC1395" s="250"/>
      <c r="CD1395" s="250"/>
      <c r="CE1395" s="250"/>
      <c r="CF1395" s="250"/>
      <c r="CG1395" s="250"/>
      <c r="CH1395" s="250"/>
      <c r="CI1395" s="250"/>
      <c r="CJ1395" s="250"/>
      <c r="CK1395" s="250"/>
      <c r="CL1395" s="250"/>
      <c r="CM1395" s="250"/>
      <c r="CN1395" s="250"/>
      <c r="CO1395" s="250"/>
      <c r="CP1395" s="250"/>
      <c r="CQ1395" s="250"/>
      <c r="CR1395" s="250"/>
      <c r="CS1395" s="250"/>
      <c r="CT1395" s="250"/>
      <c r="CU1395" s="250"/>
      <c r="CV1395" s="250"/>
      <c r="CW1395" s="250"/>
      <c r="CX1395" s="250"/>
      <c r="CY1395" s="250"/>
      <c r="CZ1395" s="250"/>
      <c r="DA1395" s="250"/>
      <c r="DB1395" s="250"/>
      <c r="DC1395" s="250"/>
      <c r="DD1395" s="250"/>
      <c r="DE1395" s="250"/>
      <c r="DF1395" s="163"/>
      <c r="DG1395" s="163"/>
      <c r="DH1395" s="163"/>
      <c r="DI1395" s="163"/>
      <c r="DJ1395" s="163"/>
      <c r="DK1395" s="163"/>
      <c r="DL1395" s="163"/>
      <c r="DM1395" s="163"/>
      <c r="DN1395" s="163"/>
      <c r="DO1395" s="163"/>
      <c r="DP1395" s="163"/>
      <c r="DQ1395" s="163"/>
      <c r="DR1395" s="163"/>
      <c r="DS1395" s="163"/>
      <c r="DT1395" s="163"/>
      <c r="DU1395" s="163"/>
      <c r="DV1395" s="163"/>
      <c r="DW1395" s="163"/>
      <c r="DX1395" s="163"/>
      <c r="DY1395" s="163"/>
      <c r="DZ1395" s="163"/>
      <c r="EA1395" s="163"/>
      <c r="EB1395" s="163"/>
      <c r="EC1395" s="163"/>
      <c r="ED1395" s="163"/>
      <c r="EE1395" s="163"/>
      <c r="EF1395" s="163"/>
      <c r="EG1395" s="163"/>
      <c r="EH1395" s="163"/>
      <c r="EI1395" s="163"/>
      <c r="EJ1395" s="163"/>
      <c r="EK1395" s="163"/>
      <c r="EL1395" s="163"/>
      <c r="EM1395" s="163"/>
      <c r="EN1395" s="163"/>
      <c r="EO1395" s="163"/>
      <c r="EP1395" s="163"/>
      <c r="EQ1395" s="163"/>
      <c r="ER1395" s="163"/>
      <c r="ES1395" s="163"/>
      <c r="ET1395" s="163"/>
      <c r="EU1395" s="163"/>
      <c r="EV1395" s="163"/>
      <c r="EW1395" s="163"/>
      <c r="EX1395" s="163"/>
      <c r="EY1395" s="163"/>
      <c r="EZ1395" s="163"/>
      <c r="FA1395" s="163"/>
      <c r="FB1395" s="163"/>
      <c r="FC1395" s="163"/>
      <c r="FD1395" s="163"/>
      <c r="FE1395" s="163"/>
      <c r="FF1395" s="163"/>
      <c r="FG1395" s="163"/>
      <c r="FH1395" s="163"/>
      <c r="FI1395" s="163"/>
      <c r="FJ1395" s="163"/>
      <c r="FK1395" s="163"/>
      <c r="FL1395" s="168"/>
      <c r="FM1395" s="168"/>
      <c r="FN1395" s="168"/>
      <c r="FO1395" s="168"/>
      <c r="FP1395" s="168"/>
      <c r="FQ1395" s="168"/>
      <c r="FR1395" s="168"/>
    </row>
    <row r="1396" spans="1:190" s="167" customFormat="1" x14ac:dyDescent="0.2">
      <c r="D1396" s="168"/>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250"/>
      <c r="AE1396" s="250"/>
      <c r="AF1396" s="250"/>
      <c r="AG1396" s="250"/>
      <c r="AH1396" s="250"/>
      <c r="AI1396" s="250"/>
      <c r="AJ1396" s="250"/>
      <c r="AK1396" s="250"/>
      <c r="AL1396" s="250"/>
      <c r="AM1396" s="250"/>
      <c r="AN1396" s="250"/>
      <c r="AO1396" s="250"/>
      <c r="AP1396" s="250"/>
      <c r="AQ1396" s="250"/>
      <c r="AR1396" s="250"/>
      <c r="AS1396" s="250"/>
      <c r="AT1396" s="250"/>
      <c r="AU1396" s="250"/>
      <c r="AV1396" s="250"/>
      <c r="AW1396" s="291"/>
      <c r="AX1396" s="291"/>
      <c r="AY1396" s="291"/>
      <c r="AZ1396" s="291"/>
      <c r="BA1396" s="250"/>
      <c r="BB1396" s="250"/>
      <c r="BC1396" s="250"/>
      <c r="BD1396" s="250"/>
      <c r="BE1396" s="250"/>
      <c r="BF1396" s="250"/>
      <c r="BG1396" s="250"/>
      <c r="BH1396" s="250"/>
      <c r="BI1396" s="250"/>
      <c r="BJ1396" s="250"/>
      <c r="BK1396" s="250"/>
      <c r="BL1396" s="250"/>
      <c r="BM1396" s="250"/>
      <c r="BN1396" s="250"/>
      <c r="BO1396" s="250"/>
      <c r="BP1396" s="250"/>
      <c r="BQ1396" s="250"/>
      <c r="BR1396" s="250"/>
      <c r="BS1396" s="250"/>
      <c r="BT1396" s="250"/>
      <c r="BU1396" s="250"/>
      <c r="BV1396" s="250"/>
      <c r="BW1396" s="250"/>
      <c r="BX1396" s="250"/>
      <c r="BY1396" s="250"/>
      <c r="BZ1396" s="250"/>
      <c r="CA1396" s="250"/>
      <c r="CB1396" s="250"/>
      <c r="CC1396" s="250"/>
      <c r="CD1396" s="250"/>
      <c r="CE1396" s="250"/>
      <c r="CF1396" s="250"/>
      <c r="CG1396" s="250"/>
      <c r="CH1396" s="250"/>
      <c r="CI1396" s="250"/>
      <c r="CJ1396" s="250"/>
      <c r="CK1396" s="250"/>
      <c r="CL1396" s="250"/>
      <c r="CM1396" s="250"/>
      <c r="CN1396" s="250"/>
      <c r="CO1396" s="250"/>
      <c r="CP1396" s="250"/>
      <c r="CQ1396" s="250"/>
      <c r="CR1396" s="250"/>
      <c r="CS1396" s="250"/>
      <c r="CT1396" s="250"/>
      <c r="CU1396" s="250"/>
      <c r="CV1396" s="250"/>
      <c r="CW1396" s="250"/>
      <c r="CX1396" s="250"/>
      <c r="CY1396" s="250"/>
      <c r="CZ1396" s="250"/>
      <c r="DA1396" s="250"/>
      <c r="DB1396" s="250"/>
      <c r="DC1396" s="250"/>
      <c r="DD1396" s="250"/>
      <c r="DE1396" s="250"/>
      <c r="DF1396" s="163"/>
      <c r="DG1396" s="163"/>
      <c r="DH1396" s="163"/>
      <c r="DI1396" s="163"/>
      <c r="DJ1396" s="163"/>
      <c r="DK1396" s="163"/>
      <c r="DL1396" s="163"/>
      <c r="DM1396" s="163"/>
      <c r="DN1396" s="163"/>
      <c r="DO1396" s="163"/>
      <c r="DP1396" s="163"/>
      <c r="DQ1396" s="163"/>
      <c r="DR1396" s="163"/>
      <c r="DS1396" s="163"/>
      <c r="DT1396" s="163"/>
      <c r="DU1396" s="163"/>
      <c r="DV1396" s="163"/>
      <c r="DW1396" s="163"/>
      <c r="DX1396" s="163"/>
      <c r="DY1396" s="163"/>
      <c r="DZ1396" s="163"/>
      <c r="EA1396" s="163"/>
      <c r="EB1396" s="163"/>
      <c r="EC1396" s="163"/>
      <c r="ED1396" s="163"/>
      <c r="EE1396" s="163"/>
      <c r="EF1396" s="163"/>
      <c r="EG1396" s="163"/>
      <c r="EH1396" s="163"/>
      <c r="EI1396" s="163"/>
      <c r="EJ1396" s="163"/>
      <c r="EK1396" s="163"/>
      <c r="EL1396" s="163"/>
      <c r="EM1396" s="163"/>
      <c r="EN1396" s="163"/>
      <c r="EO1396" s="163"/>
      <c r="EP1396" s="163"/>
      <c r="EQ1396" s="163"/>
      <c r="ER1396" s="163"/>
      <c r="ES1396" s="163"/>
      <c r="ET1396" s="163"/>
      <c r="EU1396" s="163"/>
      <c r="EV1396" s="163"/>
      <c r="EW1396" s="163"/>
      <c r="EX1396" s="163"/>
      <c r="EY1396" s="163"/>
      <c r="EZ1396" s="163"/>
      <c r="FA1396" s="163"/>
      <c r="FB1396" s="163"/>
      <c r="FC1396" s="163"/>
      <c r="FD1396" s="163"/>
      <c r="FE1396" s="163"/>
      <c r="FF1396" s="163"/>
      <c r="FG1396" s="163"/>
      <c r="FH1396" s="163"/>
      <c r="FI1396" s="163"/>
      <c r="FJ1396" s="163"/>
      <c r="FK1396" s="163"/>
      <c r="FL1396" s="168"/>
      <c r="FM1396" s="168"/>
      <c r="FN1396" s="168"/>
      <c r="FO1396" s="168"/>
      <c r="FP1396" s="168"/>
      <c r="FQ1396" s="168"/>
      <c r="FR1396" s="168"/>
    </row>
    <row r="1397" spans="1:190" s="167" customFormat="1" x14ac:dyDescent="0.2">
      <c r="D1397" s="168"/>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250"/>
      <c r="AE1397" s="250"/>
      <c r="AF1397" s="250"/>
      <c r="AG1397" s="250"/>
      <c r="AH1397" s="250"/>
      <c r="AI1397" s="250"/>
      <c r="AJ1397" s="250"/>
      <c r="AK1397" s="250"/>
      <c r="AL1397" s="250"/>
      <c r="AM1397" s="250"/>
      <c r="AN1397" s="250"/>
      <c r="AO1397" s="250"/>
      <c r="AP1397" s="250"/>
      <c r="AQ1397" s="250"/>
      <c r="AR1397" s="250"/>
      <c r="AS1397" s="250"/>
      <c r="AT1397" s="250"/>
      <c r="AU1397" s="250"/>
      <c r="AV1397" s="250"/>
      <c r="AW1397" s="291"/>
      <c r="AX1397" s="291"/>
      <c r="AY1397" s="291"/>
      <c r="AZ1397" s="291"/>
      <c r="BA1397" s="250"/>
      <c r="BB1397" s="250"/>
      <c r="BC1397" s="250"/>
      <c r="BD1397" s="250"/>
      <c r="BE1397" s="250"/>
      <c r="BF1397" s="250"/>
      <c r="BG1397" s="250"/>
      <c r="BH1397" s="250"/>
      <c r="BI1397" s="250"/>
      <c r="BJ1397" s="250"/>
      <c r="BK1397" s="250"/>
      <c r="BL1397" s="250"/>
      <c r="BM1397" s="250"/>
      <c r="BN1397" s="250"/>
      <c r="BO1397" s="250"/>
      <c r="BP1397" s="250"/>
      <c r="BQ1397" s="250"/>
      <c r="BR1397" s="250"/>
      <c r="BS1397" s="250"/>
      <c r="BT1397" s="250"/>
      <c r="BU1397" s="250"/>
      <c r="BV1397" s="250"/>
      <c r="BW1397" s="250"/>
      <c r="BX1397" s="250"/>
      <c r="BY1397" s="250"/>
      <c r="BZ1397" s="250"/>
      <c r="CA1397" s="250"/>
      <c r="CB1397" s="250"/>
      <c r="CC1397" s="250"/>
      <c r="CD1397" s="250"/>
      <c r="CE1397" s="250"/>
      <c r="CF1397" s="250"/>
      <c r="CG1397" s="250"/>
      <c r="CH1397" s="250"/>
      <c r="CI1397" s="250"/>
      <c r="CJ1397" s="250"/>
      <c r="CK1397" s="250"/>
      <c r="CL1397" s="250"/>
      <c r="CM1397" s="250"/>
      <c r="CN1397" s="250"/>
      <c r="CO1397" s="250"/>
      <c r="CP1397" s="250"/>
      <c r="CQ1397" s="250"/>
      <c r="CR1397" s="250"/>
      <c r="CS1397" s="250"/>
      <c r="CT1397" s="250"/>
      <c r="CU1397" s="250"/>
      <c r="CV1397" s="250"/>
      <c r="CW1397" s="250"/>
      <c r="CX1397" s="250"/>
      <c r="CY1397" s="250"/>
      <c r="CZ1397" s="250"/>
      <c r="DA1397" s="250"/>
      <c r="DB1397" s="250"/>
      <c r="DC1397" s="250"/>
      <c r="DD1397" s="250"/>
      <c r="DE1397" s="250"/>
      <c r="DF1397" s="163"/>
      <c r="DG1397" s="163"/>
      <c r="DH1397" s="163"/>
      <c r="DI1397" s="163"/>
      <c r="DJ1397" s="163"/>
      <c r="DK1397" s="163"/>
      <c r="DL1397" s="163"/>
      <c r="DM1397" s="163"/>
      <c r="DN1397" s="163"/>
      <c r="DO1397" s="163"/>
      <c r="DP1397" s="163"/>
      <c r="DQ1397" s="163"/>
      <c r="DR1397" s="163"/>
      <c r="DS1397" s="163"/>
      <c r="DT1397" s="163"/>
      <c r="DU1397" s="163"/>
      <c r="DV1397" s="163"/>
      <c r="DW1397" s="163"/>
      <c r="DX1397" s="163"/>
      <c r="DY1397" s="163"/>
      <c r="DZ1397" s="163"/>
      <c r="EA1397" s="163"/>
      <c r="EB1397" s="163"/>
      <c r="EC1397" s="163"/>
      <c r="ED1397" s="163"/>
      <c r="EE1397" s="163"/>
      <c r="EF1397" s="163"/>
      <c r="EG1397" s="163"/>
      <c r="EH1397" s="163"/>
      <c r="EI1397" s="163"/>
      <c r="EJ1397" s="163"/>
      <c r="EK1397" s="163"/>
      <c r="EL1397" s="163"/>
      <c r="EM1397" s="163"/>
      <c r="EN1397" s="163"/>
      <c r="EO1397" s="163"/>
      <c r="EP1397" s="163"/>
      <c r="EQ1397" s="163"/>
      <c r="ER1397" s="163"/>
      <c r="ES1397" s="163"/>
      <c r="ET1397" s="163"/>
      <c r="EU1397" s="163"/>
      <c r="EV1397" s="163"/>
      <c r="EW1397" s="163"/>
      <c r="EX1397" s="163"/>
      <c r="EY1397" s="163"/>
      <c r="EZ1397" s="163"/>
      <c r="FA1397" s="163"/>
      <c r="FB1397" s="163"/>
      <c r="FC1397" s="163"/>
      <c r="FD1397" s="163"/>
      <c r="FE1397" s="163"/>
      <c r="FF1397" s="163"/>
      <c r="FG1397" s="163"/>
      <c r="FH1397" s="163"/>
      <c r="FI1397" s="163"/>
      <c r="FJ1397" s="163"/>
      <c r="FK1397" s="163"/>
      <c r="FL1397" s="168"/>
      <c r="FM1397" s="168"/>
      <c r="FN1397" s="168"/>
      <c r="FO1397" s="168"/>
      <c r="FP1397" s="168"/>
      <c r="FQ1397" s="168"/>
      <c r="FR1397" s="168"/>
    </row>
    <row r="1398" spans="1:190" s="167" customFormat="1" x14ac:dyDescent="0.2">
      <c r="D1398" s="168"/>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c r="AN1398" s="250"/>
      <c r="AO1398" s="250"/>
      <c r="AP1398" s="250"/>
      <c r="AQ1398" s="250"/>
      <c r="AR1398" s="250"/>
      <c r="AS1398" s="250"/>
      <c r="AT1398" s="250"/>
      <c r="AU1398" s="250"/>
      <c r="AV1398" s="250"/>
      <c r="AW1398" s="291"/>
      <c r="AX1398" s="291"/>
      <c r="AY1398" s="291"/>
      <c r="AZ1398" s="291"/>
      <c r="BA1398" s="250"/>
      <c r="BB1398" s="250"/>
      <c r="BC1398" s="250"/>
      <c r="BD1398" s="250"/>
      <c r="BE1398" s="250"/>
      <c r="BF1398" s="250"/>
      <c r="BG1398" s="250"/>
      <c r="BH1398" s="250"/>
      <c r="BI1398" s="250"/>
      <c r="BJ1398" s="250"/>
      <c r="BK1398" s="250"/>
      <c r="BL1398" s="250"/>
      <c r="BM1398" s="250"/>
      <c r="BN1398" s="250"/>
      <c r="BO1398" s="250"/>
      <c r="BP1398" s="250"/>
      <c r="BQ1398" s="250"/>
      <c r="BR1398" s="250"/>
      <c r="BS1398" s="250"/>
      <c r="BT1398" s="250"/>
      <c r="BU1398" s="250"/>
      <c r="BV1398" s="250"/>
      <c r="BW1398" s="250"/>
      <c r="BX1398" s="250"/>
      <c r="BY1398" s="250"/>
      <c r="BZ1398" s="250"/>
      <c r="CA1398" s="250"/>
      <c r="CB1398" s="250"/>
      <c r="CC1398" s="250"/>
      <c r="CD1398" s="250"/>
      <c r="CE1398" s="250"/>
      <c r="CF1398" s="250"/>
      <c r="CG1398" s="250"/>
      <c r="CH1398" s="250"/>
      <c r="CI1398" s="250"/>
      <c r="CJ1398" s="250"/>
      <c r="CK1398" s="250"/>
      <c r="CL1398" s="250"/>
      <c r="CM1398" s="250"/>
      <c r="CN1398" s="250"/>
      <c r="CO1398" s="250"/>
      <c r="CP1398" s="250"/>
      <c r="CQ1398" s="250"/>
      <c r="CR1398" s="250"/>
      <c r="CS1398" s="250"/>
      <c r="CT1398" s="250"/>
      <c r="CU1398" s="250"/>
      <c r="CV1398" s="250"/>
      <c r="CW1398" s="250"/>
      <c r="CX1398" s="250"/>
      <c r="CY1398" s="250"/>
      <c r="CZ1398" s="250"/>
      <c r="DA1398" s="250"/>
      <c r="DB1398" s="250"/>
      <c r="DC1398" s="250"/>
      <c r="DD1398" s="250"/>
      <c r="DE1398" s="250"/>
      <c r="DF1398" s="163"/>
      <c r="DG1398" s="163"/>
      <c r="DH1398" s="163"/>
      <c r="DI1398" s="163"/>
      <c r="DJ1398" s="163"/>
      <c r="DK1398" s="163"/>
      <c r="DL1398" s="163"/>
      <c r="DM1398" s="163"/>
      <c r="DN1398" s="163"/>
      <c r="DO1398" s="163"/>
      <c r="DP1398" s="163"/>
      <c r="DQ1398" s="163"/>
      <c r="DR1398" s="163"/>
      <c r="DS1398" s="163"/>
      <c r="DT1398" s="163"/>
      <c r="DU1398" s="163"/>
      <c r="DV1398" s="163"/>
      <c r="DW1398" s="163"/>
      <c r="DX1398" s="163"/>
      <c r="DY1398" s="163"/>
      <c r="DZ1398" s="163"/>
      <c r="EA1398" s="163"/>
      <c r="EB1398" s="163"/>
      <c r="EC1398" s="163"/>
      <c r="ED1398" s="163"/>
      <c r="EE1398" s="163"/>
      <c r="EF1398" s="163"/>
      <c r="EG1398" s="163"/>
      <c r="EH1398" s="163"/>
      <c r="EI1398" s="163"/>
      <c r="EJ1398" s="163"/>
      <c r="EK1398" s="163"/>
      <c r="EL1398" s="163"/>
      <c r="EM1398" s="163"/>
      <c r="EN1398" s="163"/>
      <c r="EO1398" s="163"/>
      <c r="EP1398" s="163"/>
      <c r="EQ1398" s="163"/>
      <c r="ER1398" s="163"/>
      <c r="ES1398" s="163"/>
      <c r="ET1398" s="163"/>
      <c r="EU1398" s="163"/>
      <c r="EV1398" s="163"/>
      <c r="EW1398" s="163"/>
      <c r="EX1398" s="163"/>
      <c r="EY1398" s="163"/>
      <c r="EZ1398" s="163"/>
      <c r="FA1398" s="163"/>
      <c r="FB1398" s="163"/>
      <c r="FC1398" s="163"/>
      <c r="FD1398" s="163"/>
      <c r="FE1398" s="163"/>
      <c r="FF1398" s="163"/>
      <c r="FG1398" s="163"/>
      <c r="FH1398" s="163"/>
      <c r="FI1398" s="163"/>
      <c r="FJ1398" s="163"/>
      <c r="FK1398" s="163"/>
      <c r="FL1398" s="168"/>
      <c r="FM1398" s="168"/>
      <c r="FN1398" s="168"/>
      <c r="FO1398" s="168"/>
      <c r="FP1398" s="168"/>
      <c r="FQ1398" s="168"/>
      <c r="FR1398" s="168"/>
    </row>
    <row r="1399" spans="1:190" s="167" customFormat="1" x14ac:dyDescent="0.2">
      <c r="D1399" s="168"/>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250"/>
      <c r="AE1399" s="250"/>
      <c r="AF1399" s="250"/>
      <c r="AG1399" s="250"/>
      <c r="AH1399" s="250"/>
      <c r="AI1399" s="250"/>
      <c r="AJ1399" s="250"/>
      <c r="AK1399" s="250"/>
      <c r="AL1399" s="250"/>
      <c r="AM1399" s="250"/>
      <c r="AN1399" s="250"/>
      <c r="AO1399" s="250"/>
      <c r="AP1399" s="250"/>
      <c r="AQ1399" s="250"/>
      <c r="AR1399" s="250"/>
      <c r="AS1399" s="250"/>
      <c r="AT1399" s="250"/>
      <c r="AU1399" s="250"/>
      <c r="AV1399" s="250"/>
      <c r="AW1399" s="291"/>
      <c r="AX1399" s="291"/>
      <c r="AY1399" s="291"/>
      <c r="AZ1399" s="291"/>
      <c r="BA1399" s="250"/>
      <c r="BB1399" s="250"/>
      <c r="BC1399" s="250"/>
      <c r="BD1399" s="250"/>
      <c r="BE1399" s="250"/>
      <c r="BF1399" s="250"/>
      <c r="BG1399" s="250"/>
      <c r="BH1399" s="250"/>
      <c r="BI1399" s="250"/>
      <c r="BJ1399" s="250"/>
      <c r="BK1399" s="250"/>
      <c r="BL1399" s="250"/>
      <c r="BM1399" s="250"/>
      <c r="BN1399" s="250"/>
      <c r="BO1399" s="250"/>
      <c r="BP1399" s="250"/>
      <c r="BQ1399" s="250"/>
      <c r="BR1399" s="250"/>
      <c r="BS1399" s="250"/>
      <c r="BT1399" s="250"/>
      <c r="BU1399" s="250"/>
      <c r="BV1399" s="250"/>
      <c r="BW1399" s="250"/>
      <c r="BX1399" s="250"/>
      <c r="BY1399" s="250"/>
      <c r="BZ1399" s="250"/>
      <c r="CA1399" s="250"/>
      <c r="CB1399" s="250"/>
      <c r="CC1399" s="250"/>
      <c r="CD1399" s="250"/>
      <c r="CE1399" s="250"/>
      <c r="CF1399" s="250"/>
      <c r="CG1399" s="250"/>
      <c r="CH1399" s="250"/>
      <c r="CI1399" s="250"/>
      <c r="CJ1399" s="250"/>
      <c r="CK1399" s="250"/>
      <c r="CL1399" s="250"/>
      <c r="CM1399" s="250"/>
      <c r="CN1399" s="250"/>
      <c r="CO1399" s="250"/>
      <c r="CP1399" s="250"/>
      <c r="CQ1399" s="250"/>
      <c r="CR1399" s="250"/>
      <c r="CS1399" s="250"/>
      <c r="CT1399" s="250"/>
      <c r="CU1399" s="250"/>
      <c r="CV1399" s="250"/>
      <c r="CW1399" s="250"/>
      <c r="CX1399" s="250"/>
      <c r="CY1399" s="250"/>
      <c r="CZ1399" s="250"/>
      <c r="DA1399" s="250"/>
      <c r="DB1399" s="250"/>
      <c r="DC1399" s="250"/>
      <c r="DD1399" s="250"/>
      <c r="DE1399" s="250"/>
      <c r="DF1399" s="163"/>
      <c r="DG1399" s="163"/>
      <c r="DH1399" s="163"/>
      <c r="DI1399" s="163"/>
      <c r="DJ1399" s="163"/>
      <c r="DK1399" s="163"/>
      <c r="DL1399" s="163"/>
      <c r="DM1399" s="163"/>
      <c r="DN1399" s="163"/>
      <c r="DO1399" s="163"/>
      <c r="DP1399" s="163"/>
      <c r="DQ1399" s="163"/>
      <c r="DR1399" s="163"/>
      <c r="DS1399" s="163"/>
      <c r="DT1399" s="163"/>
      <c r="DU1399" s="163"/>
      <c r="DV1399" s="163"/>
      <c r="DW1399" s="163"/>
      <c r="DX1399" s="163"/>
      <c r="DY1399" s="163"/>
      <c r="DZ1399" s="163"/>
      <c r="EA1399" s="163"/>
      <c r="EB1399" s="163"/>
      <c r="EC1399" s="163"/>
      <c r="ED1399" s="163"/>
      <c r="EE1399" s="163"/>
      <c r="EF1399" s="163"/>
      <c r="EG1399" s="163"/>
      <c r="EH1399" s="163"/>
      <c r="EI1399" s="163"/>
      <c r="EJ1399" s="163"/>
      <c r="EK1399" s="163"/>
      <c r="EL1399" s="163"/>
      <c r="EM1399" s="163"/>
      <c r="EN1399" s="163"/>
      <c r="EO1399" s="163"/>
      <c r="EP1399" s="163"/>
      <c r="EQ1399" s="163"/>
      <c r="ER1399" s="163"/>
      <c r="ES1399" s="163"/>
      <c r="ET1399" s="163"/>
      <c r="EU1399" s="163"/>
      <c r="EV1399" s="163"/>
      <c r="EW1399" s="163"/>
      <c r="EX1399" s="163"/>
      <c r="EY1399" s="163"/>
      <c r="EZ1399" s="163"/>
      <c r="FA1399" s="163"/>
      <c r="FB1399" s="163"/>
      <c r="FC1399" s="163"/>
      <c r="FD1399" s="163"/>
      <c r="FE1399" s="163"/>
      <c r="FF1399" s="163"/>
      <c r="FG1399" s="163"/>
      <c r="FH1399" s="163"/>
      <c r="FI1399" s="163"/>
      <c r="FJ1399" s="163"/>
      <c r="FK1399" s="163"/>
      <c r="FL1399" s="168"/>
      <c r="FM1399" s="168"/>
      <c r="FN1399" s="168"/>
      <c r="FO1399" s="168"/>
      <c r="FP1399" s="168"/>
      <c r="FQ1399" s="168"/>
      <c r="FR1399" s="168"/>
    </row>
    <row r="1400" spans="1:190" s="167" customFormat="1" x14ac:dyDescent="0.2">
      <c r="A1400" s="455"/>
      <c r="B1400" s="170"/>
      <c r="C1400" s="455"/>
      <c r="D1400" s="314">
        <v>1</v>
      </c>
      <c r="E1400" s="507">
        <v>2</v>
      </c>
      <c r="F1400" s="507">
        <v>3</v>
      </c>
      <c r="G1400" s="507">
        <v>4</v>
      </c>
      <c r="H1400" s="507">
        <v>5</v>
      </c>
      <c r="I1400" s="507">
        <v>6</v>
      </c>
      <c r="J1400" s="507">
        <v>7</v>
      </c>
      <c r="K1400" s="507">
        <v>8</v>
      </c>
      <c r="L1400" s="507">
        <v>9</v>
      </c>
      <c r="M1400" s="507">
        <v>10</v>
      </c>
      <c r="N1400" s="507">
        <v>11</v>
      </c>
      <c r="O1400" s="507">
        <v>12</v>
      </c>
      <c r="P1400" s="507">
        <v>13</v>
      </c>
      <c r="Q1400" s="507">
        <v>14</v>
      </c>
      <c r="R1400" s="507">
        <v>15</v>
      </c>
      <c r="S1400" s="507">
        <v>16</v>
      </c>
      <c r="T1400" s="507">
        <v>17</v>
      </c>
      <c r="U1400" s="507">
        <v>18</v>
      </c>
      <c r="V1400" s="507">
        <v>19</v>
      </c>
      <c r="W1400" s="507">
        <v>20</v>
      </c>
      <c r="X1400" s="507">
        <v>21</v>
      </c>
      <c r="Y1400" s="507">
        <v>22</v>
      </c>
      <c r="Z1400" s="507">
        <v>23</v>
      </c>
      <c r="AA1400" s="507">
        <v>24</v>
      </c>
      <c r="AB1400" s="507">
        <v>25</v>
      </c>
      <c r="AC1400" s="507">
        <v>26</v>
      </c>
      <c r="AD1400" s="507">
        <v>27</v>
      </c>
      <c r="AE1400" s="507">
        <v>28</v>
      </c>
      <c r="AF1400" s="507">
        <v>29</v>
      </c>
      <c r="AG1400" s="507">
        <v>30</v>
      </c>
      <c r="AH1400" s="507">
        <v>31</v>
      </c>
      <c r="AI1400" s="507">
        <v>32</v>
      </c>
      <c r="AJ1400" s="507">
        <v>33</v>
      </c>
      <c r="AK1400" s="507">
        <v>34</v>
      </c>
      <c r="AL1400" s="507">
        <v>35</v>
      </c>
      <c r="AM1400" s="507">
        <v>36</v>
      </c>
      <c r="AN1400" s="507">
        <v>37</v>
      </c>
      <c r="AO1400" s="507">
        <v>38</v>
      </c>
      <c r="AP1400" s="507">
        <v>39</v>
      </c>
      <c r="AQ1400" s="507">
        <v>40</v>
      </c>
      <c r="AR1400" s="507">
        <v>41</v>
      </c>
      <c r="AS1400" s="507">
        <v>42</v>
      </c>
      <c r="AT1400" s="507">
        <v>43</v>
      </c>
      <c r="AU1400" s="507">
        <v>44</v>
      </c>
      <c r="AV1400" s="507">
        <v>45</v>
      </c>
      <c r="AW1400" s="507">
        <v>46</v>
      </c>
      <c r="AX1400" s="507">
        <v>47</v>
      </c>
      <c r="AY1400" s="507">
        <v>48</v>
      </c>
      <c r="AZ1400" s="507">
        <v>49</v>
      </c>
      <c r="BA1400" s="507">
        <v>50</v>
      </c>
      <c r="BB1400" s="507">
        <v>51</v>
      </c>
      <c r="BC1400" s="507">
        <v>52</v>
      </c>
      <c r="BD1400" s="507">
        <v>53</v>
      </c>
      <c r="BE1400" s="507">
        <v>54</v>
      </c>
      <c r="BF1400" s="507">
        <v>55</v>
      </c>
      <c r="BG1400" s="507">
        <v>56</v>
      </c>
      <c r="BH1400" s="507">
        <v>57</v>
      </c>
      <c r="BI1400" s="507">
        <v>58</v>
      </c>
      <c r="BJ1400" s="507">
        <v>59</v>
      </c>
      <c r="BK1400" s="507">
        <v>60</v>
      </c>
      <c r="BL1400" s="507">
        <v>61</v>
      </c>
      <c r="BM1400" s="507">
        <v>62</v>
      </c>
      <c r="BN1400" s="507">
        <v>63</v>
      </c>
      <c r="BO1400" s="507">
        <v>64</v>
      </c>
      <c r="BP1400" s="507">
        <v>65</v>
      </c>
      <c r="BQ1400" s="507">
        <v>66</v>
      </c>
      <c r="BR1400" s="507">
        <v>67</v>
      </c>
      <c r="BS1400" s="507">
        <v>68</v>
      </c>
      <c r="BT1400" s="507">
        <v>69</v>
      </c>
      <c r="BU1400" s="507">
        <v>70</v>
      </c>
      <c r="BV1400" s="507">
        <v>71</v>
      </c>
      <c r="BW1400" s="507">
        <v>72</v>
      </c>
      <c r="BX1400" s="507">
        <v>73</v>
      </c>
      <c r="BY1400" s="507">
        <v>74</v>
      </c>
      <c r="BZ1400" s="507">
        <v>75</v>
      </c>
      <c r="CA1400" s="507">
        <v>76</v>
      </c>
      <c r="CB1400" s="507">
        <v>77</v>
      </c>
      <c r="CC1400" s="507">
        <v>78</v>
      </c>
      <c r="CD1400" s="507">
        <v>79</v>
      </c>
      <c r="CE1400" s="507">
        <v>80</v>
      </c>
      <c r="CF1400" s="507">
        <v>81</v>
      </c>
      <c r="CG1400" s="507">
        <v>82</v>
      </c>
      <c r="CH1400" s="507">
        <v>83</v>
      </c>
      <c r="CI1400" s="507">
        <v>84</v>
      </c>
      <c r="CJ1400" s="507">
        <v>85</v>
      </c>
      <c r="CK1400" s="507">
        <v>86</v>
      </c>
      <c r="CL1400" s="507">
        <v>87</v>
      </c>
      <c r="CM1400" s="507">
        <v>88</v>
      </c>
      <c r="CN1400" s="507">
        <v>89</v>
      </c>
      <c r="CO1400" s="507">
        <v>90</v>
      </c>
      <c r="CP1400" s="507">
        <v>91</v>
      </c>
      <c r="CQ1400" s="507">
        <v>92</v>
      </c>
      <c r="CR1400" s="507">
        <v>93</v>
      </c>
      <c r="CS1400" s="507">
        <v>94</v>
      </c>
      <c r="CT1400" s="507">
        <v>95</v>
      </c>
      <c r="CU1400" s="507">
        <v>96</v>
      </c>
      <c r="CV1400" s="507">
        <v>97</v>
      </c>
      <c r="CW1400" s="507">
        <v>98</v>
      </c>
      <c r="CX1400" s="507">
        <v>99</v>
      </c>
      <c r="CY1400" s="507">
        <v>100</v>
      </c>
      <c r="CZ1400" s="507">
        <v>101</v>
      </c>
      <c r="DA1400" s="507">
        <v>102</v>
      </c>
      <c r="DB1400" s="507">
        <v>103</v>
      </c>
      <c r="DC1400" s="507">
        <v>104</v>
      </c>
      <c r="DD1400" s="507">
        <v>105</v>
      </c>
      <c r="DE1400" s="507">
        <v>106</v>
      </c>
      <c r="DF1400" s="507">
        <v>107</v>
      </c>
      <c r="DG1400" s="507">
        <v>108</v>
      </c>
      <c r="DH1400" s="507">
        <v>109</v>
      </c>
      <c r="DI1400" s="507">
        <v>110</v>
      </c>
      <c r="DJ1400" s="507">
        <v>111</v>
      </c>
      <c r="DK1400" s="507">
        <v>112</v>
      </c>
      <c r="DL1400" s="507">
        <v>113</v>
      </c>
      <c r="DM1400" s="507">
        <v>114</v>
      </c>
      <c r="DN1400" s="507">
        <v>115</v>
      </c>
      <c r="DO1400" s="507">
        <v>116</v>
      </c>
      <c r="DP1400" s="507">
        <v>117</v>
      </c>
      <c r="DQ1400" s="507">
        <v>118</v>
      </c>
      <c r="DR1400" s="507">
        <v>119</v>
      </c>
      <c r="DS1400" s="507">
        <v>120</v>
      </c>
      <c r="DT1400" s="507">
        <v>121</v>
      </c>
      <c r="DU1400" s="507">
        <v>122</v>
      </c>
      <c r="DV1400" s="507">
        <v>123</v>
      </c>
      <c r="DW1400" s="507">
        <v>124</v>
      </c>
      <c r="DX1400" s="507">
        <v>125</v>
      </c>
      <c r="DY1400" s="507">
        <v>126</v>
      </c>
      <c r="DZ1400" s="507">
        <v>127</v>
      </c>
      <c r="EA1400" s="507">
        <v>128</v>
      </c>
      <c r="EB1400" s="507">
        <v>129</v>
      </c>
      <c r="EC1400" s="507">
        <v>130</v>
      </c>
      <c r="ED1400" s="507">
        <v>131</v>
      </c>
      <c r="EE1400" s="507">
        <v>132</v>
      </c>
      <c r="EF1400" s="507">
        <v>133</v>
      </c>
      <c r="EG1400" s="507">
        <v>134</v>
      </c>
      <c r="EH1400" s="507">
        <v>135</v>
      </c>
      <c r="EI1400" s="507">
        <v>136</v>
      </c>
      <c r="EJ1400" s="507">
        <v>137</v>
      </c>
      <c r="EK1400" s="507">
        <v>138</v>
      </c>
      <c r="EL1400" s="507">
        <v>139</v>
      </c>
      <c r="EM1400" s="507">
        <v>140</v>
      </c>
      <c r="EN1400" s="507">
        <v>141</v>
      </c>
      <c r="EO1400" s="507">
        <v>142</v>
      </c>
      <c r="EP1400" s="507">
        <v>143</v>
      </c>
      <c r="EQ1400" s="507">
        <v>144</v>
      </c>
      <c r="ER1400" s="507">
        <v>145</v>
      </c>
      <c r="ES1400" s="507">
        <v>146</v>
      </c>
      <c r="ET1400" s="507">
        <v>147</v>
      </c>
      <c r="EU1400" s="507">
        <v>148</v>
      </c>
      <c r="EV1400" s="507">
        <v>149</v>
      </c>
      <c r="EW1400" s="507">
        <v>150</v>
      </c>
      <c r="EX1400" s="507">
        <v>151</v>
      </c>
      <c r="EY1400" s="507">
        <v>152</v>
      </c>
      <c r="EZ1400" s="507">
        <v>153</v>
      </c>
      <c r="FA1400" s="507">
        <v>154</v>
      </c>
      <c r="FB1400" s="507">
        <v>155</v>
      </c>
      <c r="FC1400" s="507">
        <v>156</v>
      </c>
      <c r="FD1400" s="507">
        <v>157</v>
      </c>
      <c r="FE1400" s="507">
        <v>158</v>
      </c>
      <c r="FF1400" s="507">
        <v>159</v>
      </c>
      <c r="FG1400" s="507">
        <v>160</v>
      </c>
      <c r="FH1400" s="507">
        <v>161</v>
      </c>
      <c r="FI1400" s="507">
        <v>162</v>
      </c>
      <c r="FJ1400" s="507">
        <v>163</v>
      </c>
      <c r="FK1400" s="507">
        <v>164</v>
      </c>
      <c r="FL1400" s="507">
        <v>165</v>
      </c>
      <c r="FM1400" s="507">
        <v>166</v>
      </c>
      <c r="FN1400" s="507">
        <v>167</v>
      </c>
      <c r="FO1400" s="507">
        <v>168</v>
      </c>
      <c r="FP1400" s="507">
        <v>169</v>
      </c>
      <c r="FQ1400" s="507">
        <v>170</v>
      </c>
      <c r="FR1400" s="507">
        <v>171</v>
      </c>
      <c r="FS1400" s="507">
        <v>172</v>
      </c>
      <c r="FT1400" s="507">
        <v>173</v>
      </c>
      <c r="FU1400" s="507">
        <v>174</v>
      </c>
      <c r="FV1400" s="507">
        <v>175</v>
      </c>
      <c r="FW1400" s="507">
        <v>176</v>
      </c>
      <c r="FX1400" s="507">
        <v>177</v>
      </c>
      <c r="FY1400" s="507">
        <v>178</v>
      </c>
      <c r="FZ1400" s="507">
        <v>179</v>
      </c>
      <c r="GA1400" s="507">
        <v>180</v>
      </c>
      <c r="GB1400" s="507">
        <v>181</v>
      </c>
      <c r="GC1400" s="507">
        <v>182</v>
      </c>
      <c r="GD1400" s="507">
        <v>183</v>
      </c>
      <c r="GE1400" s="507">
        <v>184</v>
      </c>
      <c r="GF1400" s="507">
        <v>185</v>
      </c>
      <c r="GG1400" s="507">
        <v>186</v>
      </c>
      <c r="GH1400" s="507">
        <v>187</v>
      </c>
    </row>
    <row r="1401" spans="1:190" s="167" customFormat="1" x14ac:dyDescent="0.2">
      <c r="B1401" s="150"/>
      <c r="D1401" s="168"/>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250"/>
      <c r="AE1401" s="250"/>
      <c r="AF1401" s="250"/>
      <c r="AG1401" s="250"/>
      <c r="AH1401" s="250"/>
      <c r="AI1401" s="250"/>
      <c r="AJ1401" s="250"/>
      <c r="AK1401" s="250"/>
      <c r="AL1401" s="250"/>
      <c r="AM1401" s="250"/>
      <c r="AN1401" s="250"/>
      <c r="AO1401" s="250"/>
      <c r="AP1401" s="250"/>
      <c r="AQ1401" s="250"/>
      <c r="AR1401" s="250"/>
      <c r="AS1401" s="250"/>
      <c r="AT1401" s="250"/>
      <c r="AU1401" s="250"/>
      <c r="AV1401" s="250"/>
      <c r="AW1401" s="291"/>
      <c r="AX1401" s="291"/>
      <c r="AY1401" s="291"/>
      <c r="AZ1401" s="291"/>
      <c r="BA1401" s="250"/>
      <c r="BB1401" s="250"/>
      <c r="BC1401" s="250"/>
      <c r="BD1401" s="250"/>
      <c r="BE1401" s="250"/>
      <c r="BF1401" s="250"/>
      <c r="BG1401" s="250"/>
      <c r="BH1401" s="250"/>
      <c r="BI1401" s="250"/>
      <c r="BJ1401" s="250"/>
      <c r="BK1401" s="250"/>
      <c r="BL1401" s="250"/>
      <c r="BM1401" s="250"/>
      <c r="BN1401" s="250"/>
      <c r="BO1401" s="250"/>
      <c r="BP1401" s="250"/>
      <c r="BQ1401" s="250"/>
      <c r="BR1401" s="250"/>
      <c r="BS1401" s="250"/>
      <c r="BT1401" s="250"/>
      <c r="BU1401" s="250"/>
      <c r="BV1401" s="250"/>
      <c r="BW1401" s="250"/>
      <c r="BX1401" s="250"/>
      <c r="BY1401" s="250"/>
      <c r="BZ1401" s="250"/>
      <c r="CA1401" s="250"/>
      <c r="CB1401" s="250"/>
      <c r="CC1401" s="250"/>
      <c r="CD1401" s="250"/>
      <c r="CE1401" s="250"/>
      <c r="CF1401" s="250"/>
      <c r="CG1401" s="250"/>
      <c r="CH1401" s="250"/>
      <c r="CI1401" s="250"/>
      <c r="CJ1401" s="250"/>
      <c r="CK1401" s="250"/>
      <c r="CL1401" s="250"/>
      <c r="CM1401" s="250"/>
      <c r="CN1401" s="250"/>
      <c r="CO1401" s="250"/>
      <c r="CP1401" s="250"/>
      <c r="CQ1401" s="250"/>
      <c r="CR1401" s="250"/>
      <c r="CS1401" s="250"/>
      <c r="CT1401" s="250"/>
      <c r="CU1401" s="250"/>
      <c r="CV1401" s="250"/>
      <c r="CW1401" s="250"/>
      <c r="CX1401" s="250"/>
      <c r="CY1401" s="250"/>
      <c r="CZ1401" s="250"/>
      <c r="DA1401" s="250"/>
      <c r="DB1401" s="250"/>
      <c r="DC1401" s="250"/>
      <c r="DD1401" s="250"/>
      <c r="DE1401" s="250"/>
      <c r="DF1401" s="163"/>
      <c r="DG1401" s="163"/>
      <c r="DH1401" s="163"/>
      <c r="DI1401" s="163"/>
      <c r="DJ1401" s="163"/>
      <c r="DK1401" s="163"/>
      <c r="DL1401" s="163"/>
      <c r="DM1401" s="163"/>
      <c r="DN1401" s="163"/>
      <c r="DO1401" s="163"/>
      <c r="DP1401" s="163"/>
      <c r="DQ1401" s="163"/>
      <c r="DR1401" s="163"/>
      <c r="DS1401" s="163"/>
      <c r="DT1401" s="163"/>
      <c r="DU1401" s="163"/>
      <c r="DV1401" s="163"/>
      <c r="DW1401" s="163"/>
      <c r="DX1401" s="163"/>
      <c r="DY1401" s="163"/>
      <c r="DZ1401" s="163"/>
      <c r="EA1401" s="163"/>
      <c r="EB1401" s="163"/>
      <c r="EC1401" s="163"/>
      <c r="ED1401" s="163"/>
      <c r="EE1401" s="163"/>
      <c r="EF1401" s="163"/>
      <c r="EG1401" s="163"/>
      <c r="EH1401" s="163"/>
      <c r="EI1401" s="163"/>
      <c r="EJ1401" s="163"/>
      <c r="EK1401" s="163"/>
      <c r="EL1401" s="163"/>
      <c r="EM1401" s="163"/>
      <c r="EN1401" s="163"/>
      <c r="EO1401" s="163"/>
      <c r="EP1401" s="163"/>
      <c r="EQ1401" s="163"/>
      <c r="ER1401" s="163"/>
      <c r="ES1401" s="163"/>
      <c r="ET1401" s="163"/>
      <c r="EU1401" s="163"/>
      <c r="EV1401" s="163"/>
      <c r="EW1401" s="163"/>
      <c r="EX1401" s="163"/>
      <c r="EY1401" s="163"/>
      <c r="EZ1401" s="163"/>
      <c r="FA1401" s="163"/>
      <c r="FB1401" s="163"/>
      <c r="FC1401" s="163"/>
      <c r="FD1401" s="163"/>
      <c r="FE1401" s="163"/>
      <c r="FF1401" s="163"/>
      <c r="FG1401" s="163"/>
      <c r="FH1401" s="163"/>
      <c r="FI1401" s="163"/>
      <c r="FJ1401" s="163"/>
      <c r="FK1401" s="163"/>
      <c r="FL1401" s="168"/>
      <c r="FM1401" s="168"/>
      <c r="FN1401" s="168"/>
      <c r="FO1401" s="168"/>
      <c r="FP1401" s="168"/>
      <c r="FQ1401" s="168"/>
      <c r="FR1401" s="168"/>
    </row>
    <row r="1402" spans="1:190" ht="13.5" thickBot="1" x14ac:dyDescent="0.25">
      <c r="D1402" s="517" t="s">
        <v>900</v>
      </c>
      <c r="E1402" s="247"/>
      <c r="F1402" s="247"/>
      <c r="G1402" s="247"/>
      <c r="H1402" s="247"/>
      <c r="I1402" s="247"/>
      <c r="J1402" s="247"/>
      <c r="K1402" s="247"/>
      <c r="L1402" s="247"/>
      <c r="M1402" s="313"/>
      <c r="N1402" s="247"/>
      <c r="O1402" s="247"/>
      <c r="P1402" s="247"/>
      <c r="Q1402" s="247"/>
      <c r="R1402" s="247"/>
      <c r="S1402" s="247"/>
      <c r="T1402" s="247"/>
      <c r="U1402" s="247"/>
      <c r="V1402" s="313"/>
      <c r="W1402" s="247"/>
      <c r="X1402" s="247"/>
      <c r="Y1402" s="247"/>
      <c r="Z1402" s="247"/>
      <c r="AA1402" s="247"/>
      <c r="AB1402" s="247"/>
      <c r="AC1402" s="247"/>
      <c r="AD1402" s="247"/>
      <c r="AE1402" s="247"/>
      <c r="AF1402" s="247"/>
      <c r="AG1402" s="247"/>
      <c r="AH1402" s="247"/>
      <c r="AI1402" s="247"/>
      <c r="AJ1402" s="247"/>
      <c r="AK1402" s="247"/>
      <c r="AL1402" s="247"/>
      <c r="AM1402" s="247"/>
      <c r="AN1402" s="247"/>
      <c r="AO1402" s="247"/>
      <c r="AP1402" s="247"/>
      <c r="AQ1402" s="247"/>
      <c r="AR1402" s="247"/>
      <c r="AS1402" s="247"/>
      <c r="AT1402" s="247"/>
      <c r="AU1402" s="247"/>
      <c r="AV1402" s="247"/>
      <c r="AW1402" s="292"/>
      <c r="AX1402" s="292"/>
      <c r="AY1402" s="292"/>
      <c r="AZ1402" s="292"/>
      <c r="BA1402" s="247"/>
      <c r="BB1402" s="247"/>
      <c r="BC1402" s="247"/>
      <c r="BD1402" s="247"/>
      <c r="BE1402" s="247"/>
      <c r="BF1402" s="247"/>
      <c r="BG1402" s="247"/>
      <c r="BH1402" s="247"/>
      <c r="BI1402" s="247"/>
      <c r="BJ1402" s="247"/>
      <c r="BK1402" s="247"/>
      <c r="BL1402" s="247"/>
      <c r="BM1402" s="247"/>
      <c r="BN1402" s="247"/>
      <c r="BO1402" s="247"/>
      <c r="BP1402" s="247"/>
      <c r="BQ1402" s="247"/>
      <c r="BR1402" s="247"/>
      <c r="BS1402" s="247"/>
      <c r="BT1402" s="247"/>
      <c r="BU1402" s="247"/>
      <c r="BV1402" s="247"/>
      <c r="BW1402" s="247"/>
      <c r="BX1402" s="247"/>
      <c r="BY1402" s="247"/>
      <c r="BZ1402" s="247"/>
      <c r="CA1402" s="247"/>
      <c r="CB1402" s="247"/>
      <c r="CC1402" s="247"/>
      <c r="CD1402" s="247"/>
      <c r="CE1402" s="247"/>
      <c r="CF1402" s="247"/>
      <c r="CG1402" s="247"/>
      <c r="CH1402" s="247"/>
      <c r="CI1402" s="247"/>
      <c r="CJ1402" s="247"/>
      <c r="CK1402" s="247"/>
      <c r="CL1402" s="247"/>
      <c r="CM1402" s="247"/>
      <c r="CN1402" s="247"/>
      <c r="CO1402" s="247"/>
      <c r="CP1402" s="247"/>
      <c r="CQ1402" s="247"/>
      <c r="CR1402" s="247"/>
      <c r="CS1402" s="247"/>
      <c r="CT1402" s="247"/>
      <c r="CU1402" s="247"/>
      <c r="CV1402" s="247"/>
      <c r="CW1402" s="247"/>
      <c r="CX1402" s="247"/>
      <c r="CY1402" s="247"/>
      <c r="CZ1402" s="247"/>
      <c r="DA1402" s="247"/>
      <c r="DB1402" s="247"/>
      <c r="DC1402" s="247"/>
      <c r="DD1402" s="247"/>
      <c r="DE1402" s="247"/>
    </row>
    <row r="1403" spans="1:190" x14ac:dyDescent="0.2">
      <c r="A1403" s="714" t="s">
        <v>863</v>
      </c>
      <c r="B1403" s="714"/>
      <c r="C1403" s="715"/>
      <c r="D1403" s="518"/>
      <c r="E1403" s="523"/>
      <c r="F1403" s="524"/>
      <c r="G1403" s="524"/>
      <c r="H1403" s="524"/>
      <c r="I1403" s="524"/>
      <c r="J1403" s="524"/>
      <c r="K1403" s="524"/>
      <c r="L1403" s="524"/>
      <c r="M1403" s="524"/>
      <c r="N1403" s="524"/>
      <c r="O1403" s="524"/>
      <c r="P1403" s="524"/>
      <c r="Q1403" s="524"/>
      <c r="R1403" s="524"/>
      <c r="S1403" s="524"/>
      <c r="T1403" s="524"/>
      <c r="U1403" s="524"/>
      <c r="V1403" s="524"/>
      <c r="W1403" s="524"/>
      <c r="X1403" s="524"/>
      <c r="Y1403" s="525"/>
      <c r="Z1403" s="525"/>
      <c r="AA1403" s="525"/>
      <c r="AB1403" s="525"/>
      <c r="AC1403" s="525"/>
      <c r="AD1403" s="525"/>
      <c r="AE1403" s="525"/>
      <c r="AF1403" s="525"/>
      <c r="AG1403" s="525"/>
      <c r="AH1403" s="525"/>
      <c r="AI1403" s="525"/>
      <c r="AJ1403" s="525"/>
      <c r="AK1403" s="525"/>
      <c r="AL1403" s="525"/>
      <c r="AM1403" s="525"/>
      <c r="AN1403" s="525"/>
      <c r="AO1403" s="525"/>
      <c r="AP1403" s="525"/>
      <c r="AQ1403" s="525"/>
      <c r="AR1403" s="705" t="s">
        <v>83</v>
      </c>
      <c r="AS1403" s="706"/>
      <c r="AT1403" s="706"/>
      <c r="AU1403" s="706"/>
      <c r="AV1403" s="706"/>
      <c r="AW1403" s="706"/>
      <c r="AX1403" s="706"/>
      <c r="AY1403" s="706"/>
      <c r="AZ1403" s="526" t="s">
        <v>72</v>
      </c>
      <c r="BA1403" s="525"/>
      <c r="BB1403" s="525"/>
      <c r="BC1403" s="525"/>
      <c r="BD1403" s="525"/>
      <c r="BE1403" s="525"/>
      <c r="BF1403" s="525"/>
      <c r="BG1403" s="525"/>
      <c r="BH1403" s="525"/>
      <c r="BI1403" s="712" t="s">
        <v>903</v>
      </c>
      <c r="BJ1403" s="705"/>
      <c r="BK1403" s="705"/>
      <c r="BL1403" s="705"/>
      <c r="BM1403" s="705"/>
      <c r="BN1403" s="705"/>
      <c r="BO1403" s="705"/>
      <c r="BP1403" s="705"/>
      <c r="BQ1403" s="705"/>
      <c r="BR1403" s="705"/>
      <c r="BS1403" s="705"/>
      <c r="BT1403" s="705"/>
      <c r="BU1403" s="705"/>
      <c r="BV1403" s="705"/>
      <c r="BW1403" s="705"/>
      <c r="BX1403" s="705"/>
      <c r="BY1403" s="705"/>
      <c r="BZ1403" s="705"/>
      <c r="CA1403" s="705"/>
      <c r="CB1403" s="705"/>
      <c r="CC1403" s="705"/>
      <c r="CD1403" s="705"/>
      <c r="CE1403" s="705"/>
      <c r="CF1403" s="705"/>
      <c r="CG1403" s="705"/>
      <c r="CH1403" s="705"/>
      <c r="CI1403" s="705"/>
      <c r="CJ1403" s="705"/>
      <c r="CK1403" s="705"/>
      <c r="CL1403" s="705"/>
      <c r="CM1403" s="705"/>
      <c r="CN1403" s="705"/>
      <c r="CO1403" s="705"/>
      <c r="CP1403" s="705"/>
      <c r="CQ1403" s="705"/>
      <c r="CR1403" s="705"/>
      <c r="CS1403" s="705"/>
      <c r="CT1403" s="705"/>
      <c r="CU1403" s="705"/>
      <c r="CV1403" s="705"/>
      <c r="CW1403" s="705"/>
      <c r="CX1403" s="705"/>
      <c r="CY1403" s="705"/>
      <c r="CZ1403" s="705"/>
      <c r="DA1403" s="705"/>
      <c r="DB1403" s="705"/>
      <c r="DC1403" s="705"/>
      <c r="DD1403" s="705"/>
      <c r="DE1403" s="705"/>
      <c r="DF1403" s="710" t="s">
        <v>902</v>
      </c>
      <c r="DG1403" s="684"/>
      <c r="DH1403" s="684"/>
      <c r="DI1403" s="684"/>
      <c r="DJ1403" s="684"/>
      <c r="DK1403" s="684"/>
      <c r="DL1403" s="684"/>
      <c r="DM1403" s="684"/>
      <c r="DN1403" s="684"/>
      <c r="DO1403" s="684"/>
      <c r="DP1403" s="684"/>
      <c r="DQ1403" s="684"/>
      <c r="DR1403" s="684"/>
      <c r="DS1403" s="684"/>
      <c r="DT1403" s="684"/>
      <c r="DU1403" s="684"/>
      <c r="DV1403" s="684"/>
      <c r="DW1403" s="684"/>
      <c r="DX1403" s="684"/>
      <c r="DY1403" s="684"/>
      <c r="DZ1403" s="684"/>
      <c r="EA1403" s="684"/>
      <c r="EB1403" s="684"/>
      <c r="EC1403" s="684"/>
      <c r="ED1403" s="684"/>
      <c r="EE1403" s="684"/>
      <c r="EF1403" s="684"/>
      <c r="EG1403" s="684"/>
      <c r="EH1403" s="684"/>
      <c r="EI1403" s="684"/>
      <c r="EJ1403" s="684"/>
      <c r="EK1403" s="684"/>
      <c r="EL1403" s="684"/>
      <c r="EM1403" s="684"/>
      <c r="EN1403" s="684"/>
      <c r="EO1403" s="684"/>
      <c r="EP1403" s="684"/>
      <c r="EQ1403" s="684"/>
      <c r="ER1403" s="684"/>
      <c r="ES1403" s="684"/>
      <c r="ET1403" s="684"/>
      <c r="EU1403" s="684"/>
      <c r="EV1403" s="684"/>
      <c r="EW1403" s="684"/>
      <c r="EX1403" s="684"/>
      <c r="EY1403" s="684"/>
      <c r="EZ1403" s="684"/>
      <c r="FA1403" s="684"/>
      <c r="FB1403" s="684"/>
      <c r="FC1403" s="684"/>
      <c r="FD1403" s="684"/>
      <c r="FE1403" s="684"/>
      <c r="FF1403" s="684"/>
      <c r="FG1403" s="684"/>
      <c r="FH1403" s="684"/>
      <c r="FI1403" s="684"/>
      <c r="FJ1403" s="684"/>
      <c r="FK1403" s="684"/>
      <c r="FL1403" s="684"/>
      <c r="FM1403" s="527"/>
      <c r="FN1403" s="527"/>
      <c r="FO1403" s="527"/>
      <c r="FP1403" s="527"/>
      <c r="FQ1403" s="527"/>
      <c r="FR1403" s="527"/>
      <c r="FS1403" s="528"/>
      <c r="FT1403" s="528"/>
      <c r="FU1403" s="528"/>
      <c r="FV1403" s="528"/>
      <c r="FW1403" s="528"/>
      <c r="FX1403" s="528"/>
      <c r="FY1403" s="528"/>
      <c r="FZ1403" s="528"/>
      <c r="GA1403" s="528"/>
      <c r="GB1403" s="528"/>
      <c r="GC1403" s="528"/>
      <c r="GD1403" s="528"/>
      <c r="GE1403" s="528"/>
      <c r="GF1403" s="528"/>
      <c r="GG1403" s="528"/>
      <c r="GH1403" s="529"/>
    </row>
    <row r="1404" spans="1:190" x14ac:dyDescent="0.2">
      <c r="A1404" s="714"/>
      <c r="B1404" s="714"/>
      <c r="C1404" s="715"/>
      <c r="D1404" s="519"/>
      <c r="E1404" s="716"/>
      <c r="F1404" s="717"/>
      <c r="G1404" s="717"/>
      <c r="H1404" s="717"/>
      <c r="I1404" s="717"/>
      <c r="J1404" s="717"/>
      <c r="K1404" s="717"/>
      <c r="L1404" s="717"/>
      <c r="M1404" s="717"/>
      <c r="N1404" s="717"/>
      <c r="O1404" s="717"/>
      <c r="P1404" s="707"/>
      <c r="Q1404" s="707"/>
      <c r="R1404" s="707"/>
      <c r="S1404" s="707"/>
      <c r="T1404" s="707"/>
      <c r="U1404" s="707"/>
      <c r="V1404" s="707"/>
      <c r="W1404" s="707"/>
      <c r="X1404" s="707"/>
      <c r="Y1404" s="509"/>
      <c r="Z1404" s="509"/>
      <c r="AA1404" s="509"/>
      <c r="AB1404" s="509"/>
      <c r="AC1404" s="509"/>
      <c r="AD1404" s="509"/>
      <c r="AE1404" s="509"/>
      <c r="AF1404" s="509"/>
      <c r="AG1404" s="509"/>
      <c r="AH1404" s="509"/>
      <c r="AI1404" s="509"/>
      <c r="AJ1404" s="509"/>
      <c r="AK1404" s="509"/>
      <c r="AL1404" s="509"/>
      <c r="AM1404" s="509"/>
      <c r="AN1404" s="509"/>
      <c r="AO1404" s="509"/>
      <c r="AP1404" s="509"/>
      <c r="AQ1404" s="509"/>
      <c r="AR1404" s="707"/>
      <c r="AS1404" s="707"/>
      <c r="AT1404" s="707"/>
      <c r="AU1404" s="707"/>
      <c r="AV1404" s="707"/>
      <c r="AW1404" s="707"/>
      <c r="AX1404" s="707"/>
      <c r="AY1404" s="707"/>
      <c r="AZ1404" s="509"/>
      <c r="BA1404" s="509"/>
      <c r="BB1404" s="509"/>
      <c r="BC1404" s="509"/>
      <c r="BD1404" s="509"/>
      <c r="BE1404" s="509"/>
      <c r="BF1404" s="509"/>
      <c r="BG1404" s="509"/>
      <c r="BH1404" s="509"/>
      <c r="BI1404" s="509"/>
      <c r="BJ1404" s="509"/>
      <c r="BK1404" s="509"/>
      <c r="BL1404" s="509"/>
      <c r="BM1404" s="509"/>
      <c r="BN1404" s="509"/>
      <c r="BO1404" s="509"/>
      <c r="BP1404" s="509"/>
      <c r="BQ1404" s="509"/>
      <c r="BR1404" s="509"/>
      <c r="BS1404" s="509"/>
      <c r="BT1404" s="509"/>
      <c r="BU1404" s="509"/>
      <c r="BV1404" s="509"/>
      <c r="BW1404" s="509"/>
      <c r="BX1404" s="509"/>
      <c r="BY1404" s="509"/>
      <c r="BZ1404" s="509"/>
      <c r="CA1404" s="509"/>
      <c r="CB1404" s="509"/>
      <c r="CC1404" s="509"/>
      <c r="CD1404" s="509"/>
      <c r="CE1404" s="509"/>
      <c r="CF1404" s="509"/>
      <c r="CG1404" s="509"/>
      <c r="CH1404" s="509"/>
      <c r="CI1404" s="509"/>
      <c r="CJ1404" s="509"/>
      <c r="CK1404" s="509"/>
      <c r="CL1404" s="509"/>
      <c r="CM1404" s="509"/>
      <c r="CN1404" s="509"/>
      <c r="CO1404" s="509"/>
      <c r="CP1404" s="509"/>
      <c r="CQ1404" s="509"/>
      <c r="CR1404" s="509"/>
      <c r="CS1404" s="509"/>
      <c r="CT1404" s="509"/>
      <c r="CU1404" s="509"/>
      <c r="CV1404" s="509"/>
      <c r="CW1404" s="509"/>
      <c r="CX1404" s="509"/>
      <c r="CY1404" s="509"/>
      <c r="CZ1404" s="509"/>
      <c r="DA1404" s="509"/>
      <c r="DB1404" s="509"/>
      <c r="DC1404" s="509"/>
      <c r="DD1404" s="509"/>
      <c r="DE1404" s="509"/>
      <c r="DF1404" s="711"/>
      <c r="DG1404" s="711"/>
      <c r="DH1404" s="711"/>
      <c r="DI1404" s="711"/>
      <c r="DJ1404" s="711"/>
      <c r="DK1404" s="711"/>
      <c r="DL1404" s="711"/>
      <c r="DM1404" s="711"/>
      <c r="DN1404" s="711"/>
      <c r="DO1404" s="711"/>
      <c r="DP1404" s="711"/>
      <c r="DQ1404" s="711"/>
      <c r="DR1404" s="711"/>
      <c r="DS1404" s="711"/>
      <c r="DT1404" s="711"/>
      <c r="DU1404" s="711"/>
      <c r="DV1404" s="711"/>
      <c r="DW1404" s="711"/>
      <c r="DX1404" s="711"/>
      <c r="DY1404" s="711"/>
      <c r="DZ1404" s="711"/>
      <c r="EA1404" s="711"/>
      <c r="EB1404" s="711"/>
      <c r="EC1404" s="711"/>
      <c r="ED1404" s="711"/>
      <c r="EE1404" s="711"/>
      <c r="EF1404" s="711"/>
      <c r="EG1404" s="711"/>
      <c r="EH1404" s="711"/>
      <c r="EI1404" s="711"/>
      <c r="EJ1404" s="711"/>
      <c r="EK1404" s="711"/>
      <c r="EL1404" s="711"/>
      <c r="EM1404" s="711"/>
      <c r="EN1404" s="711"/>
      <c r="EO1404" s="711"/>
      <c r="EP1404" s="711"/>
      <c r="EQ1404" s="711"/>
      <c r="ER1404" s="711"/>
      <c r="ES1404" s="711"/>
      <c r="ET1404" s="711"/>
      <c r="EU1404" s="711"/>
      <c r="EV1404" s="711"/>
      <c r="EW1404" s="711"/>
      <c r="EX1404" s="711"/>
      <c r="EY1404" s="711"/>
      <c r="EZ1404" s="711"/>
      <c r="FA1404" s="711"/>
      <c r="FB1404" s="711"/>
      <c r="FC1404" s="711"/>
      <c r="FD1404" s="711"/>
      <c r="FE1404" s="711"/>
      <c r="FF1404" s="711"/>
      <c r="FG1404" s="711"/>
      <c r="FH1404" s="711"/>
      <c r="FI1404" s="711"/>
      <c r="FJ1404" s="711"/>
      <c r="FK1404" s="711"/>
      <c r="FL1404" s="711"/>
      <c r="FM1404" s="510"/>
      <c r="FN1404" s="510"/>
      <c r="FO1404" s="510"/>
      <c r="FP1404" s="510"/>
      <c r="FQ1404" s="510"/>
      <c r="FR1404" s="510"/>
      <c r="FS1404" s="511"/>
      <c r="FT1404" s="511"/>
      <c r="FU1404" s="511"/>
      <c r="FV1404" s="511"/>
      <c r="FW1404" s="511"/>
      <c r="FX1404" s="511"/>
      <c r="FY1404" s="511"/>
      <c r="FZ1404" s="511"/>
      <c r="GA1404" s="511"/>
      <c r="GB1404" s="511"/>
      <c r="GC1404" s="511"/>
      <c r="GD1404" s="511"/>
      <c r="GE1404" s="511"/>
      <c r="GF1404" s="511"/>
      <c r="GG1404" s="511"/>
      <c r="GH1404" s="512"/>
    </row>
    <row r="1405" spans="1:190" ht="13.5" thickBot="1" x14ac:dyDescent="0.25">
      <c r="A1405" s="714"/>
      <c r="B1405" s="714"/>
      <c r="C1405" s="715"/>
      <c r="D1405" s="402"/>
      <c r="E1405" s="704"/>
      <c r="F1405" s="699"/>
      <c r="G1405" s="699"/>
      <c r="H1405" s="699"/>
      <c r="I1405" s="699"/>
      <c r="J1405" s="699"/>
      <c r="K1405" s="699"/>
      <c r="L1405" s="699"/>
      <c r="M1405" s="699"/>
      <c r="N1405" s="699"/>
      <c r="O1405" s="699"/>
      <c r="P1405" s="699"/>
      <c r="Q1405" s="699"/>
      <c r="R1405" s="699"/>
      <c r="S1405" s="699"/>
      <c r="T1405" s="699"/>
      <c r="U1405" s="699"/>
      <c r="V1405" s="699"/>
      <c r="W1405" s="699"/>
      <c r="X1405" s="699"/>
      <c r="Y1405" s="513"/>
      <c r="Z1405" s="513"/>
      <c r="AA1405" s="513"/>
      <c r="AB1405" s="513"/>
      <c r="AC1405" s="513"/>
      <c r="AD1405" s="513"/>
      <c r="AE1405" s="513"/>
      <c r="AF1405" s="513"/>
      <c r="AG1405" s="513"/>
      <c r="AH1405" s="513"/>
      <c r="AI1405" s="513"/>
      <c r="AJ1405" s="513"/>
      <c r="AK1405" s="513"/>
      <c r="AL1405" s="513"/>
      <c r="AM1405" s="513"/>
      <c r="AN1405" s="513"/>
      <c r="AO1405" s="513"/>
      <c r="AP1405" s="513"/>
      <c r="AQ1405" s="513"/>
      <c r="AR1405" s="513"/>
      <c r="AS1405" s="513"/>
      <c r="AT1405" s="513"/>
      <c r="AU1405" s="513"/>
      <c r="AV1405" s="513"/>
      <c r="AW1405" s="513"/>
      <c r="AX1405" s="513"/>
      <c r="AY1405" s="513"/>
      <c r="AZ1405" s="513"/>
      <c r="BA1405" s="513"/>
      <c r="BB1405" s="513"/>
      <c r="BC1405" s="513"/>
      <c r="BD1405" s="513"/>
      <c r="BE1405" s="513"/>
      <c r="BF1405" s="513"/>
      <c r="BG1405" s="513"/>
      <c r="BH1405" s="513"/>
      <c r="BI1405" s="513"/>
      <c r="BJ1405" s="513"/>
      <c r="BK1405" s="513"/>
      <c r="BL1405" s="513"/>
      <c r="BM1405" s="513"/>
      <c r="BN1405" s="513"/>
      <c r="BO1405" s="513"/>
      <c r="BP1405" s="513"/>
      <c r="BQ1405" s="513"/>
      <c r="BR1405" s="513"/>
      <c r="BS1405" s="513"/>
      <c r="BT1405" s="513"/>
      <c r="BU1405" s="513"/>
      <c r="BV1405" s="513"/>
      <c r="BW1405" s="513"/>
      <c r="BX1405" s="513"/>
      <c r="BY1405" s="513"/>
      <c r="BZ1405" s="513"/>
      <c r="CA1405" s="513"/>
      <c r="CB1405" s="513"/>
      <c r="CC1405" s="513"/>
      <c r="CD1405" s="513"/>
      <c r="CE1405" s="513"/>
      <c r="CF1405" s="513"/>
      <c r="CG1405" s="513"/>
      <c r="CH1405" s="513"/>
      <c r="CI1405" s="513"/>
      <c r="CJ1405" s="513"/>
      <c r="CK1405" s="513"/>
      <c r="CL1405" s="513"/>
      <c r="CM1405" s="513"/>
      <c r="CN1405" s="513"/>
      <c r="CO1405" s="513"/>
      <c r="CP1405" s="513"/>
      <c r="CQ1405" s="513"/>
      <c r="CR1405" s="513"/>
      <c r="CS1405" s="513"/>
      <c r="CT1405" s="513"/>
      <c r="CU1405" s="513"/>
      <c r="CV1405" s="513"/>
      <c r="CW1405" s="513"/>
      <c r="CX1405" s="513"/>
      <c r="CY1405" s="513"/>
      <c r="CZ1405" s="513"/>
      <c r="DA1405" s="513"/>
      <c r="DB1405" s="513"/>
      <c r="DC1405" s="513"/>
      <c r="DD1405" s="513"/>
      <c r="DE1405" s="513"/>
      <c r="DF1405" s="514"/>
      <c r="DG1405" s="514"/>
      <c r="DH1405" s="514"/>
      <c r="DI1405" s="514"/>
      <c r="DJ1405" s="514"/>
      <c r="DK1405" s="514"/>
      <c r="DL1405" s="514"/>
      <c r="DM1405" s="514"/>
      <c r="DN1405" s="514"/>
      <c r="DO1405" s="514"/>
      <c r="DP1405" s="514"/>
      <c r="DQ1405" s="514"/>
      <c r="DR1405" s="514"/>
      <c r="DS1405" s="514"/>
      <c r="DT1405" s="514"/>
      <c r="DU1405" s="514"/>
      <c r="DV1405" s="514"/>
      <c r="DW1405" s="514"/>
      <c r="DX1405" s="514"/>
      <c r="DY1405" s="514"/>
      <c r="DZ1405" s="514"/>
      <c r="EA1405" s="514"/>
      <c r="EB1405" s="514"/>
      <c r="EC1405" s="514"/>
      <c r="ED1405" s="514"/>
      <c r="EE1405" s="514"/>
      <c r="EF1405" s="514"/>
      <c r="EG1405" s="514"/>
      <c r="EH1405" s="514"/>
      <c r="EI1405" s="514"/>
      <c r="EJ1405" s="514"/>
      <c r="EK1405" s="514"/>
      <c r="EL1405" s="514"/>
      <c r="EM1405" s="514"/>
      <c r="EN1405" s="514"/>
      <c r="EO1405" s="514"/>
      <c r="EP1405" s="514"/>
      <c r="EQ1405" s="514"/>
      <c r="ER1405" s="514"/>
      <c r="ES1405" s="514"/>
      <c r="ET1405" s="514"/>
      <c r="EU1405" s="514"/>
      <c r="EV1405" s="514"/>
      <c r="EW1405" s="514"/>
      <c r="EX1405" s="514"/>
      <c r="EY1405" s="514"/>
      <c r="EZ1405" s="514"/>
      <c r="FA1405" s="514"/>
      <c r="FB1405" s="514"/>
      <c r="FC1405" s="514"/>
      <c r="FD1405" s="514"/>
      <c r="FE1405" s="514"/>
      <c r="FF1405" s="514"/>
      <c r="FG1405" s="514"/>
      <c r="FH1405" s="514"/>
      <c r="FI1405" s="514"/>
      <c r="FJ1405" s="514"/>
      <c r="FK1405" s="514"/>
      <c r="FL1405" s="515"/>
      <c r="FM1405" s="515"/>
      <c r="FN1405" s="515"/>
      <c r="FO1405" s="515"/>
      <c r="FP1405" s="515"/>
      <c r="FQ1405" s="515"/>
      <c r="FR1405" s="515"/>
      <c r="FS1405" s="516"/>
      <c r="FT1405" s="516"/>
      <c r="FU1405" s="516"/>
      <c r="FV1405" s="516"/>
      <c r="FW1405" s="516"/>
      <c r="FX1405" s="516"/>
      <c r="FY1405" s="516"/>
      <c r="FZ1405" s="516"/>
      <c r="GA1405" s="516"/>
      <c r="GB1405" s="516"/>
      <c r="GC1405" s="516"/>
      <c r="GD1405" s="516"/>
      <c r="GE1405" s="516"/>
      <c r="GF1405" s="516"/>
      <c r="GG1405" s="516"/>
      <c r="GH1405" s="530"/>
    </row>
    <row r="1406" spans="1:190" ht="25.5" x14ac:dyDescent="0.2">
      <c r="D1406" s="402"/>
      <c r="E1406" s="467" t="s">
        <v>901</v>
      </c>
      <c r="F1406" s="467" t="s">
        <v>65</v>
      </c>
      <c r="G1406" s="467" t="s">
        <v>66</v>
      </c>
      <c r="H1406" s="467" t="s">
        <v>67</v>
      </c>
      <c r="I1406" s="467" t="s">
        <v>68</v>
      </c>
      <c r="J1406" s="467" t="s">
        <v>69</v>
      </c>
      <c r="K1406" s="467" t="s">
        <v>70</v>
      </c>
      <c r="L1406" s="467" t="s">
        <v>71</v>
      </c>
      <c r="M1406" s="467" t="s">
        <v>123</v>
      </c>
      <c r="N1406" s="467" t="s">
        <v>72</v>
      </c>
      <c r="O1406" s="467" t="s">
        <v>901</v>
      </c>
      <c r="P1406" s="467" t="s">
        <v>65</v>
      </c>
      <c r="Q1406" s="467" t="s">
        <v>66</v>
      </c>
      <c r="R1406" s="467" t="s">
        <v>67</v>
      </c>
      <c r="S1406" s="467" t="s">
        <v>68</v>
      </c>
      <c r="T1406" s="467" t="s">
        <v>69</v>
      </c>
      <c r="U1406" s="467" t="s">
        <v>70</v>
      </c>
      <c r="V1406" s="467" t="s">
        <v>71</v>
      </c>
      <c r="W1406" s="467" t="s">
        <v>123</v>
      </c>
      <c r="X1406" s="467" t="s">
        <v>72</v>
      </c>
      <c r="Y1406" s="467" t="s">
        <v>901</v>
      </c>
      <c r="Z1406" s="467" t="s">
        <v>65</v>
      </c>
      <c r="AA1406" s="467" t="s">
        <v>66</v>
      </c>
      <c r="AB1406" s="467" t="s">
        <v>67</v>
      </c>
      <c r="AC1406" s="467" t="s">
        <v>68</v>
      </c>
      <c r="AD1406" s="467" t="s">
        <v>69</v>
      </c>
      <c r="AE1406" s="467" t="s">
        <v>70</v>
      </c>
      <c r="AF1406" s="467" t="s">
        <v>71</v>
      </c>
      <c r="AG1406" s="467" t="s">
        <v>123</v>
      </c>
      <c r="AH1406" s="467" t="s">
        <v>72</v>
      </c>
      <c r="AI1406" s="467" t="s">
        <v>901</v>
      </c>
      <c r="AJ1406" s="467" t="s">
        <v>65</v>
      </c>
      <c r="AK1406" s="467" t="s">
        <v>66</v>
      </c>
      <c r="AL1406" s="467" t="s">
        <v>67</v>
      </c>
      <c r="AM1406" s="467" t="s">
        <v>68</v>
      </c>
      <c r="AN1406" s="467" t="s">
        <v>69</v>
      </c>
      <c r="AO1406" s="467" t="s">
        <v>70</v>
      </c>
      <c r="AP1406" s="467" t="s">
        <v>71</v>
      </c>
      <c r="AQ1406" s="467" t="s">
        <v>123</v>
      </c>
      <c r="AR1406" s="467" t="s">
        <v>72</v>
      </c>
      <c r="AS1406" s="467" t="s">
        <v>901</v>
      </c>
      <c r="AT1406" s="467" t="s">
        <v>65</v>
      </c>
      <c r="AU1406" s="467" t="s">
        <v>66</v>
      </c>
      <c r="AV1406" s="467" t="s">
        <v>67</v>
      </c>
      <c r="AW1406" s="467" t="s">
        <v>68</v>
      </c>
      <c r="AX1406" s="467" t="s">
        <v>69</v>
      </c>
      <c r="AY1406" s="467" t="s">
        <v>70</v>
      </c>
      <c r="AZ1406" s="467" t="s">
        <v>71</v>
      </c>
      <c r="BA1406" s="467" t="s">
        <v>123</v>
      </c>
      <c r="BB1406" s="467" t="s">
        <v>72</v>
      </c>
      <c r="BC1406" s="467" t="s">
        <v>901</v>
      </c>
      <c r="BD1406" s="467" t="s">
        <v>65</v>
      </c>
      <c r="BE1406" s="467" t="s">
        <v>66</v>
      </c>
      <c r="BF1406" s="467" t="s">
        <v>67</v>
      </c>
      <c r="BG1406" s="467" t="s">
        <v>68</v>
      </c>
      <c r="BH1406" s="467" t="s">
        <v>69</v>
      </c>
      <c r="BI1406" s="467" t="s">
        <v>70</v>
      </c>
      <c r="BJ1406" s="467" t="s">
        <v>71</v>
      </c>
      <c r="BK1406" s="467" t="s">
        <v>123</v>
      </c>
      <c r="BL1406" s="467" t="s">
        <v>72</v>
      </c>
      <c r="BM1406" s="467" t="s">
        <v>65</v>
      </c>
      <c r="BN1406" s="467" t="s">
        <v>66</v>
      </c>
      <c r="BO1406" s="467" t="s">
        <v>67</v>
      </c>
      <c r="BP1406" s="467" t="s">
        <v>68</v>
      </c>
      <c r="BQ1406" s="467" t="s">
        <v>69</v>
      </c>
      <c r="BR1406" s="467" t="s">
        <v>70</v>
      </c>
      <c r="BS1406" s="467" t="s">
        <v>71</v>
      </c>
      <c r="BT1406" s="467" t="s">
        <v>123</v>
      </c>
      <c r="BU1406" s="467" t="s">
        <v>72</v>
      </c>
      <c r="BV1406" s="467" t="s">
        <v>65</v>
      </c>
      <c r="BW1406" s="467" t="s">
        <v>66</v>
      </c>
      <c r="BX1406" s="467" t="s">
        <v>67</v>
      </c>
      <c r="BY1406" s="467" t="s">
        <v>68</v>
      </c>
      <c r="BZ1406" s="467" t="s">
        <v>69</v>
      </c>
      <c r="CA1406" s="467" t="s">
        <v>70</v>
      </c>
      <c r="CB1406" s="467" t="s">
        <v>71</v>
      </c>
      <c r="CC1406" s="467" t="s">
        <v>123</v>
      </c>
      <c r="CD1406" s="467" t="s">
        <v>72</v>
      </c>
      <c r="CE1406" s="467" t="s">
        <v>901</v>
      </c>
      <c r="CF1406" s="467" t="s">
        <v>65</v>
      </c>
      <c r="CG1406" s="467" t="s">
        <v>66</v>
      </c>
      <c r="CH1406" s="467" t="s">
        <v>67</v>
      </c>
      <c r="CI1406" s="467" t="s">
        <v>68</v>
      </c>
      <c r="CJ1406" s="467" t="s">
        <v>69</v>
      </c>
      <c r="CK1406" s="467" t="s">
        <v>70</v>
      </c>
      <c r="CL1406" s="467" t="s">
        <v>71</v>
      </c>
      <c r="CM1406" s="467" t="s">
        <v>123</v>
      </c>
      <c r="CN1406" s="467" t="s">
        <v>72</v>
      </c>
      <c r="CO1406" s="467" t="s">
        <v>901</v>
      </c>
      <c r="CP1406" s="467" t="s">
        <v>65</v>
      </c>
      <c r="CQ1406" s="467" t="s">
        <v>66</v>
      </c>
      <c r="CR1406" s="467" t="s">
        <v>67</v>
      </c>
      <c r="CS1406" s="467" t="s">
        <v>68</v>
      </c>
      <c r="CT1406" s="467" t="s">
        <v>69</v>
      </c>
      <c r="CU1406" s="467" t="s">
        <v>70</v>
      </c>
      <c r="CV1406" s="467" t="s">
        <v>71</v>
      </c>
      <c r="CW1406" s="467" t="s">
        <v>123</v>
      </c>
      <c r="CX1406" s="467" t="s">
        <v>72</v>
      </c>
      <c r="CY1406" s="467" t="s">
        <v>901</v>
      </c>
      <c r="CZ1406" s="467" t="s">
        <v>65</v>
      </c>
      <c r="DA1406" s="467" t="s">
        <v>66</v>
      </c>
      <c r="DB1406" s="467" t="s">
        <v>67</v>
      </c>
      <c r="DC1406" s="467" t="s">
        <v>68</v>
      </c>
      <c r="DD1406" s="467" t="s">
        <v>69</v>
      </c>
      <c r="DE1406" s="467" t="s">
        <v>70</v>
      </c>
      <c r="DF1406" s="467" t="s">
        <v>71</v>
      </c>
      <c r="DG1406" s="467" t="s">
        <v>123</v>
      </c>
      <c r="DH1406" s="467" t="s">
        <v>72</v>
      </c>
      <c r="DI1406" s="467" t="s">
        <v>901</v>
      </c>
      <c r="DJ1406" s="467" t="s">
        <v>65</v>
      </c>
      <c r="DK1406" s="467" t="s">
        <v>66</v>
      </c>
      <c r="DL1406" s="467" t="s">
        <v>67</v>
      </c>
      <c r="DM1406" s="467" t="s">
        <v>68</v>
      </c>
      <c r="DN1406" s="467" t="s">
        <v>69</v>
      </c>
      <c r="DO1406" s="467" t="s">
        <v>70</v>
      </c>
      <c r="DP1406" s="467" t="s">
        <v>71</v>
      </c>
      <c r="DQ1406" s="467" t="s">
        <v>123</v>
      </c>
      <c r="DR1406" s="467" t="s">
        <v>72</v>
      </c>
      <c r="DS1406" s="467" t="s">
        <v>65</v>
      </c>
      <c r="DT1406" s="467" t="s">
        <v>66</v>
      </c>
      <c r="DU1406" s="467" t="s">
        <v>67</v>
      </c>
      <c r="DV1406" s="467" t="s">
        <v>68</v>
      </c>
      <c r="DW1406" s="467" t="s">
        <v>69</v>
      </c>
      <c r="DX1406" s="467" t="s">
        <v>70</v>
      </c>
      <c r="DY1406" s="467" t="s">
        <v>71</v>
      </c>
      <c r="DZ1406" s="467" t="s">
        <v>123</v>
      </c>
      <c r="EA1406" s="467" t="s">
        <v>72</v>
      </c>
      <c r="EB1406" s="467" t="s">
        <v>901</v>
      </c>
      <c r="EC1406" s="467" t="s">
        <v>65</v>
      </c>
      <c r="ED1406" s="467" t="s">
        <v>66</v>
      </c>
      <c r="EE1406" s="467" t="s">
        <v>67</v>
      </c>
      <c r="EF1406" s="467" t="s">
        <v>68</v>
      </c>
      <c r="EG1406" s="467" t="s">
        <v>69</v>
      </c>
      <c r="EH1406" s="467" t="s">
        <v>70</v>
      </c>
      <c r="EI1406" s="467" t="s">
        <v>71</v>
      </c>
      <c r="EJ1406" s="467" t="s">
        <v>123</v>
      </c>
      <c r="EK1406" s="467" t="s">
        <v>72</v>
      </c>
      <c r="EL1406" s="467" t="s">
        <v>901</v>
      </c>
      <c r="EM1406" s="467" t="s">
        <v>65</v>
      </c>
      <c r="EN1406" s="467" t="s">
        <v>66</v>
      </c>
      <c r="EO1406" s="467" t="s">
        <v>67</v>
      </c>
      <c r="EP1406" s="467" t="s">
        <v>68</v>
      </c>
      <c r="EQ1406" s="467" t="s">
        <v>69</v>
      </c>
      <c r="ER1406" s="467" t="s">
        <v>70</v>
      </c>
      <c r="ES1406" s="467" t="s">
        <v>71</v>
      </c>
      <c r="ET1406" s="467" t="s">
        <v>123</v>
      </c>
      <c r="EU1406" s="467" t="s">
        <v>72</v>
      </c>
      <c r="EV1406" s="467" t="s">
        <v>901</v>
      </c>
      <c r="EW1406" s="467" t="s">
        <v>65</v>
      </c>
      <c r="EX1406" s="467" t="s">
        <v>66</v>
      </c>
      <c r="EY1406" s="467" t="s">
        <v>67</v>
      </c>
      <c r="EZ1406" s="467" t="s">
        <v>68</v>
      </c>
      <c r="FA1406" s="467" t="s">
        <v>69</v>
      </c>
      <c r="FB1406" s="467" t="s">
        <v>70</v>
      </c>
      <c r="FC1406" s="467" t="s">
        <v>71</v>
      </c>
      <c r="FD1406" s="467" t="s">
        <v>123</v>
      </c>
      <c r="FE1406" s="467" t="s">
        <v>72</v>
      </c>
      <c r="FF1406" s="467" t="s">
        <v>901</v>
      </c>
      <c r="FG1406" s="467" t="s">
        <v>65</v>
      </c>
      <c r="FH1406" s="467" t="s">
        <v>66</v>
      </c>
      <c r="FI1406" s="467" t="s">
        <v>67</v>
      </c>
      <c r="FJ1406" s="467" t="s">
        <v>68</v>
      </c>
      <c r="FK1406" s="467" t="s">
        <v>69</v>
      </c>
      <c r="FL1406" s="467" t="s">
        <v>70</v>
      </c>
      <c r="FM1406" s="467" t="s">
        <v>71</v>
      </c>
      <c r="FN1406" s="467" t="s">
        <v>123</v>
      </c>
      <c r="FO1406" s="467" t="s">
        <v>72</v>
      </c>
      <c r="FP1406" s="467" t="s">
        <v>901</v>
      </c>
      <c r="FQ1406" s="467" t="s">
        <v>65</v>
      </c>
      <c r="FR1406" s="467" t="s">
        <v>66</v>
      </c>
      <c r="FS1406" s="467" t="s">
        <v>67</v>
      </c>
      <c r="FT1406" s="467" t="s">
        <v>68</v>
      </c>
      <c r="FU1406" s="467" t="s">
        <v>69</v>
      </c>
      <c r="FV1406" s="467" t="s">
        <v>70</v>
      </c>
      <c r="FW1406" s="467" t="s">
        <v>71</v>
      </c>
      <c r="FX1406" s="467" t="s">
        <v>123</v>
      </c>
      <c r="FY1406" s="467" t="s">
        <v>72</v>
      </c>
      <c r="FZ1406" s="467" t="s">
        <v>65</v>
      </c>
      <c r="GA1406" s="467" t="s">
        <v>66</v>
      </c>
      <c r="GB1406" s="467" t="s">
        <v>67</v>
      </c>
      <c r="GC1406" s="467" t="s">
        <v>68</v>
      </c>
      <c r="GD1406" s="467" t="s">
        <v>69</v>
      </c>
      <c r="GE1406" s="467" t="s">
        <v>70</v>
      </c>
      <c r="GF1406" s="467" t="s">
        <v>71</v>
      </c>
      <c r="GG1406" s="467" t="s">
        <v>123</v>
      </c>
      <c r="GH1406" s="467" t="s">
        <v>72</v>
      </c>
    </row>
    <row r="1407" spans="1:190" ht="13.5" thickBot="1" x14ac:dyDescent="0.25">
      <c r="A1407" s="148"/>
      <c r="B1407" s="149" t="s">
        <v>274</v>
      </c>
      <c r="C1407" s="149" t="s">
        <v>275</v>
      </c>
      <c r="D1407" s="433"/>
      <c r="E1407" s="531"/>
      <c r="F1407" s="531"/>
      <c r="G1407" s="531"/>
      <c r="H1407" s="531"/>
      <c r="I1407" s="531"/>
      <c r="J1407" s="531"/>
      <c r="K1407" s="531"/>
      <c r="L1407" s="531"/>
      <c r="M1407" s="531"/>
      <c r="N1407" s="531"/>
      <c r="O1407" s="531"/>
      <c r="P1407" s="531"/>
      <c r="Q1407" s="531"/>
      <c r="R1407" s="531"/>
      <c r="S1407" s="531"/>
      <c r="T1407" s="531"/>
      <c r="U1407" s="531"/>
      <c r="V1407" s="531"/>
      <c r="W1407" s="531"/>
      <c r="X1407" s="531"/>
      <c r="Y1407" s="520"/>
      <c r="Z1407" s="520"/>
      <c r="AA1407" s="520"/>
      <c r="AB1407" s="520"/>
      <c r="AC1407" s="520"/>
      <c r="AD1407" s="520"/>
      <c r="AE1407" s="520"/>
      <c r="AF1407" s="520"/>
      <c r="AG1407" s="520"/>
      <c r="AH1407" s="520"/>
      <c r="AI1407" s="520"/>
      <c r="AJ1407" s="520"/>
      <c r="AK1407" s="520"/>
      <c r="AL1407" s="520"/>
      <c r="AM1407" s="520"/>
      <c r="AN1407" s="520"/>
      <c r="AO1407" s="520"/>
      <c r="AP1407" s="520"/>
      <c r="AQ1407" s="520"/>
      <c r="AR1407" s="520"/>
      <c r="AS1407" s="520"/>
      <c r="AT1407" s="520"/>
      <c r="AU1407" s="520"/>
      <c r="AV1407" s="520"/>
      <c r="AW1407" s="520"/>
      <c r="AX1407" s="520"/>
      <c r="AY1407" s="520"/>
      <c r="AZ1407" s="520"/>
      <c r="BA1407" s="520"/>
      <c r="BB1407" s="520"/>
      <c r="BC1407" s="520"/>
      <c r="BD1407" s="520"/>
      <c r="BE1407" s="520"/>
      <c r="BF1407" s="520"/>
      <c r="BG1407" s="520"/>
      <c r="BH1407" s="520"/>
      <c r="BI1407" s="520"/>
      <c r="BJ1407" s="520"/>
      <c r="BK1407" s="520"/>
      <c r="BL1407" s="520"/>
      <c r="BM1407" s="520"/>
      <c r="BN1407" s="520"/>
      <c r="BO1407" s="520"/>
      <c r="BP1407" s="520"/>
      <c r="BQ1407" s="520"/>
      <c r="BR1407" s="520"/>
      <c r="BS1407" s="520"/>
      <c r="BT1407" s="520"/>
      <c r="BU1407" s="520"/>
      <c r="BV1407" s="520"/>
      <c r="BW1407" s="520"/>
      <c r="BX1407" s="520"/>
      <c r="BY1407" s="520"/>
      <c r="BZ1407" s="520"/>
      <c r="CA1407" s="520"/>
      <c r="CB1407" s="520"/>
      <c r="CC1407" s="520"/>
      <c r="CD1407" s="520"/>
      <c r="CE1407" s="520"/>
      <c r="CF1407" s="520"/>
      <c r="CG1407" s="520"/>
      <c r="CH1407" s="520"/>
      <c r="CI1407" s="520"/>
      <c r="CJ1407" s="520"/>
      <c r="CK1407" s="520"/>
      <c r="CL1407" s="520"/>
      <c r="CM1407" s="520"/>
      <c r="CN1407" s="520"/>
      <c r="CO1407" s="520"/>
      <c r="CP1407" s="520"/>
      <c r="CQ1407" s="520"/>
      <c r="CR1407" s="520"/>
      <c r="CS1407" s="520"/>
      <c r="CT1407" s="520"/>
      <c r="CU1407" s="520"/>
      <c r="CV1407" s="520"/>
      <c r="CW1407" s="520"/>
      <c r="CX1407" s="520"/>
      <c r="CY1407" s="520"/>
      <c r="CZ1407" s="520"/>
      <c r="DA1407" s="520"/>
      <c r="DB1407" s="520"/>
      <c r="DC1407" s="520"/>
      <c r="DD1407" s="520"/>
      <c r="DE1407" s="520"/>
      <c r="DF1407" s="520"/>
      <c r="DG1407" s="520"/>
      <c r="DH1407" s="520"/>
      <c r="DI1407" s="520"/>
      <c r="DJ1407" s="520"/>
      <c r="DK1407" s="520"/>
      <c r="DL1407" s="520"/>
      <c r="DM1407" s="520"/>
      <c r="DN1407" s="520"/>
      <c r="DO1407" s="520"/>
      <c r="DP1407" s="520"/>
      <c r="DQ1407" s="520"/>
      <c r="DR1407" s="520"/>
      <c r="DS1407" s="520"/>
      <c r="DT1407" s="520"/>
      <c r="DU1407" s="520"/>
      <c r="DV1407" s="520"/>
      <c r="DW1407" s="520"/>
      <c r="DX1407" s="520"/>
      <c r="DY1407" s="520"/>
      <c r="DZ1407" s="520"/>
      <c r="EA1407" s="520"/>
      <c r="EB1407" s="520"/>
      <c r="EC1407" s="520"/>
      <c r="ED1407" s="520"/>
      <c r="EE1407" s="520"/>
      <c r="EF1407" s="520"/>
      <c r="EG1407" s="520"/>
      <c r="EH1407" s="520"/>
      <c r="EI1407" s="520"/>
      <c r="EJ1407" s="520"/>
      <c r="EK1407" s="520"/>
      <c r="EL1407" s="520"/>
      <c r="EM1407" s="520"/>
      <c r="EN1407" s="520"/>
      <c r="EO1407" s="520"/>
      <c r="EP1407" s="520"/>
      <c r="EQ1407" s="520"/>
      <c r="ER1407" s="520"/>
      <c r="ES1407" s="520"/>
      <c r="ET1407" s="520"/>
      <c r="EU1407" s="520"/>
      <c r="EV1407" s="520"/>
      <c r="EW1407" s="520"/>
      <c r="EX1407" s="520"/>
      <c r="EY1407" s="520"/>
      <c r="EZ1407" s="520"/>
      <c r="FA1407" s="520"/>
      <c r="FB1407" s="520"/>
      <c r="FC1407" s="520"/>
      <c r="FD1407" s="520"/>
      <c r="FE1407" s="520"/>
      <c r="FF1407" s="520"/>
      <c r="FG1407" s="520"/>
      <c r="FH1407" s="520"/>
      <c r="FI1407" s="520"/>
      <c r="FJ1407" s="520"/>
      <c r="FK1407" s="520"/>
      <c r="FL1407" s="532"/>
      <c r="FM1407" s="532"/>
      <c r="FN1407" s="521"/>
      <c r="FO1407" s="521"/>
      <c r="FP1407" s="521"/>
      <c r="FQ1407" s="521"/>
      <c r="FR1407" s="521"/>
      <c r="FS1407" s="522"/>
      <c r="FT1407" s="522"/>
      <c r="FU1407" s="522"/>
      <c r="FV1407" s="522"/>
      <c r="FW1407" s="522"/>
      <c r="FX1407" s="522"/>
      <c r="FY1407" s="522"/>
      <c r="FZ1407" s="522"/>
      <c r="GA1407" s="522"/>
      <c r="GB1407" s="522"/>
      <c r="GC1407" s="522"/>
      <c r="GD1407" s="522"/>
      <c r="GE1407" s="522"/>
      <c r="GF1407" s="522"/>
      <c r="GG1407" s="522"/>
      <c r="GH1407" s="522"/>
    </row>
    <row r="1408" spans="1:190" x14ac:dyDescent="0.2">
      <c r="A1408" s="150" t="s">
        <v>148</v>
      </c>
      <c r="B1408" s="151" t="s">
        <v>276</v>
      </c>
      <c r="C1408" s="152" t="s">
        <v>277</v>
      </c>
      <c r="D1408" s="404" t="s">
        <v>147</v>
      </c>
      <c r="E1408" s="565">
        <v>0</v>
      </c>
      <c r="F1408" s="565">
        <v>40</v>
      </c>
      <c r="G1408" s="565">
        <v>44</v>
      </c>
      <c r="H1408" s="565">
        <v>73</v>
      </c>
      <c r="I1408" s="565">
        <v>34</v>
      </c>
      <c r="J1408" s="565">
        <v>20</v>
      </c>
      <c r="K1408" s="565">
        <v>5</v>
      </c>
      <c r="L1408" s="565">
        <v>3</v>
      </c>
      <c r="M1408" s="565">
        <v>0</v>
      </c>
      <c r="N1408" s="565">
        <v>219</v>
      </c>
      <c r="O1408" s="565">
        <v>10</v>
      </c>
      <c r="P1408" s="565">
        <v>0</v>
      </c>
      <c r="Q1408" s="565">
        <v>0</v>
      </c>
      <c r="R1408" s="565">
        <v>0</v>
      </c>
      <c r="S1408" s="565">
        <v>0</v>
      </c>
      <c r="T1408" s="565">
        <v>0</v>
      </c>
      <c r="U1408" s="565">
        <v>0</v>
      </c>
      <c r="V1408" s="565">
        <v>0</v>
      </c>
      <c r="W1408" s="565">
        <v>0</v>
      </c>
      <c r="X1408" s="565">
        <v>0</v>
      </c>
      <c r="Y1408" s="565">
        <v>25</v>
      </c>
      <c r="Z1408" s="565">
        <v>0</v>
      </c>
      <c r="AA1408" s="565">
        <v>0</v>
      </c>
      <c r="AB1408" s="565">
        <v>0</v>
      </c>
      <c r="AC1408" s="565">
        <v>0</v>
      </c>
      <c r="AD1408" s="565">
        <v>0</v>
      </c>
      <c r="AE1408" s="565">
        <v>0</v>
      </c>
      <c r="AF1408" s="565">
        <v>0</v>
      </c>
      <c r="AG1408" s="565">
        <v>0</v>
      </c>
      <c r="AH1408" s="565">
        <v>0</v>
      </c>
      <c r="AI1408" s="565">
        <v>50</v>
      </c>
      <c r="AJ1408" s="565">
        <v>0</v>
      </c>
      <c r="AK1408" s="565">
        <v>0</v>
      </c>
      <c r="AL1408" s="565">
        <v>0</v>
      </c>
      <c r="AM1408" s="565">
        <v>0</v>
      </c>
      <c r="AN1408" s="565">
        <v>0</v>
      </c>
      <c r="AO1408" s="565">
        <v>0</v>
      </c>
      <c r="AP1408" s="565">
        <v>0</v>
      </c>
      <c r="AQ1408" s="565">
        <v>0</v>
      </c>
      <c r="AR1408" s="565">
        <v>0</v>
      </c>
      <c r="AS1408" s="565">
        <v>100</v>
      </c>
      <c r="AT1408" s="565">
        <v>3</v>
      </c>
      <c r="AU1408" s="565">
        <v>2</v>
      </c>
      <c r="AV1408" s="565">
        <v>8</v>
      </c>
      <c r="AW1408" s="565">
        <v>5</v>
      </c>
      <c r="AX1408" s="565">
        <v>1</v>
      </c>
      <c r="AY1408" s="565">
        <v>1</v>
      </c>
      <c r="AZ1408" s="565">
        <v>0</v>
      </c>
      <c r="BA1408" s="565">
        <v>0</v>
      </c>
      <c r="BB1408" s="565">
        <v>20</v>
      </c>
      <c r="BC1408" s="565">
        <v>0</v>
      </c>
      <c r="BD1408" s="565">
        <v>0</v>
      </c>
      <c r="BE1408" s="565">
        <v>0</v>
      </c>
      <c r="BF1408" s="565">
        <v>0</v>
      </c>
      <c r="BG1408" s="565">
        <v>0</v>
      </c>
      <c r="BH1408" s="565">
        <v>0</v>
      </c>
      <c r="BI1408" s="565">
        <v>0</v>
      </c>
      <c r="BJ1408" s="565">
        <v>0</v>
      </c>
      <c r="BK1408" s="565">
        <v>0</v>
      </c>
      <c r="BL1408" s="565">
        <v>0</v>
      </c>
      <c r="BM1408" s="565">
        <v>3</v>
      </c>
      <c r="BN1408" s="565">
        <v>2</v>
      </c>
      <c r="BO1408" s="565">
        <v>8</v>
      </c>
      <c r="BP1408" s="565">
        <v>5</v>
      </c>
      <c r="BQ1408" s="565">
        <v>1</v>
      </c>
      <c r="BR1408" s="565">
        <v>1</v>
      </c>
      <c r="BS1408" s="565">
        <v>0</v>
      </c>
      <c r="BT1408" s="565">
        <v>0</v>
      </c>
      <c r="BU1408" s="565">
        <v>20</v>
      </c>
      <c r="BV1408" s="565">
        <v>43</v>
      </c>
      <c r="BW1408" s="565">
        <v>46</v>
      </c>
      <c r="BX1408" s="565">
        <v>81</v>
      </c>
      <c r="BY1408" s="565">
        <v>39</v>
      </c>
      <c r="BZ1408" s="565">
        <v>21</v>
      </c>
      <c r="CA1408" s="565">
        <v>6</v>
      </c>
      <c r="CB1408" s="565">
        <v>3</v>
      </c>
      <c r="CC1408" s="565">
        <v>0</v>
      </c>
      <c r="CD1408" s="565">
        <v>239</v>
      </c>
      <c r="CE1408" s="565">
        <v>10</v>
      </c>
      <c r="CF1408" s="565">
        <v>0</v>
      </c>
      <c r="CG1408" s="565">
        <v>0</v>
      </c>
      <c r="CH1408" s="565">
        <v>0</v>
      </c>
      <c r="CI1408" s="565">
        <v>0</v>
      </c>
      <c r="CJ1408" s="565">
        <v>0</v>
      </c>
      <c r="CK1408" s="565">
        <v>0</v>
      </c>
      <c r="CL1408" s="565">
        <v>0</v>
      </c>
      <c r="CM1408" s="565">
        <v>0</v>
      </c>
      <c r="CN1408" s="565">
        <v>0</v>
      </c>
      <c r="CO1408" s="565">
        <v>25</v>
      </c>
      <c r="CP1408" s="565">
        <v>0</v>
      </c>
      <c r="CQ1408" s="565">
        <v>0</v>
      </c>
      <c r="CR1408" s="565">
        <v>0</v>
      </c>
      <c r="CS1408" s="565">
        <v>0</v>
      </c>
      <c r="CT1408" s="565">
        <v>0</v>
      </c>
      <c r="CU1408" s="565">
        <v>0</v>
      </c>
      <c r="CV1408" s="565">
        <v>0</v>
      </c>
      <c r="CW1408" s="565">
        <v>0</v>
      </c>
      <c r="CX1408" s="565">
        <v>0</v>
      </c>
      <c r="CY1408" s="565">
        <v>50</v>
      </c>
      <c r="CZ1408" s="565">
        <v>3</v>
      </c>
      <c r="DA1408" s="565">
        <v>1</v>
      </c>
      <c r="DB1408" s="565">
        <v>3</v>
      </c>
      <c r="DC1408" s="565">
        <v>4</v>
      </c>
      <c r="DD1408" s="565">
        <v>0</v>
      </c>
      <c r="DE1408" s="565">
        <v>0</v>
      </c>
      <c r="DF1408" s="565">
        <v>0</v>
      </c>
      <c r="DG1408" s="565">
        <v>1</v>
      </c>
      <c r="DH1408" s="565">
        <v>12</v>
      </c>
      <c r="DI1408" s="565">
        <v>0</v>
      </c>
      <c r="DJ1408" s="565">
        <v>0</v>
      </c>
      <c r="DK1408" s="565">
        <v>0</v>
      </c>
      <c r="DL1408" s="565">
        <v>0</v>
      </c>
      <c r="DM1408" s="565">
        <v>0</v>
      </c>
      <c r="DN1408" s="565">
        <v>0</v>
      </c>
      <c r="DO1408" s="565">
        <v>0</v>
      </c>
      <c r="DP1408" s="565">
        <v>0</v>
      </c>
      <c r="DQ1408" s="565">
        <v>0</v>
      </c>
      <c r="DR1408" s="565">
        <v>0</v>
      </c>
      <c r="DS1408" s="565">
        <v>3</v>
      </c>
      <c r="DT1408" s="565">
        <v>1</v>
      </c>
      <c r="DU1408" s="565">
        <v>3</v>
      </c>
      <c r="DV1408" s="565">
        <v>4</v>
      </c>
      <c r="DW1408" s="565">
        <v>0</v>
      </c>
      <c r="DX1408" s="565">
        <v>0</v>
      </c>
      <c r="DY1408" s="565">
        <v>0</v>
      </c>
      <c r="DZ1408" s="565">
        <v>1</v>
      </c>
      <c r="EA1408" s="565">
        <v>12</v>
      </c>
      <c r="EB1408" s="565">
        <v>0</v>
      </c>
      <c r="EC1408" s="565">
        <v>18</v>
      </c>
      <c r="ED1408" s="565">
        <v>32</v>
      </c>
      <c r="EE1408" s="565">
        <v>67</v>
      </c>
      <c r="EF1408" s="565">
        <v>35</v>
      </c>
      <c r="EG1408" s="565">
        <v>17</v>
      </c>
      <c r="EH1408" s="565">
        <v>7</v>
      </c>
      <c r="EI1408" s="565">
        <v>2</v>
      </c>
      <c r="EJ1408" s="565">
        <v>0</v>
      </c>
      <c r="EK1408" s="565">
        <v>178</v>
      </c>
      <c r="EL1408" s="565">
        <v>10</v>
      </c>
      <c r="EM1408" s="565">
        <v>0</v>
      </c>
      <c r="EN1408" s="565">
        <v>0</v>
      </c>
      <c r="EO1408" s="565">
        <v>0</v>
      </c>
      <c r="EP1408" s="565">
        <v>0</v>
      </c>
      <c r="EQ1408" s="565">
        <v>0</v>
      </c>
      <c r="ER1408" s="565">
        <v>0</v>
      </c>
      <c r="ES1408" s="565">
        <v>0</v>
      </c>
      <c r="ET1408" s="565">
        <v>0</v>
      </c>
      <c r="EU1408" s="565">
        <v>0</v>
      </c>
      <c r="EV1408" s="565">
        <v>50</v>
      </c>
      <c r="EW1408" s="565">
        <v>0</v>
      </c>
      <c r="EX1408" s="565">
        <v>0</v>
      </c>
      <c r="EY1408" s="565">
        <v>0</v>
      </c>
      <c r="EZ1408" s="565">
        <v>0</v>
      </c>
      <c r="FA1408" s="565">
        <v>0</v>
      </c>
      <c r="FB1408" s="565">
        <v>0</v>
      </c>
      <c r="FC1408" s="565">
        <v>0</v>
      </c>
      <c r="FD1408" s="565">
        <v>0</v>
      </c>
      <c r="FE1408" s="565">
        <v>0</v>
      </c>
      <c r="FF1408" s="565">
        <v>100</v>
      </c>
      <c r="FG1408" s="565">
        <v>0</v>
      </c>
      <c r="FH1408" s="565">
        <v>0</v>
      </c>
      <c r="FI1408" s="565">
        <v>0</v>
      </c>
      <c r="FJ1408" s="565">
        <v>0</v>
      </c>
      <c r="FK1408" s="565">
        <v>0</v>
      </c>
      <c r="FL1408" s="565">
        <v>0</v>
      </c>
      <c r="FM1408" s="565">
        <v>0</v>
      </c>
      <c r="FN1408" s="565">
        <v>0</v>
      </c>
      <c r="FO1408" s="565">
        <v>0</v>
      </c>
      <c r="FP1408" s="565">
        <v>0</v>
      </c>
      <c r="FQ1408" s="565">
        <v>0</v>
      </c>
      <c r="FR1408" s="565">
        <v>0</v>
      </c>
      <c r="FS1408" s="565">
        <v>0</v>
      </c>
      <c r="FT1408" s="565">
        <v>0</v>
      </c>
      <c r="FU1408" s="565">
        <v>0</v>
      </c>
      <c r="FV1408" s="565">
        <v>0</v>
      </c>
      <c r="FW1408" s="565">
        <v>0</v>
      </c>
      <c r="FX1408" s="565">
        <v>0</v>
      </c>
      <c r="FY1408" s="565">
        <v>0</v>
      </c>
      <c r="FZ1408" s="565">
        <v>18</v>
      </c>
      <c r="GA1408" s="565">
        <v>32</v>
      </c>
      <c r="GB1408" s="565">
        <v>67</v>
      </c>
      <c r="GC1408" s="565">
        <v>35</v>
      </c>
      <c r="GD1408" s="565">
        <v>17</v>
      </c>
      <c r="GE1408" s="565">
        <v>7</v>
      </c>
      <c r="GF1408" s="565">
        <v>2</v>
      </c>
      <c r="GG1408" s="565">
        <v>0</v>
      </c>
      <c r="GH1408" s="565">
        <v>178</v>
      </c>
    </row>
    <row r="1409" spans="1:190" x14ac:dyDescent="0.2">
      <c r="A1409" s="150" t="s">
        <v>150</v>
      </c>
      <c r="B1409" s="151" t="s">
        <v>276</v>
      </c>
      <c r="C1409" s="152" t="s">
        <v>278</v>
      </c>
      <c r="D1409" s="404" t="s">
        <v>149</v>
      </c>
      <c r="E1409" s="416">
        <v>0</v>
      </c>
      <c r="F1409" s="416">
        <v>0</v>
      </c>
      <c r="G1409" s="416">
        <v>0</v>
      </c>
      <c r="H1409" s="416">
        <v>0</v>
      </c>
      <c r="I1409" s="416">
        <v>0</v>
      </c>
      <c r="J1409" s="416">
        <v>0</v>
      </c>
      <c r="K1409" s="416">
        <v>0</v>
      </c>
      <c r="L1409" s="416">
        <v>0</v>
      </c>
      <c r="M1409" s="416">
        <v>0</v>
      </c>
      <c r="N1409" s="416">
        <v>0</v>
      </c>
      <c r="O1409" s="416">
        <v>10</v>
      </c>
      <c r="P1409" s="416">
        <v>288</v>
      </c>
      <c r="Q1409" s="416">
        <v>68</v>
      </c>
      <c r="R1409" s="416">
        <v>40</v>
      </c>
      <c r="S1409" s="416">
        <v>29</v>
      </c>
      <c r="T1409" s="416">
        <v>18</v>
      </c>
      <c r="U1409" s="416">
        <v>8</v>
      </c>
      <c r="V1409" s="416">
        <v>2</v>
      </c>
      <c r="W1409" s="416">
        <v>1</v>
      </c>
      <c r="X1409" s="416">
        <v>454</v>
      </c>
      <c r="Y1409" s="416">
        <v>25</v>
      </c>
      <c r="Z1409" s="416">
        <v>0</v>
      </c>
      <c r="AA1409" s="416">
        <v>0</v>
      </c>
      <c r="AB1409" s="416">
        <v>0</v>
      </c>
      <c r="AC1409" s="416">
        <v>0</v>
      </c>
      <c r="AD1409" s="416">
        <v>0</v>
      </c>
      <c r="AE1409" s="416">
        <v>0</v>
      </c>
      <c r="AF1409" s="416">
        <v>0</v>
      </c>
      <c r="AG1409" s="416">
        <v>0</v>
      </c>
      <c r="AH1409" s="416">
        <v>0</v>
      </c>
      <c r="AI1409" s="416">
        <v>50</v>
      </c>
      <c r="AJ1409" s="416">
        <v>260</v>
      </c>
      <c r="AK1409" s="416">
        <v>130</v>
      </c>
      <c r="AL1409" s="416">
        <v>46</v>
      </c>
      <c r="AM1409" s="416">
        <v>36</v>
      </c>
      <c r="AN1409" s="416">
        <v>19</v>
      </c>
      <c r="AO1409" s="416">
        <v>5</v>
      </c>
      <c r="AP1409" s="416">
        <v>2</v>
      </c>
      <c r="AQ1409" s="416">
        <v>0</v>
      </c>
      <c r="AR1409" s="416">
        <v>498</v>
      </c>
      <c r="AS1409" s="416">
        <v>100</v>
      </c>
      <c r="AT1409" s="416">
        <v>0</v>
      </c>
      <c r="AU1409" s="416">
        <v>0</v>
      </c>
      <c r="AV1409" s="416">
        <v>0</v>
      </c>
      <c r="AW1409" s="416">
        <v>0</v>
      </c>
      <c r="AX1409" s="416">
        <v>0</v>
      </c>
      <c r="AY1409" s="416">
        <v>0</v>
      </c>
      <c r="AZ1409" s="416">
        <v>0</v>
      </c>
      <c r="BA1409" s="416">
        <v>0</v>
      </c>
      <c r="BB1409" s="416">
        <v>0</v>
      </c>
      <c r="BC1409" s="416">
        <v>75</v>
      </c>
      <c r="BD1409" s="416">
        <v>77</v>
      </c>
      <c r="BE1409" s="416">
        <v>24</v>
      </c>
      <c r="BF1409" s="416">
        <v>18</v>
      </c>
      <c r="BG1409" s="416">
        <v>16</v>
      </c>
      <c r="BH1409" s="416">
        <v>9</v>
      </c>
      <c r="BI1409" s="416">
        <v>2</v>
      </c>
      <c r="BJ1409" s="416">
        <v>2</v>
      </c>
      <c r="BK1409" s="416">
        <v>0</v>
      </c>
      <c r="BL1409" s="416">
        <v>148</v>
      </c>
      <c r="BM1409" s="416">
        <v>625</v>
      </c>
      <c r="BN1409" s="416">
        <v>222</v>
      </c>
      <c r="BO1409" s="416">
        <v>104</v>
      </c>
      <c r="BP1409" s="416">
        <v>81</v>
      </c>
      <c r="BQ1409" s="416">
        <v>46</v>
      </c>
      <c r="BR1409" s="416">
        <v>15</v>
      </c>
      <c r="BS1409" s="416">
        <v>6</v>
      </c>
      <c r="BT1409" s="416">
        <v>1</v>
      </c>
      <c r="BU1409" s="416">
        <v>1100</v>
      </c>
      <c r="BV1409" s="416">
        <v>625</v>
      </c>
      <c r="BW1409" s="416">
        <v>222</v>
      </c>
      <c r="BX1409" s="416">
        <v>104</v>
      </c>
      <c r="BY1409" s="416">
        <v>81</v>
      </c>
      <c r="BZ1409" s="416">
        <v>46</v>
      </c>
      <c r="CA1409" s="416">
        <v>15</v>
      </c>
      <c r="CB1409" s="416">
        <v>6</v>
      </c>
      <c r="CC1409" s="416">
        <v>1</v>
      </c>
      <c r="CD1409" s="416">
        <v>1100</v>
      </c>
      <c r="CE1409" s="416">
        <v>10</v>
      </c>
      <c r="CF1409" s="416">
        <v>0</v>
      </c>
      <c r="CG1409" s="416">
        <v>0</v>
      </c>
      <c r="CH1409" s="416">
        <v>0</v>
      </c>
      <c r="CI1409" s="416">
        <v>0</v>
      </c>
      <c r="CJ1409" s="416">
        <v>0</v>
      </c>
      <c r="CK1409" s="416">
        <v>0</v>
      </c>
      <c r="CL1409" s="416">
        <v>0</v>
      </c>
      <c r="CM1409" s="416">
        <v>0</v>
      </c>
      <c r="CN1409" s="416">
        <v>0</v>
      </c>
      <c r="CO1409" s="416">
        <v>25</v>
      </c>
      <c r="CP1409" s="416">
        <v>0</v>
      </c>
      <c r="CQ1409" s="416">
        <v>0</v>
      </c>
      <c r="CR1409" s="416">
        <v>0</v>
      </c>
      <c r="CS1409" s="416">
        <v>0</v>
      </c>
      <c r="CT1409" s="416">
        <v>0</v>
      </c>
      <c r="CU1409" s="416">
        <v>0</v>
      </c>
      <c r="CV1409" s="416">
        <v>0</v>
      </c>
      <c r="CW1409" s="416">
        <v>0</v>
      </c>
      <c r="CX1409" s="416">
        <v>0</v>
      </c>
      <c r="CY1409" s="416">
        <v>50</v>
      </c>
      <c r="CZ1409" s="416">
        <v>202</v>
      </c>
      <c r="DA1409" s="416">
        <v>47</v>
      </c>
      <c r="DB1409" s="416">
        <v>23</v>
      </c>
      <c r="DC1409" s="416">
        <v>27</v>
      </c>
      <c r="DD1409" s="416">
        <v>7</v>
      </c>
      <c r="DE1409" s="416">
        <v>3</v>
      </c>
      <c r="DF1409" s="416">
        <v>4</v>
      </c>
      <c r="DG1409" s="416">
        <v>0</v>
      </c>
      <c r="DH1409" s="416">
        <v>313</v>
      </c>
      <c r="DI1409" s="416">
        <v>0</v>
      </c>
      <c r="DJ1409" s="416">
        <v>0</v>
      </c>
      <c r="DK1409" s="416">
        <v>0</v>
      </c>
      <c r="DL1409" s="416">
        <v>0</v>
      </c>
      <c r="DM1409" s="416">
        <v>0</v>
      </c>
      <c r="DN1409" s="416">
        <v>0</v>
      </c>
      <c r="DO1409" s="416">
        <v>0</v>
      </c>
      <c r="DP1409" s="416">
        <v>0</v>
      </c>
      <c r="DQ1409" s="416">
        <v>0</v>
      </c>
      <c r="DR1409" s="416">
        <v>0</v>
      </c>
      <c r="DS1409" s="416">
        <v>202</v>
      </c>
      <c r="DT1409" s="416">
        <v>47</v>
      </c>
      <c r="DU1409" s="416">
        <v>23</v>
      </c>
      <c r="DV1409" s="416">
        <v>27</v>
      </c>
      <c r="DW1409" s="416">
        <v>7</v>
      </c>
      <c r="DX1409" s="416">
        <v>3</v>
      </c>
      <c r="DY1409" s="416">
        <v>4</v>
      </c>
      <c r="DZ1409" s="416">
        <v>0</v>
      </c>
      <c r="EA1409" s="416">
        <v>313</v>
      </c>
      <c r="EB1409" s="416">
        <v>0</v>
      </c>
      <c r="EC1409" s="416">
        <v>0</v>
      </c>
      <c r="ED1409" s="416">
        <v>0</v>
      </c>
      <c r="EE1409" s="416">
        <v>0</v>
      </c>
      <c r="EF1409" s="416">
        <v>0</v>
      </c>
      <c r="EG1409" s="416">
        <v>0</v>
      </c>
      <c r="EH1409" s="416">
        <v>0</v>
      </c>
      <c r="EI1409" s="416">
        <v>0</v>
      </c>
      <c r="EJ1409" s="416">
        <v>0</v>
      </c>
      <c r="EK1409" s="416">
        <v>0</v>
      </c>
      <c r="EL1409" s="416">
        <v>10</v>
      </c>
      <c r="EM1409" s="416">
        <v>0</v>
      </c>
      <c r="EN1409" s="416">
        <v>0</v>
      </c>
      <c r="EO1409" s="416">
        <v>0</v>
      </c>
      <c r="EP1409" s="416">
        <v>0</v>
      </c>
      <c r="EQ1409" s="416">
        <v>0</v>
      </c>
      <c r="ER1409" s="416">
        <v>0</v>
      </c>
      <c r="ES1409" s="416">
        <v>0</v>
      </c>
      <c r="ET1409" s="416">
        <v>0</v>
      </c>
      <c r="EU1409" s="416">
        <v>0</v>
      </c>
      <c r="EV1409" s="416">
        <v>50</v>
      </c>
      <c r="EW1409" s="416">
        <v>65</v>
      </c>
      <c r="EX1409" s="416">
        <v>2</v>
      </c>
      <c r="EY1409" s="416">
        <v>4</v>
      </c>
      <c r="EZ1409" s="416">
        <v>3</v>
      </c>
      <c r="FA1409" s="416">
        <v>2</v>
      </c>
      <c r="FB1409" s="416">
        <v>0</v>
      </c>
      <c r="FC1409" s="416">
        <v>0</v>
      </c>
      <c r="FD1409" s="416">
        <v>0</v>
      </c>
      <c r="FE1409" s="416">
        <v>76</v>
      </c>
      <c r="FF1409" s="416">
        <v>100</v>
      </c>
      <c r="FG1409" s="416">
        <v>0</v>
      </c>
      <c r="FH1409" s="416">
        <v>0</v>
      </c>
      <c r="FI1409" s="416">
        <v>0</v>
      </c>
      <c r="FJ1409" s="416">
        <v>0</v>
      </c>
      <c r="FK1409" s="416">
        <v>0</v>
      </c>
      <c r="FL1409" s="416">
        <v>0</v>
      </c>
      <c r="FM1409" s="416">
        <v>0</v>
      </c>
      <c r="FN1409" s="416">
        <v>0</v>
      </c>
      <c r="FO1409" s="416">
        <v>0</v>
      </c>
      <c r="FP1409" s="416">
        <v>5</v>
      </c>
      <c r="FQ1409" s="416">
        <v>305</v>
      </c>
      <c r="FR1409" s="416">
        <v>178</v>
      </c>
      <c r="FS1409" s="416">
        <v>240</v>
      </c>
      <c r="FT1409" s="416">
        <v>230</v>
      </c>
      <c r="FU1409" s="416">
        <v>130</v>
      </c>
      <c r="FV1409" s="416">
        <v>58</v>
      </c>
      <c r="FW1409" s="416">
        <v>40</v>
      </c>
      <c r="FX1409" s="416">
        <v>1</v>
      </c>
      <c r="FY1409" s="416">
        <v>1182</v>
      </c>
      <c r="FZ1409" s="416">
        <v>370</v>
      </c>
      <c r="GA1409" s="416">
        <v>180</v>
      </c>
      <c r="GB1409" s="416">
        <v>244</v>
      </c>
      <c r="GC1409" s="416">
        <v>233</v>
      </c>
      <c r="GD1409" s="416">
        <v>132</v>
      </c>
      <c r="GE1409" s="416">
        <v>58</v>
      </c>
      <c r="GF1409" s="416">
        <v>40</v>
      </c>
      <c r="GG1409" s="416">
        <v>1</v>
      </c>
      <c r="GH1409" s="416">
        <v>1258</v>
      </c>
    </row>
    <row r="1410" spans="1:190" x14ac:dyDescent="0.2">
      <c r="A1410" s="150" t="s">
        <v>152</v>
      </c>
      <c r="B1410" s="151" t="s">
        <v>276</v>
      </c>
      <c r="C1410" s="152" t="s">
        <v>279</v>
      </c>
      <c r="D1410" s="404" t="s">
        <v>151</v>
      </c>
      <c r="E1410" s="416">
        <v>0</v>
      </c>
      <c r="F1410" s="416">
        <v>339</v>
      </c>
      <c r="G1410" s="416">
        <v>120</v>
      </c>
      <c r="H1410" s="416">
        <v>85</v>
      </c>
      <c r="I1410" s="416">
        <v>35</v>
      </c>
      <c r="J1410" s="416">
        <v>35</v>
      </c>
      <c r="K1410" s="416">
        <v>7</v>
      </c>
      <c r="L1410" s="416">
        <v>16</v>
      </c>
      <c r="M1410" s="416">
        <v>1</v>
      </c>
      <c r="N1410" s="416">
        <v>638</v>
      </c>
      <c r="O1410" s="416">
        <v>10</v>
      </c>
      <c r="P1410" s="416">
        <v>388</v>
      </c>
      <c r="Q1410" s="416">
        <v>133</v>
      </c>
      <c r="R1410" s="416">
        <v>109</v>
      </c>
      <c r="S1410" s="416">
        <v>40</v>
      </c>
      <c r="T1410" s="416">
        <v>22</v>
      </c>
      <c r="U1410" s="416">
        <v>9</v>
      </c>
      <c r="V1410" s="416">
        <v>17</v>
      </c>
      <c r="W1410" s="416">
        <v>0</v>
      </c>
      <c r="X1410" s="416">
        <v>718</v>
      </c>
      <c r="Y1410" s="416">
        <v>25</v>
      </c>
      <c r="Z1410" s="416">
        <v>0</v>
      </c>
      <c r="AA1410" s="416">
        <v>0</v>
      </c>
      <c r="AB1410" s="416">
        <v>0</v>
      </c>
      <c r="AC1410" s="416">
        <v>0</v>
      </c>
      <c r="AD1410" s="416">
        <v>0</v>
      </c>
      <c r="AE1410" s="416">
        <v>0</v>
      </c>
      <c r="AF1410" s="416">
        <v>0</v>
      </c>
      <c r="AG1410" s="416">
        <v>0</v>
      </c>
      <c r="AH1410" s="416">
        <v>0</v>
      </c>
      <c r="AI1410" s="416">
        <v>50</v>
      </c>
      <c r="AJ1410" s="416">
        <v>0</v>
      </c>
      <c r="AK1410" s="416">
        <v>0</v>
      </c>
      <c r="AL1410" s="416">
        <v>0</v>
      </c>
      <c r="AM1410" s="416">
        <v>0</v>
      </c>
      <c r="AN1410" s="416">
        <v>0</v>
      </c>
      <c r="AO1410" s="416">
        <v>0</v>
      </c>
      <c r="AP1410" s="416">
        <v>0</v>
      </c>
      <c r="AQ1410" s="416">
        <v>0</v>
      </c>
      <c r="AR1410" s="416">
        <v>0</v>
      </c>
      <c r="AS1410" s="416">
        <v>100</v>
      </c>
      <c r="AT1410" s="416">
        <v>0</v>
      </c>
      <c r="AU1410" s="416">
        <v>0</v>
      </c>
      <c r="AV1410" s="416">
        <v>0</v>
      </c>
      <c r="AW1410" s="416">
        <v>0</v>
      </c>
      <c r="AX1410" s="416">
        <v>0</v>
      </c>
      <c r="AY1410" s="416">
        <v>0</v>
      </c>
      <c r="AZ1410" s="416">
        <v>0</v>
      </c>
      <c r="BA1410" s="416">
        <v>0</v>
      </c>
      <c r="BB1410" s="416">
        <v>0</v>
      </c>
      <c r="BC1410" s="416">
        <v>0</v>
      </c>
      <c r="BD1410" s="416">
        <v>0</v>
      </c>
      <c r="BE1410" s="416">
        <v>0</v>
      </c>
      <c r="BF1410" s="416">
        <v>0</v>
      </c>
      <c r="BG1410" s="416">
        <v>0</v>
      </c>
      <c r="BH1410" s="416">
        <v>0</v>
      </c>
      <c r="BI1410" s="416">
        <v>0</v>
      </c>
      <c r="BJ1410" s="416">
        <v>0</v>
      </c>
      <c r="BK1410" s="416">
        <v>0</v>
      </c>
      <c r="BL1410" s="416">
        <v>0</v>
      </c>
      <c r="BM1410" s="416">
        <v>388</v>
      </c>
      <c r="BN1410" s="416">
        <v>133</v>
      </c>
      <c r="BO1410" s="416">
        <v>109</v>
      </c>
      <c r="BP1410" s="416">
        <v>40</v>
      </c>
      <c r="BQ1410" s="416">
        <v>22</v>
      </c>
      <c r="BR1410" s="416">
        <v>9</v>
      </c>
      <c r="BS1410" s="416">
        <v>17</v>
      </c>
      <c r="BT1410" s="416">
        <v>0</v>
      </c>
      <c r="BU1410" s="416">
        <v>718</v>
      </c>
      <c r="BV1410" s="416">
        <v>727</v>
      </c>
      <c r="BW1410" s="416">
        <v>253</v>
      </c>
      <c r="BX1410" s="416">
        <v>194</v>
      </c>
      <c r="BY1410" s="416">
        <v>75</v>
      </c>
      <c r="BZ1410" s="416">
        <v>57</v>
      </c>
      <c r="CA1410" s="416">
        <v>16</v>
      </c>
      <c r="CB1410" s="416">
        <v>33</v>
      </c>
      <c r="CC1410" s="416">
        <v>1</v>
      </c>
      <c r="CD1410" s="416">
        <v>1356</v>
      </c>
      <c r="CE1410" s="416">
        <v>10</v>
      </c>
      <c r="CF1410" s="416">
        <v>0</v>
      </c>
      <c r="CG1410" s="416">
        <v>0</v>
      </c>
      <c r="CH1410" s="416">
        <v>0</v>
      </c>
      <c r="CI1410" s="416">
        <v>0</v>
      </c>
      <c r="CJ1410" s="416">
        <v>0</v>
      </c>
      <c r="CK1410" s="416">
        <v>0</v>
      </c>
      <c r="CL1410" s="416">
        <v>0</v>
      </c>
      <c r="CM1410" s="416">
        <v>0</v>
      </c>
      <c r="CN1410" s="416">
        <v>0</v>
      </c>
      <c r="CO1410" s="416">
        <v>25</v>
      </c>
      <c r="CP1410" s="416">
        <v>0</v>
      </c>
      <c r="CQ1410" s="416">
        <v>0</v>
      </c>
      <c r="CR1410" s="416">
        <v>0</v>
      </c>
      <c r="CS1410" s="416">
        <v>0</v>
      </c>
      <c r="CT1410" s="416">
        <v>0</v>
      </c>
      <c r="CU1410" s="416">
        <v>0</v>
      </c>
      <c r="CV1410" s="416">
        <v>0</v>
      </c>
      <c r="CW1410" s="416">
        <v>0</v>
      </c>
      <c r="CX1410" s="416">
        <v>0</v>
      </c>
      <c r="CY1410" s="416">
        <v>50</v>
      </c>
      <c r="CZ1410" s="416">
        <v>0</v>
      </c>
      <c r="DA1410" s="416">
        <v>0</v>
      </c>
      <c r="DB1410" s="416">
        <v>0</v>
      </c>
      <c r="DC1410" s="416">
        <v>0</v>
      </c>
      <c r="DD1410" s="416">
        <v>0</v>
      </c>
      <c r="DE1410" s="416">
        <v>0</v>
      </c>
      <c r="DF1410" s="416">
        <v>0</v>
      </c>
      <c r="DG1410" s="416">
        <v>0</v>
      </c>
      <c r="DH1410" s="416">
        <v>0</v>
      </c>
      <c r="DI1410" s="416">
        <v>0</v>
      </c>
      <c r="DJ1410" s="416">
        <v>0</v>
      </c>
      <c r="DK1410" s="416">
        <v>0</v>
      </c>
      <c r="DL1410" s="416">
        <v>0</v>
      </c>
      <c r="DM1410" s="416">
        <v>0</v>
      </c>
      <c r="DN1410" s="416">
        <v>0</v>
      </c>
      <c r="DO1410" s="416">
        <v>0</v>
      </c>
      <c r="DP1410" s="416">
        <v>0</v>
      </c>
      <c r="DQ1410" s="416">
        <v>0</v>
      </c>
      <c r="DR1410" s="416">
        <v>0</v>
      </c>
      <c r="DS1410" s="416">
        <v>0</v>
      </c>
      <c r="DT1410" s="416">
        <v>0</v>
      </c>
      <c r="DU1410" s="416">
        <v>0</v>
      </c>
      <c r="DV1410" s="416">
        <v>0</v>
      </c>
      <c r="DW1410" s="416">
        <v>0</v>
      </c>
      <c r="DX1410" s="416">
        <v>0</v>
      </c>
      <c r="DY1410" s="416">
        <v>0</v>
      </c>
      <c r="DZ1410" s="416">
        <v>0</v>
      </c>
      <c r="EA1410" s="416">
        <v>0</v>
      </c>
      <c r="EB1410" s="416">
        <v>0</v>
      </c>
      <c r="EC1410" s="416">
        <v>84</v>
      </c>
      <c r="ED1410" s="416">
        <v>54</v>
      </c>
      <c r="EE1410" s="416">
        <v>69</v>
      </c>
      <c r="EF1410" s="416">
        <v>23</v>
      </c>
      <c r="EG1410" s="416">
        <v>11</v>
      </c>
      <c r="EH1410" s="416">
        <v>10</v>
      </c>
      <c r="EI1410" s="416">
        <v>12</v>
      </c>
      <c r="EJ1410" s="416">
        <v>0</v>
      </c>
      <c r="EK1410" s="416">
        <v>263</v>
      </c>
      <c r="EL1410" s="416">
        <v>10</v>
      </c>
      <c r="EM1410" s="416">
        <v>0</v>
      </c>
      <c r="EN1410" s="416">
        <v>0</v>
      </c>
      <c r="EO1410" s="416">
        <v>0</v>
      </c>
      <c r="EP1410" s="416">
        <v>0</v>
      </c>
      <c r="EQ1410" s="416">
        <v>0</v>
      </c>
      <c r="ER1410" s="416">
        <v>0</v>
      </c>
      <c r="ES1410" s="416">
        <v>0</v>
      </c>
      <c r="ET1410" s="416">
        <v>0</v>
      </c>
      <c r="EU1410" s="416">
        <v>0</v>
      </c>
      <c r="EV1410" s="416">
        <v>50</v>
      </c>
      <c r="EW1410" s="416">
        <v>7</v>
      </c>
      <c r="EX1410" s="416">
        <v>6</v>
      </c>
      <c r="EY1410" s="416">
        <v>6</v>
      </c>
      <c r="EZ1410" s="416">
        <v>4</v>
      </c>
      <c r="FA1410" s="416">
        <v>1</v>
      </c>
      <c r="FB1410" s="416">
        <v>0</v>
      </c>
      <c r="FC1410" s="416">
        <v>1</v>
      </c>
      <c r="FD1410" s="416">
        <v>0</v>
      </c>
      <c r="FE1410" s="416">
        <v>25</v>
      </c>
      <c r="FF1410" s="416">
        <v>100</v>
      </c>
      <c r="FG1410" s="416">
        <v>0</v>
      </c>
      <c r="FH1410" s="416">
        <v>0</v>
      </c>
      <c r="FI1410" s="416">
        <v>0</v>
      </c>
      <c r="FJ1410" s="416">
        <v>0</v>
      </c>
      <c r="FK1410" s="416">
        <v>0</v>
      </c>
      <c r="FL1410" s="416">
        <v>0</v>
      </c>
      <c r="FM1410" s="416">
        <v>0</v>
      </c>
      <c r="FN1410" s="416">
        <v>0</v>
      </c>
      <c r="FO1410" s="416">
        <v>0</v>
      </c>
      <c r="FP1410" s="416">
        <v>0</v>
      </c>
      <c r="FQ1410" s="416">
        <v>0</v>
      </c>
      <c r="FR1410" s="416">
        <v>0</v>
      </c>
      <c r="FS1410" s="416">
        <v>0</v>
      </c>
      <c r="FT1410" s="416">
        <v>0</v>
      </c>
      <c r="FU1410" s="416">
        <v>0</v>
      </c>
      <c r="FV1410" s="416">
        <v>0</v>
      </c>
      <c r="FW1410" s="416">
        <v>0</v>
      </c>
      <c r="FX1410" s="416">
        <v>0</v>
      </c>
      <c r="FY1410" s="416">
        <v>0</v>
      </c>
      <c r="FZ1410" s="416">
        <v>91</v>
      </c>
      <c r="GA1410" s="416">
        <v>60</v>
      </c>
      <c r="GB1410" s="416">
        <v>75</v>
      </c>
      <c r="GC1410" s="416">
        <v>27</v>
      </c>
      <c r="GD1410" s="416">
        <v>12</v>
      </c>
      <c r="GE1410" s="416">
        <v>10</v>
      </c>
      <c r="GF1410" s="416">
        <v>13</v>
      </c>
      <c r="GG1410" s="416">
        <v>0</v>
      </c>
      <c r="GH1410" s="416">
        <v>288</v>
      </c>
    </row>
    <row r="1411" spans="1:190" x14ac:dyDescent="0.2">
      <c r="A1411" s="150" t="s">
        <v>154</v>
      </c>
      <c r="B1411" s="151" t="s">
        <v>276</v>
      </c>
      <c r="C1411" s="152" t="s">
        <v>277</v>
      </c>
      <c r="D1411" s="404" t="s">
        <v>153</v>
      </c>
      <c r="E1411" s="416">
        <v>0</v>
      </c>
      <c r="F1411" s="416">
        <v>90</v>
      </c>
      <c r="G1411" s="416">
        <v>71</v>
      </c>
      <c r="H1411" s="416">
        <v>78</v>
      </c>
      <c r="I1411" s="416">
        <v>56</v>
      </c>
      <c r="J1411" s="416">
        <v>34</v>
      </c>
      <c r="K1411" s="416">
        <v>21</v>
      </c>
      <c r="L1411" s="416">
        <v>11</v>
      </c>
      <c r="M1411" s="416">
        <v>0</v>
      </c>
      <c r="N1411" s="416">
        <v>361</v>
      </c>
      <c r="O1411" s="416">
        <v>10</v>
      </c>
      <c r="P1411" s="416">
        <v>0</v>
      </c>
      <c r="Q1411" s="416">
        <v>0</v>
      </c>
      <c r="R1411" s="416">
        <v>0</v>
      </c>
      <c r="S1411" s="416">
        <v>0</v>
      </c>
      <c r="T1411" s="416">
        <v>0</v>
      </c>
      <c r="U1411" s="416">
        <v>0</v>
      </c>
      <c r="V1411" s="416">
        <v>0</v>
      </c>
      <c r="W1411" s="416">
        <v>0</v>
      </c>
      <c r="X1411" s="416">
        <v>0</v>
      </c>
      <c r="Y1411" s="416">
        <v>25</v>
      </c>
      <c r="Z1411" s="416">
        <v>0</v>
      </c>
      <c r="AA1411" s="416">
        <v>0</v>
      </c>
      <c r="AB1411" s="416">
        <v>0</v>
      </c>
      <c r="AC1411" s="416">
        <v>0</v>
      </c>
      <c r="AD1411" s="416">
        <v>0</v>
      </c>
      <c r="AE1411" s="416">
        <v>0</v>
      </c>
      <c r="AF1411" s="416">
        <v>0</v>
      </c>
      <c r="AG1411" s="416">
        <v>0</v>
      </c>
      <c r="AH1411" s="416">
        <v>0</v>
      </c>
      <c r="AI1411" s="416">
        <v>50</v>
      </c>
      <c r="AJ1411" s="416">
        <v>111</v>
      </c>
      <c r="AK1411" s="416">
        <v>139</v>
      </c>
      <c r="AL1411" s="416">
        <v>158</v>
      </c>
      <c r="AM1411" s="416">
        <v>95</v>
      </c>
      <c r="AN1411" s="416">
        <v>76</v>
      </c>
      <c r="AO1411" s="416">
        <v>28</v>
      </c>
      <c r="AP1411" s="416">
        <v>18</v>
      </c>
      <c r="AQ1411" s="416">
        <v>7</v>
      </c>
      <c r="AR1411" s="416">
        <v>632</v>
      </c>
      <c r="AS1411" s="416">
        <v>100</v>
      </c>
      <c r="AT1411" s="416">
        <v>0</v>
      </c>
      <c r="AU1411" s="416">
        <v>0</v>
      </c>
      <c r="AV1411" s="416">
        <v>0</v>
      </c>
      <c r="AW1411" s="416">
        <v>0</v>
      </c>
      <c r="AX1411" s="416">
        <v>0</v>
      </c>
      <c r="AY1411" s="416">
        <v>0</v>
      </c>
      <c r="AZ1411" s="416">
        <v>0</v>
      </c>
      <c r="BA1411" s="416">
        <v>0</v>
      </c>
      <c r="BB1411" s="416">
        <v>0</v>
      </c>
      <c r="BC1411" s="416">
        <v>0</v>
      </c>
      <c r="BD1411" s="416">
        <v>0</v>
      </c>
      <c r="BE1411" s="416">
        <v>0</v>
      </c>
      <c r="BF1411" s="416">
        <v>0</v>
      </c>
      <c r="BG1411" s="416">
        <v>0</v>
      </c>
      <c r="BH1411" s="416">
        <v>0</v>
      </c>
      <c r="BI1411" s="416">
        <v>0</v>
      </c>
      <c r="BJ1411" s="416">
        <v>0</v>
      </c>
      <c r="BK1411" s="416">
        <v>0</v>
      </c>
      <c r="BL1411" s="416">
        <v>0</v>
      </c>
      <c r="BM1411" s="416">
        <v>111</v>
      </c>
      <c r="BN1411" s="416">
        <v>139</v>
      </c>
      <c r="BO1411" s="416">
        <v>158</v>
      </c>
      <c r="BP1411" s="416">
        <v>95</v>
      </c>
      <c r="BQ1411" s="416">
        <v>76</v>
      </c>
      <c r="BR1411" s="416">
        <v>28</v>
      </c>
      <c r="BS1411" s="416">
        <v>18</v>
      </c>
      <c r="BT1411" s="416">
        <v>7</v>
      </c>
      <c r="BU1411" s="416">
        <v>632</v>
      </c>
      <c r="BV1411" s="416">
        <v>201</v>
      </c>
      <c r="BW1411" s="416">
        <v>210</v>
      </c>
      <c r="BX1411" s="416">
        <v>236</v>
      </c>
      <c r="BY1411" s="416">
        <v>151</v>
      </c>
      <c r="BZ1411" s="416">
        <v>110</v>
      </c>
      <c r="CA1411" s="416">
        <v>49</v>
      </c>
      <c r="CB1411" s="416">
        <v>29</v>
      </c>
      <c r="CC1411" s="416">
        <v>7</v>
      </c>
      <c r="CD1411" s="416">
        <v>993</v>
      </c>
      <c r="CE1411" s="416">
        <v>10</v>
      </c>
      <c r="CF1411" s="416">
        <v>0</v>
      </c>
      <c r="CG1411" s="416">
        <v>0</v>
      </c>
      <c r="CH1411" s="416">
        <v>0</v>
      </c>
      <c r="CI1411" s="416">
        <v>0</v>
      </c>
      <c r="CJ1411" s="416">
        <v>0</v>
      </c>
      <c r="CK1411" s="416">
        <v>0</v>
      </c>
      <c r="CL1411" s="416">
        <v>0</v>
      </c>
      <c r="CM1411" s="416">
        <v>0</v>
      </c>
      <c r="CN1411" s="416">
        <v>0</v>
      </c>
      <c r="CO1411" s="416">
        <v>25</v>
      </c>
      <c r="CP1411" s="416">
        <v>0</v>
      </c>
      <c r="CQ1411" s="416">
        <v>0</v>
      </c>
      <c r="CR1411" s="416">
        <v>0</v>
      </c>
      <c r="CS1411" s="416">
        <v>0</v>
      </c>
      <c r="CT1411" s="416">
        <v>0</v>
      </c>
      <c r="CU1411" s="416">
        <v>0</v>
      </c>
      <c r="CV1411" s="416">
        <v>0</v>
      </c>
      <c r="CW1411" s="416">
        <v>0</v>
      </c>
      <c r="CX1411" s="416">
        <v>0</v>
      </c>
      <c r="CY1411" s="416">
        <v>50</v>
      </c>
      <c r="CZ1411" s="416">
        <v>31</v>
      </c>
      <c r="DA1411" s="416">
        <v>26</v>
      </c>
      <c r="DB1411" s="416">
        <v>18</v>
      </c>
      <c r="DC1411" s="416">
        <v>13</v>
      </c>
      <c r="DD1411" s="416">
        <v>4</v>
      </c>
      <c r="DE1411" s="416">
        <v>3</v>
      </c>
      <c r="DF1411" s="416">
        <v>4</v>
      </c>
      <c r="DG1411" s="416">
        <v>0</v>
      </c>
      <c r="DH1411" s="416">
        <v>99</v>
      </c>
      <c r="DI1411" s="416">
        <v>0</v>
      </c>
      <c r="DJ1411" s="416">
        <v>0</v>
      </c>
      <c r="DK1411" s="416">
        <v>0</v>
      </c>
      <c r="DL1411" s="416">
        <v>0</v>
      </c>
      <c r="DM1411" s="416">
        <v>0</v>
      </c>
      <c r="DN1411" s="416">
        <v>0</v>
      </c>
      <c r="DO1411" s="416">
        <v>0</v>
      </c>
      <c r="DP1411" s="416">
        <v>0</v>
      </c>
      <c r="DQ1411" s="416">
        <v>0</v>
      </c>
      <c r="DR1411" s="416">
        <v>0</v>
      </c>
      <c r="DS1411" s="416">
        <v>31</v>
      </c>
      <c r="DT1411" s="416">
        <v>26</v>
      </c>
      <c r="DU1411" s="416">
        <v>18</v>
      </c>
      <c r="DV1411" s="416">
        <v>13</v>
      </c>
      <c r="DW1411" s="416">
        <v>4</v>
      </c>
      <c r="DX1411" s="416">
        <v>3</v>
      </c>
      <c r="DY1411" s="416">
        <v>4</v>
      </c>
      <c r="DZ1411" s="416">
        <v>0</v>
      </c>
      <c r="EA1411" s="416">
        <v>99</v>
      </c>
      <c r="EB1411" s="416">
        <v>0</v>
      </c>
      <c r="EC1411" s="416">
        <v>144</v>
      </c>
      <c r="ED1411" s="416">
        <v>172</v>
      </c>
      <c r="EE1411" s="416">
        <v>370</v>
      </c>
      <c r="EF1411" s="416">
        <v>358</v>
      </c>
      <c r="EG1411" s="416">
        <v>225</v>
      </c>
      <c r="EH1411" s="416">
        <v>155</v>
      </c>
      <c r="EI1411" s="416">
        <v>117</v>
      </c>
      <c r="EJ1411" s="416">
        <v>20</v>
      </c>
      <c r="EK1411" s="416">
        <v>1561</v>
      </c>
      <c r="EL1411" s="416">
        <v>10</v>
      </c>
      <c r="EM1411" s="416">
        <v>0</v>
      </c>
      <c r="EN1411" s="416">
        <v>0</v>
      </c>
      <c r="EO1411" s="416">
        <v>0</v>
      </c>
      <c r="EP1411" s="416">
        <v>0</v>
      </c>
      <c r="EQ1411" s="416">
        <v>0</v>
      </c>
      <c r="ER1411" s="416">
        <v>0</v>
      </c>
      <c r="ES1411" s="416">
        <v>0</v>
      </c>
      <c r="ET1411" s="416">
        <v>0</v>
      </c>
      <c r="EU1411" s="416">
        <v>0</v>
      </c>
      <c r="EV1411" s="416">
        <v>50</v>
      </c>
      <c r="EW1411" s="416">
        <v>0</v>
      </c>
      <c r="EX1411" s="416">
        <v>0</v>
      </c>
      <c r="EY1411" s="416">
        <v>0</v>
      </c>
      <c r="EZ1411" s="416">
        <v>0</v>
      </c>
      <c r="FA1411" s="416">
        <v>0</v>
      </c>
      <c r="FB1411" s="416">
        <v>0</v>
      </c>
      <c r="FC1411" s="416">
        <v>0</v>
      </c>
      <c r="FD1411" s="416">
        <v>0</v>
      </c>
      <c r="FE1411" s="416">
        <v>0</v>
      </c>
      <c r="FF1411" s="416">
        <v>100</v>
      </c>
      <c r="FG1411" s="416">
        <v>0</v>
      </c>
      <c r="FH1411" s="416">
        <v>0</v>
      </c>
      <c r="FI1411" s="416">
        <v>0</v>
      </c>
      <c r="FJ1411" s="416">
        <v>0</v>
      </c>
      <c r="FK1411" s="416">
        <v>0</v>
      </c>
      <c r="FL1411" s="416">
        <v>0</v>
      </c>
      <c r="FM1411" s="416">
        <v>0</v>
      </c>
      <c r="FN1411" s="416">
        <v>0</v>
      </c>
      <c r="FO1411" s="416">
        <v>0</v>
      </c>
      <c r="FP1411" s="416">
        <v>0</v>
      </c>
      <c r="FQ1411" s="416">
        <v>0</v>
      </c>
      <c r="FR1411" s="416">
        <v>0</v>
      </c>
      <c r="FS1411" s="416">
        <v>0</v>
      </c>
      <c r="FT1411" s="416">
        <v>0</v>
      </c>
      <c r="FU1411" s="416">
        <v>0</v>
      </c>
      <c r="FV1411" s="416">
        <v>0</v>
      </c>
      <c r="FW1411" s="416">
        <v>0</v>
      </c>
      <c r="FX1411" s="416">
        <v>0</v>
      </c>
      <c r="FY1411" s="416">
        <v>0</v>
      </c>
      <c r="FZ1411" s="416">
        <v>144</v>
      </c>
      <c r="GA1411" s="416">
        <v>172</v>
      </c>
      <c r="GB1411" s="416">
        <v>370</v>
      </c>
      <c r="GC1411" s="416">
        <v>358</v>
      </c>
      <c r="GD1411" s="416">
        <v>225</v>
      </c>
      <c r="GE1411" s="416">
        <v>155</v>
      </c>
      <c r="GF1411" s="416">
        <v>117</v>
      </c>
      <c r="GG1411" s="416">
        <v>20</v>
      </c>
      <c r="GH1411" s="416">
        <v>1561</v>
      </c>
    </row>
    <row r="1412" spans="1:190" x14ac:dyDescent="0.2">
      <c r="A1412" s="150" t="s">
        <v>156</v>
      </c>
      <c r="B1412" s="151" t="s">
        <v>276</v>
      </c>
      <c r="C1412" s="152" t="s">
        <v>279</v>
      </c>
      <c r="D1412" s="404" t="s">
        <v>155</v>
      </c>
      <c r="E1412" s="416">
        <v>0</v>
      </c>
      <c r="F1412" s="416">
        <v>245</v>
      </c>
      <c r="G1412" s="416">
        <v>56</v>
      </c>
      <c r="H1412" s="416">
        <v>39</v>
      </c>
      <c r="I1412" s="416">
        <v>12</v>
      </c>
      <c r="J1412" s="416">
        <v>6</v>
      </c>
      <c r="K1412" s="416">
        <v>3</v>
      </c>
      <c r="L1412" s="416">
        <v>0</v>
      </c>
      <c r="M1412" s="416">
        <v>0</v>
      </c>
      <c r="N1412" s="416">
        <v>361</v>
      </c>
      <c r="O1412" s="416">
        <v>10</v>
      </c>
      <c r="P1412" s="416">
        <v>0</v>
      </c>
      <c r="Q1412" s="416">
        <v>0</v>
      </c>
      <c r="R1412" s="416">
        <v>0</v>
      </c>
      <c r="S1412" s="416">
        <v>0</v>
      </c>
      <c r="T1412" s="416">
        <v>0</v>
      </c>
      <c r="U1412" s="416">
        <v>0</v>
      </c>
      <c r="V1412" s="416">
        <v>0</v>
      </c>
      <c r="W1412" s="416">
        <v>0</v>
      </c>
      <c r="X1412" s="416">
        <v>0</v>
      </c>
      <c r="Y1412" s="416">
        <v>25</v>
      </c>
      <c r="Z1412" s="416">
        <v>339</v>
      </c>
      <c r="AA1412" s="416">
        <v>84</v>
      </c>
      <c r="AB1412" s="416">
        <v>57</v>
      </c>
      <c r="AC1412" s="416">
        <v>17</v>
      </c>
      <c r="AD1412" s="416">
        <v>7</v>
      </c>
      <c r="AE1412" s="416">
        <v>3</v>
      </c>
      <c r="AF1412" s="416">
        <v>0</v>
      </c>
      <c r="AG1412" s="416">
        <v>0</v>
      </c>
      <c r="AH1412" s="416">
        <v>507</v>
      </c>
      <c r="AI1412" s="416">
        <v>50</v>
      </c>
      <c r="AJ1412" s="416">
        <v>0</v>
      </c>
      <c r="AK1412" s="416">
        <v>0</v>
      </c>
      <c r="AL1412" s="416">
        <v>0</v>
      </c>
      <c r="AM1412" s="416">
        <v>0</v>
      </c>
      <c r="AN1412" s="416">
        <v>0</v>
      </c>
      <c r="AO1412" s="416">
        <v>0</v>
      </c>
      <c r="AP1412" s="416">
        <v>0</v>
      </c>
      <c r="AQ1412" s="416">
        <v>0</v>
      </c>
      <c r="AR1412" s="416">
        <v>0</v>
      </c>
      <c r="AS1412" s="416">
        <v>100</v>
      </c>
      <c r="AT1412" s="416">
        <v>145</v>
      </c>
      <c r="AU1412" s="416">
        <v>22</v>
      </c>
      <c r="AV1412" s="416">
        <v>17</v>
      </c>
      <c r="AW1412" s="416">
        <v>4</v>
      </c>
      <c r="AX1412" s="416">
        <v>1</v>
      </c>
      <c r="AY1412" s="416">
        <v>1</v>
      </c>
      <c r="AZ1412" s="416">
        <v>0</v>
      </c>
      <c r="BA1412" s="416">
        <v>0</v>
      </c>
      <c r="BB1412" s="416">
        <v>190</v>
      </c>
      <c r="BC1412" s="416">
        <v>0</v>
      </c>
      <c r="BD1412" s="416">
        <v>0</v>
      </c>
      <c r="BE1412" s="416">
        <v>0</v>
      </c>
      <c r="BF1412" s="416">
        <v>0</v>
      </c>
      <c r="BG1412" s="416">
        <v>0</v>
      </c>
      <c r="BH1412" s="416">
        <v>0</v>
      </c>
      <c r="BI1412" s="416">
        <v>0</v>
      </c>
      <c r="BJ1412" s="416">
        <v>0</v>
      </c>
      <c r="BK1412" s="416">
        <v>0</v>
      </c>
      <c r="BL1412" s="416">
        <v>0</v>
      </c>
      <c r="BM1412" s="416">
        <v>484</v>
      </c>
      <c r="BN1412" s="416">
        <v>106</v>
      </c>
      <c r="BO1412" s="416">
        <v>74</v>
      </c>
      <c r="BP1412" s="416">
        <v>21</v>
      </c>
      <c r="BQ1412" s="416">
        <v>8</v>
      </c>
      <c r="BR1412" s="416">
        <v>4</v>
      </c>
      <c r="BS1412" s="416">
        <v>0</v>
      </c>
      <c r="BT1412" s="416">
        <v>0</v>
      </c>
      <c r="BU1412" s="416">
        <v>697</v>
      </c>
      <c r="BV1412" s="416">
        <v>729</v>
      </c>
      <c r="BW1412" s="416">
        <v>162</v>
      </c>
      <c r="BX1412" s="416">
        <v>113</v>
      </c>
      <c r="BY1412" s="416">
        <v>33</v>
      </c>
      <c r="BZ1412" s="416">
        <v>14</v>
      </c>
      <c r="CA1412" s="416">
        <v>7</v>
      </c>
      <c r="CB1412" s="416">
        <v>0</v>
      </c>
      <c r="CC1412" s="416">
        <v>0</v>
      </c>
      <c r="CD1412" s="416">
        <v>1058</v>
      </c>
      <c r="CE1412" s="416">
        <v>10</v>
      </c>
      <c r="CF1412" s="416">
        <v>0</v>
      </c>
      <c r="CG1412" s="416">
        <v>0</v>
      </c>
      <c r="CH1412" s="416">
        <v>0</v>
      </c>
      <c r="CI1412" s="416">
        <v>0</v>
      </c>
      <c r="CJ1412" s="416">
        <v>0</v>
      </c>
      <c r="CK1412" s="416">
        <v>0</v>
      </c>
      <c r="CL1412" s="416">
        <v>0</v>
      </c>
      <c r="CM1412" s="416">
        <v>0</v>
      </c>
      <c r="CN1412" s="416">
        <v>0</v>
      </c>
      <c r="CO1412" s="416">
        <v>25</v>
      </c>
      <c r="CP1412" s="416">
        <v>0</v>
      </c>
      <c r="CQ1412" s="416">
        <v>0</v>
      </c>
      <c r="CR1412" s="416">
        <v>0</v>
      </c>
      <c r="CS1412" s="416">
        <v>0</v>
      </c>
      <c r="CT1412" s="416">
        <v>0</v>
      </c>
      <c r="CU1412" s="416">
        <v>0</v>
      </c>
      <c r="CV1412" s="416">
        <v>0</v>
      </c>
      <c r="CW1412" s="416">
        <v>0</v>
      </c>
      <c r="CX1412" s="416">
        <v>0</v>
      </c>
      <c r="CY1412" s="416">
        <v>50</v>
      </c>
      <c r="CZ1412" s="416">
        <v>160</v>
      </c>
      <c r="DA1412" s="416">
        <v>18</v>
      </c>
      <c r="DB1412" s="416">
        <v>14</v>
      </c>
      <c r="DC1412" s="416">
        <v>10</v>
      </c>
      <c r="DD1412" s="416">
        <v>3</v>
      </c>
      <c r="DE1412" s="416">
        <v>2</v>
      </c>
      <c r="DF1412" s="416">
        <v>1</v>
      </c>
      <c r="DG1412" s="416">
        <v>0</v>
      </c>
      <c r="DH1412" s="416">
        <v>208</v>
      </c>
      <c r="DI1412" s="416">
        <v>0</v>
      </c>
      <c r="DJ1412" s="416">
        <v>0</v>
      </c>
      <c r="DK1412" s="416">
        <v>0</v>
      </c>
      <c r="DL1412" s="416">
        <v>0</v>
      </c>
      <c r="DM1412" s="416">
        <v>0</v>
      </c>
      <c r="DN1412" s="416">
        <v>0</v>
      </c>
      <c r="DO1412" s="416">
        <v>0</v>
      </c>
      <c r="DP1412" s="416">
        <v>0</v>
      </c>
      <c r="DQ1412" s="416">
        <v>0</v>
      </c>
      <c r="DR1412" s="416">
        <v>0</v>
      </c>
      <c r="DS1412" s="416">
        <v>160</v>
      </c>
      <c r="DT1412" s="416">
        <v>18</v>
      </c>
      <c r="DU1412" s="416">
        <v>14</v>
      </c>
      <c r="DV1412" s="416">
        <v>10</v>
      </c>
      <c r="DW1412" s="416">
        <v>3</v>
      </c>
      <c r="DX1412" s="416">
        <v>2</v>
      </c>
      <c r="DY1412" s="416">
        <v>1</v>
      </c>
      <c r="DZ1412" s="416">
        <v>0</v>
      </c>
      <c r="EA1412" s="416">
        <v>208</v>
      </c>
      <c r="EB1412" s="416">
        <v>0</v>
      </c>
      <c r="EC1412" s="416">
        <v>71</v>
      </c>
      <c r="ED1412" s="416">
        <v>24</v>
      </c>
      <c r="EE1412" s="416">
        <v>17</v>
      </c>
      <c r="EF1412" s="416">
        <v>9</v>
      </c>
      <c r="EG1412" s="416">
        <v>3</v>
      </c>
      <c r="EH1412" s="416">
        <v>5</v>
      </c>
      <c r="EI1412" s="416">
        <v>0</v>
      </c>
      <c r="EJ1412" s="416">
        <v>2</v>
      </c>
      <c r="EK1412" s="416">
        <v>131</v>
      </c>
      <c r="EL1412" s="416">
        <v>10</v>
      </c>
      <c r="EM1412" s="416">
        <v>0</v>
      </c>
      <c r="EN1412" s="416">
        <v>0</v>
      </c>
      <c r="EO1412" s="416">
        <v>0</v>
      </c>
      <c r="EP1412" s="416">
        <v>0</v>
      </c>
      <c r="EQ1412" s="416">
        <v>0</v>
      </c>
      <c r="ER1412" s="416">
        <v>0</v>
      </c>
      <c r="ES1412" s="416">
        <v>0</v>
      </c>
      <c r="ET1412" s="416">
        <v>0</v>
      </c>
      <c r="EU1412" s="416">
        <v>0</v>
      </c>
      <c r="EV1412" s="416">
        <v>50</v>
      </c>
      <c r="EW1412" s="416">
        <v>2</v>
      </c>
      <c r="EX1412" s="416">
        <v>1</v>
      </c>
      <c r="EY1412" s="416">
        <v>0</v>
      </c>
      <c r="EZ1412" s="416">
        <v>0</v>
      </c>
      <c r="FA1412" s="416">
        <v>0</v>
      </c>
      <c r="FB1412" s="416">
        <v>0</v>
      </c>
      <c r="FC1412" s="416">
        <v>0</v>
      </c>
      <c r="FD1412" s="416">
        <v>0</v>
      </c>
      <c r="FE1412" s="416">
        <v>3</v>
      </c>
      <c r="FF1412" s="416">
        <v>100</v>
      </c>
      <c r="FG1412" s="416">
        <v>0</v>
      </c>
      <c r="FH1412" s="416">
        <v>0</v>
      </c>
      <c r="FI1412" s="416">
        <v>0</v>
      </c>
      <c r="FJ1412" s="416">
        <v>0</v>
      </c>
      <c r="FK1412" s="416">
        <v>0</v>
      </c>
      <c r="FL1412" s="416">
        <v>0</v>
      </c>
      <c r="FM1412" s="416">
        <v>0</v>
      </c>
      <c r="FN1412" s="416">
        <v>0</v>
      </c>
      <c r="FO1412" s="416">
        <v>0</v>
      </c>
      <c r="FP1412" s="416">
        <v>0</v>
      </c>
      <c r="FQ1412" s="416">
        <v>0</v>
      </c>
      <c r="FR1412" s="416">
        <v>0</v>
      </c>
      <c r="FS1412" s="416">
        <v>0</v>
      </c>
      <c r="FT1412" s="416">
        <v>0</v>
      </c>
      <c r="FU1412" s="416">
        <v>0</v>
      </c>
      <c r="FV1412" s="416">
        <v>0</v>
      </c>
      <c r="FW1412" s="416">
        <v>0</v>
      </c>
      <c r="FX1412" s="416">
        <v>0</v>
      </c>
      <c r="FY1412" s="416">
        <v>0</v>
      </c>
      <c r="FZ1412" s="416">
        <v>73</v>
      </c>
      <c r="GA1412" s="416">
        <v>25</v>
      </c>
      <c r="GB1412" s="416">
        <v>17</v>
      </c>
      <c r="GC1412" s="416">
        <v>9</v>
      </c>
      <c r="GD1412" s="416">
        <v>3</v>
      </c>
      <c r="GE1412" s="416">
        <v>5</v>
      </c>
      <c r="GF1412" s="416">
        <v>0</v>
      </c>
      <c r="GG1412" s="416">
        <v>2</v>
      </c>
      <c r="GH1412" s="416">
        <v>134</v>
      </c>
    </row>
    <row r="1413" spans="1:190" x14ac:dyDescent="0.2">
      <c r="A1413" s="150" t="s">
        <v>158</v>
      </c>
      <c r="B1413" s="151" t="s">
        <v>276</v>
      </c>
      <c r="C1413" s="152" t="s">
        <v>277</v>
      </c>
      <c r="D1413" s="404" t="s">
        <v>157</v>
      </c>
      <c r="E1413" s="416">
        <v>0</v>
      </c>
      <c r="F1413" s="416">
        <v>58</v>
      </c>
      <c r="G1413" s="416">
        <v>168</v>
      </c>
      <c r="H1413" s="416">
        <v>88</v>
      </c>
      <c r="I1413" s="416">
        <v>68</v>
      </c>
      <c r="J1413" s="416">
        <v>28</v>
      </c>
      <c r="K1413" s="416">
        <v>37</v>
      </c>
      <c r="L1413" s="416">
        <v>19</v>
      </c>
      <c r="M1413" s="416">
        <v>0</v>
      </c>
      <c r="N1413" s="416">
        <v>466</v>
      </c>
      <c r="O1413" s="416">
        <v>10</v>
      </c>
      <c r="P1413" s="416">
        <v>0</v>
      </c>
      <c r="Q1413" s="416">
        <v>0</v>
      </c>
      <c r="R1413" s="416">
        <v>0</v>
      </c>
      <c r="S1413" s="416">
        <v>0</v>
      </c>
      <c r="T1413" s="416">
        <v>0</v>
      </c>
      <c r="U1413" s="416">
        <v>0</v>
      </c>
      <c r="V1413" s="416">
        <v>0</v>
      </c>
      <c r="W1413" s="416">
        <v>0</v>
      </c>
      <c r="X1413" s="416">
        <v>0</v>
      </c>
      <c r="Y1413" s="416">
        <v>25</v>
      </c>
      <c r="Z1413" s="416">
        <v>0</v>
      </c>
      <c r="AA1413" s="416">
        <v>0</v>
      </c>
      <c r="AB1413" s="416">
        <v>0</v>
      </c>
      <c r="AC1413" s="416">
        <v>0</v>
      </c>
      <c r="AD1413" s="416">
        <v>0</v>
      </c>
      <c r="AE1413" s="416">
        <v>0</v>
      </c>
      <c r="AF1413" s="416">
        <v>0</v>
      </c>
      <c r="AG1413" s="416">
        <v>0</v>
      </c>
      <c r="AH1413" s="416">
        <v>0</v>
      </c>
      <c r="AI1413" s="416">
        <v>50</v>
      </c>
      <c r="AJ1413" s="416">
        <v>0</v>
      </c>
      <c r="AK1413" s="416">
        <v>0</v>
      </c>
      <c r="AL1413" s="416">
        <v>0</v>
      </c>
      <c r="AM1413" s="416">
        <v>0</v>
      </c>
      <c r="AN1413" s="416">
        <v>0</v>
      </c>
      <c r="AO1413" s="416">
        <v>0</v>
      </c>
      <c r="AP1413" s="416">
        <v>0</v>
      </c>
      <c r="AQ1413" s="416">
        <v>0</v>
      </c>
      <c r="AR1413" s="416">
        <v>0</v>
      </c>
      <c r="AS1413" s="416">
        <v>100</v>
      </c>
      <c r="AT1413" s="416">
        <v>31</v>
      </c>
      <c r="AU1413" s="416">
        <v>91</v>
      </c>
      <c r="AV1413" s="416">
        <v>52</v>
      </c>
      <c r="AW1413" s="416">
        <v>32</v>
      </c>
      <c r="AX1413" s="416">
        <v>23</v>
      </c>
      <c r="AY1413" s="416">
        <v>8</v>
      </c>
      <c r="AZ1413" s="416">
        <v>11</v>
      </c>
      <c r="BA1413" s="416">
        <v>1</v>
      </c>
      <c r="BB1413" s="416">
        <v>249</v>
      </c>
      <c r="BC1413" s="416">
        <v>0</v>
      </c>
      <c r="BD1413" s="416">
        <v>0</v>
      </c>
      <c r="BE1413" s="416">
        <v>0</v>
      </c>
      <c r="BF1413" s="416">
        <v>0</v>
      </c>
      <c r="BG1413" s="416">
        <v>0</v>
      </c>
      <c r="BH1413" s="416">
        <v>0</v>
      </c>
      <c r="BI1413" s="416">
        <v>0</v>
      </c>
      <c r="BJ1413" s="416">
        <v>0</v>
      </c>
      <c r="BK1413" s="416">
        <v>0</v>
      </c>
      <c r="BL1413" s="416">
        <v>0</v>
      </c>
      <c r="BM1413" s="416">
        <v>31</v>
      </c>
      <c r="BN1413" s="416">
        <v>91</v>
      </c>
      <c r="BO1413" s="416">
        <v>52</v>
      </c>
      <c r="BP1413" s="416">
        <v>32</v>
      </c>
      <c r="BQ1413" s="416">
        <v>23</v>
      </c>
      <c r="BR1413" s="416">
        <v>8</v>
      </c>
      <c r="BS1413" s="416">
        <v>11</v>
      </c>
      <c r="BT1413" s="416">
        <v>1</v>
      </c>
      <c r="BU1413" s="416">
        <v>249</v>
      </c>
      <c r="BV1413" s="416">
        <v>89</v>
      </c>
      <c r="BW1413" s="416">
        <v>259</v>
      </c>
      <c r="BX1413" s="416">
        <v>140</v>
      </c>
      <c r="BY1413" s="416">
        <v>100</v>
      </c>
      <c r="BZ1413" s="416">
        <v>51</v>
      </c>
      <c r="CA1413" s="416">
        <v>45</v>
      </c>
      <c r="CB1413" s="416">
        <v>30</v>
      </c>
      <c r="CC1413" s="416">
        <v>1</v>
      </c>
      <c r="CD1413" s="416">
        <v>715</v>
      </c>
      <c r="CE1413" s="416">
        <v>10</v>
      </c>
      <c r="CF1413" s="416">
        <v>0</v>
      </c>
      <c r="CG1413" s="416">
        <v>0</v>
      </c>
      <c r="CH1413" s="416">
        <v>0</v>
      </c>
      <c r="CI1413" s="416">
        <v>0</v>
      </c>
      <c r="CJ1413" s="416">
        <v>0</v>
      </c>
      <c r="CK1413" s="416">
        <v>0</v>
      </c>
      <c r="CL1413" s="416">
        <v>0</v>
      </c>
      <c r="CM1413" s="416">
        <v>0</v>
      </c>
      <c r="CN1413" s="416">
        <v>0</v>
      </c>
      <c r="CO1413" s="416">
        <v>25</v>
      </c>
      <c r="CP1413" s="416">
        <v>0</v>
      </c>
      <c r="CQ1413" s="416">
        <v>0</v>
      </c>
      <c r="CR1413" s="416">
        <v>0</v>
      </c>
      <c r="CS1413" s="416">
        <v>0</v>
      </c>
      <c r="CT1413" s="416">
        <v>0</v>
      </c>
      <c r="CU1413" s="416">
        <v>0</v>
      </c>
      <c r="CV1413" s="416">
        <v>0</v>
      </c>
      <c r="CW1413" s="416">
        <v>0</v>
      </c>
      <c r="CX1413" s="416">
        <v>0</v>
      </c>
      <c r="CY1413" s="416">
        <v>50</v>
      </c>
      <c r="CZ1413" s="416">
        <v>18</v>
      </c>
      <c r="DA1413" s="416">
        <v>28</v>
      </c>
      <c r="DB1413" s="416">
        <v>11</v>
      </c>
      <c r="DC1413" s="416">
        <v>18</v>
      </c>
      <c r="DD1413" s="416">
        <v>8</v>
      </c>
      <c r="DE1413" s="416">
        <v>4</v>
      </c>
      <c r="DF1413" s="416">
        <v>2</v>
      </c>
      <c r="DG1413" s="416">
        <v>2</v>
      </c>
      <c r="DH1413" s="416">
        <v>91</v>
      </c>
      <c r="DI1413" s="416">
        <v>0</v>
      </c>
      <c r="DJ1413" s="416">
        <v>0</v>
      </c>
      <c r="DK1413" s="416">
        <v>0</v>
      </c>
      <c r="DL1413" s="416">
        <v>0</v>
      </c>
      <c r="DM1413" s="416">
        <v>0</v>
      </c>
      <c r="DN1413" s="416">
        <v>0</v>
      </c>
      <c r="DO1413" s="416">
        <v>0</v>
      </c>
      <c r="DP1413" s="416">
        <v>0</v>
      </c>
      <c r="DQ1413" s="416">
        <v>0</v>
      </c>
      <c r="DR1413" s="416">
        <v>0</v>
      </c>
      <c r="DS1413" s="416">
        <v>18</v>
      </c>
      <c r="DT1413" s="416">
        <v>28</v>
      </c>
      <c r="DU1413" s="416">
        <v>11</v>
      </c>
      <c r="DV1413" s="416">
        <v>18</v>
      </c>
      <c r="DW1413" s="416">
        <v>8</v>
      </c>
      <c r="DX1413" s="416">
        <v>4</v>
      </c>
      <c r="DY1413" s="416">
        <v>2</v>
      </c>
      <c r="DZ1413" s="416">
        <v>2</v>
      </c>
      <c r="EA1413" s="416">
        <v>91</v>
      </c>
      <c r="EB1413" s="416">
        <v>0</v>
      </c>
      <c r="EC1413" s="416">
        <v>79</v>
      </c>
      <c r="ED1413" s="416">
        <v>100</v>
      </c>
      <c r="EE1413" s="416">
        <v>90</v>
      </c>
      <c r="EF1413" s="416">
        <v>72</v>
      </c>
      <c r="EG1413" s="416">
        <v>60</v>
      </c>
      <c r="EH1413" s="416">
        <v>44</v>
      </c>
      <c r="EI1413" s="416">
        <v>45</v>
      </c>
      <c r="EJ1413" s="416">
        <v>6</v>
      </c>
      <c r="EK1413" s="416">
        <v>496</v>
      </c>
      <c r="EL1413" s="416">
        <v>10</v>
      </c>
      <c r="EM1413" s="416">
        <v>0</v>
      </c>
      <c r="EN1413" s="416">
        <v>0</v>
      </c>
      <c r="EO1413" s="416">
        <v>0</v>
      </c>
      <c r="EP1413" s="416">
        <v>0</v>
      </c>
      <c r="EQ1413" s="416">
        <v>0</v>
      </c>
      <c r="ER1413" s="416">
        <v>0</v>
      </c>
      <c r="ES1413" s="416">
        <v>0</v>
      </c>
      <c r="ET1413" s="416">
        <v>0</v>
      </c>
      <c r="EU1413" s="416">
        <v>0</v>
      </c>
      <c r="EV1413" s="416">
        <v>50</v>
      </c>
      <c r="EW1413" s="416">
        <v>8</v>
      </c>
      <c r="EX1413" s="416">
        <v>1</v>
      </c>
      <c r="EY1413" s="416">
        <v>0</v>
      </c>
      <c r="EZ1413" s="416">
        <v>2</v>
      </c>
      <c r="FA1413" s="416">
        <v>0</v>
      </c>
      <c r="FB1413" s="416">
        <v>0</v>
      </c>
      <c r="FC1413" s="416">
        <v>0</v>
      </c>
      <c r="FD1413" s="416">
        <v>0</v>
      </c>
      <c r="FE1413" s="416">
        <v>11</v>
      </c>
      <c r="FF1413" s="416">
        <v>100</v>
      </c>
      <c r="FG1413" s="416">
        <v>0</v>
      </c>
      <c r="FH1413" s="416">
        <v>0</v>
      </c>
      <c r="FI1413" s="416">
        <v>0</v>
      </c>
      <c r="FJ1413" s="416">
        <v>0</v>
      </c>
      <c r="FK1413" s="416">
        <v>0</v>
      </c>
      <c r="FL1413" s="416">
        <v>0</v>
      </c>
      <c r="FM1413" s="416">
        <v>0</v>
      </c>
      <c r="FN1413" s="416">
        <v>0</v>
      </c>
      <c r="FO1413" s="416">
        <v>0</v>
      </c>
      <c r="FP1413" s="416">
        <v>0</v>
      </c>
      <c r="FQ1413" s="416">
        <v>0</v>
      </c>
      <c r="FR1413" s="416">
        <v>0</v>
      </c>
      <c r="FS1413" s="416">
        <v>0</v>
      </c>
      <c r="FT1413" s="416">
        <v>0</v>
      </c>
      <c r="FU1413" s="416">
        <v>0</v>
      </c>
      <c r="FV1413" s="416">
        <v>0</v>
      </c>
      <c r="FW1413" s="416">
        <v>0</v>
      </c>
      <c r="FX1413" s="416">
        <v>0</v>
      </c>
      <c r="FY1413" s="416">
        <v>0</v>
      </c>
      <c r="FZ1413" s="416">
        <v>87</v>
      </c>
      <c r="GA1413" s="416">
        <v>101</v>
      </c>
      <c r="GB1413" s="416">
        <v>90</v>
      </c>
      <c r="GC1413" s="416">
        <v>74</v>
      </c>
      <c r="GD1413" s="416">
        <v>60</v>
      </c>
      <c r="GE1413" s="416">
        <v>44</v>
      </c>
      <c r="GF1413" s="416">
        <v>45</v>
      </c>
      <c r="GG1413" s="416">
        <v>6</v>
      </c>
      <c r="GH1413" s="416">
        <v>507</v>
      </c>
    </row>
    <row r="1414" spans="1:190" x14ac:dyDescent="0.2">
      <c r="A1414" s="150" t="s">
        <v>160</v>
      </c>
      <c r="B1414" s="151" t="s">
        <v>276</v>
      </c>
      <c r="C1414" s="152" t="s">
        <v>277</v>
      </c>
      <c r="D1414" s="404" t="s">
        <v>159</v>
      </c>
      <c r="E1414" s="416">
        <v>0</v>
      </c>
      <c r="F1414" s="416">
        <v>33</v>
      </c>
      <c r="G1414" s="416">
        <v>93</v>
      </c>
      <c r="H1414" s="416">
        <v>136</v>
      </c>
      <c r="I1414" s="416">
        <v>70</v>
      </c>
      <c r="J1414" s="416">
        <v>43</v>
      </c>
      <c r="K1414" s="416">
        <v>27</v>
      </c>
      <c r="L1414" s="416">
        <v>51</v>
      </c>
      <c r="M1414" s="416">
        <v>2</v>
      </c>
      <c r="N1414" s="416">
        <v>455</v>
      </c>
      <c r="O1414" s="416">
        <v>10</v>
      </c>
      <c r="P1414" s="416">
        <v>0</v>
      </c>
      <c r="Q1414" s="416">
        <v>0</v>
      </c>
      <c r="R1414" s="416">
        <v>0</v>
      </c>
      <c r="S1414" s="416">
        <v>0</v>
      </c>
      <c r="T1414" s="416">
        <v>0</v>
      </c>
      <c r="U1414" s="416">
        <v>0</v>
      </c>
      <c r="V1414" s="416">
        <v>0</v>
      </c>
      <c r="W1414" s="416">
        <v>0</v>
      </c>
      <c r="X1414" s="416">
        <v>0</v>
      </c>
      <c r="Y1414" s="416">
        <v>25</v>
      </c>
      <c r="Z1414" s="416">
        <v>0</v>
      </c>
      <c r="AA1414" s="416">
        <v>0</v>
      </c>
      <c r="AB1414" s="416">
        <v>0</v>
      </c>
      <c r="AC1414" s="416">
        <v>0</v>
      </c>
      <c r="AD1414" s="416">
        <v>0</v>
      </c>
      <c r="AE1414" s="416">
        <v>0</v>
      </c>
      <c r="AF1414" s="416">
        <v>0</v>
      </c>
      <c r="AG1414" s="416">
        <v>0</v>
      </c>
      <c r="AH1414" s="416">
        <v>0</v>
      </c>
      <c r="AI1414" s="416">
        <v>50</v>
      </c>
      <c r="AJ1414" s="416">
        <v>7</v>
      </c>
      <c r="AK1414" s="416">
        <v>23</v>
      </c>
      <c r="AL1414" s="416">
        <v>46</v>
      </c>
      <c r="AM1414" s="416">
        <v>28</v>
      </c>
      <c r="AN1414" s="416">
        <v>24</v>
      </c>
      <c r="AO1414" s="416">
        <v>16</v>
      </c>
      <c r="AP1414" s="416">
        <v>13</v>
      </c>
      <c r="AQ1414" s="416">
        <v>2</v>
      </c>
      <c r="AR1414" s="416">
        <v>159</v>
      </c>
      <c r="AS1414" s="416">
        <v>100</v>
      </c>
      <c r="AT1414" s="416">
        <v>9</v>
      </c>
      <c r="AU1414" s="416">
        <v>29</v>
      </c>
      <c r="AV1414" s="416">
        <v>54</v>
      </c>
      <c r="AW1414" s="416">
        <v>14</v>
      </c>
      <c r="AX1414" s="416">
        <v>7</v>
      </c>
      <c r="AY1414" s="416">
        <v>6</v>
      </c>
      <c r="AZ1414" s="416">
        <v>10</v>
      </c>
      <c r="BA1414" s="416">
        <v>0</v>
      </c>
      <c r="BB1414" s="416">
        <v>129</v>
      </c>
      <c r="BC1414" s="416">
        <v>0</v>
      </c>
      <c r="BD1414" s="416">
        <v>0</v>
      </c>
      <c r="BE1414" s="416">
        <v>0</v>
      </c>
      <c r="BF1414" s="416">
        <v>0</v>
      </c>
      <c r="BG1414" s="416">
        <v>0</v>
      </c>
      <c r="BH1414" s="416">
        <v>0</v>
      </c>
      <c r="BI1414" s="416">
        <v>0</v>
      </c>
      <c r="BJ1414" s="416">
        <v>0</v>
      </c>
      <c r="BK1414" s="416">
        <v>0</v>
      </c>
      <c r="BL1414" s="416">
        <v>0</v>
      </c>
      <c r="BM1414" s="416">
        <v>16</v>
      </c>
      <c r="BN1414" s="416">
        <v>52</v>
      </c>
      <c r="BO1414" s="416">
        <v>100</v>
      </c>
      <c r="BP1414" s="416">
        <v>42</v>
      </c>
      <c r="BQ1414" s="416">
        <v>31</v>
      </c>
      <c r="BR1414" s="416">
        <v>22</v>
      </c>
      <c r="BS1414" s="416">
        <v>23</v>
      </c>
      <c r="BT1414" s="416">
        <v>2</v>
      </c>
      <c r="BU1414" s="416">
        <v>288</v>
      </c>
      <c r="BV1414" s="416">
        <v>49</v>
      </c>
      <c r="BW1414" s="416">
        <v>145</v>
      </c>
      <c r="BX1414" s="416">
        <v>236</v>
      </c>
      <c r="BY1414" s="416">
        <v>112</v>
      </c>
      <c r="BZ1414" s="416">
        <v>74</v>
      </c>
      <c r="CA1414" s="416">
        <v>49</v>
      </c>
      <c r="CB1414" s="416">
        <v>74</v>
      </c>
      <c r="CC1414" s="416">
        <v>4</v>
      </c>
      <c r="CD1414" s="416">
        <v>743</v>
      </c>
      <c r="CE1414" s="416">
        <v>10</v>
      </c>
      <c r="CF1414" s="416">
        <v>0</v>
      </c>
      <c r="CG1414" s="416">
        <v>0</v>
      </c>
      <c r="CH1414" s="416">
        <v>0</v>
      </c>
      <c r="CI1414" s="416">
        <v>0</v>
      </c>
      <c r="CJ1414" s="416">
        <v>0</v>
      </c>
      <c r="CK1414" s="416">
        <v>0</v>
      </c>
      <c r="CL1414" s="416">
        <v>0</v>
      </c>
      <c r="CM1414" s="416">
        <v>0</v>
      </c>
      <c r="CN1414" s="416">
        <v>0</v>
      </c>
      <c r="CO1414" s="416">
        <v>25</v>
      </c>
      <c r="CP1414" s="416">
        <v>0</v>
      </c>
      <c r="CQ1414" s="416">
        <v>0</v>
      </c>
      <c r="CR1414" s="416">
        <v>0</v>
      </c>
      <c r="CS1414" s="416">
        <v>0</v>
      </c>
      <c r="CT1414" s="416">
        <v>0</v>
      </c>
      <c r="CU1414" s="416">
        <v>0</v>
      </c>
      <c r="CV1414" s="416">
        <v>0</v>
      </c>
      <c r="CW1414" s="416">
        <v>0</v>
      </c>
      <c r="CX1414" s="416">
        <v>0</v>
      </c>
      <c r="CY1414" s="416">
        <v>50</v>
      </c>
      <c r="CZ1414" s="416">
        <v>11</v>
      </c>
      <c r="DA1414" s="416">
        <v>25</v>
      </c>
      <c r="DB1414" s="416">
        <v>26</v>
      </c>
      <c r="DC1414" s="416">
        <v>10</v>
      </c>
      <c r="DD1414" s="416">
        <v>7</v>
      </c>
      <c r="DE1414" s="416">
        <v>6</v>
      </c>
      <c r="DF1414" s="416">
        <v>12</v>
      </c>
      <c r="DG1414" s="416">
        <v>1</v>
      </c>
      <c r="DH1414" s="416">
        <v>98</v>
      </c>
      <c r="DI1414" s="416">
        <v>0</v>
      </c>
      <c r="DJ1414" s="416">
        <v>0</v>
      </c>
      <c r="DK1414" s="416">
        <v>0</v>
      </c>
      <c r="DL1414" s="416">
        <v>0</v>
      </c>
      <c r="DM1414" s="416">
        <v>0</v>
      </c>
      <c r="DN1414" s="416">
        <v>0</v>
      </c>
      <c r="DO1414" s="416">
        <v>0</v>
      </c>
      <c r="DP1414" s="416">
        <v>0</v>
      </c>
      <c r="DQ1414" s="416">
        <v>0</v>
      </c>
      <c r="DR1414" s="416">
        <v>0</v>
      </c>
      <c r="DS1414" s="416">
        <v>11</v>
      </c>
      <c r="DT1414" s="416">
        <v>25</v>
      </c>
      <c r="DU1414" s="416">
        <v>26</v>
      </c>
      <c r="DV1414" s="416">
        <v>10</v>
      </c>
      <c r="DW1414" s="416">
        <v>7</v>
      </c>
      <c r="DX1414" s="416">
        <v>6</v>
      </c>
      <c r="DY1414" s="416">
        <v>12</v>
      </c>
      <c r="DZ1414" s="416">
        <v>1</v>
      </c>
      <c r="EA1414" s="416">
        <v>98</v>
      </c>
      <c r="EB1414" s="416">
        <v>0</v>
      </c>
      <c r="EC1414" s="416">
        <v>7</v>
      </c>
      <c r="ED1414" s="416">
        <v>19</v>
      </c>
      <c r="EE1414" s="416">
        <v>20</v>
      </c>
      <c r="EF1414" s="416">
        <v>10</v>
      </c>
      <c r="EG1414" s="416">
        <v>10</v>
      </c>
      <c r="EH1414" s="416">
        <v>7</v>
      </c>
      <c r="EI1414" s="416">
        <v>12</v>
      </c>
      <c r="EJ1414" s="416">
        <v>5</v>
      </c>
      <c r="EK1414" s="416">
        <v>90</v>
      </c>
      <c r="EL1414" s="416">
        <v>10</v>
      </c>
      <c r="EM1414" s="416">
        <v>0</v>
      </c>
      <c r="EN1414" s="416">
        <v>0</v>
      </c>
      <c r="EO1414" s="416">
        <v>0</v>
      </c>
      <c r="EP1414" s="416">
        <v>0</v>
      </c>
      <c r="EQ1414" s="416">
        <v>0</v>
      </c>
      <c r="ER1414" s="416">
        <v>0</v>
      </c>
      <c r="ES1414" s="416">
        <v>0</v>
      </c>
      <c r="ET1414" s="416">
        <v>0</v>
      </c>
      <c r="EU1414" s="416">
        <v>0</v>
      </c>
      <c r="EV1414" s="416">
        <v>50</v>
      </c>
      <c r="EW1414" s="416">
        <v>0</v>
      </c>
      <c r="EX1414" s="416">
        <v>0</v>
      </c>
      <c r="EY1414" s="416">
        <v>0</v>
      </c>
      <c r="EZ1414" s="416">
        <v>0</v>
      </c>
      <c r="FA1414" s="416">
        <v>0</v>
      </c>
      <c r="FB1414" s="416">
        <v>0</v>
      </c>
      <c r="FC1414" s="416">
        <v>0</v>
      </c>
      <c r="FD1414" s="416">
        <v>0</v>
      </c>
      <c r="FE1414" s="416">
        <v>0</v>
      </c>
      <c r="FF1414" s="416">
        <v>100</v>
      </c>
      <c r="FG1414" s="416">
        <v>0</v>
      </c>
      <c r="FH1414" s="416">
        <v>0</v>
      </c>
      <c r="FI1414" s="416">
        <v>0</v>
      </c>
      <c r="FJ1414" s="416">
        <v>0</v>
      </c>
      <c r="FK1414" s="416">
        <v>0</v>
      </c>
      <c r="FL1414" s="416">
        <v>0</v>
      </c>
      <c r="FM1414" s="416">
        <v>0</v>
      </c>
      <c r="FN1414" s="416">
        <v>0</v>
      </c>
      <c r="FO1414" s="416">
        <v>0</v>
      </c>
      <c r="FP1414" s="416">
        <v>0</v>
      </c>
      <c r="FQ1414" s="416">
        <v>0</v>
      </c>
      <c r="FR1414" s="416">
        <v>0</v>
      </c>
      <c r="FS1414" s="416">
        <v>0</v>
      </c>
      <c r="FT1414" s="416">
        <v>0</v>
      </c>
      <c r="FU1414" s="416">
        <v>0</v>
      </c>
      <c r="FV1414" s="416">
        <v>0</v>
      </c>
      <c r="FW1414" s="416">
        <v>0</v>
      </c>
      <c r="FX1414" s="416">
        <v>0</v>
      </c>
      <c r="FY1414" s="416">
        <v>0</v>
      </c>
      <c r="FZ1414" s="416">
        <v>7</v>
      </c>
      <c r="GA1414" s="416">
        <v>19</v>
      </c>
      <c r="GB1414" s="416">
        <v>20</v>
      </c>
      <c r="GC1414" s="416">
        <v>10</v>
      </c>
      <c r="GD1414" s="416">
        <v>10</v>
      </c>
      <c r="GE1414" s="416">
        <v>7</v>
      </c>
      <c r="GF1414" s="416">
        <v>12</v>
      </c>
      <c r="GG1414" s="416">
        <v>5</v>
      </c>
      <c r="GH1414" s="416">
        <v>90</v>
      </c>
    </row>
    <row r="1415" spans="1:190" x14ac:dyDescent="0.2">
      <c r="A1415" s="150" t="s">
        <v>162</v>
      </c>
      <c r="B1415" s="151" t="s">
        <v>276</v>
      </c>
      <c r="C1415" s="152" t="s">
        <v>69</v>
      </c>
      <c r="D1415" s="404" t="s">
        <v>161</v>
      </c>
      <c r="E1415" s="416">
        <v>0</v>
      </c>
      <c r="F1415" s="416">
        <v>55</v>
      </c>
      <c r="G1415" s="416">
        <v>83</v>
      </c>
      <c r="H1415" s="416">
        <v>58</v>
      </c>
      <c r="I1415" s="416">
        <v>52</v>
      </c>
      <c r="J1415" s="416">
        <v>26</v>
      </c>
      <c r="K1415" s="416">
        <v>16</v>
      </c>
      <c r="L1415" s="416">
        <v>11</v>
      </c>
      <c r="M1415" s="416">
        <v>2</v>
      </c>
      <c r="N1415" s="416">
        <v>303</v>
      </c>
      <c r="O1415" s="416">
        <v>10</v>
      </c>
      <c r="P1415" s="416">
        <v>0</v>
      </c>
      <c r="Q1415" s="416">
        <v>0</v>
      </c>
      <c r="R1415" s="416">
        <v>0</v>
      </c>
      <c r="S1415" s="416">
        <v>0</v>
      </c>
      <c r="T1415" s="416">
        <v>0</v>
      </c>
      <c r="U1415" s="416">
        <v>0</v>
      </c>
      <c r="V1415" s="416">
        <v>0</v>
      </c>
      <c r="W1415" s="416">
        <v>0</v>
      </c>
      <c r="X1415" s="416">
        <v>0</v>
      </c>
      <c r="Y1415" s="416">
        <v>25</v>
      </c>
      <c r="Z1415" s="416">
        <v>52</v>
      </c>
      <c r="AA1415" s="416">
        <v>94</v>
      </c>
      <c r="AB1415" s="416">
        <v>31</v>
      </c>
      <c r="AC1415" s="416">
        <v>30</v>
      </c>
      <c r="AD1415" s="416">
        <v>17</v>
      </c>
      <c r="AE1415" s="416">
        <v>10</v>
      </c>
      <c r="AF1415" s="416">
        <v>6</v>
      </c>
      <c r="AG1415" s="416">
        <v>0</v>
      </c>
      <c r="AH1415" s="416">
        <v>240</v>
      </c>
      <c r="AI1415" s="416">
        <v>50</v>
      </c>
      <c r="AJ1415" s="416">
        <v>0</v>
      </c>
      <c r="AK1415" s="416">
        <v>0</v>
      </c>
      <c r="AL1415" s="416">
        <v>0</v>
      </c>
      <c r="AM1415" s="416">
        <v>0</v>
      </c>
      <c r="AN1415" s="416">
        <v>0</v>
      </c>
      <c r="AO1415" s="416">
        <v>0</v>
      </c>
      <c r="AP1415" s="416">
        <v>0</v>
      </c>
      <c r="AQ1415" s="416">
        <v>0</v>
      </c>
      <c r="AR1415" s="416">
        <v>0</v>
      </c>
      <c r="AS1415" s="416">
        <v>100</v>
      </c>
      <c r="AT1415" s="416">
        <v>0</v>
      </c>
      <c r="AU1415" s="416">
        <v>0</v>
      </c>
      <c r="AV1415" s="416">
        <v>0</v>
      </c>
      <c r="AW1415" s="416">
        <v>0</v>
      </c>
      <c r="AX1415" s="416">
        <v>0</v>
      </c>
      <c r="AY1415" s="416">
        <v>0</v>
      </c>
      <c r="AZ1415" s="416">
        <v>0</v>
      </c>
      <c r="BA1415" s="416">
        <v>0</v>
      </c>
      <c r="BB1415" s="416">
        <v>0</v>
      </c>
      <c r="BC1415" s="416">
        <v>0</v>
      </c>
      <c r="BD1415" s="416">
        <v>0</v>
      </c>
      <c r="BE1415" s="416">
        <v>0</v>
      </c>
      <c r="BF1415" s="416">
        <v>0</v>
      </c>
      <c r="BG1415" s="416">
        <v>0</v>
      </c>
      <c r="BH1415" s="416">
        <v>0</v>
      </c>
      <c r="BI1415" s="416">
        <v>0</v>
      </c>
      <c r="BJ1415" s="416">
        <v>0</v>
      </c>
      <c r="BK1415" s="416">
        <v>0</v>
      </c>
      <c r="BL1415" s="416">
        <v>0</v>
      </c>
      <c r="BM1415" s="416">
        <v>52</v>
      </c>
      <c r="BN1415" s="416">
        <v>94</v>
      </c>
      <c r="BO1415" s="416">
        <v>31</v>
      </c>
      <c r="BP1415" s="416">
        <v>30</v>
      </c>
      <c r="BQ1415" s="416">
        <v>17</v>
      </c>
      <c r="BR1415" s="416">
        <v>10</v>
      </c>
      <c r="BS1415" s="416">
        <v>6</v>
      </c>
      <c r="BT1415" s="416">
        <v>0</v>
      </c>
      <c r="BU1415" s="416">
        <v>240</v>
      </c>
      <c r="BV1415" s="416">
        <v>107</v>
      </c>
      <c r="BW1415" s="416">
        <v>177</v>
      </c>
      <c r="BX1415" s="416">
        <v>89</v>
      </c>
      <c r="BY1415" s="416">
        <v>82</v>
      </c>
      <c r="BZ1415" s="416">
        <v>43</v>
      </c>
      <c r="CA1415" s="416">
        <v>26</v>
      </c>
      <c r="CB1415" s="416">
        <v>17</v>
      </c>
      <c r="CC1415" s="416">
        <v>2</v>
      </c>
      <c r="CD1415" s="416">
        <v>543</v>
      </c>
      <c r="CE1415" s="416">
        <v>10</v>
      </c>
      <c r="CF1415" s="416">
        <v>0</v>
      </c>
      <c r="CG1415" s="416">
        <v>0</v>
      </c>
      <c r="CH1415" s="416">
        <v>0</v>
      </c>
      <c r="CI1415" s="416">
        <v>0</v>
      </c>
      <c r="CJ1415" s="416">
        <v>0</v>
      </c>
      <c r="CK1415" s="416">
        <v>0</v>
      </c>
      <c r="CL1415" s="416">
        <v>0</v>
      </c>
      <c r="CM1415" s="416">
        <v>0</v>
      </c>
      <c r="CN1415" s="416">
        <v>0</v>
      </c>
      <c r="CO1415" s="416">
        <v>25</v>
      </c>
      <c r="CP1415" s="416">
        <v>0</v>
      </c>
      <c r="CQ1415" s="416">
        <v>0</v>
      </c>
      <c r="CR1415" s="416">
        <v>0</v>
      </c>
      <c r="CS1415" s="416">
        <v>0</v>
      </c>
      <c r="CT1415" s="416">
        <v>0</v>
      </c>
      <c r="CU1415" s="416">
        <v>0</v>
      </c>
      <c r="CV1415" s="416">
        <v>0</v>
      </c>
      <c r="CW1415" s="416">
        <v>0</v>
      </c>
      <c r="CX1415" s="416">
        <v>0</v>
      </c>
      <c r="CY1415" s="416">
        <v>50</v>
      </c>
      <c r="CZ1415" s="416">
        <v>16</v>
      </c>
      <c r="DA1415" s="416">
        <v>27</v>
      </c>
      <c r="DB1415" s="416">
        <v>24</v>
      </c>
      <c r="DC1415" s="416">
        <v>12</v>
      </c>
      <c r="DD1415" s="416">
        <v>10</v>
      </c>
      <c r="DE1415" s="416">
        <v>6</v>
      </c>
      <c r="DF1415" s="416">
        <v>7</v>
      </c>
      <c r="DG1415" s="416">
        <v>0</v>
      </c>
      <c r="DH1415" s="416">
        <v>102</v>
      </c>
      <c r="DI1415" s="416">
        <v>0</v>
      </c>
      <c r="DJ1415" s="416">
        <v>0</v>
      </c>
      <c r="DK1415" s="416">
        <v>0</v>
      </c>
      <c r="DL1415" s="416">
        <v>0</v>
      </c>
      <c r="DM1415" s="416">
        <v>0</v>
      </c>
      <c r="DN1415" s="416">
        <v>0</v>
      </c>
      <c r="DO1415" s="416">
        <v>0</v>
      </c>
      <c r="DP1415" s="416">
        <v>0</v>
      </c>
      <c r="DQ1415" s="416">
        <v>0</v>
      </c>
      <c r="DR1415" s="416">
        <v>0</v>
      </c>
      <c r="DS1415" s="416">
        <v>16</v>
      </c>
      <c r="DT1415" s="416">
        <v>27</v>
      </c>
      <c r="DU1415" s="416">
        <v>24</v>
      </c>
      <c r="DV1415" s="416">
        <v>12</v>
      </c>
      <c r="DW1415" s="416">
        <v>10</v>
      </c>
      <c r="DX1415" s="416">
        <v>6</v>
      </c>
      <c r="DY1415" s="416">
        <v>7</v>
      </c>
      <c r="DZ1415" s="416">
        <v>0</v>
      </c>
      <c r="EA1415" s="416">
        <v>102</v>
      </c>
      <c r="EB1415" s="416">
        <v>0</v>
      </c>
      <c r="EC1415" s="416">
        <v>63</v>
      </c>
      <c r="ED1415" s="416">
        <v>83</v>
      </c>
      <c r="EE1415" s="416">
        <v>82</v>
      </c>
      <c r="EF1415" s="416">
        <v>64</v>
      </c>
      <c r="EG1415" s="416">
        <v>57</v>
      </c>
      <c r="EH1415" s="416">
        <v>51</v>
      </c>
      <c r="EI1415" s="416">
        <v>51</v>
      </c>
      <c r="EJ1415" s="416">
        <v>13</v>
      </c>
      <c r="EK1415" s="416">
        <v>464</v>
      </c>
      <c r="EL1415" s="416">
        <v>10</v>
      </c>
      <c r="EM1415" s="416">
        <v>0</v>
      </c>
      <c r="EN1415" s="416">
        <v>0</v>
      </c>
      <c r="EO1415" s="416">
        <v>0</v>
      </c>
      <c r="EP1415" s="416">
        <v>0</v>
      </c>
      <c r="EQ1415" s="416">
        <v>0</v>
      </c>
      <c r="ER1415" s="416">
        <v>0</v>
      </c>
      <c r="ES1415" s="416">
        <v>0</v>
      </c>
      <c r="ET1415" s="416">
        <v>0</v>
      </c>
      <c r="EU1415" s="416">
        <v>0</v>
      </c>
      <c r="EV1415" s="416">
        <v>50</v>
      </c>
      <c r="EW1415" s="416">
        <v>2</v>
      </c>
      <c r="EX1415" s="416">
        <v>0</v>
      </c>
      <c r="EY1415" s="416">
        <v>0</v>
      </c>
      <c r="EZ1415" s="416">
        <v>0</v>
      </c>
      <c r="FA1415" s="416">
        <v>0</v>
      </c>
      <c r="FB1415" s="416">
        <v>0</v>
      </c>
      <c r="FC1415" s="416">
        <v>0</v>
      </c>
      <c r="FD1415" s="416">
        <v>0</v>
      </c>
      <c r="FE1415" s="416">
        <v>2</v>
      </c>
      <c r="FF1415" s="416">
        <v>100</v>
      </c>
      <c r="FG1415" s="416">
        <v>0</v>
      </c>
      <c r="FH1415" s="416">
        <v>0</v>
      </c>
      <c r="FI1415" s="416">
        <v>0</v>
      </c>
      <c r="FJ1415" s="416">
        <v>0</v>
      </c>
      <c r="FK1415" s="416">
        <v>0</v>
      </c>
      <c r="FL1415" s="416">
        <v>0</v>
      </c>
      <c r="FM1415" s="416">
        <v>0</v>
      </c>
      <c r="FN1415" s="416">
        <v>0</v>
      </c>
      <c r="FO1415" s="416">
        <v>0</v>
      </c>
      <c r="FP1415" s="416">
        <v>0</v>
      </c>
      <c r="FQ1415" s="416">
        <v>0</v>
      </c>
      <c r="FR1415" s="416">
        <v>0</v>
      </c>
      <c r="FS1415" s="416">
        <v>0</v>
      </c>
      <c r="FT1415" s="416">
        <v>0</v>
      </c>
      <c r="FU1415" s="416">
        <v>0</v>
      </c>
      <c r="FV1415" s="416">
        <v>0</v>
      </c>
      <c r="FW1415" s="416">
        <v>0</v>
      </c>
      <c r="FX1415" s="416">
        <v>0</v>
      </c>
      <c r="FY1415" s="416">
        <v>0</v>
      </c>
      <c r="FZ1415" s="416">
        <v>65</v>
      </c>
      <c r="GA1415" s="416">
        <v>83</v>
      </c>
      <c r="GB1415" s="416">
        <v>82</v>
      </c>
      <c r="GC1415" s="416">
        <v>64</v>
      </c>
      <c r="GD1415" s="416">
        <v>57</v>
      </c>
      <c r="GE1415" s="416">
        <v>51</v>
      </c>
      <c r="GF1415" s="416">
        <v>51</v>
      </c>
      <c r="GG1415" s="416">
        <v>13</v>
      </c>
      <c r="GH1415" s="416">
        <v>466</v>
      </c>
    </row>
    <row r="1416" spans="1:190" x14ac:dyDescent="0.2">
      <c r="A1416" s="150" t="s">
        <v>163</v>
      </c>
      <c r="B1416" s="151" t="s">
        <v>280</v>
      </c>
      <c r="C1416" s="152" t="s">
        <v>128</v>
      </c>
      <c r="D1416" s="404" t="s">
        <v>281</v>
      </c>
      <c r="E1416" s="416">
        <v>0</v>
      </c>
      <c r="F1416" s="416">
        <v>43</v>
      </c>
      <c r="G1416" s="416">
        <v>71</v>
      </c>
      <c r="H1416" s="416">
        <v>143</v>
      </c>
      <c r="I1416" s="416">
        <v>36</v>
      </c>
      <c r="J1416" s="416">
        <v>13</v>
      </c>
      <c r="K1416" s="416">
        <v>0</v>
      </c>
      <c r="L1416" s="416">
        <v>0</v>
      </c>
      <c r="M1416" s="416">
        <v>0</v>
      </c>
      <c r="N1416" s="416">
        <v>306</v>
      </c>
      <c r="O1416" s="416">
        <v>10</v>
      </c>
      <c r="P1416" s="416">
        <v>0</v>
      </c>
      <c r="Q1416" s="416">
        <v>0</v>
      </c>
      <c r="R1416" s="416">
        <v>0</v>
      </c>
      <c r="S1416" s="416">
        <v>0</v>
      </c>
      <c r="T1416" s="416">
        <v>0</v>
      </c>
      <c r="U1416" s="416">
        <v>0</v>
      </c>
      <c r="V1416" s="416">
        <v>0</v>
      </c>
      <c r="W1416" s="416">
        <v>0</v>
      </c>
      <c r="X1416" s="416">
        <v>0</v>
      </c>
      <c r="Y1416" s="416">
        <v>25</v>
      </c>
      <c r="Z1416" s="416">
        <v>0</v>
      </c>
      <c r="AA1416" s="416">
        <v>0</v>
      </c>
      <c r="AB1416" s="416">
        <v>0</v>
      </c>
      <c r="AC1416" s="416">
        <v>0</v>
      </c>
      <c r="AD1416" s="416">
        <v>0</v>
      </c>
      <c r="AE1416" s="416">
        <v>0</v>
      </c>
      <c r="AF1416" s="416">
        <v>0</v>
      </c>
      <c r="AG1416" s="416">
        <v>0</v>
      </c>
      <c r="AH1416" s="416">
        <v>0</v>
      </c>
      <c r="AI1416" s="416">
        <v>50</v>
      </c>
      <c r="AJ1416" s="416">
        <v>0</v>
      </c>
      <c r="AK1416" s="416">
        <v>0</v>
      </c>
      <c r="AL1416" s="416">
        <v>0</v>
      </c>
      <c r="AM1416" s="416">
        <v>0</v>
      </c>
      <c r="AN1416" s="416">
        <v>0</v>
      </c>
      <c r="AO1416" s="416">
        <v>0</v>
      </c>
      <c r="AP1416" s="416">
        <v>0</v>
      </c>
      <c r="AQ1416" s="416">
        <v>0</v>
      </c>
      <c r="AR1416" s="416">
        <v>0</v>
      </c>
      <c r="AS1416" s="416">
        <v>100</v>
      </c>
      <c r="AT1416" s="416">
        <v>0</v>
      </c>
      <c r="AU1416" s="416">
        <v>0</v>
      </c>
      <c r="AV1416" s="416">
        <v>0</v>
      </c>
      <c r="AW1416" s="416">
        <v>0</v>
      </c>
      <c r="AX1416" s="416">
        <v>0</v>
      </c>
      <c r="AY1416" s="416">
        <v>0</v>
      </c>
      <c r="AZ1416" s="416">
        <v>0</v>
      </c>
      <c r="BA1416" s="416">
        <v>0</v>
      </c>
      <c r="BB1416" s="416">
        <v>0</v>
      </c>
      <c r="BC1416" s="416">
        <v>0</v>
      </c>
      <c r="BD1416" s="416">
        <v>0</v>
      </c>
      <c r="BE1416" s="416">
        <v>0</v>
      </c>
      <c r="BF1416" s="416">
        <v>0</v>
      </c>
      <c r="BG1416" s="416">
        <v>0</v>
      </c>
      <c r="BH1416" s="416">
        <v>0</v>
      </c>
      <c r="BI1416" s="416">
        <v>0</v>
      </c>
      <c r="BJ1416" s="416">
        <v>0</v>
      </c>
      <c r="BK1416" s="416">
        <v>0</v>
      </c>
      <c r="BL1416" s="416">
        <v>0</v>
      </c>
      <c r="BM1416" s="416">
        <v>0</v>
      </c>
      <c r="BN1416" s="416">
        <v>0</v>
      </c>
      <c r="BO1416" s="416">
        <v>0</v>
      </c>
      <c r="BP1416" s="416">
        <v>0</v>
      </c>
      <c r="BQ1416" s="416">
        <v>0</v>
      </c>
      <c r="BR1416" s="416">
        <v>0</v>
      </c>
      <c r="BS1416" s="416">
        <v>0</v>
      </c>
      <c r="BT1416" s="416">
        <v>0</v>
      </c>
      <c r="BU1416" s="416">
        <v>0</v>
      </c>
      <c r="BV1416" s="416">
        <v>43</v>
      </c>
      <c r="BW1416" s="416">
        <v>71</v>
      </c>
      <c r="BX1416" s="416">
        <v>143</v>
      </c>
      <c r="BY1416" s="416">
        <v>36</v>
      </c>
      <c r="BZ1416" s="416">
        <v>13</v>
      </c>
      <c r="CA1416" s="416">
        <v>0</v>
      </c>
      <c r="CB1416" s="416">
        <v>0</v>
      </c>
      <c r="CC1416" s="416">
        <v>0</v>
      </c>
      <c r="CD1416" s="416">
        <v>306</v>
      </c>
      <c r="CE1416" s="416">
        <v>10</v>
      </c>
      <c r="CF1416" s="416">
        <v>0</v>
      </c>
      <c r="CG1416" s="416">
        <v>0</v>
      </c>
      <c r="CH1416" s="416">
        <v>0</v>
      </c>
      <c r="CI1416" s="416">
        <v>0</v>
      </c>
      <c r="CJ1416" s="416">
        <v>0</v>
      </c>
      <c r="CK1416" s="416">
        <v>0</v>
      </c>
      <c r="CL1416" s="416">
        <v>0</v>
      </c>
      <c r="CM1416" s="416">
        <v>0</v>
      </c>
      <c r="CN1416" s="416">
        <v>0</v>
      </c>
      <c r="CO1416" s="416">
        <v>25</v>
      </c>
      <c r="CP1416" s="416">
        <v>0</v>
      </c>
      <c r="CQ1416" s="416">
        <v>0</v>
      </c>
      <c r="CR1416" s="416">
        <v>0</v>
      </c>
      <c r="CS1416" s="416">
        <v>0</v>
      </c>
      <c r="CT1416" s="416">
        <v>0</v>
      </c>
      <c r="CU1416" s="416">
        <v>0</v>
      </c>
      <c r="CV1416" s="416">
        <v>0</v>
      </c>
      <c r="CW1416" s="416">
        <v>0</v>
      </c>
      <c r="CX1416" s="416">
        <v>0</v>
      </c>
      <c r="CY1416" s="416">
        <v>50</v>
      </c>
      <c r="CZ1416" s="416">
        <v>18</v>
      </c>
      <c r="DA1416" s="416">
        <v>22</v>
      </c>
      <c r="DB1416" s="416">
        <v>19</v>
      </c>
      <c r="DC1416" s="416">
        <v>8</v>
      </c>
      <c r="DD1416" s="416">
        <v>1</v>
      </c>
      <c r="DE1416" s="416">
        <v>0</v>
      </c>
      <c r="DF1416" s="416">
        <v>0</v>
      </c>
      <c r="DG1416" s="416">
        <v>0</v>
      </c>
      <c r="DH1416" s="416">
        <v>68</v>
      </c>
      <c r="DI1416" s="416">
        <v>0</v>
      </c>
      <c r="DJ1416" s="416">
        <v>0</v>
      </c>
      <c r="DK1416" s="416">
        <v>0</v>
      </c>
      <c r="DL1416" s="416">
        <v>0</v>
      </c>
      <c r="DM1416" s="416">
        <v>0</v>
      </c>
      <c r="DN1416" s="416">
        <v>0</v>
      </c>
      <c r="DO1416" s="416">
        <v>0</v>
      </c>
      <c r="DP1416" s="416">
        <v>0</v>
      </c>
      <c r="DQ1416" s="416">
        <v>0</v>
      </c>
      <c r="DR1416" s="416">
        <v>0</v>
      </c>
      <c r="DS1416" s="416">
        <v>18</v>
      </c>
      <c r="DT1416" s="416">
        <v>22</v>
      </c>
      <c r="DU1416" s="416">
        <v>19</v>
      </c>
      <c r="DV1416" s="416">
        <v>8</v>
      </c>
      <c r="DW1416" s="416">
        <v>1</v>
      </c>
      <c r="DX1416" s="416">
        <v>0</v>
      </c>
      <c r="DY1416" s="416">
        <v>0</v>
      </c>
      <c r="DZ1416" s="416">
        <v>0</v>
      </c>
      <c r="EA1416" s="416">
        <v>68</v>
      </c>
      <c r="EB1416" s="416">
        <v>0</v>
      </c>
      <c r="EC1416" s="416">
        <v>19</v>
      </c>
      <c r="ED1416" s="416">
        <v>18</v>
      </c>
      <c r="EE1416" s="416">
        <v>57</v>
      </c>
      <c r="EF1416" s="416">
        <v>12</v>
      </c>
      <c r="EG1416" s="416">
        <v>6</v>
      </c>
      <c r="EH1416" s="416">
        <v>0</v>
      </c>
      <c r="EI1416" s="416">
        <v>0</v>
      </c>
      <c r="EJ1416" s="416">
        <v>0</v>
      </c>
      <c r="EK1416" s="416">
        <v>112</v>
      </c>
      <c r="EL1416" s="416">
        <v>10</v>
      </c>
      <c r="EM1416" s="416">
        <v>0</v>
      </c>
      <c r="EN1416" s="416">
        <v>0</v>
      </c>
      <c r="EO1416" s="416">
        <v>0</v>
      </c>
      <c r="EP1416" s="416">
        <v>0</v>
      </c>
      <c r="EQ1416" s="416">
        <v>0</v>
      </c>
      <c r="ER1416" s="416">
        <v>0</v>
      </c>
      <c r="ES1416" s="416">
        <v>0</v>
      </c>
      <c r="ET1416" s="416">
        <v>0</v>
      </c>
      <c r="EU1416" s="416">
        <v>0</v>
      </c>
      <c r="EV1416" s="416">
        <v>50</v>
      </c>
      <c r="EW1416" s="416">
        <v>0</v>
      </c>
      <c r="EX1416" s="416">
        <v>1</v>
      </c>
      <c r="EY1416" s="416">
        <v>1</v>
      </c>
      <c r="EZ1416" s="416">
        <v>0</v>
      </c>
      <c r="FA1416" s="416">
        <v>0</v>
      </c>
      <c r="FB1416" s="416">
        <v>0</v>
      </c>
      <c r="FC1416" s="416">
        <v>0</v>
      </c>
      <c r="FD1416" s="416">
        <v>0</v>
      </c>
      <c r="FE1416" s="416">
        <v>2</v>
      </c>
      <c r="FF1416" s="416">
        <v>100</v>
      </c>
      <c r="FG1416" s="416">
        <v>0</v>
      </c>
      <c r="FH1416" s="416">
        <v>0</v>
      </c>
      <c r="FI1416" s="416">
        <v>0</v>
      </c>
      <c r="FJ1416" s="416">
        <v>0</v>
      </c>
      <c r="FK1416" s="416">
        <v>0</v>
      </c>
      <c r="FL1416" s="416">
        <v>0</v>
      </c>
      <c r="FM1416" s="416">
        <v>0</v>
      </c>
      <c r="FN1416" s="416">
        <v>0</v>
      </c>
      <c r="FO1416" s="416">
        <v>0</v>
      </c>
      <c r="FP1416" s="416">
        <v>0</v>
      </c>
      <c r="FQ1416" s="416">
        <v>0</v>
      </c>
      <c r="FR1416" s="416">
        <v>0</v>
      </c>
      <c r="FS1416" s="416">
        <v>0</v>
      </c>
      <c r="FT1416" s="416">
        <v>0</v>
      </c>
      <c r="FU1416" s="416">
        <v>0</v>
      </c>
      <c r="FV1416" s="416">
        <v>0</v>
      </c>
      <c r="FW1416" s="416">
        <v>0</v>
      </c>
      <c r="FX1416" s="416">
        <v>0</v>
      </c>
      <c r="FY1416" s="416">
        <v>0</v>
      </c>
      <c r="FZ1416" s="416">
        <v>19</v>
      </c>
      <c r="GA1416" s="416">
        <v>19</v>
      </c>
      <c r="GB1416" s="416">
        <v>58</v>
      </c>
      <c r="GC1416" s="416">
        <v>12</v>
      </c>
      <c r="GD1416" s="416">
        <v>6</v>
      </c>
      <c r="GE1416" s="416">
        <v>0</v>
      </c>
      <c r="GF1416" s="416">
        <v>0</v>
      </c>
      <c r="GG1416" s="416">
        <v>0</v>
      </c>
      <c r="GH1416" s="416">
        <v>114</v>
      </c>
    </row>
    <row r="1417" spans="1:190" x14ac:dyDescent="0.2">
      <c r="A1417" s="150" t="s">
        <v>165</v>
      </c>
      <c r="B1417" s="151" t="s">
        <v>280</v>
      </c>
      <c r="C1417" s="152" t="s">
        <v>128</v>
      </c>
      <c r="D1417" s="404" t="s">
        <v>164</v>
      </c>
      <c r="E1417" s="416">
        <v>0</v>
      </c>
      <c r="F1417" s="416">
        <v>66</v>
      </c>
      <c r="G1417" s="416">
        <v>239</v>
      </c>
      <c r="H1417" s="416">
        <v>366</v>
      </c>
      <c r="I1417" s="416">
        <v>334</v>
      </c>
      <c r="J1417" s="416">
        <v>197</v>
      </c>
      <c r="K1417" s="416">
        <v>181</v>
      </c>
      <c r="L1417" s="416">
        <v>129</v>
      </c>
      <c r="M1417" s="416">
        <v>64</v>
      </c>
      <c r="N1417" s="416">
        <v>1576</v>
      </c>
      <c r="O1417" s="416">
        <v>10</v>
      </c>
      <c r="P1417" s="416">
        <v>0</v>
      </c>
      <c r="Q1417" s="416">
        <v>0</v>
      </c>
      <c r="R1417" s="416">
        <v>0</v>
      </c>
      <c r="S1417" s="416">
        <v>0</v>
      </c>
      <c r="T1417" s="416">
        <v>0</v>
      </c>
      <c r="U1417" s="416">
        <v>0</v>
      </c>
      <c r="V1417" s="416">
        <v>0</v>
      </c>
      <c r="W1417" s="416">
        <v>0</v>
      </c>
      <c r="X1417" s="416">
        <v>0</v>
      </c>
      <c r="Y1417" s="416">
        <v>25</v>
      </c>
      <c r="Z1417" s="416">
        <v>0</v>
      </c>
      <c r="AA1417" s="416">
        <v>0</v>
      </c>
      <c r="AB1417" s="416">
        <v>0</v>
      </c>
      <c r="AC1417" s="416">
        <v>0</v>
      </c>
      <c r="AD1417" s="416">
        <v>0</v>
      </c>
      <c r="AE1417" s="416">
        <v>0</v>
      </c>
      <c r="AF1417" s="416">
        <v>0</v>
      </c>
      <c r="AG1417" s="416">
        <v>0</v>
      </c>
      <c r="AH1417" s="416">
        <v>0</v>
      </c>
      <c r="AI1417" s="416">
        <v>50</v>
      </c>
      <c r="AJ1417" s="416">
        <v>0</v>
      </c>
      <c r="AK1417" s="416">
        <v>0</v>
      </c>
      <c r="AL1417" s="416">
        <v>0</v>
      </c>
      <c r="AM1417" s="416">
        <v>0</v>
      </c>
      <c r="AN1417" s="416">
        <v>0</v>
      </c>
      <c r="AO1417" s="416">
        <v>0</v>
      </c>
      <c r="AP1417" s="416">
        <v>0</v>
      </c>
      <c r="AQ1417" s="416">
        <v>0</v>
      </c>
      <c r="AR1417" s="416">
        <v>0</v>
      </c>
      <c r="AS1417" s="416">
        <v>100</v>
      </c>
      <c r="AT1417" s="416">
        <v>0</v>
      </c>
      <c r="AU1417" s="416">
        <v>0</v>
      </c>
      <c r="AV1417" s="416">
        <v>0</v>
      </c>
      <c r="AW1417" s="416">
        <v>0</v>
      </c>
      <c r="AX1417" s="416">
        <v>0</v>
      </c>
      <c r="AY1417" s="416">
        <v>0</v>
      </c>
      <c r="AZ1417" s="416">
        <v>0</v>
      </c>
      <c r="BA1417" s="416">
        <v>0</v>
      </c>
      <c r="BB1417" s="416">
        <v>0</v>
      </c>
      <c r="BC1417" s="416">
        <v>0</v>
      </c>
      <c r="BD1417" s="416">
        <v>0</v>
      </c>
      <c r="BE1417" s="416">
        <v>0</v>
      </c>
      <c r="BF1417" s="416">
        <v>0</v>
      </c>
      <c r="BG1417" s="416">
        <v>0</v>
      </c>
      <c r="BH1417" s="416">
        <v>0</v>
      </c>
      <c r="BI1417" s="416">
        <v>0</v>
      </c>
      <c r="BJ1417" s="416">
        <v>0</v>
      </c>
      <c r="BK1417" s="416">
        <v>0</v>
      </c>
      <c r="BL1417" s="416">
        <v>0</v>
      </c>
      <c r="BM1417" s="416">
        <v>0</v>
      </c>
      <c r="BN1417" s="416">
        <v>0</v>
      </c>
      <c r="BO1417" s="416">
        <v>0</v>
      </c>
      <c r="BP1417" s="416">
        <v>0</v>
      </c>
      <c r="BQ1417" s="416">
        <v>0</v>
      </c>
      <c r="BR1417" s="416">
        <v>0</v>
      </c>
      <c r="BS1417" s="416">
        <v>0</v>
      </c>
      <c r="BT1417" s="416">
        <v>0</v>
      </c>
      <c r="BU1417" s="416">
        <v>0</v>
      </c>
      <c r="BV1417" s="416">
        <v>66</v>
      </c>
      <c r="BW1417" s="416">
        <v>239</v>
      </c>
      <c r="BX1417" s="416">
        <v>366</v>
      </c>
      <c r="BY1417" s="416">
        <v>334</v>
      </c>
      <c r="BZ1417" s="416">
        <v>197</v>
      </c>
      <c r="CA1417" s="416">
        <v>181</v>
      </c>
      <c r="CB1417" s="416">
        <v>129</v>
      </c>
      <c r="CC1417" s="416">
        <v>64</v>
      </c>
      <c r="CD1417" s="416">
        <v>1576</v>
      </c>
      <c r="CE1417" s="416">
        <v>10</v>
      </c>
      <c r="CF1417" s="416">
        <v>0</v>
      </c>
      <c r="CG1417" s="416">
        <v>0</v>
      </c>
      <c r="CH1417" s="416">
        <v>0</v>
      </c>
      <c r="CI1417" s="416">
        <v>0</v>
      </c>
      <c r="CJ1417" s="416">
        <v>0</v>
      </c>
      <c r="CK1417" s="416">
        <v>0</v>
      </c>
      <c r="CL1417" s="416">
        <v>0</v>
      </c>
      <c r="CM1417" s="416">
        <v>0</v>
      </c>
      <c r="CN1417" s="416">
        <v>0</v>
      </c>
      <c r="CO1417" s="416">
        <v>25</v>
      </c>
      <c r="CP1417" s="416">
        <v>0</v>
      </c>
      <c r="CQ1417" s="416">
        <v>0</v>
      </c>
      <c r="CR1417" s="416">
        <v>0</v>
      </c>
      <c r="CS1417" s="416">
        <v>0</v>
      </c>
      <c r="CT1417" s="416">
        <v>0</v>
      </c>
      <c r="CU1417" s="416">
        <v>0</v>
      </c>
      <c r="CV1417" s="416">
        <v>0</v>
      </c>
      <c r="CW1417" s="416">
        <v>0</v>
      </c>
      <c r="CX1417" s="416">
        <v>0</v>
      </c>
      <c r="CY1417" s="416">
        <v>50</v>
      </c>
      <c r="CZ1417" s="416">
        <v>12</v>
      </c>
      <c r="DA1417" s="416">
        <v>40</v>
      </c>
      <c r="DB1417" s="416">
        <v>63</v>
      </c>
      <c r="DC1417" s="416">
        <v>85</v>
      </c>
      <c r="DD1417" s="416">
        <v>59</v>
      </c>
      <c r="DE1417" s="416">
        <v>54</v>
      </c>
      <c r="DF1417" s="416">
        <v>49</v>
      </c>
      <c r="DG1417" s="416">
        <v>56</v>
      </c>
      <c r="DH1417" s="416">
        <v>418</v>
      </c>
      <c r="DI1417" s="416">
        <v>0</v>
      </c>
      <c r="DJ1417" s="416">
        <v>0</v>
      </c>
      <c r="DK1417" s="416">
        <v>0</v>
      </c>
      <c r="DL1417" s="416">
        <v>0</v>
      </c>
      <c r="DM1417" s="416">
        <v>0</v>
      </c>
      <c r="DN1417" s="416">
        <v>0</v>
      </c>
      <c r="DO1417" s="416">
        <v>0</v>
      </c>
      <c r="DP1417" s="416">
        <v>0</v>
      </c>
      <c r="DQ1417" s="416">
        <v>0</v>
      </c>
      <c r="DR1417" s="416">
        <v>0</v>
      </c>
      <c r="DS1417" s="416">
        <v>12</v>
      </c>
      <c r="DT1417" s="416">
        <v>40</v>
      </c>
      <c r="DU1417" s="416">
        <v>63</v>
      </c>
      <c r="DV1417" s="416">
        <v>85</v>
      </c>
      <c r="DW1417" s="416">
        <v>59</v>
      </c>
      <c r="DX1417" s="416">
        <v>54</v>
      </c>
      <c r="DY1417" s="416">
        <v>49</v>
      </c>
      <c r="DZ1417" s="416">
        <v>56</v>
      </c>
      <c r="EA1417" s="416">
        <v>418</v>
      </c>
      <c r="EB1417" s="416">
        <v>0</v>
      </c>
      <c r="EC1417" s="416">
        <v>134</v>
      </c>
      <c r="ED1417" s="416">
        <v>211</v>
      </c>
      <c r="EE1417" s="416">
        <v>618</v>
      </c>
      <c r="EF1417" s="416">
        <v>657</v>
      </c>
      <c r="EG1417" s="416">
        <v>438</v>
      </c>
      <c r="EH1417" s="416">
        <v>316</v>
      </c>
      <c r="EI1417" s="416">
        <v>269</v>
      </c>
      <c r="EJ1417" s="416">
        <v>104</v>
      </c>
      <c r="EK1417" s="416">
        <v>2747</v>
      </c>
      <c r="EL1417" s="416">
        <v>10</v>
      </c>
      <c r="EM1417" s="416">
        <v>0</v>
      </c>
      <c r="EN1417" s="416">
        <v>1</v>
      </c>
      <c r="EO1417" s="416">
        <v>0</v>
      </c>
      <c r="EP1417" s="416">
        <v>0</v>
      </c>
      <c r="EQ1417" s="416">
        <v>0</v>
      </c>
      <c r="ER1417" s="416">
        <v>0</v>
      </c>
      <c r="ES1417" s="416">
        <v>0</v>
      </c>
      <c r="ET1417" s="416">
        <v>0</v>
      </c>
      <c r="EU1417" s="416">
        <v>1</v>
      </c>
      <c r="EV1417" s="416">
        <v>50</v>
      </c>
      <c r="EW1417" s="416">
        <v>0</v>
      </c>
      <c r="EX1417" s="416">
        <v>0</v>
      </c>
      <c r="EY1417" s="416">
        <v>2</v>
      </c>
      <c r="EZ1417" s="416">
        <v>1</v>
      </c>
      <c r="FA1417" s="416">
        <v>0</v>
      </c>
      <c r="FB1417" s="416">
        <v>1</v>
      </c>
      <c r="FC1417" s="416">
        <v>0</v>
      </c>
      <c r="FD1417" s="416">
        <v>0</v>
      </c>
      <c r="FE1417" s="416">
        <v>4</v>
      </c>
      <c r="FF1417" s="416">
        <v>100</v>
      </c>
      <c r="FG1417" s="416">
        <v>0</v>
      </c>
      <c r="FH1417" s="416">
        <v>0</v>
      </c>
      <c r="FI1417" s="416">
        <v>0</v>
      </c>
      <c r="FJ1417" s="416">
        <v>0</v>
      </c>
      <c r="FK1417" s="416">
        <v>0</v>
      </c>
      <c r="FL1417" s="416">
        <v>0</v>
      </c>
      <c r="FM1417" s="416">
        <v>0</v>
      </c>
      <c r="FN1417" s="416">
        <v>0</v>
      </c>
      <c r="FO1417" s="416">
        <v>0</v>
      </c>
      <c r="FP1417" s="416">
        <v>0</v>
      </c>
      <c r="FQ1417" s="416">
        <v>0</v>
      </c>
      <c r="FR1417" s="416">
        <v>0</v>
      </c>
      <c r="FS1417" s="416">
        <v>0</v>
      </c>
      <c r="FT1417" s="416">
        <v>0</v>
      </c>
      <c r="FU1417" s="416">
        <v>0</v>
      </c>
      <c r="FV1417" s="416">
        <v>0</v>
      </c>
      <c r="FW1417" s="416">
        <v>0</v>
      </c>
      <c r="FX1417" s="416">
        <v>0</v>
      </c>
      <c r="FY1417" s="416">
        <v>0</v>
      </c>
      <c r="FZ1417" s="416">
        <v>134</v>
      </c>
      <c r="GA1417" s="416">
        <v>212</v>
      </c>
      <c r="GB1417" s="416">
        <v>620</v>
      </c>
      <c r="GC1417" s="416">
        <v>658</v>
      </c>
      <c r="GD1417" s="416">
        <v>438</v>
      </c>
      <c r="GE1417" s="416">
        <v>317</v>
      </c>
      <c r="GF1417" s="416">
        <v>269</v>
      </c>
      <c r="GG1417" s="416">
        <v>104</v>
      </c>
      <c r="GH1417" s="416">
        <v>2752</v>
      </c>
    </row>
    <row r="1418" spans="1:190" x14ac:dyDescent="0.2">
      <c r="A1418" s="150" t="s">
        <v>167</v>
      </c>
      <c r="B1418" s="151" t="s">
        <v>282</v>
      </c>
      <c r="C1418" s="152" t="s">
        <v>283</v>
      </c>
      <c r="D1418" s="404" t="s">
        <v>166</v>
      </c>
      <c r="E1418" s="416">
        <v>0</v>
      </c>
      <c r="F1418" s="416">
        <v>1333</v>
      </c>
      <c r="G1418" s="416">
        <v>223</v>
      </c>
      <c r="H1418" s="416">
        <v>143</v>
      </c>
      <c r="I1418" s="416">
        <v>104</v>
      </c>
      <c r="J1418" s="416">
        <v>36</v>
      </c>
      <c r="K1418" s="416">
        <v>21</v>
      </c>
      <c r="L1418" s="416">
        <v>12</v>
      </c>
      <c r="M1418" s="416">
        <v>0</v>
      </c>
      <c r="N1418" s="416">
        <v>1872</v>
      </c>
      <c r="O1418" s="416">
        <v>10</v>
      </c>
      <c r="P1418" s="416">
        <v>0</v>
      </c>
      <c r="Q1418" s="416">
        <v>0</v>
      </c>
      <c r="R1418" s="416">
        <v>0</v>
      </c>
      <c r="S1418" s="416">
        <v>0</v>
      </c>
      <c r="T1418" s="416">
        <v>0</v>
      </c>
      <c r="U1418" s="416">
        <v>0</v>
      </c>
      <c r="V1418" s="416">
        <v>0</v>
      </c>
      <c r="W1418" s="416">
        <v>0</v>
      </c>
      <c r="X1418" s="416">
        <v>0</v>
      </c>
      <c r="Y1418" s="416">
        <v>25</v>
      </c>
      <c r="Z1418" s="416">
        <v>41</v>
      </c>
      <c r="AA1418" s="416">
        <v>13</v>
      </c>
      <c r="AB1418" s="416">
        <v>12</v>
      </c>
      <c r="AC1418" s="416">
        <v>12</v>
      </c>
      <c r="AD1418" s="416">
        <v>2</v>
      </c>
      <c r="AE1418" s="416">
        <v>1</v>
      </c>
      <c r="AF1418" s="416">
        <v>2</v>
      </c>
      <c r="AG1418" s="416">
        <v>0</v>
      </c>
      <c r="AH1418" s="416">
        <v>83</v>
      </c>
      <c r="AI1418" s="416">
        <v>50</v>
      </c>
      <c r="AJ1418" s="416">
        <v>0</v>
      </c>
      <c r="AK1418" s="416">
        <v>0</v>
      </c>
      <c r="AL1418" s="416">
        <v>0</v>
      </c>
      <c r="AM1418" s="416">
        <v>0</v>
      </c>
      <c r="AN1418" s="416">
        <v>0</v>
      </c>
      <c r="AO1418" s="416">
        <v>0</v>
      </c>
      <c r="AP1418" s="416">
        <v>0</v>
      </c>
      <c r="AQ1418" s="416">
        <v>0</v>
      </c>
      <c r="AR1418" s="416">
        <v>0</v>
      </c>
      <c r="AS1418" s="416">
        <v>100</v>
      </c>
      <c r="AT1418" s="416">
        <v>0</v>
      </c>
      <c r="AU1418" s="416">
        <v>0</v>
      </c>
      <c r="AV1418" s="416">
        <v>0</v>
      </c>
      <c r="AW1418" s="416">
        <v>0</v>
      </c>
      <c r="AX1418" s="416">
        <v>0</v>
      </c>
      <c r="AY1418" s="416">
        <v>0</v>
      </c>
      <c r="AZ1418" s="416">
        <v>0</v>
      </c>
      <c r="BA1418" s="416">
        <v>0</v>
      </c>
      <c r="BB1418" s="416">
        <v>0</v>
      </c>
      <c r="BC1418" s="416">
        <v>0</v>
      </c>
      <c r="BD1418" s="416">
        <v>0</v>
      </c>
      <c r="BE1418" s="416">
        <v>0</v>
      </c>
      <c r="BF1418" s="416">
        <v>0</v>
      </c>
      <c r="BG1418" s="416">
        <v>0</v>
      </c>
      <c r="BH1418" s="416">
        <v>0</v>
      </c>
      <c r="BI1418" s="416">
        <v>0</v>
      </c>
      <c r="BJ1418" s="416">
        <v>0</v>
      </c>
      <c r="BK1418" s="416">
        <v>0</v>
      </c>
      <c r="BL1418" s="416">
        <v>0</v>
      </c>
      <c r="BM1418" s="416">
        <v>41</v>
      </c>
      <c r="BN1418" s="416">
        <v>13</v>
      </c>
      <c r="BO1418" s="416">
        <v>12</v>
      </c>
      <c r="BP1418" s="416">
        <v>12</v>
      </c>
      <c r="BQ1418" s="416">
        <v>2</v>
      </c>
      <c r="BR1418" s="416">
        <v>1</v>
      </c>
      <c r="BS1418" s="416">
        <v>2</v>
      </c>
      <c r="BT1418" s="416">
        <v>0</v>
      </c>
      <c r="BU1418" s="416">
        <v>83</v>
      </c>
      <c r="BV1418" s="416">
        <v>1374</v>
      </c>
      <c r="BW1418" s="416">
        <v>236</v>
      </c>
      <c r="BX1418" s="416">
        <v>155</v>
      </c>
      <c r="BY1418" s="416">
        <v>116</v>
      </c>
      <c r="BZ1418" s="416">
        <v>38</v>
      </c>
      <c r="CA1418" s="416">
        <v>22</v>
      </c>
      <c r="CB1418" s="416">
        <v>14</v>
      </c>
      <c r="CC1418" s="416">
        <v>0</v>
      </c>
      <c r="CD1418" s="416">
        <v>1955</v>
      </c>
      <c r="CE1418" s="416">
        <v>10</v>
      </c>
      <c r="CF1418" s="416">
        <v>0</v>
      </c>
      <c r="CG1418" s="416">
        <v>0</v>
      </c>
      <c r="CH1418" s="416">
        <v>0</v>
      </c>
      <c r="CI1418" s="416">
        <v>0</v>
      </c>
      <c r="CJ1418" s="416">
        <v>0</v>
      </c>
      <c r="CK1418" s="416">
        <v>0</v>
      </c>
      <c r="CL1418" s="416">
        <v>0</v>
      </c>
      <c r="CM1418" s="416">
        <v>0</v>
      </c>
      <c r="CN1418" s="416">
        <v>0</v>
      </c>
      <c r="CO1418" s="416">
        <v>25</v>
      </c>
      <c r="CP1418" s="416">
        <v>0</v>
      </c>
      <c r="CQ1418" s="416">
        <v>0</v>
      </c>
      <c r="CR1418" s="416">
        <v>0</v>
      </c>
      <c r="CS1418" s="416">
        <v>0</v>
      </c>
      <c r="CT1418" s="416">
        <v>0</v>
      </c>
      <c r="CU1418" s="416">
        <v>0</v>
      </c>
      <c r="CV1418" s="416">
        <v>0</v>
      </c>
      <c r="CW1418" s="416">
        <v>0</v>
      </c>
      <c r="CX1418" s="416">
        <v>0</v>
      </c>
      <c r="CY1418" s="416">
        <v>50</v>
      </c>
      <c r="CZ1418" s="416">
        <v>276</v>
      </c>
      <c r="DA1418" s="416">
        <v>49</v>
      </c>
      <c r="DB1418" s="416">
        <v>21</v>
      </c>
      <c r="DC1418" s="416">
        <v>20</v>
      </c>
      <c r="DD1418" s="416">
        <v>7</v>
      </c>
      <c r="DE1418" s="416">
        <v>4</v>
      </c>
      <c r="DF1418" s="416">
        <v>3</v>
      </c>
      <c r="DG1418" s="416">
        <v>1</v>
      </c>
      <c r="DH1418" s="416">
        <v>381</v>
      </c>
      <c r="DI1418" s="416">
        <v>0</v>
      </c>
      <c r="DJ1418" s="416">
        <v>0</v>
      </c>
      <c r="DK1418" s="416">
        <v>0</v>
      </c>
      <c r="DL1418" s="416">
        <v>0</v>
      </c>
      <c r="DM1418" s="416">
        <v>0</v>
      </c>
      <c r="DN1418" s="416">
        <v>0</v>
      </c>
      <c r="DO1418" s="416">
        <v>0</v>
      </c>
      <c r="DP1418" s="416">
        <v>0</v>
      </c>
      <c r="DQ1418" s="416">
        <v>0</v>
      </c>
      <c r="DR1418" s="416">
        <v>0</v>
      </c>
      <c r="DS1418" s="416">
        <v>276</v>
      </c>
      <c r="DT1418" s="416">
        <v>49</v>
      </c>
      <c r="DU1418" s="416">
        <v>21</v>
      </c>
      <c r="DV1418" s="416">
        <v>20</v>
      </c>
      <c r="DW1418" s="416">
        <v>7</v>
      </c>
      <c r="DX1418" s="416">
        <v>4</v>
      </c>
      <c r="DY1418" s="416">
        <v>3</v>
      </c>
      <c r="DZ1418" s="416">
        <v>1</v>
      </c>
      <c r="EA1418" s="416">
        <v>381</v>
      </c>
      <c r="EB1418" s="416">
        <v>0</v>
      </c>
      <c r="EC1418" s="416">
        <v>23</v>
      </c>
      <c r="ED1418" s="416">
        <v>16</v>
      </c>
      <c r="EE1418" s="416">
        <v>10</v>
      </c>
      <c r="EF1418" s="416">
        <v>6</v>
      </c>
      <c r="EG1418" s="416">
        <v>8</v>
      </c>
      <c r="EH1418" s="416">
        <v>2</v>
      </c>
      <c r="EI1418" s="416">
        <v>3</v>
      </c>
      <c r="EJ1418" s="416">
        <v>0</v>
      </c>
      <c r="EK1418" s="416">
        <v>68</v>
      </c>
      <c r="EL1418" s="416">
        <v>10</v>
      </c>
      <c r="EM1418" s="416">
        <v>0</v>
      </c>
      <c r="EN1418" s="416">
        <v>0</v>
      </c>
      <c r="EO1418" s="416">
        <v>0</v>
      </c>
      <c r="EP1418" s="416">
        <v>0</v>
      </c>
      <c r="EQ1418" s="416">
        <v>0</v>
      </c>
      <c r="ER1418" s="416">
        <v>0</v>
      </c>
      <c r="ES1418" s="416">
        <v>0</v>
      </c>
      <c r="ET1418" s="416">
        <v>0</v>
      </c>
      <c r="EU1418" s="416">
        <v>0</v>
      </c>
      <c r="EV1418" s="416">
        <v>50</v>
      </c>
      <c r="EW1418" s="416">
        <v>0</v>
      </c>
      <c r="EX1418" s="416">
        <v>0</v>
      </c>
      <c r="EY1418" s="416">
        <v>0</v>
      </c>
      <c r="EZ1418" s="416">
        <v>0</v>
      </c>
      <c r="FA1418" s="416">
        <v>0</v>
      </c>
      <c r="FB1418" s="416">
        <v>0</v>
      </c>
      <c r="FC1418" s="416">
        <v>0</v>
      </c>
      <c r="FD1418" s="416">
        <v>0</v>
      </c>
      <c r="FE1418" s="416">
        <v>0</v>
      </c>
      <c r="FF1418" s="416">
        <v>100</v>
      </c>
      <c r="FG1418" s="416">
        <v>0</v>
      </c>
      <c r="FH1418" s="416">
        <v>0</v>
      </c>
      <c r="FI1418" s="416">
        <v>0</v>
      </c>
      <c r="FJ1418" s="416">
        <v>0</v>
      </c>
      <c r="FK1418" s="416">
        <v>0</v>
      </c>
      <c r="FL1418" s="416">
        <v>0</v>
      </c>
      <c r="FM1418" s="416">
        <v>0</v>
      </c>
      <c r="FN1418" s="416">
        <v>0</v>
      </c>
      <c r="FO1418" s="416">
        <v>0</v>
      </c>
      <c r="FP1418" s="416">
        <v>0</v>
      </c>
      <c r="FQ1418" s="416">
        <v>0</v>
      </c>
      <c r="FR1418" s="416">
        <v>0</v>
      </c>
      <c r="FS1418" s="416">
        <v>0</v>
      </c>
      <c r="FT1418" s="416">
        <v>0</v>
      </c>
      <c r="FU1418" s="416">
        <v>0</v>
      </c>
      <c r="FV1418" s="416">
        <v>0</v>
      </c>
      <c r="FW1418" s="416">
        <v>0</v>
      </c>
      <c r="FX1418" s="416">
        <v>0</v>
      </c>
      <c r="FY1418" s="416">
        <v>0</v>
      </c>
      <c r="FZ1418" s="416">
        <v>23</v>
      </c>
      <c r="GA1418" s="416">
        <v>16</v>
      </c>
      <c r="GB1418" s="416">
        <v>10</v>
      </c>
      <c r="GC1418" s="416">
        <v>6</v>
      </c>
      <c r="GD1418" s="416">
        <v>8</v>
      </c>
      <c r="GE1418" s="416">
        <v>2</v>
      </c>
      <c r="GF1418" s="416">
        <v>3</v>
      </c>
      <c r="GG1418" s="416">
        <v>0</v>
      </c>
      <c r="GH1418" s="416">
        <v>68</v>
      </c>
    </row>
    <row r="1419" spans="1:190" x14ac:dyDescent="0.2">
      <c r="A1419" s="150" t="s">
        <v>169</v>
      </c>
      <c r="B1419" s="151" t="s">
        <v>276</v>
      </c>
      <c r="C1419" s="152" t="s">
        <v>278</v>
      </c>
      <c r="D1419" s="404" t="s">
        <v>168</v>
      </c>
      <c r="E1419" s="416">
        <v>0</v>
      </c>
      <c r="F1419" s="416">
        <v>609</v>
      </c>
      <c r="G1419" s="416">
        <v>56</v>
      </c>
      <c r="H1419" s="416">
        <v>28</v>
      </c>
      <c r="I1419" s="416">
        <v>8</v>
      </c>
      <c r="J1419" s="416">
        <v>13</v>
      </c>
      <c r="K1419" s="416">
        <v>3</v>
      </c>
      <c r="L1419" s="416">
        <v>1</v>
      </c>
      <c r="M1419" s="416">
        <v>0</v>
      </c>
      <c r="N1419" s="416">
        <v>718</v>
      </c>
      <c r="O1419" s="416">
        <v>10</v>
      </c>
      <c r="P1419" s="416">
        <v>0</v>
      </c>
      <c r="Q1419" s="416">
        <v>0</v>
      </c>
      <c r="R1419" s="416">
        <v>0</v>
      </c>
      <c r="S1419" s="416">
        <v>0</v>
      </c>
      <c r="T1419" s="416">
        <v>0</v>
      </c>
      <c r="U1419" s="416">
        <v>0</v>
      </c>
      <c r="V1419" s="416">
        <v>0</v>
      </c>
      <c r="W1419" s="416">
        <v>0</v>
      </c>
      <c r="X1419" s="416">
        <v>0</v>
      </c>
      <c r="Y1419" s="416">
        <v>25</v>
      </c>
      <c r="Z1419" s="416">
        <v>0</v>
      </c>
      <c r="AA1419" s="416">
        <v>0</v>
      </c>
      <c r="AB1419" s="416">
        <v>0</v>
      </c>
      <c r="AC1419" s="416">
        <v>0</v>
      </c>
      <c r="AD1419" s="416">
        <v>0</v>
      </c>
      <c r="AE1419" s="416">
        <v>0</v>
      </c>
      <c r="AF1419" s="416">
        <v>0</v>
      </c>
      <c r="AG1419" s="416">
        <v>0</v>
      </c>
      <c r="AH1419" s="416">
        <v>0</v>
      </c>
      <c r="AI1419" s="416">
        <v>50</v>
      </c>
      <c r="AJ1419" s="416">
        <v>0</v>
      </c>
      <c r="AK1419" s="416">
        <v>0</v>
      </c>
      <c r="AL1419" s="416">
        <v>0</v>
      </c>
      <c r="AM1419" s="416">
        <v>0</v>
      </c>
      <c r="AN1419" s="416">
        <v>0</v>
      </c>
      <c r="AO1419" s="416">
        <v>0</v>
      </c>
      <c r="AP1419" s="416">
        <v>0</v>
      </c>
      <c r="AQ1419" s="416">
        <v>0</v>
      </c>
      <c r="AR1419" s="416">
        <v>0</v>
      </c>
      <c r="AS1419" s="416">
        <v>100</v>
      </c>
      <c r="AT1419" s="416">
        <v>234</v>
      </c>
      <c r="AU1419" s="416">
        <v>35</v>
      </c>
      <c r="AV1419" s="416">
        <v>20</v>
      </c>
      <c r="AW1419" s="416">
        <v>9</v>
      </c>
      <c r="AX1419" s="416">
        <v>3</v>
      </c>
      <c r="AY1419" s="416">
        <v>1</v>
      </c>
      <c r="AZ1419" s="416">
        <v>1</v>
      </c>
      <c r="BA1419" s="416">
        <v>0</v>
      </c>
      <c r="BB1419" s="416">
        <v>303</v>
      </c>
      <c r="BC1419" s="416">
        <v>0</v>
      </c>
      <c r="BD1419" s="416">
        <v>0</v>
      </c>
      <c r="BE1419" s="416">
        <v>0</v>
      </c>
      <c r="BF1419" s="416">
        <v>0</v>
      </c>
      <c r="BG1419" s="416">
        <v>0</v>
      </c>
      <c r="BH1419" s="416">
        <v>0</v>
      </c>
      <c r="BI1419" s="416">
        <v>0</v>
      </c>
      <c r="BJ1419" s="416">
        <v>0</v>
      </c>
      <c r="BK1419" s="416">
        <v>0</v>
      </c>
      <c r="BL1419" s="416">
        <v>0</v>
      </c>
      <c r="BM1419" s="416">
        <v>234</v>
      </c>
      <c r="BN1419" s="416">
        <v>35</v>
      </c>
      <c r="BO1419" s="416">
        <v>20</v>
      </c>
      <c r="BP1419" s="416">
        <v>9</v>
      </c>
      <c r="BQ1419" s="416">
        <v>3</v>
      </c>
      <c r="BR1419" s="416">
        <v>1</v>
      </c>
      <c r="BS1419" s="416">
        <v>1</v>
      </c>
      <c r="BT1419" s="416">
        <v>0</v>
      </c>
      <c r="BU1419" s="416">
        <v>303</v>
      </c>
      <c r="BV1419" s="416">
        <v>843</v>
      </c>
      <c r="BW1419" s="416">
        <v>91</v>
      </c>
      <c r="BX1419" s="416">
        <v>48</v>
      </c>
      <c r="BY1419" s="416">
        <v>17</v>
      </c>
      <c r="BZ1419" s="416">
        <v>16</v>
      </c>
      <c r="CA1419" s="416">
        <v>4</v>
      </c>
      <c r="CB1419" s="416">
        <v>2</v>
      </c>
      <c r="CC1419" s="416">
        <v>0</v>
      </c>
      <c r="CD1419" s="416">
        <v>1021</v>
      </c>
      <c r="CE1419" s="416">
        <v>10</v>
      </c>
      <c r="CF1419" s="416">
        <v>0</v>
      </c>
      <c r="CG1419" s="416">
        <v>0</v>
      </c>
      <c r="CH1419" s="416">
        <v>0</v>
      </c>
      <c r="CI1419" s="416">
        <v>0</v>
      </c>
      <c r="CJ1419" s="416">
        <v>0</v>
      </c>
      <c r="CK1419" s="416">
        <v>0</v>
      </c>
      <c r="CL1419" s="416">
        <v>0</v>
      </c>
      <c r="CM1419" s="416">
        <v>0</v>
      </c>
      <c r="CN1419" s="416">
        <v>0</v>
      </c>
      <c r="CO1419" s="416">
        <v>25</v>
      </c>
      <c r="CP1419" s="416">
        <v>0</v>
      </c>
      <c r="CQ1419" s="416">
        <v>0</v>
      </c>
      <c r="CR1419" s="416">
        <v>0</v>
      </c>
      <c r="CS1419" s="416">
        <v>0</v>
      </c>
      <c r="CT1419" s="416">
        <v>0</v>
      </c>
      <c r="CU1419" s="416">
        <v>0</v>
      </c>
      <c r="CV1419" s="416">
        <v>0</v>
      </c>
      <c r="CW1419" s="416">
        <v>0</v>
      </c>
      <c r="CX1419" s="416">
        <v>0</v>
      </c>
      <c r="CY1419" s="416">
        <v>50</v>
      </c>
      <c r="CZ1419" s="416">
        <v>153</v>
      </c>
      <c r="DA1419" s="416">
        <v>12</v>
      </c>
      <c r="DB1419" s="416">
        <v>3</v>
      </c>
      <c r="DC1419" s="416">
        <v>3</v>
      </c>
      <c r="DD1419" s="416">
        <v>2</v>
      </c>
      <c r="DE1419" s="416">
        <v>0</v>
      </c>
      <c r="DF1419" s="416">
        <v>0</v>
      </c>
      <c r="DG1419" s="416">
        <v>0</v>
      </c>
      <c r="DH1419" s="416">
        <v>173</v>
      </c>
      <c r="DI1419" s="416">
        <v>0</v>
      </c>
      <c r="DJ1419" s="416">
        <v>0</v>
      </c>
      <c r="DK1419" s="416">
        <v>0</v>
      </c>
      <c r="DL1419" s="416">
        <v>0</v>
      </c>
      <c r="DM1419" s="416">
        <v>0</v>
      </c>
      <c r="DN1419" s="416">
        <v>0</v>
      </c>
      <c r="DO1419" s="416">
        <v>0</v>
      </c>
      <c r="DP1419" s="416">
        <v>0</v>
      </c>
      <c r="DQ1419" s="416">
        <v>0</v>
      </c>
      <c r="DR1419" s="416">
        <v>0</v>
      </c>
      <c r="DS1419" s="416">
        <v>153</v>
      </c>
      <c r="DT1419" s="416">
        <v>12</v>
      </c>
      <c r="DU1419" s="416">
        <v>3</v>
      </c>
      <c r="DV1419" s="416">
        <v>3</v>
      </c>
      <c r="DW1419" s="416">
        <v>2</v>
      </c>
      <c r="DX1419" s="416">
        <v>0</v>
      </c>
      <c r="DY1419" s="416">
        <v>0</v>
      </c>
      <c r="DZ1419" s="416">
        <v>0</v>
      </c>
      <c r="EA1419" s="416">
        <v>173</v>
      </c>
      <c r="EB1419" s="416">
        <v>0</v>
      </c>
      <c r="EC1419" s="416">
        <v>192</v>
      </c>
      <c r="ED1419" s="416">
        <v>55</v>
      </c>
      <c r="EE1419" s="416">
        <v>16</v>
      </c>
      <c r="EF1419" s="416">
        <v>12</v>
      </c>
      <c r="EG1419" s="416">
        <v>2</v>
      </c>
      <c r="EH1419" s="416">
        <v>2</v>
      </c>
      <c r="EI1419" s="416">
        <v>0</v>
      </c>
      <c r="EJ1419" s="416">
        <v>0</v>
      </c>
      <c r="EK1419" s="416">
        <v>279</v>
      </c>
      <c r="EL1419" s="416">
        <v>10</v>
      </c>
      <c r="EM1419" s="416">
        <v>0</v>
      </c>
      <c r="EN1419" s="416">
        <v>0</v>
      </c>
      <c r="EO1419" s="416">
        <v>0</v>
      </c>
      <c r="EP1419" s="416">
        <v>0</v>
      </c>
      <c r="EQ1419" s="416">
        <v>0</v>
      </c>
      <c r="ER1419" s="416">
        <v>0</v>
      </c>
      <c r="ES1419" s="416">
        <v>0</v>
      </c>
      <c r="ET1419" s="416">
        <v>0</v>
      </c>
      <c r="EU1419" s="416">
        <v>0</v>
      </c>
      <c r="EV1419" s="416">
        <v>50</v>
      </c>
      <c r="EW1419" s="416">
        <v>0</v>
      </c>
      <c r="EX1419" s="416">
        <v>0</v>
      </c>
      <c r="EY1419" s="416">
        <v>0</v>
      </c>
      <c r="EZ1419" s="416">
        <v>0</v>
      </c>
      <c r="FA1419" s="416">
        <v>0</v>
      </c>
      <c r="FB1419" s="416">
        <v>0</v>
      </c>
      <c r="FC1419" s="416">
        <v>0</v>
      </c>
      <c r="FD1419" s="416">
        <v>0</v>
      </c>
      <c r="FE1419" s="416">
        <v>0</v>
      </c>
      <c r="FF1419" s="416">
        <v>100</v>
      </c>
      <c r="FG1419" s="416">
        <v>0</v>
      </c>
      <c r="FH1419" s="416">
        <v>0</v>
      </c>
      <c r="FI1419" s="416">
        <v>0</v>
      </c>
      <c r="FJ1419" s="416">
        <v>0</v>
      </c>
      <c r="FK1419" s="416">
        <v>0</v>
      </c>
      <c r="FL1419" s="416">
        <v>0</v>
      </c>
      <c r="FM1419" s="416">
        <v>0</v>
      </c>
      <c r="FN1419" s="416">
        <v>0</v>
      </c>
      <c r="FO1419" s="416">
        <v>0</v>
      </c>
      <c r="FP1419" s="416">
        <v>0</v>
      </c>
      <c r="FQ1419" s="416">
        <v>0</v>
      </c>
      <c r="FR1419" s="416">
        <v>0</v>
      </c>
      <c r="FS1419" s="416">
        <v>0</v>
      </c>
      <c r="FT1419" s="416">
        <v>0</v>
      </c>
      <c r="FU1419" s="416">
        <v>0</v>
      </c>
      <c r="FV1419" s="416">
        <v>0</v>
      </c>
      <c r="FW1419" s="416">
        <v>0</v>
      </c>
      <c r="FX1419" s="416">
        <v>0</v>
      </c>
      <c r="FY1419" s="416">
        <v>0</v>
      </c>
      <c r="FZ1419" s="416">
        <v>192</v>
      </c>
      <c r="GA1419" s="416">
        <v>55</v>
      </c>
      <c r="GB1419" s="416">
        <v>16</v>
      </c>
      <c r="GC1419" s="416">
        <v>12</v>
      </c>
      <c r="GD1419" s="416">
        <v>2</v>
      </c>
      <c r="GE1419" s="416">
        <v>2</v>
      </c>
      <c r="GF1419" s="416">
        <v>0</v>
      </c>
      <c r="GG1419" s="416">
        <v>0</v>
      </c>
      <c r="GH1419" s="416">
        <v>279</v>
      </c>
    </row>
    <row r="1420" spans="1:190" x14ac:dyDescent="0.2">
      <c r="A1420" s="150" t="s">
        <v>171</v>
      </c>
      <c r="B1420" s="151" t="s">
        <v>276</v>
      </c>
      <c r="C1420" s="152" t="s">
        <v>69</v>
      </c>
      <c r="D1420" s="404" t="s">
        <v>170</v>
      </c>
      <c r="E1420" s="416">
        <v>0</v>
      </c>
      <c r="F1420" s="416">
        <v>75</v>
      </c>
      <c r="G1420" s="416">
        <v>120</v>
      </c>
      <c r="H1420" s="416">
        <v>107</v>
      </c>
      <c r="I1420" s="416">
        <v>58</v>
      </c>
      <c r="J1420" s="416">
        <v>40</v>
      </c>
      <c r="K1420" s="416">
        <v>15</v>
      </c>
      <c r="L1420" s="416">
        <v>11</v>
      </c>
      <c r="M1420" s="416">
        <v>0</v>
      </c>
      <c r="N1420" s="416">
        <v>426</v>
      </c>
      <c r="O1420" s="416">
        <v>10</v>
      </c>
      <c r="P1420" s="416">
        <v>0</v>
      </c>
      <c r="Q1420" s="416">
        <v>0</v>
      </c>
      <c r="R1420" s="416">
        <v>0</v>
      </c>
      <c r="S1420" s="416">
        <v>0</v>
      </c>
      <c r="T1420" s="416">
        <v>0</v>
      </c>
      <c r="U1420" s="416">
        <v>0</v>
      </c>
      <c r="V1420" s="416">
        <v>0</v>
      </c>
      <c r="W1420" s="416">
        <v>0</v>
      </c>
      <c r="X1420" s="416">
        <v>0</v>
      </c>
      <c r="Y1420" s="416">
        <v>25</v>
      </c>
      <c r="Z1420" s="416">
        <v>0</v>
      </c>
      <c r="AA1420" s="416">
        <v>0</v>
      </c>
      <c r="AB1420" s="416">
        <v>0</v>
      </c>
      <c r="AC1420" s="416">
        <v>0</v>
      </c>
      <c r="AD1420" s="416">
        <v>0</v>
      </c>
      <c r="AE1420" s="416">
        <v>0</v>
      </c>
      <c r="AF1420" s="416">
        <v>0</v>
      </c>
      <c r="AG1420" s="416">
        <v>0</v>
      </c>
      <c r="AH1420" s="416">
        <v>0</v>
      </c>
      <c r="AI1420" s="416">
        <v>50</v>
      </c>
      <c r="AJ1420" s="416">
        <v>155</v>
      </c>
      <c r="AK1420" s="416">
        <v>118</v>
      </c>
      <c r="AL1420" s="416">
        <v>155</v>
      </c>
      <c r="AM1420" s="416">
        <v>53</v>
      </c>
      <c r="AN1420" s="416">
        <v>34</v>
      </c>
      <c r="AO1420" s="416">
        <v>19</v>
      </c>
      <c r="AP1420" s="416">
        <v>4</v>
      </c>
      <c r="AQ1420" s="416">
        <v>0</v>
      </c>
      <c r="AR1420" s="416">
        <v>538</v>
      </c>
      <c r="AS1420" s="416">
        <v>100</v>
      </c>
      <c r="AT1420" s="416">
        <v>0</v>
      </c>
      <c r="AU1420" s="416">
        <v>0</v>
      </c>
      <c r="AV1420" s="416">
        <v>0</v>
      </c>
      <c r="AW1420" s="416">
        <v>0</v>
      </c>
      <c r="AX1420" s="416">
        <v>0</v>
      </c>
      <c r="AY1420" s="416">
        <v>0</v>
      </c>
      <c r="AZ1420" s="416">
        <v>0</v>
      </c>
      <c r="BA1420" s="416">
        <v>0</v>
      </c>
      <c r="BB1420" s="416">
        <v>0</v>
      </c>
      <c r="BC1420" s="416">
        <v>0</v>
      </c>
      <c r="BD1420" s="416">
        <v>0</v>
      </c>
      <c r="BE1420" s="416">
        <v>0</v>
      </c>
      <c r="BF1420" s="416">
        <v>0</v>
      </c>
      <c r="BG1420" s="416">
        <v>0</v>
      </c>
      <c r="BH1420" s="416">
        <v>0</v>
      </c>
      <c r="BI1420" s="416">
        <v>0</v>
      </c>
      <c r="BJ1420" s="416">
        <v>0</v>
      </c>
      <c r="BK1420" s="416">
        <v>0</v>
      </c>
      <c r="BL1420" s="416">
        <v>0</v>
      </c>
      <c r="BM1420" s="416">
        <v>155</v>
      </c>
      <c r="BN1420" s="416">
        <v>118</v>
      </c>
      <c r="BO1420" s="416">
        <v>155</v>
      </c>
      <c r="BP1420" s="416">
        <v>53</v>
      </c>
      <c r="BQ1420" s="416">
        <v>34</v>
      </c>
      <c r="BR1420" s="416">
        <v>19</v>
      </c>
      <c r="BS1420" s="416">
        <v>4</v>
      </c>
      <c r="BT1420" s="416">
        <v>0</v>
      </c>
      <c r="BU1420" s="416">
        <v>538</v>
      </c>
      <c r="BV1420" s="416">
        <v>230</v>
      </c>
      <c r="BW1420" s="416">
        <v>238</v>
      </c>
      <c r="BX1420" s="416">
        <v>262</v>
      </c>
      <c r="BY1420" s="416">
        <v>111</v>
      </c>
      <c r="BZ1420" s="416">
        <v>74</v>
      </c>
      <c r="CA1420" s="416">
        <v>34</v>
      </c>
      <c r="CB1420" s="416">
        <v>15</v>
      </c>
      <c r="CC1420" s="416">
        <v>0</v>
      </c>
      <c r="CD1420" s="416">
        <v>964</v>
      </c>
      <c r="CE1420" s="416">
        <v>10</v>
      </c>
      <c r="CF1420" s="416">
        <v>0</v>
      </c>
      <c r="CG1420" s="416">
        <v>0</v>
      </c>
      <c r="CH1420" s="416">
        <v>0</v>
      </c>
      <c r="CI1420" s="416">
        <v>0</v>
      </c>
      <c r="CJ1420" s="416">
        <v>0</v>
      </c>
      <c r="CK1420" s="416">
        <v>0</v>
      </c>
      <c r="CL1420" s="416">
        <v>0</v>
      </c>
      <c r="CM1420" s="416">
        <v>0</v>
      </c>
      <c r="CN1420" s="416">
        <v>0</v>
      </c>
      <c r="CO1420" s="416">
        <v>25</v>
      </c>
      <c r="CP1420" s="416">
        <v>0</v>
      </c>
      <c r="CQ1420" s="416">
        <v>0</v>
      </c>
      <c r="CR1420" s="416">
        <v>0</v>
      </c>
      <c r="CS1420" s="416">
        <v>0</v>
      </c>
      <c r="CT1420" s="416">
        <v>0</v>
      </c>
      <c r="CU1420" s="416">
        <v>0</v>
      </c>
      <c r="CV1420" s="416">
        <v>0</v>
      </c>
      <c r="CW1420" s="416">
        <v>0</v>
      </c>
      <c r="CX1420" s="416">
        <v>0</v>
      </c>
      <c r="CY1420" s="416">
        <v>50</v>
      </c>
      <c r="CZ1420" s="416">
        <v>13</v>
      </c>
      <c r="DA1420" s="416">
        <v>19</v>
      </c>
      <c r="DB1420" s="416">
        <v>18</v>
      </c>
      <c r="DC1420" s="416">
        <v>7</v>
      </c>
      <c r="DD1420" s="416">
        <v>2</v>
      </c>
      <c r="DE1420" s="416">
        <v>4</v>
      </c>
      <c r="DF1420" s="416">
        <v>2</v>
      </c>
      <c r="DG1420" s="416">
        <v>0</v>
      </c>
      <c r="DH1420" s="416">
        <v>65</v>
      </c>
      <c r="DI1420" s="416">
        <v>0</v>
      </c>
      <c r="DJ1420" s="416">
        <v>0</v>
      </c>
      <c r="DK1420" s="416">
        <v>0</v>
      </c>
      <c r="DL1420" s="416">
        <v>0</v>
      </c>
      <c r="DM1420" s="416">
        <v>0</v>
      </c>
      <c r="DN1420" s="416">
        <v>0</v>
      </c>
      <c r="DO1420" s="416">
        <v>0</v>
      </c>
      <c r="DP1420" s="416">
        <v>0</v>
      </c>
      <c r="DQ1420" s="416">
        <v>0</v>
      </c>
      <c r="DR1420" s="416">
        <v>0</v>
      </c>
      <c r="DS1420" s="416">
        <v>13</v>
      </c>
      <c r="DT1420" s="416">
        <v>19</v>
      </c>
      <c r="DU1420" s="416">
        <v>18</v>
      </c>
      <c r="DV1420" s="416">
        <v>7</v>
      </c>
      <c r="DW1420" s="416">
        <v>2</v>
      </c>
      <c r="DX1420" s="416">
        <v>4</v>
      </c>
      <c r="DY1420" s="416">
        <v>2</v>
      </c>
      <c r="DZ1420" s="416">
        <v>0</v>
      </c>
      <c r="EA1420" s="416">
        <v>65</v>
      </c>
      <c r="EB1420" s="416">
        <v>0</v>
      </c>
      <c r="EC1420" s="416">
        <v>43</v>
      </c>
      <c r="ED1420" s="416">
        <v>64</v>
      </c>
      <c r="EE1420" s="416">
        <v>83</v>
      </c>
      <c r="EF1420" s="416">
        <v>30</v>
      </c>
      <c r="EG1420" s="416">
        <v>15</v>
      </c>
      <c r="EH1420" s="416">
        <v>9</v>
      </c>
      <c r="EI1420" s="416">
        <v>9</v>
      </c>
      <c r="EJ1420" s="416">
        <v>1</v>
      </c>
      <c r="EK1420" s="416">
        <v>254</v>
      </c>
      <c r="EL1420" s="416">
        <v>10</v>
      </c>
      <c r="EM1420" s="416">
        <v>0</v>
      </c>
      <c r="EN1420" s="416">
        <v>0</v>
      </c>
      <c r="EO1420" s="416">
        <v>0</v>
      </c>
      <c r="EP1420" s="416">
        <v>0</v>
      </c>
      <c r="EQ1420" s="416">
        <v>0</v>
      </c>
      <c r="ER1420" s="416">
        <v>0</v>
      </c>
      <c r="ES1420" s="416">
        <v>0</v>
      </c>
      <c r="ET1420" s="416">
        <v>0</v>
      </c>
      <c r="EU1420" s="416">
        <v>0</v>
      </c>
      <c r="EV1420" s="416">
        <v>50</v>
      </c>
      <c r="EW1420" s="416">
        <v>0</v>
      </c>
      <c r="EX1420" s="416">
        <v>0</v>
      </c>
      <c r="EY1420" s="416">
        <v>1</v>
      </c>
      <c r="EZ1420" s="416">
        <v>0</v>
      </c>
      <c r="FA1420" s="416">
        <v>0</v>
      </c>
      <c r="FB1420" s="416">
        <v>0</v>
      </c>
      <c r="FC1420" s="416">
        <v>0</v>
      </c>
      <c r="FD1420" s="416">
        <v>0</v>
      </c>
      <c r="FE1420" s="416">
        <v>1</v>
      </c>
      <c r="FF1420" s="416">
        <v>100</v>
      </c>
      <c r="FG1420" s="416">
        <v>0</v>
      </c>
      <c r="FH1420" s="416">
        <v>0</v>
      </c>
      <c r="FI1420" s="416">
        <v>0</v>
      </c>
      <c r="FJ1420" s="416">
        <v>0</v>
      </c>
      <c r="FK1420" s="416">
        <v>0</v>
      </c>
      <c r="FL1420" s="416">
        <v>0</v>
      </c>
      <c r="FM1420" s="416">
        <v>0</v>
      </c>
      <c r="FN1420" s="416">
        <v>0</v>
      </c>
      <c r="FO1420" s="416">
        <v>0</v>
      </c>
      <c r="FP1420" s="416">
        <v>0</v>
      </c>
      <c r="FQ1420" s="416">
        <v>0</v>
      </c>
      <c r="FR1420" s="416">
        <v>0</v>
      </c>
      <c r="FS1420" s="416">
        <v>0</v>
      </c>
      <c r="FT1420" s="416">
        <v>0</v>
      </c>
      <c r="FU1420" s="416">
        <v>0</v>
      </c>
      <c r="FV1420" s="416">
        <v>0</v>
      </c>
      <c r="FW1420" s="416">
        <v>0</v>
      </c>
      <c r="FX1420" s="416">
        <v>0</v>
      </c>
      <c r="FY1420" s="416">
        <v>0</v>
      </c>
      <c r="FZ1420" s="416">
        <v>43</v>
      </c>
      <c r="GA1420" s="416">
        <v>64</v>
      </c>
      <c r="GB1420" s="416">
        <v>84</v>
      </c>
      <c r="GC1420" s="416">
        <v>30</v>
      </c>
      <c r="GD1420" s="416">
        <v>15</v>
      </c>
      <c r="GE1420" s="416">
        <v>9</v>
      </c>
      <c r="GF1420" s="416">
        <v>9</v>
      </c>
      <c r="GG1420" s="416">
        <v>1</v>
      </c>
      <c r="GH1420" s="416">
        <v>255</v>
      </c>
    </row>
    <row r="1421" spans="1:190" x14ac:dyDescent="0.2">
      <c r="A1421" s="150" t="s">
        <v>172</v>
      </c>
      <c r="B1421" s="151" t="s">
        <v>276</v>
      </c>
      <c r="C1421" s="152" t="s">
        <v>277</v>
      </c>
      <c r="D1421" s="404" t="s">
        <v>54</v>
      </c>
      <c r="E1421" s="416">
        <v>0</v>
      </c>
      <c r="F1421" s="416">
        <v>41</v>
      </c>
      <c r="G1421" s="416">
        <v>84</v>
      </c>
      <c r="H1421" s="416">
        <v>111</v>
      </c>
      <c r="I1421" s="416">
        <v>56</v>
      </c>
      <c r="J1421" s="416">
        <v>47</v>
      </c>
      <c r="K1421" s="416">
        <v>16</v>
      </c>
      <c r="L1421" s="416">
        <v>15</v>
      </c>
      <c r="M1421" s="416">
        <v>9</v>
      </c>
      <c r="N1421" s="416">
        <v>379</v>
      </c>
      <c r="O1421" s="416">
        <v>10</v>
      </c>
      <c r="P1421" s="416">
        <v>0</v>
      </c>
      <c r="Q1421" s="416">
        <v>0</v>
      </c>
      <c r="R1421" s="416">
        <v>0</v>
      </c>
      <c r="S1421" s="416">
        <v>0</v>
      </c>
      <c r="T1421" s="416">
        <v>0</v>
      </c>
      <c r="U1421" s="416">
        <v>0</v>
      </c>
      <c r="V1421" s="416">
        <v>0</v>
      </c>
      <c r="W1421" s="416">
        <v>0</v>
      </c>
      <c r="X1421" s="416">
        <v>0</v>
      </c>
      <c r="Y1421" s="416">
        <v>25</v>
      </c>
      <c r="Z1421" s="416">
        <v>0</v>
      </c>
      <c r="AA1421" s="416">
        <v>0</v>
      </c>
      <c r="AB1421" s="416">
        <v>0</v>
      </c>
      <c r="AC1421" s="416">
        <v>0</v>
      </c>
      <c r="AD1421" s="416">
        <v>0</v>
      </c>
      <c r="AE1421" s="416">
        <v>0</v>
      </c>
      <c r="AF1421" s="416">
        <v>0</v>
      </c>
      <c r="AG1421" s="416">
        <v>0</v>
      </c>
      <c r="AH1421" s="416">
        <v>0</v>
      </c>
      <c r="AI1421" s="416">
        <v>50</v>
      </c>
      <c r="AJ1421" s="416">
        <v>20</v>
      </c>
      <c r="AK1421" s="416">
        <v>35</v>
      </c>
      <c r="AL1421" s="416">
        <v>56</v>
      </c>
      <c r="AM1421" s="416">
        <v>23</v>
      </c>
      <c r="AN1421" s="416">
        <v>18</v>
      </c>
      <c r="AO1421" s="416">
        <v>16</v>
      </c>
      <c r="AP1421" s="416">
        <v>7</v>
      </c>
      <c r="AQ1421" s="416">
        <v>3</v>
      </c>
      <c r="AR1421" s="416">
        <v>178</v>
      </c>
      <c r="AS1421" s="416">
        <v>100</v>
      </c>
      <c r="AT1421" s="416">
        <v>34</v>
      </c>
      <c r="AU1421" s="416">
        <v>128</v>
      </c>
      <c r="AV1421" s="416">
        <v>146</v>
      </c>
      <c r="AW1421" s="416">
        <v>68</v>
      </c>
      <c r="AX1421" s="416">
        <v>34</v>
      </c>
      <c r="AY1421" s="416">
        <v>23</v>
      </c>
      <c r="AZ1421" s="416">
        <v>9</v>
      </c>
      <c r="BA1421" s="416">
        <v>1</v>
      </c>
      <c r="BB1421" s="416">
        <v>443</v>
      </c>
      <c r="BC1421" s="416">
        <v>0</v>
      </c>
      <c r="BD1421" s="416">
        <v>0</v>
      </c>
      <c r="BE1421" s="416">
        <v>0</v>
      </c>
      <c r="BF1421" s="416">
        <v>0</v>
      </c>
      <c r="BG1421" s="416">
        <v>0</v>
      </c>
      <c r="BH1421" s="416">
        <v>0</v>
      </c>
      <c r="BI1421" s="416">
        <v>0</v>
      </c>
      <c r="BJ1421" s="416">
        <v>0</v>
      </c>
      <c r="BK1421" s="416">
        <v>0</v>
      </c>
      <c r="BL1421" s="416">
        <v>0</v>
      </c>
      <c r="BM1421" s="416">
        <v>54</v>
      </c>
      <c r="BN1421" s="416">
        <v>163</v>
      </c>
      <c r="BO1421" s="416">
        <v>202</v>
      </c>
      <c r="BP1421" s="416">
        <v>91</v>
      </c>
      <c r="BQ1421" s="416">
        <v>52</v>
      </c>
      <c r="BR1421" s="416">
        <v>39</v>
      </c>
      <c r="BS1421" s="416">
        <v>16</v>
      </c>
      <c r="BT1421" s="416">
        <v>4</v>
      </c>
      <c r="BU1421" s="416">
        <v>621</v>
      </c>
      <c r="BV1421" s="416">
        <v>95</v>
      </c>
      <c r="BW1421" s="416">
        <v>247</v>
      </c>
      <c r="BX1421" s="416">
        <v>313</v>
      </c>
      <c r="BY1421" s="416">
        <v>147</v>
      </c>
      <c r="BZ1421" s="416">
        <v>99</v>
      </c>
      <c r="CA1421" s="416">
        <v>55</v>
      </c>
      <c r="CB1421" s="416">
        <v>31</v>
      </c>
      <c r="CC1421" s="416">
        <v>13</v>
      </c>
      <c r="CD1421" s="416">
        <v>1000</v>
      </c>
      <c r="CE1421" s="416">
        <v>10</v>
      </c>
      <c r="CF1421" s="416">
        <v>0</v>
      </c>
      <c r="CG1421" s="416">
        <v>0</v>
      </c>
      <c r="CH1421" s="416">
        <v>0</v>
      </c>
      <c r="CI1421" s="416">
        <v>0</v>
      </c>
      <c r="CJ1421" s="416">
        <v>0</v>
      </c>
      <c r="CK1421" s="416">
        <v>0</v>
      </c>
      <c r="CL1421" s="416">
        <v>0</v>
      </c>
      <c r="CM1421" s="416">
        <v>0</v>
      </c>
      <c r="CN1421" s="416">
        <v>0</v>
      </c>
      <c r="CO1421" s="416">
        <v>25</v>
      </c>
      <c r="CP1421" s="416">
        <v>0</v>
      </c>
      <c r="CQ1421" s="416">
        <v>0</v>
      </c>
      <c r="CR1421" s="416">
        <v>0</v>
      </c>
      <c r="CS1421" s="416">
        <v>0</v>
      </c>
      <c r="CT1421" s="416">
        <v>0</v>
      </c>
      <c r="CU1421" s="416">
        <v>0</v>
      </c>
      <c r="CV1421" s="416">
        <v>0</v>
      </c>
      <c r="CW1421" s="416">
        <v>0</v>
      </c>
      <c r="CX1421" s="416">
        <v>0</v>
      </c>
      <c r="CY1421" s="416">
        <v>50</v>
      </c>
      <c r="CZ1421" s="416">
        <v>14</v>
      </c>
      <c r="DA1421" s="416">
        <v>34</v>
      </c>
      <c r="DB1421" s="416">
        <v>22</v>
      </c>
      <c r="DC1421" s="416">
        <v>11</v>
      </c>
      <c r="DD1421" s="416">
        <v>11</v>
      </c>
      <c r="DE1421" s="416">
        <v>8</v>
      </c>
      <c r="DF1421" s="416">
        <v>4</v>
      </c>
      <c r="DG1421" s="416">
        <v>4</v>
      </c>
      <c r="DH1421" s="416">
        <v>108</v>
      </c>
      <c r="DI1421" s="416">
        <v>0</v>
      </c>
      <c r="DJ1421" s="416">
        <v>0</v>
      </c>
      <c r="DK1421" s="416">
        <v>0</v>
      </c>
      <c r="DL1421" s="416">
        <v>0</v>
      </c>
      <c r="DM1421" s="416">
        <v>0</v>
      </c>
      <c r="DN1421" s="416">
        <v>0</v>
      </c>
      <c r="DO1421" s="416">
        <v>0</v>
      </c>
      <c r="DP1421" s="416">
        <v>0</v>
      </c>
      <c r="DQ1421" s="416">
        <v>0</v>
      </c>
      <c r="DR1421" s="416">
        <v>0</v>
      </c>
      <c r="DS1421" s="416">
        <v>14</v>
      </c>
      <c r="DT1421" s="416">
        <v>34</v>
      </c>
      <c r="DU1421" s="416">
        <v>22</v>
      </c>
      <c r="DV1421" s="416">
        <v>11</v>
      </c>
      <c r="DW1421" s="416">
        <v>11</v>
      </c>
      <c r="DX1421" s="416">
        <v>8</v>
      </c>
      <c r="DY1421" s="416">
        <v>4</v>
      </c>
      <c r="DZ1421" s="416">
        <v>4</v>
      </c>
      <c r="EA1421" s="416">
        <v>108</v>
      </c>
      <c r="EB1421" s="416">
        <v>0</v>
      </c>
      <c r="EC1421" s="416">
        <v>4</v>
      </c>
      <c r="ED1421" s="416">
        <v>27</v>
      </c>
      <c r="EE1421" s="416">
        <v>27</v>
      </c>
      <c r="EF1421" s="416">
        <v>25</v>
      </c>
      <c r="EG1421" s="416">
        <v>21</v>
      </c>
      <c r="EH1421" s="416">
        <v>13</v>
      </c>
      <c r="EI1421" s="416">
        <v>29</v>
      </c>
      <c r="EJ1421" s="416">
        <v>21</v>
      </c>
      <c r="EK1421" s="416">
        <v>167</v>
      </c>
      <c r="EL1421" s="416">
        <v>10</v>
      </c>
      <c r="EM1421" s="416">
        <v>0</v>
      </c>
      <c r="EN1421" s="416">
        <v>0</v>
      </c>
      <c r="EO1421" s="416">
        <v>0</v>
      </c>
      <c r="EP1421" s="416">
        <v>0</v>
      </c>
      <c r="EQ1421" s="416">
        <v>0</v>
      </c>
      <c r="ER1421" s="416">
        <v>0</v>
      </c>
      <c r="ES1421" s="416">
        <v>0</v>
      </c>
      <c r="ET1421" s="416">
        <v>0</v>
      </c>
      <c r="EU1421" s="416">
        <v>0</v>
      </c>
      <c r="EV1421" s="416">
        <v>50</v>
      </c>
      <c r="EW1421" s="416">
        <v>2</v>
      </c>
      <c r="EX1421" s="416">
        <v>0</v>
      </c>
      <c r="EY1421" s="416">
        <v>1</v>
      </c>
      <c r="EZ1421" s="416">
        <v>1</v>
      </c>
      <c r="FA1421" s="416">
        <v>0</v>
      </c>
      <c r="FB1421" s="416">
        <v>2</v>
      </c>
      <c r="FC1421" s="416">
        <v>0</v>
      </c>
      <c r="FD1421" s="416">
        <v>0</v>
      </c>
      <c r="FE1421" s="416">
        <v>6</v>
      </c>
      <c r="FF1421" s="416">
        <v>100</v>
      </c>
      <c r="FG1421" s="416">
        <v>0</v>
      </c>
      <c r="FH1421" s="416">
        <v>0</v>
      </c>
      <c r="FI1421" s="416">
        <v>0</v>
      </c>
      <c r="FJ1421" s="416">
        <v>0</v>
      </c>
      <c r="FK1421" s="416">
        <v>0</v>
      </c>
      <c r="FL1421" s="416">
        <v>0</v>
      </c>
      <c r="FM1421" s="416">
        <v>0</v>
      </c>
      <c r="FN1421" s="416">
        <v>0</v>
      </c>
      <c r="FO1421" s="416">
        <v>0</v>
      </c>
      <c r="FP1421" s="416">
        <v>0</v>
      </c>
      <c r="FQ1421" s="416">
        <v>0</v>
      </c>
      <c r="FR1421" s="416">
        <v>0</v>
      </c>
      <c r="FS1421" s="416">
        <v>0</v>
      </c>
      <c r="FT1421" s="416">
        <v>0</v>
      </c>
      <c r="FU1421" s="416">
        <v>0</v>
      </c>
      <c r="FV1421" s="416">
        <v>0</v>
      </c>
      <c r="FW1421" s="416">
        <v>0</v>
      </c>
      <c r="FX1421" s="416">
        <v>0</v>
      </c>
      <c r="FY1421" s="416">
        <v>0</v>
      </c>
      <c r="FZ1421" s="416">
        <v>6</v>
      </c>
      <c r="GA1421" s="416">
        <v>27</v>
      </c>
      <c r="GB1421" s="416">
        <v>28</v>
      </c>
      <c r="GC1421" s="416">
        <v>26</v>
      </c>
      <c r="GD1421" s="416">
        <v>21</v>
      </c>
      <c r="GE1421" s="416">
        <v>15</v>
      </c>
      <c r="GF1421" s="416">
        <v>29</v>
      </c>
      <c r="GG1421" s="416">
        <v>21</v>
      </c>
      <c r="GH1421" s="416">
        <v>173</v>
      </c>
    </row>
    <row r="1422" spans="1:190" x14ac:dyDescent="0.2">
      <c r="A1422" s="150" t="s">
        <v>174</v>
      </c>
      <c r="B1422" s="151" t="s">
        <v>276</v>
      </c>
      <c r="C1422" s="152" t="s">
        <v>279</v>
      </c>
      <c r="D1422" s="404" t="s">
        <v>173</v>
      </c>
      <c r="E1422" s="416">
        <v>0</v>
      </c>
      <c r="F1422" s="416">
        <v>245</v>
      </c>
      <c r="G1422" s="416">
        <v>50</v>
      </c>
      <c r="H1422" s="416">
        <v>41</v>
      </c>
      <c r="I1422" s="416">
        <v>36</v>
      </c>
      <c r="J1422" s="416">
        <v>16</v>
      </c>
      <c r="K1422" s="416">
        <v>8</v>
      </c>
      <c r="L1422" s="416">
        <v>9</v>
      </c>
      <c r="M1422" s="416">
        <v>0</v>
      </c>
      <c r="N1422" s="416">
        <v>405</v>
      </c>
      <c r="O1422" s="416">
        <v>10</v>
      </c>
      <c r="P1422" s="416">
        <v>0</v>
      </c>
      <c r="Q1422" s="416">
        <v>0</v>
      </c>
      <c r="R1422" s="416">
        <v>0</v>
      </c>
      <c r="S1422" s="416">
        <v>0</v>
      </c>
      <c r="T1422" s="416">
        <v>0</v>
      </c>
      <c r="U1422" s="416">
        <v>0</v>
      </c>
      <c r="V1422" s="416">
        <v>0</v>
      </c>
      <c r="W1422" s="416">
        <v>0</v>
      </c>
      <c r="X1422" s="416">
        <v>0</v>
      </c>
      <c r="Y1422" s="416">
        <v>25</v>
      </c>
      <c r="Z1422" s="416">
        <v>494</v>
      </c>
      <c r="AA1422" s="416">
        <v>81</v>
      </c>
      <c r="AB1422" s="416">
        <v>56</v>
      </c>
      <c r="AC1422" s="416">
        <v>52</v>
      </c>
      <c r="AD1422" s="416">
        <v>24</v>
      </c>
      <c r="AE1422" s="416">
        <v>11</v>
      </c>
      <c r="AF1422" s="416">
        <v>5</v>
      </c>
      <c r="AG1422" s="416">
        <v>0</v>
      </c>
      <c r="AH1422" s="416">
        <v>723</v>
      </c>
      <c r="AI1422" s="416">
        <v>50</v>
      </c>
      <c r="AJ1422" s="416">
        <v>0</v>
      </c>
      <c r="AK1422" s="416">
        <v>0</v>
      </c>
      <c r="AL1422" s="416">
        <v>0</v>
      </c>
      <c r="AM1422" s="416">
        <v>0</v>
      </c>
      <c r="AN1422" s="416">
        <v>0</v>
      </c>
      <c r="AO1422" s="416">
        <v>0</v>
      </c>
      <c r="AP1422" s="416">
        <v>0</v>
      </c>
      <c r="AQ1422" s="416">
        <v>0</v>
      </c>
      <c r="AR1422" s="416">
        <v>0</v>
      </c>
      <c r="AS1422" s="416">
        <v>100</v>
      </c>
      <c r="AT1422" s="416">
        <v>0</v>
      </c>
      <c r="AU1422" s="416">
        <v>0</v>
      </c>
      <c r="AV1422" s="416">
        <v>0</v>
      </c>
      <c r="AW1422" s="416">
        <v>0</v>
      </c>
      <c r="AX1422" s="416">
        <v>0</v>
      </c>
      <c r="AY1422" s="416">
        <v>0</v>
      </c>
      <c r="AZ1422" s="416">
        <v>0</v>
      </c>
      <c r="BA1422" s="416">
        <v>0</v>
      </c>
      <c r="BB1422" s="416">
        <v>0</v>
      </c>
      <c r="BC1422" s="416">
        <v>75</v>
      </c>
      <c r="BD1422" s="416">
        <v>16</v>
      </c>
      <c r="BE1422" s="416">
        <v>6</v>
      </c>
      <c r="BF1422" s="416">
        <v>3</v>
      </c>
      <c r="BG1422" s="416">
        <v>2</v>
      </c>
      <c r="BH1422" s="416">
        <v>1</v>
      </c>
      <c r="BI1422" s="416">
        <v>2</v>
      </c>
      <c r="BJ1422" s="416">
        <v>2</v>
      </c>
      <c r="BK1422" s="416">
        <v>1</v>
      </c>
      <c r="BL1422" s="416">
        <v>33</v>
      </c>
      <c r="BM1422" s="416">
        <v>510</v>
      </c>
      <c r="BN1422" s="416">
        <v>87</v>
      </c>
      <c r="BO1422" s="416">
        <v>59</v>
      </c>
      <c r="BP1422" s="416">
        <v>54</v>
      </c>
      <c r="BQ1422" s="416">
        <v>25</v>
      </c>
      <c r="BR1422" s="416">
        <v>13</v>
      </c>
      <c r="BS1422" s="416">
        <v>7</v>
      </c>
      <c r="BT1422" s="416">
        <v>1</v>
      </c>
      <c r="BU1422" s="416">
        <v>756</v>
      </c>
      <c r="BV1422" s="416">
        <v>755</v>
      </c>
      <c r="BW1422" s="416">
        <v>137</v>
      </c>
      <c r="BX1422" s="416">
        <v>100</v>
      </c>
      <c r="BY1422" s="416">
        <v>90</v>
      </c>
      <c r="BZ1422" s="416">
        <v>41</v>
      </c>
      <c r="CA1422" s="416">
        <v>21</v>
      </c>
      <c r="CB1422" s="416">
        <v>16</v>
      </c>
      <c r="CC1422" s="416">
        <v>1</v>
      </c>
      <c r="CD1422" s="416">
        <v>1161</v>
      </c>
      <c r="CE1422" s="416">
        <v>10</v>
      </c>
      <c r="CF1422" s="416">
        <v>0</v>
      </c>
      <c r="CG1422" s="416">
        <v>0</v>
      </c>
      <c r="CH1422" s="416">
        <v>0</v>
      </c>
      <c r="CI1422" s="416">
        <v>0</v>
      </c>
      <c r="CJ1422" s="416">
        <v>0</v>
      </c>
      <c r="CK1422" s="416">
        <v>0</v>
      </c>
      <c r="CL1422" s="416">
        <v>0</v>
      </c>
      <c r="CM1422" s="416">
        <v>0</v>
      </c>
      <c r="CN1422" s="416">
        <v>0</v>
      </c>
      <c r="CO1422" s="416">
        <v>25</v>
      </c>
      <c r="CP1422" s="416">
        <v>0</v>
      </c>
      <c r="CQ1422" s="416">
        <v>0</v>
      </c>
      <c r="CR1422" s="416">
        <v>0</v>
      </c>
      <c r="CS1422" s="416">
        <v>0</v>
      </c>
      <c r="CT1422" s="416">
        <v>0</v>
      </c>
      <c r="CU1422" s="416">
        <v>0</v>
      </c>
      <c r="CV1422" s="416">
        <v>0</v>
      </c>
      <c r="CW1422" s="416">
        <v>0</v>
      </c>
      <c r="CX1422" s="416">
        <v>0</v>
      </c>
      <c r="CY1422" s="416">
        <v>50</v>
      </c>
      <c r="CZ1422" s="416">
        <v>114</v>
      </c>
      <c r="DA1422" s="416">
        <v>43</v>
      </c>
      <c r="DB1422" s="416">
        <v>19</v>
      </c>
      <c r="DC1422" s="416">
        <v>12</v>
      </c>
      <c r="DD1422" s="416">
        <v>5</v>
      </c>
      <c r="DE1422" s="416">
        <v>8</v>
      </c>
      <c r="DF1422" s="416">
        <v>9</v>
      </c>
      <c r="DG1422" s="416">
        <v>2</v>
      </c>
      <c r="DH1422" s="416">
        <v>212</v>
      </c>
      <c r="DI1422" s="416">
        <v>0</v>
      </c>
      <c r="DJ1422" s="416">
        <v>0</v>
      </c>
      <c r="DK1422" s="416">
        <v>0</v>
      </c>
      <c r="DL1422" s="416">
        <v>0</v>
      </c>
      <c r="DM1422" s="416">
        <v>0</v>
      </c>
      <c r="DN1422" s="416">
        <v>0</v>
      </c>
      <c r="DO1422" s="416">
        <v>0</v>
      </c>
      <c r="DP1422" s="416">
        <v>0</v>
      </c>
      <c r="DQ1422" s="416">
        <v>0</v>
      </c>
      <c r="DR1422" s="416">
        <v>0</v>
      </c>
      <c r="DS1422" s="416">
        <v>114</v>
      </c>
      <c r="DT1422" s="416">
        <v>43</v>
      </c>
      <c r="DU1422" s="416">
        <v>19</v>
      </c>
      <c r="DV1422" s="416">
        <v>12</v>
      </c>
      <c r="DW1422" s="416">
        <v>5</v>
      </c>
      <c r="DX1422" s="416">
        <v>8</v>
      </c>
      <c r="DY1422" s="416">
        <v>9</v>
      </c>
      <c r="DZ1422" s="416">
        <v>2</v>
      </c>
      <c r="EA1422" s="416">
        <v>212</v>
      </c>
      <c r="EB1422" s="416">
        <v>0</v>
      </c>
      <c r="EC1422" s="416">
        <v>57</v>
      </c>
      <c r="ED1422" s="416">
        <v>23</v>
      </c>
      <c r="EE1422" s="416">
        <v>18</v>
      </c>
      <c r="EF1422" s="416">
        <v>14</v>
      </c>
      <c r="EG1422" s="416">
        <v>15</v>
      </c>
      <c r="EH1422" s="416">
        <v>11</v>
      </c>
      <c r="EI1422" s="416">
        <v>3</v>
      </c>
      <c r="EJ1422" s="416">
        <v>0</v>
      </c>
      <c r="EK1422" s="416">
        <v>141</v>
      </c>
      <c r="EL1422" s="416">
        <v>10</v>
      </c>
      <c r="EM1422" s="416">
        <v>0</v>
      </c>
      <c r="EN1422" s="416">
        <v>0</v>
      </c>
      <c r="EO1422" s="416">
        <v>0</v>
      </c>
      <c r="EP1422" s="416">
        <v>0</v>
      </c>
      <c r="EQ1422" s="416">
        <v>0</v>
      </c>
      <c r="ER1422" s="416">
        <v>0</v>
      </c>
      <c r="ES1422" s="416">
        <v>0</v>
      </c>
      <c r="ET1422" s="416">
        <v>0</v>
      </c>
      <c r="EU1422" s="416">
        <v>0</v>
      </c>
      <c r="EV1422" s="416">
        <v>50</v>
      </c>
      <c r="EW1422" s="416">
        <v>11</v>
      </c>
      <c r="EX1422" s="416">
        <v>1</v>
      </c>
      <c r="EY1422" s="416">
        <v>0</v>
      </c>
      <c r="EZ1422" s="416">
        <v>1</v>
      </c>
      <c r="FA1422" s="416">
        <v>2</v>
      </c>
      <c r="FB1422" s="416">
        <v>1</v>
      </c>
      <c r="FC1422" s="416">
        <v>0</v>
      </c>
      <c r="FD1422" s="416">
        <v>0</v>
      </c>
      <c r="FE1422" s="416">
        <v>16</v>
      </c>
      <c r="FF1422" s="416">
        <v>100</v>
      </c>
      <c r="FG1422" s="416">
        <v>0</v>
      </c>
      <c r="FH1422" s="416">
        <v>0</v>
      </c>
      <c r="FI1422" s="416">
        <v>0</v>
      </c>
      <c r="FJ1422" s="416">
        <v>0</v>
      </c>
      <c r="FK1422" s="416">
        <v>0</v>
      </c>
      <c r="FL1422" s="416">
        <v>0</v>
      </c>
      <c r="FM1422" s="416">
        <v>0</v>
      </c>
      <c r="FN1422" s="416">
        <v>0</v>
      </c>
      <c r="FO1422" s="416">
        <v>0</v>
      </c>
      <c r="FP1422" s="416">
        <v>0</v>
      </c>
      <c r="FQ1422" s="416">
        <v>0</v>
      </c>
      <c r="FR1422" s="416">
        <v>0</v>
      </c>
      <c r="FS1422" s="416">
        <v>0</v>
      </c>
      <c r="FT1422" s="416">
        <v>0</v>
      </c>
      <c r="FU1422" s="416">
        <v>0</v>
      </c>
      <c r="FV1422" s="416">
        <v>0</v>
      </c>
      <c r="FW1422" s="416">
        <v>0</v>
      </c>
      <c r="FX1422" s="416">
        <v>0</v>
      </c>
      <c r="FY1422" s="416">
        <v>0</v>
      </c>
      <c r="FZ1422" s="416">
        <v>68</v>
      </c>
      <c r="GA1422" s="416">
        <v>24</v>
      </c>
      <c r="GB1422" s="416">
        <v>18</v>
      </c>
      <c r="GC1422" s="416">
        <v>15</v>
      </c>
      <c r="GD1422" s="416">
        <v>17</v>
      </c>
      <c r="GE1422" s="416">
        <v>12</v>
      </c>
      <c r="GF1422" s="416">
        <v>3</v>
      </c>
      <c r="GG1422" s="416">
        <v>0</v>
      </c>
      <c r="GH1422" s="416">
        <v>157</v>
      </c>
    </row>
    <row r="1423" spans="1:190" x14ac:dyDescent="0.2">
      <c r="A1423" s="150" t="s">
        <v>176</v>
      </c>
      <c r="B1423" s="151" t="s">
        <v>284</v>
      </c>
      <c r="C1423" s="152" t="s">
        <v>285</v>
      </c>
      <c r="D1423" s="404" t="s">
        <v>175</v>
      </c>
      <c r="E1423" s="416">
        <v>0</v>
      </c>
      <c r="F1423" s="416">
        <v>122</v>
      </c>
      <c r="G1423" s="416">
        <v>233</v>
      </c>
      <c r="H1423" s="416">
        <v>249</v>
      </c>
      <c r="I1423" s="416">
        <v>180</v>
      </c>
      <c r="J1423" s="416">
        <v>113</v>
      </c>
      <c r="K1423" s="416">
        <v>58</v>
      </c>
      <c r="L1423" s="416">
        <v>78</v>
      </c>
      <c r="M1423" s="416">
        <v>6</v>
      </c>
      <c r="N1423" s="416">
        <v>1039</v>
      </c>
      <c r="O1423" s="416">
        <v>10</v>
      </c>
      <c r="P1423" s="416">
        <v>0</v>
      </c>
      <c r="Q1423" s="416">
        <v>0</v>
      </c>
      <c r="R1423" s="416">
        <v>0</v>
      </c>
      <c r="S1423" s="416">
        <v>0</v>
      </c>
      <c r="T1423" s="416">
        <v>0</v>
      </c>
      <c r="U1423" s="416">
        <v>0</v>
      </c>
      <c r="V1423" s="416">
        <v>0</v>
      </c>
      <c r="W1423" s="416">
        <v>0</v>
      </c>
      <c r="X1423" s="416">
        <v>0</v>
      </c>
      <c r="Y1423" s="416">
        <v>25</v>
      </c>
      <c r="Z1423" s="416">
        <v>0</v>
      </c>
      <c r="AA1423" s="416">
        <v>0</v>
      </c>
      <c r="AB1423" s="416">
        <v>0</v>
      </c>
      <c r="AC1423" s="416">
        <v>0</v>
      </c>
      <c r="AD1423" s="416">
        <v>0</v>
      </c>
      <c r="AE1423" s="416">
        <v>0</v>
      </c>
      <c r="AF1423" s="416">
        <v>0</v>
      </c>
      <c r="AG1423" s="416">
        <v>0</v>
      </c>
      <c r="AH1423" s="416">
        <v>0</v>
      </c>
      <c r="AI1423" s="416">
        <v>50</v>
      </c>
      <c r="AJ1423" s="416">
        <v>0</v>
      </c>
      <c r="AK1423" s="416">
        <v>0</v>
      </c>
      <c r="AL1423" s="416">
        <v>0</v>
      </c>
      <c r="AM1423" s="416">
        <v>0</v>
      </c>
      <c r="AN1423" s="416">
        <v>0</v>
      </c>
      <c r="AO1423" s="416">
        <v>0</v>
      </c>
      <c r="AP1423" s="416">
        <v>0</v>
      </c>
      <c r="AQ1423" s="416">
        <v>0</v>
      </c>
      <c r="AR1423" s="416">
        <v>0</v>
      </c>
      <c r="AS1423" s="416">
        <v>100</v>
      </c>
      <c r="AT1423" s="416">
        <v>0</v>
      </c>
      <c r="AU1423" s="416">
        <v>0</v>
      </c>
      <c r="AV1423" s="416">
        <v>0</v>
      </c>
      <c r="AW1423" s="416">
        <v>0</v>
      </c>
      <c r="AX1423" s="416">
        <v>0</v>
      </c>
      <c r="AY1423" s="416">
        <v>0</v>
      </c>
      <c r="AZ1423" s="416">
        <v>0</v>
      </c>
      <c r="BA1423" s="416">
        <v>0</v>
      </c>
      <c r="BB1423" s="416">
        <v>0</v>
      </c>
      <c r="BC1423" s="416">
        <v>0</v>
      </c>
      <c r="BD1423" s="416">
        <v>0</v>
      </c>
      <c r="BE1423" s="416">
        <v>0</v>
      </c>
      <c r="BF1423" s="416">
        <v>0</v>
      </c>
      <c r="BG1423" s="416">
        <v>0</v>
      </c>
      <c r="BH1423" s="416">
        <v>0</v>
      </c>
      <c r="BI1423" s="416">
        <v>0</v>
      </c>
      <c r="BJ1423" s="416">
        <v>0</v>
      </c>
      <c r="BK1423" s="416">
        <v>0</v>
      </c>
      <c r="BL1423" s="416">
        <v>0</v>
      </c>
      <c r="BM1423" s="416">
        <v>0</v>
      </c>
      <c r="BN1423" s="416">
        <v>0</v>
      </c>
      <c r="BO1423" s="416">
        <v>0</v>
      </c>
      <c r="BP1423" s="416">
        <v>0</v>
      </c>
      <c r="BQ1423" s="416">
        <v>0</v>
      </c>
      <c r="BR1423" s="416">
        <v>0</v>
      </c>
      <c r="BS1423" s="416">
        <v>0</v>
      </c>
      <c r="BT1423" s="416">
        <v>0</v>
      </c>
      <c r="BU1423" s="416">
        <v>0</v>
      </c>
      <c r="BV1423" s="416">
        <v>122</v>
      </c>
      <c r="BW1423" s="416">
        <v>233</v>
      </c>
      <c r="BX1423" s="416">
        <v>249</v>
      </c>
      <c r="BY1423" s="416">
        <v>180</v>
      </c>
      <c r="BZ1423" s="416">
        <v>113</v>
      </c>
      <c r="CA1423" s="416">
        <v>58</v>
      </c>
      <c r="CB1423" s="416">
        <v>78</v>
      </c>
      <c r="CC1423" s="416">
        <v>6</v>
      </c>
      <c r="CD1423" s="416">
        <v>1039</v>
      </c>
      <c r="CE1423" s="416">
        <v>10</v>
      </c>
      <c r="CF1423" s="416">
        <v>0</v>
      </c>
      <c r="CG1423" s="416">
        <v>0</v>
      </c>
      <c r="CH1423" s="416">
        <v>0</v>
      </c>
      <c r="CI1423" s="416">
        <v>0</v>
      </c>
      <c r="CJ1423" s="416">
        <v>0</v>
      </c>
      <c r="CK1423" s="416">
        <v>0</v>
      </c>
      <c r="CL1423" s="416">
        <v>0</v>
      </c>
      <c r="CM1423" s="416">
        <v>0</v>
      </c>
      <c r="CN1423" s="416">
        <v>0</v>
      </c>
      <c r="CO1423" s="416">
        <v>25</v>
      </c>
      <c r="CP1423" s="416">
        <v>0</v>
      </c>
      <c r="CQ1423" s="416">
        <v>0</v>
      </c>
      <c r="CR1423" s="416">
        <v>0</v>
      </c>
      <c r="CS1423" s="416">
        <v>0</v>
      </c>
      <c r="CT1423" s="416">
        <v>0</v>
      </c>
      <c r="CU1423" s="416">
        <v>0</v>
      </c>
      <c r="CV1423" s="416">
        <v>0</v>
      </c>
      <c r="CW1423" s="416">
        <v>0</v>
      </c>
      <c r="CX1423" s="416">
        <v>0</v>
      </c>
      <c r="CY1423" s="416">
        <v>50</v>
      </c>
      <c r="CZ1423" s="416">
        <v>16</v>
      </c>
      <c r="DA1423" s="416">
        <v>29</v>
      </c>
      <c r="DB1423" s="416">
        <v>40</v>
      </c>
      <c r="DC1423" s="416">
        <v>20</v>
      </c>
      <c r="DD1423" s="416">
        <v>9</v>
      </c>
      <c r="DE1423" s="416">
        <v>6</v>
      </c>
      <c r="DF1423" s="416">
        <v>6</v>
      </c>
      <c r="DG1423" s="416">
        <v>1</v>
      </c>
      <c r="DH1423" s="416">
        <v>127</v>
      </c>
      <c r="DI1423" s="416">
        <v>0</v>
      </c>
      <c r="DJ1423" s="416">
        <v>0</v>
      </c>
      <c r="DK1423" s="416">
        <v>0</v>
      </c>
      <c r="DL1423" s="416">
        <v>0</v>
      </c>
      <c r="DM1423" s="416">
        <v>0</v>
      </c>
      <c r="DN1423" s="416">
        <v>0</v>
      </c>
      <c r="DO1423" s="416">
        <v>0</v>
      </c>
      <c r="DP1423" s="416">
        <v>0</v>
      </c>
      <c r="DQ1423" s="416">
        <v>0</v>
      </c>
      <c r="DR1423" s="416">
        <v>0</v>
      </c>
      <c r="DS1423" s="416">
        <v>16</v>
      </c>
      <c r="DT1423" s="416">
        <v>29</v>
      </c>
      <c r="DU1423" s="416">
        <v>40</v>
      </c>
      <c r="DV1423" s="416">
        <v>20</v>
      </c>
      <c r="DW1423" s="416">
        <v>9</v>
      </c>
      <c r="DX1423" s="416">
        <v>6</v>
      </c>
      <c r="DY1423" s="416">
        <v>6</v>
      </c>
      <c r="DZ1423" s="416">
        <v>1</v>
      </c>
      <c r="EA1423" s="416">
        <v>127</v>
      </c>
      <c r="EB1423" s="416">
        <v>0</v>
      </c>
      <c r="EC1423" s="416">
        <v>56</v>
      </c>
      <c r="ED1423" s="416">
        <v>117</v>
      </c>
      <c r="EE1423" s="416">
        <v>164</v>
      </c>
      <c r="EF1423" s="416">
        <v>152</v>
      </c>
      <c r="EG1423" s="416">
        <v>96</v>
      </c>
      <c r="EH1423" s="416">
        <v>50</v>
      </c>
      <c r="EI1423" s="416">
        <v>62</v>
      </c>
      <c r="EJ1423" s="416">
        <v>12</v>
      </c>
      <c r="EK1423" s="416">
        <v>709</v>
      </c>
      <c r="EL1423" s="416">
        <v>10</v>
      </c>
      <c r="EM1423" s="416">
        <v>0</v>
      </c>
      <c r="EN1423" s="416">
        <v>0</v>
      </c>
      <c r="EO1423" s="416">
        <v>0</v>
      </c>
      <c r="EP1423" s="416">
        <v>0</v>
      </c>
      <c r="EQ1423" s="416">
        <v>0</v>
      </c>
      <c r="ER1423" s="416">
        <v>0</v>
      </c>
      <c r="ES1423" s="416">
        <v>0</v>
      </c>
      <c r="ET1423" s="416">
        <v>0</v>
      </c>
      <c r="EU1423" s="416">
        <v>0</v>
      </c>
      <c r="EV1423" s="416">
        <v>50</v>
      </c>
      <c r="EW1423" s="416">
        <v>0</v>
      </c>
      <c r="EX1423" s="416">
        <v>0</v>
      </c>
      <c r="EY1423" s="416">
        <v>0</v>
      </c>
      <c r="EZ1423" s="416">
        <v>0</v>
      </c>
      <c r="FA1423" s="416">
        <v>0</v>
      </c>
      <c r="FB1423" s="416">
        <v>0</v>
      </c>
      <c r="FC1423" s="416">
        <v>0</v>
      </c>
      <c r="FD1423" s="416">
        <v>0</v>
      </c>
      <c r="FE1423" s="416">
        <v>0</v>
      </c>
      <c r="FF1423" s="416">
        <v>100</v>
      </c>
      <c r="FG1423" s="416">
        <v>0</v>
      </c>
      <c r="FH1423" s="416">
        <v>0</v>
      </c>
      <c r="FI1423" s="416">
        <v>0</v>
      </c>
      <c r="FJ1423" s="416">
        <v>0</v>
      </c>
      <c r="FK1423" s="416">
        <v>0</v>
      </c>
      <c r="FL1423" s="416">
        <v>0</v>
      </c>
      <c r="FM1423" s="416">
        <v>0</v>
      </c>
      <c r="FN1423" s="416">
        <v>0</v>
      </c>
      <c r="FO1423" s="416">
        <v>0</v>
      </c>
      <c r="FP1423" s="416">
        <v>0</v>
      </c>
      <c r="FQ1423" s="416">
        <v>0</v>
      </c>
      <c r="FR1423" s="416">
        <v>0</v>
      </c>
      <c r="FS1423" s="416">
        <v>0</v>
      </c>
      <c r="FT1423" s="416">
        <v>0</v>
      </c>
      <c r="FU1423" s="416">
        <v>0</v>
      </c>
      <c r="FV1423" s="416">
        <v>0</v>
      </c>
      <c r="FW1423" s="416">
        <v>0</v>
      </c>
      <c r="FX1423" s="416">
        <v>0</v>
      </c>
      <c r="FY1423" s="416">
        <v>0</v>
      </c>
      <c r="FZ1423" s="416">
        <v>56</v>
      </c>
      <c r="GA1423" s="416">
        <v>117</v>
      </c>
      <c r="GB1423" s="416">
        <v>164</v>
      </c>
      <c r="GC1423" s="416">
        <v>152</v>
      </c>
      <c r="GD1423" s="416">
        <v>96</v>
      </c>
      <c r="GE1423" s="416">
        <v>50</v>
      </c>
      <c r="GF1423" s="416">
        <v>62</v>
      </c>
      <c r="GG1423" s="416">
        <v>12</v>
      </c>
      <c r="GH1423" s="416">
        <v>709</v>
      </c>
    </row>
    <row r="1424" spans="1:190" x14ac:dyDescent="0.2">
      <c r="A1424" s="150" t="s">
        <v>96</v>
      </c>
      <c r="B1424" s="151" t="s">
        <v>284</v>
      </c>
      <c r="C1424" s="152" t="s">
        <v>69</v>
      </c>
      <c r="D1424" s="404" t="s">
        <v>95</v>
      </c>
      <c r="E1424" s="416">
        <v>0</v>
      </c>
      <c r="F1424" s="416">
        <v>255</v>
      </c>
      <c r="G1424" s="416">
        <v>260</v>
      </c>
      <c r="H1424" s="416">
        <v>223</v>
      </c>
      <c r="I1424" s="416">
        <v>103</v>
      </c>
      <c r="J1424" s="416">
        <v>88</v>
      </c>
      <c r="K1424" s="416">
        <v>45</v>
      </c>
      <c r="L1424" s="416">
        <v>29</v>
      </c>
      <c r="M1424" s="416">
        <v>6</v>
      </c>
      <c r="N1424" s="416">
        <v>1009</v>
      </c>
      <c r="O1424" s="416">
        <v>10</v>
      </c>
      <c r="P1424" s="416">
        <v>0</v>
      </c>
      <c r="Q1424" s="416">
        <v>0</v>
      </c>
      <c r="R1424" s="416">
        <v>0</v>
      </c>
      <c r="S1424" s="416">
        <v>0</v>
      </c>
      <c r="T1424" s="416">
        <v>0</v>
      </c>
      <c r="U1424" s="416">
        <v>0</v>
      </c>
      <c r="V1424" s="416">
        <v>0</v>
      </c>
      <c r="W1424" s="416">
        <v>0</v>
      </c>
      <c r="X1424" s="416">
        <v>0</v>
      </c>
      <c r="Y1424" s="416">
        <v>25</v>
      </c>
      <c r="Z1424" s="416">
        <v>0</v>
      </c>
      <c r="AA1424" s="416">
        <v>0</v>
      </c>
      <c r="AB1424" s="416">
        <v>0</v>
      </c>
      <c r="AC1424" s="416">
        <v>0</v>
      </c>
      <c r="AD1424" s="416">
        <v>0</v>
      </c>
      <c r="AE1424" s="416">
        <v>0</v>
      </c>
      <c r="AF1424" s="416">
        <v>0</v>
      </c>
      <c r="AG1424" s="416">
        <v>0</v>
      </c>
      <c r="AH1424" s="416">
        <v>0</v>
      </c>
      <c r="AI1424" s="416">
        <v>50</v>
      </c>
      <c r="AJ1424" s="416">
        <v>0</v>
      </c>
      <c r="AK1424" s="416">
        <v>0</v>
      </c>
      <c r="AL1424" s="416">
        <v>0</v>
      </c>
      <c r="AM1424" s="416">
        <v>0</v>
      </c>
      <c r="AN1424" s="416">
        <v>0</v>
      </c>
      <c r="AO1424" s="416">
        <v>0</v>
      </c>
      <c r="AP1424" s="416">
        <v>0</v>
      </c>
      <c r="AQ1424" s="416">
        <v>0</v>
      </c>
      <c r="AR1424" s="416">
        <v>0</v>
      </c>
      <c r="AS1424" s="416">
        <v>100</v>
      </c>
      <c r="AT1424" s="416">
        <v>0</v>
      </c>
      <c r="AU1424" s="416">
        <v>0</v>
      </c>
      <c r="AV1424" s="416">
        <v>0</v>
      </c>
      <c r="AW1424" s="416">
        <v>0</v>
      </c>
      <c r="AX1424" s="416">
        <v>0</v>
      </c>
      <c r="AY1424" s="416">
        <v>0</v>
      </c>
      <c r="AZ1424" s="416">
        <v>0</v>
      </c>
      <c r="BA1424" s="416">
        <v>0</v>
      </c>
      <c r="BB1424" s="416">
        <v>0</v>
      </c>
      <c r="BC1424" s="416">
        <v>0</v>
      </c>
      <c r="BD1424" s="416">
        <v>0</v>
      </c>
      <c r="BE1424" s="416">
        <v>0</v>
      </c>
      <c r="BF1424" s="416">
        <v>0</v>
      </c>
      <c r="BG1424" s="416">
        <v>0</v>
      </c>
      <c r="BH1424" s="416">
        <v>0</v>
      </c>
      <c r="BI1424" s="416">
        <v>0</v>
      </c>
      <c r="BJ1424" s="416">
        <v>0</v>
      </c>
      <c r="BK1424" s="416">
        <v>0</v>
      </c>
      <c r="BL1424" s="416">
        <v>0</v>
      </c>
      <c r="BM1424" s="416">
        <v>0</v>
      </c>
      <c r="BN1424" s="416">
        <v>0</v>
      </c>
      <c r="BO1424" s="416">
        <v>0</v>
      </c>
      <c r="BP1424" s="416">
        <v>0</v>
      </c>
      <c r="BQ1424" s="416">
        <v>0</v>
      </c>
      <c r="BR1424" s="416">
        <v>0</v>
      </c>
      <c r="BS1424" s="416">
        <v>0</v>
      </c>
      <c r="BT1424" s="416">
        <v>0</v>
      </c>
      <c r="BU1424" s="416">
        <v>0</v>
      </c>
      <c r="BV1424" s="416">
        <v>255</v>
      </c>
      <c r="BW1424" s="416">
        <v>260</v>
      </c>
      <c r="BX1424" s="416">
        <v>223</v>
      </c>
      <c r="BY1424" s="416">
        <v>103</v>
      </c>
      <c r="BZ1424" s="416">
        <v>88</v>
      </c>
      <c r="CA1424" s="416">
        <v>45</v>
      </c>
      <c r="CB1424" s="416">
        <v>29</v>
      </c>
      <c r="CC1424" s="416">
        <v>6</v>
      </c>
      <c r="CD1424" s="416">
        <v>1009</v>
      </c>
      <c r="CE1424" s="416">
        <v>10</v>
      </c>
      <c r="CF1424" s="416">
        <v>0</v>
      </c>
      <c r="CG1424" s="416">
        <v>0</v>
      </c>
      <c r="CH1424" s="416">
        <v>0</v>
      </c>
      <c r="CI1424" s="416">
        <v>0</v>
      </c>
      <c r="CJ1424" s="416">
        <v>0</v>
      </c>
      <c r="CK1424" s="416">
        <v>0</v>
      </c>
      <c r="CL1424" s="416">
        <v>0</v>
      </c>
      <c r="CM1424" s="416">
        <v>0</v>
      </c>
      <c r="CN1424" s="416">
        <v>0</v>
      </c>
      <c r="CO1424" s="416">
        <v>25</v>
      </c>
      <c r="CP1424" s="416">
        <v>0</v>
      </c>
      <c r="CQ1424" s="416">
        <v>0</v>
      </c>
      <c r="CR1424" s="416">
        <v>0</v>
      </c>
      <c r="CS1424" s="416">
        <v>0</v>
      </c>
      <c r="CT1424" s="416">
        <v>0</v>
      </c>
      <c r="CU1424" s="416">
        <v>0</v>
      </c>
      <c r="CV1424" s="416">
        <v>0</v>
      </c>
      <c r="CW1424" s="416">
        <v>0</v>
      </c>
      <c r="CX1424" s="416">
        <v>0</v>
      </c>
      <c r="CY1424" s="416">
        <v>50</v>
      </c>
      <c r="CZ1424" s="416">
        <v>78</v>
      </c>
      <c r="DA1424" s="416">
        <v>23</v>
      </c>
      <c r="DB1424" s="416">
        <v>15</v>
      </c>
      <c r="DC1424" s="416">
        <v>15</v>
      </c>
      <c r="DD1424" s="416">
        <v>10</v>
      </c>
      <c r="DE1424" s="416">
        <v>5</v>
      </c>
      <c r="DF1424" s="416">
        <v>2</v>
      </c>
      <c r="DG1424" s="416">
        <v>1</v>
      </c>
      <c r="DH1424" s="416">
        <v>149</v>
      </c>
      <c r="DI1424" s="416">
        <v>0</v>
      </c>
      <c r="DJ1424" s="416">
        <v>0</v>
      </c>
      <c r="DK1424" s="416">
        <v>0</v>
      </c>
      <c r="DL1424" s="416">
        <v>0</v>
      </c>
      <c r="DM1424" s="416">
        <v>0</v>
      </c>
      <c r="DN1424" s="416">
        <v>0</v>
      </c>
      <c r="DO1424" s="416">
        <v>0</v>
      </c>
      <c r="DP1424" s="416">
        <v>0</v>
      </c>
      <c r="DQ1424" s="416">
        <v>0</v>
      </c>
      <c r="DR1424" s="416">
        <v>0</v>
      </c>
      <c r="DS1424" s="416">
        <v>78</v>
      </c>
      <c r="DT1424" s="416">
        <v>23</v>
      </c>
      <c r="DU1424" s="416">
        <v>15</v>
      </c>
      <c r="DV1424" s="416">
        <v>15</v>
      </c>
      <c r="DW1424" s="416">
        <v>10</v>
      </c>
      <c r="DX1424" s="416">
        <v>5</v>
      </c>
      <c r="DY1424" s="416">
        <v>2</v>
      </c>
      <c r="DZ1424" s="416">
        <v>1</v>
      </c>
      <c r="EA1424" s="416">
        <v>149</v>
      </c>
      <c r="EB1424" s="416">
        <v>0</v>
      </c>
      <c r="EC1424" s="416">
        <v>78</v>
      </c>
      <c r="ED1424" s="416">
        <v>60</v>
      </c>
      <c r="EE1424" s="416">
        <v>60</v>
      </c>
      <c r="EF1424" s="416">
        <v>46</v>
      </c>
      <c r="EG1424" s="416">
        <v>27</v>
      </c>
      <c r="EH1424" s="416">
        <v>21</v>
      </c>
      <c r="EI1424" s="416">
        <v>14</v>
      </c>
      <c r="EJ1424" s="416">
        <v>3</v>
      </c>
      <c r="EK1424" s="416">
        <v>309</v>
      </c>
      <c r="EL1424" s="416">
        <v>10</v>
      </c>
      <c r="EM1424" s="416">
        <v>0</v>
      </c>
      <c r="EN1424" s="416">
        <v>0</v>
      </c>
      <c r="EO1424" s="416">
        <v>0</v>
      </c>
      <c r="EP1424" s="416">
        <v>0</v>
      </c>
      <c r="EQ1424" s="416">
        <v>0</v>
      </c>
      <c r="ER1424" s="416">
        <v>0</v>
      </c>
      <c r="ES1424" s="416">
        <v>0</v>
      </c>
      <c r="ET1424" s="416">
        <v>0</v>
      </c>
      <c r="EU1424" s="416">
        <v>0</v>
      </c>
      <c r="EV1424" s="416">
        <v>50</v>
      </c>
      <c r="EW1424" s="416">
        <v>0</v>
      </c>
      <c r="EX1424" s="416">
        <v>0</v>
      </c>
      <c r="EY1424" s="416">
        <v>0</v>
      </c>
      <c r="EZ1424" s="416">
        <v>0</v>
      </c>
      <c r="FA1424" s="416">
        <v>0</v>
      </c>
      <c r="FB1424" s="416">
        <v>0</v>
      </c>
      <c r="FC1424" s="416">
        <v>0</v>
      </c>
      <c r="FD1424" s="416">
        <v>0</v>
      </c>
      <c r="FE1424" s="416">
        <v>0</v>
      </c>
      <c r="FF1424" s="416">
        <v>100</v>
      </c>
      <c r="FG1424" s="416">
        <v>0</v>
      </c>
      <c r="FH1424" s="416">
        <v>0</v>
      </c>
      <c r="FI1424" s="416">
        <v>0</v>
      </c>
      <c r="FJ1424" s="416">
        <v>0</v>
      </c>
      <c r="FK1424" s="416">
        <v>0</v>
      </c>
      <c r="FL1424" s="416">
        <v>0</v>
      </c>
      <c r="FM1424" s="416">
        <v>0</v>
      </c>
      <c r="FN1424" s="416">
        <v>0</v>
      </c>
      <c r="FO1424" s="416">
        <v>0</v>
      </c>
      <c r="FP1424" s="416">
        <v>0</v>
      </c>
      <c r="FQ1424" s="416">
        <v>0</v>
      </c>
      <c r="FR1424" s="416">
        <v>0</v>
      </c>
      <c r="FS1424" s="416">
        <v>0</v>
      </c>
      <c r="FT1424" s="416">
        <v>0</v>
      </c>
      <c r="FU1424" s="416">
        <v>0</v>
      </c>
      <c r="FV1424" s="416">
        <v>0</v>
      </c>
      <c r="FW1424" s="416">
        <v>0</v>
      </c>
      <c r="FX1424" s="416">
        <v>0</v>
      </c>
      <c r="FY1424" s="416">
        <v>0</v>
      </c>
      <c r="FZ1424" s="416">
        <v>78</v>
      </c>
      <c r="GA1424" s="416">
        <v>60</v>
      </c>
      <c r="GB1424" s="416">
        <v>60</v>
      </c>
      <c r="GC1424" s="416">
        <v>46</v>
      </c>
      <c r="GD1424" s="416">
        <v>27</v>
      </c>
      <c r="GE1424" s="416">
        <v>21</v>
      </c>
      <c r="GF1424" s="416">
        <v>14</v>
      </c>
      <c r="GG1424" s="416">
        <v>3</v>
      </c>
      <c r="GH1424" s="416">
        <v>309</v>
      </c>
    </row>
    <row r="1425" spans="1:190" x14ac:dyDescent="0.2">
      <c r="A1425" s="150" t="s">
        <v>178</v>
      </c>
      <c r="B1425" s="151" t="s">
        <v>280</v>
      </c>
      <c r="C1425" s="152" t="s">
        <v>128</v>
      </c>
      <c r="D1425" s="404" t="s">
        <v>177</v>
      </c>
      <c r="E1425" s="416">
        <v>0</v>
      </c>
      <c r="F1425" s="416">
        <v>46</v>
      </c>
      <c r="G1425" s="416">
        <v>77</v>
      </c>
      <c r="H1425" s="416">
        <v>155</v>
      </c>
      <c r="I1425" s="416">
        <v>111</v>
      </c>
      <c r="J1425" s="416">
        <v>51</v>
      </c>
      <c r="K1425" s="416">
        <v>7</v>
      </c>
      <c r="L1425" s="416">
        <v>8</v>
      </c>
      <c r="M1425" s="416">
        <v>0</v>
      </c>
      <c r="N1425" s="416">
        <v>455</v>
      </c>
      <c r="O1425" s="416">
        <v>10</v>
      </c>
      <c r="P1425" s="416">
        <v>0</v>
      </c>
      <c r="Q1425" s="416">
        <v>0</v>
      </c>
      <c r="R1425" s="416">
        <v>0</v>
      </c>
      <c r="S1425" s="416">
        <v>0</v>
      </c>
      <c r="T1425" s="416">
        <v>0</v>
      </c>
      <c r="U1425" s="416">
        <v>0</v>
      </c>
      <c r="V1425" s="416">
        <v>0</v>
      </c>
      <c r="W1425" s="416">
        <v>0</v>
      </c>
      <c r="X1425" s="416">
        <v>0</v>
      </c>
      <c r="Y1425" s="416">
        <v>25</v>
      </c>
      <c r="Z1425" s="416">
        <v>0</v>
      </c>
      <c r="AA1425" s="416">
        <v>0</v>
      </c>
      <c r="AB1425" s="416">
        <v>0</v>
      </c>
      <c r="AC1425" s="416">
        <v>0</v>
      </c>
      <c r="AD1425" s="416">
        <v>0</v>
      </c>
      <c r="AE1425" s="416">
        <v>0</v>
      </c>
      <c r="AF1425" s="416">
        <v>0</v>
      </c>
      <c r="AG1425" s="416">
        <v>0</v>
      </c>
      <c r="AH1425" s="416">
        <v>0</v>
      </c>
      <c r="AI1425" s="416">
        <v>50</v>
      </c>
      <c r="AJ1425" s="416">
        <v>0</v>
      </c>
      <c r="AK1425" s="416">
        <v>0</v>
      </c>
      <c r="AL1425" s="416">
        <v>0</v>
      </c>
      <c r="AM1425" s="416">
        <v>0</v>
      </c>
      <c r="AN1425" s="416">
        <v>0</v>
      </c>
      <c r="AO1425" s="416">
        <v>0</v>
      </c>
      <c r="AP1425" s="416">
        <v>0</v>
      </c>
      <c r="AQ1425" s="416">
        <v>0</v>
      </c>
      <c r="AR1425" s="416">
        <v>0</v>
      </c>
      <c r="AS1425" s="416">
        <v>100</v>
      </c>
      <c r="AT1425" s="416">
        <v>0</v>
      </c>
      <c r="AU1425" s="416">
        <v>0</v>
      </c>
      <c r="AV1425" s="416">
        <v>0</v>
      </c>
      <c r="AW1425" s="416">
        <v>0</v>
      </c>
      <c r="AX1425" s="416">
        <v>0</v>
      </c>
      <c r="AY1425" s="416">
        <v>0</v>
      </c>
      <c r="AZ1425" s="416">
        <v>0</v>
      </c>
      <c r="BA1425" s="416">
        <v>0</v>
      </c>
      <c r="BB1425" s="416">
        <v>0</v>
      </c>
      <c r="BC1425" s="416">
        <v>0</v>
      </c>
      <c r="BD1425" s="416">
        <v>0</v>
      </c>
      <c r="BE1425" s="416">
        <v>0</v>
      </c>
      <c r="BF1425" s="416">
        <v>0</v>
      </c>
      <c r="BG1425" s="416">
        <v>0</v>
      </c>
      <c r="BH1425" s="416">
        <v>0</v>
      </c>
      <c r="BI1425" s="416">
        <v>0</v>
      </c>
      <c r="BJ1425" s="416">
        <v>0</v>
      </c>
      <c r="BK1425" s="416">
        <v>0</v>
      </c>
      <c r="BL1425" s="416">
        <v>0</v>
      </c>
      <c r="BM1425" s="416">
        <v>0</v>
      </c>
      <c r="BN1425" s="416">
        <v>0</v>
      </c>
      <c r="BO1425" s="416">
        <v>0</v>
      </c>
      <c r="BP1425" s="416">
        <v>0</v>
      </c>
      <c r="BQ1425" s="416">
        <v>0</v>
      </c>
      <c r="BR1425" s="416">
        <v>0</v>
      </c>
      <c r="BS1425" s="416">
        <v>0</v>
      </c>
      <c r="BT1425" s="416">
        <v>0</v>
      </c>
      <c r="BU1425" s="416">
        <v>0</v>
      </c>
      <c r="BV1425" s="416">
        <v>46</v>
      </c>
      <c r="BW1425" s="416">
        <v>77</v>
      </c>
      <c r="BX1425" s="416">
        <v>155</v>
      </c>
      <c r="BY1425" s="416">
        <v>111</v>
      </c>
      <c r="BZ1425" s="416">
        <v>51</v>
      </c>
      <c r="CA1425" s="416">
        <v>7</v>
      </c>
      <c r="CB1425" s="416">
        <v>8</v>
      </c>
      <c r="CC1425" s="416">
        <v>0</v>
      </c>
      <c r="CD1425" s="416">
        <v>455</v>
      </c>
      <c r="CE1425" s="416">
        <v>10</v>
      </c>
      <c r="CF1425" s="416">
        <v>0</v>
      </c>
      <c r="CG1425" s="416">
        <v>0</v>
      </c>
      <c r="CH1425" s="416">
        <v>0</v>
      </c>
      <c r="CI1425" s="416">
        <v>0</v>
      </c>
      <c r="CJ1425" s="416">
        <v>0</v>
      </c>
      <c r="CK1425" s="416">
        <v>0</v>
      </c>
      <c r="CL1425" s="416">
        <v>0</v>
      </c>
      <c r="CM1425" s="416">
        <v>0</v>
      </c>
      <c r="CN1425" s="416">
        <v>0</v>
      </c>
      <c r="CO1425" s="416">
        <v>25</v>
      </c>
      <c r="CP1425" s="416">
        <v>0</v>
      </c>
      <c r="CQ1425" s="416">
        <v>0</v>
      </c>
      <c r="CR1425" s="416">
        <v>0</v>
      </c>
      <c r="CS1425" s="416">
        <v>0</v>
      </c>
      <c r="CT1425" s="416">
        <v>0</v>
      </c>
      <c r="CU1425" s="416">
        <v>0</v>
      </c>
      <c r="CV1425" s="416">
        <v>0</v>
      </c>
      <c r="CW1425" s="416">
        <v>0</v>
      </c>
      <c r="CX1425" s="416">
        <v>0</v>
      </c>
      <c r="CY1425" s="416">
        <v>50</v>
      </c>
      <c r="CZ1425" s="416">
        <v>17</v>
      </c>
      <c r="DA1425" s="416">
        <v>47</v>
      </c>
      <c r="DB1425" s="416">
        <v>41</v>
      </c>
      <c r="DC1425" s="416">
        <v>30</v>
      </c>
      <c r="DD1425" s="416">
        <v>11</v>
      </c>
      <c r="DE1425" s="416">
        <v>2</v>
      </c>
      <c r="DF1425" s="416">
        <v>1</v>
      </c>
      <c r="DG1425" s="416">
        <v>0</v>
      </c>
      <c r="DH1425" s="416">
        <v>149</v>
      </c>
      <c r="DI1425" s="416">
        <v>0</v>
      </c>
      <c r="DJ1425" s="416">
        <v>0</v>
      </c>
      <c r="DK1425" s="416">
        <v>0</v>
      </c>
      <c r="DL1425" s="416">
        <v>0</v>
      </c>
      <c r="DM1425" s="416">
        <v>0</v>
      </c>
      <c r="DN1425" s="416">
        <v>0</v>
      </c>
      <c r="DO1425" s="416">
        <v>0</v>
      </c>
      <c r="DP1425" s="416">
        <v>0</v>
      </c>
      <c r="DQ1425" s="416">
        <v>0</v>
      </c>
      <c r="DR1425" s="416">
        <v>0</v>
      </c>
      <c r="DS1425" s="416">
        <v>17</v>
      </c>
      <c r="DT1425" s="416">
        <v>47</v>
      </c>
      <c r="DU1425" s="416">
        <v>41</v>
      </c>
      <c r="DV1425" s="416">
        <v>30</v>
      </c>
      <c r="DW1425" s="416">
        <v>11</v>
      </c>
      <c r="DX1425" s="416">
        <v>2</v>
      </c>
      <c r="DY1425" s="416">
        <v>1</v>
      </c>
      <c r="DZ1425" s="416">
        <v>0</v>
      </c>
      <c r="EA1425" s="416">
        <v>149</v>
      </c>
      <c r="EB1425" s="416">
        <v>0</v>
      </c>
      <c r="EC1425" s="416">
        <v>1</v>
      </c>
      <c r="ED1425" s="416">
        <v>8</v>
      </c>
      <c r="EE1425" s="416">
        <v>11</v>
      </c>
      <c r="EF1425" s="416">
        <v>8</v>
      </c>
      <c r="EG1425" s="416">
        <v>5</v>
      </c>
      <c r="EH1425" s="416">
        <v>1</v>
      </c>
      <c r="EI1425" s="416">
        <v>2</v>
      </c>
      <c r="EJ1425" s="416">
        <v>0</v>
      </c>
      <c r="EK1425" s="416">
        <v>36</v>
      </c>
      <c r="EL1425" s="416">
        <v>10</v>
      </c>
      <c r="EM1425" s="416">
        <v>0</v>
      </c>
      <c r="EN1425" s="416">
        <v>0</v>
      </c>
      <c r="EO1425" s="416">
        <v>0</v>
      </c>
      <c r="EP1425" s="416">
        <v>0</v>
      </c>
      <c r="EQ1425" s="416">
        <v>0</v>
      </c>
      <c r="ER1425" s="416">
        <v>0</v>
      </c>
      <c r="ES1425" s="416">
        <v>0</v>
      </c>
      <c r="ET1425" s="416">
        <v>0</v>
      </c>
      <c r="EU1425" s="416">
        <v>0</v>
      </c>
      <c r="EV1425" s="416">
        <v>50</v>
      </c>
      <c r="EW1425" s="416">
        <v>0</v>
      </c>
      <c r="EX1425" s="416">
        <v>0</v>
      </c>
      <c r="EY1425" s="416">
        <v>0</v>
      </c>
      <c r="EZ1425" s="416">
        <v>0</v>
      </c>
      <c r="FA1425" s="416">
        <v>0</v>
      </c>
      <c r="FB1425" s="416">
        <v>0</v>
      </c>
      <c r="FC1425" s="416">
        <v>0</v>
      </c>
      <c r="FD1425" s="416">
        <v>0</v>
      </c>
      <c r="FE1425" s="416">
        <v>0</v>
      </c>
      <c r="FF1425" s="416">
        <v>100</v>
      </c>
      <c r="FG1425" s="416">
        <v>0</v>
      </c>
      <c r="FH1425" s="416">
        <v>0</v>
      </c>
      <c r="FI1425" s="416">
        <v>0</v>
      </c>
      <c r="FJ1425" s="416">
        <v>0</v>
      </c>
      <c r="FK1425" s="416">
        <v>0</v>
      </c>
      <c r="FL1425" s="416">
        <v>0</v>
      </c>
      <c r="FM1425" s="416">
        <v>0</v>
      </c>
      <c r="FN1425" s="416">
        <v>0</v>
      </c>
      <c r="FO1425" s="416">
        <v>0</v>
      </c>
      <c r="FP1425" s="416">
        <v>0</v>
      </c>
      <c r="FQ1425" s="416">
        <v>0</v>
      </c>
      <c r="FR1425" s="416">
        <v>0</v>
      </c>
      <c r="FS1425" s="416">
        <v>0</v>
      </c>
      <c r="FT1425" s="416">
        <v>0</v>
      </c>
      <c r="FU1425" s="416">
        <v>0</v>
      </c>
      <c r="FV1425" s="416">
        <v>0</v>
      </c>
      <c r="FW1425" s="416">
        <v>0</v>
      </c>
      <c r="FX1425" s="416">
        <v>0</v>
      </c>
      <c r="FY1425" s="416">
        <v>0</v>
      </c>
      <c r="FZ1425" s="416">
        <v>1</v>
      </c>
      <c r="GA1425" s="416">
        <v>8</v>
      </c>
      <c r="GB1425" s="416">
        <v>11</v>
      </c>
      <c r="GC1425" s="416">
        <v>8</v>
      </c>
      <c r="GD1425" s="416">
        <v>5</v>
      </c>
      <c r="GE1425" s="416">
        <v>1</v>
      </c>
      <c r="GF1425" s="416">
        <v>2</v>
      </c>
      <c r="GG1425" s="416">
        <v>0</v>
      </c>
      <c r="GH1425" s="416">
        <v>36</v>
      </c>
    </row>
    <row r="1426" spans="1:190" x14ac:dyDescent="0.2">
      <c r="A1426" s="150" t="s">
        <v>180</v>
      </c>
      <c r="B1426" s="151" t="s">
        <v>282</v>
      </c>
      <c r="C1426" s="152" t="s">
        <v>286</v>
      </c>
      <c r="D1426" s="404" t="s">
        <v>179</v>
      </c>
      <c r="E1426" s="416">
        <v>0</v>
      </c>
      <c r="F1426" s="416">
        <v>3238</v>
      </c>
      <c r="G1426" s="416">
        <v>1524</v>
      </c>
      <c r="H1426" s="416">
        <v>860</v>
      </c>
      <c r="I1426" s="416">
        <v>474</v>
      </c>
      <c r="J1426" s="416">
        <v>230</v>
      </c>
      <c r="K1426" s="416">
        <v>82</v>
      </c>
      <c r="L1426" s="416">
        <v>46</v>
      </c>
      <c r="M1426" s="416">
        <v>17</v>
      </c>
      <c r="N1426" s="416">
        <v>6471</v>
      </c>
      <c r="O1426" s="416">
        <v>10</v>
      </c>
      <c r="P1426" s="416">
        <v>0</v>
      </c>
      <c r="Q1426" s="416">
        <v>0</v>
      </c>
      <c r="R1426" s="416">
        <v>0</v>
      </c>
      <c r="S1426" s="416">
        <v>0</v>
      </c>
      <c r="T1426" s="416">
        <v>0</v>
      </c>
      <c r="U1426" s="416">
        <v>0</v>
      </c>
      <c r="V1426" s="416">
        <v>0</v>
      </c>
      <c r="W1426" s="416">
        <v>0</v>
      </c>
      <c r="X1426" s="416">
        <v>0</v>
      </c>
      <c r="Y1426" s="416">
        <v>25</v>
      </c>
      <c r="Z1426" s="416">
        <v>0</v>
      </c>
      <c r="AA1426" s="416">
        <v>0</v>
      </c>
      <c r="AB1426" s="416">
        <v>0</v>
      </c>
      <c r="AC1426" s="416">
        <v>0</v>
      </c>
      <c r="AD1426" s="416">
        <v>0</v>
      </c>
      <c r="AE1426" s="416">
        <v>0</v>
      </c>
      <c r="AF1426" s="416">
        <v>0</v>
      </c>
      <c r="AG1426" s="416">
        <v>0</v>
      </c>
      <c r="AH1426" s="416">
        <v>0</v>
      </c>
      <c r="AI1426" s="416">
        <v>50</v>
      </c>
      <c r="AJ1426" s="416">
        <v>0</v>
      </c>
      <c r="AK1426" s="416">
        <v>0</v>
      </c>
      <c r="AL1426" s="416">
        <v>0</v>
      </c>
      <c r="AM1426" s="416">
        <v>0</v>
      </c>
      <c r="AN1426" s="416">
        <v>0</v>
      </c>
      <c r="AO1426" s="416">
        <v>0</v>
      </c>
      <c r="AP1426" s="416">
        <v>0</v>
      </c>
      <c r="AQ1426" s="416">
        <v>0</v>
      </c>
      <c r="AR1426" s="416">
        <v>0</v>
      </c>
      <c r="AS1426" s="416">
        <v>100</v>
      </c>
      <c r="AT1426" s="416">
        <v>0</v>
      </c>
      <c r="AU1426" s="416">
        <v>0</v>
      </c>
      <c r="AV1426" s="416">
        <v>0</v>
      </c>
      <c r="AW1426" s="416">
        <v>0</v>
      </c>
      <c r="AX1426" s="416">
        <v>0</v>
      </c>
      <c r="AY1426" s="416">
        <v>0</v>
      </c>
      <c r="AZ1426" s="416">
        <v>0</v>
      </c>
      <c r="BA1426" s="416">
        <v>0</v>
      </c>
      <c r="BB1426" s="416">
        <v>0</v>
      </c>
      <c r="BC1426" s="416">
        <v>0</v>
      </c>
      <c r="BD1426" s="416">
        <v>0</v>
      </c>
      <c r="BE1426" s="416">
        <v>0</v>
      </c>
      <c r="BF1426" s="416">
        <v>0</v>
      </c>
      <c r="BG1426" s="416">
        <v>0</v>
      </c>
      <c r="BH1426" s="416">
        <v>0</v>
      </c>
      <c r="BI1426" s="416">
        <v>0</v>
      </c>
      <c r="BJ1426" s="416">
        <v>0</v>
      </c>
      <c r="BK1426" s="416">
        <v>0</v>
      </c>
      <c r="BL1426" s="416">
        <v>0</v>
      </c>
      <c r="BM1426" s="416">
        <v>0</v>
      </c>
      <c r="BN1426" s="416">
        <v>0</v>
      </c>
      <c r="BO1426" s="416">
        <v>0</v>
      </c>
      <c r="BP1426" s="416">
        <v>0</v>
      </c>
      <c r="BQ1426" s="416">
        <v>0</v>
      </c>
      <c r="BR1426" s="416">
        <v>0</v>
      </c>
      <c r="BS1426" s="416">
        <v>0</v>
      </c>
      <c r="BT1426" s="416">
        <v>0</v>
      </c>
      <c r="BU1426" s="416">
        <v>0</v>
      </c>
      <c r="BV1426" s="416">
        <v>3238</v>
      </c>
      <c r="BW1426" s="416">
        <v>1524</v>
      </c>
      <c r="BX1426" s="416">
        <v>860</v>
      </c>
      <c r="BY1426" s="416">
        <v>474</v>
      </c>
      <c r="BZ1426" s="416">
        <v>230</v>
      </c>
      <c r="CA1426" s="416">
        <v>82</v>
      </c>
      <c r="CB1426" s="416">
        <v>46</v>
      </c>
      <c r="CC1426" s="416">
        <v>17</v>
      </c>
      <c r="CD1426" s="416">
        <v>6471</v>
      </c>
      <c r="CE1426" s="416">
        <v>10</v>
      </c>
      <c r="CF1426" s="416">
        <v>0</v>
      </c>
      <c r="CG1426" s="416">
        <v>0</v>
      </c>
      <c r="CH1426" s="416">
        <v>0</v>
      </c>
      <c r="CI1426" s="416">
        <v>0</v>
      </c>
      <c r="CJ1426" s="416">
        <v>0</v>
      </c>
      <c r="CK1426" s="416">
        <v>0</v>
      </c>
      <c r="CL1426" s="416">
        <v>0</v>
      </c>
      <c r="CM1426" s="416">
        <v>0</v>
      </c>
      <c r="CN1426" s="416">
        <v>0</v>
      </c>
      <c r="CO1426" s="416">
        <v>25</v>
      </c>
      <c r="CP1426" s="416">
        <v>0</v>
      </c>
      <c r="CQ1426" s="416">
        <v>0</v>
      </c>
      <c r="CR1426" s="416">
        <v>0</v>
      </c>
      <c r="CS1426" s="416">
        <v>0</v>
      </c>
      <c r="CT1426" s="416">
        <v>0</v>
      </c>
      <c r="CU1426" s="416">
        <v>0</v>
      </c>
      <c r="CV1426" s="416">
        <v>0</v>
      </c>
      <c r="CW1426" s="416">
        <v>0</v>
      </c>
      <c r="CX1426" s="416">
        <v>0</v>
      </c>
      <c r="CY1426" s="416">
        <v>50</v>
      </c>
      <c r="CZ1426" s="416">
        <v>867</v>
      </c>
      <c r="DA1426" s="416">
        <v>310</v>
      </c>
      <c r="DB1426" s="416">
        <v>217</v>
      </c>
      <c r="DC1426" s="416">
        <v>112</v>
      </c>
      <c r="DD1426" s="416">
        <v>60</v>
      </c>
      <c r="DE1426" s="416">
        <v>22</v>
      </c>
      <c r="DF1426" s="416">
        <v>21</v>
      </c>
      <c r="DG1426" s="416">
        <v>8</v>
      </c>
      <c r="DH1426" s="416">
        <v>1617</v>
      </c>
      <c r="DI1426" s="416">
        <v>0</v>
      </c>
      <c r="DJ1426" s="416">
        <v>0</v>
      </c>
      <c r="DK1426" s="416">
        <v>0</v>
      </c>
      <c r="DL1426" s="416">
        <v>0</v>
      </c>
      <c r="DM1426" s="416">
        <v>0</v>
      </c>
      <c r="DN1426" s="416">
        <v>0</v>
      </c>
      <c r="DO1426" s="416">
        <v>0</v>
      </c>
      <c r="DP1426" s="416">
        <v>0</v>
      </c>
      <c r="DQ1426" s="416">
        <v>0</v>
      </c>
      <c r="DR1426" s="416">
        <v>0</v>
      </c>
      <c r="DS1426" s="416">
        <v>867</v>
      </c>
      <c r="DT1426" s="416">
        <v>310</v>
      </c>
      <c r="DU1426" s="416">
        <v>217</v>
      </c>
      <c r="DV1426" s="416">
        <v>112</v>
      </c>
      <c r="DW1426" s="416">
        <v>60</v>
      </c>
      <c r="DX1426" s="416">
        <v>22</v>
      </c>
      <c r="DY1426" s="416">
        <v>21</v>
      </c>
      <c r="DZ1426" s="416">
        <v>8</v>
      </c>
      <c r="EA1426" s="416">
        <v>1617</v>
      </c>
      <c r="EB1426" s="416">
        <v>0</v>
      </c>
      <c r="EC1426" s="416">
        <v>933</v>
      </c>
      <c r="ED1426" s="416">
        <v>498</v>
      </c>
      <c r="EE1426" s="416">
        <v>343</v>
      </c>
      <c r="EF1426" s="416">
        <v>201</v>
      </c>
      <c r="EG1426" s="416">
        <v>101</v>
      </c>
      <c r="EH1426" s="416">
        <v>56</v>
      </c>
      <c r="EI1426" s="416">
        <v>42</v>
      </c>
      <c r="EJ1426" s="416">
        <v>4</v>
      </c>
      <c r="EK1426" s="416">
        <v>2178</v>
      </c>
      <c r="EL1426" s="416">
        <v>10</v>
      </c>
      <c r="EM1426" s="416">
        <v>0</v>
      </c>
      <c r="EN1426" s="416">
        <v>0</v>
      </c>
      <c r="EO1426" s="416">
        <v>0</v>
      </c>
      <c r="EP1426" s="416">
        <v>0</v>
      </c>
      <c r="EQ1426" s="416">
        <v>0</v>
      </c>
      <c r="ER1426" s="416">
        <v>0</v>
      </c>
      <c r="ES1426" s="416">
        <v>0</v>
      </c>
      <c r="ET1426" s="416">
        <v>0</v>
      </c>
      <c r="EU1426" s="416">
        <v>0</v>
      </c>
      <c r="EV1426" s="416">
        <v>50</v>
      </c>
      <c r="EW1426" s="416">
        <v>0</v>
      </c>
      <c r="EX1426" s="416">
        <v>0</v>
      </c>
      <c r="EY1426" s="416">
        <v>0</v>
      </c>
      <c r="EZ1426" s="416">
        <v>0</v>
      </c>
      <c r="FA1426" s="416">
        <v>0</v>
      </c>
      <c r="FB1426" s="416">
        <v>0</v>
      </c>
      <c r="FC1426" s="416">
        <v>0</v>
      </c>
      <c r="FD1426" s="416">
        <v>0</v>
      </c>
      <c r="FE1426" s="416">
        <v>0</v>
      </c>
      <c r="FF1426" s="416">
        <v>100</v>
      </c>
      <c r="FG1426" s="416">
        <v>0</v>
      </c>
      <c r="FH1426" s="416">
        <v>0</v>
      </c>
      <c r="FI1426" s="416">
        <v>0</v>
      </c>
      <c r="FJ1426" s="416">
        <v>0</v>
      </c>
      <c r="FK1426" s="416">
        <v>0</v>
      </c>
      <c r="FL1426" s="416">
        <v>0</v>
      </c>
      <c r="FM1426" s="416">
        <v>0</v>
      </c>
      <c r="FN1426" s="416">
        <v>0</v>
      </c>
      <c r="FO1426" s="416">
        <v>0</v>
      </c>
      <c r="FP1426" s="416">
        <v>0</v>
      </c>
      <c r="FQ1426" s="416">
        <v>0</v>
      </c>
      <c r="FR1426" s="416">
        <v>0</v>
      </c>
      <c r="FS1426" s="416">
        <v>0</v>
      </c>
      <c r="FT1426" s="416">
        <v>0</v>
      </c>
      <c r="FU1426" s="416">
        <v>0</v>
      </c>
      <c r="FV1426" s="416">
        <v>0</v>
      </c>
      <c r="FW1426" s="416">
        <v>0</v>
      </c>
      <c r="FX1426" s="416">
        <v>0</v>
      </c>
      <c r="FY1426" s="416">
        <v>0</v>
      </c>
      <c r="FZ1426" s="416">
        <v>933</v>
      </c>
      <c r="GA1426" s="416">
        <v>498</v>
      </c>
      <c r="GB1426" s="416">
        <v>343</v>
      </c>
      <c r="GC1426" s="416">
        <v>201</v>
      </c>
      <c r="GD1426" s="416">
        <v>101</v>
      </c>
      <c r="GE1426" s="416">
        <v>56</v>
      </c>
      <c r="GF1426" s="416">
        <v>42</v>
      </c>
      <c r="GG1426" s="416">
        <v>4</v>
      </c>
      <c r="GH1426" s="416">
        <v>2178</v>
      </c>
    </row>
    <row r="1427" spans="1:190" x14ac:dyDescent="0.2">
      <c r="A1427" s="150" t="s">
        <v>182</v>
      </c>
      <c r="B1427" s="151" t="s">
        <v>276</v>
      </c>
      <c r="C1427" s="152" t="s">
        <v>279</v>
      </c>
      <c r="D1427" s="404" t="s">
        <v>181</v>
      </c>
      <c r="E1427" s="416">
        <v>0</v>
      </c>
      <c r="F1427" s="416">
        <v>97</v>
      </c>
      <c r="G1427" s="416">
        <v>155</v>
      </c>
      <c r="H1427" s="416">
        <v>75</v>
      </c>
      <c r="I1427" s="416">
        <v>40</v>
      </c>
      <c r="J1427" s="416">
        <v>28</v>
      </c>
      <c r="K1427" s="416">
        <v>22</v>
      </c>
      <c r="L1427" s="416">
        <v>3</v>
      </c>
      <c r="M1427" s="416">
        <v>1</v>
      </c>
      <c r="N1427" s="416">
        <v>421</v>
      </c>
      <c r="O1427" s="416">
        <v>10</v>
      </c>
      <c r="P1427" s="416">
        <v>0</v>
      </c>
      <c r="Q1427" s="416">
        <v>0</v>
      </c>
      <c r="R1427" s="416">
        <v>0</v>
      </c>
      <c r="S1427" s="416">
        <v>0</v>
      </c>
      <c r="T1427" s="416">
        <v>0</v>
      </c>
      <c r="U1427" s="416">
        <v>0</v>
      </c>
      <c r="V1427" s="416">
        <v>0</v>
      </c>
      <c r="W1427" s="416">
        <v>0</v>
      </c>
      <c r="X1427" s="416">
        <v>0</v>
      </c>
      <c r="Y1427" s="416">
        <v>25</v>
      </c>
      <c r="Z1427" s="416">
        <v>0</v>
      </c>
      <c r="AA1427" s="416">
        <v>0</v>
      </c>
      <c r="AB1427" s="416">
        <v>0</v>
      </c>
      <c r="AC1427" s="416">
        <v>0</v>
      </c>
      <c r="AD1427" s="416">
        <v>0</v>
      </c>
      <c r="AE1427" s="416">
        <v>0</v>
      </c>
      <c r="AF1427" s="416">
        <v>0</v>
      </c>
      <c r="AG1427" s="416">
        <v>0</v>
      </c>
      <c r="AH1427" s="416">
        <v>0</v>
      </c>
      <c r="AI1427" s="416">
        <v>50</v>
      </c>
      <c r="AJ1427" s="416">
        <v>8</v>
      </c>
      <c r="AK1427" s="416">
        <v>14</v>
      </c>
      <c r="AL1427" s="416">
        <v>12</v>
      </c>
      <c r="AM1427" s="416">
        <v>7</v>
      </c>
      <c r="AN1427" s="416">
        <v>5</v>
      </c>
      <c r="AO1427" s="416">
        <v>3</v>
      </c>
      <c r="AP1427" s="416">
        <v>0</v>
      </c>
      <c r="AQ1427" s="416">
        <v>0</v>
      </c>
      <c r="AR1427" s="416">
        <v>49</v>
      </c>
      <c r="AS1427" s="416">
        <v>100</v>
      </c>
      <c r="AT1427" s="416">
        <v>12</v>
      </c>
      <c r="AU1427" s="416">
        <v>25</v>
      </c>
      <c r="AV1427" s="416">
        <v>13</v>
      </c>
      <c r="AW1427" s="416">
        <v>10</v>
      </c>
      <c r="AX1427" s="416">
        <v>4</v>
      </c>
      <c r="AY1427" s="416">
        <v>3</v>
      </c>
      <c r="AZ1427" s="416">
        <v>0</v>
      </c>
      <c r="BA1427" s="416">
        <v>0</v>
      </c>
      <c r="BB1427" s="416">
        <v>67</v>
      </c>
      <c r="BC1427" s="416">
        <v>0</v>
      </c>
      <c r="BD1427" s="416">
        <v>0</v>
      </c>
      <c r="BE1427" s="416">
        <v>0</v>
      </c>
      <c r="BF1427" s="416">
        <v>0</v>
      </c>
      <c r="BG1427" s="416">
        <v>0</v>
      </c>
      <c r="BH1427" s="416">
        <v>0</v>
      </c>
      <c r="BI1427" s="416">
        <v>0</v>
      </c>
      <c r="BJ1427" s="416">
        <v>0</v>
      </c>
      <c r="BK1427" s="416">
        <v>0</v>
      </c>
      <c r="BL1427" s="416">
        <v>0</v>
      </c>
      <c r="BM1427" s="416">
        <v>20</v>
      </c>
      <c r="BN1427" s="416">
        <v>39</v>
      </c>
      <c r="BO1427" s="416">
        <v>25</v>
      </c>
      <c r="BP1427" s="416">
        <v>17</v>
      </c>
      <c r="BQ1427" s="416">
        <v>9</v>
      </c>
      <c r="BR1427" s="416">
        <v>6</v>
      </c>
      <c r="BS1427" s="416">
        <v>0</v>
      </c>
      <c r="BT1427" s="416">
        <v>0</v>
      </c>
      <c r="BU1427" s="416">
        <v>116</v>
      </c>
      <c r="BV1427" s="416">
        <v>117</v>
      </c>
      <c r="BW1427" s="416">
        <v>194</v>
      </c>
      <c r="BX1427" s="416">
        <v>100</v>
      </c>
      <c r="BY1427" s="416">
        <v>57</v>
      </c>
      <c r="BZ1427" s="416">
        <v>37</v>
      </c>
      <c r="CA1427" s="416">
        <v>28</v>
      </c>
      <c r="CB1427" s="416">
        <v>3</v>
      </c>
      <c r="CC1427" s="416">
        <v>1</v>
      </c>
      <c r="CD1427" s="416">
        <v>537</v>
      </c>
      <c r="CE1427" s="416">
        <v>10</v>
      </c>
      <c r="CF1427" s="416">
        <v>0</v>
      </c>
      <c r="CG1427" s="416">
        <v>0</v>
      </c>
      <c r="CH1427" s="416">
        <v>0</v>
      </c>
      <c r="CI1427" s="416">
        <v>0</v>
      </c>
      <c r="CJ1427" s="416">
        <v>0</v>
      </c>
      <c r="CK1427" s="416">
        <v>0</v>
      </c>
      <c r="CL1427" s="416">
        <v>0</v>
      </c>
      <c r="CM1427" s="416">
        <v>0</v>
      </c>
      <c r="CN1427" s="416">
        <v>0</v>
      </c>
      <c r="CO1427" s="416">
        <v>25</v>
      </c>
      <c r="CP1427" s="416">
        <v>0</v>
      </c>
      <c r="CQ1427" s="416">
        <v>0</v>
      </c>
      <c r="CR1427" s="416">
        <v>0</v>
      </c>
      <c r="CS1427" s="416">
        <v>0</v>
      </c>
      <c r="CT1427" s="416">
        <v>0</v>
      </c>
      <c r="CU1427" s="416">
        <v>0</v>
      </c>
      <c r="CV1427" s="416">
        <v>0</v>
      </c>
      <c r="CW1427" s="416">
        <v>0</v>
      </c>
      <c r="CX1427" s="416">
        <v>0</v>
      </c>
      <c r="CY1427" s="416">
        <v>50</v>
      </c>
      <c r="CZ1427" s="416">
        <v>0</v>
      </c>
      <c r="DA1427" s="416">
        <v>0</v>
      </c>
      <c r="DB1427" s="416">
        <v>0</v>
      </c>
      <c r="DC1427" s="416">
        <v>0</v>
      </c>
      <c r="DD1427" s="416">
        <v>0</v>
      </c>
      <c r="DE1427" s="416">
        <v>0</v>
      </c>
      <c r="DF1427" s="416">
        <v>0</v>
      </c>
      <c r="DG1427" s="416">
        <v>0</v>
      </c>
      <c r="DH1427" s="416">
        <v>0</v>
      </c>
      <c r="DI1427" s="416">
        <v>0</v>
      </c>
      <c r="DJ1427" s="416">
        <v>0</v>
      </c>
      <c r="DK1427" s="416">
        <v>0</v>
      </c>
      <c r="DL1427" s="416">
        <v>0</v>
      </c>
      <c r="DM1427" s="416">
        <v>0</v>
      </c>
      <c r="DN1427" s="416">
        <v>0</v>
      </c>
      <c r="DO1427" s="416">
        <v>0</v>
      </c>
      <c r="DP1427" s="416">
        <v>0</v>
      </c>
      <c r="DQ1427" s="416">
        <v>0</v>
      </c>
      <c r="DR1427" s="416">
        <v>0</v>
      </c>
      <c r="DS1427" s="416">
        <v>0</v>
      </c>
      <c r="DT1427" s="416">
        <v>0</v>
      </c>
      <c r="DU1427" s="416">
        <v>0</v>
      </c>
      <c r="DV1427" s="416">
        <v>0</v>
      </c>
      <c r="DW1427" s="416">
        <v>0</v>
      </c>
      <c r="DX1427" s="416">
        <v>0</v>
      </c>
      <c r="DY1427" s="416">
        <v>0</v>
      </c>
      <c r="DZ1427" s="416">
        <v>0</v>
      </c>
      <c r="EA1427" s="416">
        <v>0</v>
      </c>
      <c r="EB1427" s="416">
        <v>0</v>
      </c>
      <c r="EC1427" s="416">
        <v>0</v>
      </c>
      <c r="ED1427" s="416">
        <v>0</v>
      </c>
      <c r="EE1427" s="416">
        <v>0</v>
      </c>
      <c r="EF1427" s="416">
        <v>0</v>
      </c>
      <c r="EG1427" s="416">
        <v>0</v>
      </c>
      <c r="EH1427" s="416">
        <v>0</v>
      </c>
      <c r="EI1427" s="416">
        <v>0</v>
      </c>
      <c r="EJ1427" s="416">
        <v>0</v>
      </c>
      <c r="EK1427" s="416">
        <v>0</v>
      </c>
      <c r="EL1427" s="416">
        <v>10</v>
      </c>
      <c r="EM1427" s="416">
        <v>18</v>
      </c>
      <c r="EN1427" s="416">
        <v>23</v>
      </c>
      <c r="EO1427" s="416">
        <v>14</v>
      </c>
      <c r="EP1427" s="416">
        <v>13</v>
      </c>
      <c r="EQ1427" s="416">
        <v>6</v>
      </c>
      <c r="ER1427" s="416">
        <v>4</v>
      </c>
      <c r="ES1427" s="416">
        <v>5</v>
      </c>
      <c r="ET1427" s="416">
        <v>1</v>
      </c>
      <c r="EU1427" s="416">
        <v>84</v>
      </c>
      <c r="EV1427" s="416">
        <v>50</v>
      </c>
      <c r="EW1427" s="416">
        <v>0</v>
      </c>
      <c r="EX1427" s="416">
        <v>0</v>
      </c>
      <c r="EY1427" s="416">
        <v>0</v>
      </c>
      <c r="EZ1427" s="416">
        <v>0</v>
      </c>
      <c r="FA1427" s="416">
        <v>0</v>
      </c>
      <c r="FB1427" s="416">
        <v>0</v>
      </c>
      <c r="FC1427" s="416">
        <v>0</v>
      </c>
      <c r="FD1427" s="416">
        <v>0</v>
      </c>
      <c r="FE1427" s="416">
        <v>0</v>
      </c>
      <c r="FF1427" s="416">
        <v>100</v>
      </c>
      <c r="FG1427" s="416">
        <v>0</v>
      </c>
      <c r="FH1427" s="416">
        <v>0</v>
      </c>
      <c r="FI1427" s="416">
        <v>0</v>
      </c>
      <c r="FJ1427" s="416">
        <v>0</v>
      </c>
      <c r="FK1427" s="416">
        <v>0</v>
      </c>
      <c r="FL1427" s="416">
        <v>0</v>
      </c>
      <c r="FM1427" s="416">
        <v>0</v>
      </c>
      <c r="FN1427" s="416">
        <v>0</v>
      </c>
      <c r="FO1427" s="416">
        <v>0</v>
      </c>
      <c r="FP1427" s="416">
        <v>0</v>
      </c>
      <c r="FQ1427" s="416">
        <v>0</v>
      </c>
      <c r="FR1427" s="416">
        <v>0</v>
      </c>
      <c r="FS1427" s="416">
        <v>0</v>
      </c>
      <c r="FT1427" s="416">
        <v>0</v>
      </c>
      <c r="FU1427" s="416">
        <v>0</v>
      </c>
      <c r="FV1427" s="416">
        <v>0</v>
      </c>
      <c r="FW1427" s="416">
        <v>0</v>
      </c>
      <c r="FX1427" s="416">
        <v>0</v>
      </c>
      <c r="FY1427" s="416">
        <v>0</v>
      </c>
      <c r="FZ1427" s="416">
        <v>18</v>
      </c>
      <c r="GA1427" s="416">
        <v>23</v>
      </c>
      <c r="GB1427" s="416">
        <v>14</v>
      </c>
      <c r="GC1427" s="416">
        <v>13</v>
      </c>
      <c r="GD1427" s="416">
        <v>6</v>
      </c>
      <c r="GE1427" s="416">
        <v>4</v>
      </c>
      <c r="GF1427" s="416">
        <v>5</v>
      </c>
      <c r="GG1427" s="416">
        <v>1</v>
      </c>
      <c r="GH1427" s="416">
        <v>84</v>
      </c>
    </row>
    <row r="1428" spans="1:190" x14ac:dyDescent="0.2">
      <c r="A1428" s="150" t="s">
        <v>183</v>
      </c>
      <c r="B1428" s="151" t="s">
        <v>284</v>
      </c>
      <c r="C1428" s="152" t="s">
        <v>278</v>
      </c>
      <c r="D1428" s="404" t="s">
        <v>287</v>
      </c>
      <c r="E1428" s="416">
        <v>0</v>
      </c>
      <c r="F1428" s="416">
        <v>720</v>
      </c>
      <c r="G1428" s="416">
        <v>167</v>
      </c>
      <c r="H1428" s="416">
        <v>103</v>
      </c>
      <c r="I1428" s="416">
        <v>42</v>
      </c>
      <c r="J1428" s="416">
        <v>21</v>
      </c>
      <c r="K1428" s="416">
        <v>9</v>
      </c>
      <c r="L1428" s="416">
        <v>11</v>
      </c>
      <c r="M1428" s="416">
        <v>1</v>
      </c>
      <c r="N1428" s="416">
        <v>1074</v>
      </c>
      <c r="O1428" s="416">
        <v>10</v>
      </c>
      <c r="P1428" s="416">
        <v>0</v>
      </c>
      <c r="Q1428" s="416">
        <v>0</v>
      </c>
      <c r="R1428" s="416">
        <v>0</v>
      </c>
      <c r="S1428" s="416">
        <v>0</v>
      </c>
      <c r="T1428" s="416">
        <v>0</v>
      </c>
      <c r="U1428" s="416">
        <v>0</v>
      </c>
      <c r="V1428" s="416">
        <v>0</v>
      </c>
      <c r="W1428" s="416">
        <v>0</v>
      </c>
      <c r="X1428" s="416">
        <v>0</v>
      </c>
      <c r="Y1428" s="416">
        <v>25</v>
      </c>
      <c r="Z1428" s="416">
        <v>0</v>
      </c>
      <c r="AA1428" s="416">
        <v>0</v>
      </c>
      <c r="AB1428" s="416">
        <v>0</v>
      </c>
      <c r="AC1428" s="416">
        <v>0</v>
      </c>
      <c r="AD1428" s="416">
        <v>0</v>
      </c>
      <c r="AE1428" s="416">
        <v>0</v>
      </c>
      <c r="AF1428" s="416">
        <v>0</v>
      </c>
      <c r="AG1428" s="416">
        <v>0</v>
      </c>
      <c r="AH1428" s="416">
        <v>0</v>
      </c>
      <c r="AI1428" s="416">
        <v>50</v>
      </c>
      <c r="AJ1428" s="416">
        <v>0</v>
      </c>
      <c r="AK1428" s="416">
        <v>0</v>
      </c>
      <c r="AL1428" s="416">
        <v>0</v>
      </c>
      <c r="AM1428" s="416">
        <v>0</v>
      </c>
      <c r="AN1428" s="416">
        <v>0</v>
      </c>
      <c r="AO1428" s="416">
        <v>0</v>
      </c>
      <c r="AP1428" s="416">
        <v>0</v>
      </c>
      <c r="AQ1428" s="416">
        <v>0</v>
      </c>
      <c r="AR1428" s="416">
        <v>0</v>
      </c>
      <c r="AS1428" s="416">
        <v>100</v>
      </c>
      <c r="AT1428" s="416">
        <v>598</v>
      </c>
      <c r="AU1428" s="416">
        <v>122</v>
      </c>
      <c r="AV1428" s="416">
        <v>76</v>
      </c>
      <c r="AW1428" s="416">
        <v>26</v>
      </c>
      <c r="AX1428" s="416">
        <v>15</v>
      </c>
      <c r="AY1428" s="416">
        <v>6</v>
      </c>
      <c r="AZ1428" s="416">
        <v>8</v>
      </c>
      <c r="BA1428" s="416">
        <v>1</v>
      </c>
      <c r="BB1428" s="416">
        <v>852</v>
      </c>
      <c r="BC1428" s="416">
        <v>0</v>
      </c>
      <c r="BD1428" s="416">
        <v>0</v>
      </c>
      <c r="BE1428" s="416">
        <v>0</v>
      </c>
      <c r="BF1428" s="416">
        <v>0</v>
      </c>
      <c r="BG1428" s="416">
        <v>0</v>
      </c>
      <c r="BH1428" s="416">
        <v>0</v>
      </c>
      <c r="BI1428" s="416">
        <v>0</v>
      </c>
      <c r="BJ1428" s="416">
        <v>0</v>
      </c>
      <c r="BK1428" s="416">
        <v>0</v>
      </c>
      <c r="BL1428" s="416">
        <v>0</v>
      </c>
      <c r="BM1428" s="416">
        <v>598</v>
      </c>
      <c r="BN1428" s="416">
        <v>122</v>
      </c>
      <c r="BO1428" s="416">
        <v>76</v>
      </c>
      <c r="BP1428" s="416">
        <v>26</v>
      </c>
      <c r="BQ1428" s="416">
        <v>15</v>
      </c>
      <c r="BR1428" s="416">
        <v>6</v>
      </c>
      <c r="BS1428" s="416">
        <v>8</v>
      </c>
      <c r="BT1428" s="416">
        <v>1</v>
      </c>
      <c r="BU1428" s="416">
        <v>852</v>
      </c>
      <c r="BV1428" s="416">
        <v>1318</v>
      </c>
      <c r="BW1428" s="416">
        <v>289</v>
      </c>
      <c r="BX1428" s="416">
        <v>179</v>
      </c>
      <c r="BY1428" s="416">
        <v>68</v>
      </c>
      <c r="BZ1428" s="416">
        <v>36</v>
      </c>
      <c r="CA1428" s="416">
        <v>15</v>
      </c>
      <c r="CB1428" s="416">
        <v>19</v>
      </c>
      <c r="CC1428" s="416">
        <v>2</v>
      </c>
      <c r="CD1428" s="416">
        <v>1926</v>
      </c>
      <c r="CE1428" s="416">
        <v>10</v>
      </c>
      <c r="CF1428" s="416">
        <v>0</v>
      </c>
      <c r="CG1428" s="416">
        <v>0</v>
      </c>
      <c r="CH1428" s="416">
        <v>0</v>
      </c>
      <c r="CI1428" s="416">
        <v>0</v>
      </c>
      <c r="CJ1428" s="416">
        <v>0</v>
      </c>
      <c r="CK1428" s="416">
        <v>0</v>
      </c>
      <c r="CL1428" s="416">
        <v>0</v>
      </c>
      <c r="CM1428" s="416">
        <v>0</v>
      </c>
      <c r="CN1428" s="416">
        <v>0</v>
      </c>
      <c r="CO1428" s="416">
        <v>25</v>
      </c>
      <c r="CP1428" s="416">
        <v>0</v>
      </c>
      <c r="CQ1428" s="416">
        <v>0</v>
      </c>
      <c r="CR1428" s="416">
        <v>0</v>
      </c>
      <c r="CS1428" s="416">
        <v>0</v>
      </c>
      <c r="CT1428" s="416">
        <v>0</v>
      </c>
      <c r="CU1428" s="416">
        <v>0</v>
      </c>
      <c r="CV1428" s="416">
        <v>0</v>
      </c>
      <c r="CW1428" s="416">
        <v>0</v>
      </c>
      <c r="CX1428" s="416">
        <v>0</v>
      </c>
      <c r="CY1428" s="416">
        <v>50</v>
      </c>
      <c r="CZ1428" s="416">
        <v>337</v>
      </c>
      <c r="DA1428" s="416">
        <v>78</v>
      </c>
      <c r="DB1428" s="416">
        <v>24</v>
      </c>
      <c r="DC1428" s="416">
        <v>18</v>
      </c>
      <c r="DD1428" s="416">
        <v>12</v>
      </c>
      <c r="DE1428" s="416">
        <v>3</v>
      </c>
      <c r="DF1428" s="416">
        <v>4</v>
      </c>
      <c r="DG1428" s="416">
        <v>2</v>
      </c>
      <c r="DH1428" s="416">
        <v>478</v>
      </c>
      <c r="DI1428" s="416">
        <v>0</v>
      </c>
      <c r="DJ1428" s="416">
        <v>0</v>
      </c>
      <c r="DK1428" s="416">
        <v>0</v>
      </c>
      <c r="DL1428" s="416">
        <v>0</v>
      </c>
      <c r="DM1428" s="416">
        <v>0</v>
      </c>
      <c r="DN1428" s="416">
        <v>0</v>
      </c>
      <c r="DO1428" s="416">
        <v>0</v>
      </c>
      <c r="DP1428" s="416">
        <v>0</v>
      </c>
      <c r="DQ1428" s="416">
        <v>0</v>
      </c>
      <c r="DR1428" s="416">
        <v>0</v>
      </c>
      <c r="DS1428" s="416">
        <v>337</v>
      </c>
      <c r="DT1428" s="416">
        <v>78</v>
      </c>
      <c r="DU1428" s="416">
        <v>24</v>
      </c>
      <c r="DV1428" s="416">
        <v>18</v>
      </c>
      <c r="DW1428" s="416">
        <v>12</v>
      </c>
      <c r="DX1428" s="416">
        <v>3</v>
      </c>
      <c r="DY1428" s="416">
        <v>4</v>
      </c>
      <c r="DZ1428" s="416">
        <v>2</v>
      </c>
      <c r="EA1428" s="416">
        <v>478</v>
      </c>
      <c r="EB1428" s="416">
        <v>0</v>
      </c>
      <c r="EC1428" s="416">
        <v>105</v>
      </c>
      <c r="ED1428" s="416">
        <v>24</v>
      </c>
      <c r="EE1428" s="416">
        <v>21</v>
      </c>
      <c r="EF1428" s="416">
        <v>10</v>
      </c>
      <c r="EG1428" s="416">
        <v>3</v>
      </c>
      <c r="EH1428" s="416">
        <v>3</v>
      </c>
      <c r="EI1428" s="416">
        <v>2</v>
      </c>
      <c r="EJ1428" s="416">
        <v>0</v>
      </c>
      <c r="EK1428" s="416">
        <v>168</v>
      </c>
      <c r="EL1428" s="416">
        <v>10</v>
      </c>
      <c r="EM1428" s="416">
        <v>0</v>
      </c>
      <c r="EN1428" s="416">
        <v>0</v>
      </c>
      <c r="EO1428" s="416">
        <v>0</v>
      </c>
      <c r="EP1428" s="416">
        <v>0</v>
      </c>
      <c r="EQ1428" s="416">
        <v>0</v>
      </c>
      <c r="ER1428" s="416">
        <v>0</v>
      </c>
      <c r="ES1428" s="416">
        <v>0</v>
      </c>
      <c r="ET1428" s="416">
        <v>0</v>
      </c>
      <c r="EU1428" s="416">
        <v>0</v>
      </c>
      <c r="EV1428" s="416">
        <v>50</v>
      </c>
      <c r="EW1428" s="416">
        <v>0</v>
      </c>
      <c r="EX1428" s="416">
        <v>0</v>
      </c>
      <c r="EY1428" s="416">
        <v>0</v>
      </c>
      <c r="EZ1428" s="416">
        <v>0</v>
      </c>
      <c r="FA1428" s="416">
        <v>0</v>
      </c>
      <c r="FB1428" s="416">
        <v>0</v>
      </c>
      <c r="FC1428" s="416">
        <v>0</v>
      </c>
      <c r="FD1428" s="416">
        <v>0</v>
      </c>
      <c r="FE1428" s="416">
        <v>0</v>
      </c>
      <c r="FF1428" s="416">
        <v>100</v>
      </c>
      <c r="FG1428" s="416">
        <v>0</v>
      </c>
      <c r="FH1428" s="416">
        <v>0</v>
      </c>
      <c r="FI1428" s="416">
        <v>0</v>
      </c>
      <c r="FJ1428" s="416">
        <v>0</v>
      </c>
      <c r="FK1428" s="416">
        <v>0</v>
      </c>
      <c r="FL1428" s="416">
        <v>0</v>
      </c>
      <c r="FM1428" s="416">
        <v>0</v>
      </c>
      <c r="FN1428" s="416">
        <v>0</v>
      </c>
      <c r="FO1428" s="416">
        <v>0</v>
      </c>
      <c r="FP1428" s="416">
        <v>0</v>
      </c>
      <c r="FQ1428" s="416">
        <v>0</v>
      </c>
      <c r="FR1428" s="416">
        <v>0</v>
      </c>
      <c r="FS1428" s="416">
        <v>0</v>
      </c>
      <c r="FT1428" s="416">
        <v>0</v>
      </c>
      <c r="FU1428" s="416">
        <v>0</v>
      </c>
      <c r="FV1428" s="416">
        <v>0</v>
      </c>
      <c r="FW1428" s="416">
        <v>0</v>
      </c>
      <c r="FX1428" s="416">
        <v>0</v>
      </c>
      <c r="FY1428" s="416">
        <v>0</v>
      </c>
      <c r="FZ1428" s="416">
        <v>105</v>
      </c>
      <c r="GA1428" s="416">
        <v>24</v>
      </c>
      <c r="GB1428" s="416">
        <v>21</v>
      </c>
      <c r="GC1428" s="416">
        <v>10</v>
      </c>
      <c r="GD1428" s="416">
        <v>3</v>
      </c>
      <c r="GE1428" s="416">
        <v>3</v>
      </c>
      <c r="GF1428" s="416">
        <v>2</v>
      </c>
      <c r="GG1428" s="416">
        <v>0</v>
      </c>
      <c r="GH1428" s="416">
        <v>168</v>
      </c>
    </row>
    <row r="1429" spans="1:190" x14ac:dyDescent="0.2">
      <c r="A1429" s="150" t="s">
        <v>184</v>
      </c>
      <c r="B1429" s="151" t="s">
        <v>284</v>
      </c>
      <c r="C1429" s="152" t="s">
        <v>278</v>
      </c>
      <c r="D1429" s="404" t="s">
        <v>288</v>
      </c>
      <c r="E1429" s="416">
        <v>0</v>
      </c>
      <c r="F1429" s="416">
        <v>1506</v>
      </c>
      <c r="G1429" s="416">
        <v>336</v>
      </c>
      <c r="H1429" s="416">
        <v>162</v>
      </c>
      <c r="I1429" s="416">
        <v>63</v>
      </c>
      <c r="J1429" s="416">
        <v>14</v>
      </c>
      <c r="K1429" s="416">
        <v>11</v>
      </c>
      <c r="L1429" s="416">
        <v>3</v>
      </c>
      <c r="M1429" s="416">
        <v>3</v>
      </c>
      <c r="N1429" s="416">
        <v>2098</v>
      </c>
      <c r="O1429" s="416">
        <v>10</v>
      </c>
      <c r="P1429" s="416">
        <v>0</v>
      </c>
      <c r="Q1429" s="416">
        <v>0</v>
      </c>
      <c r="R1429" s="416">
        <v>0</v>
      </c>
      <c r="S1429" s="416">
        <v>0</v>
      </c>
      <c r="T1429" s="416">
        <v>0</v>
      </c>
      <c r="U1429" s="416">
        <v>0</v>
      </c>
      <c r="V1429" s="416">
        <v>0</v>
      </c>
      <c r="W1429" s="416">
        <v>0</v>
      </c>
      <c r="X1429" s="416">
        <v>0</v>
      </c>
      <c r="Y1429" s="416">
        <v>25</v>
      </c>
      <c r="Z1429" s="416">
        <v>0</v>
      </c>
      <c r="AA1429" s="416">
        <v>0</v>
      </c>
      <c r="AB1429" s="416">
        <v>0</v>
      </c>
      <c r="AC1429" s="416">
        <v>0</v>
      </c>
      <c r="AD1429" s="416">
        <v>0</v>
      </c>
      <c r="AE1429" s="416">
        <v>0</v>
      </c>
      <c r="AF1429" s="416">
        <v>0</v>
      </c>
      <c r="AG1429" s="416">
        <v>0</v>
      </c>
      <c r="AH1429" s="416">
        <v>0</v>
      </c>
      <c r="AI1429" s="416">
        <v>50</v>
      </c>
      <c r="AJ1429" s="416">
        <v>126</v>
      </c>
      <c r="AK1429" s="416">
        <v>57</v>
      </c>
      <c r="AL1429" s="416">
        <v>38</v>
      </c>
      <c r="AM1429" s="416">
        <v>7</v>
      </c>
      <c r="AN1429" s="416">
        <v>3</v>
      </c>
      <c r="AO1429" s="416">
        <v>1</v>
      </c>
      <c r="AP1429" s="416">
        <v>2</v>
      </c>
      <c r="AQ1429" s="416">
        <v>0</v>
      </c>
      <c r="AR1429" s="416">
        <v>234</v>
      </c>
      <c r="AS1429" s="416">
        <v>100</v>
      </c>
      <c r="AT1429" s="416">
        <v>632</v>
      </c>
      <c r="AU1429" s="416">
        <v>193</v>
      </c>
      <c r="AV1429" s="416">
        <v>77</v>
      </c>
      <c r="AW1429" s="416">
        <v>16</v>
      </c>
      <c r="AX1429" s="416">
        <v>12</v>
      </c>
      <c r="AY1429" s="416">
        <v>7</v>
      </c>
      <c r="AZ1429" s="416">
        <v>2</v>
      </c>
      <c r="BA1429" s="416">
        <v>0</v>
      </c>
      <c r="BB1429" s="416">
        <v>939</v>
      </c>
      <c r="BC1429" s="416">
        <v>0</v>
      </c>
      <c r="BD1429" s="416">
        <v>0</v>
      </c>
      <c r="BE1429" s="416">
        <v>0</v>
      </c>
      <c r="BF1429" s="416">
        <v>0</v>
      </c>
      <c r="BG1429" s="416">
        <v>0</v>
      </c>
      <c r="BH1429" s="416">
        <v>0</v>
      </c>
      <c r="BI1429" s="416">
        <v>0</v>
      </c>
      <c r="BJ1429" s="416">
        <v>0</v>
      </c>
      <c r="BK1429" s="416">
        <v>0</v>
      </c>
      <c r="BL1429" s="416">
        <v>0</v>
      </c>
      <c r="BM1429" s="416">
        <v>758</v>
      </c>
      <c r="BN1429" s="416">
        <v>250</v>
      </c>
      <c r="BO1429" s="416">
        <v>115</v>
      </c>
      <c r="BP1429" s="416">
        <v>23</v>
      </c>
      <c r="BQ1429" s="416">
        <v>15</v>
      </c>
      <c r="BR1429" s="416">
        <v>8</v>
      </c>
      <c r="BS1429" s="416">
        <v>4</v>
      </c>
      <c r="BT1429" s="416">
        <v>0</v>
      </c>
      <c r="BU1429" s="416">
        <v>1173</v>
      </c>
      <c r="BV1429" s="416">
        <v>2264</v>
      </c>
      <c r="BW1429" s="416">
        <v>586</v>
      </c>
      <c r="BX1429" s="416">
        <v>277</v>
      </c>
      <c r="BY1429" s="416">
        <v>86</v>
      </c>
      <c r="BZ1429" s="416">
        <v>29</v>
      </c>
      <c r="CA1429" s="416">
        <v>19</v>
      </c>
      <c r="CB1429" s="416">
        <v>7</v>
      </c>
      <c r="CC1429" s="416">
        <v>3</v>
      </c>
      <c r="CD1429" s="416">
        <v>3271</v>
      </c>
      <c r="CE1429" s="416">
        <v>10</v>
      </c>
      <c r="CF1429" s="416">
        <v>0</v>
      </c>
      <c r="CG1429" s="416">
        <v>0</v>
      </c>
      <c r="CH1429" s="416">
        <v>0</v>
      </c>
      <c r="CI1429" s="416">
        <v>0</v>
      </c>
      <c r="CJ1429" s="416">
        <v>0</v>
      </c>
      <c r="CK1429" s="416">
        <v>0</v>
      </c>
      <c r="CL1429" s="416">
        <v>0</v>
      </c>
      <c r="CM1429" s="416">
        <v>0</v>
      </c>
      <c r="CN1429" s="416">
        <v>0</v>
      </c>
      <c r="CO1429" s="416">
        <v>25</v>
      </c>
      <c r="CP1429" s="416">
        <v>0</v>
      </c>
      <c r="CQ1429" s="416">
        <v>0</v>
      </c>
      <c r="CR1429" s="416">
        <v>0</v>
      </c>
      <c r="CS1429" s="416">
        <v>0</v>
      </c>
      <c r="CT1429" s="416">
        <v>0</v>
      </c>
      <c r="CU1429" s="416">
        <v>0</v>
      </c>
      <c r="CV1429" s="416">
        <v>0</v>
      </c>
      <c r="CW1429" s="416">
        <v>0</v>
      </c>
      <c r="CX1429" s="416">
        <v>0</v>
      </c>
      <c r="CY1429" s="416">
        <v>50</v>
      </c>
      <c r="CZ1429" s="416">
        <v>0</v>
      </c>
      <c r="DA1429" s="416">
        <v>0</v>
      </c>
      <c r="DB1429" s="416">
        <v>0</v>
      </c>
      <c r="DC1429" s="416">
        <v>0</v>
      </c>
      <c r="DD1429" s="416">
        <v>0</v>
      </c>
      <c r="DE1429" s="416">
        <v>0</v>
      </c>
      <c r="DF1429" s="416">
        <v>0</v>
      </c>
      <c r="DG1429" s="416">
        <v>0</v>
      </c>
      <c r="DH1429" s="416">
        <v>0</v>
      </c>
      <c r="DI1429" s="416">
        <v>0</v>
      </c>
      <c r="DJ1429" s="416">
        <v>0</v>
      </c>
      <c r="DK1429" s="416">
        <v>0</v>
      </c>
      <c r="DL1429" s="416">
        <v>0</v>
      </c>
      <c r="DM1429" s="416">
        <v>0</v>
      </c>
      <c r="DN1429" s="416">
        <v>0</v>
      </c>
      <c r="DO1429" s="416">
        <v>0</v>
      </c>
      <c r="DP1429" s="416">
        <v>0</v>
      </c>
      <c r="DQ1429" s="416">
        <v>0</v>
      </c>
      <c r="DR1429" s="416">
        <v>0</v>
      </c>
      <c r="DS1429" s="416">
        <v>0</v>
      </c>
      <c r="DT1429" s="416">
        <v>0</v>
      </c>
      <c r="DU1429" s="416">
        <v>0</v>
      </c>
      <c r="DV1429" s="416">
        <v>0</v>
      </c>
      <c r="DW1429" s="416">
        <v>0</v>
      </c>
      <c r="DX1429" s="416">
        <v>0</v>
      </c>
      <c r="DY1429" s="416">
        <v>0</v>
      </c>
      <c r="DZ1429" s="416">
        <v>0</v>
      </c>
      <c r="EA1429" s="416">
        <v>0</v>
      </c>
      <c r="EB1429" s="416">
        <v>0</v>
      </c>
      <c r="EC1429" s="416">
        <v>225</v>
      </c>
      <c r="ED1429" s="416">
        <v>173</v>
      </c>
      <c r="EE1429" s="416">
        <v>94</v>
      </c>
      <c r="EF1429" s="416">
        <v>33</v>
      </c>
      <c r="EG1429" s="416">
        <v>20</v>
      </c>
      <c r="EH1429" s="416">
        <v>3</v>
      </c>
      <c r="EI1429" s="416">
        <v>3</v>
      </c>
      <c r="EJ1429" s="416">
        <v>0</v>
      </c>
      <c r="EK1429" s="416">
        <v>551</v>
      </c>
      <c r="EL1429" s="416">
        <v>10</v>
      </c>
      <c r="EM1429" s="416">
        <v>0</v>
      </c>
      <c r="EN1429" s="416">
        <v>0</v>
      </c>
      <c r="EO1429" s="416">
        <v>0</v>
      </c>
      <c r="EP1429" s="416">
        <v>0</v>
      </c>
      <c r="EQ1429" s="416">
        <v>0</v>
      </c>
      <c r="ER1429" s="416">
        <v>0</v>
      </c>
      <c r="ES1429" s="416">
        <v>0</v>
      </c>
      <c r="ET1429" s="416">
        <v>0</v>
      </c>
      <c r="EU1429" s="416">
        <v>0</v>
      </c>
      <c r="EV1429" s="416">
        <v>50</v>
      </c>
      <c r="EW1429" s="416">
        <v>0</v>
      </c>
      <c r="EX1429" s="416">
        <v>0</v>
      </c>
      <c r="EY1429" s="416">
        <v>0</v>
      </c>
      <c r="EZ1429" s="416">
        <v>1</v>
      </c>
      <c r="FA1429" s="416">
        <v>0</v>
      </c>
      <c r="FB1429" s="416">
        <v>0</v>
      </c>
      <c r="FC1429" s="416">
        <v>0</v>
      </c>
      <c r="FD1429" s="416">
        <v>0</v>
      </c>
      <c r="FE1429" s="416">
        <v>1</v>
      </c>
      <c r="FF1429" s="416">
        <v>100</v>
      </c>
      <c r="FG1429" s="416">
        <v>0</v>
      </c>
      <c r="FH1429" s="416">
        <v>0</v>
      </c>
      <c r="FI1429" s="416">
        <v>0</v>
      </c>
      <c r="FJ1429" s="416">
        <v>0</v>
      </c>
      <c r="FK1429" s="416">
        <v>0</v>
      </c>
      <c r="FL1429" s="416">
        <v>0</v>
      </c>
      <c r="FM1429" s="416">
        <v>0</v>
      </c>
      <c r="FN1429" s="416">
        <v>0</v>
      </c>
      <c r="FO1429" s="416">
        <v>0</v>
      </c>
      <c r="FP1429" s="416">
        <v>0</v>
      </c>
      <c r="FQ1429" s="416">
        <v>0</v>
      </c>
      <c r="FR1429" s="416">
        <v>0</v>
      </c>
      <c r="FS1429" s="416">
        <v>0</v>
      </c>
      <c r="FT1429" s="416">
        <v>0</v>
      </c>
      <c r="FU1429" s="416">
        <v>0</v>
      </c>
      <c r="FV1429" s="416">
        <v>0</v>
      </c>
      <c r="FW1429" s="416">
        <v>0</v>
      </c>
      <c r="FX1429" s="416">
        <v>0</v>
      </c>
      <c r="FY1429" s="416">
        <v>0</v>
      </c>
      <c r="FZ1429" s="416">
        <v>225</v>
      </c>
      <c r="GA1429" s="416">
        <v>173</v>
      </c>
      <c r="GB1429" s="416">
        <v>94</v>
      </c>
      <c r="GC1429" s="416">
        <v>34</v>
      </c>
      <c r="GD1429" s="416">
        <v>20</v>
      </c>
      <c r="GE1429" s="416">
        <v>3</v>
      </c>
      <c r="GF1429" s="416">
        <v>3</v>
      </c>
      <c r="GG1429" s="416">
        <v>0</v>
      </c>
      <c r="GH1429" s="416">
        <v>552</v>
      </c>
    </row>
    <row r="1430" spans="1:190" x14ac:dyDescent="0.2">
      <c r="A1430" s="150" t="s">
        <v>186</v>
      </c>
      <c r="B1430" s="151" t="s">
        <v>276</v>
      </c>
      <c r="C1430" s="152" t="s">
        <v>279</v>
      </c>
      <c r="D1430" s="404" t="s">
        <v>185</v>
      </c>
      <c r="E1430" s="416">
        <v>0</v>
      </c>
      <c r="F1430" s="416">
        <v>635</v>
      </c>
      <c r="G1430" s="416">
        <v>91</v>
      </c>
      <c r="H1430" s="416">
        <v>66</v>
      </c>
      <c r="I1430" s="416">
        <v>46</v>
      </c>
      <c r="J1430" s="416">
        <v>12</v>
      </c>
      <c r="K1430" s="416">
        <v>6</v>
      </c>
      <c r="L1430" s="416">
        <v>1</v>
      </c>
      <c r="M1430" s="416">
        <v>0</v>
      </c>
      <c r="N1430" s="416">
        <v>857</v>
      </c>
      <c r="O1430" s="416">
        <v>10</v>
      </c>
      <c r="P1430" s="416">
        <v>0</v>
      </c>
      <c r="Q1430" s="416">
        <v>0</v>
      </c>
      <c r="R1430" s="416">
        <v>0</v>
      </c>
      <c r="S1430" s="416">
        <v>0</v>
      </c>
      <c r="T1430" s="416">
        <v>0</v>
      </c>
      <c r="U1430" s="416">
        <v>0</v>
      </c>
      <c r="V1430" s="416">
        <v>0</v>
      </c>
      <c r="W1430" s="416">
        <v>0</v>
      </c>
      <c r="X1430" s="416">
        <v>0</v>
      </c>
      <c r="Y1430" s="416">
        <v>25</v>
      </c>
      <c r="Z1430" s="416">
        <v>0</v>
      </c>
      <c r="AA1430" s="416">
        <v>0</v>
      </c>
      <c r="AB1430" s="416">
        <v>0</v>
      </c>
      <c r="AC1430" s="416">
        <v>0</v>
      </c>
      <c r="AD1430" s="416">
        <v>0</v>
      </c>
      <c r="AE1430" s="416">
        <v>0</v>
      </c>
      <c r="AF1430" s="416">
        <v>0</v>
      </c>
      <c r="AG1430" s="416">
        <v>0</v>
      </c>
      <c r="AH1430" s="416">
        <v>0</v>
      </c>
      <c r="AI1430" s="416">
        <v>50</v>
      </c>
      <c r="AJ1430" s="416">
        <v>0</v>
      </c>
      <c r="AK1430" s="416">
        <v>0</v>
      </c>
      <c r="AL1430" s="416">
        <v>0</v>
      </c>
      <c r="AM1430" s="416">
        <v>0</v>
      </c>
      <c r="AN1430" s="416">
        <v>0</v>
      </c>
      <c r="AO1430" s="416">
        <v>0</v>
      </c>
      <c r="AP1430" s="416">
        <v>0</v>
      </c>
      <c r="AQ1430" s="416">
        <v>0</v>
      </c>
      <c r="AR1430" s="416">
        <v>0</v>
      </c>
      <c r="AS1430" s="416">
        <v>100</v>
      </c>
      <c r="AT1430" s="416">
        <v>308</v>
      </c>
      <c r="AU1430" s="416">
        <v>46</v>
      </c>
      <c r="AV1430" s="416">
        <v>23</v>
      </c>
      <c r="AW1430" s="416">
        <v>11</v>
      </c>
      <c r="AX1430" s="416">
        <v>6</v>
      </c>
      <c r="AY1430" s="416">
        <v>1</v>
      </c>
      <c r="AZ1430" s="416">
        <v>0</v>
      </c>
      <c r="BA1430" s="416">
        <v>0</v>
      </c>
      <c r="BB1430" s="416">
        <v>395</v>
      </c>
      <c r="BC1430" s="416">
        <v>0</v>
      </c>
      <c r="BD1430" s="416">
        <v>0</v>
      </c>
      <c r="BE1430" s="416">
        <v>0</v>
      </c>
      <c r="BF1430" s="416">
        <v>0</v>
      </c>
      <c r="BG1430" s="416">
        <v>0</v>
      </c>
      <c r="BH1430" s="416">
        <v>0</v>
      </c>
      <c r="BI1430" s="416">
        <v>0</v>
      </c>
      <c r="BJ1430" s="416">
        <v>0</v>
      </c>
      <c r="BK1430" s="416">
        <v>0</v>
      </c>
      <c r="BL1430" s="416">
        <v>0</v>
      </c>
      <c r="BM1430" s="416">
        <v>308</v>
      </c>
      <c r="BN1430" s="416">
        <v>46</v>
      </c>
      <c r="BO1430" s="416">
        <v>23</v>
      </c>
      <c r="BP1430" s="416">
        <v>11</v>
      </c>
      <c r="BQ1430" s="416">
        <v>6</v>
      </c>
      <c r="BR1430" s="416">
        <v>1</v>
      </c>
      <c r="BS1430" s="416">
        <v>0</v>
      </c>
      <c r="BT1430" s="416">
        <v>0</v>
      </c>
      <c r="BU1430" s="416">
        <v>395</v>
      </c>
      <c r="BV1430" s="416">
        <v>943</v>
      </c>
      <c r="BW1430" s="416">
        <v>137</v>
      </c>
      <c r="BX1430" s="416">
        <v>89</v>
      </c>
      <c r="BY1430" s="416">
        <v>57</v>
      </c>
      <c r="BZ1430" s="416">
        <v>18</v>
      </c>
      <c r="CA1430" s="416">
        <v>7</v>
      </c>
      <c r="CB1430" s="416">
        <v>1</v>
      </c>
      <c r="CC1430" s="416">
        <v>0</v>
      </c>
      <c r="CD1430" s="416">
        <v>1252</v>
      </c>
      <c r="CE1430" s="416">
        <v>10</v>
      </c>
      <c r="CF1430" s="416">
        <v>0</v>
      </c>
      <c r="CG1430" s="416">
        <v>0</v>
      </c>
      <c r="CH1430" s="416">
        <v>0</v>
      </c>
      <c r="CI1430" s="416">
        <v>0</v>
      </c>
      <c r="CJ1430" s="416">
        <v>0</v>
      </c>
      <c r="CK1430" s="416">
        <v>0</v>
      </c>
      <c r="CL1430" s="416">
        <v>0</v>
      </c>
      <c r="CM1430" s="416">
        <v>0</v>
      </c>
      <c r="CN1430" s="416">
        <v>0</v>
      </c>
      <c r="CO1430" s="416">
        <v>25</v>
      </c>
      <c r="CP1430" s="416">
        <v>0</v>
      </c>
      <c r="CQ1430" s="416">
        <v>0</v>
      </c>
      <c r="CR1430" s="416">
        <v>0</v>
      </c>
      <c r="CS1430" s="416">
        <v>0</v>
      </c>
      <c r="CT1430" s="416">
        <v>0</v>
      </c>
      <c r="CU1430" s="416">
        <v>0</v>
      </c>
      <c r="CV1430" s="416">
        <v>0</v>
      </c>
      <c r="CW1430" s="416">
        <v>0</v>
      </c>
      <c r="CX1430" s="416">
        <v>0</v>
      </c>
      <c r="CY1430" s="416">
        <v>50</v>
      </c>
      <c r="CZ1430" s="416">
        <v>0</v>
      </c>
      <c r="DA1430" s="416">
        <v>0</v>
      </c>
      <c r="DB1430" s="416">
        <v>0</v>
      </c>
      <c r="DC1430" s="416">
        <v>0</v>
      </c>
      <c r="DD1430" s="416">
        <v>0</v>
      </c>
      <c r="DE1430" s="416">
        <v>0</v>
      </c>
      <c r="DF1430" s="416">
        <v>0</v>
      </c>
      <c r="DG1430" s="416">
        <v>0</v>
      </c>
      <c r="DH1430" s="416">
        <v>0</v>
      </c>
      <c r="DI1430" s="416">
        <v>0</v>
      </c>
      <c r="DJ1430" s="416">
        <v>0</v>
      </c>
      <c r="DK1430" s="416">
        <v>0</v>
      </c>
      <c r="DL1430" s="416">
        <v>0</v>
      </c>
      <c r="DM1430" s="416">
        <v>0</v>
      </c>
      <c r="DN1430" s="416">
        <v>0</v>
      </c>
      <c r="DO1430" s="416">
        <v>0</v>
      </c>
      <c r="DP1430" s="416">
        <v>0</v>
      </c>
      <c r="DQ1430" s="416">
        <v>0</v>
      </c>
      <c r="DR1430" s="416">
        <v>0</v>
      </c>
      <c r="DS1430" s="416">
        <v>0</v>
      </c>
      <c r="DT1430" s="416">
        <v>0</v>
      </c>
      <c r="DU1430" s="416">
        <v>0</v>
      </c>
      <c r="DV1430" s="416">
        <v>0</v>
      </c>
      <c r="DW1430" s="416">
        <v>0</v>
      </c>
      <c r="DX1430" s="416">
        <v>0</v>
      </c>
      <c r="DY1430" s="416">
        <v>0</v>
      </c>
      <c r="DZ1430" s="416">
        <v>0</v>
      </c>
      <c r="EA1430" s="416">
        <v>0</v>
      </c>
      <c r="EB1430" s="416">
        <v>0</v>
      </c>
      <c r="EC1430" s="416">
        <v>51</v>
      </c>
      <c r="ED1430" s="416">
        <v>18</v>
      </c>
      <c r="EE1430" s="416">
        <v>15</v>
      </c>
      <c r="EF1430" s="416">
        <v>10</v>
      </c>
      <c r="EG1430" s="416">
        <v>2</v>
      </c>
      <c r="EH1430" s="416">
        <v>0</v>
      </c>
      <c r="EI1430" s="416">
        <v>6</v>
      </c>
      <c r="EJ1430" s="416">
        <v>0</v>
      </c>
      <c r="EK1430" s="416">
        <v>102</v>
      </c>
      <c r="EL1430" s="416">
        <v>10</v>
      </c>
      <c r="EM1430" s="416">
        <v>0</v>
      </c>
      <c r="EN1430" s="416">
        <v>0</v>
      </c>
      <c r="EO1430" s="416">
        <v>0</v>
      </c>
      <c r="EP1430" s="416">
        <v>0</v>
      </c>
      <c r="EQ1430" s="416">
        <v>0</v>
      </c>
      <c r="ER1430" s="416">
        <v>0</v>
      </c>
      <c r="ES1430" s="416">
        <v>0</v>
      </c>
      <c r="ET1430" s="416">
        <v>0</v>
      </c>
      <c r="EU1430" s="416">
        <v>0</v>
      </c>
      <c r="EV1430" s="416">
        <v>50</v>
      </c>
      <c r="EW1430" s="416">
        <v>3</v>
      </c>
      <c r="EX1430" s="416">
        <v>1</v>
      </c>
      <c r="EY1430" s="416">
        <v>1</v>
      </c>
      <c r="EZ1430" s="416">
        <v>1</v>
      </c>
      <c r="FA1430" s="416">
        <v>0</v>
      </c>
      <c r="FB1430" s="416">
        <v>0</v>
      </c>
      <c r="FC1430" s="416">
        <v>0</v>
      </c>
      <c r="FD1430" s="416">
        <v>0</v>
      </c>
      <c r="FE1430" s="416">
        <v>6</v>
      </c>
      <c r="FF1430" s="416">
        <v>100</v>
      </c>
      <c r="FG1430" s="416">
        <v>0</v>
      </c>
      <c r="FH1430" s="416">
        <v>0</v>
      </c>
      <c r="FI1430" s="416">
        <v>0</v>
      </c>
      <c r="FJ1430" s="416">
        <v>0</v>
      </c>
      <c r="FK1430" s="416">
        <v>0</v>
      </c>
      <c r="FL1430" s="416">
        <v>0</v>
      </c>
      <c r="FM1430" s="416">
        <v>0</v>
      </c>
      <c r="FN1430" s="416">
        <v>0</v>
      </c>
      <c r="FO1430" s="416">
        <v>0</v>
      </c>
      <c r="FP1430" s="416">
        <v>0</v>
      </c>
      <c r="FQ1430" s="416">
        <v>0</v>
      </c>
      <c r="FR1430" s="416">
        <v>0</v>
      </c>
      <c r="FS1430" s="416">
        <v>0</v>
      </c>
      <c r="FT1430" s="416">
        <v>0</v>
      </c>
      <c r="FU1430" s="416">
        <v>0</v>
      </c>
      <c r="FV1430" s="416">
        <v>0</v>
      </c>
      <c r="FW1430" s="416">
        <v>0</v>
      </c>
      <c r="FX1430" s="416">
        <v>0</v>
      </c>
      <c r="FY1430" s="416">
        <v>0</v>
      </c>
      <c r="FZ1430" s="416">
        <v>54</v>
      </c>
      <c r="GA1430" s="416">
        <v>19</v>
      </c>
      <c r="GB1430" s="416">
        <v>16</v>
      </c>
      <c r="GC1430" s="416">
        <v>11</v>
      </c>
      <c r="GD1430" s="416">
        <v>2</v>
      </c>
      <c r="GE1430" s="416">
        <v>0</v>
      </c>
      <c r="GF1430" s="416">
        <v>6</v>
      </c>
      <c r="GG1430" s="416">
        <v>0</v>
      </c>
      <c r="GH1430" s="416">
        <v>108</v>
      </c>
    </row>
    <row r="1431" spans="1:190" x14ac:dyDescent="0.2">
      <c r="A1431" s="150" t="s">
        <v>188</v>
      </c>
      <c r="B1431" s="151" t="s">
        <v>282</v>
      </c>
      <c r="C1431" s="152" t="s">
        <v>278</v>
      </c>
      <c r="D1431" s="404" t="s">
        <v>187</v>
      </c>
      <c r="E1431" s="416">
        <v>0</v>
      </c>
      <c r="F1431" s="416">
        <v>748</v>
      </c>
      <c r="G1431" s="416">
        <v>211</v>
      </c>
      <c r="H1431" s="416">
        <v>108</v>
      </c>
      <c r="I1431" s="416">
        <v>53</v>
      </c>
      <c r="J1431" s="416">
        <v>31</v>
      </c>
      <c r="K1431" s="416">
        <v>13</v>
      </c>
      <c r="L1431" s="416">
        <v>14</v>
      </c>
      <c r="M1431" s="416">
        <v>2</v>
      </c>
      <c r="N1431" s="416">
        <v>1180</v>
      </c>
      <c r="O1431" s="416">
        <v>10</v>
      </c>
      <c r="P1431" s="416">
        <v>0</v>
      </c>
      <c r="Q1431" s="416">
        <v>0</v>
      </c>
      <c r="R1431" s="416">
        <v>0</v>
      </c>
      <c r="S1431" s="416">
        <v>0</v>
      </c>
      <c r="T1431" s="416">
        <v>0</v>
      </c>
      <c r="U1431" s="416">
        <v>0</v>
      </c>
      <c r="V1431" s="416">
        <v>0</v>
      </c>
      <c r="W1431" s="416">
        <v>0</v>
      </c>
      <c r="X1431" s="416">
        <v>0</v>
      </c>
      <c r="Y1431" s="416">
        <v>25</v>
      </c>
      <c r="Z1431" s="416">
        <v>390</v>
      </c>
      <c r="AA1431" s="416">
        <v>91</v>
      </c>
      <c r="AB1431" s="416">
        <v>68</v>
      </c>
      <c r="AC1431" s="416">
        <v>25</v>
      </c>
      <c r="AD1431" s="416">
        <v>12</v>
      </c>
      <c r="AE1431" s="416">
        <v>8</v>
      </c>
      <c r="AF1431" s="416">
        <v>6</v>
      </c>
      <c r="AG1431" s="416">
        <v>1</v>
      </c>
      <c r="AH1431" s="416">
        <v>601</v>
      </c>
      <c r="AI1431" s="416">
        <v>50</v>
      </c>
      <c r="AJ1431" s="416">
        <v>0</v>
      </c>
      <c r="AK1431" s="416">
        <v>0</v>
      </c>
      <c r="AL1431" s="416">
        <v>0</v>
      </c>
      <c r="AM1431" s="416">
        <v>0</v>
      </c>
      <c r="AN1431" s="416">
        <v>0</v>
      </c>
      <c r="AO1431" s="416">
        <v>0</v>
      </c>
      <c r="AP1431" s="416">
        <v>0</v>
      </c>
      <c r="AQ1431" s="416">
        <v>0</v>
      </c>
      <c r="AR1431" s="416">
        <v>0</v>
      </c>
      <c r="AS1431" s="416">
        <v>100</v>
      </c>
      <c r="AT1431" s="416">
        <v>666</v>
      </c>
      <c r="AU1431" s="416">
        <v>210</v>
      </c>
      <c r="AV1431" s="416">
        <v>147</v>
      </c>
      <c r="AW1431" s="416">
        <v>64</v>
      </c>
      <c r="AX1431" s="416">
        <v>37</v>
      </c>
      <c r="AY1431" s="416">
        <v>14</v>
      </c>
      <c r="AZ1431" s="416">
        <v>12</v>
      </c>
      <c r="BA1431" s="416">
        <v>4</v>
      </c>
      <c r="BB1431" s="416">
        <v>1154</v>
      </c>
      <c r="BC1431" s="416">
        <v>0</v>
      </c>
      <c r="BD1431" s="416">
        <v>0</v>
      </c>
      <c r="BE1431" s="416">
        <v>0</v>
      </c>
      <c r="BF1431" s="416">
        <v>0</v>
      </c>
      <c r="BG1431" s="416">
        <v>0</v>
      </c>
      <c r="BH1431" s="416">
        <v>0</v>
      </c>
      <c r="BI1431" s="416">
        <v>0</v>
      </c>
      <c r="BJ1431" s="416">
        <v>0</v>
      </c>
      <c r="BK1431" s="416">
        <v>0</v>
      </c>
      <c r="BL1431" s="416">
        <v>0</v>
      </c>
      <c r="BM1431" s="416">
        <v>1056</v>
      </c>
      <c r="BN1431" s="416">
        <v>301</v>
      </c>
      <c r="BO1431" s="416">
        <v>215</v>
      </c>
      <c r="BP1431" s="416">
        <v>89</v>
      </c>
      <c r="BQ1431" s="416">
        <v>49</v>
      </c>
      <c r="BR1431" s="416">
        <v>22</v>
      </c>
      <c r="BS1431" s="416">
        <v>18</v>
      </c>
      <c r="BT1431" s="416">
        <v>5</v>
      </c>
      <c r="BU1431" s="416">
        <v>1755</v>
      </c>
      <c r="BV1431" s="416">
        <v>1804</v>
      </c>
      <c r="BW1431" s="416">
        <v>512</v>
      </c>
      <c r="BX1431" s="416">
        <v>323</v>
      </c>
      <c r="BY1431" s="416">
        <v>142</v>
      </c>
      <c r="BZ1431" s="416">
        <v>80</v>
      </c>
      <c r="CA1431" s="416">
        <v>35</v>
      </c>
      <c r="CB1431" s="416">
        <v>32</v>
      </c>
      <c r="CC1431" s="416">
        <v>7</v>
      </c>
      <c r="CD1431" s="416">
        <v>2935</v>
      </c>
      <c r="CE1431" s="416">
        <v>10</v>
      </c>
      <c r="CF1431" s="416">
        <v>0</v>
      </c>
      <c r="CG1431" s="416">
        <v>0</v>
      </c>
      <c r="CH1431" s="416">
        <v>0</v>
      </c>
      <c r="CI1431" s="416">
        <v>0</v>
      </c>
      <c r="CJ1431" s="416">
        <v>0</v>
      </c>
      <c r="CK1431" s="416">
        <v>0</v>
      </c>
      <c r="CL1431" s="416">
        <v>0</v>
      </c>
      <c r="CM1431" s="416">
        <v>0</v>
      </c>
      <c r="CN1431" s="416">
        <v>0</v>
      </c>
      <c r="CO1431" s="416">
        <v>25</v>
      </c>
      <c r="CP1431" s="416">
        <v>0</v>
      </c>
      <c r="CQ1431" s="416">
        <v>0</v>
      </c>
      <c r="CR1431" s="416">
        <v>0</v>
      </c>
      <c r="CS1431" s="416">
        <v>0</v>
      </c>
      <c r="CT1431" s="416">
        <v>0</v>
      </c>
      <c r="CU1431" s="416">
        <v>0</v>
      </c>
      <c r="CV1431" s="416">
        <v>0</v>
      </c>
      <c r="CW1431" s="416">
        <v>0</v>
      </c>
      <c r="CX1431" s="416">
        <v>0</v>
      </c>
      <c r="CY1431" s="416">
        <v>50</v>
      </c>
      <c r="CZ1431" s="416">
        <v>289</v>
      </c>
      <c r="DA1431" s="416">
        <v>72</v>
      </c>
      <c r="DB1431" s="416">
        <v>49</v>
      </c>
      <c r="DC1431" s="416">
        <v>18</v>
      </c>
      <c r="DD1431" s="416">
        <v>7</v>
      </c>
      <c r="DE1431" s="416">
        <v>5</v>
      </c>
      <c r="DF1431" s="416">
        <v>7</v>
      </c>
      <c r="DG1431" s="416">
        <v>2</v>
      </c>
      <c r="DH1431" s="416">
        <v>449</v>
      </c>
      <c r="DI1431" s="416">
        <v>0</v>
      </c>
      <c r="DJ1431" s="416">
        <v>0</v>
      </c>
      <c r="DK1431" s="416">
        <v>0</v>
      </c>
      <c r="DL1431" s="416">
        <v>0</v>
      </c>
      <c r="DM1431" s="416">
        <v>0</v>
      </c>
      <c r="DN1431" s="416">
        <v>0</v>
      </c>
      <c r="DO1431" s="416">
        <v>0</v>
      </c>
      <c r="DP1431" s="416">
        <v>0</v>
      </c>
      <c r="DQ1431" s="416">
        <v>0</v>
      </c>
      <c r="DR1431" s="416">
        <v>0</v>
      </c>
      <c r="DS1431" s="416">
        <v>289</v>
      </c>
      <c r="DT1431" s="416">
        <v>72</v>
      </c>
      <c r="DU1431" s="416">
        <v>49</v>
      </c>
      <c r="DV1431" s="416">
        <v>18</v>
      </c>
      <c r="DW1431" s="416">
        <v>7</v>
      </c>
      <c r="DX1431" s="416">
        <v>5</v>
      </c>
      <c r="DY1431" s="416">
        <v>7</v>
      </c>
      <c r="DZ1431" s="416">
        <v>2</v>
      </c>
      <c r="EA1431" s="416">
        <v>449</v>
      </c>
      <c r="EB1431" s="416">
        <v>0</v>
      </c>
      <c r="EC1431" s="416">
        <v>343</v>
      </c>
      <c r="ED1431" s="416">
        <v>121</v>
      </c>
      <c r="EE1431" s="416">
        <v>76</v>
      </c>
      <c r="EF1431" s="416">
        <v>47</v>
      </c>
      <c r="EG1431" s="416">
        <v>23</v>
      </c>
      <c r="EH1431" s="416">
        <v>10</v>
      </c>
      <c r="EI1431" s="416">
        <v>10</v>
      </c>
      <c r="EJ1431" s="416">
        <v>0</v>
      </c>
      <c r="EK1431" s="416">
        <v>630</v>
      </c>
      <c r="EL1431" s="416">
        <v>10</v>
      </c>
      <c r="EM1431" s="416">
        <v>0</v>
      </c>
      <c r="EN1431" s="416">
        <v>0</v>
      </c>
      <c r="EO1431" s="416">
        <v>0</v>
      </c>
      <c r="EP1431" s="416">
        <v>0</v>
      </c>
      <c r="EQ1431" s="416">
        <v>0</v>
      </c>
      <c r="ER1431" s="416">
        <v>0</v>
      </c>
      <c r="ES1431" s="416">
        <v>0</v>
      </c>
      <c r="ET1431" s="416">
        <v>0</v>
      </c>
      <c r="EU1431" s="416">
        <v>0</v>
      </c>
      <c r="EV1431" s="416">
        <v>50</v>
      </c>
      <c r="EW1431" s="416">
        <v>3</v>
      </c>
      <c r="EX1431" s="416">
        <v>1</v>
      </c>
      <c r="EY1431" s="416">
        <v>0</v>
      </c>
      <c r="EZ1431" s="416">
        <v>1</v>
      </c>
      <c r="FA1431" s="416">
        <v>0</v>
      </c>
      <c r="FB1431" s="416">
        <v>0</v>
      </c>
      <c r="FC1431" s="416">
        <v>1</v>
      </c>
      <c r="FD1431" s="416">
        <v>0</v>
      </c>
      <c r="FE1431" s="416">
        <v>6</v>
      </c>
      <c r="FF1431" s="416">
        <v>100</v>
      </c>
      <c r="FG1431" s="416">
        <v>0</v>
      </c>
      <c r="FH1431" s="416">
        <v>0</v>
      </c>
      <c r="FI1431" s="416">
        <v>0</v>
      </c>
      <c r="FJ1431" s="416">
        <v>0</v>
      </c>
      <c r="FK1431" s="416">
        <v>0</v>
      </c>
      <c r="FL1431" s="416">
        <v>0</v>
      </c>
      <c r="FM1431" s="416">
        <v>0</v>
      </c>
      <c r="FN1431" s="416">
        <v>0</v>
      </c>
      <c r="FO1431" s="416">
        <v>0</v>
      </c>
      <c r="FP1431" s="416">
        <v>0</v>
      </c>
      <c r="FQ1431" s="416">
        <v>0</v>
      </c>
      <c r="FR1431" s="416">
        <v>0</v>
      </c>
      <c r="FS1431" s="416">
        <v>0</v>
      </c>
      <c r="FT1431" s="416">
        <v>0</v>
      </c>
      <c r="FU1431" s="416">
        <v>0</v>
      </c>
      <c r="FV1431" s="416">
        <v>0</v>
      </c>
      <c r="FW1431" s="416">
        <v>0</v>
      </c>
      <c r="FX1431" s="416">
        <v>0</v>
      </c>
      <c r="FY1431" s="416">
        <v>0</v>
      </c>
      <c r="FZ1431" s="416">
        <v>346</v>
      </c>
      <c r="GA1431" s="416">
        <v>122</v>
      </c>
      <c r="GB1431" s="416">
        <v>76</v>
      </c>
      <c r="GC1431" s="416">
        <v>48</v>
      </c>
      <c r="GD1431" s="416">
        <v>23</v>
      </c>
      <c r="GE1431" s="416">
        <v>10</v>
      </c>
      <c r="GF1431" s="416">
        <v>11</v>
      </c>
      <c r="GG1431" s="416">
        <v>0</v>
      </c>
      <c r="GH1431" s="416">
        <v>636</v>
      </c>
    </row>
    <row r="1432" spans="1:190" x14ac:dyDescent="0.2">
      <c r="A1432" s="150" t="s">
        <v>190</v>
      </c>
      <c r="B1432" s="151" t="s">
        <v>276</v>
      </c>
      <c r="C1432" s="152" t="s">
        <v>279</v>
      </c>
      <c r="D1432" s="404" t="s">
        <v>189</v>
      </c>
      <c r="E1432" s="416">
        <v>0</v>
      </c>
      <c r="F1432" s="416">
        <v>127</v>
      </c>
      <c r="G1432" s="416">
        <v>25</v>
      </c>
      <c r="H1432" s="416">
        <v>20</v>
      </c>
      <c r="I1432" s="416">
        <v>7</v>
      </c>
      <c r="J1432" s="416">
        <v>3</v>
      </c>
      <c r="K1432" s="416">
        <v>1</v>
      </c>
      <c r="L1432" s="416">
        <v>0</v>
      </c>
      <c r="M1432" s="416">
        <v>0</v>
      </c>
      <c r="N1432" s="416">
        <v>183</v>
      </c>
      <c r="O1432" s="416">
        <v>10</v>
      </c>
      <c r="P1432" s="416">
        <v>0</v>
      </c>
      <c r="Q1432" s="416">
        <v>0</v>
      </c>
      <c r="R1432" s="416">
        <v>0</v>
      </c>
      <c r="S1432" s="416">
        <v>0</v>
      </c>
      <c r="T1432" s="416">
        <v>0</v>
      </c>
      <c r="U1432" s="416">
        <v>0</v>
      </c>
      <c r="V1432" s="416">
        <v>0</v>
      </c>
      <c r="W1432" s="416">
        <v>0</v>
      </c>
      <c r="X1432" s="416">
        <v>0</v>
      </c>
      <c r="Y1432" s="416">
        <v>25</v>
      </c>
      <c r="Z1432" s="416">
        <v>10</v>
      </c>
      <c r="AA1432" s="416">
        <v>1</v>
      </c>
      <c r="AB1432" s="416">
        <v>3</v>
      </c>
      <c r="AC1432" s="416">
        <v>0</v>
      </c>
      <c r="AD1432" s="416">
        <v>1</v>
      </c>
      <c r="AE1432" s="416">
        <v>0</v>
      </c>
      <c r="AF1432" s="416">
        <v>0</v>
      </c>
      <c r="AG1432" s="416">
        <v>0</v>
      </c>
      <c r="AH1432" s="416">
        <v>15</v>
      </c>
      <c r="AI1432" s="416">
        <v>50</v>
      </c>
      <c r="AJ1432" s="416">
        <v>0</v>
      </c>
      <c r="AK1432" s="416">
        <v>0</v>
      </c>
      <c r="AL1432" s="416">
        <v>0</v>
      </c>
      <c r="AM1432" s="416">
        <v>0</v>
      </c>
      <c r="AN1432" s="416">
        <v>0</v>
      </c>
      <c r="AO1432" s="416">
        <v>0</v>
      </c>
      <c r="AP1432" s="416">
        <v>0</v>
      </c>
      <c r="AQ1432" s="416">
        <v>0</v>
      </c>
      <c r="AR1432" s="416">
        <v>0</v>
      </c>
      <c r="AS1432" s="416">
        <v>100</v>
      </c>
      <c r="AT1432" s="416">
        <v>17</v>
      </c>
      <c r="AU1432" s="416">
        <v>8</v>
      </c>
      <c r="AV1432" s="416">
        <v>5</v>
      </c>
      <c r="AW1432" s="416">
        <v>0</v>
      </c>
      <c r="AX1432" s="416">
        <v>1</v>
      </c>
      <c r="AY1432" s="416">
        <v>0</v>
      </c>
      <c r="AZ1432" s="416">
        <v>0</v>
      </c>
      <c r="BA1432" s="416">
        <v>0</v>
      </c>
      <c r="BB1432" s="416">
        <v>31</v>
      </c>
      <c r="BC1432" s="416">
        <v>0</v>
      </c>
      <c r="BD1432" s="416">
        <v>0</v>
      </c>
      <c r="BE1432" s="416">
        <v>0</v>
      </c>
      <c r="BF1432" s="416">
        <v>0</v>
      </c>
      <c r="BG1432" s="416">
        <v>0</v>
      </c>
      <c r="BH1432" s="416">
        <v>0</v>
      </c>
      <c r="BI1432" s="416">
        <v>0</v>
      </c>
      <c r="BJ1432" s="416">
        <v>0</v>
      </c>
      <c r="BK1432" s="416">
        <v>0</v>
      </c>
      <c r="BL1432" s="416">
        <v>0</v>
      </c>
      <c r="BM1432" s="416">
        <v>27</v>
      </c>
      <c r="BN1432" s="416">
        <v>9</v>
      </c>
      <c r="BO1432" s="416">
        <v>8</v>
      </c>
      <c r="BP1432" s="416">
        <v>0</v>
      </c>
      <c r="BQ1432" s="416">
        <v>2</v>
      </c>
      <c r="BR1432" s="416">
        <v>0</v>
      </c>
      <c r="BS1432" s="416">
        <v>0</v>
      </c>
      <c r="BT1432" s="416">
        <v>0</v>
      </c>
      <c r="BU1432" s="416">
        <v>46</v>
      </c>
      <c r="BV1432" s="416">
        <v>154</v>
      </c>
      <c r="BW1432" s="416">
        <v>34</v>
      </c>
      <c r="BX1432" s="416">
        <v>28</v>
      </c>
      <c r="BY1432" s="416">
        <v>7</v>
      </c>
      <c r="BZ1432" s="416">
        <v>5</v>
      </c>
      <c r="CA1432" s="416">
        <v>1</v>
      </c>
      <c r="CB1432" s="416">
        <v>0</v>
      </c>
      <c r="CC1432" s="416">
        <v>0</v>
      </c>
      <c r="CD1432" s="416">
        <v>229</v>
      </c>
      <c r="CE1432" s="416">
        <v>10</v>
      </c>
      <c r="CF1432" s="416">
        <v>0</v>
      </c>
      <c r="CG1432" s="416">
        <v>0</v>
      </c>
      <c r="CH1432" s="416">
        <v>0</v>
      </c>
      <c r="CI1432" s="416">
        <v>0</v>
      </c>
      <c r="CJ1432" s="416">
        <v>0</v>
      </c>
      <c r="CK1432" s="416">
        <v>0</v>
      </c>
      <c r="CL1432" s="416">
        <v>0</v>
      </c>
      <c r="CM1432" s="416">
        <v>0</v>
      </c>
      <c r="CN1432" s="416">
        <v>0</v>
      </c>
      <c r="CO1432" s="416">
        <v>25</v>
      </c>
      <c r="CP1432" s="416">
        <v>0</v>
      </c>
      <c r="CQ1432" s="416">
        <v>0</v>
      </c>
      <c r="CR1432" s="416">
        <v>0</v>
      </c>
      <c r="CS1432" s="416">
        <v>0</v>
      </c>
      <c r="CT1432" s="416">
        <v>0</v>
      </c>
      <c r="CU1432" s="416">
        <v>0</v>
      </c>
      <c r="CV1432" s="416">
        <v>0</v>
      </c>
      <c r="CW1432" s="416">
        <v>0</v>
      </c>
      <c r="CX1432" s="416">
        <v>0</v>
      </c>
      <c r="CY1432" s="416">
        <v>50</v>
      </c>
      <c r="CZ1432" s="416">
        <v>60</v>
      </c>
      <c r="DA1432" s="416">
        <v>14</v>
      </c>
      <c r="DB1432" s="416">
        <v>12</v>
      </c>
      <c r="DC1432" s="416">
        <v>4</v>
      </c>
      <c r="DD1432" s="416">
        <v>1</v>
      </c>
      <c r="DE1432" s="416">
        <v>1</v>
      </c>
      <c r="DF1432" s="416">
        <v>0</v>
      </c>
      <c r="DG1432" s="416">
        <v>0</v>
      </c>
      <c r="DH1432" s="416">
        <v>92</v>
      </c>
      <c r="DI1432" s="416">
        <v>0</v>
      </c>
      <c r="DJ1432" s="416">
        <v>0</v>
      </c>
      <c r="DK1432" s="416">
        <v>0</v>
      </c>
      <c r="DL1432" s="416">
        <v>0</v>
      </c>
      <c r="DM1432" s="416">
        <v>0</v>
      </c>
      <c r="DN1432" s="416">
        <v>0</v>
      </c>
      <c r="DO1432" s="416">
        <v>0</v>
      </c>
      <c r="DP1432" s="416">
        <v>0</v>
      </c>
      <c r="DQ1432" s="416">
        <v>0</v>
      </c>
      <c r="DR1432" s="416">
        <v>0</v>
      </c>
      <c r="DS1432" s="416">
        <v>60</v>
      </c>
      <c r="DT1432" s="416">
        <v>14</v>
      </c>
      <c r="DU1432" s="416">
        <v>12</v>
      </c>
      <c r="DV1432" s="416">
        <v>4</v>
      </c>
      <c r="DW1432" s="416">
        <v>1</v>
      </c>
      <c r="DX1432" s="416">
        <v>1</v>
      </c>
      <c r="DY1432" s="416">
        <v>0</v>
      </c>
      <c r="DZ1432" s="416">
        <v>0</v>
      </c>
      <c r="EA1432" s="416">
        <v>92</v>
      </c>
      <c r="EB1432" s="416">
        <v>0</v>
      </c>
      <c r="EC1432" s="416">
        <v>0</v>
      </c>
      <c r="ED1432" s="416">
        <v>0</v>
      </c>
      <c r="EE1432" s="416">
        <v>0</v>
      </c>
      <c r="EF1432" s="416">
        <v>0</v>
      </c>
      <c r="EG1432" s="416">
        <v>0</v>
      </c>
      <c r="EH1432" s="416">
        <v>0</v>
      </c>
      <c r="EI1432" s="416">
        <v>0</v>
      </c>
      <c r="EJ1432" s="416">
        <v>0</v>
      </c>
      <c r="EK1432" s="416">
        <v>0</v>
      </c>
      <c r="EL1432" s="416">
        <v>10</v>
      </c>
      <c r="EM1432" s="416">
        <v>32</v>
      </c>
      <c r="EN1432" s="416">
        <v>18</v>
      </c>
      <c r="EO1432" s="416">
        <v>16</v>
      </c>
      <c r="EP1432" s="416">
        <v>11</v>
      </c>
      <c r="EQ1432" s="416">
        <v>5</v>
      </c>
      <c r="ER1432" s="416">
        <v>2</v>
      </c>
      <c r="ES1432" s="416">
        <v>0</v>
      </c>
      <c r="ET1432" s="416">
        <v>0</v>
      </c>
      <c r="EU1432" s="416">
        <v>84</v>
      </c>
      <c r="EV1432" s="416">
        <v>50</v>
      </c>
      <c r="EW1432" s="416">
        <v>2</v>
      </c>
      <c r="EX1432" s="416">
        <v>1</v>
      </c>
      <c r="EY1432" s="416">
        <v>0</v>
      </c>
      <c r="EZ1432" s="416">
        <v>0</v>
      </c>
      <c r="FA1432" s="416">
        <v>0</v>
      </c>
      <c r="FB1432" s="416">
        <v>0</v>
      </c>
      <c r="FC1432" s="416">
        <v>0</v>
      </c>
      <c r="FD1432" s="416">
        <v>0</v>
      </c>
      <c r="FE1432" s="416">
        <v>3</v>
      </c>
      <c r="FF1432" s="416">
        <v>100</v>
      </c>
      <c r="FG1432" s="416">
        <v>0</v>
      </c>
      <c r="FH1432" s="416">
        <v>0</v>
      </c>
      <c r="FI1432" s="416">
        <v>0</v>
      </c>
      <c r="FJ1432" s="416">
        <v>0</v>
      </c>
      <c r="FK1432" s="416">
        <v>0</v>
      </c>
      <c r="FL1432" s="416">
        <v>0</v>
      </c>
      <c r="FM1432" s="416">
        <v>0</v>
      </c>
      <c r="FN1432" s="416">
        <v>0</v>
      </c>
      <c r="FO1432" s="416">
        <v>0</v>
      </c>
      <c r="FP1432" s="416">
        <v>0</v>
      </c>
      <c r="FQ1432" s="416">
        <v>0</v>
      </c>
      <c r="FR1432" s="416">
        <v>0</v>
      </c>
      <c r="FS1432" s="416">
        <v>0</v>
      </c>
      <c r="FT1432" s="416">
        <v>0</v>
      </c>
      <c r="FU1432" s="416">
        <v>0</v>
      </c>
      <c r="FV1432" s="416">
        <v>0</v>
      </c>
      <c r="FW1432" s="416">
        <v>0</v>
      </c>
      <c r="FX1432" s="416">
        <v>0</v>
      </c>
      <c r="FY1432" s="416">
        <v>0</v>
      </c>
      <c r="FZ1432" s="416">
        <v>34</v>
      </c>
      <c r="GA1432" s="416">
        <v>19</v>
      </c>
      <c r="GB1432" s="416">
        <v>16</v>
      </c>
      <c r="GC1432" s="416">
        <v>11</v>
      </c>
      <c r="GD1432" s="416">
        <v>5</v>
      </c>
      <c r="GE1432" s="416">
        <v>2</v>
      </c>
      <c r="GF1432" s="416">
        <v>0</v>
      </c>
      <c r="GG1432" s="416">
        <v>0</v>
      </c>
      <c r="GH1432" s="416">
        <v>87</v>
      </c>
    </row>
    <row r="1433" spans="1:190" x14ac:dyDescent="0.2">
      <c r="A1433" s="150" t="s">
        <v>191</v>
      </c>
      <c r="B1433" s="151" t="s">
        <v>284</v>
      </c>
      <c r="C1433" s="152" t="s">
        <v>285</v>
      </c>
      <c r="D1433" s="404" t="s">
        <v>289</v>
      </c>
      <c r="E1433" s="416">
        <v>0</v>
      </c>
      <c r="F1433" s="416">
        <v>378</v>
      </c>
      <c r="G1433" s="416">
        <v>309</v>
      </c>
      <c r="H1433" s="416">
        <v>271</v>
      </c>
      <c r="I1433" s="416">
        <v>164</v>
      </c>
      <c r="J1433" s="416">
        <v>61</v>
      </c>
      <c r="K1433" s="416">
        <v>17</v>
      </c>
      <c r="L1433" s="416">
        <v>16</v>
      </c>
      <c r="M1433" s="416">
        <v>1</v>
      </c>
      <c r="N1433" s="416">
        <v>1217</v>
      </c>
      <c r="O1433" s="416">
        <v>10</v>
      </c>
      <c r="P1433" s="416">
        <v>0</v>
      </c>
      <c r="Q1433" s="416">
        <v>0</v>
      </c>
      <c r="R1433" s="416">
        <v>0</v>
      </c>
      <c r="S1433" s="416">
        <v>0</v>
      </c>
      <c r="T1433" s="416">
        <v>0</v>
      </c>
      <c r="U1433" s="416">
        <v>0</v>
      </c>
      <c r="V1433" s="416">
        <v>0</v>
      </c>
      <c r="W1433" s="416">
        <v>0</v>
      </c>
      <c r="X1433" s="416">
        <v>0</v>
      </c>
      <c r="Y1433" s="416">
        <v>25</v>
      </c>
      <c r="Z1433" s="416">
        <v>0</v>
      </c>
      <c r="AA1433" s="416">
        <v>0</v>
      </c>
      <c r="AB1433" s="416">
        <v>0</v>
      </c>
      <c r="AC1433" s="416">
        <v>0</v>
      </c>
      <c r="AD1433" s="416">
        <v>0</v>
      </c>
      <c r="AE1433" s="416">
        <v>0</v>
      </c>
      <c r="AF1433" s="416">
        <v>0</v>
      </c>
      <c r="AG1433" s="416">
        <v>0</v>
      </c>
      <c r="AH1433" s="416">
        <v>0</v>
      </c>
      <c r="AI1433" s="416">
        <v>50</v>
      </c>
      <c r="AJ1433" s="416">
        <v>27</v>
      </c>
      <c r="AK1433" s="416">
        <v>16</v>
      </c>
      <c r="AL1433" s="416">
        <v>18</v>
      </c>
      <c r="AM1433" s="416">
        <v>22</v>
      </c>
      <c r="AN1433" s="416">
        <v>9</v>
      </c>
      <c r="AO1433" s="416">
        <v>9</v>
      </c>
      <c r="AP1433" s="416">
        <v>3</v>
      </c>
      <c r="AQ1433" s="416">
        <v>0</v>
      </c>
      <c r="AR1433" s="416">
        <v>104</v>
      </c>
      <c r="AS1433" s="416">
        <v>100</v>
      </c>
      <c r="AT1433" s="416">
        <v>134</v>
      </c>
      <c r="AU1433" s="416">
        <v>108</v>
      </c>
      <c r="AV1433" s="416">
        <v>78</v>
      </c>
      <c r="AW1433" s="416">
        <v>22</v>
      </c>
      <c r="AX1433" s="416">
        <v>14</v>
      </c>
      <c r="AY1433" s="416">
        <v>5</v>
      </c>
      <c r="AZ1433" s="416">
        <v>3</v>
      </c>
      <c r="BA1433" s="416">
        <v>0</v>
      </c>
      <c r="BB1433" s="416">
        <v>364</v>
      </c>
      <c r="BC1433" s="416">
        <v>0</v>
      </c>
      <c r="BD1433" s="416">
        <v>0</v>
      </c>
      <c r="BE1433" s="416">
        <v>0</v>
      </c>
      <c r="BF1433" s="416">
        <v>0</v>
      </c>
      <c r="BG1433" s="416">
        <v>0</v>
      </c>
      <c r="BH1433" s="416">
        <v>0</v>
      </c>
      <c r="BI1433" s="416">
        <v>0</v>
      </c>
      <c r="BJ1433" s="416">
        <v>0</v>
      </c>
      <c r="BK1433" s="416">
        <v>0</v>
      </c>
      <c r="BL1433" s="416">
        <v>0</v>
      </c>
      <c r="BM1433" s="416">
        <v>161</v>
      </c>
      <c r="BN1433" s="416">
        <v>124</v>
      </c>
      <c r="BO1433" s="416">
        <v>96</v>
      </c>
      <c r="BP1433" s="416">
        <v>44</v>
      </c>
      <c r="BQ1433" s="416">
        <v>23</v>
      </c>
      <c r="BR1433" s="416">
        <v>14</v>
      </c>
      <c r="BS1433" s="416">
        <v>6</v>
      </c>
      <c r="BT1433" s="416">
        <v>0</v>
      </c>
      <c r="BU1433" s="416">
        <v>468</v>
      </c>
      <c r="BV1433" s="416">
        <v>539</v>
      </c>
      <c r="BW1433" s="416">
        <v>433</v>
      </c>
      <c r="BX1433" s="416">
        <v>367</v>
      </c>
      <c r="BY1433" s="416">
        <v>208</v>
      </c>
      <c r="BZ1433" s="416">
        <v>84</v>
      </c>
      <c r="CA1433" s="416">
        <v>31</v>
      </c>
      <c r="CB1433" s="416">
        <v>22</v>
      </c>
      <c r="CC1433" s="416">
        <v>1</v>
      </c>
      <c r="CD1433" s="416">
        <v>1685</v>
      </c>
      <c r="CE1433" s="416">
        <v>10</v>
      </c>
      <c r="CF1433" s="416">
        <v>0</v>
      </c>
      <c r="CG1433" s="416">
        <v>0</v>
      </c>
      <c r="CH1433" s="416">
        <v>0</v>
      </c>
      <c r="CI1433" s="416">
        <v>0</v>
      </c>
      <c r="CJ1433" s="416">
        <v>0</v>
      </c>
      <c r="CK1433" s="416">
        <v>0</v>
      </c>
      <c r="CL1433" s="416">
        <v>0</v>
      </c>
      <c r="CM1433" s="416">
        <v>0</v>
      </c>
      <c r="CN1433" s="416">
        <v>0</v>
      </c>
      <c r="CO1433" s="416">
        <v>25</v>
      </c>
      <c r="CP1433" s="416">
        <v>0</v>
      </c>
      <c r="CQ1433" s="416">
        <v>0</v>
      </c>
      <c r="CR1433" s="416">
        <v>0</v>
      </c>
      <c r="CS1433" s="416">
        <v>0</v>
      </c>
      <c r="CT1433" s="416">
        <v>0</v>
      </c>
      <c r="CU1433" s="416">
        <v>0</v>
      </c>
      <c r="CV1433" s="416">
        <v>0</v>
      </c>
      <c r="CW1433" s="416">
        <v>0</v>
      </c>
      <c r="CX1433" s="416">
        <v>0</v>
      </c>
      <c r="CY1433" s="416">
        <v>50</v>
      </c>
      <c r="CZ1433" s="416">
        <v>38</v>
      </c>
      <c r="DA1433" s="416">
        <v>26</v>
      </c>
      <c r="DB1433" s="416">
        <v>32</v>
      </c>
      <c r="DC1433" s="416">
        <v>21</v>
      </c>
      <c r="DD1433" s="416">
        <v>16</v>
      </c>
      <c r="DE1433" s="416">
        <v>11</v>
      </c>
      <c r="DF1433" s="416">
        <v>2</v>
      </c>
      <c r="DG1433" s="416">
        <v>3</v>
      </c>
      <c r="DH1433" s="416">
        <v>149</v>
      </c>
      <c r="DI1433" s="416">
        <v>0</v>
      </c>
      <c r="DJ1433" s="416">
        <v>0</v>
      </c>
      <c r="DK1433" s="416">
        <v>0</v>
      </c>
      <c r="DL1433" s="416">
        <v>0</v>
      </c>
      <c r="DM1433" s="416">
        <v>0</v>
      </c>
      <c r="DN1433" s="416">
        <v>0</v>
      </c>
      <c r="DO1433" s="416">
        <v>0</v>
      </c>
      <c r="DP1433" s="416">
        <v>0</v>
      </c>
      <c r="DQ1433" s="416">
        <v>0</v>
      </c>
      <c r="DR1433" s="416">
        <v>0</v>
      </c>
      <c r="DS1433" s="416">
        <v>38</v>
      </c>
      <c r="DT1433" s="416">
        <v>26</v>
      </c>
      <c r="DU1433" s="416">
        <v>32</v>
      </c>
      <c r="DV1433" s="416">
        <v>21</v>
      </c>
      <c r="DW1433" s="416">
        <v>16</v>
      </c>
      <c r="DX1433" s="416">
        <v>11</v>
      </c>
      <c r="DY1433" s="416">
        <v>2</v>
      </c>
      <c r="DZ1433" s="416">
        <v>3</v>
      </c>
      <c r="EA1433" s="416">
        <v>149</v>
      </c>
      <c r="EB1433" s="416">
        <v>0</v>
      </c>
      <c r="EC1433" s="416">
        <v>295</v>
      </c>
      <c r="ED1433" s="416">
        <v>422</v>
      </c>
      <c r="EE1433" s="416">
        <v>684</v>
      </c>
      <c r="EF1433" s="416">
        <v>641</v>
      </c>
      <c r="EG1433" s="416">
        <v>472</v>
      </c>
      <c r="EH1433" s="416">
        <v>235</v>
      </c>
      <c r="EI1433" s="416">
        <v>98</v>
      </c>
      <c r="EJ1433" s="416">
        <v>18</v>
      </c>
      <c r="EK1433" s="416">
        <v>2865</v>
      </c>
      <c r="EL1433" s="416">
        <v>10</v>
      </c>
      <c r="EM1433" s="416">
        <v>0</v>
      </c>
      <c r="EN1433" s="416">
        <v>0</v>
      </c>
      <c r="EO1433" s="416">
        <v>0</v>
      </c>
      <c r="EP1433" s="416">
        <v>0</v>
      </c>
      <c r="EQ1433" s="416">
        <v>0</v>
      </c>
      <c r="ER1433" s="416">
        <v>0</v>
      </c>
      <c r="ES1433" s="416">
        <v>0</v>
      </c>
      <c r="ET1433" s="416">
        <v>0</v>
      </c>
      <c r="EU1433" s="416">
        <v>0</v>
      </c>
      <c r="EV1433" s="416">
        <v>50</v>
      </c>
      <c r="EW1433" s="416">
        <v>291</v>
      </c>
      <c r="EX1433" s="416">
        <v>4</v>
      </c>
      <c r="EY1433" s="416">
        <v>2</v>
      </c>
      <c r="EZ1433" s="416">
        <v>2</v>
      </c>
      <c r="FA1433" s="416">
        <v>1</v>
      </c>
      <c r="FB1433" s="416">
        <v>1</v>
      </c>
      <c r="FC1433" s="416">
        <v>0</v>
      </c>
      <c r="FD1433" s="416">
        <v>0</v>
      </c>
      <c r="FE1433" s="416">
        <v>301</v>
      </c>
      <c r="FF1433" s="416">
        <v>100</v>
      </c>
      <c r="FG1433" s="416">
        <v>0</v>
      </c>
      <c r="FH1433" s="416">
        <v>0</v>
      </c>
      <c r="FI1433" s="416">
        <v>0</v>
      </c>
      <c r="FJ1433" s="416">
        <v>0</v>
      </c>
      <c r="FK1433" s="416">
        <v>0</v>
      </c>
      <c r="FL1433" s="416">
        <v>0</v>
      </c>
      <c r="FM1433" s="416">
        <v>0</v>
      </c>
      <c r="FN1433" s="416">
        <v>0</v>
      </c>
      <c r="FO1433" s="416">
        <v>0</v>
      </c>
      <c r="FP1433" s="416">
        <v>0</v>
      </c>
      <c r="FQ1433" s="416">
        <v>0</v>
      </c>
      <c r="FR1433" s="416">
        <v>0</v>
      </c>
      <c r="FS1433" s="416">
        <v>0</v>
      </c>
      <c r="FT1433" s="416">
        <v>0</v>
      </c>
      <c r="FU1433" s="416">
        <v>0</v>
      </c>
      <c r="FV1433" s="416">
        <v>0</v>
      </c>
      <c r="FW1433" s="416">
        <v>0</v>
      </c>
      <c r="FX1433" s="416">
        <v>0</v>
      </c>
      <c r="FY1433" s="416">
        <v>0</v>
      </c>
      <c r="FZ1433" s="416">
        <v>586</v>
      </c>
      <c r="GA1433" s="416">
        <v>426</v>
      </c>
      <c r="GB1433" s="416">
        <v>686</v>
      </c>
      <c r="GC1433" s="416">
        <v>643</v>
      </c>
      <c r="GD1433" s="416">
        <v>473</v>
      </c>
      <c r="GE1433" s="416">
        <v>236</v>
      </c>
      <c r="GF1433" s="416">
        <v>98</v>
      </c>
      <c r="GG1433" s="416">
        <v>18</v>
      </c>
      <c r="GH1433" s="416">
        <v>3166</v>
      </c>
    </row>
    <row r="1434" spans="1:190" x14ac:dyDescent="0.2">
      <c r="A1434" s="150" t="s">
        <v>192</v>
      </c>
      <c r="B1434" s="151" t="s">
        <v>284</v>
      </c>
      <c r="C1434" s="152" t="s">
        <v>277</v>
      </c>
      <c r="D1434" s="404" t="s">
        <v>290</v>
      </c>
      <c r="E1434" s="416">
        <v>0</v>
      </c>
      <c r="F1434" s="416">
        <v>43</v>
      </c>
      <c r="G1434" s="416">
        <v>74</v>
      </c>
      <c r="H1434" s="416">
        <v>191</v>
      </c>
      <c r="I1434" s="416">
        <v>84</v>
      </c>
      <c r="J1434" s="416">
        <v>94</v>
      </c>
      <c r="K1434" s="416">
        <v>41</v>
      </c>
      <c r="L1434" s="416">
        <v>26</v>
      </c>
      <c r="M1434" s="416">
        <v>8</v>
      </c>
      <c r="N1434" s="416">
        <v>561</v>
      </c>
      <c r="O1434" s="416">
        <v>10</v>
      </c>
      <c r="P1434" s="416">
        <v>0</v>
      </c>
      <c r="Q1434" s="416">
        <v>0</v>
      </c>
      <c r="R1434" s="416">
        <v>0</v>
      </c>
      <c r="S1434" s="416">
        <v>0</v>
      </c>
      <c r="T1434" s="416">
        <v>0</v>
      </c>
      <c r="U1434" s="416">
        <v>0</v>
      </c>
      <c r="V1434" s="416">
        <v>0</v>
      </c>
      <c r="W1434" s="416">
        <v>0</v>
      </c>
      <c r="X1434" s="416">
        <v>0</v>
      </c>
      <c r="Y1434" s="416">
        <v>25</v>
      </c>
      <c r="Z1434" s="416">
        <v>0</v>
      </c>
      <c r="AA1434" s="416">
        <v>0</v>
      </c>
      <c r="AB1434" s="416">
        <v>0</v>
      </c>
      <c r="AC1434" s="416">
        <v>0</v>
      </c>
      <c r="AD1434" s="416">
        <v>0</v>
      </c>
      <c r="AE1434" s="416">
        <v>0</v>
      </c>
      <c r="AF1434" s="416">
        <v>0</v>
      </c>
      <c r="AG1434" s="416">
        <v>0</v>
      </c>
      <c r="AH1434" s="416">
        <v>0</v>
      </c>
      <c r="AI1434" s="416">
        <v>50</v>
      </c>
      <c r="AJ1434" s="416">
        <v>0</v>
      </c>
      <c r="AK1434" s="416">
        <v>0</v>
      </c>
      <c r="AL1434" s="416">
        <v>0</v>
      </c>
      <c r="AM1434" s="416">
        <v>0</v>
      </c>
      <c r="AN1434" s="416">
        <v>0</v>
      </c>
      <c r="AO1434" s="416">
        <v>0</v>
      </c>
      <c r="AP1434" s="416">
        <v>0</v>
      </c>
      <c r="AQ1434" s="416">
        <v>0</v>
      </c>
      <c r="AR1434" s="416">
        <v>0</v>
      </c>
      <c r="AS1434" s="416">
        <v>100</v>
      </c>
      <c r="AT1434" s="416">
        <v>1</v>
      </c>
      <c r="AU1434" s="416">
        <v>14</v>
      </c>
      <c r="AV1434" s="416">
        <v>35</v>
      </c>
      <c r="AW1434" s="416">
        <v>21</v>
      </c>
      <c r="AX1434" s="416">
        <v>12</v>
      </c>
      <c r="AY1434" s="416">
        <v>2</v>
      </c>
      <c r="AZ1434" s="416">
        <v>1</v>
      </c>
      <c r="BA1434" s="416">
        <v>1</v>
      </c>
      <c r="BB1434" s="416">
        <v>87</v>
      </c>
      <c r="BC1434" s="416">
        <v>0</v>
      </c>
      <c r="BD1434" s="416">
        <v>0</v>
      </c>
      <c r="BE1434" s="416">
        <v>0</v>
      </c>
      <c r="BF1434" s="416">
        <v>0</v>
      </c>
      <c r="BG1434" s="416">
        <v>0</v>
      </c>
      <c r="BH1434" s="416">
        <v>0</v>
      </c>
      <c r="BI1434" s="416">
        <v>0</v>
      </c>
      <c r="BJ1434" s="416">
        <v>0</v>
      </c>
      <c r="BK1434" s="416">
        <v>0</v>
      </c>
      <c r="BL1434" s="416">
        <v>0</v>
      </c>
      <c r="BM1434" s="416">
        <v>1</v>
      </c>
      <c r="BN1434" s="416">
        <v>14</v>
      </c>
      <c r="BO1434" s="416">
        <v>35</v>
      </c>
      <c r="BP1434" s="416">
        <v>21</v>
      </c>
      <c r="BQ1434" s="416">
        <v>12</v>
      </c>
      <c r="BR1434" s="416">
        <v>2</v>
      </c>
      <c r="BS1434" s="416">
        <v>1</v>
      </c>
      <c r="BT1434" s="416">
        <v>1</v>
      </c>
      <c r="BU1434" s="416">
        <v>87</v>
      </c>
      <c r="BV1434" s="416">
        <v>44</v>
      </c>
      <c r="BW1434" s="416">
        <v>88</v>
      </c>
      <c r="BX1434" s="416">
        <v>226</v>
      </c>
      <c r="BY1434" s="416">
        <v>105</v>
      </c>
      <c r="BZ1434" s="416">
        <v>106</v>
      </c>
      <c r="CA1434" s="416">
        <v>43</v>
      </c>
      <c r="CB1434" s="416">
        <v>27</v>
      </c>
      <c r="CC1434" s="416">
        <v>9</v>
      </c>
      <c r="CD1434" s="416">
        <v>648</v>
      </c>
      <c r="CE1434" s="416">
        <v>10</v>
      </c>
      <c r="CF1434" s="416">
        <v>0</v>
      </c>
      <c r="CG1434" s="416">
        <v>0</v>
      </c>
      <c r="CH1434" s="416">
        <v>0</v>
      </c>
      <c r="CI1434" s="416">
        <v>0</v>
      </c>
      <c r="CJ1434" s="416">
        <v>0</v>
      </c>
      <c r="CK1434" s="416">
        <v>0</v>
      </c>
      <c r="CL1434" s="416">
        <v>0</v>
      </c>
      <c r="CM1434" s="416">
        <v>0</v>
      </c>
      <c r="CN1434" s="416">
        <v>0</v>
      </c>
      <c r="CO1434" s="416">
        <v>25</v>
      </c>
      <c r="CP1434" s="416">
        <v>0</v>
      </c>
      <c r="CQ1434" s="416">
        <v>0</v>
      </c>
      <c r="CR1434" s="416">
        <v>0</v>
      </c>
      <c r="CS1434" s="416">
        <v>0</v>
      </c>
      <c r="CT1434" s="416">
        <v>0</v>
      </c>
      <c r="CU1434" s="416">
        <v>0</v>
      </c>
      <c r="CV1434" s="416">
        <v>0</v>
      </c>
      <c r="CW1434" s="416">
        <v>0</v>
      </c>
      <c r="CX1434" s="416">
        <v>0</v>
      </c>
      <c r="CY1434" s="416">
        <v>50</v>
      </c>
      <c r="CZ1434" s="416">
        <v>14</v>
      </c>
      <c r="DA1434" s="416">
        <v>13</v>
      </c>
      <c r="DB1434" s="416">
        <v>20</v>
      </c>
      <c r="DC1434" s="416">
        <v>14</v>
      </c>
      <c r="DD1434" s="416">
        <v>15</v>
      </c>
      <c r="DE1434" s="416">
        <v>6</v>
      </c>
      <c r="DF1434" s="416">
        <v>11</v>
      </c>
      <c r="DG1434" s="416">
        <v>6</v>
      </c>
      <c r="DH1434" s="416">
        <v>99</v>
      </c>
      <c r="DI1434" s="416">
        <v>0</v>
      </c>
      <c r="DJ1434" s="416">
        <v>0</v>
      </c>
      <c r="DK1434" s="416">
        <v>0</v>
      </c>
      <c r="DL1434" s="416">
        <v>0</v>
      </c>
      <c r="DM1434" s="416">
        <v>0</v>
      </c>
      <c r="DN1434" s="416">
        <v>0</v>
      </c>
      <c r="DO1434" s="416">
        <v>0</v>
      </c>
      <c r="DP1434" s="416">
        <v>0</v>
      </c>
      <c r="DQ1434" s="416">
        <v>0</v>
      </c>
      <c r="DR1434" s="416">
        <v>0</v>
      </c>
      <c r="DS1434" s="416">
        <v>14</v>
      </c>
      <c r="DT1434" s="416">
        <v>13</v>
      </c>
      <c r="DU1434" s="416">
        <v>20</v>
      </c>
      <c r="DV1434" s="416">
        <v>14</v>
      </c>
      <c r="DW1434" s="416">
        <v>15</v>
      </c>
      <c r="DX1434" s="416">
        <v>6</v>
      </c>
      <c r="DY1434" s="416">
        <v>11</v>
      </c>
      <c r="DZ1434" s="416">
        <v>6</v>
      </c>
      <c r="EA1434" s="416">
        <v>99</v>
      </c>
      <c r="EB1434" s="416">
        <v>0</v>
      </c>
      <c r="EC1434" s="416">
        <v>9</v>
      </c>
      <c r="ED1434" s="416">
        <v>12</v>
      </c>
      <c r="EE1434" s="416">
        <v>37</v>
      </c>
      <c r="EF1434" s="416">
        <v>13</v>
      </c>
      <c r="EG1434" s="416">
        <v>13</v>
      </c>
      <c r="EH1434" s="416">
        <v>7</v>
      </c>
      <c r="EI1434" s="416">
        <v>14</v>
      </c>
      <c r="EJ1434" s="416">
        <v>12</v>
      </c>
      <c r="EK1434" s="416">
        <v>117</v>
      </c>
      <c r="EL1434" s="416">
        <v>10</v>
      </c>
      <c r="EM1434" s="416">
        <v>0</v>
      </c>
      <c r="EN1434" s="416">
        <v>0</v>
      </c>
      <c r="EO1434" s="416">
        <v>0</v>
      </c>
      <c r="EP1434" s="416">
        <v>0</v>
      </c>
      <c r="EQ1434" s="416">
        <v>0</v>
      </c>
      <c r="ER1434" s="416">
        <v>0</v>
      </c>
      <c r="ES1434" s="416">
        <v>0</v>
      </c>
      <c r="ET1434" s="416">
        <v>0</v>
      </c>
      <c r="EU1434" s="416">
        <v>0</v>
      </c>
      <c r="EV1434" s="416">
        <v>50</v>
      </c>
      <c r="EW1434" s="416">
        <v>1</v>
      </c>
      <c r="EX1434" s="416">
        <v>0</v>
      </c>
      <c r="EY1434" s="416">
        <v>4</v>
      </c>
      <c r="EZ1434" s="416">
        <v>0</v>
      </c>
      <c r="FA1434" s="416">
        <v>1</v>
      </c>
      <c r="FB1434" s="416">
        <v>0</v>
      </c>
      <c r="FC1434" s="416">
        <v>0</v>
      </c>
      <c r="FD1434" s="416">
        <v>0</v>
      </c>
      <c r="FE1434" s="416">
        <v>6</v>
      </c>
      <c r="FF1434" s="416">
        <v>100</v>
      </c>
      <c r="FG1434" s="416">
        <v>0</v>
      </c>
      <c r="FH1434" s="416">
        <v>0</v>
      </c>
      <c r="FI1434" s="416">
        <v>0</v>
      </c>
      <c r="FJ1434" s="416">
        <v>0</v>
      </c>
      <c r="FK1434" s="416">
        <v>0</v>
      </c>
      <c r="FL1434" s="416">
        <v>0</v>
      </c>
      <c r="FM1434" s="416">
        <v>0</v>
      </c>
      <c r="FN1434" s="416">
        <v>0</v>
      </c>
      <c r="FO1434" s="416">
        <v>0</v>
      </c>
      <c r="FP1434" s="416">
        <v>0</v>
      </c>
      <c r="FQ1434" s="416">
        <v>0</v>
      </c>
      <c r="FR1434" s="416">
        <v>0</v>
      </c>
      <c r="FS1434" s="416">
        <v>0</v>
      </c>
      <c r="FT1434" s="416">
        <v>0</v>
      </c>
      <c r="FU1434" s="416">
        <v>0</v>
      </c>
      <c r="FV1434" s="416">
        <v>0</v>
      </c>
      <c r="FW1434" s="416">
        <v>0</v>
      </c>
      <c r="FX1434" s="416">
        <v>0</v>
      </c>
      <c r="FY1434" s="416">
        <v>0</v>
      </c>
      <c r="FZ1434" s="416">
        <v>10</v>
      </c>
      <c r="GA1434" s="416">
        <v>12</v>
      </c>
      <c r="GB1434" s="416">
        <v>41</v>
      </c>
      <c r="GC1434" s="416">
        <v>13</v>
      </c>
      <c r="GD1434" s="416">
        <v>14</v>
      </c>
      <c r="GE1434" s="416">
        <v>7</v>
      </c>
      <c r="GF1434" s="416">
        <v>14</v>
      </c>
      <c r="GG1434" s="416">
        <v>12</v>
      </c>
      <c r="GH1434" s="416">
        <v>123</v>
      </c>
    </row>
    <row r="1435" spans="1:190" x14ac:dyDescent="0.2">
      <c r="A1435" s="150" t="s">
        <v>194</v>
      </c>
      <c r="B1435" s="151" t="s">
        <v>282</v>
      </c>
      <c r="C1435" s="152" t="s">
        <v>283</v>
      </c>
      <c r="D1435" s="404" t="s">
        <v>193</v>
      </c>
      <c r="E1435" s="416">
        <v>0</v>
      </c>
      <c r="F1435" s="416">
        <v>3226</v>
      </c>
      <c r="G1435" s="416">
        <v>1070</v>
      </c>
      <c r="H1435" s="416">
        <v>757</v>
      </c>
      <c r="I1435" s="416">
        <v>268</v>
      </c>
      <c r="J1435" s="416">
        <v>177</v>
      </c>
      <c r="K1435" s="416">
        <v>62</v>
      </c>
      <c r="L1435" s="416">
        <v>39</v>
      </c>
      <c r="M1435" s="416">
        <v>6</v>
      </c>
      <c r="N1435" s="416">
        <v>5605</v>
      </c>
      <c r="O1435" s="416">
        <v>10</v>
      </c>
      <c r="P1435" s="416">
        <v>0</v>
      </c>
      <c r="Q1435" s="416">
        <v>0</v>
      </c>
      <c r="R1435" s="416">
        <v>0</v>
      </c>
      <c r="S1435" s="416">
        <v>0</v>
      </c>
      <c r="T1435" s="416">
        <v>0</v>
      </c>
      <c r="U1435" s="416">
        <v>0</v>
      </c>
      <c r="V1435" s="416">
        <v>0</v>
      </c>
      <c r="W1435" s="416">
        <v>0</v>
      </c>
      <c r="X1435" s="416">
        <v>0</v>
      </c>
      <c r="Y1435" s="416">
        <v>25</v>
      </c>
      <c r="Z1435" s="416">
        <v>0</v>
      </c>
      <c r="AA1435" s="416">
        <v>0</v>
      </c>
      <c r="AB1435" s="416">
        <v>0</v>
      </c>
      <c r="AC1435" s="416">
        <v>0</v>
      </c>
      <c r="AD1435" s="416">
        <v>0</v>
      </c>
      <c r="AE1435" s="416">
        <v>0</v>
      </c>
      <c r="AF1435" s="416">
        <v>0</v>
      </c>
      <c r="AG1435" s="416">
        <v>0</v>
      </c>
      <c r="AH1435" s="416">
        <v>0</v>
      </c>
      <c r="AI1435" s="416">
        <v>50</v>
      </c>
      <c r="AJ1435" s="416">
        <v>11</v>
      </c>
      <c r="AK1435" s="416">
        <v>1</v>
      </c>
      <c r="AL1435" s="416">
        <v>1</v>
      </c>
      <c r="AM1435" s="416">
        <v>0</v>
      </c>
      <c r="AN1435" s="416">
        <v>1</v>
      </c>
      <c r="AO1435" s="416">
        <v>0</v>
      </c>
      <c r="AP1435" s="416">
        <v>0</v>
      </c>
      <c r="AQ1435" s="416">
        <v>0</v>
      </c>
      <c r="AR1435" s="416">
        <v>14</v>
      </c>
      <c r="AS1435" s="416">
        <v>100</v>
      </c>
      <c r="AT1435" s="416">
        <v>424</v>
      </c>
      <c r="AU1435" s="416">
        <v>171</v>
      </c>
      <c r="AV1435" s="416">
        <v>117</v>
      </c>
      <c r="AW1435" s="416">
        <v>37</v>
      </c>
      <c r="AX1435" s="416">
        <v>28</v>
      </c>
      <c r="AY1435" s="416">
        <v>11</v>
      </c>
      <c r="AZ1435" s="416">
        <v>3</v>
      </c>
      <c r="BA1435" s="416">
        <v>1</v>
      </c>
      <c r="BB1435" s="416">
        <v>792</v>
      </c>
      <c r="BC1435" s="416">
        <v>0</v>
      </c>
      <c r="BD1435" s="416">
        <v>0</v>
      </c>
      <c r="BE1435" s="416">
        <v>0</v>
      </c>
      <c r="BF1435" s="416">
        <v>0</v>
      </c>
      <c r="BG1435" s="416">
        <v>0</v>
      </c>
      <c r="BH1435" s="416">
        <v>0</v>
      </c>
      <c r="BI1435" s="416">
        <v>0</v>
      </c>
      <c r="BJ1435" s="416">
        <v>0</v>
      </c>
      <c r="BK1435" s="416">
        <v>0</v>
      </c>
      <c r="BL1435" s="416">
        <v>0</v>
      </c>
      <c r="BM1435" s="416">
        <v>435</v>
      </c>
      <c r="BN1435" s="416">
        <v>172</v>
      </c>
      <c r="BO1435" s="416">
        <v>118</v>
      </c>
      <c r="BP1435" s="416">
        <v>37</v>
      </c>
      <c r="BQ1435" s="416">
        <v>29</v>
      </c>
      <c r="BR1435" s="416">
        <v>11</v>
      </c>
      <c r="BS1435" s="416">
        <v>3</v>
      </c>
      <c r="BT1435" s="416">
        <v>1</v>
      </c>
      <c r="BU1435" s="416">
        <v>806</v>
      </c>
      <c r="BV1435" s="416">
        <v>3661</v>
      </c>
      <c r="BW1435" s="416">
        <v>1242</v>
      </c>
      <c r="BX1435" s="416">
        <v>875</v>
      </c>
      <c r="BY1435" s="416">
        <v>305</v>
      </c>
      <c r="BZ1435" s="416">
        <v>206</v>
      </c>
      <c r="CA1435" s="416">
        <v>73</v>
      </c>
      <c r="CB1435" s="416">
        <v>42</v>
      </c>
      <c r="CC1435" s="416">
        <v>7</v>
      </c>
      <c r="CD1435" s="416">
        <v>6411</v>
      </c>
      <c r="CE1435" s="416">
        <v>10</v>
      </c>
      <c r="CF1435" s="416">
        <v>0</v>
      </c>
      <c r="CG1435" s="416">
        <v>0</v>
      </c>
      <c r="CH1435" s="416">
        <v>0</v>
      </c>
      <c r="CI1435" s="416">
        <v>0</v>
      </c>
      <c r="CJ1435" s="416">
        <v>0</v>
      </c>
      <c r="CK1435" s="416">
        <v>0</v>
      </c>
      <c r="CL1435" s="416">
        <v>0</v>
      </c>
      <c r="CM1435" s="416">
        <v>0</v>
      </c>
      <c r="CN1435" s="416">
        <v>0</v>
      </c>
      <c r="CO1435" s="416">
        <v>25</v>
      </c>
      <c r="CP1435" s="416">
        <v>0</v>
      </c>
      <c r="CQ1435" s="416">
        <v>0</v>
      </c>
      <c r="CR1435" s="416">
        <v>0</v>
      </c>
      <c r="CS1435" s="416">
        <v>0</v>
      </c>
      <c r="CT1435" s="416">
        <v>0</v>
      </c>
      <c r="CU1435" s="416">
        <v>0</v>
      </c>
      <c r="CV1435" s="416">
        <v>0</v>
      </c>
      <c r="CW1435" s="416">
        <v>0</v>
      </c>
      <c r="CX1435" s="416">
        <v>0</v>
      </c>
      <c r="CY1435" s="416">
        <v>50</v>
      </c>
      <c r="CZ1435" s="416">
        <v>914</v>
      </c>
      <c r="DA1435" s="416">
        <v>230</v>
      </c>
      <c r="DB1435" s="416">
        <v>125</v>
      </c>
      <c r="DC1435" s="416">
        <v>53</v>
      </c>
      <c r="DD1435" s="416">
        <v>28</v>
      </c>
      <c r="DE1435" s="416">
        <v>17</v>
      </c>
      <c r="DF1435" s="416">
        <v>11</v>
      </c>
      <c r="DG1435" s="416">
        <v>2</v>
      </c>
      <c r="DH1435" s="416">
        <v>1380</v>
      </c>
      <c r="DI1435" s="416">
        <v>0</v>
      </c>
      <c r="DJ1435" s="416">
        <v>0</v>
      </c>
      <c r="DK1435" s="416">
        <v>0</v>
      </c>
      <c r="DL1435" s="416">
        <v>0</v>
      </c>
      <c r="DM1435" s="416">
        <v>0</v>
      </c>
      <c r="DN1435" s="416">
        <v>0</v>
      </c>
      <c r="DO1435" s="416">
        <v>0</v>
      </c>
      <c r="DP1435" s="416">
        <v>0</v>
      </c>
      <c r="DQ1435" s="416">
        <v>0</v>
      </c>
      <c r="DR1435" s="416">
        <v>0</v>
      </c>
      <c r="DS1435" s="416">
        <v>914</v>
      </c>
      <c r="DT1435" s="416">
        <v>230</v>
      </c>
      <c r="DU1435" s="416">
        <v>125</v>
      </c>
      <c r="DV1435" s="416">
        <v>53</v>
      </c>
      <c r="DW1435" s="416">
        <v>28</v>
      </c>
      <c r="DX1435" s="416">
        <v>17</v>
      </c>
      <c r="DY1435" s="416">
        <v>11</v>
      </c>
      <c r="DZ1435" s="416">
        <v>2</v>
      </c>
      <c r="EA1435" s="416">
        <v>1380</v>
      </c>
      <c r="EB1435" s="416">
        <v>0</v>
      </c>
      <c r="EC1435" s="416">
        <v>691</v>
      </c>
      <c r="ED1435" s="416">
        <v>297</v>
      </c>
      <c r="EE1435" s="416">
        <v>272</v>
      </c>
      <c r="EF1435" s="416">
        <v>126</v>
      </c>
      <c r="EG1435" s="416">
        <v>64</v>
      </c>
      <c r="EH1435" s="416">
        <v>40</v>
      </c>
      <c r="EI1435" s="416">
        <v>22</v>
      </c>
      <c r="EJ1435" s="416">
        <v>2</v>
      </c>
      <c r="EK1435" s="416">
        <v>1514</v>
      </c>
      <c r="EL1435" s="416">
        <v>10</v>
      </c>
      <c r="EM1435" s="416">
        <v>0</v>
      </c>
      <c r="EN1435" s="416">
        <v>0</v>
      </c>
      <c r="EO1435" s="416">
        <v>0</v>
      </c>
      <c r="EP1435" s="416">
        <v>0</v>
      </c>
      <c r="EQ1435" s="416">
        <v>0</v>
      </c>
      <c r="ER1435" s="416">
        <v>0</v>
      </c>
      <c r="ES1435" s="416">
        <v>0</v>
      </c>
      <c r="ET1435" s="416">
        <v>0</v>
      </c>
      <c r="EU1435" s="416">
        <v>0</v>
      </c>
      <c r="EV1435" s="416">
        <v>50</v>
      </c>
      <c r="EW1435" s="416">
        <v>0</v>
      </c>
      <c r="EX1435" s="416">
        <v>0</v>
      </c>
      <c r="EY1435" s="416">
        <v>0</v>
      </c>
      <c r="EZ1435" s="416">
        <v>0</v>
      </c>
      <c r="FA1435" s="416">
        <v>0</v>
      </c>
      <c r="FB1435" s="416">
        <v>0</v>
      </c>
      <c r="FC1435" s="416">
        <v>0</v>
      </c>
      <c r="FD1435" s="416">
        <v>0</v>
      </c>
      <c r="FE1435" s="416">
        <v>0</v>
      </c>
      <c r="FF1435" s="416">
        <v>100</v>
      </c>
      <c r="FG1435" s="416">
        <v>0</v>
      </c>
      <c r="FH1435" s="416">
        <v>0</v>
      </c>
      <c r="FI1435" s="416">
        <v>0</v>
      </c>
      <c r="FJ1435" s="416">
        <v>0</v>
      </c>
      <c r="FK1435" s="416">
        <v>0</v>
      </c>
      <c r="FL1435" s="416">
        <v>0</v>
      </c>
      <c r="FM1435" s="416">
        <v>0</v>
      </c>
      <c r="FN1435" s="416">
        <v>0</v>
      </c>
      <c r="FO1435" s="416">
        <v>0</v>
      </c>
      <c r="FP1435" s="416">
        <v>0</v>
      </c>
      <c r="FQ1435" s="416">
        <v>0</v>
      </c>
      <c r="FR1435" s="416">
        <v>0</v>
      </c>
      <c r="FS1435" s="416">
        <v>0</v>
      </c>
      <c r="FT1435" s="416">
        <v>0</v>
      </c>
      <c r="FU1435" s="416">
        <v>0</v>
      </c>
      <c r="FV1435" s="416">
        <v>0</v>
      </c>
      <c r="FW1435" s="416">
        <v>0</v>
      </c>
      <c r="FX1435" s="416">
        <v>0</v>
      </c>
      <c r="FY1435" s="416">
        <v>0</v>
      </c>
      <c r="FZ1435" s="416">
        <v>691</v>
      </c>
      <c r="GA1435" s="416">
        <v>297</v>
      </c>
      <c r="GB1435" s="416">
        <v>272</v>
      </c>
      <c r="GC1435" s="416">
        <v>126</v>
      </c>
      <c r="GD1435" s="416">
        <v>64</v>
      </c>
      <c r="GE1435" s="416">
        <v>40</v>
      </c>
      <c r="GF1435" s="416">
        <v>22</v>
      </c>
      <c r="GG1435" s="416">
        <v>2</v>
      </c>
      <c r="GH1435" s="416">
        <v>1514</v>
      </c>
    </row>
    <row r="1436" spans="1:190" x14ac:dyDescent="0.2">
      <c r="A1436" s="150" t="s">
        <v>196</v>
      </c>
      <c r="B1436" s="151" t="s">
        <v>276</v>
      </c>
      <c r="C1436" s="152" t="s">
        <v>69</v>
      </c>
      <c r="D1436" s="404" t="s">
        <v>195</v>
      </c>
      <c r="E1436" s="416">
        <v>0</v>
      </c>
      <c r="F1436" s="416">
        <v>302</v>
      </c>
      <c r="G1436" s="416">
        <v>346</v>
      </c>
      <c r="H1436" s="416">
        <v>225</v>
      </c>
      <c r="I1436" s="416">
        <v>132</v>
      </c>
      <c r="J1436" s="416">
        <v>71</v>
      </c>
      <c r="K1436" s="416">
        <v>69</v>
      </c>
      <c r="L1436" s="416">
        <v>41</v>
      </c>
      <c r="M1436" s="416">
        <v>8</v>
      </c>
      <c r="N1436" s="416">
        <v>1194</v>
      </c>
      <c r="O1436" s="416">
        <v>10</v>
      </c>
      <c r="P1436" s="416">
        <v>0</v>
      </c>
      <c r="Q1436" s="416">
        <v>0</v>
      </c>
      <c r="R1436" s="416">
        <v>0</v>
      </c>
      <c r="S1436" s="416">
        <v>0</v>
      </c>
      <c r="T1436" s="416">
        <v>0</v>
      </c>
      <c r="U1436" s="416">
        <v>0</v>
      </c>
      <c r="V1436" s="416">
        <v>0</v>
      </c>
      <c r="W1436" s="416">
        <v>0</v>
      </c>
      <c r="X1436" s="416">
        <v>0</v>
      </c>
      <c r="Y1436" s="416">
        <v>25</v>
      </c>
      <c r="Z1436" s="416">
        <v>0</v>
      </c>
      <c r="AA1436" s="416">
        <v>0</v>
      </c>
      <c r="AB1436" s="416">
        <v>0</v>
      </c>
      <c r="AC1436" s="416">
        <v>0</v>
      </c>
      <c r="AD1436" s="416">
        <v>0</v>
      </c>
      <c r="AE1436" s="416">
        <v>0</v>
      </c>
      <c r="AF1436" s="416">
        <v>0</v>
      </c>
      <c r="AG1436" s="416">
        <v>0</v>
      </c>
      <c r="AH1436" s="416">
        <v>0</v>
      </c>
      <c r="AI1436" s="416">
        <v>50</v>
      </c>
      <c r="AJ1436" s="416">
        <v>0</v>
      </c>
      <c r="AK1436" s="416">
        <v>0</v>
      </c>
      <c r="AL1436" s="416">
        <v>0</v>
      </c>
      <c r="AM1436" s="416">
        <v>0</v>
      </c>
      <c r="AN1436" s="416">
        <v>0</v>
      </c>
      <c r="AO1436" s="416">
        <v>0</v>
      </c>
      <c r="AP1436" s="416">
        <v>0</v>
      </c>
      <c r="AQ1436" s="416">
        <v>0</v>
      </c>
      <c r="AR1436" s="416">
        <v>0</v>
      </c>
      <c r="AS1436" s="416">
        <v>100</v>
      </c>
      <c r="AT1436" s="416">
        <v>0</v>
      </c>
      <c r="AU1436" s="416">
        <v>0</v>
      </c>
      <c r="AV1436" s="416">
        <v>0</v>
      </c>
      <c r="AW1436" s="416">
        <v>0</v>
      </c>
      <c r="AX1436" s="416">
        <v>0</v>
      </c>
      <c r="AY1436" s="416">
        <v>0</v>
      </c>
      <c r="AZ1436" s="416">
        <v>0</v>
      </c>
      <c r="BA1436" s="416">
        <v>0</v>
      </c>
      <c r="BB1436" s="416">
        <v>0</v>
      </c>
      <c r="BC1436" s="416">
        <v>0</v>
      </c>
      <c r="BD1436" s="416">
        <v>0</v>
      </c>
      <c r="BE1436" s="416">
        <v>0</v>
      </c>
      <c r="BF1436" s="416">
        <v>0</v>
      </c>
      <c r="BG1436" s="416">
        <v>0</v>
      </c>
      <c r="BH1436" s="416">
        <v>0</v>
      </c>
      <c r="BI1436" s="416">
        <v>0</v>
      </c>
      <c r="BJ1436" s="416">
        <v>0</v>
      </c>
      <c r="BK1436" s="416">
        <v>0</v>
      </c>
      <c r="BL1436" s="416">
        <v>0</v>
      </c>
      <c r="BM1436" s="416">
        <v>0</v>
      </c>
      <c r="BN1436" s="416">
        <v>0</v>
      </c>
      <c r="BO1436" s="416">
        <v>0</v>
      </c>
      <c r="BP1436" s="416">
        <v>0</v>
      </c>
      <c r="BQ1436" s="416">
        <v>0</v>
      </c>
      <c r="BR1436" s="416">
        <v>0</v>
      </c>
      <c r="BS1436" s="416">
        <v>0</v>
      </c>
      <c r="BT1436" s="416">
        <v>0</v>
      </c>
      <c r="BU1436" s="416">
        <v>0</v>
      </c>
      <c r="BV1436" s="416">
        <v>302</v>
      </c>
      <c r="BW1436" s="416">
        <v>346</v>
      </c>
      <c r="BX1436" s="416">
        <v>225</v>
      </c>
      <c r="BY1436" s="416">
        <v>132</v>
      </c>
      <c r="BZ1436" s="416">
        <v>71</v>
      </c>
      <c r="CA1436" s="416">
        <v>69</v>
      </c>
      <c r="CB1436" s="416">
        <v>41</v>
      </c>
      <c r="CC1436" s="416">
        <v>8</v>
      </c>
      <c r="CD1436" s="416">
        <v>1194</v>
      </c>
      <c r="CE1436" s="416">
        <v>10</v>
      </c>
      <c r="CF1436" s="416">
        <v>0</v>
      </c>
      <c r="CG1436" s="416">
        <v>0</v>
      </c>
      <c r="CH1436" s="416">
        <v>0</v>
      </c>
      <c r="CI1436" s="416">
        <v>0</v>
      </c>
      <c r="CJ1436" s="416">
        <v>0</v>
      </c>
      <c r="CK1436" s="416">
        <v>0</v>
      </c>
      <c r="CL1436" s="416">
        <v>0</v>
      </c>
      <c r="CM1436" s="416">
        <v>0</v>
      </c>
      <c r="CN1436" s="416">
        <v>0</v>
      </c>
      <c r="CO1436" s="416">
        <v>25</v>
      </c>
      <c r="CP1436" s="416">
        <v>0</v>
      </c>
      <c r="CQ1436" s="416">
        <v>0</v>
      </c>
      <c r="CR1436" s="416">
        <v>0</v>
      </c>
      <c r="CS1436" s="416">
        <v>0</v>
      </c>
      <c r="CT1436" s="416">
        <v>0</v>
      </c>
      <c r="CU1436" s="416">
        <v>0</v>
      </c>
      <c r="CV1436" s="416">
        <v>0</v>
      </c>
      <c r="CW1436" s="416">
        <v>0</v>
      </c>
      <c r="CX1436" s="416">
        <v>0</v>
      </c>
      <c r="CY1436" s="416">
        <v>50</v>
      </c>
      <c r="CZ1436" s="416">
        <v>0</v>
      </c>
      <c r="DA1436" s="416">
        <v>0</v>
      </c>
      <c r="DB1436" s="416">
        <v>0</v>
      </c>
      <c r="DC1436" s="416">
        <v>0</v>
      </c>
      <c r="DD1436" s="416">
        <v>0</v>
      </c>
      <c r="DE1436" s="416">
        <v>0</v>
      </c>
      <c r="DF1436" s="416">
        <v>0</v>
      </c>
      <c r="DG1436" s="416">
        <v>0</v>
      </c>
      <c r="DH1436" s="416">
        <v>0</v>
      </c>
      <c r="DI1436" s="416">
        <v>0</v>
      </c>
      <c r="DJ1436" s="416">
        <v>0</v>
      </c>
      <c r="DK1436" s="416">
        <v>0</v>
      </c>
      <c r="DL1436" s="416">
        <v>0</v>
      </c>
      <c r="DM1436" s="416">
        <v>0</v>
      </c>
      <c r="DN1436" s="416">
        <v>0</v>
      </c>
      <c r="DO1436" s="416">
        <v>0</v>
      </c>
      <c r="DP1436" s="416">
        <v>0</v>
      </c>
      <c r="DQ1436" s="416">
        <v>0</v>
      </c>
      <c r="DR1436" s="416">
        <v>0</v>
      </c>
      <c r="DS1436" s="416">
        <v>0</v>
      </c>
      <c r="DT1436" s="416">
        <v>0</v>
      </c>
      <c r="DU1436" s="416">
        <v>0</v>
      </c>
      <c r="DV1436" s="416">
        <v>0</v>
      </c>
      <c r="DW1436" s="416">
        <v>0</v>
      </c>
      <c r="DX1436" s="416">
        <v>0</v>
      </c>
      <c r="DY1436" s="416">
        <v>0</v>
      </c>
      <c r="DZ1436" s="416">
        <v>0</v>
      </c>
      <c r="EA1436" s="416">
        <v>0</v>
      </c>
      <c r="EB1436" s="416">
        <v>0</v>
      </c>
      <c r="EC1436" s="416">
        <v>27</v>
      </c>
      <c r="ED1436" s="416">
        <v>25</v>
      </c>
      <c r="EE1436" s="416">
        <v>32</v>
      </c>
      <c r="EF1436" s="416">
        <v>37</v>
      </c>
      <c r="EG1436" s="416">
        <v>24</v>
      </c>
      <c r="EH1436" s="416">
        <v>13</v>
      </c>
      <c r="EI1436" s="416">
        <v>17</v>
      </c>
      <c r="EJ1436" s="416">
        <v>4</v>
      </c>
      <c r="EK1436" s="416">
        <v>179</v>
      </c>
      <c r="EL1436" s="416">
        <v>10</v>
      </c>
      <c r="EM1436" s="416">
        <v>0</v>
      </c>
      <c r="EN1436" s="416">
        <v>0</v>
      </c>
      <c r="EO1436" s="416">
        <v>0</v>
      </c>
      <c r="EP1436" s="416">
        <v>0</v>
      </c>
      <c r="EQ1436" s="416">
        <v>0</v>
      </c>
      <c r="ER1436" s="416">
        <v>0</v>
      </c>
      <c r="ES1436" s="416">
        <v>0</v>
      </c>
      <c r="ET1436" s="416">
        <v>0</v>
      </c>
      <c r="EU1436" s="416">
        <v>0</v>
      </c>
      <c r="EV1436" s="416">
        <v>50</v>
      </c>
      <c r="EW1436" s="416">
        <v>2</v>
      </c>
      <c r="EX1436" s="416">
        <v>1</v>
      </c>
      <c r="EY1436" s="416">
        <v>0</v>
      </c>
      <c r="EZ1436" s="416">
        <v>0</v>
      </c>
      <c r="FA1436" s="416">
        <v>2</v>
      </c>
      <c r="FB1436" s="416">
        <v>0</v>
      </c>
      <c r="FC1436" s="416">
        <v>0</v>
      </c>
      <c r="FD1436" s="416">
        <v>0</v>
      </c>
      <c r="FE1436" s="416">
        <v>5</v>
      </c>
      <c r="FF1436" s="416">
        <v>100</v>
      </c>
      <c r="FG1436" s="416">
        <v>0</v>
      </c>
      <c r="FH1436" s="416">
        <v>0</v>
      </c>
      <c r="FI1436" s="416">
        <v>0</v>
      </c>
      <c r="FJ1436" s="416">
        <v>0</v>
      </c>
      <c r="FK1436" s="416">
        <v>0</v>
      </c>
      <c r="FL1436" s="416">
        <v>0</v>
      </c>
      <c r="FM1436" s="416">
        <v>0</v>
      </c>
      <c r="FN1436" s="416">
        <v>0</v>
      </c>
      <c r="FO1436" s="416">
        <v>0</v>
      </c>
      <c r="FP1436" s="416">
        <v>0</v>
      </c>
      <c r="FQ1436" s="416">
        <v>0</v>
      </c>
      <c r="FR1436" s="416">
        <v>0</v>
      </c>
      <c r="FS1436" s="416">
        <v>0</v>
      </c>
      <c r="FT1436" s="416">
        <v>0</v>
      </c>
      <c r="FU1436" s="416">
        <v>0</v>
      </c>
      <c r="FV1436" s="416">
        <v>0</v>
      </c>
      <c r="FW1436" s="416">
        <v>0</v>
      </c>
      <c r="FX1436" s="416">
        <v>0</v>
      </c>
      <c r="FY1436" s="416">
        <v>0</v>
      </c>
      <c r="FZ1436" s="416">
        <v>29</v>
      </c>
      <c r="GA1436" s="416">
        <v>26</v>
      </c>
      <c r="GB1436" s="416">
        <v>32</v>
      </c>
      <c r="GC1436" s="416">
        <v>37</v>
      </c>
      <c r="GD1436" s="416">
        <v>26</v>
      </c>
      <c r="GE1436" s="416">
        <v>13</v>
      </c>
      <c r="GF1436" s="416">
        <v>17</v>
      </c>
      <c r="GG1436" s="416">
        <v>4</v>
      </c>
      <c r="GH1436" s="416">
        <v>184</v>
      </c>
    </row>
    <row r="1437" spans="1:190" x14ac:dyDescent="0.2">
      <c r="A1437" s="150" t="s">
        <v>198</v>
      </c>
      <c r="B1437" s="151" t="s">
        <v>276</v>
      </c>
      <c r="C1437" s="152" t="s">
        <v>69</v>
      </c>
      <c r="D1437" s="404" t="s">
        <v>197</v>
      </c>
      <c r="E1437" s="416">
        <v>0</v>
      </c>
      <c r="F1437" s="416">
        <v>152</v>
      </c>
      <c r="G1437" s="416">
        <v>141</v>
      </c>
      <c r="H1437" s="416">
        <v>87</v>
      </c>
      <c r="I1437" s="416">
        <v>50</v>
      </c>
      <c r="J1437" s="416">
        <v>25</v>
      </c>
      <c r="K1437" s="416">
        <v>14</v>
      </c>
      <c r="L1437" s="416">
        <v>5</v>
      </c>
      <c r="M1437" s="416">
        <v>0</v>
      </c>
      <c r="N1437" s="416">
        <v>474</v>
      </c>
      <c r="O1437" s="416">
        <v>10</v>
      </c>
      <c r="P1437" s="416">
        <v>0</v>
      </c>
      <c r="Q1437" s="416">
        <v>0</v>
      </c>
      <c r="R1437" s="416">
        <v>0</v>
      </c>
      <c r="S1437" s="416">
        <v>0</v>
      </c>
      <c r="T1437" s="416">
        <v>0</v>
      </c>
      <c r="U1437" s="416">
        <v>0</v>
      </c>
      <c r="V1437" s="416">
        <v>0</v>
      </c>
      <c r="W1437" s="416">
        <v>0</v>
      </c>
      <c r="X1437" s="416">
        <v>0</v>
      </c>
      <c r="Y1437" s="416">
        <v>25</v>
      </c>
      <c r="Z1437" s="416">
        <v>0</v>
      </c>
      <c r="AA1437" s="416">
        <v>0</v>
      </c>
      <c r="AB1437" s="416">
        <v>0</v>
      </c>
      <c r="AC1437" s="416">
        <v>0</v>
      </c>
      <c r="AD1437" s="416">
        <v>0</v>
      </c>
      <c r="AE1437" s="416">
        <v>0</v>
      </c>
      <c r="AF1437" s="416">
        <v>0</v>
      </c>
      <c r="AG1437" s="416">
        <v>0</v>
      </c>
      <c r="AH1437" s="416">
        <v>0</v>
      </c>
      <c r="AI1437" s="416">
        <v>50</v>
      </c>
      <c r="AJ1437" s="416">
        <v>8</v>
      </c>
      <c r="AK1437" s="416">
        <v>15</v>
      </c>
      <c r="AL1437" s="416">
        <v>6</v>
      </c>
      <c r="AM1437" s="416">
        <v>4</v>
      </c>
      <c r="AN1437" s="416">
        <v>0</v>
      </c>
      <c r="AO1437" s="416">
        <v>1</v>
      </c>
      <c r="AP1437" s="416">
        <v>3</v>
      </c>
      <c r="AQ1437" s="416">
        <v>1</v>
      </c>
      <c r="AR1437" s="416">
        <v>38</v>
      </c>
      <c r="AS1437" s="416">
        <v>100</v>
      </c>
      <c r="AT1437" s="416">
        <v>93</v>
      </c>
      <c r="AU1437" s="416">
        <v>79</v>
      </c>
      <c r="AV1437" s="416">
        <v>37</v>
      </c>
      <c r="AW1437" s="416">
        <v>17</v>
      </c>
      <c r="AX1437" s="416">
        <v>15</v>
      </c>
      <c r="AY1437" s="416">
        <v>13</v>
      </c>
      <c r="AZ1437" s="416">
        <v>1</v>
      </c>
      <c r="BA1437" s="416">
        <v>0</v>
      </c>
      <c r="BB1437" s="416">
        <v>255</v>
      </c>
      <c r="BC1437" s="416">
        <v>0</v>
      </c>
      <c r="BD1437" s="416">
        <v>0</v>
      </c>
      <c r="BE1437" s="416">
        <v>0</v>
      </c>
      <c r="BF1437" s="416">
        <v>0</v>
      </c>
      <c r="BG1437" s="416">
        <v>0</v>
      </c>
      <c r="BH1437" s="416">
        <v>0</v>
      </c>
      <c r="BI1437" s="416">
        <v>0</v>
      </c>
      <c r="BJ1437" s="416">
        <v>0</v>
      </c>
      <c r="BK1437" s="416">
        <v>0</v>
      </c>
      <c r="BL1437" s="416">
        <v>0</v>
      </c>
      <c r="BM1437" s="416">
        <v>101</v>
      </c>
      <c r="BN1437" s="416">
        <v>94</v>
      </c>
      <c r="BO1437" s="416">
        <v>43</v>
      </c>
      <c r="BP1437" s="416">
        <v>21</v>
      </c>
      <c r="BQ1437" s="416">
        <v>15</v>
      </c>
      <c r="BR1437" s="416">
        <v>14</v>
      </c>
      <c r="BS1437" s="416">
        <v>4</v>
      </c>
      <c r="BT1437" s="416">
        <v>1</v>
      </c>
      <c r="BU1437" s="416">
        <v>293</v>
      </c>
      <c r="BV1437" s="416">
        <v>253</v>
      </c>
      <c r="BW1437" s="416">
        <v>235</v>
      </c>
      <c r="BX1437" s="416">
        <v>130</v>
      </c>
      <c r="BY1437" s="416">
        <v>71</v>
      </c>
      <c r="BZ1437" s="416">
        <v>40</v>
      </c>
      <c r="CA1437" s="416">
        <v>28</v>
      </c>
      <c r="CB1437" s="416">
        <v>9</v>
      </c>
      <c r="CC1437" s="416">
        <v>1</v>
      </c>
      <c r="CD1437" s="416">
        <v>767</v>
      </c>
      <c r="CE1437" s="416">
        <v>10</v>
      </c>
      <c r="CF1437" s="416">
        <v>0</v>
      </c>
      <c r="CG1437" s="416">
        <v>0</v>
      </c>
      <c r="CH1437" s="416">
        <v>0</v>
      </c>
      <c r="CI1437" s="416">
        <v>0</v>
      </c>
      <c r="CJ1437" s="416">
        <v>0</v>
      </c>
      <c r="CK1437" s="416">
        <v>0</v>
      </c>
      <c r="CL1437" s="416">
        <v>0</v>
      </c>
      <c r="CM1437" s="416">
        <v>0</v>
      </c>
      <c r="CN1437" s="416">
        <v>0</v>
      </c>
      <c r="CO1437" s="416">
        <v>25</v>
      </c>
      <c r="CP1437" s="416">
        <v>0</v>
      </c>
      <c r="CQ1437" s="416">
        <v>0</v>
      </c>
      <c r="CR1437" s="416">
        <v>0</v>
      </c>
      <c r="CS1437" s="416">
        <v>0</v>
      </c>
      <c r="CT1437" s="416">
        <v>0</v>
      </c>
      <c r="CU1437" s="416">
        <v>0</v>
      </c>
      <c r="CV1437" s="416">
        <v>0</v>
      </c>
      <c r="CW1437" s="416">
        <v>0</v>
      </c>
      <c r="CX1437" s="416">
        <v>0</v>
      </c>
      <c r="CY1437" s="416">
        <v>50</v>
      </c>
      <c r="CZ1437" s="416">
        <v>52</v>
      </c>
      <c r="DA1437" s="416">
        <v>43</v>
      </c>
      <c r="DB1437" s="416">
        <v>37</v>
      </c>
      <c r="DC1437" s="416">
        <v>14</v>
      </c>
      <c r="DD1437" s="416">
        <v>10</v>
      </c>
      <c r="DE1437" s="416">
        <v>2</v>
      </c>
      <c r="DF1437" s="416">
        <v>3</v>
      </c>
      <c r="DG1437" s="416">
        <v>2</v>
      </c>
      <c r="DH1437" s="416">
        <v>163</v>
      </c>
      <c r="DI1437" s="416">
        <v>0</v>
      </c>
      <c r="DJ1437" s="416">
        <v>0</v>
      </c>
      <c r="DK1437" s="416">
        <v>0</v>
      </c>
      <c r="DL1437" s="416">
        <v>0</v>
      </c>
      <c r="DM1437" s="416">
        <v>0</v>
      </c>
      <c r="DN1437" s="416">
        <v>0</v>
      </c>
      <c r="DO1437" s="416">
        <v>0</v>
      </c>
      <c r="DP1437" s="416">
        <v>0</v>
      </c>
      <c r="DQ1437" s="416">
        <v>0</v>
      </c>
      <c r="DR1437" s="416">
        <v>0</v>
      </c>
      <c r="DS1437" s="416">
        <v>52</v>
      </c>
      <c r="DT1437" s="416">
        <v>43</v>
      </c>
      <c r="DU1437" s="416">
        <v>37</v>
      </c>
      <c r="DV1437" s="416">
        <v>14</v>
      </c>
      <c r="DW1437" s="416">
        <v>10</v>
      </c>
      <c r="DX1437" s="416">
        <v>2</v>
      </c>
      <c r="DY1437" s="416">
        <v>3</v>
      </c>
      <c r="DZ1437" s="416">
        <v>2</v>
      </c>
      <c r="EA1437" s="416">
        <v>163</v>
      </c>
      <c r="EB1437" s="416">
        <v>0</v>
      </c>
      <c r="EC1437" s="416">
        <v>76</v>
      </c>
      <c r="ED1437" s="416">
        <v>95</v>
      </c>
      <c r="EE1437" s="416">
        <v>98</v>
      </c>
      <c r="EF1437" s="416">
        <v>43</v>
      </c>
      <c r="EG1437" s="416">
        <v>34</v>
      </c>
      <c r="EH1437" s="416">
        <v>23</v>
      </c>
      <c r="EI1437" s="416">
        <v>21</v>
      </c>
      <c r="EJ1437" s="416">
        <v>0</v>
      </c>
      <c r="EK1437" s="416">
        <v>390</v>
      </c>
      <c r="EL1437" s="416">
        <v>10</v>
      </c>
      <c r="EM1437" s="416">
        <v>0</v>
      </c>
      <c r="EN1437" s="416">
        <v>0</v>
      </c>
      <c r="EO1437" s="416">
        <v>0</v>
      </c>
      <c r="EP1437" s="416">
        <v>0</v>
      </c>
      <c r="EQ1437" s="416">
        <v>0</v>
      </c>
      <c r="ER1437" s="416">
        <v>0</v>
      </c>
      <c r="ES1437" s="416">
        <v>0</v>
      </c>
      <c r="ET1437" s="416">
        <v>0</v>
      </c>
      <c r="EU1437" s="416">
        <v>0</v>
      </c>
      <c r="EV1437" s="416">
        <v>50</v>
      </c>
      <c r="EW1437" s="416">
        <v>1</v>
      </c>
      <c r="EX1437" s="416">
        <v>1</v>
      </c>
      <c r="EY1437" s="416">
        <v>1</v>
      </c>
      <c r="EZ1437" s="416">
        <v>3</v>
      </c>
      <c r="FA1437" s="416">
        <v>1</v>
      </c>
      <c r="FB1437" s="416">
        <v>0</v>
      </c>
      <c r="FC1437" s="416">
        <v>1</v>
      </c>
      <c r="FD1437" s="416">
        <v>0</v>
      </c>
      <c r="FE1437" s="416">
        <v>8</v>
      </c>
      <c r="FF1437" s="416">
        <v>100</v>
      </c>
      <c r="FG1437" s="416">
        <v>0</v>
      </c>
      <c r="FH1437" s="416">
        <v>0</v>
      </c>
      <c r="FI1437" s="416">
        <v>0</v>
      </c>
      <c r="FJ1437" s="416">
        <v>0</v>
      </c>
      <c r="FK1437" s="416">
        <v>0</v>
      </c>
      <c r="FL1437" s="416">
        <v>0</v>
      </c>
      <c r="FM1437" s="416">
        <v>0</v>
      </c>
      <c r="FN1437" s="416">
        <v>0</v>
      </c>
      <c r="FO1437" s="416">
        <v>0</v>
      </c>
      <c r="FP1437" s="416">
        <v>0</v>
      </c>
      <c r="FQ1437" s="416">
        <v>0</v>
      </c>
      <c r="FR1437" s="416">
        <v>0</v>
      </c>
      <c r="FS1437" s="416">
        <v>0</v>
      </c>
      <c r="FT1437" s="416">
        <v>0</v>
      </c>
      <c r="FU1437" s="416">
        <v>0</v>
      </c>
      <c r="FV1437" s="416">
        <v>0</v>
      </c>
      <c r="FW1437" s="416">
        <v>0</v>
      </c>
      <c r="FX1437" s="416">
        <v>0</v>
      </c>
      <c r="FY1437" s="416">
        <v>0</v>
      </c>
      <c r="FZ1437" s="416">
        <v>77</v>
      </c>
      <c r="GA1437" s="416">
        <v>96</v>
      </c>
      <c r="GB1437" s="416">
        <v>99</v>
      </c>
      <c r="GC1437" s="416">
        <v>46</v>
      </c>
      <c r="GD1437" s="416">
        <v>35</v>
      </c>
      <c r="GE1437" s="416">
        <v>23</v>
      </c>
      <c r="GF1437" s="416">
        <v>22</v>
      </c>
      <c r="GG1437" s="416">
        <v>0</v>
      </c>
      <c r="GH1437" s="416">
        <v>398</v>
      </c>
    </row>
    <row r="1438" spans="1:190" x14ac:dyDescent="0.2">
      <c r="A1438" s="150" t="s">
        <v>200</v>
      </c>
      <c r="B1438" s="151" t="s">
        <v>280</v>
      </c>
      <c r="C1438" s="152" t="s">
        <v>128</v>
      </c>
      <c r="D1438" s="404" t="s">
        <v>199</v>
      </c>
      <c r="E1438" s="416">
        <v>0</v>
      </c>
      <c r="F1438" s="416">
        <v>12</v>
      </c>
      <c r="G1438" s="416">
        <v>42</v>
      </c>
      <c r="H1438" s="416">
        <v>101</v>
      </c>
      <c r="I1438" s="416">
        <v>61</v>
      </c>
      <c r="J1438" s="416">
        <v>52</v>
      </c>
      <c r="K1438" s="416">
        <v>16</v>
      </c>
      <c r="L1438" s="416">
        <v>11</v>
      </c>
      <c r="M1438" s="416">
        <v>2</v>
      </c>
      <c r="N1438" s="416">
        <v>297</v>
      </c>
      <c r="O1438" s="416">
        <v>10</v>
      </c>
      <c r="P1438" s="416">
        <v>0</v>
      </c>
      <c r="Q1438" s="416">
        <v>0</v>
      </c>
      <c r="R1438" s="416">
        <v>0</v>
      </c>
      <c r="S1438" s="416">
        <v>0</v>
      </c>
      <c r="T1438" s="416">
        <v>0</v>
      </c>
      <c r="U1438" s="416">
        <v>0</v>
      </c>
      <c r="V1438" s="416">
        <v>0</v>
      </c>
      <c r="W1438" s="416">
        <v>0</v>
      </c>
      <c r="X1438" s="416">
        <v>0</v>
      </c>
      <c r="Y1438" s="416">
        <v>25</v>
      </c>
      <c r="Z1438" s="416">
        <v>0</v>
      </c>
      <c r="AA1438" s="416">
        <v>0</v>
      </c>
      <c r="AB1438" s="416">
        <v>0</v>
      </c>
      <c r="AC1438" s="416">
        <v>0</v>
      </c>
      <c r="AD1438" s="416">
        <v>0</v>
      </c>
      <c r="AE1438" s="416">
        <v>0</v>
      </c>
      <c r="AF1438" s="416">
        <v>0</v>
      </c>
      <c r="AG1438" s="416">
        <v>0</v>
      </c>
      <c r="AH1438" s="416">
        <v>0</v>
      </c>
      <c r="AI1438" s="416">
        <v>50</v>
      </c>
      <c r="AJ1438" s="416">
        <v>0</v>
      </c>
      <c r="AK1438" s="416">
        <v>0</v>
      </c>
      <c r="AL1438" s="416">
        <v>0</v>
      </c>
      <c r="AM1438" s="416">
        <v>0</v>
      </c>
      <c r="AN1438" s="416">
        <v>0</v>
      </c>
      <c r="AO1438" s="416">
        <v>0</v>
      </c>
      <c r="AP1438" s="416">
        <v>0</v>
      </c>
      <c r="AQ1438" s="416">
        <v>0</v>
      </c>
      <c r="AR1438" s="416">
        <v>0</v>
      </c>
      <c r="AS1438" s="416">
        <v>100</v>
      </c>
      <c r="AT1438" s="416">
        <v>0</v>
      </c>
      <c r="AU1438" s="416">
        <v>0</v>
      </c>
      <c r="AV1438" s="416">
        <v>0</v>
      </c>
      <c r="AW1438" s="416">
        <v>0</v>
      </c>
      <c r="AX1438" s="416">
        <v>0</v>
      </c>
      <c r="AY1438" s="416">
        <v>0</v>
      </c>
      <c r="AZ1438" s="416">
        <v>0</v>
      </c>
      <c r="BA1438" s="416">
        <v>0</v>
      </c>
      <c r="BB1438" s="416">
        <v>0</v>
      </c>
      <c r="BC1438" s="416">
        <v>0</v>
      </c>
      <c r="BD1438" s="416">
        <v>0</v>
      </c>
      <c r="BE1438" s="416">
        <v>0</v>
      </c>
      <c r="BF1438" s="416">
        <v>0</v>
      </c>
      <c r="BG1438" s="416">
        <v>0</v>
      </c>
      <c r="BH1438" s="416">
        <v>0</v>
      </c>
      <c r="BI1438" s="416">
        <v>0</v>
      </c>
      <c r="BJ1438" s="416">
        <v>0</v>
      </c>
      <c r="BK1438" s="416">
        <v>0</v>
      </c>
      <c r="BL1438" s="416">
        <v>0</v>
      </c>
      <c r="BM1438" s="416">
        <v>0</v>
      </c>
      <c r="BN1438" s="416">
        <v>0</v>
      </c>
      <c r="BO1438" s="416">
        <v>0</v>
      </c>
      <c r="BP1438" s="416">
        <v>0</v>
      </c>
      <c r="BQ1438" s="416">
        <v>0</v>
      </c>
      <c r="BR1438" s="416">
        <v>0</v>
      </c>
      <c r="BS1438" s="416">
        <v>0</v>
      </c>
      <c r="BT1438" s="416">
        <v>0</v>
      </c>
      <c r="BU1438" s="416">
        <v>0</v>
      </c>
      <c r="BV1438" s="416">
        <v>12</v>
      </c>
      <c r="BW1438" s="416">
        <v>42</v>
      </c>
      <c r="BX1438" s="416">
        <v>101</v>
      </c>
      <c r="BY1438" s="416">
        <v>61</v>
      </c>
      <c r="BZ1438" s="416">
        <v>52</v>
      </c>
      <c r="CA1438" s="416">
        <v>16</v>
      </c>
      <c r="CB1438" s="416">
        <v>11</v>
      </c>
      <c r="CC1438" s="416">
        <v>2</v>
      </c>
      <c r="CD1438" s="416">
        <v>297</v>
      </c>
      <c r="CE1438" s="416">
        <v>10</v>
      </c>
      <c r="CF1438" s="416">
        <v>0</v>
      </c>
      <c r="CG1438" s="416">
        <v>0</v>
      </c>
      <c r="CH1438" s="416">
        <v>0</v>
      </c>
      <c r="CI1438" s="416">
        <v>0</v>
      </c>
      <c r="CJ1438" s="416">
        <v>0</v>
      </c>
      <c r="CK1438" s="416">
        <v>0</v>
      </c>
      <c r="CL1438" s="416">
        <v>0</v>
      </c>
      <c r="CM1438" s="416">
        <v>0</v>
      </c>
      <c r="CN1438" s="416">
        <v>0</v>
      </c>
      <c r="CO1438" s="416">
        <v>25</v>
      </c>
      <c r="CP1438" s="416">
        <v>0</v>
      </c>
      <c r="CQ1438" s="416">
        <v>0</v>
      </c>
      <c r="CR1438" s="416">
        <v>0</v>
      </c>
      <c r="CS1438" s="416">
        <v>0</v>
      </c>
      <c r="CT1438" s="416">
        <v>0</v>
      </c>
      <c r="CU1438" s="416">
        <v>0</v>
      </c>
      <c r="CV1438" s="416">
        <v>0</v>
      </c>
      <c r="CW1438" s="416">
        <v>0</v>
      </c>
      <c r="CX1438" s="416">
        <v>0</v>
      </c>
      <c r="CY1438" s="416">
        <v>50</v>
      </c>
      <c r="CZ1438" s="416">
        <v>29</v>
      </c>
      <c r="DA1438" s="416">
        <v>36</v>
      </c>
      <c r="DB1438" s="416">
        <v>70</v>
      </c>
      <c r="DC1438" s="416">
        <v>56</v>
      </c>
      <c r="DD1438" s="416">
        <v>34</v>
      </c>
      <c r="DE1438" s="416">
        <v>7</v>
      </c>
      <c r="DF1438" s="416">
        <v>9</v>
      </c>
      <c r="DG1438" s="416">
        <v>4</v>
      </c>
      <c r="DH1438" s="416">
        <v>245</v>
      </c>
      <c r="DI1438" s="416">
        <v>0</v>
      </c>
      <c r="DJ1438" s="416">
        <v>0</v>
      </c>
      <c r="DK1438" s="416">
        <v>0</v>
      </c>
      <c r="DL1438" s="416">
        <v>0</v>
      </c>
      <c r="DM1438" s="416">
        <v>0</v>
      </c>
      <c r="DN1438" s="416">
        <v>0</v>
      </c>
      <c r="DO1438" s="416">
        <v>0</v>
      </c>
      <c r="DP1438" s="416">
        <v>0</v>
      </c>
      <c r="DQ1438" s="416">
        <v>0</v>
      </c>
      <c r="DR1438" s="416">
        <v>0</v>
      </c>
      <c r="DS1438" s="416">
        <v>29</v>
      </c>
      <c r="DT1438" s="416">
        <v>36</v>
      </c>
      <c r="DU1438" s="416">
        <v>70</v>
      </c>
      <c r="DV1438" s="416">
        <v>56</v>
      </c>
      <c r="DW1438" s="416">
        <v>34</v>
      </c>
      <c r="DX1438" s="416">
        <v>7</v>
      </c>
      <c r="DY1438" s="416">
        <v>9</v>
      </c>
      <c r="DZ1438" s="416">
        <v>4</v>
      </c>
      <c r="EA1438" s="416">
        <v>245</v>
      </c>
      <c r="EB1438" s="416">
        <v>0</v>
      </c>
      <c r="EC1438" s="416">
        <v>9</v>
      </c>
      <c r="ED1438" s="416">
        <v>29</v>
      </c>
      <c r="EE1438" s="416">
        <v>73</v>
      </c>
      <c r="EF1438" s="416">
        <v>69</v>
      </c>
      <c r="EG1438" s="416">
        <v>67</v>
      </c>
      <c r="EH1438" s="416">
        <v>25</v>
      </c>
      <c r="EI1438" s="416">
        <v>14</v>
      </c>
      <c r="EJ1438" s="416">
        <v>9</v>
      </c>
      <c r="EK1438" s="416">
        <v>295</v>
      </c>
      <c r="EL1438" s="416">
        <v>10</v>
      </c>
      <c r="EM1438" s="416">
        <v>0</v>
      </c>
      <c r="EN1438" s="416">
        <v>0</v>
      </c>
      <c r="EO1438" s="416">
        <v>0</v>
      </c>
      <c r="EP1438" s="416">
        <v>0</v>
      </c>
      <c r="EQ1438" s="416">
        <v>0</v>
      </c>
      <c r="ER1438" s="416">
        <v>0</v>
      </c>
      <c r="ES1438" s="416">
        <v>0</v>
      </c>
      <c r="ET1438" s="416">
        <v>0</v>
      </c>
      <c r="EU1438" s="416">
        <v>0</v>
      </c>
      <c r="EV1438" s="416">
        <v>50</v>
      </c>
      <c r="EW1438" s="416">
        <v>0</v>
      </c>
      <c r="EX1438" s="416">
        <v>1</v>
      </c>
      <c r="EY1438" s="416">
        <v>1</v>
      </c>
      <c r="EZ1438" s="416">
        <v>2</v>
      </c>
      <c r="FA1438" s="416">
        <v>1</v>
      </c>
      <c r="FB1438" s="416">
        <v>0</v>
      </c>
      <c r="FC1438" s="416">
        <v>0</v>
      </c>
      <c r="FD1438" s="416">
        <v>0</v>
      </c>
      <c r="FE1438" s="416">
        <v>5</v>
      </c>
      <c r="FF1438" s="416">
        <v>100</v>
      </c>
      <c r="FG1438" s="416">
        <v>0</v>
      </c>
      <c r="FH1438" s="416">
        <v>0</v>
      </c>
      <c r="FI1438" s="416">
        <v>0</v>
      </c>
      <c r="FJ1438" s="416">
        <v>0</v>
      </c>
      <c r="FK1438" s="416">
        <v>0</v>
      </c>
      <c r="FL1438" s="416">
        <v>0</v>
      </c>
      <c r="FM1438" s="416">
        <v>0</v>
      </c>
      <c r="FN1438" s="416">
        <v>0</v>
      </c>
      <c r="FO1438" s="416">
        <v>0</v>
      </c>
      <c r="FP1438" s="416">
        <v>0</v>
      </c>
      <c r="FQ1438" s="416">
        <v>0</v>
      </c>
      <c r="FR1438" s="416">
        <v>0</v>
      </c>
      <c r="FS1438" s="416">
        <v>0</v>
      </c>
      <c r="FT1438" s="416">
        <v>0</v>
      </c>
      <c r="FU1438" s="416">
        <v>0</v>
      </c>
      <c r="FV1438" s="416">
        <v>0</v>
      </c>
      <c r="FW1438" s="416">
        <v>0</v>
      </c>
      <c r="FX1438" s="416">
        <v>0</v>
      </c>
      <c r="FY1438" s="416">
        <v>0</v>
      </c>
      <c r="FZ1438" s="416">
        <v>9</v>
      </c>
      <c r="GA1438" s="416">
        <v>30</v>
      </c>
      <c r="GB1438" s="416">
        <v>74</v>
      </c>
      <c r="GC1438" s="416">
        <v>71</v>
      </c>
      <c r="GD1438" s="416">
        <v>68</v>
      </c>
      <c r="GE1438" s="416">
        <v>25</v>
      </c>
      <c r="GF1438" s="416">
        <v>14</v>
      </c>
      <c r="GG1438" s="416">
        <v>9</v>
      </c>
      <c r="GH1438" s="416">
        <v>300</v>
      </c>
    </row>
    <row r="1439" spans="1:190" x14ac:dyDescent="0.2">
      <c r="A1439" s="150" t="s">
        <v>202</v>
      </c>
      <c r="B1439" s="151" t="s">
        <v>276</v>
      </c>
      <c r="C1439" s="152" t="s">
        <v>69</v>
      </c>
      <c r="D1439" s="404" t="s">
        <v>201</v>
      </c>
      <c r="E1439" s="416">
        <v>0</v>
      </c>
      <c r="F1439" s="416">
        <v>4</v>
      </c>
      <c r="G1439" s="416">
        <v>23</v>
      </c>
      <c r="H1439" s="416">
        <v>40</v>
      </c>
      <c r="I1439" s="416">
        <v>45</v>
      </c>
      <c r="J1439" s="416">
        <v>28</v>
      </c>
      <c r="K1439" s="416">
        <v>24</v>
      </c>
      <c r="L1439" s="416">
        <v>23</v>
      </c>
      <c r="M1439" s="416">
        <v>2</v>
      </c>
      <c r="N1439" s="416">
        <v>189</v>
      </c>
      <c r="O1439" s="416">
        <v>10</v>
      </c>
      <c r="P1439" s="416">
        <v>0</v>
      </c>
      <c r="Q1439" s="416">
        <v>0</v>
      </c>
      <c r="R1439" s="416">
        <v>0</v>
      </c>
      <c r="S1439" s="416">
        <v>0</v>
      </c>
      <c r="T1439" s="416">
        <v>0</v>
      </c>
      <c r="U1439" s="416">
        <v>0</v>
      </c>
      <c r="V1439" s="416">
        <v>0</v>
      </c>
      <c r="W1439" s="416">
        <v>0</v>
      </c>
      <c r="X1439" s="416">
        <v>0</v>
      </c>
      <c r="Y1439" s="416">
        <v>25</v>
      </c>
      <c r="Z1439" s="416">
        <v>0</v>
      </c>
      <c r="AA1439" s="416">
        <v>3</v>
      </c>
      <c r="AB1439" s="416">
        <v>6</v>
      </c>
      <c r="AC1439" s="416">
        <v>7</v>
      </c>
      <c r="AD1439" s="416">
        <v>10</v>
      </c>
      <c r="AE1439" s="416">
        <v>11</v>
      </c>
      <c r="AF1439" s="416">
        <v>6</v>
      </c>
      <c r="AG1439" s="416">
        <v>1</v>
      </c>
      <c r="AH1439" s="416">
        <v>44</v>
      </c>
      <c r="AI1439" s="416">
        <v>50</v>
      </c>
      <c r="AJ1439" s="416">
        <v>3</v>
      </c>
      <c r="AK1439" s="416">
        <v>2</v>
      </c>
      <c r="AL1439" s="416">
        <v>1</v>
      </c>
      <c r="AM1439" s="416">
        <v>0</v>
      </c>
      <c r="AN1439" s="416">
        <v>0</v>
      </c>
      <c r="AO1439" s="416">
        <v>0</v>
      </c>
      <c r="AP1439" s="416">
        <v>0</v>
      </c>
      <c r="AQ1439" s="416">
        <v>0</v>
      </c>
      <c r="AR1439" s="416">
        <v>6</v>
      </c>
      <c r="AS1439" s="416">
        <v>100</v>
      </c>
      <c r="AT1439" s="416">
        <v>9</v>
      </c>
      <c r="AU1439" s="416">
        <v>32</v>
      </c>
      <c r="AV1439" s="416">
        <v>77</v>
      </c>
      <c r="AW1439" s="416">
        <v>57</v>
      </c>
      <c r="AX1439" s="416">
        <v>22</v>
      </c>
      <c r="AY1439" s="416">
        <v>21</v>
      </c>
      <c r="AZ1439" s="416">
        <v>10</v>
      </c>
      <c r="BA1439" s="416">
        <v>4</v>
      </c>
      <c r="BB1439" s="416">
        <v>232</v>
      </c>
      <c r="BC1439" s="416">
        <v>0</v>
      </c>
      <c r="BD1439" s="416">
        <v>0</v>
      </c>
      <c r="BE1439" s="416">
        <v>0</v>
      </c>
      <c r="BF1439" s="416">
        <v>0</v>
      </c>
      <c r="BG1439" s="416">
        <v>0</v>
      </c>
      <c r="BH1439" s="416">
        <v>0</v>
      </c>
      <c r="BI1439" s="416">
        <v>0</v>
      </c>
      <c r="BJ1439" s="416">
        <v>0</v>
      </c>
      <c r="BK1439" s="416">
        <v>0</v>
      </c>
      <c r="BL1439" s="416">
        <v>0</v>
      </c>
      <c r="BM1439" s="416">
        <v>12</v>
      </c>
      <c r="BN1439" s="416">
        <v>37</v>
      </c>
      <c r="BO1439" s="416">
        <v>84</v>
      </c>
      <c r="BP1439" s="416">
        <v>64</v>
      </c>
      <c r="BQ1439" s="416">
        <v>32</v>
      </c>
      <c r="BR1439" s="416">
        <v>32</v>
      </c>
      <c r="BS1439" s="416">
        <v>16</v>
      </c>
      <c r="BT1439" s="416">
        <v>5</v>
      </c>
      <c r="BU1439" s="416">
        <v>282</v>
      </c>
      <c r="BV1439" s="416">
        <v>16</v>
      </c>
      <c r="BW1439" s="416">
        <v>60</v>
      </c>
      <c r="BX1439" s="416">
        <v>124</v>
      </c>
      <c r="BY1439" s="416">
        <v>109</v>
      </c>
      <c r="BZ1439" s="416">
        <v>60</v>
      </c>
      <c r="CA1439" s="416">
        <v>56</v>
      </c>
      <c r="CB1439" s="416">
        <v>39</v>
      </c>
      <c r="CC1439" s="416">
        <v>7</v>
      </c>
      <c r="CD1439" s="416">
        <v>471</v>
      </c>
      <c r="CE1439" s="416">
        <v>10</v>
      </c>
      <c r="CF1439" s="416">
        <v>0</v>
      </c>
      <c r="CG1439" s="416">
        <v>0</v>
      </c>
      <c r="CH1439" s="416">
        <v>0</v>
      </c>
      <c r="CI1439" s="416">
        <v>0</v>
      </c>
      <c r="CJ1439" s="416">
        <v>0</v>
      </c>
      <c r="CK1439" s="416">
        <v>0</v>
      </c>
      <c r="CL1439" s="416">
        <v>0</v>
      </c>
      <c r="CM1439" s="416">
        <v>0</v>
      </c>
      <c r="CN1439" s="416">
        <v>0</v>
      </c>
      <c r="CO1439" s="416">
        <v>25</v>
      </c>
      <c r="CP1439" s="416">
        <v>0</v>
      </c>
      <c r="CQ1439" s="416">
        <v>0</v>
      </c>
      <c r="CR1439" s="416">
        <v>0</v>
      </c>
      <c r="CS1439" s="416">
        <v>0</v>
      </c>
      <c r="CT1439" s="416">
        <v>0</v>
      </c>
      <c r="CU1439" s="416">
        <v>0</v>
      </c>
      <c r="CV1439" s="416">
        <v>0</v>
      </c>
      <c r="CW1439" s="416">
        <v>0</v>
      </c>
      <c r="CX1439" s="416">
        <v>0</v>
      </c>
      <c r="CY1439" s="416">
        <v>50</v>
      </c>
      <c r="CZ1439" s="416">
        <v>6</v>
      </c>
      <c r="DA1439" s="416">
        <v>13</v>
      </c>
      <c r="DB1439" s="416">
        <v>9</v>
      </c>
      <c r="DC1439" s="416">
        <v>9</v>
      </c>
      <c r="DD1439" s="416">
        <v>9</v>
      </c>
      <c r="DE1439" s="416">
        <v>10</v>
      </c>
      <c r="DF1439" s="416">
        <v>5</v>
      </c>
      <c r="DG1439" s="416">
        <v>2</v>
      </c>
      <c r="DH1439" s="416">
        <v>63</v>
      </c>
      <c r="DI1439" s="416">
        <v>0</v>
      </c>
      <c r="DJ1439" s="416">
        <v>0</v>
      </c>
      <c r="DK1439" s="416">
        <v>0</v>
      </c>
      <c r="DL1439" s="416">
        <v>0</v>
      </c>
      <c r="DM1439" s="416">
        <v>0</v>
      </c>
      <c r="DN1439" s="416">
        <v>0</v>
      </c>
      <c r="DO1439" s="416">
        <v>0</v>
      </c>
      <c r="DP1439" s="416">
        <v>0</v>
      </c>
      <c r="DQ1439" s="416">
        <v>0</v>
      </c>
      <c r="DR1439" s="416">
        <v>0</v>
      </c>
      <c r="DS1439" s="416">
        <v>6</v>
      </c>
      <c r="DT1439" s="416">
        <v>13</v>
      </c>
      <c r="DU1439" s="416">
        <v>9</v>
      </c>
      <c r="DV1439" s="416">
        <v>9</v>
      </c>
      <c r="DW1439" s="416">
        <v>9</v>
      </c>
      <c r="DX1439" s="416">
        <v>10</v>
      </c>
      <c r="DY1439" s="416">
        <v>5</v>
      </c>
      <c r="DZ1439" s="416">
        <v>2</v>
      </c>
      <c r="EA1439" s="416">
        <v>63</v>
      </c>
      <c r="EB1439" s="416">
        <v>0</v>
      </c>
      <c r="EC1439" s="416">
        <v>0</v>
      </c>
      <c r="ED1439" s="416">
        <v>0</v>
      </c>
      <c r="EE1439" s="416">
        <v>0</v>
      </c>
      <c r="EF1439" s="416">
        <v>0</v>
      </c>
      <c r="EG1439" s="416">
        <v>0</v>
      </c>
      <c r="EH1439" s="416">
        <v>0</v>
      </c>
      <c r="EI1439" s="416">
        <v>0</v>
      </c>
      <c r="EJ1439" s="416">
        <v>0</v>
      </c>
      <c r="EK1439" s="416">
        <v>0</v>
      </c>
      <c r="EL1439" s="416">
        <v>10</v>
      </c>
      <c r="EM1439" s="416">
        <v>10</v>
      </c>
      <c r="EN1439" s="416">
        <v>13</v>
      </c>
      <c r="EO1439" s="416">
        <v>49</v>
      </c>
      <c r="EP1439" s="416">
        <v>40</v>
      </c>
      <c r="EQ1439" s="416">
        <v>25</v>
      </c>
      <c r="ER1439" s="416">
        <v>14</v>
      </c>
      <c r="ES1439" s="416">
        <v>13</v>
      </c>
      <c r="ET1439" s="416">
        <v>2</v>
      </c>
      <c r="EU1439" s="416">
        <v>166</v>
      </c>
      <c r="EV1439" s="416">
        <v>50</v>
      </c>
      <c r="EW1439" s="416">
        <v>0</v>
      </c>
      <c r="EX1439" s="416">
        <v>0</v>
      </c>
      <c r="EY1439" s="416">
        <v>0</v>
      </c>
      <c r="EZ1439" s="416">
        <v>0</v>
      </c>
      <c r="FA1439" s="416">
        <v>0</v>
      </c>
      <c r="FB1439" s="416">
        <v>0</v>
      </c>
      <c r="FC1439" s="416">
        <v>0</v>
      </c>
      <c r="FD1439" s="416">
        <v>0</v>
      </c>
      <c r="FE1439" s="416">
        <v>0</v>
      </c>
      <c r="FF1439" s="416">
        <v>100</v>
      </c>
      <c r="FG1439" s="416">
        <v>0</v>
      </c>
      <c r="FH1439" s="416">
        <v>0</v>
      </c>
      <c r="FI1439" s="416">
        <v>0</v>
      </c>
      <c r="FJ1439" s="416">
        <v>0</v>
      </c>
      <c r="FK1439" s="416">
        <v>0</v>
      </c>
      <c r="FL1439" s="416">
        <v>0</v>
      </c>
      <c r="FM1439" s="416">
        <v>0</v>
      </c>
      <c r="FN1439" s="416">
        <v>0</v>
      </c>
      <c r="FO1439" s="416">
        <v>0</v>
      </c>
      <c r="FP1439" s="416">
        <v>0</v>
      </c>
      <c r="FQ1439" s="416">
        <v>0</v>
      </c>
      <c r="FR1439" s="416">
        <v>0</v>
      </c>
      <c r="FS1439" s="416">
        <v>0</v>
      </c>
      <c r="FT1439" s="416">
        <v>0</v>
      </c>
      <c r="FU1439" s="416">
        <v>0</v>
      </c>
      <c r="FV1439" s="416">
        <v>0</v>
      </c>
      <c r="FW1439" s="416">
        <v>0</v>
      </c>
      <c r="FX1439" s="416">
        <v>0</v>
      </c>
      <c r="FY1439" s="416">
        <v>0</v>
      </c>
      <c r="FZ1439" s="416">
        <v>10</v>
      </c>
      <c r="GA1439" s="416">
        <v>13</v>
      </c>
      <c r="GB1439" s="416">
        <v>49</v>
      </c>
      <c r="GC1439" s="416">
        <v>40</v>
      </c>
      <c r="GD1439" s="416">
        <v>25</v>
      </c>
      <c r="GE1439" s="416">
        <v>14</v>
      </c>
      <c r="GF1439" s="416">
        <v>13</v>
      </c>
      <c r="GG1439" s="416">
        <v>2</v>
      </c>
      <c r="GH1439" s="416">
        <v>166</v>
      </c>
    </row>
    <row r="1440" spans="1:190" x14ac:dyDescent="0.2">
      <c r="A1440" s="150" t="s">
        <v>203</v>
      </c>
      <c r="B1440" s="151" t="s">
        <v>284</v>
      </c>
      <c r="C1440" s="152" t="s">
        <v>277</v>
      </c>
      <c r="D1440" s="404" t="s">
        <v>291</v>
      </c>
      <c r="E1440" s="416">
        <v>0</v>
      </c>
      <c r="F1440" s="416">
        <v>908</v>
      </c>
      <c r="G1440" s="416">
        <v>789</v>
      </c>
      <c r="H1440" s="416">
        <v>623</v>
      </c>
      <c r="I1440" s="416">
        <v>304</v>
      </c>
      <c r="J1440" s="416">
        <v>170</v>
      </c>
      <c r="K1440" s="416">
        <v>73</v>
      </c>
      <c r="L1440" s="416">
        <v>44</v>
      </c>
      <c r="M1440" s="416">
        <v>4</v>
      </c>
      <c r="N1440" s="416">
        <v>2915</v>
      </c>
      <c r="O1440" s="416">
        <v>10</v>
      </c>
      <c r="P1440" s="416">
        <v>0</v>
      </c>
      <c r="Q1440" s="416">
        <v>0</v>
      </c>
      <c r="R1440" s="416">
        <v>0</v>
      </c>
      <c r="S1440" s="416">
        <v>0</v>
      </c>
      <c r="T1440" s="416">
        <v>0</v>
      </c>
      <c r="U1440" s="416">
        <v>0</v>
      </c>
      <c r="V1440" s="416">
        <v>0</v>
      </c>
      <c r="W1440" s="416">
        <v>0</v>
      </c>
      <c r="X1440" s="416">
        <v>0</v>
      </c>
      <c r="Y1440" s="416">
        <v>25</v>
      </c>
      <c r="Z1440" s="416">
        <v>0</v>
      </c>
      <c r="AA1440" s="416">
        <v>0</v>
      </c>
      <c r="AB1440" s="416">
        <v>0</v>
      </c>
      <c r="AC1440" s="416">
        <v>0</v>
      </c>
      <c r="AD1440" s="416">
        <v>0</v>
      </c>
      <c r="AE1440" s="416">
        <v>0</v>
      </c>
      <c r="AF1440" s="416">
        <v>0</v>
      </c>
      <c r="AG1440" s="416">
        <v>0</v>
      </c>
      <c r="AH1440" s="416">
        <v>0</v>
      </c>
      <c r="AI1440" s="416">
        <v>50</v>
      </c>
      <c r="AJ1440" s="416">
        <v>9</v>
      </c>
      <c r="AK1440" s="416">
        <v>2</v>
      </c>
      <c r="AL1440" s="416">
        <v>2</v>
      </c>
      <c r="AM1440" s="416">
        <v>0</v>
      </c>
      <c r="AN1440" s="416">
        <v>0</v>
      </c>
      <c r="AO1440" s="416">
        <v>0</v>
      </c>
      <c r="AP1440" s="416">
        <v>0</v>
      </c>
      <c r="AQ1440" s="416">
        <v>0</v>
      </c>
      <c r="AR1440" s="416">
        <v>13</v>
      </c>
      <c r="AS1440" s="416">
        <v>100</v>
      </c>
      <c r="AT1440" s="416">
        <v>0</v>
      </c>
      <c r="AU1440" s="416">
        <v>0</v>
      </c>
      <c r="AV1440" s="416">
        <v>0</v>
      </c>
      <c r="AW1440" s="416">
        <v>0</v>
      </c>
      <c r="AX1440" s="416">
        <v>0</v>
      </c>
      <c r="AY1440" s="416">
        <v>0</v>
      </c>
      <c r="AZ1440" s="416">
        <v>0</v>
      </c>
      <c r="BA1440" s="416">
        <v>0</v>
      </c>
      <c r="BB1440" s="416">
        <v>0</v>
      </c>
      <c r="BC1440" s="416">
        <v>0</v>
      </c>
      <c r="BD1440" s="416">
        <v>0</v>
      </c>
      <c r="BE1440" s="416">
        <v>0</v>
      </c>
      <c r="BF1440" s="416">
        <v>0</v>
      </c>
      <c r="BG1440" s="416">
        <v>0</v>
      </c>
      <c r="BH1440" s="416">
        <v>0</v>
      </c>
      <c r="BI1440" s="416">
        <v>0</v>
      </c>
      <c r="BJ1440" s="416">
        <v>0</v>
      </c>
      <c r="BK1440" s="416">
        <v>0</v>
      </c>
      <c r="BL1440" s="416">
        <v>0</v>
      </c>
      <c r="BM1440" s="416">
        <v>9</v>
      </c>
      <c r="BN1440" s="416">
        <v>2</v>
      </c>
      <c r="BO1440" s="416">
        <v>2</v>
      </c>
      <c r="BP1440" s="416">
        <v>0</v>
      </c>
      <c r="BQ1440" s="416">
        <v>0</v>
      </c>
      <c r="BR1440" s="416">
        <v>0</v>
      </c>
      <c r="BS1440" s="416">
        <v>0</v>
      </c>
      <c r="BT1440" s="416">
        <v>0</v>
      </c>
      <c r="BU1440" s="416">
        <v>13</v>
      </c>
      <c r="BV1440" s="416">
        <v>917</v>
      </c>
      <c r="BW1440" s="416">
        <v>791</v>
      </c>
      <c r="BX1440" s="416">
        <v>625</v>
      </c>
      <c r="BY1440" s="416">
        <v>304</v>
      </c>
      <c r="BZ1440" s="416">
        <v>170</v>
      </c>
      <c r="CA1440" s="416">
        <v>73</v>
      </c>
      <c r="CB1440" s="416">
        <v>44</v>
      </c>
      <c r="CC1440" s="416">
        <v>4</v>
      </c>
      <c r="CD1440" s="416">
        <v>2928</v>
      </c>
      <c r="CE1440" s="416">
        <v>10</v>
      </c>
      <c r="CF1440" s="416">
        <v>0</v>
      </c>
      <c r="CG1440" s="416">
        <v>0</v>
      </c>
      <c r="CH1440" s="416">
        <v>0</v>
      </c>
      <c r="CI1440" s="416">
        <v>0</v>
      </c>
      <c r="CJ1440" s="416">
        <v>0</v>
      </c>
      <c r="CK1440" s="416">
        <v>0</v>
      </c>
      <c r="CL1440" s="416">
        <v>0</v>
      </c>
      <c r="CM1440" s="416">
        <v>0</v>
      </c>
      <c r="CN1440" s="416">
        <v>0</v>
      </c>
      <c r="CO1440" s="416">
        <v>25</v>
      </c>
      <c r="CP1440" s="416">
        <v>0</v>
      </c>
      <c r="CQ1440" s="416">
        <v>0</v>
      </c>
      <c r="CR1440" s="416">
        <v>0</v>
      </c>
      <c r="CS1440" s="416">
        <v>0</v>
      </c>
      <c r="CT1440" s="416">
        <v>0</v>
      </c>
      <c r="CU1440" s="416">
        <v>0</v>
      </c>
      <c r="CV1440" s="416">
        <v>0</v>
      </c>
      <c r="CW1440" s="416">
        <v>0</v>
      </c>
      <c r="CX1440" s="416">
        <v>0</v>
      </c>
      <c r="CY1440" s="416">
        <v>50</v>
      </c>
      <c r="CZ1440" s="416">
        <v>35</v>
      </c>
      <c r="DA1440" s="416">
        <v>34</v>
      </c>
      <c r="DB1440" s="416">
        <v>22</v>
      </c>
      <c r="DC1440" s="416">
        <v>10</v>
      </c>
      <c r="DD1440" s="416">
        <v>7</v>
      </c>
      <c r="DE1440" s="416">
        <v>5</v>
      </c>
      <c r="DF1440" s="416">
        <v>4</v>
      </c>
      <c r="DG1440" s="416">
        <v>0</v>
      </c>
      <c r="DH1440" s="416">
        <v>117</v>
      </c>
      <c r="DI1440" s="416">
        <v>0</v>
      </c>
      <c r="DJ1440" s="416">
        <v>0</v>
      </c>
      <c r="DK1440" s="416">
        <v>0</v>
      </c>
      <c r="DL1440" s="416">
        <v>0</v>
      </c>
      <c r="DM1440" s="416">
        <v>0</v>
      </c>
      <c r="DN1440" s="416">
        <v>0</v>
      </c>
      <c r="DO1440" s="416">
        <v>0</v>
      </c>
      <c r="DP1440" s="416">
        <v>0</v>
      </c>
      <c r="DQ1440" s="416">
        <v>0</v>
      </c>
      <c r="DR1440" s="416">
        <v>0</v>
      </c>
      <c r="DS1440" s="416">
        <v>35</v>
      </c>
      <c r="DT1440" s="416">
        <v>34</v>
      </c>
      <c r="DU1440" s="416">
        <v>22</v>
      </c>
      <c r="DV1440" s="416">
        <v>10</v>
      </c>
      <c r="DW1440" s="416">
        <v>7</v>
      </c>
      <c r="DX1440" s="416">
        <v>5</v>
      </c>
      <c r="DY1440" s="416">
        <v>4</v>
      </c>
      <c r="DZ1440" s="416">
        <v>0</v>
      </c>
      <c r="EA1440" s="416">
        <v>117</v>
      </c>
      <c r="EB1440" s="416">
        <v>0</v>
      </c>
      <c r="EC1440" s="416">
        <v>396</v>
      </c>
      <c r="ED1440" s="416">
        <v>296</v>
      </c>
      <c r="EE1440" s="416">
        <v>333</v>
      </c>
      <c r="EF1440" s="416">
        <v>297</v>
      </c>
      <c r="EG1440" s="416">
        <v>222</v>
      </c>
      <c r="EH1440" s="416">
        <v>66</v>
      </c>
      <c r="EI1440" s="416">
        <v>53</v>
      </c>
      <c r="EJ1440" s="416">
        <v>7</v>
      </c>
      <c r="EK1440" s="416">
        <v>1670</v>
      </c>
      <c r="EL1440" s="416">
        <v>10</v>
      </c>
      <c r="EM1440" s="416">
        <v>0</v>
      </c>
      <c r="EN1440" s="416">
        <v>0</v>
      </c>
      <c r="EO1440" s="416">
        <v>0</v>
      </c>
      <c r="EP1440" s="416">
        <v>0</v>
      </c>
      <c r="EQ1440" s="416">
        <v>0</v>
      </c>
      <c r="ER1440" s="416">
        <v>0</v>
      </c>
      <c r="ES1440" s="416">
        <v>0</v>
      </c>
      <c r="ET1440" s="416">
        <v>0</v>
      </c>
      <c r="EU1440" s="416">
        <v>0</v>
      </c>
      <c r="EV1440" s="416">
        <v>50</v>
      </c>
      <c r="EW1440" s="416">
        <v>3</v>
      </c>
      <c r="EX1440" s="416">
        <v>5</v>
      </c>
      <c r="EY1440" s="416">
        <v>2</v>
      </c>
      <c r="EZ1440" s="416">
        <v>4</v>
      </c>
      <c r="FA1440" s="416">
        <v>3</v>
      </c>
      <c r="FB1440" s="416">
        <v>0</v>
      </c>
      <c r="FC1440" s="416">
        <v>0</v>
      </c>
      <c r="FD1440" s="416">
        <v>0</v>
      </c>
      <c r="FE1440" s="416">
        <v>17</v>
      </c>
      <c r="FF1440" s="416">
        <v>100</v>
      </c>
      <c r="FG1440" s="416">
        <v>0</v>
      </c>
      <c r="FH1440" s="416">
        <v>0</v>
      </c>
      <c r="FI1440" s="416">
        <v>0</v>
      </c>
      <c r="FJ1440" s="416">
        <v>0</v>
      </c>
      <c r="FK1440" s="416">
        <v>0</v>
      </c>
      <c r="FL1440" s="416">
        <v>0</v>
      </c>
      <c r="FM1440" s="416">
        <v>0</v>
      </c>
      <c r="FN1440" s="416">
        <v>0</v>
      </c>
      <c r="FO1440" s="416">
        <v>0</v>
      </c>
      <c r="FP1440" s="416">
        <v>0</v>
      </c>
      <c r="FQ1440" s="416">
        <v>0</v>
      </c>
      <c r="FR1440" s="416">
        <v>0</v>
      </c>
      <c r="FS1440" s="416">
        <v>0</v>
      </c>
      <c r="FT1440" s="416">
        <v>0</v>
      </c>
      <c r="FU1440" s="416">
        <v>0</v>
      </c>
      <c r="FV1440" s="416">
        <v>0</v>
      </c>
      <c r="FW1440" s="416">
        <v>0</v>
      </c>
      <c r="FX1440" s="416">
        <v>0</v>
      </c>
      <c r="FY1440" s="416">
        <v>0</v>
      </c>
      <c r="FZ1440" s="416">
        <v>399</v>
      </c>
      <c r="GA1440" s="416">
        <v>301</v>
      </c>
      <c r="GB1440" s="416">
        <v>335</v>
      </c>
      <c r="GC1440" s="416">
        <v>301</v>
      </c>
      <c r="GD1440" s="416">
        <v>225</v>
      </c>
      <c r="GE1440" s="416">
        <v>66</v>
      </c>
      <c r="GF1440" s="416">
        <v>53</v>
      </c>
      <c r="GG1440" s="416">
        <v>7</v>
      </c>
      <c r="GH1440" s="416">
        <v>1687</v>
      </c>
    </row>
    <row r="1441" spans="1:190" x14ac:dyDescent="0.2">
      <c r="A1441" s="150" t="s">
        <v>205</v>
      </c>
      <c r="B1441" s="151" t="s">
        <v>284</v>
      </c>
      <c r="C1441" s="152" t="s">
        <v>285</v>
      </c>
      <c r="D1441" s="404" t="s">
        <v>204</v>
      </c>
      <c r="E1441" s="416">
        <v>0</v>
      </c>
      <c r="F1441" s="416">
        <v>0</v>
      </c>
      <c r="G1441" s="416">
        <v>0</v>
      </c>
      <c r="H1441" s="416">
        <v>0</v>
      </c>
      <c r="I1441" s="416">
        <v>0</v>
      </c>
      <c r="J1441" s="416">
        <v>0</v>
      </c>
      <c r="K1441" s="416">
        <v>0</v>
      </c>
      <c r="L1441" s="416">
        <v>0</v>
      </c>
      <c r="M1441" s="416">
        <v>0</v>
      </c>
      <c r="N1441" s="416">
        <v>0</v>
      </c>
      <c r="O1441" s="416">
        <v>10</v>
      </c>
      <c r="P1441" s="416">
        <v>803</v>
      </c>
      <c r="Q1441" s="416">
        <v>433</v>
      </c>
      <c r="R1441" s="416">
        <v>170</v>
      </c>
      <c r="S1441" s="416">
        <v>117</v>
      </c>
      <c r="T1441" s="416">
        <v>30</v>
      </c>
      <c r="U1441" s="416">
        <v>16</v>
      </c>
      <c r="V1441" s="416">
        <v>10</v>
      </c>
      <c r="W1441" s="416">
        <v>1</v>
      </c>
      <c r="X1441" s="416">
        <v>1580</v>
      </c>
      <c r="Y1441" s="416">
        <v>25</v>
      </c>
      <c r="Z1441" s="416">
        <v>0</v>
      </c>
      <c r="AA1441" s="416">
        <v>0</v>
      </c>
      <c r="AB1441" s="416">
        <v>0</v>
      </c>
      <c r="AC1441" s="416">
        <v>0</v>
      </c>
      <c r="AD1441" s="416">
        <v>0</v>
      </c>
      <c r="AE1441" s="416">
        <v>0</v>
      </c>
      <c r="AF1441" s="416">
        <v>0</v>
      </c>
      <c r="AG1441" s="416">
        <v>0</v>
      </c>
      <c r="AH1441" s="416">
        <v>0</v>
      </c>
      <c r="AI1441" s="416">
        <v>50</v>
      </c>
      <c r="AJ1441" s="416">
        <v>0</v>
      </c>
      <c r="AK1441" s="416">
        <v>0</v>
      </c>
      <c r="AL1441" s="416">
        <v>0</v>
      </c>
      <c r="AM1441" s="416">
        <v>0</v>
      </c>
      <c r="AN1441" s="416">
        <v>0</v>
      </c>
      <c r="AO1441" s="416">
        <v>0</v>
      </c>
      <c r="AP1441" s="416">
        <v>0</v>
      </c>
      <c r="AQ1441" s="416">
        <v>0</v>
      </c>
      <c r="AR1441" s="416">
        <v>0</v>
      </c>
      <c r="AS1441" s="416">
        <v>100</v>
      </c>
      <c r="AT1441" s="416">
        <v>41</v>
      </c>
      <c r="AU1441" s="416">
        <v>65</v>
      </c>
      <c r="AV1441" s="416">
        <v>34</v>
      </c>
      <c r="AW1441" s="416">
        <v>19</v>
      </c>
      <c r="AX1441" s="416">
        <v>8</v>
      </c>
      <c r="AY1441" s="416">
        <v>4</v>
      </c>
      <c r="AZ1441" s="416">
        <v>4</v>
      </c>
      <c r="BA1441" s="416">
        <v>0</v>
      </c>
      <c r="BB1441" s="416">
        <v>175</v>
      </c>
      <c r="BC1441" s="416">
        <v>5</v>
      </c>
      <c r="BD1441" s="416">
        <v>234</v>
      </c>
      <c r="BE1441" s="416">
        <v>224</v>
      </c>
      <c r="BF1441" s="416">
        <v>105</v>
      </c>
      <c r="BG1441" s="416">
        <v>41</v>
      </c>
      <c r="BH1441" s="416">
        <v>23</v>
      </c>
      <c r="BI1441" s="416">
        <v>15</v>
      </c>
      <c r="BJ1441" s="416">
        <v>14</v>
      </c>
      <c r="BK1441" s="416">
        <v>2</v>
      </c>
      <c r="BL1441" s="416">
        <v>658</v>
      </c>
      <c r="BM1441" s="416">
        <v>1078</v>
      </c>
      <c r="BN1441" s="416">
        <v>722</v>
      </c>
      <c r="BO1441" s="416">
        <v>309</v>
      </c>
      <c r="BP1441" s="416">
        <v>177</v>
      </c>
      <c r="BQ1441" s="416">
        <v>61</v>
      </c>
      <c r="BR1441" s="416">
        <v>35</v>
      </c>
      <c r="BS1441" s="416">
        <v>28</v>
      </c>
      <c r="BT1441" s="416">
        <v>3</v>
      </c>
      <c r="BU1441" s="416">
        <v>2413</v>
      </c>
      <c r="BV1441" s="416">
        <v>1078</v>
      </c>
      <c r="BW1441" s="416">
        <v>722</v>
      </c>
      <c r="BX1441" s="416">
        <v>309</v>
      </c>
      <c r="BY1441" s="416">
        <v>177</v>
      </c>
      <c r="BZ1441" s="416">
        <v>61</v>
      </c>
      <c r="CA1441" s="416">
        <v>35</v>
      </c>
      <c r="CB1441" s="416">
        <v>28</v>
      </c>
      <c r="CC1441" s="416">
        <v>3</v>
      </c>
      <c r="CD1441" s="416">
        <v>2413</v>
      </c>
      <c r="CE1441" s="416">
        <v>10</v>
      </c>
      <c r="CF1441" s="416">
        <v>0</v>
      </c>
      <c r="CG1441" s="416">
        <v>0</v>
      </c>
      <c r="CH1441" s="416">
        <v>0</v>
      </c>
      <c r="CI1441" s="416">
        <v>0</v>
      </c>
      <c r="CJ1441" s="416">
        <v>0</v>
      </c>
      <c r="CK1441" s="416">
        <v>0</v>
      </c>
      <c r="CL1441" s="416">
        <v>0</v>
      </c>
      <c r="CM1441" s="416">
        <v>0</v>
      </c>
      <c r="CN1441" s="416">
        <v>0</v>
      </c>
      <c r="CO1441" s="416">
        <v>25</v>
      </c>
      <c r="CP1441" s="416">
        <v>0</v>
      </c>
      <c r="CQ1441" s="416">
        <v>0</v>
      </c>
      <c r="CR1441" s="416">
        <v>0</v>
      </c>
      <c r="CS1441" s="416">
        <v>0</v>
      </c>
      <c r="CT1441" s="416">
        <v>0</v>
      </c>
      <c r="CU1441" s="416">
        <v>0</v>
      </c>
      <c r="CV1441" s="416">
        <v>0</v>
      </c>
      <c r="CW1441" s="416">
        <v>0</v>
      </c>
      <c r="CX1441" s="416">
        <v>0</v>
      </c>
      <c r="CY1441" s="416">
        <v>50</v>
      </c>
      <c r="CZ1441" s="416">
        <v>136</v>
      </c>
      <c r="DA1441" s="416">
        <v>108</v>
      </c>
      <c r="DB1441" s="416">
        <v>47</v>
      </c>
      <c r="DC1441" s="416">
        <v>26</v>
      </c>
      <c r="DD1441" s="416">
        <v>11</v>
      </c>
      <c r="DE1441" s="416">
        <v>7</v>
      </c>
      <c r="DF1441" s="416">
        <v>2</v>
      </c>
      <c r="DG1441" s="416">
        <v>3</v>
      </c>
      <c r="DH1441" s="416">
        <v>340</v>
      </c>
      <c r="DI1441" s="416">
        <v>0</v>
      </c>
      <c r="DJ1441" s="416">
        <v>0</v>
      </c>
      <c r="DK1441" s="416">
        <v>0</v>
      </c>
      <c r="DL1441" s="416">
        <v>0</v>
      </c>
      <c r="DM1441" s="416">
        <v>0</v>
      </c>
      <c r="DN1441" s="416">
        <v>0</v>
      </c>
      <c r="DO1441" s="416">
        <v>0</v>
      </c>
      <c r="DP1441" s="416">
        <v>0</v>
      </c>
      <c r="DQ1441" s="416">
        <v>0</v>
      </c>
      <c r="DR1441" s="416">
        <v>0</v>
      </c>
      <c r="DS1441" s="416">
        <v>136</v>
      </c>
      <c r="DT1441" s="416">
        <v>108</v>
      </c>
      <c r="DU1441" s="416">
        <v>47</v>
      </c>
      <c r="DV1441" s="416">
        <v>26</v>
      </c>
      <c r="DW1441" s="416">
        <v>11</v>
      </c>
      <c r="DX1441" s="416">
        <v>7</v>
      </c>
      <c r="DY1441" s="416">
        <v>2</v>
      </c>
      <c r="DZ1441" s="416">
        <v>3</v>
      </c>
      <c r="EA1441" s="416">
        <v>340</v>
      </c>
      <c r="EB1441" s="416">
        <v>0</v>
      </c>
      <c r="EC1441" s="416">
        <v>627</v>
      </c>
      <c r="ED1441" s="416">
        <v>575</v>
      </c>
      <c r="EE1441" s="416">
        <v>356</v>
      </c>
      <c r="EF1441" s="416">
        <v>247</v>
      </c>
      <c r="EG1441" s="416">
        <v>122</v>
      </c>
      <c r="EH1441" s="416">
        <v>43</v>
      </c>
      <c r="EI1441" s="416">
        <v>16</v>
      </c>
      <c r="EJ1441" s="416">
        <v>7</v>
      </c>
      <c r="EK1441" s="416">
        <v>1993</v>
      </c>
      <c r="EL1441" s="416">
        <v>10</v>
      </c>
      <c r="EM1441" s="416">
        <v>0</v>
      </c>
      <c r="EN1441" s="416">
        <v>0</v>
      </c>
      <c r="EO1441" s="416">
        <v>0</v>
      </c>
      <c r="EP1441" s="416">
        <v>0</v>
      </c>
      <c r="EQ1441" s="416">
        <v>0</v>
      </c>
      <c r="ER1441" s="416">
        <v>0</v>
      </c>
      <c r="ES1441" s="416">
        <v>0</v>
      </c>
      <c r="ET1441" s="416">
        <v>0</v>
      </c>
      <c r="EU1441" s="416">
        <v>0</v>
      </c>
      <c r="EV1441" s="416">
        <v>50</v>
      </c>
      <c r="EW1441" s="416">
        <v>0</v>
      </c>
      <c r="EX1441" s="416">
        <v>0</v>
      </c>
      <c r="EY1441" s="416">
        <v>0</v>
      </c>
      <c r="EZ1441" s="416">
        <v>0</v>
      </c>
      <c r="FA1441" s="416">
        <v>0</v>
      </c>
      <c r="FB1441" s="416">
        <v>0</v>
      </c>
      <c r="FC1441" s="416">
        <v>0</v>
      </c>
      <c r="FD1441" s="416">
        <v>0</v>
      </c>
      <c r="FE1441" s="416">
        <v>0</v>
      </c>
      <c r="FF1441" s="416">
        <v>100</v>
      </c>
      <c r="FG1441" s="416">
        <v>0</v>
      </c>
      <c r="FH1441" s="416">
        <v>0</v>
      </c>
      <c r="FI1441" s="416">
        <v>0</v>
      </c>
      <c r="FJ1441" s="416">
        <v>0</v>
      </c>
      <c r="FK1441" s="416">
        <v>0</v>
      </c>
      <c r="FL1441" s="416">
        <v>0</v>
      </c>
      <c r="FM1441" s="416">
        <v>0</v>
      </c>
      <c r="FN1441" s="416">
        <v>0</v>
      </c>
      <c r="FO1441" s="416">
        <v>0</v>
      </c>
      <c r="FP1441" s="416">
        <v>0</v>
      </c>
      <c r="FQ1441" s="416">
        <v>0</v>
      </c>
      <c r="FR1441" s="416">
        <v>0</v>
      </c>
      <c r="FS1441" s="416">
        <v>0</v>
      </c>
      <c r="FT1441" s="416">
        <v>0</v>
      </c>
      <c r="FU1441" s="416">
        <v>0</v>
      </c>
      <c r="FV1441" s="416">
        <v>0</v>
      </c>
      <c r="FW1441" s="416">
        <v>0</v>
      </c>
      <c r="FX1441" s="416">
        <v>0</v>
      </c>
      <c r="FY1441" s="416">
        <v>0</v>
      </c>
      <c r="FZ1441" s="416">
        <v>627</v>
      </c>
      <c r="GA1441" s="416">
        <v>575</v>
      </c>
      <c r="GB1441" s="416">
        <v>356</v>
      </c>
      <c r="GC1441" s="416">
        <v>247</v>
      </c>
      <c r="GD1441" s="416">
        <v>122</v>
      </c>
      <c r="GE1441" s="416">
        <v>43</v>
      </c>
      <c r="GF1441" s="416">
        <v>16</v>
      </c>
      <c r="GG1441" s="416">
        <v>7</v>
      </c>
      <c r="GH1441" s="416">
        <v>1993</v>
      </c>
    </row>
    <row r="1442" spans="1:190" x14ac:dyDescent="0.2">
      <c r="A1442" s="150" t="s">
        <v>207</v>
      </c>
      <c r="B1442" s="151" t="s">
        <v>276</v>
      </c>
      <c r="C1442" s="152" t="s">
        <v>69</v>
      </c>
      <c r="D1442" s="404" t="s">
        <v>206</v>
      </c>
      <c r="E1442" s="416">
        <v>0</v>
      </c>
      <c r="F1442" s="416">
        <v>63</v>
      </c>
      <c r="G1442" s="416">
        <v>87</v>
      </c>
      <c r="H1442" s="416">
        <v>96</v>
      </c>
      <c r="I1442" s="416">
        <v>49</v>
      </c>
      <c r="J1442" s="416">
        <v>31</v>
      </c>
      <c r="K1442" s="416">
        <v>14</v>
      </c>
      <c r="L1442" s="416">
        <v>6</v>
      </c>
      <c r="M1442" s="416">
        <v>1</v>
      </c>
      <c r="N1442" s="416">
        <v>347</v>
      </c>
      <c r="O1442" s="416">
        <v>10</v>
      </c>
      <c r="P1442" s="416">
        <v>0</v>
      </c>
      <c r="Q1442" s="416">
        <v>0</v>
      </c>
      <c r="R1442" s="416">
        <v>0</v>
      </c>
      <c r="S1442" s="416">
        <v>0</v>
      </c>
      <c r="T1442" s="416">
        <v>0</v>
      </c>
      <c r="U1442" s="416">
        <v>0</v>
      </c>
      <c r="V1442" s="416">
        <v>0</v>
      </c>
      <c r="W1442" s="416">
        <v>0</v>
      </c>
      <c r="X1442" s="416">
        <v>0</v>
      </c>
      <c r="Y1442" s="416">
        <v>25</v>
      </c>
      <c r="Z1442" s="416">
        <v>0</v>
      </c>
      <c r="AA1442" s="416">
        <v>0</v>
      </c>
      <c r="AB1442" s="416">
        <v>0</v>
      </c>
      <c r="AC1442" s="416">
        <v>0</v>
      </c>
      <c r="AD1442" s="416">
        <v>0</v>
      </c>
      <c r="AE1442" s="416">
        <v>0</v>
      </c>
      <c r="AF1442" s="416">
        <v>0</v>
      </c>
      <c r="AG1442" s="416">
        <v>0</v>
      </c>
      <c r="AH1442" s="416">
        <v>0</v>
      </c>
      <c r="AI1442" s="416">
        <v>50</v>
      </c>
      <c r="AJ1442" s="416">
        <v>1</v>
      </c>
      <c r="AK1442" s="416">
        <v>16</v>
      </c>
      <c r="AL1442" s="416">
        <v>18</v>
      </c>
      <c r="AM1442" s="416">
        <v>7</v>
      </c>
      <c r="AN1442" s="416">
        <v>6</v>
      </c>
      <c r="AO1442" s="416">
        <v>4</v>
      </c>
      <c r="AP1442" s="416">
        <v>1</v>
      </c>
      <c r="AQ1442" s="416">
        <v>0</v>
      </c>
      <c r="AR1442" s="416">
        <v>53</v>
      </c>
      <c r="AS1442" s="416">
        <v>100</v>
      </c>
      <c r="AT1442" s="416">
        <v>49</v>
      </c>
      <c r="AU1442" s="416">
        <v>87</v>
      </c>
      <c r="AV1442" s="416">
        <v>68</v>
      </c>
      <c r="AW1442" s="416">
        <v>29</v>
      </c>
      <c r="AX1442" s="416">
        <v>17</v>
      </c>
      <c r="AY1442" s="416">
        <v>8</v>
      </c>
      <c r="AZ1442" s="416">
        <v>5</v>
      </c>
      <c r="BA1442" s="416">
        <v>2</v>
      </c>
      <c r="BB1442" s="416">
        <v>265</v>
      </c>
      <c r="BC1442" s="416">
        <v>0</v>
      </c>
      <c r="BD1442" s="416">
        <v>0</v>
      </c>
      <c r="BE1442" s="416">
        <v>0</v>
      </c>
      <c r="BF1442" s="416">
        <v>0</v>
      </c>
      <c r="BG1442" s="416">
        <v>0</v>
      </c>
      <c r="BH1442" s="416">
        <v>0</v>
      </c>
      <c r="BI1442" s="416">
        <v>0</v>
      </c>
      <c r="BJ1442" s="416">
        <v>0</v>
      </c>
      <c r="BK1442" s="416">
        <v>0</v>
      </c>
      <c r="BL1442" s="416">
        <v>0</v>
      </c>
      <c r="BM1442" s="416">
        <v>50</v>
      </c>
      <c r="BN1442" s="416">
        <v>103</v>
      </c>
      <c r="BO1442" s="416">
        <v>86</v>
      </c>
      <c r="BP1442" s="416">
        <v>36</v>
      </c>
      <c r="BQ1442" s="416">
        <v>23</v>
      </c>
      <c r="BR1442" s="416">
        <v>12</v>
      </c>
      <c r="BS1442" s="416">
        <v>6</v>
      </c>
      <c r="BT1442" s="416">
        <v>2</v>
      </c>
      <c r="BU1442" s="416">
        <v>318</v>
      </c>
      <c r="BV1442" s="416">
        <v>113</v>
      </c>
      <c r="BW1442" s="416">
        <v>190</v>
      </c>
      <c r="BX1442" s="416">
        <v>182</v>
      </c>
      <c r="BY1442" s="416">
        <v>85</v>
      </c>
      <c r="BZ1442" s="416">
        <v>54</v>
      </c>
      <c r="CA1442" s="416">
        <v>26</v>
      </c>
      <c r="CB1442" s="416">
        <v>12</v>
      </c>
      <c r="CC1442" s="416">
        <v>3</v>
      </c>
      <c r="CD1442" s="416">
        <v>665</v>
      </c>
      <c r="CE1442" s="416">
        <v>10</v>
      </c>
      <c r="CF1442" s="416">
        <v>0</v>
      </c>
      <c r="CG1442" s="416">
        <v>0</v>
      </c>
      <c r="CH1442" s="416">
        <v>0</v>
      </c>
      <c r="CI1442" s="416">
        <v>0</v>
      </c>
      <c r="CJ1442" s="416">
        <v>0</v>
      </c>
      <c r="CK1442" s="416">
        <v>0</v>
      </c>
      <c r="CL1442" s="416">
        <v>0</v>
      </c>
      <c r="CM1442" s="416">
        <v>0</v>
      </c>
      <c r="CN1442" s="416">
        <v>0</v>
      </c>
      <c r="CO1442" s="416">
        <v>25</v>
      </c>
      <c r="CP1442" s="416">
        <v>0</v>
      </c>
      <c r="CQ1442" s="416">
        <v>0</v>
      </c>
      <c r="CR1442" s="416">
        <v>0</v>
      </c>
      <c r="CS1442" s="416">
        <v>0</v>
      </c>
      <c r="CT1442" s="416">
        <v>0</v>
      </c>
      <c r="CU1442" s="416">
        <v>0</v>
      </c>
      <c r="CV1442" s="416">
        <v>0</v>
      </c>
      <c r="CW1442" s="416">
        <v>0</v>
      </c>
      <c r="CX1442" s="416">
        <v>0</v>
      </c>
      <c r="CY1442" s="416">
        <v>50</v>
      </c>
      <c r="CZ1442" s="416">
        <v>18</v>
      </c>
      <c r="DA1442" s="416">
        <v>18</v>
      </c>
      <c r="DB1442" s="416">
        <v>15</v>
      </c>
      <c r="DC1442" s="416">
        <v>8</v>
      </c>
      <c r="DD1442" s="416">
        <v>11</v>
      </c>
      <c r="DE1442" s="416">
        <v>5</v>
      </c>
      <c r="DF1442" s="416">
        <v>5</v>
      </c>
      <c r="DG1442" s="416">
        <v>1</v>
      </c>
      <c r="DH1442" s="416">
        <v>81</v>
      </c>
      <c r="DI1442" s="416">
        <v>0</v>
      </c>
      <c r="DJ1442" s="416">
        <v>0</v>
      </c>
      <c r="DK1442" s="416">
        <v>0</v>
      </c>
      <c r="DL1442" s="416">
        <v>0</v>
      </c>
      <c r="DM1442" s="416">
        <v>0</v>
      </c>
      <c r="DN1442" s="416">
        <v>0</v>
      </c>
      <c r="DO1442" s="416">
        <v>0</v>
      </c>
      <c r="DP1442" s="416">
        <v>0</v>
      </c>
      <c r="DQ1442" s="416">
        <v>0</v>
      </c>
      <c r="DR1442" s="416">
        <v>0</v>
      </c>
      <c r="DS1442" s="416">
        <v>18</v>
      </c>
      <c r="DT1442" s="416">
        <v>18</v>
      </c>
      <c r="DU1442" s="416">
        <v>15</v>
      </c>
      <c r="DV1442" s="416">
        <v>8</v>
      </c>
      <c r="DW1442" s="416">
        <v>11</v>
      </c>
      <c r="DX1442" s="416">
        <v>5</v>
      </c>
      <c r="DY1442" s="416">
        <v>5</v>
      </c>
      <c r="DZ1442" s="416">
        <v>1</v>
      </c>
      <c r="EA1442" s="416">
        <v>81</v>
      </c>
      <c r="EB1442" s="416">
        <v>0</v>
      </c>
      <c r="EC1442" s="416">
        <v>0</v>
      </c>
      <c r="ED1442" s="416">
        <v>0</v>
      </c>
      <c r="EE1442" s="416">
        <v>0</v>
      </c>
      <c r="EF1442" s="416">
        <v>0</v>
      </c>
      <c r="EG1442" s="416">
        <v>0</v>
      </c>
      <c r="EH1442" s="416">
        <v>0</v>
      </c>
      <c r="EI1442" s="416">
        <v>0</v>
      </c>
      <c r="EJ1442" s="416">
        <v>0</v>
      </c>
      <c r="EK1442" s="416">
        <v>0</v>
      </c>
      <c r="EL1442" s="416">
        <v>10</v>
      </c>
      <c r="EM1442" s="416">
        <v>0</v>
      </c>
      <c r="EN1442" s="416">
        <v>0</v>
      </c>
      <c r="EO1442" s="416">
        <v>0</v>
      </c>
      <c r="EP1442" s="416">
        <v>0</v>
      </c>
      <c r="EQ1442" s="416">
        <v>0</v>
      </c>
      <c r="ER1442" s="416">
        <v>0</v>
      </c>
      <c r="ES1442" s="416">
        <v>0</v>
      </c>
      <c r="ET1442" s="416">
        <v>0</v>
      </c>
      <c r="EU1442" s="416">
        <v>0</v>
      </c>
      <c r="EV1442" s="416">
        <v>50</v>
      </c>
      <c r="EW1442" s="416">
        <v>0</v>
      </c>
      <c r="EX1442" s="416">
        <v>1</v>
      </c>
      <c r="EY1442" s="416">
        <v>1</v>
      </c>
      <c r="EZ1442" s="416">
        <v>1</v>
      </c>
      <c r="FA1442" s="416">
        <v>0</v>
      </c>
      <c r="FB1442" s="416">
        <v>0</v>
      </c>
      <c r="FC1442" s="416">
        <v>0</v>
      </c>
      <c r="FD1442" s="416">
        <v>0</v>
      </c>
      <c r="FE1442" s="416">
        <v>3</v>
      </c>
      <c r="FF1442" s="416">
        <v>100</v>
      </c>
      <c r="FG1442" s="416">
        <v>0</v>
      </c>
      <c r="FH1442" s="416">
        <v>0</v>
      </c>
      <c r="FI1442" s="416">
        <v>0</v>
      </c>
      <c r="FJ1442" s="416">
        <v>0</v>
      </c>
      <c r="FK1442" s="416">
        <v>0</v>
      </c>
      <c r="FL1442" s="416">
        <v>0</v>
      </c>
      <c r="FM1442" s="416">
        <v>0</v>
      </c>
      <c r="FN1442" s="416">
        <v>0</v>
      </c>
      <c r="FO1442" s="416">
        <v>0</v>
      </c>
      <c r="FP1442" s="416">
        <v>5</v>
      </c>
      <c r="FQ1442" s="416">
        <v>61</v>
      </c>
      <c r="FR1442" s="416">
        <v>90</v>
      </c>
      <c r="FS1442" s="416">
        <v>109</v>
      </c>
      <c r="FT1442" s="416">
        <v>62</v>
      </c>
      <c r="FU1442" s="416">
        <v>33</v>
      </c>
      <c r="FV1442" s="416">
        <v>30</v>
      </c>
      <c r="FW1442" s="416">
        <v>28</v>
      </c>
      <c r="FX1442" s="416">
        <v>4</v>
      </c>
      <c r="FY1442" s="416">
        <v>417</v>
      </c>
      <c r="FZ1442" s="416">
        <v>61</v>
      </c>
      <c r="GA1442" s="416">
        <v>91</v>
      </c>
      <c r="GB1442" s="416">
        <v>110</v>
      </c>
      <c r="GC1442" s="416">
        <v>63</v>
      </c>
      <c r="GD1442" s="416">
        <v>33</v>
      </c>
      <c r="GE1442" s="416">
        <v>30</v>
      </c>
      <c r="GF1442" s="416">
        <v>28</v>
      </c>
      <c r="GG1442" s="416">
        <v>4</v>
      </c>
      <c r="GH1442" s="416">
        <v>420</v>
      </c>
    </row>
    <row r="1443" spans="1:190" x14ac:dyDescent="0.2">
      <c r="A1443" s="150" t="s">
        <v>209</v>
      </c>
      <c r="B1443" s="151" t="s">
        <v>280</v>
      </c>
      <c r="C1443" s="152" t="s">
        <v>128</v>
      </c>
      <c r="D1443" s="404" t="s">
        <v>208</v>
      </c>
      <c r="E1443" s="416">
        <v>0</v>
      </c>
      <c r="F1443" s="416">
        <v>47</v>
      </c>
      <c r="G1443" s="416">
        <v>262</v>
      </c>
      <c r="H1443" s="416">
        <v>625</v>
      </c>
      <c r="I1443" s="416">
        <v>390</v>
      </c>
      <c r="J1443" s="416">
        <v>226</v>
      </c>
      <c r="K1443" s="416">
        <v>123</v>
      </c>
      <c r="L1443" s="416">
        <v>80</v>
      </c>
      <c r="M1443" s="416">
        <v>16</v>
      </c>
      <c r="N1443" s="416">
        <v>1769</v>
      </c>
      <c r="O1443" s="416">
        <v>10</v>
      </c>
      <c r="P1443" s="416">
        <v>0</v>
      </c>
      <c r="Q1443" s="416">
        <v>0</v>
      </c>
      <c r="R1443" s="416">
        <v>0</v>
      </c>
      <c r="S1443" s="416">
        <v>0</v>
      </c>
      <c r="T1443" s="416">
        <v>0</v>
      </c>
      <c r="U1443" s="416">
        <v>0</v>
      </c>
      <c r="V1443" s="416">
        <v>0</v>
      </c>
      <c r="W1443" s="416">
        <v>0</v>
      </c>
      <c r="X1443" s="416">
        <v>0</v>
      </c>
      <c r="Y1443" s="416">
        <v>25</v>
      </c>
      <c r="Z1443" s="416">
        <v>0</v>
      </c>
      <c r="AA1443" s="416">
        <v>0</v>
      </c>
      <c r="AB1443" s="416">
        <v>0</v>
      </c>
      <c r="AC1443" s="416">
        <v>0</v>
      </c>
      <c r="AD1443" s="416">
        <v>0</v>
      </c>
      <c r="AE1443" s="416">
        <v>0</v>
      </c>
      <c r="AF1443" s="416">
        <v>0</v>
      </c>
      <c r="AG1443" s="416">
        <v>0</v>
      </c>
      <c r="AH1443" s="416">
        <v>0</v>
      </c>
      <c r="AI1443" s="416">
        <v>50</v>
      </c>
      <c r="AJ1443" s="416">
        <v>0</v>
      </c>
      <c r="AK1443" s="416">
        <v>0</v>
      </c>
      <c r="AL1443" s="416">
        <v>0</v>
      </c>
      <c r="AM1443" s="416">
        <v>0</v>
      </c>
      <c r="AN1443" s="416">
        <v>0</v>
      </c>
      <c r="AO1443" s="416">
        <v>0</v>
      </c>
      <c r="AP1443" s="416">
        <v>0</v>
      </c>
      <c r="AQ1443" s="416">
        <v>0</v>
      </c>
      <c r="AR1443" s="416">
        <v>0</v>
      </c>
      <c r="AS1443" s="416">
        <v>100</v>
      </c>
      <c r="AT1443" s="416">
        <v>0</v>
      </c>
      <c r="AU1443" s="416">
        <v>0</v>
      </c>
      <c r="AV1443" s="416">
        <v>0</v>
      </c>
      <c r="AW1443" s="416">
        <v>0</v>
      </c>
      <c r="AX1443" s="416">
        <v>0</v>
      </c>
      <c r="AY1443" s="416">
        <v>0</v>
      </c>
      <c r="AZ1443" s="416">
        <v>0</v>
      </c>
      <c r="BA1443" s="416">
        <v>0</v>
      </c>
      <c r="BB1443" s="416">
        <v>0</v>
      </c>
      <c r="BC1443" s="416">
        <v>0</v>
      </c>
      <c r="BD1443" s="416">
        <v>0</v>
      </c>
      <c r="BE1443" s="416">
        <v>0</v>
      </c>
      <c r="BF1443" s="416">
        <v>0</v>
      </c>
      <c r="BG1443" s="416">
        <v>0</v>
      </c>
      <c r="BH1443" s="416">
        <v>0</v>
      </c>
      <c r="BI1443" s="416">
        <v>0</v>
      </c>
      <c r="BJ1443" s="416">
        <v>0</v>
      </c>
      <c r="BK1443" s="416">
        <v>0</v>
      </c>
      <c r="BL1443" s="416">
        <v>0</v>
      </c>
      <c r="BM1443" s="416">
        <v>0</v>
      </c>
      <c r="BN1443" s="416">
        <v>0</v>
      </c>
      <c r="BO1443" s="416">
        <v>0</v>
      </c>
      <c r="BP1443" s="416">
        <v>0</v>
      </c>
      <c r="BQ1443" s="416">
        <v>0</v>
      </c>
      <c r="BR1443" s="416">
        <v>0</v>
      </c>
      <c r="BS1443" s="416">
        <v>0</v>
      </c>
      <c r="BT1443" s="416">
        <v>0</v>
      </c>
      <c r="BU1443" s="416">
        <v>0</v>
      </c>
      <c r="BV1443" s="416">
        <v>47</v>
      </c>
      <c r="BW1443" s="416">
        <v>262</v>
      </c>
      <c r="BX1443" s="416">
        <v>625</v>
      </c>
      <c r="BY1443" s="416">
        <v>390</v>
      </c>
      <c r="BZ1443" s="416">
        <v>226</v>
      </c>
      <c r="CA1443" s="416">
        <v>123</v>
      </c>
      <c r="CB1443" s="416">
        <v>80</v>
      </c>
      <c r="CC1443" s="416">
        <v>16</v>
      </c>
      <c r="CD1443" s="416">
        <v>1769</v>
      </c>
      <c r="CE1443" s="416">
        <v>10</v>
      </c>
      <c r="CF1443" s="416">
        <v>0</v>
      </c>
      <c r="CG1443" s="416">
        <v>0</v>
      </c>
      <c r="CH1443" s="416">
        <v>0</v>
      </c>
      <c r="CI1443" s="416">
        <v>0</v>
      </c>
      <c r="CJ1443" s="416">
        <v>0</v>
      </c>
      <c r="CK1443" s="416">
        <v>0</v>
      </c>
      <c r="CL1443" s="416">
        <v>0</v>
      </c>
      <c r="CM1443" s="416">
        <v>0</v>
      </c>
      <c r="CN1443" s="416">
        <v>0</v>
      </c>
      <c r="CO1443" s="416">
        <v>25</v>
      </c>
      <c r="CP1443" s="416">
        <v>0</v>
      </c>
      <c r="CQ1443" s="416">
        <v>0</v>
      </c>
      <c r="CR1443" s="416">
        <v>0</v>
      </c>
      <c r="CS1443" s="416">
        <v>0</v>
      </c>
      <c r="CT1443" s="416">
        <v>0</v>
      </c>
      <c r="CU1443" s="416">
        <v>0</v>
      </c>
      <c r="CV1443" s="416">
        <v>0</v>
      </c>
      <c r="CW1443" s="416">
        <v>0</v>
      </c>
      <c r="CX1443" s="416">
        <v>0</v>
      </c>
      <c r="CY1443" s="416">
        <v>50</v>
      </c>
      <c r="CZ1443" s="416">
        <v>0</v>
      </c>
      <c r="DA1443" s="416">
        <v>0</v>
      </c>
      <c r="DB1443" s="416">
        <v>0</v>
      </c>
      <c r="DC1443" s="416">
        <v>0</v>
      </c>
      <c r="DD1443" s="416">
        <v>0</v>
      </c>
      <c r="DE1443" s="416">
        <v>0</v>
      </c>
      <c r="DF1443" s="416">
        <v>0</v>
      </c>
      <c r="DG1443" s="416">
        <v>0</v>
      </c>
      <c r="DH1443" s="416">
        <v>0</v>
      </c>
      <c r="DI1443" s="416">
        <v>0</v>
      </c>
      <c r="DJ1443" s="416">
        <v>0</v>
      </c>
      <c r="DK1443" s="416">
        <v>0</v>
      </c>
      <c r="DL1443" s="416">
        <v>0</v>
      </c>
      <c r="DM1443" s="416">
        <v>0</v>
      </c>
      <c r="DN1443" s="416">
        <v>0</v>
      </c>
      <c r="DO1443" s="416">
        <v>0</v>
      </c>
      <c r="DP1443" s="416">
        <v>0</v>
      </c>
      <c r="DQ1443" s="416">
        <v>0</v>
      </c>
      <c r="DR1443" s="416">
        <v>0</v>
      </c>
      <c r="DS1443" s="416">
        <v>0</v>
      </c>
      <c r="DT1443" s="416">
        <v>0</v>
      </c>
      <c r="DU1443" s="416">
        <v>0</v>
      </c>
      <c r="DV1443" s="416">
        <v>0</v>
      </c>
      <c r="DW1443" s="416">
        <v>0</v>
      </c>
      <c r="DX1443" s="416">
        <v>0</v>
      </c>
      <c r="DY1443" s="416">
        <v>0</v>
      </c>
      <c r="DZ1443" s="416">
        <v>0</v>
      </c>
      <c r="EA1443" s="416">
        <v>0</v>
      </c>
      <c r="EB1443" s="416">
        <v>0</v>
      </c>
      <c r="EC1443" s="416">
        <v>10</v>
      </c>
      <c r="ED1443" s="416">
        <v>61</v>
      </c>
      <c r="EE1443" s="416">
        <v>146</v>
      </c>
      <c r="EF1443" s="416">
        <v>138</v>
      </c>
      <c r="EG1443" s="416">
        <v>83</v>
      </c>
      <c r="EH1443" s="416">
        <v>56</v>
      </c>
      <c r="EI1443" s="416">
        <v>40</v>
      </c>
      <c r="EJ1443" s="416">
        <v>10</v>
      </c>
      <c r="EK1443" s="416">
        <v>544</v>
      </c>
      <c r="EL1443" s="416">
        <v>10</v>
      </c>
      <c r="EM1443" s="416">
        <v>0</v>
      </c>
      <c r="EN1443" s="416">
        <v>0</v>
      </c>
      <c r="EO1443" s="416">
        <v>0</v>
      </c>
      <c r="EP1443" s="416">
        <v>0</v>
      </c>
      <c r="EQ1443" s="416">
        <v>0</v>
      </c>
      <c r="ER1443" s="416">
        <v>0</v>
      </c>
      <c r="ES1443" s="416">
        <v>0</v>
      </c>
      <c r="ET1443" s="416">
        <v>0</v>
      </c>
      <c r="EU1443" s="416">
        <v>0</v>
      </c>
      <c r="EV1443" s="416">
        <v>50</v>
      </c>
      <c r="EW1443" s="416">
        <v>0</v>
      </c>
      <c r="EX1443" s="416">
        <v>0</v>
      </c>
      <c r="EY1443" s="416">
        <v>0</v>
      </c>
      <c r="EZ1443" s="416">
        <v>1</v>
      </c>
      <c r="FA1443" s="416">
        <v>0</v>
      </c>
      <c r="FB1443" s="416">
        <v>0</v>
      </c>
      <c r="FC1443" s="416">
        <v>1</v>
      </c>
      <c r="FD1443" s="416">
        <v>0</v>
      </c>
      <c r="FE1443" s="416">
        <v>2</v>
      </c>
      <c r="FF1443" s="416">
        <v>100</v>
      </c>
      <c r="FG1443" s="416">
        <v>0</v>
      </c>
      <c r="FH1443" s="416">
        <v>0</v>
      </c>
      <c r="FI1443" s="416">
        <v>0</v>
      </c>
      <c r="FJ1443" s="416">
        <v>0</v>
      </c>
      <c r="FK1443" s="416">
        <v>0</v>
      </c>
      <c r="FL1443" s="416">
        <v>0</v>
      </c>
      <c r="FM1443" s="416">
        <v>0</v>
      </c>
      <c r="FN1443" s="416">
        <v>0</v>
      </c>
      <c r="FO1443" s="416">
        <v>0</v>
      </c>
      <c r="FP1443" s="416">
        <v>0</v>
      </c>
      <c r="FQ1443" s="416">
        <v>0</v>
      </c>
      <c r="FR1443" s="416">
        <v>0</v>
      </c>
      <c r="FS1443" s="416">
        <v>0</v>
      </c>
      <c r="FT1443" s="416">
        <v>0</v>
      </c>
      <c r="FU1443" s="416">
        <v>0</v>
      </c>
      <c r="FV1443" s="416">
        <v>0</v>
      </c>
      <c r="FW1443" s="416">
        <v>0</v>
      </c>
      <c r="FX1443" s="416">
        <v>0</v>
      </c>
      <c r="FY1443" s="416">
        <v>0</v>
      </c>
      <c r="FZ1443" s="416">
        <v>10</v>
      </c>
      <c r="GA1443" s="416">
        <v>61</v>
      </c>
      <c r="GB1443" s="416">
        <v>146</v>
      </c>
      <c r="GC1443" s="416">
        <v>139</v>
      </c>
      <c r="GD1443" s="416">
        <v>83</v>
      </c>
      <c r="GE1443" s="416">
        <v>56</v>
      </c>
      <c r="GF1443" s="416">
        <v>41</v>
      </c>
      <c r="GG1443" s="416">
        <v>10</v>
      </c>
      <c r="GH1443" s="416">
        <v>546</v>
      </c>
    </row>
    <row r="1444" spans="1:190" x14ac:dyDescent="0.2">
      <c r="A1444" s="150" t="s">
        <v>211</v>
      </c>
      <c r="B1444" s="151" t="s">
        <v>276</v>
      </c>
      <c r="C1444" s="152" t="s">
        <v>286</v>
      </c>
      <c r="D1444" s="404" t="s">
        <v>210</v>
      </c>
      <c r="E1444" s="416">
        <v>0</v>
      </c>
      <c r="F1444" s="416">
        <v>47</v>
      </c>
      <c r="G1444" s="416">
        <v>56</v>
      </c>
      <c r="H1444" s="416">
        <v>58</v>
      </c>
      <c r="I1444" s="416">
        <v>68</v>
      </c>
      <c r="J1444" s="416">
        <v>42</v>
      </c>
      <c r="K1444" s="416">
        <v>33</v>
      </c>
      <c r="L1444" s="416">
        <v>30</v>
      </c>
      <c r="M1444" s="416">
        <v>6</v>
      </c>
      <c r="N1444" s="416">
        <v>340</v>
      </c>
      <c r="O1444" s="416">
        <v>10</v>
      </c>
      <c r="P1444" s="416">
        <v>0</v>
      </c>
      <c r="Q1444" s="416">
        <v>0</v>
      </c>
      <c r="R1444" s="416">
        <v>0</v>
      </c>
      <c r="S1444" s="416">
        <v>0</v>
      </c>
      <c r="T1444" s="416">
        <v>0</v>
      </c>
      <c r="U1444" s="416">
        <v>0</v>
      </c>
      <c r="V1444" s="416">
        <v>0</v>
      </c>
      <c r="W1444" s="416">
        <v>0</v>
      </c>
      <c r="X1444" s="416">
        <v>0</v>
      </c>
      <c r="Y1444" s="416">
        <v>25</v>
      </c>
      <c r="Z1444" s="416">
        <v>0</v>
      </c>
      <c r="AA1444" s="416">
        <v>0</v>
      </c>
      <c r="AB1444" s="416">
        <v>0</v>
      </c>
      <c r="AC1444" s="416">
        <v>0</v>
      </c>
      <c r="AD1444" s="416">
        <v>0</v>
      </c>
      <c r="AE1444" s="416">
        <v>0</v>
      </c>
      <c r="AF1444" s="416">
        <v>0</v>
      </c>
      <c r="AG1444" s="416">
        <v>0</v>
      </c>
      <c r="AH1444" s="416">
        <v>0</v>
      </c>
      <c r="AI1444" s="416">
        <v>50</v>
      </c>
      <c r="AJ1444" s="416">
        <v>47</v>
      </c>
      <c r="AK1444" s="416">
        <v>80</v>
      </c>
      <c r="AL1444" s="416">
        <v>55</v>
      </c>
      <c r="AM1444" s="416">
        <v>36</v>
      </c>
      <c r="AN1444" s="416">
        <v>33</v>
      </c>
      <c r="AO1444" s="416">
        <v>10</v>
      </c>
      <c r="AP1444" s="416">
        <v>15</v>
      </c>
      <c r="AQ1444" s="416">
        <v>0</v>
      </c>
      <c r="AR1444" s="416">
        <v>276</v>
      </c>
      <c r="AS1444" s="416">
        <v>100</v>
      </c>
      <c r="AT1444" s="416">
        <v>0</v>
      </c>
      <c r="AU1444" s="416">
        <v>2</v>
      </c>
      <c r="AV1444" s="416">
        <v>2</v>
      </c>
      <c r="AW1444" s="416">
        <v>2</v>
      </c>
      <c r="AX1444" s="416">
        <v>9</v>
      </c>
      <c r="AY1444" s="416">
        <v>1</v>
      </c>
      <c r="AZ1444" s="416">
        <v>3</v>
      </c>
      <c r="BA1444" s="416">
        <v>0</v>
      </c>
      <c r="BB1444" s="416">
        <v>19</v>
      </c>
      <c r="BC1444" s="416">
        <v>0</v>
      </c>
      <c r="BD1444" s="416">
        <v>0</v>
      </c>
      <c r="BE1444" s="416">
        <v>0</v>
      </c>
      <c r="BF1444" s="416">
        <v>0</v>
      </c>
      <c r="BG1444" s="416">
        <v>0</v>
      </c>
      <c r="BH1444" s="416">
        <v>0</v>
      </c>
      <c r="BI1444" s="416">
        <v>0</v>
      </c>
      <c r="BJ1444" s="416">
        <v>0</v>
      </c>
      <c r="BK1444" s="416">
        <v>0</v>
      </c>
      <c r="BL1444" s="416">
        <v>0</v>
      </c>
      <c r="BM1444" s="416">
        <v>47</v>
      </c>
      <c r="BN1444" s="416">
        <v>82</v>
      </c>
      <c r="BO1444" s="416">
        <v>57</v>
      </c>
      <c r="BP1444" s="416">
        <v>38</v>
      </c>
      <c r="BQ1444" s="416">
        <v>42</v>
      </c>
      <c r="BR1444" s="416">
        <v>11</v>
      </c>
      <c r="BS1444" s="416">
        <v>18</v>
      </c>
      <c r="BT1444" s="416">
        <v>0</v>
      </c>
      <c r="BU1444" s="416">
        <v>295</v>
      </c>
      <c r="BV1444" s="416">
        <v>94</v>
      </c>
      <c r="BW1444" s="416">
        <v>138</v>
      </c>
      <c r="BX1444" s="416">
        <v>115</v>
      </c>
      <c r="BY1444" s="416">
        <v>106</v>
      </c>
      <c r="BZ1444" s="416">
        <v>84</v>
      </c>
      <c r="CA1444" s="416">
        <v>44</v>
      </c>
      <c r="CB1444" s="416">
        <v>48</v>
      </c>
      <c r="CC1444" s="416">
        <v>6</v>
      </c>
      <c r="CD1444" s="416">
        <v>635</v>
      </c>
      <c r="CE1444" s="416">
        <v>10</v>
      </c>
      <c r="CF1444" s="416">
        <v>0</v>
      </c>
      <c r="CG1444" s="416">
        <v>0</v>
      </c>
      <c r="CH1444" s="416">
        <v>0</v>
      </c>
      <c r="CI1444" s="416">
        <v>0</v>
      </c>
      <c r="CJ1444" s="416">
        <v>0</v>
      </c>
      <c r="CK1444" s="416">
        <v>0</v>
      </c>
      <c r="CL1444" s="416">
        <v>0</v>
      </c>
      <c r="CM1444" s="416">
        <v>0</v>
      </c>
      <c r="CN1444" s="416">
        <v>0</v>
      </c>
      <c r="CO1444" s="416">
        <v>25</v>
      </c>
      <c r="CP1444" s="416">
        <v>0</v>
      </c>
      <c r="CQ1444" s="416">
        <v>0</v>
      </c>
      <c r="CR1444" s="416">
        <v>0</v>
      </c>
      <c r="CS1444" s="416">
        <v>0</v>
      </c>
      <c r="CT1444" s="416">
        <v>0</v>
      </c>
      <c r="CU1444" s="416">
        <v>0</v>
      </c>
      <c r="CV1444" s="416">
        <v>0</v>
      </c>
      <c r="CW1444" s="416">
        <v>0</v>
      </c>
      <c r="CX1444" s="416">
        <v>0</v>
      </c>
      <c r="CY1444" s="416">
        <v>50</v>
      </c>
      <c r="CZ1444" s="416">
        <v>0</v>
      </c>
      <c r="DA1444" s="416">
        <v>0</v>
      </c>
      <c r="DB1444" s="416">
        <v>0</v>
      </c>
      <c r="DC1444" s="416">
        <v>0</v>
      </c>
      <c r="DD1444" s="416">
        <v>0</v>
      </c>
      <c r="DE1444" s="416">
        <v>0</v>
      </c>
      <c r="DF1444" s="416">
        <v>0</v>
      </c>
      <c r="DG1444" s="416">
        <v>0</v>
      </c>
      <c r="DH1444" s="416">
        <v>0</v>
      </c>
      <c r="DI1444" s="416">
        <v>0</v>
      </c>
      <c r="DJ1444" s="416">
        <v>0</v>
      </c>
      <c r="DK1444" s="416">
        <v>0</v>
      </c>
      <c r="DL1444" s="416">
        <v>0</v>
      </c>
      <c r="DM1444" s="416">
        <v>0</v>
      </c>
      <c r="DN1444" s="416">
        <v>0</v>
      </c>
      <c r="DO1444" s="416">
        <v>0</v>
      </c>
      <c r="DP1444" s="416">
        <v>0</v>
      </c>
      <c r="DQ1444" s="416">
        <v>0</v>
      </c>
      <c r="DR1444" s="416">
        <v>0</v>
      </c>
      <c r="DS1444" s="416">
        <v>0</v>
      </c>
      <c r="DT1444" s="416">
        <v>0</v>
      </c>
      <c r="DU1444" s="416">
        <v>0</v>
      </c>
      <c r="DV1444" s="416">
        <v>0</v>
      </c>
      <c r="DW1444" s="416">
        <v>0</v>
      </c>
      <c r="DX1444" s="416">
        <v>0</v>
      </c>
      <c r="DY1444" s="416">
        <v>0</v>
      </c>
      <c r="DZ1444" s="416">
        <v>0</v>
      </c>
      <c r="EA1444" s="416">
        <v>0</v>
      </c>
      <c r="EB1444" s="416">
        <v>0</v>
      </c>
      <c r="EC1444" s="416">
        <v>5</v>
      </c>
      <c r="ED1444" s="416">
        <v>12</v>
      </c>
      <c r="EE1444" s="416">
        <v>5</v>
      </c>
      <c r="EF1444" s="416">
        <v>8</v>
      </c>
      <c r="EG1444" s="416">
        <v>5</v>
      </c>
      <c r="EH1444" s="416">
        <v>9</v>
      </c>
      <c r="EI1444" s="416">
        <v>2</v>
      </c>
      <c r="EJ1444" s="416">
        <v>3</v>
      </c>
      <c r="EK1444" s="416">
        <v>49</v>
      </c>
      <c r="EL1444" s="416">
        <v>10</v>
      </c>
      <c r="EM1444" s="416">
        <v>0</v>
      </c>
      <c r="EN1444" s="416">
        <v>0</v>
      </c>
      <c r="EO1444" s="416">
        <v>0</v>
      </c>
      <c r="EP1444" s="416">
        <v>0</v>
      </c>
      <c r="EQ1444" s="416">
        <v>0</v>
      </c>
      <c r="ER1444" s="416">
        <v>0</v>
      </c>
      <c r="ES1444" s="416">
        <v>0</v>
      </c>
      <c r="ET1444" s="416">
        <v>0</v>
      </c>
      <c r="EU1444" s="416">
        <v>0</v>
      </c>
      <c r="EV1444" s="416">
        <v>50</v>
      </c>
      <c r="EW1444" s="416">
        <v>0</v>
      </c>
      <c r="EX1444" s="416">
        <v>0</v>
      </c>
      <c r="EY1444" s="416">
        <v>1</v>
      </c>
      <c r="EZ1444" s="416">
        <v>1</v>
      </c>
      <c r="FA1444" s="416">
        <v>1</v>
      </c>
      <c r="FB1444" s="416">
        <v>1</v>
      </c>
      <c r="FC1444" s="416">
        <v>0</v>
      </c>
      <c r="FD1444" s="416">
        <v>0</v>
      </c>
      <c r="FE1444" s="416">
        <v>4</v>
      </c>
      <c r="FF1444" s="416">
        <v>100</v>
      </c>
      <c r="FG1444" s="416">
        <v>0</v>
      </c>
      <c r="FH1444" s="416">
        <v>0</v>
      </c>
      <c r="FI1444" s="416">
        <v>0</v>
      </c>
      <c r="FJ1444" s="416">
        <v>0</v>
      </c>
      <c r="FK1444" s="416">
        <v>0</v>
      </c>
      <c r="FL1444" s="416">
        <v>0</v>
      </c>
      <c r="FM1444" s="416">
        <v>0</v>
      </c>
      <c r="FN1444" s="416">
        <v>0</v>
      </c>
      <c r="FO1444" s="416">
        <v>0</v>
      </c>
      <c r="FP1444" s="416">
        <v>0</v>
      </c>
      <c r="FQ1444" s="416">
        <v>0</v>
      </c>
      <c r="FR1444" s="416">
        <v>0</v>
      </c>
      <c r="FS1444" s="416">
        <v>0</v>
      </c>
      <c r="FT1444" s="416">
        <v>0</v>
      </c>
      <c r="FU1444" s="416">
        <v>0</v>
      </c>
      <c r="FV1444" s="416">
        <v>0</v>
      </c>
      <c r="FW1444" s="416">
        <v>0</v>
      </c>
      <c r="FX1444" s="416">
        <v>0</v>
      </c>
      <c r="FY1444" s="416">
        <v>0</v>
      </c>
      <c r="FZ1444" s="416">
        <v>5</v>
      </c>
      <c r="GA1444" s="416">
        <v>12</v>
      </c>
      <c r="GB1444" s="416">
        <v>6</v>
      </c>
      <c r="GC1444" s="416">
        <v>9</v>
      </c>
      <c r="GD1444" s="416">
        <v>6</v>
      </c>
      <c r="GE1444" s="416">
        <v>10</v>
      </c>
      <c r="GF1444" s="416">
        <v>2</v>
      </c>
      <c r="GG1444" s="416">
        <v>3</v>
      </c>
      <c r="GH1444" s="416">
        <v>53</v>
      </c>
    </row>
    <row r="1445" spans="1:190" x14ac:dyDescent="0.2">
      <c r="A1445" s="150" t="s">
        <v>213</v>
      </c>
      <c r="B1445" s="151" t="s">
        <v>276</v>
      </c>
      <c r="C1445" s="152" t="s">
        <v>69</v>
      </c>
      <c r="D1445" s="404" t="s">
        <v>212</v>
      </c>
      <c r="E1445" s="416">
        <v>0</v>
      </c>
      <c r="F1445" s="416">
        <v>7</v>
      </c>
      <c r="G1445" s="416">
        <v>48</v>
      </c>
      <c r="H1445" s="416">
        <v>93</v>
      </c>
      <c r="I1445" s="416">
        <v>110</v>
      </c>
      <c r="J1445" s="416">
        <v>52</v>
      </c>
      <c r="K1445" s="416">
        <v>18</v>
      </c>
      <c r="L1445" s="416">
        <v>17</v>
      </c>
      <c r="M1445" s="416">
        <v>0</v>
      </c>
      <c r="N1445" s="416">
        <v>345</v>
      </c>
      <c r="O1445" s="416">
        <v>10</v>
      </c>
      <c r="P1445" s="416">
        <v>0</v>
      </c>
      <c r="Q1445" s="416">
        <v>0</v>
      </c>
      <c r="R1445" s="416">
        <v>0</v>
      </c>
      <c r="S1445" s="416">
        <v>0</v>
      </c>
      <c r="T1445" s="416">
        <v>0</v>
      </c>
      <c r="U1445" s="416">
        <v>0</v>
      </c>
      <c r="V1445" s="416">
        <v>0</v>
      </c>
      <c r="W1445" s="416">
        <v>0</v>
      </c>
      <c r="X1445" s="416">
        <v>0</v>
      </c>
      <c r="Y1445" s="416">
        <v>25</v>
      </c>
      <c r="Z1445" s="416">
        <v>0</v>
      </c>
      <c r="AA1445" s="416">
        <v>0</v>
      </c>
      <c r="AB1445" s="416">
        <v>0</v>
      </c>
      <c r="AC1445" s="416">
        <v>0</v>
      </c>
      <c r="AD1445" s="416">
        <v>0</v>
      </c>
      <c r="AE1445" s="416">
        <v>0</v>
      </c>
      <c r="AF1445" s="416">
        <v>0</v>
      </c>
      <c r="AG1445" s="416">
        <v>0</v>
      </c>
      <c r="AH1445" s="416">
        <v>0</v>
      </c>
      <c r="AI1445" s="416">
        <v>50</v>
      </c>
      <c r="AJ1445" s="416">
        <v>0</v>
      </c>
      <c r="AK1445" s="416">
        <v>0</v>
      </c>
      <c r="AL1445" s="416">
        <v>0</v>
      </c>
      <c r="AM1445" s="416">
        <v>0</v>
      </c>
      <c r="AN1445" s="416">
        <v>0</v>
      </c>
      <c r="AO1445" s="416">
        <v>0</v>
      </c>
      <c r="AP1445" s="416">
        <v>0</v>
      </c>
      <c r="AQ1445" s="416">
        <v>0</v>
      </c>
      <c r="AR1445" s="416">
        <v>0</v>
      </c>
      <c r="AS1445" s="416">
        <v>100</v>
      </c>
      <c r="AT1445" s="416">
        <v>0</v>
      </c>
      <c r="AU1445" s="416">
        <v>11</v>
      </c>
      <c r="AV1445" s="416">
        <v>8</v>
      </c>
      <c r="AW1445" s="416">
        <v>12</v>
      </c>
      <c r="AX1445" s="416">
        <v>3</v>
      </c>
      <c r="AY1445" s="416">
        <v>0</v>
      </c>
      <c r="AZ1445" s="416">
        <v>0</v>
      </c>
      <c r="BA1445" s="416">
        <v>0</v>
      </c>
      <c r="BB1445" s="416">
        <v>34</v>
      </c>
      <c r="BC1445" s="416">
        <v>0</v>
      </c>
      <c r="BD1445" s="416">
        <v>0</v>
      </c>
      <c r="BE1445" s="416">
        <v>0</v>
      </c>
      <c r="BF1445" s="416">
        <v>0</v>
      </c>
      <c r="BG1445" s="416">
        <v>0</v>
      </c>
      <c r="BH1445" s="416">
        <v>0</v>
      </c>
      <c r="BI1445" s="416">
        <v>0</v>
      </c>
      <c r="BJ1445" s="416">
        <v>0</v>
      </c>
      <c r="BK1445" s="416">
        <v>0</v>
      </c>
      <c r="BL1445" s="416">
        <v>0</v>
      </c>
      <c r="BM1445" s="416">
        <v>0</v>
      </c>
      <c r="BN1445" s="416">
        <v>11</v>
      </c>
      <c r="BO1445" s="416">
        <v>8</v>
      </c>
      <c r="BP1445" s="416">
        <v>12</v>
      </c>
      <c r="BQ1445" s="416">
        <v>3</v>
      </c>
      <c r="BR1445" s="416">
        <v>0</v>
      </c>
      <c r="BS1445" s="416">
        <v>0</v>
      </c>
      <c r="BT1445" s="416">
        <v>0</v>
      </c>
      <c r="BU1445" s="416">
        <v>34</v>
      </c>
      <c r="BV1445" s="416">
        <v>7</v>
      </c>
      <c r="BW1445" s="416">
        <v>59</v>
      </c>
      <c r="BX1445" s="416">
        <v>101</v>
      </c>
      <c r="BY1445" s="416">
        <v>122</v>
      </c>
      <c r="BZ1445" s="416">
        <v>55</v>
      </c>
      <c r="CA1445" s="416">
        <v>18</v>
      </c>
      <c r="CB1445" s="416">
        <v>17</v>
      </c>
      <c r="CC1445" s="416">
        <v>0</v>
      </c>
      <c r="CD1445" s="416">
        <v>379</v>
      </c>
      <c r="CE1445" s="416">
        <v>10</v>
      </c>
      <c r="CF1445" s="416">
        <v>0</v>
      </c>
      <c r="CG1445" s="416">
        <v>0</v>
      </c>
      <c r="CH1445" s="416">
        <v>0</v>
      </c>
      <c r="CI1445" s="416">
        <v>0</v>
      </c>
      <c r="CJ1445" s="416">
        <v>0</v>
      </c>
      <c r="CK1445" s="416">
        <v>0</v>
      </c>
      <c r="CL1445" s="416">
        <v>0</v>
      </c>
      <c r="CM1445" s="416">
        <v>0</v>
      </c>
      <c r="CN1445" s="416">
        <v>0</v>
      </c>
      <c r="CO1445" s="416">
        <v>25</v>
      </c>
      <c r="CP1445" s="416">
        <v>0</v>
      </c>
      <c r="CQ1445" s="416">
        <v>0</v>
      </c>
      <c r="CR1445" s="416">
        <v>0</v>
      </c>
      <c r="CS1445" s="416">
        <v>0</v>
      </c>
      <c r="CT1445" s="416">
        <v>0</v>
      </c>
      <c r="CU1445" s="416">
        <v>0</v>
      </c>
      <c r="CV1445" s="416">
        <v>0</v>
      </c>
      <c r="CW1445" s="416">
        <v>0</v>
      </c>
      <c r="CX1445" s="416">
        <v>0</v>
      </c>
      <c r="CY1445" s="416">
        <v>50</v>
      </c>
      <c r="CZ1445" s="416">
        <v>0</v>
      </c>
      <c r="DA1445" s="416">
        <v>0</v>
      </c>
      <c r="DB1445" s="416">
        <v>0</v>
      </c>
      <c r="DC1445" s="416">
        <v>0</v>
      </c>
      <c r="DD1445" s="416">
        <v>0</v>
      </c>
      <c r="DE1445" s="416">
        <v>0</v>
      </c>
      <c r="DF1445" s="416">
        <v>0</v>
      </c>
      <c r="DG1445" s="416">
        <v>0</v>
      </c>
      <c r="DH1445" s="416">
        <v>0</v>
      </c>
      <c r="DI1445" s="416">
        <v>0</v>
      </c>
      <c r="DJ1445" s="416">
        <v>0</v>
      </c>
      <c r="DK1445" s="416">
        <v>0</v>
      </c>
      <c r="DL1445" s="416">
        <v>0</v>
      </c>
      <c r="DM1445" s="416">
        <v>0</v>
      </c>
      <c r="DN1445" s="416">
        <v>0</v>
      </c>
      <c r="DO1445" s="416">
        <v>0</v>
      </c>
      <c r="DP1445" s="416">
        <v>0</v>
      </c>
      <c r="DQ1445" s="416">
        <v>0</v>
      </c>
      <c r="DR1445" s="416">
        <v>0</v>
      </c>
      <c r="DS1445" s="416">
        <v>0</v>
      </c>
      <c r="DT1445" s="416">
        <v>0</v>
      </c>
      <c r="DU1445" s="416">
        <v>0</v>
      </c>
      <c r="DV1445" s="416">
        <v>0</v>
      </c>
      <c r="DW1445" s="416">
        <v>0</v>
      </c>
      <c r="DX1445" s="416">
        <v>0</v>
      </c>
      <c r="DY1445" s="416">
        <v>0</v>
      </c>
      <c r="DZ1445" s="416">
        <v>0</v>
      </c>
      <c r="EA1445" s="416">
        <v>0</v>
      </c>
      <c r="EB1445" s="416">
        <v>0</v>
      </c>
      <c r="EC1445" s="416">
        <v>2</v>
      </c>
      <c r="ED1445" s="416">
        <v>19</v>
      </c>
      <c r="EE1445" s="416">
        <v>30</v>
      </c>
      <c r="EF1445" s="416">
        <v>10</v>
      </c>
      <c r="EG1445" s="416">
        <v>10</v>
      </c>
      <c r="EH1445" s="416">
        <v>4</v>
      </c>
      <c r="EI1445" s="416">
        <v>7</v>
      </c>
      <c r="EJ1445" s="416">
        <v>0</v>
      </c>
      <c r="EK1445" s="416">
        <v>82</v>
      </c>
      <c r="EL1445" s="416">
        <v>10</v>
      </c>
      <c r="EM1445" s="416">
        <v>0</v>
      </c>
      <c r="EN1445" s="416">
        <v>0</v>
      </c>
      <c r="EO1445" s="416">
        <v>0</v>
      </c>
      <c r="EP1445" s="416">
        <v>0</v>
      </c>
      <c r="EQ1445" s="416">
        <v>0</v>
      </c>
      <c r="ER1445" s="416">
        <v>0</v>
      </c>
      <c r="ES1445" s="416">
        <v>0</v>
      </c>
      <c r="ET1445" s="416">
        <v>0</v>
      </c>
      <c r="EU1445" s="416">
        <v>0</v>
      </c>
      <c r="EV1445" s="416">
        <v>50</v>
      </c>
      <c r="EW1445" s="416">
        <v>0</v>
      </c>
      <c r="EX1445" s="416">
        <v>0</v>
      </c>
      <c r="EY1445" s="416">
        <v>0</v>
      </c>
      <c r="EZ1445" s="416">
        <v>0</v>
      </c>
      <c r="FA1445" s="416">
        <v>0</v>
      </c>
      <c r="FB1445" s="416">
        <v>0</v>
      </c>
      <c r="FC1445" s="416">
        <v>0</v>
      </c>
      <c r="FD1445" s="416">
        <v>0</v>
      </c>
      <c r="FE1445" s="416">
        <v>0</v>
      </c>
      <c r="FF1445" s="416">
        <v>100</v>
      </c>
      <c r="FG1445" s="416">
        <v>0</v>
      </c>
      <c r="FH1445" s="416">
        <v>0</v>
      </c>
      <c r="FI1445" s="416">
        <v>0</v>
      </c>
      <c r="FJ1445" s="416">
        <v>0</v>
      </c>
      <c r="FK1445" s="416">
        <v>0</v>
      </c>
      <c r="FL1445" s="416">
        <v>0</v>
      </c>
      <c r="FM1445" s="416">
        <v>0</v>
      </c>
      <c r="FN1445" s="416">
        <v>0</v>
      </c>
      <c r="FO1445" s="416">
        <v>0</v>
      </c>
      <c r="FP1445" s="416">
        <v>0</v>
      </c>
      <c r="FQ1445" s="416">
        <v>0</v>
      </c>
      <c r="FR1445" s="416">
        <v>0</v>
      </c>
      <c r="FS1445" s="416">
        <v>0</v>
      </c>
      <c r="FT1445" s="416">
        <v>0</v>
      </c>
      <c r="FU1445" s="416">
        <v>0</v>
      </c>
      <c r="FV1445" s="416">
        <v>0</v>
      </c>
      <c r="FW1445" s="416">
        <v>0</v>
      </c>
      <c r="FX1445" s="416">
        <v>0</v>
      </c>
      <c r="FY1445" s="416">
        <v>0</v>
      </c>
      <c r="FZ1445" s="416">
        <v>2</v>
      </c>
      <c r="GA1445" s="416">
        <v>19</v>
      </c>
      <c r="GB1445" s="416">
        <v>30</v>
      </c>
      <c r="GC1445" s="416">
        <v>10</v>
      </c>
      <c r="GD1445" s="416">
        <v>10</v>
      </c>
      <c r="GE1445" s="416">
        <v>4</v>
      </c>
      <c r="GF1445" s="416">
        <v>7</v>
      </c>
      <c r="GG1445" s="416">
        <v>0</v>
      </c>
      <c r="GH1445" s="416">
        <v>82</v>
      </c>
    </row>
    <row r="1446" spans="1:190" x14ac:dyDescent="0.2">
      <c r="A1446" s="150" t="s">
        <v>215</v>
      </c>
      <c r="B1446" s="151" t="s">
        <v>276</v>
      </c>
      <c r="C1446" s="152" t="s">
        <v>279</v>
      </c>
      <c r="D1446" s="404" t="s">
        <v>214</v>
      </c>
      <c r="E1446" s="416">
        <v>0</v>
      </c>
      <c r="F1446" s="416">
        <v>122</v>
      </c>
      <c r="G1446" s="416">
        <v>101</v>
      </c>
      <c r="H1446" s="416">
        <v>67</v>
      </c>
      <c r="I1446" s="416">
        <v>29</v>
      </c>
      <c r="J1446" s="416">
        <v>10</v>
      </c>
      <c r="K1446" s="416">
        <v>4</v>
      </c>
      <c r="L1446" s="416">
        <v>5</v>
      </c>
      <c r="M1446" s="416">
        <v>0</v>
      </c>
      <c r="N1446" s="416">
        <v>338</v>
      </c>
      <c r="O1446" s="416">
        <v>10</v>
      </c>
      <c r="P1446" s="416">
        <v>0</v>
      </c>
      <c r="Q1446" s="416">
        <v>0</v>
      </c>
      <c r="R1446" s="416">
        <v>0</v>
      </c>
      <c r="S1446" s="416">
        <v>0</v>
      </c>
      <c r="T1446" s="416">
        <v>0</v>
      </c>
      <c r="U1446" s="416">
        <v>0</v>
      </c>
      <c r="V1446" s="416">
        <v>0</v>
      </c>
      <c r="W1446" s="416">
        <v>0</v>
      </c>
      <c r="X1446" s="416">
        <v>0</v>
      </c>
      <c r="Y1446" s="416">
        <v>25</v>
      </c>
      <c r="Z1446" s="416">
        <v>264</v>
      </c>
      <c r="AA1446" s="416">
        <v>114</v>
      </c>
      <c r="AB1446" s="416">
        <v>74</v>
      </c>
      <c r="AC1446" s="416">
        <v>38</v>
      </c>
      <c r="AD1446" s="416">
        <v>14</v>
      </c>
      <c r="AE1446" s="416">
        <v>4</v>
      </c>
      <c r="AF1446" s="416">
        <v>3</v>
      </c>
      <c r="AG1446" s="416">
        <v>0</v>
      </c>
      <c r="AH1446" s="416">
        <v>511</v>
      </c>
      <c r="AI1446" s="416">
        <v>50</v>
      </c>
      <c r="AJ1446" s="416">
        <v>0</v>
      </c>
      <c r="AK1446" s="416">
        <v>0</v>
      </c>
      <c r="AL1446" s="416">
        <v>0</v>
      </c>
      <c r="AM1446" s="416">
        <v>0</v>
      </c>
      <c r="AN1446" s="416">
        <v>0</v>
      </c>
      <c r="AO1446" s="416">
        <v>0</v>
      </c>
      <c r="AP1446" s="416">
        <v>0</v>
      </c>
      <c r="AQ1446" s="416">
        <v>0</v>
      </c>
      <c r="AR1446" s="416">
        <v>0</v>
      </c>
      <c r="AS1446" s="416">
        <v>100</v>
      </c>
      <c r="AT1446" s="416">
        <v>0</v>
      </c>
      <c r="AU1446" s="416">
        <v>0</v>
      </c>
      <c r="AV1446" s="416">
        <v>0</v>
      </c>
      <c r="AW1446" s="416">
        <v>0</v>
      </c>
      <c r="AX1446" s="416">
        <v>0</v>
      </c>
      <c r="AY1446" s="416">
        <v>0</v>
      </c>
      <c r="AZ1446" s="416">
        <v>0</v>
      </c>
      <c r="BA1446" s="416">
        <v>0</v>
      </c>
      <c r="BB1446" s="416">
        <v>0</v>
      </c>
      <c r="BC1446" s="416">
        <v>0</v>
      </c>
      <c r="BD1446" s="416">
        <v>0</v>
      </c>
      <c r="BE1446" s="416">
        <v>0</v>
      </c>
      <c r="BF1446" s="416">
        <v>0</v>
      </c>
      <c r="BG1446" s="416">
        <v>0</v>
      </c>
      <c r="BH1446" s="416">
        <v>0</v>
      </c>
      <c r="BI1446" s="416">
        <v>0</v>
      </c>
      <c r="BJ1446" s="416">
        <v>0</v>
      </c>
      <c r="BK1446" s="416">
        <v>0</v>
      </c>
      <c r="BL1446" s="416">
        <v>0</v>
      </c>
      <c r="BM1446" s="416">
        <v>264</v>
      </c>
      <c r="BN1446" s="416">
        <v>114</v>
      </c>
      <c r="BO1446" s="416">
        <v>74</v>
      </c>
      <c r="BP1446" s="416">
        <v>38</v>
      </c>
      <c r="BQ1446" s="416">
        <v>14</v>
      </c>
      <c r="BR1446" s="416">
        <v>4</v>
      </c>
      <c r="BS1446" s="416">
        <v>3</v>
      </c>
      <c r="BT1446" s="416">
        <v>0</v>
      </c>
      <c r="BU1446" s="416">
        <v>511</v>
      </c>
      <c r="BV1446" s="416">
        <v>386</v>
      </c>
      <c r="BW1446" s="416">
        <v>215</v>
      </c>
      <c r="BX1446" s="416">
        <v>141</v>
      </c>
      <c r="BY1446" s="416">
        <v>67</v>
      </c>
      <c r="BZ1446" s="416">
        <v>24</v>
      </c>
      <c r="CA1446" s="416">
        <v>8</v>
      </c>
      <c r="CB1446" s="416">
        <v>8</v>
      </c>
      <c r="CC1446" s="416">
        <v>0</v>
      </c>
      <c r="CD1446" s="416">
        <v>849</v>
      </c>
      <c r="CE1446" s="416">
        <v>10</v>
      </c>
      <c r="CF1446" s="416">
        <v>0</v>
      </c>
      <c r="CG1446" s="416">
        <v>0</v>
      </c>
      <c r="CH1446" s="416">
        <v>0</v>
      </c>
      <c r="CI1446" s="416">
        <v>0</v>
      </c>
      <c r="CJ1446" s="416">
        <v>0</v>
      </c>
      <c r="CK1446" s="416">
        <v>0</v>
      </c>
      <c r="CL1446" s="416">
        <v>0</v>
      </c>
      <c r="CM1446" s="416">
        <v>0</v>
      </c>
      <c r="CN1446" s="416">
        <v>0</v>
      </c>
      <c r="CO1446" s="416">
        <v>25</v>
      </c>
      <c r="CP1446" s="416">
        <v>0</v>
      </c>
      <c r="CQ1446" s="416">
        <v>0</v>
      </c>
      <c r="CR1446" s="416">
        <v>0</v>
      </c>
      <c r="CS1446" s="416">
        <v>0</v>
      </c>
      <c r="CT1446" s="416">
        <v>0</v>
      </c>
      <c r="CU1446" s="416">
        <v>0</v>
      </c>
      <c r="CV1446" s="416">
        <v>0</v>
      </c>
      <c r="CW1446" s="416">
        <v>0</v>
      </c>
      <c r="CX1446" s="416">
        <v>0</v>
      </c>
      <c r="CY1446" s="416">
        <v>50</v>
      </c>
      <c r="CZ1446" s="416">
        <v>74</v>
      </c>
      <c r="DA1446" s="416">
        <v>26</v>
      </c>
      <c r="DB1446" s="416">
        <v>18</v>
      </c>
      <c r="DC1446" s="416">
        <v>7</v>
      </c>
      <c r="DD1446" s="416">
        <v>3</v>
      </c>
      <c r="DE1446" s="416">
        <v>2</v>
      </c>
      <c r="DF1446" s="416">
        <v>2</v>
      </c>
      <c r="DG1446" s="416">
        <v>0</v>
      </c>
      <c r="DH1446" s="416">
        <v>132</v>
      </c>
      <c r="DI1446" s="416">
        <v>0</v>
      </c>
      <c r="DJ1446" s="416">
        <v>0</v>
      </c>
      <c r="DK1446" s="416">
        <v>0</v>
      </c>
      <c r="DL1446" s="416">
        <v>0</v>
      </c>
      <c r="DM1446" s="416">
        <v>0</v>
      </c>
      <c r="DN1446" s="416">
        <v>0</v>
      </c>
      <c r="DO1446" s="416">
        <v>0</v>
      </c>
      <c r="DP1446" s="416">
        <v>0</v>
      </c>
      <c r="DQ1446" s="416">
        <v>0</v>
      </c>
      <c r="DR1446" s="416">
        <v>0</v>
      </c>
      <c r="DS1446" s="416">
        <v>74</v>
      </c>
      <c r="DT1446" s="416">
        <v>26</v>
      </c>
      <c r="DU1446" s="416">
        <v>18</v>
      </c>
      <c r="DV1446" s="416">
        <v>7</v>
      </c>
      <c r="DW1446" s="416">
        <v>3</v>
      </c>
      <c r="DX1446" s="416">
        <v>2</v>
      </c>
      <c r="DY1446" s="416">
        <v>2</v>
      </c>
      <c r="DZ1446" s="416">
        <v>0</v>
      </c>
      <c r="EA1446" s="416">
        <v>132</v>
      </c>
      <c r="EB1446" s="416">
        <v>0</v>
      </c>
      <c r="EC1446" s="416">
        <v>69</v>
      </c>
      <c r="ED1446" s="416">
        <v>85</v>
      </c>
      <c r="EE1446" s="416">
        <v>33</v>
      </c>
      <c r="EF1446" s="416">
        <v>23</v>
      </c>
      <c r="EG1446" s="416">
        <v>11</v>
      </c>
      <c r="EH1446" s="416">
        <v>7</v>
      </c>
      <c r="EI1446" s="416">
        <v>4</v>
      </c>
      <c r="EJ1446" s="416">
        <v>2</v>
      </c>
      <c r="EK1446" s="416">
        <v>234</v>
      </c>
      <c r="EL1446" s="416">
        <v>10</v>
      </c>
      <c r="EM1446" s="416">
        <v>0</v>
      </c>
      <c r="EN1446" s="416">
        <v>0</v>
      </c>
      <c r="EO1446" s="416">
        <v>0</v>
      </c>
      <c r="EP1446" s="416">
        <v>0</v>
      </c>
      <c r="EQ1446" s="416">
        <v>0</v>
      </c>
      <c r="ER1446" s="416">
        <v>0</v>
      </c>
      <c r="ES1446" s="416">
        <v>0</v>
      </c>
      <c r="ET1446" s="416">
        <v>0</v>
      </c>
      <c r="EU1446" s="416">
        <v>0</v>
      </c>
      <c r="EV1446" s="416">
        <v>50</v>
      </c>
      <c r="EW1446" s="416">
        <v>0</v>
      </c>
      <c r="EX1446" s="416">
        <v>0</v>
      </c>
      <c r="EY1446" s="416">
        <v>0</v>
      </c>
      <c r="EZ1446" s="416">
        <v>0</v>
      </c>
      <c r="FA1446" s="416">
        <v>0</v>
      </c>
      <c r="FB1446" s="416">
        <v>0</v>
      </c>
      <c r="FC1446" s="416">
        <v>0</v>
      </c>
      <c r="FD1446" s="416">
        <v>0</v>
      </c>
      <c r="FE1446" s="416">
        <v>0</v>
      </c>
      <c r="FF1446" s="416">
        <v>100</v>
      </c>
      <c r="FG1446" s="416">
        <v>0</v>
      </c>
      <c r="FH1446" s="416">
        <v>0</v>
      </c>
      <c r="FI1446" s="416">
        <v>0</v>
      </c>
      <c r="FJ1446" s="416">
        <v>0</v>
      </c>
      <c r="FK1446" s="416">
        <v>0</v>
      </c>
      <c r="FL1446" s="416">
        <v>0</v>
      </c>
      <c r="FM1446" s="416">
        <v>0</v>
      </c>
      <c r="FN1446" s="416">
        <v>0</v>
      </c>
      <c r="FO1446" s="416">
        <v>0</v>
      </c>
      <c r="FP1446" s="416">
        <v>0</v>
      </c>
      <c r="FQ1446" s="416">
        <v>0</v>
      </c>
      <c r="FR1446" s="416">
        <v>0</v>
      </c>
      <c r="FS1446" s="416">
        <v>0</v>
      </c>
      <c r="FT1446" s="416">
        <v>0</v>
      </c>
      <c r="FU1446" s="416">
        <v>0</v>
      </c>
      <c r="FV1446" s="416">
        <v>0</v>
      </c>
      <c r="FW1446" s="416">
        <v>0</v>
      </c>
      <c r="FX1446" s="416">
        <v>0</v>
      </c>
      <c r="FY1446" s="416">
        <v>0</v>
      </c>
      <c r="FZ1446" s="416">
        <v>69</v>
      </c>
      <c r="GA1446" s="416">
        <v>85</v>
      </c>
      <c r="GB1446" s="416">
        <v>33</v>
      </c>
      <c r="GC1446" s="416">
        <v>23</v>
      </c>
      <c r="GD1446" s="416">
        <v>11</v>
      </c>
      <c r="GE1446" s="416">
        <v>7</v>
      </c>
      <c r="GF1446" s="416">
        <v>4</v>
      </c>
      <c r="GG1446" s="416">
        <v>2</v>
      </c>
      <c r="GH1446" s="416">
        <v>234</v>
      </c>
    </row>
    <row r="1447" spans="1:190" x14ac:dyDescent="0.2">
      <c r="A1447" s="150" t="s">
        <v>217</v>
      </c>
      <c r="B1447" s="151" t="s">
        <v>276</v>
      </c>
      <c r="C1447" s="152" t="s">
        <v>278</v>
      </c>
      <c r="D1447" s="404" t="s">
        <v>216</v>
      </c>
      <c r="E1447" s="416">
        <v>0</v>
      </c>
      <c r="F1447" s="416">
        <v>916</v>
      </c>
      <c r="G1447" s="416">
        <v>77</v>
      </c>
      <c r="H1447" s="416">
        <v>77</v>
      </c>
      <c r="I1447" s="416">
        <v>32</v>
      </c>
      <c r="J1447" s="416">
        <v>6</v>
      </c>
      <c r="K1447" s="416">
        <v>3</v>
      </c>
      <c r="L1447" s="416">
        <v>3</v>
      </c>
      <c r="M1447" s="416">
        <v>0</v>
      </c>
      <c r="N1447" s="416">
        <v>1114</v>
      </c>
      <c r="O1447" s="416">
        <v>10</v>
      </c>
      <c r="P1447" s="416">
        <v>0</v>
      </c>
      <c r="Q1447" s="416">
        <v>0</v>
      </c>
      <c r="R1447" s="416">
        <v>0</v>
      </c>
      <c r="S1447" s="416">
        <v>0</v>
      </c>
      <c r="T1447" s="416">
        <v>0</v>
      </c>
      <c r="U1447" s="416">
        <v>0</v>
      </c>
      <c r="V1447" s="416">
        <v>0</v>
      </c>
      <c r="W1447" s="416">
        <v>0</v>
      </c>
      <c r="X1447" s="416">
        <v>0</v>
      </c>
      <c r="Y1447" s="416">
        <v>25</v>
      </c>
      <c r="Z1447" s="416">
        <v>115</v>
      </c>
      <c r="AA1447" s="416">
        <v>16</v>
      </c>
      <c r="AB1447" s="416">
        <v>11</v>
      </c>
      <c r="AC1447" s="416">
        <v>4</v>
      </c>
      <c r="AD1447" s="416">
        <v>4</v>
      </c>
      <c r="AE1447" s="416">
        <v>2</v>
      </c>
      <c r="AF1447" s="416">
        <v>2</v>
      </c>
      <c r="AG1447" s="416">
        <v>0</v>
      </c>
      <c r="AH1447" s="416">
        <v>154</v>
      </c>
      <c r="AI1447" s="416">
        <v>50</v>
      </c>
      <c r="AJ1447" s="416">
        <v>0</v>
      </c>
      <c r="AK1447" s="416">
        <v>0</v>
      </c>
      <c r="AL1447" s="416">
        <v>0</v>
      </c>
      <c r="AM1447" s="416">
        <v>0</v>
      </c>
      <c r="AN1447" s="416">
        <v>0</v>
      </c>
      <c r="AO1447" s="416">
        <v>0</v>
      </c>
      <c r="AP1447" s="416">
        <v>0</v>
      </c>
      <c r="AQ1447" s="416">
        <v>0</v>
      </c>
      <c r="AR1447" s="416">
        <v>0</v>
      </c>
      <c r="AS1447" s="416">
        <v>100</v>
      </c>
      <c r="AT1447" s="416">
        <v>230</v>
      </c>
      <c r="AU1447" s="416">
        <v>17</v>
      </c>
      <c r="AV1447" s="416">
        <v>15</v>
      </c>
      <c r="AW1447" s="416">
        <v>6</v>
      </c>
      <c r="AX1447" s="416">
        <v>1</v>
      </c>
      <c r="AY1447" s="416">
        <v>2</v>
      </c>
      <c r="AZ1447" s="416">
        <v>0</v>
      </c>
      <c r="BA1447" s="416">
        <v>0</v>
      </c>
      <c r="BB1447" s="416">
        <v>271</v>
      </c>
      <c r="BC1447" s="416">
        <v>0</v>
      </c>
      <c r="BD1447" s="416">
        <v>0</v>
      </c>
      <c r="BE1447" s="416">
        <v>0</v>
      </c>
      <c r="BF1447" s="416">
        <v>0</v>
      </c>
      <c r="BG1447" s="416">
        <v>0</v>
      </c>
      <c r="BH1447" s="416">
        <v>0</v>
      </c>
      <c r="BI1447" s="416">
        <v>0</v>
      </c>
      <c r="BJ1447" s="416">
        <v>0</v>
      </c>
      <c r="BK1447" s="416">
        <v>0</v>
      </c>
      <c r="BL1447" s="416">
        <v>0</v>
      </c>
      <c r="BM1447" s="416">
        <v>345</v>
      </c>
      <c r="BN1447" s="416">
        <v>33</v>
      </c>
      <c r="BO1447" s="416">
        <v>26</v>
      </c>
      <c r="BP1447" s="416">
        <v>10</v>
      </c>
      <c r="BQ1447" s="416">
        <v>5</v>
      </c>
      <c r="BR1447" s="416">
        <v>4</v>
      </c>
      <c r="BS1447" s="416">
        <v>2</v>
      </c>
      <c r="BT1447" s="416">
        <v>0</v>
      </c>
      <c r="BU1447" s="416">
        <v>425</v>
      </c>
      <c r="BV1447" s="416">
        <v>1261</v>
      </c>
      <c r="BW1447" s="416">
        <v>110</v>
      </c>
      <c r="BX1447" s="416">
        <v>103</v>
      </c>
      <c r="BY1447" s="416">
        <v>42</v>
      </c>
      <c r="BZ1447" s="416">
        <v>11</v>
      </c>
      <c r="CA1447" s="416">
        <v>7</v>
      </c>
      <c r="CB1447" s="416">
        <v>5</v>
      </c>
      <c r="CC1447" s="416">
        <v>0</v>
      </c>
      <c r="CD1447" s="416">
        <v>1539</v>
      </c>
      <c r="CE1447" s="416">
        <v>10</v>
      </c>
      <c r="CF1447" s="416">
        <v>0</v>
      </c>
      <c r="CG1447" s="416">
        <v>0</v>
      </c>
      <c r="CH1447" s="416">
        <v>0</v>
      </c>
      <c r="CI1447" s="416">
        <v>0</v>
      </c>
      <c r="CJ1447" s="416">
        <v>0</v>
      </c>
      <c r="CK1447" s="416">
        <v>0</v>
      </c>
      <c r="CL1447" s="416">
        <v>0</v>
      </c>
      <c r="CM1447" s="416">
        <v>0</v>
      </c>
      <c r="CN1447" s="416">
        <v>0</v>
      </c>
      <c r="CO1447" s="416">
        <v>25</v>
      </c>
      <c r="CP1447" s="416">
        <v>0</v>
      </c>
      <c r="CQ1447" s="416">
        <v>0</v>
      </c>
      <c r="CR1447" s="416">
        <v>0</v>
      </c>
      <c r="CS1447" s="416">
        <v>0</v>
      </c>
      <c r="CT1447" s="416">
        <v>0</v>
      </c>
      <c r="CU1447" s="416">
        <v>0</v>
      </c>
      <c r="CV1447" s="416">
        <v>0</v>
      </c>
      <c r="CW1447" s="416">
        <v>0</v>
      </c>
      <c r="CX1447" s="416">
        <v>0</v>
      </c>
      <c r="CY1447" s="416">
        <v>50</v>
      </c>
      <c r="CZ1447" s="416">
        <v>461</v>
      </c>
      <c r="DA1447" s="416">
        <v>17</v>
      </c>
      <c r="DB1447" s="416">
        <v>19</v>
      </c>
      <c r="DC1447" s="416">
        <v>8</v>
      </c>
      <c r="DD1447" s="416">
        <v>3</v>
      </c>
      <c r="DE1447" s="416">
        <v>1</v>
      </c>
      <c r="DF1447" s="416">
        <v>0</v>
      </c>
      <c r="DG1447" s="416">
        <v>1</v>
      </c>
      <c r="DH1447" s="416">
        <v>510</v>
      </c>
      <c r="DI1447" s="416">
        <v>0</v>
      </c>
      <c r="DJ1447" s="416">
        <v>0</v>
      </c>
      <c r="DK1447" s="416">
        <v>0</v>
      </c>
      <c r="DL1447" s="416">
        <v>0</v>
      </c>
      <c r="DM1447" s="416">
        <v>0</v>
      </c>
      <c r="DN1447" s="416">
        <v>0</v>
      </c>
      <c r="DO1447" s="416">
        <v>0</v>
      </c>
      <c r="DP1447" s="416">
        <v>0</v>
      </c>
      <c r="DQ1447" s="416">
        <v>0</v>
      </c>
      <c r="DR1447" s="416">
        <v>0</v>
      </c>
      <c r="DS1447" s="416">
        <v>461</v>
      </c>
      <c r="DT1447" s="416">
        <v>17</v>
      </c>
      <c r="DU1447" s="416">
        <v>19</v>
      </c>
      <c r="DV1447" s="416">
        <v>8</v>
      </c>
      <c r="DW1447" s="416">
        <v>3</v>
      </c>
      <c r="DX1447" s="416">
        <v>1</v>
      </c>
      <c r="DY1447" s="416">
        <v>0</v>
      </c>
      <c r="DZ1447" s="416">
        <v>1</v>
      </c>
      <c r="EA1447" s="416">
        <v>510</v>
      </c>
      <c r="EB1447" s="416">
        <v>0</v>
      </c>
      <c r="EC1447" s="416">
        <v>102</v>
      </c>
      <c r="ED1447" s="416">
        <v>20</v>
      </c>
      <c r="EE1447" s="416">
        <v>17</v>
      </c>
      <c r="EF1447" s="416">
        <v>8</v>
      </c>
      <c r="EG1447" s="416">
        <v>2</v>
      </c>
      <c r="EH1447" s="416">
        <v>2</v>
      </c>
      <c r="EI1447" s="416">
        <v>0</v>
      </c>
      <c r="EJ1447" s="416">
        <v>0</v>
      </c>
      <c r="EK1447" s="416">
        <v>151</v>
      </c>
      <c r="EL1447" s="416">
        <v>10</v>
      </c>
      <c r="EM1447" s="416">
        <v>0</v>
      </c>
      <c r="EN1447" s="416">
        <v>0</v>
      </c>
      <c r="EO1447" s="416">
        <v>0</v>
      </c>
      <c r="EP1447" s="416">
        <v>0</v>
      </c>
      <c r="EQ1447" s="416">
        <v>0</v>
      </c>
      <c r="ER1447" s="416">
        <v>0</v>
      </c>
      <c r="ES1447" s="416">
        <v>0</v>
      </c>
      <c r="ET1447" s="416">
        <v>0</v>
      </c>
      <c r="EU1447" s="416">
        <v>0</v>
      </c>
      <c r="EV1447" s="416">
        <v>50</v>
      </c>
      <c r="EW1447" s="416">
        <v>1</v>
      </c>
      <c r="EX1447" s="416">
        <v>0</v>
      </c>
      <c r="EY1447" s="416">
        <v>1</v>
      </c>
      <c r="EZ1447" s="416">
        <v>1</v>
      </c>
      <c r="FA1447" s="416">
        <v>0</v>
      </c>
      <c r="FB1447" s="416">
        <v>0</v>
      </c>
      <c r="FC1447" s="416">
        <v>0</v>
      </c>
      <c r="FD1447" s="416">
        <v>0</v>
      </c>
      <c r="FE1447" s="416">
        <v>3</v>
      </c>
      <c r="FF1447" s="416">
        <v>100</v>
      </c>
      <c r="FG1447" s="416">
        <v>0</v>
      </c>
      <c r="FH1447" s="416">
        <v>0</v>
      </c>
      <c r="FI1447" s="416">
        <v>0</v>
      </c>
      <c r="FJ1447" s="416">
        <v>0</v>
      </c>
      <c r="FK1447" s="416">
        <v>0</v>
      </c>
      <c r="FL1447" s="416">
        <v>0</v>
      </c>
      <c r="FM1447" s="416">
        <v>0</v>
      </c>
      <c r="FN1447" s="416">
        <v>0</v>
      </c>
      <c r="FO1447" s="416">
        <v>0</v>
      </c>
      <c r="FP1447" s="416">
        <v>0</v>
      </c>
      <c r="FQ1447" s="416">
        <v>0</v>
      </c>
      <c r="FR1447" s="416">
        <v>0</v>
      </c>
      <c r="FS1447" s="416">
        <v>0</v>
      </c>
      <c r="FT1447" s="416">
        <v>0</v>
      </c>
      <c r="FU1447" s="416">
        <v>0</v>
      </c>
      <c r="FV1447" s="416">
        <v>0</v>
      </c>
      <c r="FW1447" s="416">
        <v>0</v>
      </c>
      <c r="FX1447" s="416">
        <v>0</v>
      </c>
      <c r="FY1447" s="416">
        <v>0</v>
      </c>
      <c r="FZ1447" s="416">
        <v>103</v>
      </c>
      <c r="GA1447" s="416">
        <v>20</v>
      </c>
      <c r="GB1447" s="416">
        <v>18</v>
      </c>
      <c r="GC1447" s="416">
        <v>9</v>
      </c>
      <c r="GD1447" s="416">
        <v>2</v>
      </c>
      <c r="GE1447" s="416">
        <v>2</v>
      </c>
      <c r="GF1447" s="416">
        <v>0</v>
      </c>
      <c r="GG1447" s="416">
        <v>0</v>
      </c>
      <c r="GH1447" s="416">
        <v>154</v>
      </c>
    </row>
    <row r="1448" spans="1:190" x14ac:dyDescent="0.2">
      <c r="A1448" s="150" t="s">
        <v>219</v>
      </c>
      <c r="B1448" s="151" t="s">
        <v>282</v>
      </c>
      <c r="C1448" s="152" t="s">
        <v>278</v>
      </c>
      <c r="D1448" s="404" t="s">
        <v>218</v>
      </c>
      <c r="E1448" s="416">
        <v>0</v>
      </c>
      <c r="F1448" s="416">
        <v>0</v>
      </c>
      <c r="G1448" s="416">
        <v>0</v>
      </c>
      <c r="H1448" s="416">
        <v>0</v>
      </c>
      <c r="I1448" s="416">
        <v>0</v>
      </c>
      <c r="J1448" s="416">
        <v>0</v>
      </c>
      <c r="K1448" s="416">
        <v>0</v>
      </c>
      <c r="L1448" s="416">
        <v>0</v>
      </c>
      <c r="M1448" s="416">
        <v>0</v>
      </c>
      <c r="N1448" s="416">
        <v>0</v>
      </c>
      <c r="O1448" s="416">
        <v>10</v>
      </c>
      <c r="P1448" s="416">
        <v>0</v>
      </c>
      <c r="Q1448" s="416">
        <v>0</v>
      </c>
      <c r="R1448" s="416">
        <v>0</v>
      </c>
      <c r="S1448" s="416">
        <v>0</v>
      </c>
      <c r="T1448" s="416">
        <v>0</v>
      </c>
      <c r="U1448" s="416">
        <v>0</v>
      </c>
      <c r="V1448" s="416">
        <v>0</v>
      </c>
      <c r="W1448" s="416">
        <v>0</v>
      </c>
      <c r="X1448" s="416">
        <v>0</v>
      </c>
      <c r="Y1448" s="416">
        <v>25</v>
      </c>
      <c r="Z1448" s="416">
        <v>641</v>
      </c>
      <c r="AA1448" s="416">
        <v>281</v>
      </c>
      <c r="AB1448" s="416">
        <v>208</v>
      </c>
      <c r="AC1448" s="416">
        <v>80</v>
      </c>
      <c r="AD1448" s="416">
        <v>42</v>
      </c>
      <c r="AE1448" s="416">
        <v>13</v>
      </c>
      <c r="AF1448" s="416">
        <v>19</v>
      </c>
      <c r="AG1448" s="416">
        <v>2</v>
      </c>
      <c r="AH1448" s="416">
        <v>1286</v>
      </c>
      <c r="AI1448" s="416">
        <v>50</v>
      </c>
      <c r="AJ1448" s="416">
        <v>58</v>
      </c>
      <c r="AK1448" s="416">
        <v>57</v>
      </c>
      <c r="AL1448" s="416">
        <v>39</v>
      </c>
      <c r="AM1448" s="416">
        <v>19</v>
      </c>
      <c r="AN1448" s="416">
        <v>14</v>
      </c>
      <c r="AO1448" s="416">
        <v>8</v>
      </c>
      <c r="AP1448" s="416">
        <v>7</v>
      </c>
      <c r="AQ1448" s="416">
        <v>3</v>
      </c>
      <c r="AR1448" s="416">
        <v>205</v>
      </c>
      <c r="AS1448" s="416">
        <v>100</v>
      </c>
      <c r="AT1448" s="416">
        <v>134</v>
      </c>
      <c r="AU1448" s="416">
        <v>61</v>
      </c>
      <c r="AV1448" s="416">
        <v>24</v>
      </c>
      <c r="AW1448" s="416">
        <v>10</v>
      </c>
      <c r="AX1448" s="416">
        <v>6</v>
      </c>
      <c r="AY1448" s="416">
        <v>2</v>
      </c>
      <c r="AZ1448" s="416">
        <v>1</v>
      </c>
      <c r="BA1448" s="416">
        <v>0</v>
      </c>
      <c r="BB1448" s="416">
        <v>238</v>
      </c>
      <c r="BC1448" s="416">
        <v>0</v>
      </c>
      <c r="BD1448" s="416">
        <v>0</v>
      </c>
      <c r="BE1448" s="416">
        <v>0</v>
      </c>
      <c r="BF1448" s="416">
        <v>0</v>
      </c>
      <c r="BG1448" s="416">
        <v>0</v>
      </c>
      <c r="BH1448" s="416">
        <v>0</v>
      </c>
      <c r="BI1448" s="416">
        <v>0</v>
      </c>
      <c r="BJ1448" s="416">
        <v>0</v>
      </c>
      <c r="BK1448" s="416">
        <v>0</v>
      </c>
      <c r="BL1448" s="416">
        <v>0</v>
      </c>
      <c r="BM1448" s="416">
        <v>833</v>
      </c>
      <c r="BN1448" s="416">
        <v>399</v>
      </c>
      <c r="BO1448" s="416">
        <v>271</v>
      </c>
      <c r="BP1448" s="416">
        <v>109</v>
      </c>
      <c r="BQ1448" s="416">
        <v>62</v>
      </c>
      <c r="BR1448" s="416">
        <v>23</v>
      </c>
      <c r="BS1448" s="416">
        <v>27</v>
      </c>
      <c r="BT1448" s="416">
        <v>5</v>
      </c>
      <c r="BU1448" s="416">
        <v>1729</v>
      </c>
      <c r="BV1448" s="416">
        <v>833</v>
      </c>
      <c r="BW1448" s="416">
        <v>399</v>
      </c>
      <c r="BX1448" s="416">
        <v>271</v>
      </c>
      <c r="BY1448" s="416">
        <v>109</v>
      </c>
      <c r="BZ1448" s="416">
        <v>62</v>
      </c>
      <c r="CA1448" s="416">
        <v>23</v>
      </c>
      <c r="CB1448" s="416">
        <v>27</v>
      </c>
      <c r="CC1448" s="416">
        <v>5</v>
      </c>
      <c r="CD1448" s="416">
        <v>1729</v>
      </c>
      <c r="CE1448" s="416">
        <v>10</v>
      </c>
      <c r="CF1448" s="416">
        <v>0</v>
      </c>
      <c r="CG1448" s="416">
        <v>0</v>
      </c>
      <c r="CH1448" s="416">
        <v>0</v>
      </c>
      <c r="CI1448" s="416">
        <v>0</v>
      </c>
      <c r="CJ1448" s="416">
        <v>0</v>
      </c>
      <c r="CK1448" s="416">
        <v>0</v>
      </c>
      <c r="CL1448" s="416">
        <v>0</v>
      </c>
      <c r="CM1448" s="416">
        <v>0</v>
      </c>
      <c r="CN1448" s="416">
        <v>0</v>
      </c>
      <c r="CO1448" s="416">
        <v>25</v>
      </c>
      <c r="CP1448" s="416">
        <v>0</v>
      </c>
      <c r="CQ1448" s="416">
        <v>0</v>
      </c>
      <c r="CR1448" s="416">
        <v>0</v>
      </c>
      <c r="CS1448" s="416">
        <v>0</v>
      </c>
      <c r="CT1448" s="416">
        <v>0</v>
      </c>
      <c r="CU1448" s="416">
        <v>0</v>
      </c>
      <c r="CV1448" s="416">
        <v>0</v>
      </c>
      <c r="CW1448" s="416">
        <v>0</v>
      </c>
      <c r="CX1448" s="416">
        <v>0</v>
      </c>
      <c r="CY1448" s="416">
        <v>50</v>
      </c>
      <c r="CZ1448" s="416">
        <v>150</v>
      </c>
      <c r="DA1448" s="416">
        <v>66</v>
      </c>
      <c r="DB1448" s="416">
        <v>39</v>
      </c>
      <c r="DC1448" s="416">
        <v>10</v>
      </c>
      <c r="DD1448" s="416">
        <v>13</v>
      </c>
      <c r="DE1448" s="416">
        <v>11</v>
      </c>
      <c r="DF1448" s="416">
        <v>5</v>
      </c>
      <c r="DG1448" s="416">
        <v>5</v>
      </c>
      <c r="DH1448" s="416">
        <v>299</v>
      </c>
      <c r="DI1448" s="416">
        <v>0</v>
      </c>
      <c r="DJ1448" s="416">
        <v>0</v>
      </c>
      <c r="DK1448" s="416">
        <v>0</v>
      </c>
      <c r="DL1448" s="416">
        <v>0</v>
      </c>
      <c r="DM1448" s="416">
        <v>0</v>
      </c>
      <c r="DN1448" s="416">
        <v>0</v>
      </c>
      <c r="DO1448" s="416">
        <v>0</v>
      </c>
      <c r="DP1448" s="416">
        <v>0</v>
      </c>
      <c r="DQ1448" s="416">
        <v>0</v>
      </c>
      <c r="DR1448" s="416">
        <v>0</v>
      </c>
      <c r="DS1448" s="416">
        <v>150</v>
      </c>
      <c r="DT1448" s="416">
        <v>66</v>
      </c>
      <c r="DU1448" s="416">
        <v>39</v>
      </c>
      <c r="DV1448" s="416">
        <v>10</v>
      </c>
      <c r="DW1448" s="416">
        <v>13</v>
      </c>
      <c r="DX1448" s="416">
        <v>11</v>
      </c>
      <c r="DY1448" s="416">
        <v>5</v>
      </c>
      <c r="DZ1448" s="416">
        <v>5</v>
      </c>
      <c r="EA1448" s="416">
        <v>299</v>
      </c>
      <c r="EB1448" s="416">
        <v>0</v>
      </c>
      <c r="EC1448" s="416">
        <v>0</v>
      </c>
      <c r="ED1448" s="416">
        <v>0</v>
      </c>
      <c r="EE1448" s="416">
        <v>0</v>
      </c>
      <c r="EF1448" s="416">
        <v>0</v>
      </c>
      <c r="EG1448" s="416">
        <v>0</v>
      </c>
      <c r="EH1448" s="416">
        <v>0</v>
      </c>
      <c r="EI1448" s="416">
        <v>0</v>
      </c>
      <c r="EJ1448" s="416">
        <v>0</v>
      </c>
      <c r="EK1448" s="416">
        <v>0</v>
      </c>
      <c r="EL1448" s="416">
        <v>10</v>
      </c>
      <c r="EM1448" s="416">
        <v>0</v>
      </c>
      <c r="EN1448" s="416">
        <v>0</v>
      </c>
      <c r="EO1448" s="416">
        <v>0</v>
      </c>
      <c r="EP1448" s="416">
        <v>0</v>
      </c>
      <c r="EQ1448" s="416">
        <v>0</v>
      </c>
      <c r="ER1448" s="416">
        <v>0</v>
      </c>
      <c r="ES1448" s="416">
        <v>0</v>
      </c>
      <c r="ET1448" s="416">
        <v>0</v>
      </c>
      <c r="EU1448" s="416">
        <v>0</v>
      </c>
      <c r="EV1448" s="416">
        <v>50</v>
      </c>
      <c r="EW1448" s="416">
        <v>0</v>
      </c>
      <c r="EX1448" s="416">
        <v>0</v>
      </c>
      <c r="EY1448" s="416">
        <v>0</v>
      </c>
      <c r="EZ1448" s="416">
        <v>0</v>
      </c>
      <c r="FA1448" s="416">
        <v>0</v>
      </c>
      <c r="FB1448" s="416">
        <v>0</v>
      </c>
      <c r="FC1448" s="416">
        <v>0</v>
      </c>
      <c r="FD1448" s="416">
        <v>0</v>
      </c>
      <c r="FE1448" s="416">
        <v>0</v>
      </c>
      <c r="FF1448" s="416">
        <v>100</v>
      </c>
      <c r="FG1448" s="416">
        <v>0</v>
      </c>
      <c r="FH1448" s="416">
        <v>0</v>
      </c>
      <c r="FI1448" s="416">
        <v>0</v>
      </c>
      <c r="FJ1448" s="416">
        <v>0</v>
      </c>
      <c r="FK1448" s="416">
        <v>0</v>
      </c>
      <c r="FL1448" s="416">
        <v>0</v>
      </c>
      <c r="FM1448" s="416">
        <v>0</v>
      </c>
      <c r="FN1448" s="416">
        <v>0</v>
      </c>
      <c r="FO1448" s="416">
        <v>0</v>
      </c>
      <c r="FP1448" s="416">
        <v>25</v>
      </c>
      <c r="FQ1448" s="416">
        <v>148</v>
      </c>
      <c r="FR1448" s="416">
        <v>92</v>
      </c>
      <c r="FS1448" s="416">
        <v>58</v>
      </c>
      <c r="FT1448" s="416">
        <v>27</v>
      </c>
      <c r="FU1448" s="416">
        <v>14</v>
      </c>
      <c r="FV1448" s="416">
        <v>10</v>
      </c>
      <c r="FW1448" s="416">
        <v>7</v>
      </c>
      <c r="FX1448" s="416">
        <v>1</v>
      </c>
      <c r="FY1448" s="416">
        <v>357</v>
      </c>
      <c r="FZ1448" s="416">
        <v>148</v>
      </c>
      <c r="GA1448" s="416">
        <v>92</v>
      </c>
      <c r="GB1448" s="416">
        <v>58</v>
      </c>
      <c r="GC1448" s="416">
        <v>27</v>
      </c>
      <c r="GD1448" s="416">
        <v>14</v>
      </c>
      <c r="GE1448" s="416">
        <v>10</v>
      </c>
      <c r="GF1448" s="416">
        <v>7</v>
      </c>
      <c r="GG1448" s="416">
        <v>1</v>
      </c>
      <c r="GH1448" s="416">
        <v>357</v>
      </c>
    </row>
    <row r="1449" spans="1:190" x14ac:dyDescent="0.2">
      <c r="A1449" s="150" t="s">
        <v>221</v>
      </c>
      <c r="B1449" s="151" t="s">
        <v>282</v>
      </c>
      <c r="C1449" s="152" t="s">
        <v>283</v>
      </c>
      <c r="D1449" s="404" t="s">
        <v>220</v>
      </c>
      <c r="E1449" s="416">
        <v>0</v>
      </c>
      <c r="F1449" s="416">
        <v>1532</v>
      </c>
      <c r="G1449" s="416">
        <v>346</v>
      </c>
      <c r="H1449" s="416">
        <v>185</v>
      </c>
      <c r="I1449" s="416">
        <v>78</v>
      </c>
      <c r="J1449" s="416">
        <v>67</v>
      </c>
      <c r="K1449" s="416">
        <v>30</v>
      </c>
      <c r="L1449" s="416">
        <v>12</v>
      </c>
      <c r="M1449" s="416">
        <v>0</v>
      </c>
      <c r="N1449" s="416">
        <v>2250</v>
      </c>
      <c r="O1449" s="416">
        <v>10</v>
      </c>
      <c r="P1449" s="416">
        <v>0</v>
      </c>
      <c r="Q1449" s="416">
        <v>0</v>
      </c>
      <c r="R1449" s="416">
        <v>0</v>
      </c>
      <c r="S1449" s="416">
        <v>0</v>
      </c>
      <c r="T1449" s="416">
        <v>0</v>
      </c>
      <c r="U1449" s="416">
        <v>0</v>
      </c>
      <c r="V1449" s="416">
        <v>0</v>
      </c>
      <c r="W1449" s="416">
        <v>0</v>
      </c>
      <c r="X1449" s="416">
        <v>0</v>
      </c>
      <c r="Y1449" s="416">
        <v>25</v>
      </c>
      <c r="Z1449" s="416">
        <v>0</v>
      </c>
      <c r="AA1449" s="416">
        <v>0</v>
      </c>
      <c r="AB1449" s="416">
        <v>0</v>
      </c>
      <c r="AC1449" s="416">
        <v>0</v>
      </c>
      <c r="AD1449" s="416">
        <v>0</v>
      </c>
      <c r="AE1449" s="416">
        <v>0</v>
      </c>
      <c r="AF1449" s="416">
        <v>0</v>
      </c>
      <c r="AG1449" s="416">
        <v>0</v>
      </c>
      <c r="AH1449" s="416">
        <v>0</v>
      </c>
      <c r="AI1449" s="416">
        <v>50</v>
      </c>
      <c r="AJ1449" s="416">
        <v>0</v>
      </c>
      <c r="AK1449" s="416">
        <v>0</v>
      </c>
      <c r="AL1449" s="416">
        <v>0</v>
      </c>
      <c r="AM1449" s="416">
        <v>0</v>
      </c>
      <c r="AN1449" s="416">
        <v>0</v>
      </c>
      <c r="AO1449" s="416">
        <v>0</v>
      </c>
      <c r="AP1449" s="416">
        <v>0</v>
      </c>
      <c r="AQ1449" s="416">
        <v>0</v>
      </c>
      <c r="AR1449" s="416">
        <v>0</v>
      </c>
      <c r="AS1449" s="416">
        <v>100</v>
      </c>
      <c r="AT1449" s="416">
        <v>247</v>
      </c>
      <c r="AU1449" s="416">
        <v>61</v>
      </c>
      <c r="AV1449" s="416">
        <v>33</v>
      </c>
      <c r="AW1449" s="416">
        <v>9</v>
      </c>
      <c r="AX1449" s="416">
        <v>9</v>
      </c>
      <c r="AY1449" s="416">
        <v>3</v>
      </c>
      <c r="AZ1449" s="416">
        <v>0</v>
      </c>
      <c r="BA1449" s="416">
        <v>0</v>
      </c>
      <c r="BB1449" s="416">
        <v>362</v>
      </c>
      <c r="BC1449" s="416">
        <v>0</v>
      </c>
      <c r="BD1449" s="416">
        <v>0</v>
      </c>
      <c r="BE1449" s="416">
        <v>0</v>
      </c>
      <c r="BF1449" s="416">
        <v>0</v>
      </c>
      <c r="BG1449" s="416">
        <v>0</v>
      </c>
      <c r="BH1449" s="416">
        <v>0</v>
      </c>
      <c r="BI1449" s="416">
        <v>0</v>
      </c>
      <c r="BJ1449" s="416">
        <v>0</v>
      </c>
      <c r="BK1449" s="416">
        <v>0</v>
      </c>
      <c r="BL1449" s="416">
        <v>0</v>
      </c>
      <c r="BM1449" s="416">
        <v>247</v>
      </c>
      <c r="BN1449" s="416">
        <v>61</v>
      </c>
      <c r="BO1449" s="416">
        <v>33</v>
      </c>
      <c r="BP1449" s="416">
        <v>9</v>
      </c>
      <c r="BQ1449" s="416">
        <v>9</v>
      </c>
      <c r="BR1449" s="416">
        <v>3</v>
      </c>
      <c r="BS1449" s="416">
        <v>0</v>
      </c>
      <c r="BT1449" s="416">
        <v>0</v>
      </c>
      <c r="BU1449" s="416">
        <v>362</v>
      </c>
      <c r="BV1449" s="416">
        <v>1779</v>
      </c>
      <c r="BW1449" s="416">
        <v>407</v>
      </c>
      <c r="BX1449" s="416">
        <v>218</v>
      </c>
      <c r="BY1449" s="416">
        <v>87</v>
      </c>
      <c r="BZ1449" s="416">
        <v>76</v>
      </c>
      <c r="CA1449" s="416">
        <v>33</v>
      </c>
      <c r="CB1449" s="416">
        <v>12</v>
      </c>
      <c r="CC1449" s="416">
        <v>0</v>
      </c>
      <c r="CD1449" s="416">
        <v>2612</v>
      </c>
      <c r="CE1449" s="416">
        <v>10</v>
      </c>
      <c r="CF1449" s="416">
        <v>0</v>
      </c>
      <c r="CG1449" s="416">
        <v>0</v>
      </c>
      <c r="CH1449" s="416">
        <v>0</v>
      </c>
      <c r="CI1449" s="416">
        <v>0</v>
      </c>
      <c r="CJ1449" s="416">
        <v>0</v>
      </c>
      <c r="CK1449" s="416">
        <v>0</v>
      </c>
      <c r="CL1449" s="416">
        <v>0</v>
      </c>
      <c r="CM1449" s="416">
        <v>0</v>
      </c>
      <c r="CN1449" s="416">
        <v>0</v>
      </c>
      <c r="CO1449" s="416">
        <v>25</v>
      </c>
      <c r="CP1449" s="416">
        <v>0</v>
      </c>
      <c r="CQ1449" s="416">
        <v>0</v>
      </c>
      <c r="CR1449" s="416">
        <v>0</v>
      </c>
      <c r="CS1449" s="416">
        <v>0</v>
      </c>
      <c r="CT1449" s="416">
        <v>0</v>
      </c>
      <c r="CU1449" s="416">
        <v>0</v>
      </c>
      <c r="CV1449" s="416">
        <v>0</v>
      </c>
      <c r="CW1449" s="416">
        <v>0</v>
      </c>
      <c r="CX1449" s="416">
        <v>0</v>
      </c>
      <c r="CY1449" s="416">
        <v>50</v>
      </c>
      <c r="CZ1449" s="416">
        <v>375</v>
      </c>
      <c r="DA1449" s="416">
        <v>76</v>
      </c>
      <c r="DB1449" s="416">
        <v>30</v>
      </c>
      <c r="DC1449" s="416">
        <v>28</v>
      </c>
      <c r="DD1449" s="416">
        <v>23</v>
      </c>
      <c r="DE1449" s="416">
        <v>9</v>
      </c>
      <c r="DF1449" s="416">
        <v>1</v>
      </c>
      <c r="DG1449" s="416">
        <v>1</v>
      </c>
      <c r="DH1449" s="416">
        <v>543</v>
      </c>
      <c r="DI1449" s="416">
        <v>0</v>
      </c>
      <c r="DJ1449" s="416">
        <v>0</v>
      </c>
      <c r="DK1449" s="416">
        <v>0</v>
      </c>
      <c r="DL1449" s="416">
        <v>0</v>
      </c>
      <c r="DM1449" s="416">
        <v>0</v>
      </c>
      <c r="DN1449" s="416">
        <v>0</v>
      </c>
      <c r="DO1449" s="416">
        <v>0</v>
      </c>
      <c r="DP1449" s="416">
        <v>0</v>
      </c>
      <c r="DQ1449" s="416">
        <v>0</v>
      </c>
      <c r="DR1449" s="416">
        <v>0</v>
      </c>
      <c r="DS1449" s="416">
        <v>375</v>
      </c>
      <c r="DT1449" s="416">
        <v>76</v>
      </c>
      <c r="DU1449" s="416">
        <v>30</v>
      </c>
      <c r="DV1449" s="416">
        <v>28</v>
      </c>
      <c r="DW1449" s="416">
        <v>23</v>
      </c>
      <c r="DX1449" s="416">
        <v>9</v>
      </c>
      <c r="DY1449" s="416">
        <v>1</v>
      </c>
      <c r="DZ1449" s="416">
        <v>1</v>
      </c>
      <c r="EA1449" s="416">
        <v>543</v>
      </c>
      <c r="EB1449" s="416">
        <v>0</v>
      </c>
      <c r="EC1449" s="416">
        <v>219</v>
      </c>
      <c r="ED1449" s="416">
        <v>99</v>
      </c>
      <c r="EE1449" s="416">
        <v>62</v>
      </c>
      <c r="EF1449" s="416">
        <v>30</v>
      </c>
      <c r="EG1449" s="416">
        <v>20</v>
      </c>
      <c r="EH1449" s="416">
        <v>9</v>
      </c>
      <c r="EI1449" s="416">
        <v>10</v>
      </c>
      <c r="EJ1449" s="416">
        <v>1</v>
      </c>
      <c r="EK1449" s="416">
        <v>450</v>
      </c>
      <c r="EL1449" s="416">
        <v>10</v>
      </c>
      <c r="EM1449" s="416">
        <v>0</v>
      </c>
      <c r="EN1449" s="416">
        <v>0</v>
      </c>
      <c r="EO1449" s="416">
        <v>0</v>
      </c>
      <c r="EP1449" s="416">
        <v>0</v>
      </c>
      <c r="EQ1449" s="416">
        <v>0</v>
      </c>
      <c r="ER1449" s="416">
        <v>0</v>
      </c>
      <c r="ES1449" s="416">
        <v>0</v>
      </c>
      <c r="ET1449" s="416">
        <v>0</v>
      </c>
      <c r="EU1449" s="416">
        <v>0</v>
      </c>
      <c r="EV1449" s="416">
        <v>50</v>
      </c>
      <c r="EW1449" s="416">
        <v>7</v>
      </c>
      <c r="EX1449" s="416">
        <v>2</v>
      </c>
      <c r="EY1449" s="416">
        <v>1</v>
      </c>
      <c r="EZ1449" s="416">
        <v>2</v>
      </c>
      <c r="FA1449" s="416">
        <v>0</v>
      </c>
      <c r="FB1449" s="416">
        <v>1</v>
      </c>
      <c r="FC1449" s="416">
        <v>0</v>
      </c>
      <c r="FD1449" s="416">
        <v>0</v>
      </c>
      <c r="FE1449" s="416">
        <v>13</v>
      </c>
      <c r="FF1449" s="416">
        <v>100</v>
      </c>
      <c r="FG1449" s="416">
        <v>0</v>
      </c>
      <c r="FH1449" s="416">
        <v>0</v>
      </c>
      <c r="FI1449" s="416">
        <v>0</v>
      </c>
      <c r="FJ1449" s="416">
        <v>0</v>
      </c>
      <c r="FK1449" s="416">
        <v>0</v>
      </c>
      <c r="FL1449" s="416">
        <v>0</v>
      </c>
      <c r="FM1449" s="416">
        <v>0</v>
      </c>
      <c r="FN1449" s="416">
        <v>0</v>
      </c>
      <c r="FO1449" s="416">
        <v>0</v>
      </c>
      <c r="FP1449" s="416">
        <v>0</v>
      </c>
      <c r="FQ1449" s="416">
        <v>0</v>
      </c>
      <c r="FR1449" s="416">
        <v>0</v>
      </c>
      <c r="FS1449" s="416">
        <v>0</v>
      </c>
      <c r="FT1449" s="416">
        <v>0</v>
      </c>
      <c r="FU1449" s="416">
        <v>0</v>
      </c>
      <c r="FV1449" s="416">
        <v>0</v>
      </c>
      <c r="FW1449" s="416">
        <v>0</v>
      </c>
      <c r="FX1449" s="416">
        <v>0</v>
      </c>
      <c r="FY1449" s="416">
        <v>0</v>
      </c>
      <c r="FZ1449" s="416">
        <v>226</v>
      </c>
      <c r="GA1449" s="416">
        <v>101</v>
      </c>
      <c r="GB1449" s="416">
        <v>63</v>
      </c>
      <c r="GC1449" s="416">
        <v>32</v>
      </c>
      <c r="GD1449" s="416">
        <v>20</v>
      </c>
      <c r="GE1449" s="416">
        <v>10</v>
      </c>
      <c r="GF1449" s="416">
        <v>10</v>
      </c>
      <c r="GG1449" s="416">
        <v>1</v>
      </c>
      <c r="GH1449" s="416">
        <v>463</v>
      </c>
    </row>
    <row r="1450" spans="1:190" x14ac:dyDescent="0.2">
      <c r="A1450" s="150" t="s">
        <v>223</v>
      </c>
      <c r="B1450" s="151" t="s">
        <v>276</v>
      </c>
      <c r="C1450" s="152" t="s">
        <v>69</v>
      </c>
      <c r="D1450" s="404" t="s">
        <v>222</v>
      </c>
      <c r="E1450" s="416">
        <v>0</v>
      </c>
      <c r="F1450" s="416">
        <v>33</v>
      </c>
      <c r="G1450" s="416">
        <v>136</v>
      </c>
      <c r="H1450" s="416">
        <v>231</v>
      </c>
      <c r="I1450" s="416">
        <v>142</v>
      </c>
      <c r="J1450" s="416">
        <v>68</v>
      </c>
      <c r="K1450" s="416">
        <v>44</v>
      </c>
      <c r="L1450" s="416">
        <v>54</v>
      </c>
      <c r="M1450" s="416">
        <v>18</v>
      </c>
      <c r="N1450" s="416">
        <v>726</v>
      </c>
      <c r="O1450" s="416">
        <v>10</v>
      </c>
      <c r="P1450" s="416">
        <v>0</v>
      </c>
      <c r="Q1450" s="416">
        <v>0</v>
      </c>
      <c r="R1450" s="416">
        <v>0</v>
      </c>
      <c r="S1450" s="416">
        <v>0</v>
      </c>
      <c r="T1450" s="416">
        <v>0</v>
      </c>
      <c r="U1450" s="416">
        <v>0</v>
      </c>
      <c r="V1450" s="416">
        <v>0</v>
      </c>
      <c r="W1450" s="416">
        <v>0</v>
      </c>
      <c r="X1450" s="416">
        <v>0</v>
      </c>
      <c r="Y1450" s="416">
        <v>25</v>
      </c>
      <c r="Z1450" s="416">
        <v>0</v>
      </c>
      <c r="AA1450" s="416">
        <v>0</v>
      </c>
      <c r="AB1450" s="416">
        <v>0</v>
      </c>
      <c r="AC1450" s="416">
        <v>0</v>
      </c>
      <c r="AD1450" s="416">
        <v>0</v>
      </c>
      <c r="AE1450" s="416">
        <v>0</v>
      </c>
      <c r="AF1450" s="416">
        <v>0</v>
      </c>
      <c r="AG1450" s="416">
        <v>0</v>
      </c>
      <c r="AH1450" s="416">
        <v>0</v>
      </c>
      <c r="AI1450" s="416">
        <v>50</v>
      </c>
      <c r="AJ1450" s="416">
        <v>0</v>
      </c>
      <c r="AK1450" s="416">
        <v>0</v>
      </c>
      <c r="AL1450" s="416">
        <v>0</v>
      </c>
      <c r="AM1450" s="416">
        <v>0</v>
      </c>
      <c r="AN1450" s="416">
        <v>0</v>
      </c>
      <c r="AO1450" s="416">
        <v>0</v>
      </c>
      <c r="AP1450" s="416">
        <v>0</v>
      </c>
      <c r="AQ1450" s="416">
        <v>0</v>
      </c>
      <c r="AR1450" s="416">
        <v>0</v>
      </c>
      <c r="AS1450" s="416">
        <v>100</v>
      </c>
      <c r="AT1450" s="416">
        <v>16</v>
      </c>
      <c r="AU1450" s="416">
        <v>40</v>
      </c>
      <c r="AV1450" s="416">
        <v>71</v>
      </c>
      <c r="AW1450" s="416">
        <v>38</v>
      </c>
      <c r="AX1450" s="416">
        <v>19</v>
      </c>
      <c r="AY1450" s="416">
        <v>18</v>
      </c>
      <c r="AZ1450" s="416">
        <v>15</v>
      </c>
      <c r="BA1450" s="416">
        <v>0</v>
      </c>
      <c r="BB1450" s="416">
        <v>217</v>
      </c>
      <c r="BC1450" s="416">
        <v>0</v>
      </c>
      <c r="BD1450" s="416">
        <v>0</v>
      </c>
      <c r="BE1450" s="416">
        <v>0</v>
      </c>
      <c r="BF1450" s="416">
        <v>0</v>
      </c>
      <c r="BG1450" s="416">
        <v>0</v>
      </c>
      <c r="BH1450" s="416">
        <v>0</v>
      </c>
      <c r="BI1450" s="416">
        <v>0</v>
      </c>
      <c r="BJ1450" s="416">
        <v>0</v>
      </c>
      <c r="BK1450" s="416">
        <v>0</v>
      </c>
      <c r="BL1450" s="416">
        <v>0</v>
      </c>
      <c r="BM1450" s="416">
        <v>16</v>
      </c>
      <c r="BN1450" s="416">
        <v>40</v>
      </c>
      <c r="BO1450" s="416">
        <v>71</v>
      </c>
      <c r="BP1450" s="416">
        <v>38</v>
      </c>
      <c r="BQ1450" s="416">
        <v>19</v>
      </c>
      <c r="BR1450" s="416">
        <v>18</v>
      </c>
      <c r="BS1450" s="416">
        <v>15</v>
      </c>
      <c r="BT1450" s="416">
        <v>0</v>
      </c>
      <c r="BU1450" s="416">
        <v>217</v>
      </c>
      <c r="BV1450" s="416">
        <v>49</v>
      </c>
      <c r="BW1450" s="416">
        <v>176</v>
      </c>
      <c r="BX1450" s="416">
        <v>302</v>
      </c>
      <c r="BY1450" s="416">
        <v>180</v>
      </c>
      <c r="BZ1450" s="416">
        <v>87</v>
      </c>
      <c r="CA1450" s="416">
        <v>62</v>
      </c>
      <c r="CB1450" s="416">
        <v>69</v>
      </c>
      <c r="CC1450" s="416">
        <v>18</v>
      </c>
      <c r="CD1450" s="416">
        <v>943</v>
      </c>
      <c r="CE1450" s="416">
        <v>10</v>
      </c>
      <c r="CF1450" s="416">
        <v>0</v>
      </c>
      <c r="CG1450" s="416">
        <v>0</v>
      </c>
      <c r="CH1450" s="416">
        <v>0</v>
      </c>
      <c r="CI1450" s="416">
        <v>0</v>
      </c>
      <c r="CJ1450" s="416">
        <v>0</v>
      </c>
      <c r="CK1450" s="416">
        <v>0</v>
      </c>
      <c r="CL1450" s="416">
        <v>0</v>
      </c>
      <c r="CM1450" s="416">
        <v>0</v>
      </c>
      <c r="CN1450" s="416">
        <v>0</v>
      </c>
      <c r="CO1450" s="416">
        <v>25</v>
      </c>
      <c r="CP1450" s="416">
        <v>0</v>
      </c>
      <c r="CQ1450" s="416">
        <v>0</v>
      </c>
      <c r="CR1450" s="416">
        <v>0</v>
      </c>
      <c r="CS1450" s="416">
        <v>0</v>
      </c>
      <c r="CT1450" s="416">
        <v>0</v>
      </c>
      <c r="CU1450" s="416">
        <v>0</v>
      </c>
      <c r="CV1450" s="416">
        <v>0</v>
      </c>
      <c r="CW1450" s="416">
        <v>0</v>
      </c>
      <c r="CX1450" s="416">
        <v>0</v>
      </c>
      <c r="CY1450" s="416">
        <v>50</v>
      </c>
      <c r="CZ1450" s="416">
        <v>0</v>
      </c>
      <c r="DA1450" s="416">
        <v>7</v>
      </c>
      <c r="DB1450" s="416">
        <v>22</v>
      </c>
      <c r="DC1450" s="416">
        <v>6</v>
      </c>
      <c r="DD1450" s="416">
        <v>5</v>
      </c>
      <c r="DE1450" s="416">
        <v>6</v>
      </c>
      <c r="DF1450" s="416">
        <v>1</v>
      </c>
      <c r="DG1450" s="416">
        <v>1</v>
      </c>
      <c r="DH1450" s="416">
        <v>48</v>
      </c>
      <c r="DI1450" s="416">
        <v>0</v>
      </c>
      <c r="DJ1450" s="416">
        <v>0</v>
      </c>
      <c r="DK1450" s="416">
        <v>0</v>
      </c>
      <c r="DL1450" s="416">
        <v>0</v>
      </c>
      <c r="DM1450" s="416">
        <v>0</v>
      </c>
      <c r="DN1450" s="416">
        <v>0</v>
      </c>
      <c r="DO1450" s="416">
        <v>0</v>
      </c>
      <c r="DP1450" s="416">
        <v>0</v>
      </c>
      <c r="DQ1450" s="416">
        <v>0</v>
      </c>
      <c r="DR1450" s="416">
        <v>0</v>
      </c>
      <c r="DS1450" s="416">
        <v>0</v>
      </c>
      <c r="DT1450" s="416">
        <v>7</v>
      </c>
      <c r="DU1450" s="416">
        <v>22</v>
      </c>
      <c r="DV1450" s="416">
        <v>6</v>
      </c>
      <c r="DW1450" s="416">
        <v>5</v>
      </c>
      <c r="DX1450" s="416">
        <v>6</v>
      </c>
      <c r="DY1450" s="416">
        <v>1</v>
      </c>
      <c r="DZ1450" s="416">
        <v>1</v>
      </c>
      <c r="EA1450" s="416">
        <v>48</v>
      </c>
      <c r="EB1450" s="416">
        <v>0</v>
      </c>
      <c r="EC1450" s="416">
        <v>553</v>
      </c>
      <c r="ED1450" s="416">
        <v>261</v>
      </c>
      <c r="EE1450" s="416">
        <v>393</v>
      </c>
      <c r="EF1450" s="416">
        <v>307</v>
      </c>
      <c r="EG1450" s="416">
        <v>139</v>
      </c>
      <c r="EH1450" s="416">
        <v>73</v>
      </c>
      <c r="EI1450" s="416">
        <v>50</v>
      </c>
      <c r="EJ1450" s="416">
        <v>4</v>
      </c>
      <c r="EK1450" s="416">
        <v>1780</v>
      </c>
      <c r="EL1450" s="416">
        <v>10</v>
      </c>
      <c r="EM1450" s="416">
        <v>0</v>
      </c>
      <c r="EN1450" s="416">
        <v>0</v>
      </c>
      <c r="EO1450" s="416">
        <v>0</v>
      </c>
      <c r="EP1450" s="416">
        <v>0</v>
      </c>
      <c r="EQ1450" s="416">
        <v>0</v>
      </c>
      <c r="ER1450" s="416">
        <v>0</v>
      </c>
      <c r="ES1450" s="416">
        <v>0</v>
      </c>
      <c r="ET1450" s="416">
        <v>0</v>
      </c>
      <c r="EU1450" s="416">
        <v>0</v>
      </c>
      <c r="EV1450" s="416">
        <v>50</v>
      </c>
      <c r="EW1450" s="416">
        <v>0</v>
      </c>
      <c r="EX1450" s="416">
        <v>0</v>
      </c>
      <c r="EY1450" s="416">
        <v>0</v>
      </c>
      <c r="EZ1450" s="416">
        <v>0</v>
      </c>
      <c r="FA1450" s="416">
        <v>0</v>
      </c>
      <c r="FB1450" s="416">
        <v>0</v>
      </c>
      <c r="FC1450" s="416">
        <v>0</v>
      </c>
      <c r="FD1450" s="416">
        <v>0</v>
      </c>
      <c r="FE1450" s="416">
        <v>0</v>
      </c>
      <c r="FF1450" s="416">
        <v>100</v>
      </c>
      <c r="FG1450" s="416">
        <v>0</v>
      </c>
      <c r="FH1450" s="416">
        <v>0</v>
      </c>
      <c r="FI1450" s="416">
        <v>0</v>
      </c>
      <c r="FJ1450" s="416">
        <v>0</v>
      </c>
      <c r="FK1450" s="416">
        <v>0</v>
      </c>
      <c r="FL1450" s="416">
        <v>0</v>
      </c>
      <c r="FM1450" s="416">
        <v>0</v>
      </c>
      <c r="FN1450" s="416">
        <v>0</v>
      </c>
      <c r="FO1450" s="416">
        <v>0</v>
      </c>
      <c r="FP1450" s="416">
        <v>0</v>
      </c>
      <c r="FQ1450" s="416">
        <v>0</v>
      </c>
      <c r="FR1450" s="416">
        <v>0</v>
      </c>
      <c r="FS1450" s="416">
        <v>0</v>
      </c>
      <c r="FT1450" s="416">
        <v>0</v>
      </c>
      <c r="FU1450" s="416">
        <v>0</v>
      </c>
      <c r="FV1450" s="416">
        <v>0</v>
      </c>
      <c r="FW1450" s="416">
        <v>0</v>
      </c>
      <c r="FX1450" s="416">
        <v>0</v>
      </c>
      <c r="FY1450" s="416">
        <v>0</v>
      </c>
      <c r="FZ1450" s="416">
        <v>553</v>
      </c>
      <c r="GA1450" s="416">
        <v>261</v>
      </c>
      <c r="GB1450" s="416">
        <v>393</v>
      </c>
      <c r="GC1450" s="416">
        <v>307</v>
      </c>
      <c r="GD1450" s="416">
        <v>139</v>
      </c>
      <c r="GE1450" s="416">
        <v>73</v>
      </c>
      <c r="GF1450" s="416">
        <v>50</v>
      </c>
      <c r="GG1450" s="416">
        <v>4</v>
      </c>
      <c r="GH1450" s="416">
        <v>1780</v>
      </c>
    </row>
    <row r="1451" spans="1:190" x14ac:dyDescent="0.2">
      <c r="A1451" s="150" t="s">
        <v>225</v>
      </c>
      <c r="B1451" s="151" t="s">
        <v>292</v>
      </c>
      <c r="C1451" s="152" t="s">
        <v>128</v>
      </c>
      <c r="D1451" s="404" t="s">
        <v>224</v>
      </c>
      <c r="E1451" s="416">
        <v>0</v>
      </c>
      <c r="F1451" s="416">
        <v>45</v>
      </c>
      <c r="G1451" s="416">
        <v>176</v>
      </c>
      <c r="H1451" s="416">
        <v>269</v>
      </c>
      <c r="I1451" s="416">
        <v>339</v>
      </c>
      <c r="J1451" s="416">
        <v>266</v>
      </c>
      <c r="K1451" s="416">
        <v>199</v>
      </c>
      <c r="L1451" s="416">
        <v>204</v>
      </c>
      <c r="M1451" s="416">
        <v>109</v>
      </c>
      <c r="N1451" s="416">
        <v>1607</v>
      </c>
      <c r="O1451" s="416">
        <v>10</v>
      </c>
      <c r="P1451" s="416">
        <v>0</v>
      </c>
      <c r="Q1451" s="416">
        <v>0</v>
      </c>
      <c r="R1451" s="416">
        <v>0</v>
      </c>
      <c r="S1451" s="416">
        <v>0</v>
      </c>
      <c r="T1451" s="416">
        <v>0</v>
      </c>
      <c r="U1451" s="416">
        <v>0</v>
      </c>
      <c r="V1451" s="416">
        <v>0</v>
      </c>
      <c r="W1451" s="416">
        <v>0</v>
      </c>
      <c r="X1451" s="416">
        <v>0</v>
      </c>
      <c r="Y1451" s="416">
        <v>25</v>
      </c>
      <c r="Z1451" s="416">
        <v>10</v>
      </c>
      <c r="AA1451" s="416">
        <v>56</v>
      </c>
      <c r="AB1451" s="416">
        <v>32</v>
      </c>
      <c r="AC1451" s="416">
        <v>57</v>
      </c>
      <c r="AD1451" s="416">
        <v>80</v>
      </c>
      <c r="AE1451" s="416">
        <v>72</v>
      </c>
      <c r="AF1451" s="416">
        <v>59</v>
      </c>
      <c r="AG1451" s="416">
        <v>44</v>
      </c>
      <c r="AH1451" s="416">
        <v>410</v>
      </c>
      <c r="AI1451" s="416">
        <v>50</v>
      </c>
      <c r="AJ1451" s="416">
        <v>0</v>
      </c>
      <c r="AK1451" s="416">
        <v>0</v>
      </c>
      <c r="AL1451" s="416">
        <v>0</v>
      </c>
      <c r="AM1451" s="416">
        <v>0</v>
      </c>
      <c r="AN1451" s="416">
        <v>0</v>
      </c>
      <c r="AO1451" s="416">
        <v>0</v>
      </c>
      <c r="AP1451" s="416">
        <v>0</v>
      </c>
      <c r="AQ1451" s="416">
        <v>0</v>
      </c>
      <c r="AR1451" s="416">
        <v>0</v>
      </c>
      <c r="AS1451" s="416">
        <v>100</v>
      </c>
      <c r="AT1451" s="416">
        <v>1</v>
      </c>
      <c r="AU1451" s="416">
        <v>10</v>
      </c>
      <c r="AV1451" s="416">
        <v>18</v>
      </c>
      <c r="AW1451" s="416">
        <v>23</v>
      </c>
      <c r="AX1451" s="416">
        <v>19</v>
      </c>
      <c r="AY1451" s="416">
        <v>10</v>
      </c>
      <c r="AZ1451" s="416">
        <v>12</v>
      </c>
      <c r="BA1451" s="416">
        <v>2</v>
      </c>
      <c r="BB1451" s="416">
        <v>95</v>
      </c>
      <c r="BC1451" s="416">
        <v>0</v>
      </c>
      <c r="BD1451" s="416">
        <v>0</v>
      </c>
      <c r="BE1451" s="416">
        <v>0</v>
      </c>
      <c r="BF1451" s="416">
        <v>0</v>
      </c>
      <c r="BG1451" s="416">
        <v>0</v>
      </c>
      <c r="BH1451" s="416">
        <v>0</v>
      </c>
      <c r="BI1451" s="416">
        <v>0</v>
      </c>
      <c r="BJ1451" s="416">
        <v>0</v>
      </c>
      <c r="BK1451" s="416">
        <v>0</v>
      </c>
      <c r="BL1451" s="416">
        <v>0</v>
      </c>
      <c r="BM1451" s="416">
        <v>11</v>
      </c>
      <c r="BN1451" s="416">
        <v>66</v>
      </c>
      <c r="BO1451" s="416">
        <v>50</v>
      </c>
      <c r="BP1451" s="416">
        <v>80</v>
      </c>
      <c r="BQ1451" s="416">
        <v>99</v>
      </c>
      <c r="BR1451" s="416">
        <v>82</v>
      </c>
      <c r="BS1451" s="416">
        <v>71</v>
      </c>
      <c r="BT1451" s="416">
        <v>46</v>
      </c>
      <c r="BU1451" s="416">
        <v>505</v>
      </c>
      <c r="BV1451" s="416">
        <v>56</v>
      </c>
      <c r="BW1451" s="416">
        <v>242</v>
      </c>
      <c r="BX1451" s="416">
        <v>319</v>
      </c>
      <c r="BY1451" s="416">
        <v>419</v>
      </c>
      <c r="BZ1451" s="416">
        <v>365</v>
      </c>
      <c r="CA1451" s="416">
        <v>281</v>
      </c>
      <c r="CB1451" s="416">
        <v>275</v>
      </c>
      <c r="CC1451" s="416">
        <v>155</v>
      </c>
      <c r="CD1451" s="416">
        <v>2112</v>
      </c>
      <c r="CE1451" s="416">
        <v>10</v>
      </c>
      <c r="CF1451" s="416">
        <v>0</v>
      </c>
      <c r="CG1451" s="416">
        <v>0</v>
      </c>
      <c r="CH1451" s="416">
        <v>0</v>
      </c>
      <c r="CI1451" s="416">
        <v>0</v>
      </c>
      <c r="CJ1451" s="416">
        <v>0</v>
      </c>
      <c r="CK1451" s="416">
        <v>0</v>
      </c>
      <c r="CL1451" s="416">
        <v>0</v>
      </c>
      <c r="CM1451" s="416">
        <v>0</v>
      </c>
      <c r="CN1451" s="416">
        <v>0</v>
      </c>
      <c r="CO1451" s="416">
        <v>25</v>
      </c>
      <c r="CP1451" s="416">
        <v>0</v>
      </c>
      <c r="CQ1451" s="416">
        <v>0</v>
      </c>
      <c r="CR1451" s="416">
        <v>0</v>
      </c>
      <c r="CS1451" s="416">
        <v>0</v>
      </c>
      <c r="CT1451" s="416">
        <v>0</v>
      </c>
      <c r="CU1451" s="416">
        <v>0</v>
      </c>
      <c r="CV1451" s="416">
        <v>0</v>
      </c>
      <c r="CW1451" s="416">
        <v>0</v>
      </c>
      <c r="CX1451" s="416">
        <v>0</v>
      </c>
      <c r="CY1451" s="416">
        <v>50</v>
      </c>
      <c r="CZ1451" s="416">
        <v>22</v>
      </c>
      <c r="DA1451" s="416">
        <v>40</v>
      </c>
      <c r="DB1451" s="416">
        <v>41</v>
      </c>
      <c r="DC1451" s="416">
        <v>45</v>
      </c>
      <c r="DD1451" s="416">
        <v>25</v>
      </c>
      <c r="DE1451" s="416">
        <v>22</v>
      </c>
      <c r="DF1451" s="416">
        <v>40</v>
      </c>
      <c r="DG1451" s="416">
        <v>14</v>
      </c>
      <c r="DH1451" s="416">
        <v>249</v>
      </c>
      <c r="DI1451" s="416">
        <v>0</v>
      </c>
      <c r="DJ1451" s="416">
        <v>0</v>
      </c>
      <c r="DK1451" s="416">
        <v>0</v>
      </c>
      <c r="DL1451" s="416">
        <v>0</v>
      </c>
      <c r="DM1451" s="416">
        <v>0</v>
      </c>
      <c r="DN1451" s="416">
        <v>0</v>
      </c>
      <c r="DO1451" s="416">
        <v>0</v>
      </c>
      <c r="DP1451" s="416">
        <v>0</v>
      </c>
      <c r="DQ1451" s="416">
        <v>0</v>
      </c>
      <c r="DR1451" s="416">
        <v>0</v>
      </c>
      <c r="DS1451" s="416">
        <v>22</v>
      </c>
      <c r="DT1451" s="416">
        <v>40</v>
      </c>
      <c r="DU1451" s="416">
        <v>41</v>
      </c>
      <c r="DV1451" s="416">
        <v>45</v>
      </c>
      <c r="DW1451" s="416">
        <v>25</v>
      </c>
      <c r="DX1451" s="416">
        <v>22</v>
      </c>
      <c r="DY1451" s="416">
        <v>40</v>
      </c>
      <c r="DZ1451" s="416">
        <v>14</v>
      </c>
      <c r="EA1451" s="416">
        <v>249</v>
      </c>
      <c r="EB1451" s="416">
        <v>0</v>
      </c>
      <c r="EC1451" s="416">
        <v>471</v>
      </c>
      <c r="ED1451" s="416">
        <v>1137</v>
      </c>
      <c r="EE1451" s="416">
        <v>856</v>
      </c>
      <c r="EF1451" s="416">
        <v>1234</v>
      </c>
      <c r="EG1451" s="416">
        <v>1016</v>
      </c>
      <c r="EH1451" s="416">
        <v>656</v>
      </c>
      <c r="EI1451" s="416">
        <v>551</v>
      </c>
      <c r="EJ1451" s="416">
        <v>154</v>
      </c>
      <c r="EK1451" s="416">
        <v>6075</v>
      </c>
      <c r="EL1451" s="416">
        <v>10</v>
      </c>
      <c r="EM1451" s="416">
        <v>0</v>
      </c>
      <c r="EN1451" s="416">
        <v>0</v>
      </c>
      <c r="EO1451" s="416">
        <v>0</v>
      </c>
      <c r="EP1451" s="416">
        <v>0</v>
      </c>
      <c r="EQ1451" s="416">
        <v>0</v>
      </c>
      <c r="ER1451" s="416">
        <v>0</v>
      </c>
      <c r="ES1451" s="416">
        <v>0</v>
      </c>
      <c r="ET1451" s="416">
        <v>0</v>
      </c>
      <c r="EU1451" s="416">
        <v>0</v>
      </c>
      <c r="EV1451" s="416">
        <v>50</v>
      </c>
      <c r="EW1451" s="416">
        <v>0</v>
      </c>
      <c r="EX1451" s="416">
        <v>0</v>
      </c>
      <c r="EY1451" s="416">
        <v>1</v>
      </c>
      <c r="EZ1451" s="416">
        <v>0</v>
      </c>
      <c r="FA1451" s="416">
        <v>0</v>
      </c>
      <c r="FB1451" s="416">
        <v>1</v>
      </c>
      <c r="FC1451" s="416">
        <v>0</v>
      </c>
      <c r="FD1451" s="416">
        <v>1</v>
      </c>
      <c r="FE1451" s="416">
        <v>3</v>
      </c>
      <c r="FF1451" s="416">
        <v>100</v>
      </c>
      <c r="FG1451" s="416">
        <v>0</v>
      </c>
      <c r="FH1451" s="416">
        <v>0</v>
      </c>
      <c r="FI1451" s="416">
        <v>0</v>
      </c>
      <c r="FJ1451" s="416">
        <v>0</v>
      </c>
      <c r="FK1451" s="416">
        <v>0</v>
      </c>
      <c r="FL1451" s="416">
        <v>0</v>
      </c>
      <c r="FM1451" s="416">
        <v>0</v>
      </c>
      <c r="FN1451" s="416">
        <v>0</v>
      </c>
      <c r="FO1451" s="416">
        <v>0</v>
      </c>
      <c r="FP1451" s="416">
        <v>0</v>
      </c>
      <c r="FQ1451" s="416">
        <v>0</v>
      </c>
      <c r="FR1451" s="416">
        <v>0</v>
      </c>
      <c r="FS1451" s="416">
        <v>0</v>
      </c>
      <c r="FT1451" s="416">
        <v>0</v>
      </c>
      <c r="FU1451" s="416">
        <v>0</v>
      </c>
      <c r="FV1451" s="416">
        <v>0</v>
      </c>
      <c r="FW1451" s="416">
        <v>0</v>
      </c>
      <c r="FX1451" s="416">
        <v>0</v>
      </c>
      <c r="FY1451" s="416">
        <v>0</v>
      </c>
      <c r="FZ1451" s="416">
        <v>471</v>
      </c>
      <c r="GA1451" s="416">
        <v>1137</v>
      </c>
      <c r="GB1451" s="416">
        <v>857</v>
      </c>
      <c r="GC1451" s="416">
        <v>1234</v>
      </c>
      <c r="GD1451" s="416">
        <v>1016</v>
      </c>
      <c r="GE1451" s="416">
        <v>657</v>
      </c>
      <c r="GF1451" s="416">
        <v>551</v>
      </c>
      <c r="GG1451" s="416">
        <v>155</v>
      </c>
      <c r="GH1451" s="416">
        <v>6078</v>
      </c>
    </row>
    <row r="1452" spans="1:190" x14ac:dyDescent="0.2">
      <c r="A1452" s="150" t="s">
        <v>227</v>
      </c>
      <c r="B1452" s="151" t="s">
        <v>276</v>
      </c>
      <c r="C1452" s="152" t="s">
        <v>286</v>
      </c>
      <c r="D1452" s="404" t="s">
        <v>226</v>
      </c>
      <c r="E1452" s="416">
        <v>0</v>
      </c>
      <c r="F1452" s="416">
        <v>157</v>
      </c>
      <c r="G1452" s="416">
        <v>95</v>
      </c>
      <c r="H1452" s="416">
        <v>38</v>
      </c>
      <c r="I1452" s="416">
        <v>26</v>
      </c>
      <c r="J1452" s="416">
        <v>10</v>
      </c>
      <c r="K1452" s="416">
        <v>3</v>
      </c>
      <c r="L1452" s="416">
        <v>3</v>
      </c>
      <c r="M1452" s="416">
        <v>0</v>
      </c>
      <c r="N1452" s="416">
        <v>332</v>
      </c>
      <c r="O1452" s="416">
        <v>10</v>
      </c>
      <c r="P1452" s="416">
        <v>0</v>
      </c>
      <c r="Q1452" s="416">
        <v>0</v>
      </c>
      <c r="R1452" s="416">
        <v>0</v>
      </c>
      <c r="S1452" s="416">
        <v>0</v>
      </c>
      <c r="T1452" s="416">
        <v>0</v>
      </c>
      <c r="U1452" s="416">
        <v>0</v>
      </c>
      <c r="V1452" s="416">
        <v>0</v>
      </c>
      <c r="W1452" s="416">
        <v>0</v>
      </c>
      <c r="X1452" s="416">
        <v>0</v>
      </c>
      <c r="Y1452" s="416">
        <v>25</v>
      </c>
      <c r="Z1452" s="416">
        <v>0</v>
      </c>
      <c r="AA1452" s="416">
        <v>0</v>
      </c>
      <c r="AB1452" s="416">
        <v>0</v>
      </c>
      <c r="AC1452" s="416">
        <v>0</v>
      </c>
      <c r="AD1452" s="416">
        <v>0</v>
      </c>
      <c r="AE1452" s="416">
        <v>0</v>
      </c>
      <c r="AF1452" s="416">
        <v>0</v>
      </c>
      <c r="AG1452" s="416">
        <v>0</v>
      </c>
      <c r="AH1452" s="416">
        <v>0</v>
      </c>
      <c r="AI1452" s="416">
        <v>50</v>
      </c>
      <c r="AJ1452" s="416">
        <v>0</v>
      </c>
      <c r="AK1452" s="416">
        <v>0</v>
      </c>
      <c r="AL1452" s="416">
        <v>0</v>
      </c>
      <c r="AM1452" s="416">
        <v>0</v>
      </c>
      <c r="AN1452" s="416">
        <v>0</v>
      </c>
      <c r="AO1452" s="416">
        <v>0</v>
      </c>
      <c r="AP1452" s="416">
        <v>0</v>
      </c>
      <c r="AQ1452" s="416">
        <v>0</v>
      </c>
      <c r="AR1452" s="416">
        <v>0</v>
      </c>
      <c r="AS1452" s="416">
        <v>100</v>
      </c>
      <c r="AT1452" s="416">
        <v>185</v>
      </c>
      <c r="AU1452" s="416">
        <v>93</v>
      </c>
      <c r="AV1452" s="416">
        <v>42</v>
      </c>
      <c r="AW1452" s="416">
        <v>16</v>
      </c>
      <c r="AX1452" s="416">
        <v>7</v>
      </c>
      <c r="AY1452" s="416">
        <v>4</v>
      </c>
      <c r="AZ1452" s="416">
        <v>1</v>
      </c>
      <c r="BA1452" s="416">
        <v>0</v>
      </c>
      <c r="BB1452" s="416">
        <v>348</v>
      </c>
      <c r="BC1452" s="416">
        <v>0</v>
      </c>
      <c r="BD1452" s="416">
        <v>0</v>
      </c>
      <c r="BE1452" s="416">
        <v>0</v>
      </c>
      <c r="BF1452" s="416">
        <v>0</v>
      </c>
      <c r="BG1452" s="416">
        <v>0</v>
      </c>
      <c r="BH1452" s="416">
        <v>0</v>
      </c>
      <c r="BI1452" s="416">
        <v>0</v>
      </c>
      <c r="BJ1452" s="416">
        <v>0</v>
      </c>
      <c r="BK1452" s="416">
        <v>0</v>
      </c>
      <c r="BL1452" s="416">
        <v>0</v>
      </c>
      <c r="BM1452" s="416">
        <v>185</v>
      </c>
      <c r="BN1452" s="416">
        <v>93</v>
      </c>
      <c r="BO1452" s="416">
        <v>42</v>
      </c>
      <c r="BP1452" s="416">
        <v>16</v>
      </c>
      <c r="BQ1452" s="416">
        <v>7</v>
      </c>
      <c r="BR1452" s="416">
        <v>4</v>
      </c>
      <c r="BS1452" s="416">
        <v>1</v>
      </c>
      <c r="BT1452" s="416">
        <v>0</v>
      </c>
      <c r="BU1452" s="416">
        <v>348</v>
      </c>
      <c r="BV1452" s="416">
        <v>342</v>
      </c>
      <c r="BW1452" s="416">
        <v>188</v>
      </c>
      <c r="BX1452" s="416">
        <v>80</v>
      </c>
      <c r="BY1452" s="416">
        <v>42</v>
      </c>
      <c r="BZ1452" s="416">
        <v>17</v>
      </c>
      <c r="CA1452" s="416">
        <v>7</v>
      </c>
      <c r="CB1452" s="416">
        <v>4</v>
      </c>
      <c r="CC1452" s="416">
        <v>0</v>
      </c>
      <c r="CD1452" s="416">
        <v>680</v>
      </c>
      <c r="CE1452" s="416">
        <v>10</v>
      </c>
      <c r="CF1452" s="416">
        <v>0</v>
      </c>
      <c r="CG1452" s="416">
        <v>0</v>
      </c>
      <c r="CH1452" s="416">
        <v>0</v>
      </c>
      <c r="CI1452" s="416">
        <v>0</v>
      </c>
      <c r="CJ1452" s="416">
        <v>0</v>
      </c>
      <c r="CK1452" s="416">
        <v>0</v>
      </c>
      <c r="CL1452" s="416">
        <v>0</v>
      </c>
      <c r="CM1452" s="416">
        <v>0</v>
      </c>
      <c r="CN1452" s="416">
        <v>0</v>
      </c>
      <c r="CO1452" s="416">
        <v>25</v>
      </c>
      <c r="CP1452" s="416">
        <v>0</v>
      </c>
      <c r="CQ1452" s="416">
        <v>0</v>
      </c>
      <c r="CR1452" s="416">
        <v>0</v>
      </c>
      <c r="CS1452" s="416">
        <v>0</v>
      </c>
      <c r="CT1452" s="416">
        <v>0</v>
      </c>
      <c r="CU1452" s="416">
        <v>0</v>
      </c>
      <c r="CV1452" s="416">
        <v>0</v>
      </c>
      <c r="CW1452" s="416">
        <v>0</v>
      </c>
      <c r="CX1452" s="416">
        <v>0</v>
      </c>
      <c r="CY1452" s="416">
        <v>50</v>
      </c>
      <c r="CZ1452" s="416">
        <v>42</v>
      </c>
      <c r="DA1452" s="416">
        <v>26</v>
      </c>
      <c r="DB1452" s="416">
        <v>7</v>
      </c>
      <c r="DC1452" s="416">
        <v>3</v>
      </c>
      <c r="DD1452" s="416">
        <v>2</v>
      </c>
      <c r="DE1452" s="416">
        <v>3</v>
      </c>
      <c r="DF1452" s="416">
        <v>0</v>
      </c>
      <c r="DG1452" s="416">
        <v>0</v>
      </c>
      <c r="DH1452" s="416">
        <v>83</v>
      </c>
      <c r="DI1452" s="416">
        <v>0</v>
      </c>
      <c r="DJ1452" s="416">
        <v>0</v>
      </c>
      <c r="DK1452" s="416">
        <v>0</v>
      </c>
      <c r="DL1452" s="416">
        <v>0</v>
      </c>
      <c r="DM1452" s="416">
        <v>0</v>
      </c>
      <c r="DN1452" s="416">
        <v>0</v>
      </c>
      <c r="DO1452" s="416">
        <v>0</v>
      </c>
      <c r="DP1452" s="416">
        <v>0</v>
      </c>
      <c r="DQ1452" s="416">
        <v>0</v>
      </c>
      <c r="DR1452" s="416">
        <v>0</v>
      </c>
      <c r="DS1452" s="416">
        <v>42</v>
      </c>
      <c r="DT1452" s="416">
        <v>26</v>
      </c>
      <c r="DU1452" s="416">
        <v>7</v>
      </c>
      <c r="DV1452" s="416">
        <v>3</v>
      </c>
      <c r="DW1452" s="416">
        <v>2</v>
      </c>
      <c r="DX1452" s="416">
        <v>3</v>
      </c>
      <c r="DY1452" s="416">
        <v>0</v>
      </c>
      <c r="DZ1452" s="416">
        <v>0</v>
      </c>
      <c r="EA1452" s="416">
        <v>83</v>
      </c>
      <c r="EB1452" s="416">
        <v>0</v>
      </c>
      <c r="EC1452" s="416">
        <v>27</v>
      </c>
      <c r="ED1452" s="416">
        <v>25</v>
      </c>
      <c r="EE1452" s="416">
        <v>11</v>
      </c>
      <c r="EF1452" s="416">
        <v>7</v>
      </c>
      <c r="EG1452" s="416">
        <v>5</v>
      </c>
      <c r="EH1452" s="416">
        <v>1</v>
      </c>
      <c r="EI1452" s="416">
        <v>3</v>
      </c>
      <c r="EJ1452" s="416">
        <v>0</v>
      </c>
      <c r="EK1452" s="416">
        <v>79</v>
      </c>
      <c r="EL1452" s="416">
        <v>10</v>
      </c>
      <c r="EM1452" s="416">
        <v>0</v>
      </c>
      <c r="EN1452" s="416">
        <v>0</v>
      </c>
      <c r="EO1452" s="416">
        <v>0</v>
      </c>
      <c r="EP1452" s="416">
        <v>0</v>
      </c>
      <c r="EQ1452" s="416">
        <v>0</v>
      </c>
      <c r="ER1452" s="416">
        <v>0</v>
      </c>
      <c r="ES1452" s="416">
        <v>0</v>
      </c>
      <c r="ET1452" s="416">
        <v>0</v>
      </c>
      <c r="EU1452" s="416">
        <v>0</v>
      </c>
      <c r="EV1452" s="416">
        <v>50</v>
      </c>
      <c r="EW1452" s="416">
        <v>0</v>
      </c>
      <c r="EX1452" s="416">
        <v>0</v>
      </c>
      <c r="EY1452" s="416">
        <v>0</v>
      </c>
      <c r="EZ1452" s="416">
        <v>0</v>
      </c>
      <c r="FA1452" s="416">
        <v>0</v>
      </c>
      <c r="FB1452" s="416">
        <v>0</v>
      </c>
      <c r="FC1452" s="416">
        <v>0</v>
      </c>
      <c r="FD1452" s="416">
        <v>0</v>
      </c>
      <c r="FE1452" s="416">
        <v>0</v>
      </c>
      <c r="FF1452" s="416">
        <v>100</v>
      </c>
      <c r="FG1452" s="416">
        <v>0</v>
      </c>
      <c r="FH1452" s="416">
        <v>0</v>
      </c>
      <c r="FI1452" s="416">
        <v>0</v>
      </c>
      <c r="FJ1452" s="416">
        <v>0</v>
      </c>
      <c r="FK1452" s="416">
        <v>0</v>
      </c>
      <c r="FL1452" s="416">
        <v>0</v>
      </c>
      <c r="FM1452" s="416">
        <v>0</v>
      </c>
      <c r="FN1452" s="416">
        <v>0</v>
      </c>
      <c r="FO1452" s="416">
        <v>0</v>
      </c>
      <c r="FP1452" s="416">
        <v>0</v>
      </c>
      <c r="FQ1452" s="416">
        <v>0</v>
      </c>
      <c r="FR1452" s="416">
        <v>0</v>
      </c>
      <c r="FS1452" s="416">
        <v>0</v>
      </c>
      <c r="FT1452" s="416">
        <v>0</v>
      </c>
      <c r="FU1452" s="416">
        <v>0</v>
      </c>
      <c r="FV1452" s="416">
        <v>0</v>
      </c>
      <c r="FW1452" s="416">
        <v>0</v>
      </c>
      <c r="FX1452" s="416">
        <v>0</v>
      </c>
      <c r="FY1452" s="416">
        <v>0</v>
      </c>
      <c r="FZ1452" s="416">
        <v>27</v>
      </c>
      <c r="GA1452" s="416">
        <v>25</v>
      </c>
      <c r="GB1452" s="416">
        <v>11</v>
      </c>
      <c r="GC1452" s="416">
        <v>7</v>
      </c>
      <c r="GD1452" s="416">
        <v>5</v>
      </c>
      <c r="GE1452" s="416">
        <v>1</v>
      </c>
      <c r="GF1452" s="416">
        <v>3</v>
      </c>
      <c r="GG1452" s="416">
        <v>0</v>
      </c>
      <c r="GH1452" s="416">
        <v>79</v>
      </c>
    </row>
    <row r="1453" spans="1:190" x14ac:dyDescent="0.2">
      <c r="A1453" s="150" t="s">
        <v>229</v>
      </c>
      <c r="B1453" s="151" t="s">
        <v>276</v>
      </c>
      <c r="C1453" s="152" t="s">
        <v>277</v>
      </c>
      <c r="D1453" s="404" t="s">
        <v>228</v>
      </c>
      <c r="E1453" s="416">
        <v>0</v>
      </c>
      <c r="F1453" s="416">
        <v>155</v>
      </c>
      <c r="G1453" s="416">
        <v>227</v>
      </c>
      <c r="H1453" s="416">
        <v>224</v>
      </c>
      <c r="I1453" s="416">
        <v>144</v>
      </c>
      <c r="J1453" s="416">
        <v>61</v>
      </c>
      <c r="K1453" s="416">
        <v>26</v>
      </c>
      <c r="L1453" s="416">
        <v>15</v>
      </c>
      <c r="M1453" s="416">
        <v>0</v>
      </c>
      <c r="N1453" s="416">
        <v>852</v>
      </c>
      <c r="O1453" s="416">
        <v>10</v>
      </c>
      <c r="P1453" s="416">
        <v>0</v>
      </c>
      <c r="Q1453" s="416">
        <v>0</v>
      </c>
      <c r="R1453" s="416">
        <v>0</v>
      </c>
      <c r="S1453" s="416">
        <v>0</v>
      </c>
      <c r="T1453" s="416">
        <v>0</v>
      </c>
      <c r="U1453" s="416">
        <v>0</v>
      </c>
      <c r="V1453" s="416">
        <v>0</v>
      </c>
      <c r="W1453" s="416">
        <v>0</v>
      </c>
      <c r="X1453" s="416">
        <v>0</v>
      </c>
      <c r="Y1453" s="416">
        <v>25</v>
      </c>
      <c r="Z1453" s="416">
        <v>0</v>
      </c>
      <c r="AA1453" s="416">
        <v>0</v>
      </c>
      <c r="AB1453" s="416">
        <v>0</v>
      </c>
      <c r="AC1453" s="416">
        <v>0</v>
      </c>
      <c r="AD1453" s="416">
        <v>0</v>
      </c>
      <c r="AE1453" s="416">
        <v>0</v>
      </c>
      <c r="AF1453" s="416">
        <v>0</v>
      </c>
      <c r="AG1453" s="416">
        <v>0</v>
      </c>
      <c r="AH1453" s="416">
        <v>0</v>
      </c>
      <c r="AI1453" s="416">
        <v>50</v>
      </c>
      <c r="AJ1453" s="416">
        <v>0</v>
      </c>
      <c r="AK1453" s="416">
        <v>0</v>
      </c>
      <c r="AL1453" s="416">
        <v>0</v>
      </c>
      <c r="AM1453" s="416">
        <v>0</v>
      </c>
      <c r="AN1453" s="416">
        <v>0</v>
      </c>
      <c r="AO1453" s="416">
        <v>0</v>
      </c>
      <c r="AP1453" s="416">
        <v>0</v>
      </c>
      <c r="AQ1453" s="416">
        <v>0</v>
      </c>
      <c r="AR1453" s="416">
        <v>0</v>
      </c>
      <c r="AS1453" s="416">
        <v>100</v>
      </c>
      <c r="AT1453" s="416">
        <v>16</v>
      </c>
      <c r="AU1453" s="416">
        <v>39</v>
      </c>
      <c r="AV1453" s="416">
        <v>60</v>
      </c>
      <c r="AW1453" s="416">
        <v>30</v>
      </c>
      <c r="AX1453" s="416">
        <v>18</v>
      </c>
      <c r="AY1453" s="416">
        <v>14</v>
      </c>
      <c r="AZ1453" s="416">
        <v>6</v>
      </c>
      <c r="BA1453" s="416">
        <v>0</v>
      </c>
      <c r="BB1453" s="416">
        <v>183</v>
      </c>
      <c r="BC1453" s="416">
        <v>0</v>
      </c>
      <c r="BD1453" s="416">
        <v>0</v>
      </c>
      <c r="BE1453" s="416">
        <v>0</v>
      </c>
      <c r="BF1453" s="416">
        <v>0</v>
      </c>
      <c r="BG1453" s="416">
        <v>0</v>
      </c>
      <c r="BH1453" s="416">
        <v>0</v>
      </c>
      <c r="BI1453" s="416">
        <v>0</v>
      </c>
      <c r="BJ1453" s="416">
        <v>0</v>
      </c>
      <c r="BK1453" s="416">
        <v>0</v>
      </c>
      <c r="BL1453" s="416">
        <v>0</v>
      </c>
      <c r="BM1453" s="416">
        <v>16</v>
      </c>
      <c r="BN1453" s="416">
        <v>39</v>
      </c>
      <c r="BO1453" s="416">
        <v>60</v>
      </c>
      <c r="BP1453" s="416">
        <v>30</v>
      </c>
      <c r="BQ1453" s="416">
        <v>18</v>
      </c>
      <c r="BR1453" s="416">
        <v>14</v>
      </c>
      <c r="BS1453" s="416">
        <v>6</v>
      </c>
      <c r="BT1453" s="416">
        <v>0</v>
      </c>
      <c r="BU1453" s="416">
        <v>183</v>
      </c>
      <c r="BV1453" s="416">
        <v>171</v>
      </c>
      <c r="BW1453" s="416">
        <v>266</v>
      </c>
      <c r="BX1453" s="416">
        <v>284</v>
      </c>
      <c r="BY1453" s="416">
        <v>174</v>
      </c>
      <c r="BZ1453" s="416">
        <v>79</v>
      </c>
      <c r="CA1453" s="416">
        <v>40</v>
      </c>
      <c r="CB1453" s="416">
        <v>21</v>
      </c>
      <c r="CC1453" s="416">
        <v>0</v>
      </c>
      <c r="CD1453" s="416">
        <v>1035</v>
      </c>
      <c r="CE1453" s="416">
        <v>10</v>
      </c>
      <c r="CF1453" s="416">
        <v>0</v>
      </c>
      <c r="CG1453" s="416">
        <v>0</v>
      </c>
      <c r="CH1453" s="416">
        <v>0</v>
      </c>
      <c r="CI1453" s="416">
        <v>0</v>
      </c>
      <c r="CJ1453" s="416">
        <v>0</v>
      </c>
      <c r="CK1453" s="416">
        <v>0</v>
      </c>
      <c r="CL1453" s="416">
        <v>0</v>
      </c>
      <c r="CM1453" s="416">
        <v>0</v>
      </c>
      <c r="CN1453" s="416">
        <v>0</v>
      </c>
      <c r="CO1453" s="416">
        <v>25</v>
      </c>
      <c r="CP1453" s="416">
        <v>0</v>
      </c>
      <c r="CQ1453" s="416">
        <v>0</v>
      </c>
      <c r="CR1453" s="416">
        <v>0</v>
      </c>
      <c r="CS1453" s="416">
        <v>0</v>
      </c>
      <c r="CT1453" s="416">
        <v>0</v>
      </c>
      <c r="CU1453" s="416">
        <v>0</v>
      </c>
      <c r="CV1453" s="416">
        <v>0</v>
      </c>
      <c r="CW1453" s="416">
        <v>0</v>
      </c>
      <c r="CX1453" s="416">
        <v>0</v>
      </c>
      <c r="CY1453" s="416">
        <v>50</v>
      </c>
      <c r="CZ1453" s="416">
        <v>22</v>
      </c>
      <c r="DA1453" s="416">
        <v>15</v>
      </c>
      <c r="DB1453" s="416">
        <v>26</v>
      </c>
      <c r="DC1453" s="416">
        <v>15</v>
      </c>
      <c r="DD1453" s="416">
        <v>8</v>
      </c>
      <c r="DE1453" s="416">
        <v>6</v>
      </c>
      <c r="DF1453" s="416">
        <v>3</v>
      </c>
      <c r="DG1453" s="416">
        <v>1</v>
      </c>
      <c r="DH1453" s="416">
        <v>96</v>
      </c>
      <c r="DI1453" s="416">
        <v>0</v>
      </c>
      <c r="DJ1453" s="416">
        <v>0</v>
      </c>
      <c r="DK1453" s="416">
        <v>0</v>
      </c>
      <c r="DL1453" s="416">
        <v>0</v>
      </c>
      <c r="DM1453" s="416">
        <v>0</v>
      </c>
      <c r="DN1453" s="416">
        <v>0</v>
      </c>
      <c r="DO1453" s="416">
        <v>0</v>
      </c>
      <c r="DP1453" s="416">
        <v>0</v>
      </c>
      <c r="DQ1453" s="416">
        <v>0</v>
      </c>
      <c r="DR1453" s="416">
        <v>0</v>
      </c>
      <c r="DS1453" s="416">
        <v>22</v>
      </c>
      <c r="DT1453" s="416">
        <v>15</v>
      </c>
      <c r="DU1453" s="416">
        <v>26</v>
      </c>
      <c r="DV1453" s="416">
        <v>15</v>
      </c>
      <c r="DW1453" s="416">
        <v>8</v>
      </c>
      <c r="DX1453" s="416">
        <v>6</v>
      </c>
      <c r="DY1453" s="416">
        <v>3</v>
      </c>
      <c r="DZ1453" s="416">
        <v>1</v>
      </c>
      <c r="EA1453" s="416">
        <v>96</v>
      </c>
      <c r="EB1453" s="416">
        <v>0</v>
      </c>
      <c r="EC1453" s="416">
        <v>132</v>
      </c>
      <c r="ED1453" s="416">
        <v>255</v>
      </c>
      <c r="EE1453" s="416">
        <v>294</v>
      </c>
      <c r="EF1453" s="416">
        <v>198</v>
      </c>
      <c r="EG1453" s="416">
        <v>94</v>
      </c>
      <c r="EH1453" s="416">
        <v>46</v>
      </c>
      <c r="EI1453" s="416">
        <v>40</v>
      </c>
      <c r="EJ1453" s="416">
        <v>5</v>
      </c>
      <c r="EK1453" s="416">
        <v>1064</v>
      </c>
      <c r="EL1453" s="416">
        <v>10</v>
      </c>
      <c r="EM1453" s="416">
        <v>0</v>
      </c>
      <c r="EN1453" s="416">
        <v>0</v>
      </c>
      <c r="EO1453" s="416">
        <v>0</v>
      </c>
      <c r="EP1453" s="416">
        <v>0</v>
      </c>
      <c r="EQ1453" s="416">
        <v>0</v>
      </c>
      <c r="ER1453" s="416">
        <v>0</v>
      </c>
      <c r="ES1453" s="416">
        <v>0</v>
      </c>
      <c r="ET1453" s="416">
        <v>0</v>
      </c>
      <c r="EU1453" s="416">
        <v>0</v>
      </c>
      <c r="EV1453" s="416">
        <v>50</v>
      </c>
      <c r="EW1453" s="416">
        <v>0</v>
      </c>
      <c r="EX1453" s="416">
        <v>2</v>
      </c>
      <c r="EY1453" s="416">
        <v>1</v>
      </c>
      <c r="EZ1453" s="416">
        <v>1</v>
      </c>
      <c r="FA1453" s="416">
        <v>1</v>
      </c>
      <c r="FB1453" s="416">
        <v>1</v>
      </c>
      <c r="FC1453" s="416">
        <v>0</v>
      </c>
      <c r="FD1453" s="416">
        <v>0</v>
      </c>
      <c r="FE1453" s="416">
        <v>6</v>
      </c>
      <c r="FF1453" s="416">
        <v>100</v>
      </c>
      <c r="FG1453" s="416">
        <v>0</v>
      </c>
      <c r="FH1453" s="416">
        <v>0</v>
      </c>
      <c r="FI1453" s="416">
        <v>0</v>
      </c>
      <c r="FJ1453" s="416">
        <v>0</v>
      </c>
      <c r="FK1453" s="416">
        <v>0</v>
      </c>
      <c r="FL1453" s="416">
        <v>0</v>
      </c>
      <c r="FM1453" s="416">
        <v>0</v>
      </c>
      <c r="FN1453" s="416">
        <v>0</v>
      </c>
      <c r="FO1453" s="416">
        <v>0</v>
      </c>
      <c r="FP1453" s="416">
        <v>0</v>
      </c>
      <c r="FQ1453" s="416">
        <v>0</v>
      </c>
      <c r="FR1453" s="416">
        <v>0</v>
      </c>
      <c r="FS1453" s="416">
        <v>0</v>
      </c>
      <c r="FT1453" s="416">
        <v>0</v>
      </c>
      <c r="FU1453" s="416">
        <v>0</v>
      </c>
      <c r="FV1453" s="416">
        <v>0</v>
      </c>
      <c r="FW1453" s="416">
        <v>0</v>
      </c>
      <c r="FX1453" s="416">
        <v>0</v>
      </c>
      <c r="FY1453" s="416">
        <v>0</v>
      </c>
      <c r="FZ1453" s="416">
        <v>132</v>
      </c>
      <c r="GA1453" s="416">
        <v>257</v>
      </c>
      <c r="GB1453" s="416">
        <v>295</v>
      </c>
      <c r="GC1453" s="416">
        <v>199</v>
      </c>
      <c r="GD1453" s="416">
        <v>95</v>
      </c>
      <c r="GE1453" s="416">
        <v>47</v>
      </c>
      <c r="GF1453" s="416">
        <v>40</v>
      </c>
      <c r="GG1453" s="416">
        <v>5</v>
      </c>
      <c r="GH1453" s="416">
        <v>1070</v>
      </c>
    </row>
    <row r="1454" spans="1:190" x14ac:dyDescent="0.2">
      <c r="A1454" s="150" t="s">
        <v>231</v>
      </c>
      <c r="B1454" s="151" t="s">
        <v>276</v>
      </c>
      <c r="C1454" s="152" t="s">
        <v>278</v>
      </c>
      <c r="D1454" s="404" t="s">
        <v>230</v>
      </c>
      <c r="E1454" s="416">
        <v>0</v>
      </c>
      <c r="F1454" s="416">
        <v>0</v>
      </c>
      <c r="G1454" s="416">
        <v>0</v>
      </c>
      <c r="H1454" s="416">
        <v>0</v>
      </c>
      <c r="I1454" s="416">
        <v>0</v>
      </c>
      <c r="J1454" s="416">
        <v>0</v>
      </c>
      <c r="K1454" s="416">
        <v>0</v>
      </c>
      <c r="L1454" s="416">
        <v>0</v>
      </c>
      <c r="M1454" s="416">
        <v>0</v>
      </c>
      <c r="N1454" s="416">
        <v>0</v>
      </c>
      <c r="O1454" s="416">
        <v>10</v>
      </c>
      <c r="P1454" s="416">
        <v>0</v>
      </c>
      <c r="Q1454" s="416">
        <v>0</v>
      </c>
      <c r="R1454" s="416">
        <v>0</v>
      </c>
      <c r="S1454" s="416">
        <v>0</v>
      </c>
      <c r="T1454" s="416">
        <v>0</v>
      </c>
      <c r="U1454" s="416">
        <v>0</v>
      </c>
      <c r="V1454" s="416">
        <v>0</v>
      </c>
      <c r="W1454" s="416">
        <v>0</v>
      </c>
      <c r="X1454" s="416">
        <v>0</v>
      </c>
      <c r="Y1454" s="416">
        <v>25</v>
      </c>
      <c r="Z1454" s="416">
        <v>193</v>
      </c>
      <c r="AA1454" s="416">
        <v>79</v>
      </c>
      <c r="AB1454" s="416">
        <v>56</v>
      </c>
      <c r="AC1454" s="416">
        <v>43</v>
      </c>
      <c r="AD1454" s="416">
        <v>17</v>
      </c>
      <c r="AE1454" s="416">
        <v>5</v>
      </c>
      <c r="AF1454" s="416">
        <v>5</v>
      </c>
      <c r="AG1454" s="416">
        <v>0</v>
      </c>
      <c r="AH1454" s="416">
        <v>398</v>
      </c>
      <c r="AI1454" s="416">
        <v>50</v>
      </c>
      <c r="AJ1454" s="416">
        <v>215</v>
      </c>
      <c r="AK1454" s="416">
        <v>126</v>
      </c>
      <c r="AL1454" s="416">
        <v>41</v>
      </c>
      <c r="AM1454" s="416">
        <v>29</v>
      </c>
      <c r="AN1454" s="416">
        <v>15</v>
      </c>
      <c r="AO1454" s="416">
        <v>3</v>
      </c>
      <c r="AP1454" s="416">
        <v>1</v>
      </c>
      <c r="AQ1454" s="416">
        <v>0</v>
      </c>
      <c r="AR1454" s="416">
        <v>430</v>
      </c>
      <c r="AS1454" s="416">
        <v>100</v>
      </c>
      <c r="AT1454" s="416">
        <v>0</v>
      </c>
      <c r="AU1454" s="416">
        <v>0</v>
      </c>
      <c r="AV1454" s="416">
        <v>0</v>
      </c>
      <c r="AW1454" s="416">
        <v>0</v>
      </c>
      <c r="AX1454" s="416">
        <v>0</v>
      </c>
      <c r="AY1454" s="416">
        <v>0</v>
      </c>
      <c r="AZ1454" s="416">
        <v>0</v>
      </c>
      <c r="BA1454" s="416">
        <v>0</v>
      </c>
      <c r="BB1454" s="416">
        <v>0</v>
      </c>
      <c r="BC1454" s="416">
        <v>75</v>
      </c>
      <c r="BD1454" s="416">
        <v>41</v>
      </c>
      <c r="BE1454" s="416">
        <v>29</v>
      </c>
      <c r="BF1454" s="416">
        <v>21</v>
      </c>
      <c r="BG1454" s="416">
        <v>7</v>
      </c>
      <c r="BH1454" s="416">
        <v>4</v>
      </c>
      <c r="BI1454" s="416">
        <v>2</v>
      </c>
      <c r="BJ1454" s="416">
        <v>0</v>
      </c>
      <c r="BK1454" s="416">
        <v>0</v>
      </c>
      <c r="BL1454" s="416">
        <v>104</v>
      </c>
      <c r="BM1454" s="416">
        <v>449</v>
      </c>
      <c r="BN1454" s="416">
        <v>234</v>
      </c>
      <c r="BO1454" s="416">
        <v>118</v>
      </c>
      <c r="BP1454" s="416">
        <v>79</v>
      </c>
      <c r="BQ1454" s="416">
        <v>36</v>
      </c>
      <c r="BR1454" s="416">
        <v>10</v>
      </c>
      <c r="BS1454" s="416">
        <v>6</v>
      </c>
      <c r="BT1454" s="416">
        <v>0</v>
      </c>
      <c r="BU1454" s="416">
        <v>932</v>
      </c>
      <c r="BV1454" s="416">
        <v>449</v>
      </c>
      <c r="BW1454" s="416">
        <v>234</v>
      </c>
      <c r="BX1454" s="416">
        <v>118</v>
      </c>
      <c r="BY1454" s="416">
        <v>79</v>
      </c>
      <c r="BZ1454" s="416">
        <v>36</v>
      </c>
      <c r="CA1454" s="416">
        <v>10</v>
      </c>
      <c r="CB1454" s="416">
        <v>6</v>
      </c>
      <c r="CC1454" s="416">
        <v>0</v>
      </c>
      <c r="CD1454" s="416">
        <v>932</v>
      </c>
      <c r="CE1454" s="416">
        <v>10</v>
      </c>
      <c r="CF1454" s="416">
        <v>0</v>
      </c>
      <c r="CG1454" s="416">
        <v>0</v>
      </c>
      <c r="CH1454" s="416">
        <v>0</v>
      </c>
      <c r="CI1454" s="416">
        <v>0</v>
      </c>
      <c r="CJ1454" s="416">
        <v>0</v>
      </c>
      <c r="CK1454" s="416">
        <v>0</v>
      </c>
      <c r="CL1454" s="416">
        <v>0</v>
      </c>
      <c r="CM1454" s="416">
        <v>0</v>
      </c>
      <c r="CN1454" s="416">
        <v>0</v>
      </c>
      <c r="CO1454" s="416">
        <v>25</v>
      </c>
      <c r="CP1454" s="416">
        <v>0</v>
      </c>
      <c r="CQ1454" s="416">
        <v>0</v>
      </c>
      <c r="CR1454" s="416">
        <v>0</v>
      </c>
      <c r="CS1454" s="416">
        <v>0</v>
      </c>
      <c r="CT1454" s="416">
        <v>0</v>
      </c>
      <c r="CU1454" s="416">
        <v>0</v>
      </c>
      <c r="CV1454" s="416">
        <v>0</v>
      </c>
      <c r="CW1454" s="416">
        <v>0</v>
      </c>
      <c r="CX1454" s="416">
        <v>0</v>
      </c>
      <c r="CY1454" s="416">
        <v>50</v>
      </c>
      <c r="CZ1454" s="416">
        <v>95</v>
      </c>
      <c r="DA1454" s="416">
        <v>32</v>
      </c>
      <c r="DB1454" s="416">
        <v>21</v>
      </c>
      <c r="DC1454" s="416">
        <v>23</v>
      </c>
      <c r="DD1454" s="416">
        <v>7</v>
      </c>
      <c r="DE1454" s="416">
        <v>4</v>
      </c>
      <c r="DF1454" s="416">
        <v>4</v>
      </c>
      <c r="DG1454" s="416">
        <v>2</v>
      </c>
      <c r="DH1454" s="416">
        <v>188</v>
      </c>
      <c r="DI1454" s="416">
        <v>0</v>
      </c>
      <c r="DJ1454" s="416">
        <v>0</v>
      </c>
      <c r="DK1454" s="416">
        <v>0</v>
      </c>
      <c r="DL1454" s="416">
        <v>0</v>
      </c>
      <c r="DM1454" s="416">
        <v>0</v>
      </c>
      <c r="DN1454" s="416">
        <v>0</v>
      </c>
      <c r="DO1454" s="416">
        <v>0</v>
      </c>
      <c r="DP1454" s="416">
        <v>0</v>
      </c>
      <c r="DQ1454" s="416">
        <v>0</v>
      </c>
      <c r="DR1454" s="416">
        <v>0</v>
      </c>
      <c r="DS1454" s="416">
        <v>95</v>
      </c>
      <c r="DT1454" s="416">
        <v>32</v>
      </c>
      <c r="DU1454" s="416">
        <v>21</v>
      </c>
      <c r="DV1454" s="416">
        <v>23</v>
      </c>
      <c r="DW1454" s="416">
        <v>7</v>
      </c>
      <c r="DX1454" s="416">
        <v>4</v>
      </c>
      <c r="DY1454" s="416">
        <v>4</v>
      </c>
      <c r="DZ1454" s="416">
        <v>2</v>
      </c>
      <c r="EA1454" s="416">
        <v>188</v>
      </c>
      <c r="EB1454" s="416">
        <v>0</v>
      </c>
      <c r="EC1454" s="416">
        <v>0</v>
      </c>
      <c r="ED1454" s="416">
        <v>0</v>
      </c>
      <c r="EE1454" s="416">
        <v>0</v>
      </c>
      <c r="EF1454" s="416">
        <v>0</v>
      </c>
      <c r="EG1454" s="416">
        <v>0</v>
      </c>
      <c r="EH1454" s="416">
        <v>0</v>
      </c>
      <c r="EI1454" s="416">
        <v>0</v>
      </c>
      <c r="EJ1454" s="416">
        <v>0</v>
      </c>
      <c r="EK1454" s="416">
        <v>0</v>
      </c>
      <c r="EL1454" s="416">
        <v>10</v>
      </c>
      <c r="EM1454" s="416">
        <v>215</v>
      </c>
      <c r="EN1454" s="416">
        <v>128</v>
      </c>
      <c r="EO1454" s="416">
        <v>76</v>
      </c>
      <c r="EP1454" s="416">
        <v>46</v>
      </c>
      <c r="EQ1454" s="416">
        <v>27</v>
      </c>
      <c r="ER1454" s="416">
        <v>10</v>
      </c>
      <c r="ES1454" s="416">
        <v>5</v>
      </c>
      <c r="ET1454" s="416">
        <v>4</v>
      </c>
      <c r="EU1454" s="416">
        <v>511</v>
      </c>
      <c r="EV1454" s="416">
        <v>50</v>
      </c>
      <c r="EW1454" s="416">
        <v>3</v>
      </c>
      <c r="EX1454" s="416">
        <v>5</v>
      </c>
      <c r="EY1454" s="416">
        <v>1</v>
      </c>
      <c r="EZ1454" s="416">
        <v>2</v>
      </c>
      <c r="FA1454" s="416">
        <v>1</v>
      </c>
      <c r="FB1454" s="416">
        <v>0</v>
      </c>
      <c r="FC1454" s="416">
        <v>0</v>
      </c>
      <c r="FD1454" s="416">
        <v>0</v>
      </c>
      <c r="FE1454" s="416">
        <v>12</v>
      </c>
      <c r="FF1454" s="416">
        <v>100</v>
      </c>
      <c r="FG1454" s="416">
        <v>0</v>
      </c>
      <c r="FH1454" s="416">
        <v>0</v>
      </c>
      <c r="FI1454" s="416">
        <v>0</v>
      </c>
      <c r="FJ1454" s="416">
        <v>0</v>
      </c>
      <c r="FK1454" s="416">
        <v>0</v>
      </c>
      <c r="FL1454" s="416">
        <v>0</v>
      </c>
      <c r="FM1454" s="416">
        <v>0</v>
      </c>
      <c r="FN1454" s="416">
        <v>0</v>
      </c>
      <c r="FO1454" s="416">
        <v>0</v>
      </c>
      <c r="FP1454" s="416">
        <v>0</v>
      </c>
      <c r="FQ1454" s="416">
        <v>0</v>
      </c>
      <c r="FR1454" s="416">
        <v>0</v>
      </c>
      <c r="FS1454" s="416">
        <v>0</v>
      </c>
      <c r="FT1454" s="416">
        <v>0</v>
      </c>
      <c r="FU1454" s="416">
        <v>0</v>
      </c>
      <c r="FV1454" s="416">
        <v>0</v>
      </c>
      <c r="FW1454" s="416">
        <v>0</v>
      </c>
      <c r="FX1454" s="416">
        <v>0</v>
      </c>
      <c r="FY1454" s="416">
        <v>0</v>
      </c>
      <c r="FZ1454" s="416">
        <v>218</v>
      </c>
      <c r="GA1454" s="416">
        <v>133</v>
      </c>
      <c r="GB1454" s="416">
        <v>77</v>
      </c>
      <c r="GC1454" s="416">
        <v>48</v>
      </c>
      <c r="GD1454" s="416">
        <v>28</v>
      </c>
      <c r="GE1454" s="416">
        <v>10</v>
      </c>
      <c r="GF1454" s="416">
        <v>5</v>
      </c>
      <c r="GG1454" s="416">
        <v>4</v>
      </c>
      <c r="GH1454" s="416">
        <v>523</v>
      </c>
    </row>
    <row r="1455" spans="1:190" x14ac:dyDescent="0.2">
      <c r="A1455" s="150" t="s">
        <v>233</v>
      </c>
      <c r="B1455" s="151" t="s">
        <v>276</v>
      </c>
      <c r="C1455" s="152" t="s">
        <v>69</v>
      </c>
      <c r="D1455" s="404" t="s">
        <v>232</v>
      </c>
      <c r="E1455" s="416">
        <v>0</v>
      </c>
      <c r="F1455" s="416">
        <v>55</v>
      </c>
      <c r="G1455" s="416">
        <v>112</v>
      </c>
      <c r="H1455" s="416">
        <v>133</v>
      </c>
      <c r="I1455" s="416">
        <v>64</v>
      </c>
      <c r="J1455" s="416">
        <v>34</v>
      </c>
      <c r="K1455" s="416">
        <v>13</v>
      </c>
      <c r="L1455" s="416">
        <v>11</v>
      </c>
      <c r="M1455" s="416">
        <v>1</v>
      </c>
      <c r="N1455" s="416">
        <v>423</v>
      </c>
      <c r="O1455" s="416">
        <v>10</v>
      </c>
      <c r="P1455" s="416">
        <v>0</v>
      </c>
      <c r="Q1455" s="416">
        <v>0</v>
      </c>
      <c r="R1455" s="416">
        <v>0</v>
      </c>
      <c r="S1455" s="416">
        <v>0</v>
      </c>
      <c r="T1455" s="416">
        <v>0</v>
      </c>
      <c r="U1455" s="416">
        <v>0</v>
      </c>
      <c r="V1455" s="416">
        <v>0</v>
      </c>
      <c r="W1455" s="416">
        <v>0</v>
      </c>
      <c r="X1455" s="416">
        <v>0</v>
      </c>
      <c r="Y1455" s="416">
        <v>25</v>
      </c>
      <c r="Z1455" s="416">
        <v>0</v>
      </c>
      <c r="AA1455" s="416">
        <v>0</v>
      </c>
      <c r="AB1455" s="416">
        <v>0</v>
      </c>
      <c r="AC1455" s="416">
        <v>0</v>
      </c>
      <c r="AD1455" s="416">
        <v>0</v>
      </c>
      <c r="AE1455" s="416">
        <v>0</v>
      </c>
      <c r="AF1455" s="416">
        <v>0</v>
      </c>
      <c r="AG1455" s="416">
        <v>0</v>
      </c>
      <c r="AH1455" s="416">
        <v>0</v>
      </c>
      <c r="AI1455" s="416">
        <v>50</v>
      </c>
      <c r="AJ1455" s="416">
        <v>1</v>
      </c>
      <c r="AK1455" s="416">
        <v>0</v>
      </c>
      <c r="AL1455" s="416">
        <v>0</v>
      </c>
      <c r="AM1455" s="416">
        <v>0</v>
      </c>
      <c r="AN1455" s="416">
        <v>0</v>
      </c>
      <c r="AO1455" s="416">
        <v>0</v>
      </c>
      <c r="AP1455" s="416">
        <v>0</v>
      </c>
      <c r="AQ1455" s="416">
        <v>0</v>
      </c>
      <c r="AR1455" s="416">
        <v>1</v>
      </c>
      <c r="AS1455" s="416">
        <v>100</v>
      </c>
      <c r="AT1455" s="416">
        <v>11</v>
      </c>
      <c r="AU1455" s="416">
        <v>16</v>
      </c>
      <c r="AV1455" s="416">
        <v>18</v>
      </c>
      <c r="AW1455" s="416">
        <v>7</v>
      </c>
      <c r="AX1455" s="416">
        <v>4</v>
      </c>
      <c r="AY1455" s="416">
        <v>1</v>
      </c>
      <c r="AZ1455" s="416">
        <v>0</v>
      </c>
      <c r="BA1455" s="416">
        <v>0</v>
      </c>
      <c r="BB1455" s="416">
        <v>57</v>
      </c>
      <c r="BC1455" s="416">
        <v>0</v>
      </c>
      <c r="BD1455" s="416">
        <v>0</v>
      </c>
      <c r="BE1455" s="416">
        <v>0</v>
      </c>
      <c r="BF1455" s="416">
        <v>0</v>
      </c>
      <c r="BG1455" s="416">
        <v>0</v>
      </c>
      <c r="BH1455" s="416">
        <v>0</v>
      </c>
      <c r="BI1455" s="416">
        <v>0</v>
      </c>
      <c r="BJ1455" s="416">
        <v>0</v>
      </c>
      <c r="BK1455" s="416">
        <v>0</v>
      </c>
      <c r="BL1455" s="416">
        <v>0</v>
      </c>
      <c r="BM1455" s="416">
        <v>12</v>
      </c>
      <c r="BN1455" s="416">
        <v>16</v>
      </c>
      <c r="BO1455" s="416">
        <v>18</v>
      </c>
      <c r="BP1455" s="416">
        <v>7</v>
      </c>
      <c r="BQ1455" s="416">
        <v>4</v>
      </c>
      <c r="BR1455" s="416">
        <v>1</v>
      </c>
      <c r="BS1455" s="416">
        <v>0</v>
      </c>
      <c r="BT1455" s="416">
        <v>0</v>
      </c>
      <c r="BU1455" s="416">
        <v>58</v>
      </c>
      <c r="BV1455" s="416">
        <v>67</v>
      </c>
      <c r="BW1455" s="416">
        <v>128</v>
      </c>
      <c r="BX1455" s="416">
        <v>151</v>
      </c>
      <c r="BY1455" s="416">
        <v>71</v>
      </c>
      <c r="BZ1455" s="416">
        <v>38</v>
      </c>
      <c r="CA1455" s="416">
        <v>14</v>
      </c>
      <c r="CB1455" s="416">
        <v>11</v>
      </c>
      <c r="CC1455" s="416">
        <v>1</v>
      </c>
      <c r="CD1455" s="416">
        <v>481</v>
      </c>
      <c r="CE1455" s="416">
        <v>10</v>
      </c>
      <c r="CF1455" s="416">
        <v>0</v>
      </c>
      <c r="CG1455" s="416">
        <v>0</v>
      </c>
      <c r="CH1455" s="416">
        <v>0</v>
      </c>
      <c r="CI1455" s="416">
        <v>0</v>
      </c>
      <c r="CJ1455" s="416">
        <v>0</v>
      </c>
      <c r="CK1455" s="416">
        <v>0</v>
      </c>
      <c r="CL1455" s="416">
        <v>0</v>
      </c>
      <c r="CM1455" s="416">
        <v>0</v>
      </c>
      <c r="CN1455" s="416">
        <v>0</v>
      </c>
      <c r="CO1455" s="416">
        <v>25</v>
      </c>
      <c r="CP1455" s="416">
        <v>0</v>
      </c>
      <c r="CQ1455" s="416">
        <v>0</v>
      </c>
      <c r="CR1455" s="416">
        <v>0</v>
      </c>
      <c r="CS1455" s="416">
        <v>0</v>
      </c>
      <c r="CT1455" s="416">
        <v>0</v>
      </c>
      <c r="CU1455" s="416">
        <v>0</v>
      </c>
      <c r="CV1455" s="416">
        <v>0</v>
      </c>
      <c r="CW1455" s="416">
        <v>0</v>
      </c>
      <c r="CX1455" s="416">
        <v>0</v>
      </c>
      <c r="CY1455" s="416">
        <v>50</v>
      </c>
      <c r="CZ1455" s="416">
        <v>0</v>
      </c>
      <c r="DA1455" s="416">
        <v>0</v>
      </c>
      <c r="DB1455" s="416">
        <v>0</v>
      </c>
      <c r="DC1455" s="416">
        <v>0</v>
      </c>
      <c r="DD1455" s="416">
        <v>0</v>
      </c>
      <c r="DE1455" s="416">
        <v>0</v>
      </c>
      <c r="DF1455" s="416">
        <v>0</v>
      </c>
      <c r="DG1455" s="416">
        <v>0</v>
      </c>
      <c r="DH1455" s="416">
        <v>0</v>
      </c>
      <c r="DI1455" s="416">
        <v>0</v>
      </c>
      <c r="DJ1455" s="416">
        <v>0</v>
      </c>
      <c r="DK1455" s="416">
        <v>0</v>
      </c>
      <c r="DL1455" s="416">
        <v>0</v>
      </c>
      <c r="DM1455" s="416">
        <v>0</v>
      </c>
      <c r="DN1455" s="416">
        <v>0</v>
      </c>
      <c r="DO1455" s="416">
        <v>0</v>
      </c>
      <c r="DP1455" s="416">
        <v>0</v>
      </c>
      <c r="DQ1455" s="416">
        <v>0</v>
      </c>
      <c r="DR1455" s="416">
        <v>0</v>
      </c>
      <c r="DS1455" s="416">
        <v>0</v>
      </c>
      <c r="DT1455" s="416">
        <v>0</v>
      </c>
      <c r="DU1455" s="416">
        <v>0</v>
      </c>
      <c r="DV1455" s="416">
        <v>0</v>
      </c>
      <c r="DW1455" s="416">
        <v>0</v>
      </c>
      <c r="DX1455" s="416">
        <v>0</v>
      </c>
      <c r="DY1455" s="416">
        <v>0</v>
      </c>
      <c r="DZ1455" s="416">
        <v>0</v>
      </c>
      <c r="EA1455" s="416">
        <v>0</v>
      </c>
      <c r="EB1455" s="416">
        <v>0</v>
      </c>
      <c r="EC1455" s="416">
        <v>0</v>
      </c>
      <c r="ED1455" s="416">
        <v>0</v>
      </c>
      <c r="EE1455" s="416">
        <v>0</v>
      </c>
      <c r="EF1455" s="416">
        <v>0</v>
      </c>
      <c r="EG1455" s="416">
        <v>0</v>
      </c>
      <c r="EH1455" s="416">
        <v>0</v>
      </c>
      <c r="EI1455" s="416">
        <v>0</v>
      </c>
      <c r="EJ1455" s="416">
        <v>0</v>
      </c>
      <c r="EK1455" s="416">
        <v>0</v>
      </c>
      <c r="EL1455" s="416">
        <v>10</v>
      </c>
      <c r="EM1455" s="416">
        <v>5</v>
      </c>
      <c r="EN1455" s="416">
        <v>7</v>
      </c>
      <c r="EO1455" s="416">
        <v>9</v>
      </c>
      <c r="EP1455" s="416">
        <v>4</v>
      </c>
      <c r="EQ1455" s="416">
        <v>2</v>
      </c>
      <c r="ER1455" s="416">
        <v>2</v>
      </c>
      <c r="ES1455" s="416">
        <v>4</v>
      </c>
      <c r="ET1455" s="416">
        <v>0</v>
      </c>
      <c r="EU1455" s="416">
        <v>33</v>
      </c>
      <c r="EV1455" s="416">
        <v>50</v>
      </c>
      <c r="EW1455" s="416">
        <v>40</v>
      </c>
      <c r="EX1455" s="416">
        <v>1</v>
      </c>
      <c r="EY1455" s="416">
        <v>3</v>
      </c>
      <c r="EZ1455" s="416">
        <v>0</v>
      </c>
      <c r="FA1455" s="416">
        <v>0</v>
      </c>
      <c r="FB1455" s="416">
        <v>0</v>
      </c>
      <c r="FC1455" s="416">
        <v>0</v>
      </c>
      <c r="FD1455" s="416">
        <v>0</v>
      </c>
      <c r="FE1455" s="416">
        <v>44</v>
      </c>
      <c r="FF1455" s="416">
        <v>100</v>
      </c>
      <c r="FG1455" s="416">
        <v>0</v>
      </c>
      <c r="FH1455" s="416">
        <v>0</v>
      </c>
      <c r="FI1455" s="416">
        <v>0</v>
      </c>
      <c r="FJ1455" s="416">
        <v>0</v>
      </c>
      <c r="FK1455" s="416">
        <v>0</v>
      </c>
      <c r="FL1455" s="416">
        <v>0</v>
      </c>
      <c r="FM1455" s="416">
        <v>0</v>
      </c>
      <c r="FN1455" s="416">
        <v>0</v>
      </c>
      <c r="FO1455" s="416">
        <v>0</v>
      </c>
      <c r="FP1455" s="416">
        <v>0</v>
      </c>
      <c r="FQ1455" s="416">
        <v>0</v>
      </c>
      <c r="FR1455" s="416">
        <v>0</v>
      </c>
      <c r="FS1455" s="416">
        <v>0</v>
      </c>
      <c r="FT1455" s="416">
        <v>0</v>
      </c>
      <c r="FU1455" s="416">
        <v>0</v>
      </c>
      <c r="FV1455" s="416">
        <v>0</v>
      </c>
      <c r="FW1455" s="416">
        <v>0</v>
      </c>
      <c r="FX1455" s="416">
        <v>0</v>
      </c>
      <c r="FY1455" s="416">
        <v>0</v>
      </c>
      <c r="FZ1455" s="416">
        <v>45</v>
      </c>
      <c r="GA1455" s="416">
        <v>8</v>
      </c>
      <c r="GB1455" s="416">
        <v>12</v>
      </c>
      <c r="GC1455" s="416">
        <v>4</v>
      </c>
      <c r="GD1455" s="416">
        <v>2</v>
      </c>
      <c r="GE1455" s="416">
        <v>2</v>
      </c>
      <c r="GF1455" s="416">
        <v>4</v>
      </c>
      <c r="GG1455" s="416">
        <v>0</v>
      </c>
      <c r="GH1455" s="416">
        <v>77</v>
      </c>
    </row>
    <row r="1456" spans="1:190" x14ac:dyDescent="0.2">
      <c r="A1456" s="150" t="s">
        <v>98</v>
      </c>
      <c r="B1456" s="151" t="s">
        <v>284</v>
      </c>
      <c r="C1456" s="152" t="s">
        <v>69</v>
      </c>
      <c r="D1456" s="404" t="s">
        <v>97</v>
      </c>
      <c r="E1456" s="416">
        <v>0</v>
      </c>
      <c r="F1456" s="416">
        <v>249</v>
      </c>
      <c r="G1456" s="416">
        <v>404</v>
      </c>
      <c r="H1456" s="416">
        <v>319</v>
      </c>
      <c r="I1456" s="416">
        <v>189</v>
      </c>
      <c r="J1456" s="416">
        <v>104</v>
      </c>
      <c r="K1456" s="416">
        <v>51</v>
      </c>
      <c r="L1456" s="416">
        <v>42</v>
      </c>
      <c r="M1456" s="416">
        <v>8</v>
      </c>
      <c r="N1456" s="416">
        <v>1366</v>
      </c>
      <c r="O1456" s="416">
        <v>10</v>
      </c>
      <c r="P1456" s="416">
        <v>0</v>
      </c>
      <c r="Q1456" s="416">
        <v>0</v>
      </c>
      <c r="R1456" s="416">
        <v>0</v>
      </c>
      <c r="S1456" s="416">
        <v>0</v>
      </c>
      <c r="T1456" s="416">
        <v>0</v>
      </c>
      <c r="U1456" s="416">
        <v>0</v>
      </c>
      <c r="V1456" s="416">
        <v>0</v>
      </c>
      <c r="W1456" s="416">
        <v>0</v>
      </c>
      <c r="X1456" s="416">
        <v>0</v>
      </c>
      <c r="Y1456" s="416">
        <v>25</v>
      </c>
      <c r="Z1456" s="416">
        <v>0</v>
      </c>
      <c r="AA1456" s="416">
        <v>0</v>
      </c>
      <c r="AB1456" s="416">
        <v>0</v>
      </c>
      <c r="AC1456" s="416">
        <v>0</v>
      </c>
      <c r="AD1456" s="416">
        <v>0</v>
      </c>
      <c r="AE1456" s="416">
        <v>0</v>
      </c>
      <c r="AF1456" s="416">
        <v>0</v>
      </c>
      <c r="AG1456" s="416">
        <v>0</v>
      </c>
      <c r="AH1456" s="416">
        <v>0</v>
      </c>
      <c r="AI1456" s="416">
        <v>50</v>
      </c>
      <c r="AJ1456" s="416">
        <v>0</v>
      </c>
      <c r="AK1456" s="416">
        <v>0</v>
      </c>
      <c r="AL1456" s="416">
        <v>0</v>
      </c>
      <c r="AM1456" s="416">
        <v>0</v>
      </c>
      <c r="AN1456" s="416">
        <v>0</v>
      </c>
      <c r="AO1456" s="416">
        <v>0</v>
      </c>
      <c r="AP1456" s="416">
        <v>0</v>
      </c>
      <c r="AQ1456" s="416">
        <v>0</v>
      </c>
      <c r="AR1456" s="416">
        <v>0</v>
      </c>
      <c r="AS1456" s="416">
        <v>100</v>
      </c>
      <c r="AT1456" s="416">
        <v>0</v>
      </c>
      <c r="AU1456" s="416">
        <v>0</v>
      </c>
      <c r="AV1456" s="416">
        <v>0</v>
      </c>
      <c r="AW1456" s="416">
        <v>0</v>
      </c>
      <c r="AX1456" s="416">
        <v>0</v>
      </c>
      <c r="AY1456" s="416">
        <v>0</v>
      </c>
      <c r="AZ1456" s="416">
        <v>0</v>
      </c>
      <c r="BA1456" s="416">
        <v>0</v>
      </c>
      <c r="BB1456" s="416">
        <v>0</v>
      </c>
      <c r="BC1456" s="416">
        <v>0</v>
      </c>
      <c r="BD1456" s="416">
        <v>0</v>
      </c>
      <c r="BE1456" s="416">
        <v>0</v>
      </c>
      <c r="BF1456" s="416">
        <v>0</v>
      </c>
      <c r="BG1456" s="416">
        <v>0</v>
      </c>
      <c r="BH1456" s="416">
        <v>0</v>
      </c>
      <c r="BI1456" s="416">
        <v>0</v>
      </c>
      <c r="BJ1456" s="416">
        <v>0</v>
      </c>
      <c r="BK1456" s="416">
        <v>0</v>
      </c>
      <c r="BL1456" s="416">
        <v>0</v>
      </c>
      <c r="BM1456" s="416">
        <v>0</v>
      </c>
      <c r="BN1456" s="416">
        <v>0</v>
      </c>
      <c r="BO1456" s="416">
        <v>0</v>
      </c>
      <c r="BP1456" s="416">
        <v>0</v>
      </c>
      <c r="BQ1456" s="416">
        <v>0</v>
      </c>
      <c r="BR1456" s="416">
        <v>0</v>
      </c>
      <c r="BS1456" s="416">
        <v>0</v>
      </c>
      <c r="BT1456" s="416">
        <v>0</v>
      </c>
      <c r="BU1456" s="416">
        <v>0</v>
      </c>
      <c r="BV1456" s="416">
        <v>249</v>
      </c>
      <c r="BW1456" s="416">
        <v>404</v>
      </c>
      <c r="BX1456" s="416">
        <v>319</v>
      </c>
      <c r="BY1456" s="416">
        <v>189</v>
      </c>
      <c r="BZ1456" s="416">
        <v>104</v>
      </c>
      <c r="CA1456" s="416">
        <v>51</v>
      </c>
      <c r="CB1456" s="416">
        <v>42</v>
      </c>
      <c r="CC1456" s="416">
        <v>8</v>
      </c>
      <c r="CD1456" s="416">
        <v>1366</v>
      </c>
      <c r="CE1456" s="416">
        <v>10</v>
      </c>
      <c r="CF1456" s="416">
        <v>0</v>
      </c>
      <c r="CG1456" s="416">
        <v>0</v>
      </c>
      <c r="CH1456" s="416">
        <v>0</v>
      </c>
      <c r="CI1456" s="416">
        <v>0</v>
      </c>
      <c r="CJ1456" s="416">
        <v>0</v>
      </c>
      <c r="CK1456" s="416">
        <v>0</v>
      </c>
      <c r="CL1456" s="416">
        <v>0</v>
      </c>
      <c r="CM1456" s="416">
        <v>0</v>
      </c>
      <c r="CN1456" s="416">
        <v>0</v>
      </c>
      <c r="CO1456" s="416">
        <v>25</v>
      </c>
      <c r="CP1456" s="416">
        <v>0</v>
      </c>
      <c r="CQ1456" s="416">
        <v>0</v>
      </c>
      <c r="CR1456" s="416">
        <v>0</v>
      </c>
      <c r="CS1456" s="416">
        <v>0</v>
      </c>
      <c r="CT1456" s="416">
        <v>0</v>
      </c>
      <c r="CU1456" s="416">
        <v>0</v>
      </c>
      <c r="CV1456" s="416">
        <v>0</v>
      </c>
      <c r="CW1456" s="416">
        <v>0</v>
      </c>
      <c r="CX1456" s="416">
        <v>0</v>
      </c>
      <c r="CY1456" s="416">
        <v>50</v>
      </c>
      <c r="CZ1456" s="416">
        <v>63</v>
      </c>
      <c r="DA1456" s="416">
        <v>44</v>
      </c>
      <c r="DB1456" s="416">
        <v>26</v>
      </c>
      <c r="DC1456" s="416">
        <v>20</v>
      </c>
      <c r="DD1456" s="416">
        <v>17</v>
      </c>
      <c r="DE1456" s="416">
        <v>12</v>
      </c>
      <c r="DF1456" s="416">
        <v>11</v>
      </c>
      <c r="DG1456" s="416">
        <v>0</v>
      </c>
      <c r="DH1456" s="416">
        <v>193</v>
      </c>
      <c r="DI1456" s="416">
        <v>0</v>
      </c>
      <c r="DJ1456" s="416">
        <v>0</v>
      </c>
      <c r="DK1456" s="416">
        <v>0</v>
      </c>
      <c r="DL1456" s="416">
        <v>0</v>
      </c>
      <c r="DM1456" s="416">
        <v>0</v>
      </c>
      <c r="DN1456" s="416">
        <v>0</v>
      </c>
      <c r="DO1456" s="416">
        <v>0</v>
      </c>
      <c r="DP1456" s="416">
        <v>0</v>
      </c>
      <c r="DQ1456" s="416">
        <v>0</v>
      </c>
      <c r="DR1456" s="416">
        <v>0</v>
      </c>
      <c r="DS1456" s="416">
        <v>63</v>
      </c>
      <c r="DT1456" s="416">
        <v>44</v>
      </c>
      <c r="DU1456" s="416">
        <v>26</v>
      </c>
      <c r="DV1456" s="416">
        <v>20</v>
      </c>
      <c r="DW1456" s="416">
        <v>17</v>
      </c>
      <c r="DX1456" s="416">
        <v>12</v>
      </c>
      <c r="DY1456" s="416">
        <v>11</v>
      </c>
      <c r="DZ1456" s="416">
        <v>0</v>
      </c>
      <c r="EA1456" s="416">
        <v>193</v>
      </c>
      <c r="EB1456" s="416">
        <v>0</v>
      </c>
      <c r="EC1456" s="416">
        <v>48</v>
      </c>
      <c r="ED1456" s="416">
        <v>58</v>
      </c>
      <c r="EE1456" s="416">
        <v>72</v>
      </c>
      <c r="EF1456" s="416">
        <v>40</v>
      </c>
      <c r="EG1456" s="416">
        <v>26</v>
      </c>
      <c r="EH1456" s="416">
        <v>18</v>
      </c>
      <c r="EI1456" s="416">
        <v>17</v>
      </c>
      <c r="EJ1456" s="416">
        <v>4</v>
      </c>
      <c r="EK1456" s="416">
        <v>283</v>
      </c>
      <c r="EL1456" s="416">
        <v>10</v>
      </c>
      <c r="EM1456" s="416">
        <v>0</v>
      </c>
      <c r="EN1456" s="416">
        <v>0</v>
      </c>
      <c r="EO1456" s="416">
        <v>0</v>
      </c>
      <c r="EP1456" s="416">
        <v>0</v>
      </c>
      <c r="EQ1456" s="416">
        <v>0</v>
      </c>
      <c r="ER1456" s="416">
        <v>0</v>
      </c>
      <c r="ES1456" s="416">
        <v>0</v>
      </c>
      <c r="ET1456" s="416">
        <v>0</v>
      </c>
      <c r="EU1456" s="416">
        <v>0</v>
      </c>
      <c r="EV1456" s="416">
        <v>50</v>
      </c>
      <c r="EW1456" s="416">
        <v>1</v>
      </c>
      <c r="EX1456" s="416">
        <v>1</v>
      </c>
      <c r="EY1456" s="416">
        <v>1</v>
      </c>
      <c r="EZ1456" s="416">
        <v>1</v>
      </c>
      <c r="FA1456" s="416">
        <v>0</v>
      </c>
      <c r="FB1456" s="416">
        <v>0</v>
      </c>
      <c r="FC1456" s="416">
        <v>1</v>
      </c>
      <c r="FD1456" s="416">
        <v>0</v>
      </c>
      <c r="FE1456" s="416">
        <v>5</v>
      </c>
      <c r="FF1456" s="416">
        <v>100</v>
      </c>
      <c r="FG1456" s="416">
        <v>0</v>
      </c>
      <c r="FH1456" s="416">
        <v>0</v>
      </c>
      <c r="FI1456" s="416">
        <v>0</v>
      </c>
      <c r="FJ1456" s="416">
        <v>0</v>
      </c>
      <c r="FK1456" s="416">
        <v>0</v>
      </c>
      <c r="FL1456" s="416">
        <v>0</v>
      </c>
      <c r="FM1456" s="416">
        <v>0</v>
      </c>
      <c r="FN1456" s="416">
        <v>0</v>
      </c>
      <c r="FO1456" s="416">
        <v>0</v>
      </c>
      <c r="FP1456" s="416">
        <v>0</v>
      </c>
      <c r="FQ1456" s="416">
        <v>0</v>
      </c>
      <c r="FR1456" s="416">
        <v>0</v>
      </c>
      <c r="FS1456" s="416">
        <v>0</v>
      </c>
      <c r="FT1456" s="416">
        <v>0</v>
      </c>
      <c r="FU1456" s="416">
        <v>0</v>
      </c>
      <c r="FV1456" s="416">
        <v>0</v>
      </c>
      <c r="FW1456" s="416">
        <v>0</v>
      </c>
      <c r="FX1456" s="416">
        <v>0</v>
      </c>
      <c r="FY1456" s="416">
        <v>0</v>
      </c>
      <c r="FZ1456" s="416">
        <v>49</v>
      </c>
      <c r="GA1456" s="416">
        <v>59</v>
      </c>
      <c r="GB1456" s="416">
        <v>73</v>
      </c>
      <c r="GC1456" s="416">
        <v>41</v>
      </c>
      <c r="GD1456" s="416">
        <v>26</v>
      </c>
      <c r="GE1456" s="416">
        <v>18</v>
      </c>
      <c r="GF1456" s="416">
        <v>18</v>
      </c>
      <c r="GG1456" s="416">
        <v>4</v>
      </c>
      <c r="GH1456" s="416">
        <v>288</v>
      </c>
    </row>
    <row r="1457" spans="1:190" x14ac:dyDescent="0.2">
      <c r="A1457" s="150" t="s">
        <v>235</v>
      </c>
      <c r="B1457" s="151" t="s">
        <v>276</v>
      </c>
      <c r="C1457" s="152" t="s">
        <v>279</v>
      </c>
      <c r="D1457" s="404" t="s">
        <v>234</v>
      </c>
      <c r="E1457" s="416">
        <v>0</v>
      </c>
      <c r="F1457" s="416">
        <v>322</v>
      </c>
      <c r="G1457" s="416">
        <v>288</v>
      </c>
      <c r="H1457" s="416">
        <v>187</v>
      </c>
      <c r="I1457" s="416">
        <v>117</v>
      </c>
      <c r="J1457" s="416">
        <v>65</v>
      </c>
      <c r="K1457" s="416">
        <v>33</v>
      </c>
      <c r="L1457" s="416">
        <v>26</v>
      </c>
      <c r="M1457" s="416">
        <v>1</v>
      </c>
      <c r="N1457" s="416">
        <v>1039</v>
      </c>
      <c r="O1457" s="416">
        <v>10</v>
      </c>
      <c r="P1457" s="416">
        <v>0</v>
      </c>
      <c r="Q1457" s="416">
        <v>0</v>
      </c>
      <c r="R1457" s="416">
        <v>0</v>
      </c>
      <c r="S1457" s="416">
        <v>0</v>
      </c>
      <c r="T1457" s="416">
        <v>0</v>
      </c>
      <c r="U1457" s="416">
        <v>0</v>
      </c>
      <c r="V1457" s="416">
        <v>0</v>
      </c>
      <c r="W1457" s="416">
        <v>0</v>
      </c>
      <c r="X1457" s="416">
        <v>0</v>
      </c>
      <c r="Y1457" s="416">
        <v>25</v>
      </c>
      <c r="Z1457" s="416">
        <v>0</v>
      </c>
      <c r="AA1457" s="416">
        <v>0</v>
      </c>
      <c r="AB1457" s="416">
        <v>0</v>
      </c>
      <c r="AC1457" s="416">
        <v>0</v>
      </c>
      <c r="AD1457" s="416">
        <v>0</v>
      </c>
      <c r="AE1457" s="416">
        <v>0</v>
      </c>
      <c r="AF1457" s="416">
        <v>0</v>
      </c>
      <c r="AG1457" s="416">
        <v>0</v>
      </c>
      <c r="AH1457" s="416">
        <v>0</v>
      </c>
      <c r="AI1457" s="416">
        <v>50</v>
      </c>
      <c r="AJ1457" s="416">
        <v>19</v>
      </c>
      <c r="AK1457" s="416">
        <v>19</v>
      </c>
      <c r="AL1457" s="416">
        <v>32</v>
      </c>
      <c r="AM1457" s="416">
        <v>6</v>
      </c>
      <c r="AN1457" s="416">
        <v>4</v>
      </c>
      <c r="AO1457" s="416">
        <v>4</v>
      </c>
      <c r="AP1457" s="416">
        <v>5</v>
      </c>
      <c r="AQ1457" s="416">
        <v>0</v>
      </c>
      <c r="AR1457" s="416">
        <v>89</v>
      </c>
      <c r="AS1457" s="416">
        <v>100</v>
      </c>
      <c r="AT1457" s="416">
        <v>25</v>
      </c>
      <c r="AU1457" s="416">
        <v>29</v>
      </c>
      <c r="AV1457" s="416">
        <v>15</v>
      </c>
      <c r="AW1457" s="416">
        <v>6</v>
      </c>
      <c r="AX1457" s="416">
        <v>3</v>
      </c>
      <c r="AY1457" s="416">
        <v>2</v>
      </c>
      <c r="AZ1457" s="416">
        <v>0</v>
      </c>
      <c r="BA1457" s="416">
        <v>0</v>
      </c>
      <c r="BB1457" s="416">
        <v>80</v>
      </c>
      <c r="BC1457" s="416">
        <v>0</v>
      </c>
      <c r="BD1457" s="416">
        <v>0</v>
      </c>
      <c r="BE1457" s="416">
        <v>0</v>
      </c>
      <c r="BF1457" s="416">
        <v>0</v>
      </c>
      <c r="BG1457" s="416">
        <v>0</v>
      </c>
      <c r="BH1457" s="416">
        <v>0</v>
      </c>
      <c r="BI1457" s="416">
        <v>0</v>
      </c>
      <c r="BJ1457" s="416">
        <v>0</v>
      </c>
      <c r="BK1457" s="416">
        <v>0</v>
      </c>
      <c r="BL1457" s="416">
        <v>0</v>
      </c>
      <c r="BM1457" s="416">
        <v>44</v>
      </c>
      <c r="BN1457" s="416">
        <v>48</v>
      </c>
      <c r="BO1457" s="416">
        <v>47</v>
      </c>
      <c r="BP1457" s="416">
        <v>12</v>
      </c>
      <c r="BQ1457" s="416">
        <v>7</v>
      </c>
      <c r="BR1457" s="416">
        <v>6</v>
      </c>
      <c r="BS1457" s="416">
        <v>5</v>
      </c>
      <c r="BT1457" s="416">
        <v>0</v>
      </c>
      <c r="BU1457" s="416">
        <v>169</v>
      </c>
      <c r="BV1457" s="416">
        <v>366</v>
      </c>
      <c r="BW1457" s="416">
        <v>336</v>
      </c>
      <c r="BX1457" s="416">
        <v>234</v>
      </c>
      <c r="BY1457" s="416">
        <v>129</v>
      </c>
      <c r="BZ1457" s="416">
        <v>72</v>
      </c>
      <c r="CA1457" s="416">
        <v>39</v>
      </c>
      <c r="CB1457" s="416">
        <v>31</v>
      </c>
      <c r="CC1457" s="416">
        <v>1</v>
      </c>
      <c r="CD1457" s="416">
        <v>1208</v>
      </c>
      <c r="CE1457" s="416">
        <v>10</v>
      </c>
      <c r="CF1457" s="416">
        <v>0</v>
      </c>
      <c r="CG1457" s="416">
        <v>0</v>
      </c>
      <c r="CH1457" s="416">
        <v>0</v>
      </c>
      <c r="CI1457" s="416">
        <v>0</v>
      </c>
      <c r="CJ1457" s="416">
        <v>0</v>
      </c>
      <c r="CK1457" s="416">
        <v>0</v>
      </c>
      <c r="CL1457" s="416">
        <v>0</v>
      </c>
      <c r="CM1457" s="416">
        <v>0</v>
      </c>
      <c r="CN1457" s="416">
        <v>0</v>
      </c>
      <c r="CO1457" s="416">
        <v>25</v>
      </c>
      <c r="CP1457" s="416">
        <v>0</v>
      </c>
      <c r="CQ1457" s="416">
        <v>0</v>
      </c>
      <c r="CR1457" s="416">
        <v>0</v>
      </c>
      <c r="CS1457" s="416">
        <v>0</v>
      </c>
      <c r="CT1457" s="416">
        <v>0</v>
      </c>
      <c r="CU1457" s="416">
        <v>0</v>
      </c>
      <c r="CV1457" s="416">
        <v>0</v>
      </c>
      <c r="CW1457" s="416">
        <v>0</v>
      </c>
      <c r="CX1457" s="416">
        <v>0</v>
      </c>
      <c r="CY1457" s="416">
        <v>50</v>
      </c>
      <c r="CZ1457" s="416">
        <v>0</v>
      </c>
      <c r="DA1457" s="416">
        <v>0</v>
      </c>
      <c r="DB1457" s="416">
        <v>0</v>
      </c>
      <c r="DC1457" s="416">
        <v>0</v>
      </c>
      <c r="DD1457" s="416">
        <v>0</v>
      </c>
      <c r="DE1457" s="416">
        <v>0</v>
      </c>
      <c r="DF1457" s="416">
        <v>0</v>
      </c>
      <c r="DG1457" s="416">
        <v>0</v>
      </c>
      <c r="DH1457" s="416">
        <v>0</v>
      </c>
      <c r="DI1457" s="416">
        <v>0</v>
      </c>
      <c r="DJ1457" s="416">
        <v>0</v>
      </c>
      <c r="DK1457" s="416">
        <v>0</v>
      </c>
      <c r="DL1457" s="416">
        <v>0</v>
      </c>
      <c r="DM1457" s="416">
        <v>0</v>
      </c>
      <c r="DN1457" s="416">
        <v>0</v>
      </c>
      <c r="DO1457" s="416">
        <v>0</v>
      </c>
      <c r="DP1457" s="416">
        <v>0</v>
      </c>
      <c r="DQ1457" s="416">
        <v>0</v>
      </c>
      <c r="DR1457" s="416">
        <v>0</v>
      </c>
      <c r="DS1457" s="416">
        <v>0</v>
      </c>
      <c r="DT1457" s="416">
        <v>0</v>
      </c>
      <c r="DU1457" s="416">
        <v>0</v>
      </c>
      <c r="DV1457" s="416">
        <v>0</v>
      </c>
      <c r="DW1457" s="416">
        <v>0</v>
      </c>
      <c r="DX1457" s="416">
        <v>0</v>
      </c>
      <c r="DY1457" s="416">
        <v>0</v>
      </c>
      <c r="DZ1457" s="416">
        <v>0</v>
      </c>
      <c r="EA1457" s="416">
        <v>0</v>
      </c>
      <c r="EB1457" s="416">
        <v>0</v>
      </c>
      <c r="EC1457" s="416">
        <v>130</v>
      </c>
      <c r="ED1457" s="416">
        <v>149</v>
      </c>
      <c r="EE1457" s="416">
        <v>68</v>
      </c>
      <c r="EF1457" s="416">
        <v>61</v>
      </c>
      <c r="EG1457" s="416">
        <v>22</v>
      </c>
      <c r="EH1457" s="416">
        <v>15</v>
      </c>
      <c r="EI1457" s="416">
        <v>8</v>
      </c>
      <c r="EJ1457" s="416">
        <v>4</v>
      </c>
      <c r="EK1457" s="416">
        <v>457</v>
      </c>
      <c r="EL1457" s="416">
        <v>10</v>
      </c>
      <c r="EM1457" s="416">
        <v>0</v>
      </c>
      <c r="EN1457" s="416">
        <v>0</v>
      </c>
      <c r="EO1457" s="416">
        <v>0</v>
      </c>
      <c r="EP1457" s="416">
        <v>0</v>
      </c>
      <c r="EQ1457" s="416">
        <v>0</v>
      </c>
      <c r="ER1457" s="416">
        <v>0</v>
      </c>
      <c r="ES1457" s="416">
        <v>0</v>
      </c>
      <c r="ET1457" s="416">
        <v>0</v>
      </c>
      <c r="EU1457" s="416">
        <v>0</v>
      </c>
      <c r="EV1457" s="416">
        <v>50</v>
      </c>
      <c r="EW1457" s="416">
        <v>2</v>
      </c>
      <c r="EX1457" s="416">
        <v>2</v>
      </c>
      <c r="EY1457" s="416">
        <v>1</v>
      </c>
      <c r="EZ1457" s="416">
        <v>1</v>
      </c>
      <c r="FA1457" s="416">
        <v>1</v>
      </c>
      <c r="FB1457" s="416">
        <v>0</v>
      </c>
      <c r="FC1457" s="416">
        <v>0</v>
      </c>
      <c r="FD1457" s="416">
        <v>0</v>
      </c>
      <c r="FE1457" s="416">
        <v>7</v>
      </c>
      <c r="FF1457" s="416">
        <v>100</v>
      </c>
      <c r="FG1457" s="416">
        <v>0</v>
      </c>
      <c r="FH1457" s="416">
        <v>0</v>
      </c>
      <c r="FI1457" s="416">
        <v>0</v>
      </c>
      <c r="FJ1457" s="416">
        <v>0</v>
      </c>
      <c r="FK1457" s="416">
        <v>0</v>
      </c>
      <c r="FL1457" s="416">
        <v>0</v>
      </c>
      <c r="FM1457" s="416">
        <v>0</v>
      </c>
      <c r="FN1457" s="416">
        <v>0</v>
      </c>
      <c r="FO1457" s="416">
        <v>0</v>
      </c>
      <c r="FP1457" s="416">
        <v>0</v>
      </c>
      <c r="FQ1457" s="416">
        <v>0</v>
      </c>
      <c r="FR1457" s="416">
        <v>0</v>
      </c>
      <c r="FS1457" s="416">
        <v>0</v>
      </c>
      <c r="FT1457" s="416">
        <v>0</v>
      </c>
      <c r="FU1457" s="416">
        <v>0</v>
      </c>
      <c r="FV1457" s="416">
        <v>0</v>
      </c>
      <c r="FW1457" s="416">
        <v>0</v>
      </c>
      <c r="FX1457" s="416">
        <v>0</v>
      </c>
      <c r="FY1457" s="416">
        <v>0</v>
      </c>
      <c r="FZ1457" s="416">
        <v>132</v>
      </c>
      <c r="GA1457" s="416">
        <v>151</v>
      </c>
      <c r="GB1457" s="416">
        <v>69</v>
      </c>
      <c r="GC1457" s="416">
        <v>62</v>
      </c>
      <c r="GD1457" s="416">
        <v>23</v>
      </c>
      <c r="GE1457" s="416">
        <v>15</v>
      </c>
      <c r="GF1457" s="416">
        <v>8</v>
      </c>
      <c r="GG1457" s="416">
        <v>4</v>
      </c>
      <c r="GH1457" s="416">
        <v>464</v>
      </c>
    </row>
    <row r="1458" spans="1:190" x14ac:dyDescent="0.2">
      <c r="A1458" s="150" t="s">
        <v>237</v>
      </c>
      <c r="B1458" s="151" t="s">
        <v>276</v>
      </c>
      <c r="C1458" s="152" t="s">
        <v>69</v>
      </c>
      <c r="D1458" s="404" t="s">
        <v>236</v>
      </c>
      <c r="E1458" s="416">
        <v>0</v>
      </c>
      <c r="F1458" s="416">
        <v>33</v>
      </c>
      <c r="G1458" s="416">
        <v>107</v>
      </c>
      <c r="H1458" s="416">
        <v>133</v>
      </c>
      <c r="I1458" s="416">
        <v>58</v>
      </c>
      <c r="J1458" s="416">
        <v>47</v>
      </c>
      <c r="K1458" s="416">
        <v>24</v>
      </c>
      <c r="L1458" s="416">
        <v>21</v>
      </c>
      <c r="M1458" s="416">
        <v>3</v>
      </c>
      <c r="N1458" s="416">
        <v>426</v>
      </c>
      <c r="O1458" s="416">
        <v>10</v>
      </c>
      <c r="P1458" s="416">
        <v>0</v>
      </c>
      <c r="Q1458" s="416">
        <v>0</v>
      </c>
      <c r="R1458" s="416">
        <v>0</v>
      </c>
      <c r="S1458" s="416">
        <v>0</v>
      </c>
      <c r="T1458" s="416">
        <v>0</v>
      </c>
      <c r="U1458" s="416">
        <v>0</v>
      </c>
      <c r="V1458" s="416">
        <v>0</v>
      </c>
      <c r="W1458" s="416">
        <v>0</v>
      </c>
      <c r="X1458" s="416">
        <v>0</v>
      </c>
      <c r="Y1458" s="416">
        <v>25</v>
      </c>
      <c r="Z1458" s="416">
        <v>0</v>
      </c>
      <c r="AA1458" s="416">
        <v>0</v>
      </c>
      <c r="AB1458" s="416">
        <v>0</v>
      </c>
      <c r="AC1458" s="416">
        <v>0</v>
      </c>
      <c r="AD1458" s="416">
        <v>0</v>
      </c>
      <c r="AE1458" s="416">
        <v>0</v>
      </c>
      <c r="AF1458" s="416">
        <v>0</v>
      </c>
      <c r="AG1458" s="416">
        <v>0</v>
      </c>
      <c r="AH1458" s="416">
        <v>0</v>
      </c>
      <c r="AI1458" s="416">
        <v>50</v>
      </c>
      <c r="AJ1458" s="416">
        <v>0</v>
      </c>
      <c r="AK1458" s="416">
        <v>0</v>
      </c>
      <c r="AL1458" s="416">
        <v>0</v>
      </c>
      <c r="AM1458" s="416">
        <v>0</v>
      </c>
      <c r="AN1458" s="416">
        <v>0</v>
      </c>
      <c r="AO1458" s="416">
        <v>0</v>
      </c>
      <c r="AP1458" s="416">
        <v>0</v>
      </c>
      <c r="AQ1458" s="416">
        <v>0</v>
      </c>
      <c r="AR1458" s="416">
        <v>0</v>
      </c>
      <c r="AS1458" s="416">
        <v>100</v>
      </c>
      <c r="AT1458" s="416">
        <v>24</v>
      </c>
      <c r="AU1458" s="416">
        <v>96</v>
      </c>
      <c r="AV1458" s="416">
        <v>135</v>
      </c>
      <c r="AW1458" s="416">
        <v>67</v>
      </c>
      <c r="AX1458" s="416">
        <v>41</v>
      </c>
      <c r="AY1458" s="416">
        <v>11</v>
      </c>
      <c r="AZ1458" s="416">
        <v>12</v>
      </c>
      <c r="BA1458" s="416">
        <v>2</v>
      </c>
      <c r="BB1458" s="416">
        <v>388</v>
      </c>
      <c r="BC1458" s="416">
        <v>0</v>
      </c>
      <c r="BD1458" s="416">
        <v>0</v>
      </c>
      <c r="BE1458" s="416">
        <v>0</v>
      </c>
      <c r="BF1458" s="416">
        <v>0</v>
      </c>
      <c r="BG1458" s="416">
        <v>0</v>
      </c>
      <c r="BH1458" s="416">
        <v>0</v>
      </c>
      <c r="BI1458" s="416">
        <v>0</v>
      </c>
      <c r="BJ1458" s="416">
        <v>0</v>
      </c>
      <c r="BK1458" s="416">
        <v>0</v>
      </c>
      <c r="BL1458" s="416">
        <v>0</v>
      </c>
      <c r="BM1458" s="416">
        <v>24</v>
      </c>
      <c r="BN1458" s="416">
        <v>96</v>
      </c>
      <c r="BO1458" s="416">
        <v>135</v>
      </c>
      <c r="BP1458" s="416">
        <v>67</v>
      </c>
      <c r="BQ1458" s="416">
        <v>41</v>
      </c>
      <c r="BR1458" s="416">
        <v>11</v>
      </c>
      <c r="BS1458" s="416">
        <v>12</v>
      </c>
      <c r="BT1458" s="416">
        <v>2</v>
      </c>
      <c r="BU1458" s="416">
        <v>388</v>
      </c>
      <c r="BV1458" s="416">
        <v>57</v>
      </c>
      <c r="BW1458" s="416">
        <v>203</v>
      </c>
      <c r="BX1458" s="416">
        <v>268</v>
      </c>
      <c r="BY1458" s="416">
        <v>125</v>
      </c>
      <c r="BZ1458" s="416">
        <v>88</v>
      </c>
      <c r="CA1458" s="416">
        <v>35</v>
      </c>
      <c r="CB1458" s="416">
        <v>33</v>
      </c>
      <c r="CC1458" s="416">
        <v>5</v>
      </c>
      <c r="CD1458" s="416">
        <v>814</v>
      </c>
      <c r="CE1458" s="416">
        <v>10</v>
      </c>
      <c r="CF1458" s="416">
        <v>0</v>
      </c>
      <c r="CG1458" s="416">
        <v>0</v>
      </c>
      <c r="CH1458" s="416">
        <v>0</v>
      </c>
      <c r="CI1458" s="416">
        <v>0</v>
      </c>
      <c r="CJ1458" s="416">
        <v>0</v>
      </c>
      <c r="CK1458" s="416">
        <v>0</v>
      </c>
      <c r="CL1458" s="416">
        <v>0</v>
      </c>
      <c r="CM1458" s="416">
        <v>0</v>
      </c>
      <c r="CN1458" s="416">
        <v>0</v>
      </c>
      <c r="CO1458" s="416">
        <v>25</v>
      </c>
      <c r="CP1458" s="416">
        <v>0</v>
      </c>
      <c r="CQ1458" s="416">
        <v>0</v>
      </c>
      <c r="CR1458" s="416">
        <v>0</v>
      </c>
      <c r="CS1458" s="416">
        <v>0</v>
      </c>
      <c r="CT1458" s="416">
        <v>0</v>
      </c>
      <c r="CU1458" s="416">
        <v>0</v>
      </c>
      <c r="CV1458" s="416">
        <v>0</v>
      </c>
      <c r="CW1458" s="416">
        <v>0</v>
      </c>
      <c r="CX1458" s="416">
        <v>0</v>
      </c>
      <c r="CY1458" s="416">
        <v>50</v>
      </c>
      <c r="CZ1458" s="416">
        <v>19</v>
      </c>
      <c r="DA1458" s="416">
        <v>21</v>
      </c>
      <c r="DB1458" s="416">
        <v>21</v>
      </c>
      <c r="DC1458" s="416">
        <v>23</v>
      </c>
      <c r="DD1458" s="416">
        <v>11</v>
      </c>
      <c r="DE1458" s="416">
        <v>3</v>
      </c>
      <c r="DF1458" s="416">
        <v>7</v>
      </c>
      <c r="DG1458" s="416">
        <v>1</v>
      </c>
      <c r="DH1458" s="416">
        <v>106</v>
      </c>
      <c r="DI1458" s="416">
        <v>0</v>
      </c>
      <c r="DJ1458" s="416">
        <v>0</v>
      </c>
      <c r="DK1458" s="416">
        <v>0</v>
      </c>
      <c r="DL1458" s="416">
        <v>0</v>
      </c>
      <c r="DM1458" s="416">
        <v>0</v>
      </c>
      <c r="DN1458" s="416">
        <v>0</v>
      </c>
      <c r="DO1458" s="416">
        <v>0</v>
      </c>
      <c r="DP1458" s="416">
        <v>0</v>
      </c>
      <c r="DQ1458" s="416">
        <v>0</v>
      </c>
      <c r="DR1458" s="416">
        <v>0</v>
      </c>
      <c r="DS1458" s="416">
        <v>19</v>
      </c>
      <c r="DT1458" s="416">
        <v>21</v>
      </c>
      <c r="DU1458" s="416">
        <v>21</v>
      </c>
      <c r="DV1458" s="416">
        <v>23</v>
      </c>
      <c r="DW1458" s="416">
        <v>11</v>
      </c>
      <c r="DX1458" s="416">
        <v>3</v>
      </c>
      <c r="DY1458" s="416">
        <v>7</v>
      </c>
      <c r="DZ1458" s="416">
        <v>1</v>
      </c>
      <c r="EA1458" s="416">
        <v>106</v>
      </c>
      <c r="EB1458" s="416">
        <v>0</v>
      </c>
      <c r="EC1458" s="416">
        <v>0</v>
      </c>
      <c r="ED1458" s="416">
        <v>0</v>
      </c>
      <c r="EE1458" s="416">
        <v>0</v>
      </c>
      <c r="EF1458" s="416">
        <v>0</v>
      </c>
      <c r="EG1458" s="416">
        <v>0</v>
      </c>
      <c r="EH1458" s="416">
        <v>0</v>
      </c>
      <c r="EI1458" s="416">
        <v>0</v>
      </c>
      <c r="EJ1458" s="416">
        <v>0</v>
      </c>
      <c r="EK1458" s="416">
        <v>0</v>
      </c>
      <c r="EL1458" s="416">
        <v>10</v>
      </c>
      <c r="EM1458" s="416">
        <v>21</v>
      </c>
      <c r="EN1458" s="416">
        <v>58</v>
      </c>
      <c r="EO1458" s="416">
        <v>55</v>
      </c>
      <c r="EP1458" s="416">
        <v>62</v>
      </c>
      <c r="EQ1458" s="416">
        <v>24</v>
      </c>
      <c r="ER1458" s="416">
        <v>17</v>
      </c>
      <c r="ES1458" s="416">
        <v>14</v>
      </c>
      <c r="ET1458" s="416">
        <v>6</v>
      </c>
      <c r="EU1458" s="416">
        <v>257</v>
      </c>
      <c r="EV1458" s="416">
        <v>50</v>
      </c>
      <c r="EW1458" s="416">
        <v>0</v>
      </c>
      <c r="EX1458" s="416">
        <v>3</v>
      </c>
      <c r="EY1458" s="416">
        <v>0</v>
      </c>
      <c r="EZ1458" s="416">
        <v>0</v>
      </c>
      <c r="FA1458" s="416">
        <v>0</v>
      </c>
      <c r="FB1458" s="416">
        <v>0</v>
      </c>
      <c r="FC1458" s="416">
        <v>0</v>
      </c>
      <c r="FD1458" s="416">
        <v>0</v>
      </c>
      <c r="FE1458" s="416">
        <v>3</v>
      </c>
      <c r="FF1458" s="416">
        <v>100</v>
      </c>
      <c r="FG1458" s="416">
        <v>0</v>
      </c>
      <c r="FH1458" s="416">
        <v>0</v>
      </c>
      <c r="FI1458" s="416">
        <v>0</v>
      </c>
      <c r="FJ1458" s="416">
        <v>0</v>
      </c>
      <c r="FK1458" s="416">
        <v>0</v>
      </c>
      <c r="FL1458" s="416">
        <v>0</v>
      </c>
      <c r="FM1458" s="416">
        <v>0</v>
      </c>
      <c r="FN1458" s="416">
        <v>0</v>
      </c>
      <c r="FO1458" s="416">
        <v>0</v>
      </c>
      <c r="FP1458" s="416">
        <v>0</v>
      </c>
      <c r="FQ1458" s="416">
        <v>0</v>
      </c>
      <c r="FR1458" s="416">
        <v>0</v>
      </c>
      <c r="FS1458" s="416">
        <v>0</v>
      </c>
      <c r="FT1458" s="416">
        <v>0</v>
      </c>
      <c r="FU1458" s="416">
        <v>0</v>
      </c>
      <c r="FV1458" s="416">
        <v>0</v>
      </c>
      <c r="FW1458" s="416">
        <v>0</v>
      </c>
      <c r="FX1458" s="416">
        <v>0</v>
      </c>
      <c r="FY1458" s="416">
        <v>0</v>
      </c>
      <c r="FZ1458" s="416">
        <v>21</v>
      </c>
      <c r="GA1458" s="416">
        <v>61</v>
      </c>
      <c r="GB1458" s="416">
        <v>55</v>
      </c>
      <c r="GC1458" s="416">
        <v>62</v>
      </c>
      <c r="GD1458" s="416">
        <v>24</v>
      </c>
      <c r="GE1458" s="416">
        <v>17</v>
      </c>
      <c r="GF1458" s="416">
        <v>14</v>
      </c>
      <c r="GG1458" s="416">
        <v>6</v>
      </c>
      <c r="GH1458" s="416">
        <v>260</v>
      </c>
    </row>
    <row r="1459" spans="1:190" x14ac:dyDescent="0.2">
      <c r="A1459" s="150" t="s">
        <v>239</v>
      </c>
      <c r="B1459" s="151" t="s">
        <v>276</v>
      </c>
      <c r="C1459" s="152" t="s">
        <v>285</v>
      </c>
      <c r="D1459" s="404" t="s">
        <v>238</v>
      </c>
      <c r="E1459" s="416">
        <v>0</v>
      </c>
      <c r="F1459" s="416">
        <v>141</v>
      </c>
      <c r="G1459" s="416">
        <v>114</v>
      </c>
      <c r="H1459" s="416">
        <v>62</v>
      </c>
      <c r="I1459" s="416">
        <v>39</v>
      </c>
      <c r="J1459" s="416">
        <v>9</v>
      </c>
      <c r="K1459" s="416">
        <v>13</v>
      </c>
      <c r="L1459" s="416">
        <v>8</v>
      </c>
      <c r="M1459" s="416">
        <v>0</v>
      </c>
      <c r="N1459" s="416">
        <v>386</v>
      </c>
      <c r="O1459" s="416">
        <v>10</v>
      </c>
      <c r="P1459" s="416">
        <v>0</v>
      </c>
      <c r="Q1459" s="416">
        <v>0</v>
      </c>
      <c r="R1459" s="416">
        <v>0</v>
      </c>
      <c r="S1459" s="416">
        <v>0</v>
      </c>
      <c r="T1459" s="416">
        <v>0</v>
      </c>
      <c r="U1459" s="416">
        <v>0</v>
      </c>
      <c r="V1459" s="416">
        <v>0</v>
      </c>
      <c r="W1459" s="416">
        <v>0</v>
      </c>
      <c r="X1459" s="416">
        <v>0</v>
      </c>
      <c r="Y1459" s="416">
        <v>25</v>
      </c>
      <c r="Z1459" s="416">
        <v>242</v>
      </c>
      <c r="AA1459" s="416">
        <v>220</v>
      </c>
      <c r="AB1459" s="416">
        <v>192</v>
      </c>
      <c r="AC1459" s="416">
        <v>121</v>
      </c>
      <c r="AD1459" s="416">
        <v>95</v>
      </c>
      <c r="AE1459" s="416">
        <v>18</v>
      </c>
      <c r="AF1459" s="416">
        <v>23</v>
      </c>
      <c r="AG1459" s="416">
        <v>2</v>
      </c>
      <c r="AH1459" s="416">
        <v>913</v>
      </c>
      <c r="AI1459" s="416">
        <v>50</v>
      </c>
      <c r="AJ1459" s="416">
        <v>0</v>
      </c>
      <c r="AK1459" s="416">
        <v>0</v>
      </c>
      <c r="AL1459" s="416">
        <v>0</v>
      </c>
      <c r="AM1459" s="416">
        <v>0</v>
      </c>
      <c r="AN1459" s="416">
        <v>0</v>
      </c>
      <c r="AO1459" s="416">
        <v>0</v>
      </c>
      <c r="AP1459" s="416">
        <v>0</v>
      </c>
      <c r="AQ1459" s="416">
        <v>0</v>
      </c>
      <c r="AR1459" s="416">
        <v>0</v>
      </c>
      <c r="AS1459" s="416">
        <v>100</v>
      </c>
      <c r="AT1459" s="416">
        <v>0</v>
      </c>
      <c r="AU1459" s="416">
        <v>0</v>
      </c>
      <c r="AV1459" s="416">
        <v>0</v>
      </c>
      <c r="AW1459" s="416">
        <v>0</v>
      </c>
      <c r="AX1459" s="416">
        <v>0</v>
      </c>
      <c r="AY1459" s="416">
        <v>0</v>
      </c>
      <c r="AZ1459" s="416">
        <v>0</v>
      </c>
      <c r="BA1459" s="416">
        <v>0</v>
      </c>
      <c r="BB1459" s="416">
        <v>0</v>
      </c>
      <c r="BC1459" s="416">
        <v>0</v>
      </c>
      <c r="BD1459" s="416">
        <v>0</v>
      </c>
      <c r="BE1459" s="416">
        <v>0</v>
      </c>
      <c r="BF1459" s="416">
        <v>0</v>
      </c>
      <c r="BG1459" s="416">
        <v>0</v>
      </c>
      <c r="BH1459" s="416">
        <v>0</v>
      </c>
      <c r="BI1459" s="416">
        <v>0</v>
      </c>
      <c r="BJ1459" s="416">
        <v>0</v>
      </c>
      <c r="BK1459" s="416">
        <v>0</v>
      </c>
      <c r="BL1459" s="416">
        <v>0</v>
      </c>
      <c r="BM1459" s="416">
        <v>242</v>
      </c>
      <c r="BN1459" s="416">
        <v>220</v>
      </c>
      <c r="BO1459" s="416">
        <v>192</v>
      </c>
      <c r="BP1459" s="416">
        <v>121</v>
      </c>
      <c r="BQ1459" s="416">
        <v>95</v>
      </c>
      <c r="BR1459" s="416">
        <v>18</v>
      </c>
      <c r="BS1459" s="416">
        <v>23</v>
      </c>
      <c r="BT1459" s="416">
        <v>2</v>
      </c>
      <c r="BU1459" s="416">
        <v>913</v>
      </c>
      <c r="BV1459" s="416">
        <v>383</v>
      </c>
      <c r="BW1459" s="416">
        <v>334</v>
      </c>
      <c r="BX1459" s="416">
        <v>254</v>
      </c>
      <c r="BY1459" s="416">
        <v>160</v>
      </c>
      <c r="BZ1459" s="416">
        <v>104</v>
      </c>
      <c r="CA1459" s="416">
        <v>31</v>
      </c>
      <c r="CB1459" s="416">
        <v>31</v>
      </c>
      <c r="CC1459" s="416">
        <v>2</v>
      </c>
      <c r="CD1459" s="416">
        <v>1299</v>
      </c>
      <c r="CE1459" s="416">
        <v>10</v>
      </c>
      <c r="CF1459" s="416">
        <v>0</v>
      </c>
      <c r="CG1459" s="416">
        <v>0</v>
      </c>
      <c r="CH1459" s="416">
        <v>0</v>
      </c>
      <c r="CI1459" s="416">
        <v>0</v>
      </c>
      <c r="CJ1459" s="416">
        <v>0</v>
      </c>
      <c r="CK1459" s="416">
        <v>0</v>
      </c>
      <c r="CL1459" s="416">
        <v>0</v>
      </c>
      <c r="CM1459" s="416">
        <v>0</v>
      </c>
      <c r="CN1459" s="416">
        <v>0</v>
      </c>
      <c r="CO1459" s="416">
        <v>25</v>
      </c>
      <c r="CP1459" s="416">
        <v>0</v>
      </c>
      <c r="CQ1459" s="416">
        <v>0</v>
      </c>
      <c r="CR1459" s="416">
        <v>0</v>
      </c>
      <c r="CS1459" s="416">
        <v>0</v>
      </c>
      <c r="CT1459" s="416">
        <v>0</v>
      </c>
      <c r="CU1459" s="416">
        <v>0</v>
      </c>
      <c r="CV1459" s="416">
        <v>0</v>
      </c>
      <c r="CW1459" s="416">
        <v>0</v>
      </c>
      <c r="CX1459" s="416">
        <v>0</v>
      </c>
      <c r="CY1459" s="416">
        <v>50</v>
      </c>
      <c r="CZ1459" s="416">
        <v>0</v>
      </c>
      <c r="DA1459" s="416">
        <v>0</v>
      </c>
      <c r="DB1459" s="416">
        <v>0</v>
      </c>
      <c r="DC1459" s="416">
        <v>0</v>
      </c>
      <c r="DD1459" s="416">
        <v>0</v>
      </c>
      <c r="DE1459" s="416">
        <v>0</v>
      </c>
      <c r="DF1459" s="416">
        <v>0</v>
      </c>
      <c r="DG1459" s="416">
        <v>0</v>
      </c>
      <c r="DH1459" s="416">
        <v>0</v>
      </c>
      <c r="DI1459" s="416">
        <v>0</v>
      </c>
      <c r="DJ1459" s="416">
        <v>0</v>
      </c>
      <c r="DK1459" s="416">
        <v>0</v>
      </c>
      <c r="DL1459" s="416">
        <v>0</v>
      </c>
      <c r="DM1459" s="416">
        <v>0</v>
      </c>
      <c r="DN1459" s="416">
        <v>0</v>
      </c>
      <c r="DO1459" s="416">
        <v>0</v>
      </c>
      <c r="DP1459" s="416">
        <v>0</v>
      </c>
      <c r="DQ1459" s="416">
        <v>0</v>
      </c>
      <c r="DR1459" s="416">
        <v>0</v>
      </c>
      <c r="DS1459" s="416">
        <v>0</v>
      </c>
      <c r="DT1459" s="416">
        <v>0</v>
      </c>
      <c r="DU1459" s="416">
        <v>0</v>
      </c>
      <c r="DV1459" s="416">
        <v>0</v>
      </c>
      <c r="DW1459" s="416">
        <v>0</v>
      </c>
      <c r="DX1459" s="416">
        <v>0</v>
      </c>
      <c r="DY1459" s="416">
        <v>0</v>
      </c>
      <c r="DZ1459" s="416">
        <v>0</v>
      </c>
      <c r="EA1459" s="416">
        <v>0</v>
      </c>
      <c r="EB1459" s="416">
        <v>0</v>
      </c>
      <c r="EC1459" s="416">
        <v>193</v>
      </c>
      <c r="ED1459" s="416">
        <v>220</v>
      </c>
      <c r="EE1459" s="416">
        <v>143</v>
      </c>
      <c r="EF1459" s="416">
        <v>100</v>
      </c>
      <c r="EG1459" s="416">
        <v>71</v>
      </c>
      <c r="EH1459" s="416">
        <v>35</v>
      </c>
      <c r="EI1459" s="416">
        <v>30</v>
      </c>
      <c r="EJ1459" s="416">
        <v>4</v>
      </c>
      <c r="EK1459" s="416">
        <v>796</v>
      </c>
      <c r="EL1459" s="416">
        <v>10</v>
      </c>
      <c r="EM1459" s="416">
        <v>0</v>
      </c>
      <c r="EN1459" s="416">
        <v>0</v>
      </c>
      <c r="EO1459" s="416">
        <v>0</v>
      </c>
      <c r="EP1459" s="416">
        <v>0</v>
      </c>
      <c r="EQ1459" s="416">
        <v>0</v>
      </c>
      <c r="ER1459" s="416">
        <v>0</v>
      </c>
      <c r="ES1459" s="416">
        <v>0</v>
      </c>
      <c r="ET1459" s="416">
        <v>0</v>
      </c>
      <c r="EU1459" s="416">
        <v>0</v>
      </c>
      <c r="EV1459" s="416">
        <v>50</v>
      </c>
      <c r="EW1459" s="416">
        <v>3</v>
      </c>
      <c r="EX1459" s="416">
        <v>1</v>
      </c>
      <c r="EY1459" s="416">
        <v>2</v>
      </c>
      <c r="EZ1459" s="416">
        <v>0</v>
      </c>
      <c r="FA1459" s="416">
        <v>0</v>
      </c>
      <c r="FB1459" s="416">
        <v>0</v>
      </c>
      <c r="FC1459" s="416">
        <v>0</v>
      </c>
      <c r="FD1459" s="416">
        <v>0</v>
      </c>
      <c r="FE1459" s="416">
        <v>6</v>
      </c>
      <c r="FF1459" s="416">
        <v>100</v>
      </c>
      <c r="FG1459" s="416">
        <v>0</v>
      </c>
      <c r="FH1459" s="416">
        <v>0</v>
      </c>
      <c r="FI1459" s="416">
        <v>0</v>
      </c>
      <c r="FJ1459" s="416">
        <v>0</v>
      </c>
      <c r="FK1459" s="416">
        <v>0</v>
      </c>
      <c r="FL1459" s="416">
        <v>0</v>
      </c>
      <c r="FM1459" s="416">
        <v>0</v>
      </c>
      <c r="FN1459" s="416">
        <v>0</v>
      </c>
      <c r="FO1459" s="416">
        <v>0</v>
      </c>
      <c r="FP1459" s="416">
        <v>0</v>
      </c>
      <c r="FQ1459" s="416">
        <v>0</v>
      </c>
      <c r="FR1459" s="416">
        <v>0</v>
      </c>
      <c r="FS1459" s="416">
        <v>0</v>
      </c>
      <c r="FT1459" s="416">
        <v>0</v>
      </c>
      <c r="FU1459" s="416">
        <v>0</v>
      </c>
      <c r="FV1459" s="416">
        <v>0</v>
      </c>
      <c r="FW1459" s="416">
        <v>0</v>
      </c>
      <c r="FX1459" s="416">
        <v>0</v>
      </c>
      <c r="FY1459" s="416">
        <v>0</v>
      </c>
      <c r="FZ1459" s="416">
        <v>196</v>
      </c>
      <c r="GA1459" s="416">
        <v>221</v>
      </c>
      <c r="GB1459" s="416">
        <v>145</v>
      </c>
      <c r="GC1459" s="416">
        <v>100</v>
      </c>
      <c r="GD1459" s="416">
        <v>71</v>
      </c>
      <c r="GE1459" s="416">
        <v>35</v>
      </c>
      <c r="GF1459" s="416">
        <v>30</v>
      </c>
      <c r="GG1459" s="416">
        <v>4</v>
      </c>
      <c r="GH1459" s="416">
        <v>802</v>
      </c>
    </row>
    <row r="1460" spans="1:190" x14ac:dyDescent="0.2">
      <c r="A1460" s="150" t="s">
        <v>241</v>
      </c>
      <c r="B1460" s="151" t="s">
        <v>276</v>
      </c>
      <c r="C1460" s="152" t="s">
        <v>277</v>
      </c>
      <c r="D1460" s="404" t="s">
        <v>240</v>
      </c>
      <c r="E1460" s="416">
        <v>0</v>
      </c>
      <c r="F1460" s="416">
        <v>83</v>
      </c>
      <c r="G1460" s="416">
        <v>92</v>
      </c>
      <c r="H1460" s="416">
        <v>47</v>
      </c>
      <c r="I1460" s="416">
        <v>47</v>
      </c>
      <c r="J1460" s="416">
        <v>42</v>
      </c>
      <c r="K1460" s="416">
        <v>10</v>
      </c>
      <c r="L1460" s="416">
        <v>22</v>
      </c>
      <c r="M1460" s="416">
        <v>6</v>
      </c>
      <c r="N1460" s="416">
        <v>349</v>
      </c>
      <c r="O1460" s="416">
        <v>10</v>
      </c>
      <c r="P1460" s="416">
        <v>0</v>
      </c>
      <c r="Q1460" s="416">
        <v>0</v>
      </c>
      <c r="R1460" s="416">
        <v>0</v>
      </c>
      <c r="S1460" s="416">
        <v>0</v>
      </c>
      <c r="T1460" s="416">
        <v>0</v>
      </c>
      <c r="U1460" s="416">
        <v>0</v>
      </c>
      <c r="V1460" s="416">
        <v>0</v>
      </c>
      <c r="W1460" s="416">
        <v>0</v>
      </c>
      <c r="X1460" s="416">
        <v>0</v>
      </c>
      <c r="Y1460" s="416">
        <v>25</v>
      </c>
      <c r="Z1460" s="416">
        <v>87</v>
      </c>
      <c r="AA1460" s="416">
        <v>140</v>
      </c>
      <c r="AB1460" s="416">
        <v>115</v>
      </c>
      <c r="AC1460" s="416">
        <v>56</v>
      </c>
      <c r="AD1460" s="416">
        <v>38</v>
      </c>
      <c r="AE1460" s="416">
        <v>20</v>
      </c>
      <c r="AF1460" s="416">
        <v>15</v>
      </c>
      <c r="AG1460" s="416">
        <v>0</v>
      </c>
      <c r="AH1460" s="416">
        <v>471</v>
      </c>
      <c r="AI1460" s="416">
        <v>50</v>
      </c>
      <c r="AJ1460" s="416">
        <v>3</v>
      </c>
      <c r="AK1460" s="416">
        <v>8</v>
      </c>
      <c r="AL1460" s="416">
        <v>13</v>
      </c>
      <c r="AM1460" s="416">
        <v>12</v>
      </c>
      <c r="AN1460" s="416">
        <v>6</v>
      </c>
      <c r="AO1460" s="416">
        <v>8</v>
      </c>
      <c r="AP1460" s="416">
        <v>2</v>
      </c>
      <c r="AQ1460" s="416">
        <v>2</v>
      </c>
      <c r="AR1460" s="416">
        <v>54</v>
      </c>
      <c r="AS1460" s="416">
        <v>100</v>
      </c>
      <c r="AT1460" s="416">
        <v>0</v>
      </c>
      <c r="AU1460" s="416">
        <v>0</v>
      </c>
      <c r="AV1460" s="416">
        <v>0</v>
      </c>
      <c r="AW1460" s="416">
        <v>0</v>
      </c>
      <c r="AX1460" s="416">
        <v>0</v>
      </c>
      <c r="AY1460" s="416">
        <v>0</v>
      </c>
      <c r="AZ1460" s="416">
        <v>0</v>
      </c>
      <c r="BA1460" s="416">
        <v>0</v>
      </c>
      <c r="BB1460" s="416">
        <v>0</v>
      </c>
      <c r="BC1460" s="416">
        <v>0</v>
      </c>
      <c r="BD1460" s="416">
        <v>0</v>
      </c>
      <c r="BE1460" s="416">
        <v>0</v>
      </c>
      <c r="BF1460" s="416">
        <v>0</v>
      </c>
      <c r="BG1460" s="416">
        <v>0</v>
      </c>
      <c r="BH1460" s="416">
        <v>0</v>
      </c>
      <c r="BI1460" s="416">
        <v>0</v>
      </c>
      <c r="BJ1460" s="416">
        <v>0</v>
      </c>
      <c r="BK1460" s="416">
        <v>0</v>
      </c>
      <c r="BL1460" s="416">
        <v>0</v>
      </c>
      <c r="BM1460" s="416">
        <v>90</v>
      </c>
      <c r="BN1460" s="416">
        <v>148</v>
      </c>
      <c r="BO1460" s="416">
        <v>128</v>
      </c>
      <c r="BP1460" s="416">
        <v>68</v>
      </c>
      <c r="BQ1460" s="416">
        <v>44</v>
      </c>
      <c r="BR1460" s="416">
        <v>28</v>
      </c>
      <c r="BS1460" s="416">
        <v>17</v>
      </c>
      <c r="BT1460" s="416">
        <v>2</v>
      </c>
      <c r="BU1460" s="416">
        <v>525</v>
      </c>
      <c r="BV1460" s="416">
        <v>173</v>
      </c>
      <c r="BW1460" s="416">
        <v>240</v>
      </c>
      <c r="BX1460" s="416">
        <v>175</v>
      </c>
      <c r="BY1460" s="416">
        <v>115</v>
      </c>
      <c r="BZ1460" s="416">
        <v>86</v>
      </c>
      <c r="CA1460" s="416">
        <v>38</v>
      </c>
      <c r="CB1460" s="416">
        <v>39</v>
      </c>
      <c r="CC1460" s="416">
        <v>8</v>
      </c>
      <c r="CD1460" s="416">
        <v>874</v>
      </c>
      <c r="CE1460" s="416">
        <v>10</v>
      </c>
      <c r="CF1460" s="416">
        <v>0</v>
      </c>
      <c r="CG1460" s="416">
        <v>0</v>
      </c>
      <c r="CH1460" s="416">
        <v>0</v>
      </c>
      <c r="CI1460" s="416">
        <v>0</v>
      </c>
      <c r="CJ1460" s="416">
        <v>0</v>
      </c>
      <c r="CK1460" s="416">
        <v>0</v>
      </c>
      <c r="CL1460" s="416">
        <v>0</v>
      </c>
      <c r="CM1460" s="416">
        <v>0</v>
      </c>
      <c r="CN1460" s="416">
        <v>0</v>
      </c>
      <c r="CO1460" s="416">
        <v>25</v>
      </c>
      <c r="CP1460" s="416">
        <v>0</v>
      </c>
      <c r="CQ1460" s="416">
        <v>0</v>
      </c>
      <c r="CR1460" s="416">
        <v>0</v>
      </c>
      <c r="CS1460" s="416">
        <v>0</v>
      </c>
      <c r="CT1460" s="416">
        <v>0</v>
      </c>
      <c r="CU1460" s="416">
        <v>0</v>
      </c>
      <c r="CV1460" s="416">
        <v>0</v>
      </c>
      <c r="CW1460" s="416">
        <v>0</v>
      </c>
      <c r="CX1460" s="416">
        <v>0</v>
      </c>
      <c r="CY1460" s="416">
        <v>50</v>
      </c>
      <c r="CZ1460" s="416">
        <v>0</v>
      </c>
      <c r="DA1460" s="416">
        <v>0</v>
      </c>
      <c r="DB1460" s="416">
        <v>0</v>
      </c>
      <c r="DC1460" s="416">
        <v>0</v>
      </c>
      <c r="DD1460" s="416">
        <v>0</v>
      </c>
      <c r="DE1460" s="416">
        <v>0</v>
      </c>
      <c r="DF1460" s="416">
        <v>0</v>
      </c>
      <c r="DG1460" s="416">
        <v>0</v>
      </c>
      <c r="DH1460" s="416">
        <v>0</v>
      </c>
      <c r="DI1460" s="416">
        <v>0</v>
      </c>
      <c r="DJ1460" s="416">
        <v>0</v>
      </c>
      <c r="DK1460" s="416">
        <v>0</v>
      </c>
      <c r="DL1460" s="416">
        <v>0</v>
      </c>
      <c r="DM1460" s="416">
        <v>0</v>
      </c>
      <c r="DN1460" s="416">
        <v>0</v>
      </c>
      <c r="DO1460" s="416">
        <v>0</v>
      </c>
      <c r="DP1460" s="416">
        <v>0</v>
      </c>
      <c r="DQ1460" s="416">
        <v>0</v>
      </c>
      <c r="DR1460" s="416">
        <v>0</v>
      </c>
      <c r="DS1460" s="416">
        <v>0</v>
      </c>
      <c r="DT1460" s="416">
        <v>0</v>
      </c>
      <c r="DU1460" s="416">
        <v>0</v>
      </c>
      <c r="DV1460" s="416">
        <v>0</v>
      </c>
      <c r="DW1460" s="416">
        <v>0</v>
      </c>
      <c r="DX1460" s="416">
        <v>0</v>
      </c>
      <c r="DY1460" s="416">
        <v>0</v>
      </c>
      <c r="DZ1460" s="416">
        <v>0</v>
      </c>
      <c r="EA1460" s="416">
        <v>0</v>
      </c>
      <c r="EB1460" s="416">
        <v>0</v>
      </c>
      <c r="EC1460" s="416">
        <v>0</v>
      </c>
      <c r="ED1460" s="416">
        <v>0</v>
      </c>
      <c r="EE1460" s="416">
        <v>0</v>
      </c>
      <c r="EF1460" s="416">
        <v>0</v>
      </c>
      <c r="EG1460" s="416">
        <v>0</v>
      </c>
      <c r="EH1460" s="416">
        <v>0</v>
      </c>
      <c r="EI1460" s="416">
        <v>0</v>
      </c>
      <c r="EJ1460" s="416">
        <v>0</v>
      </c>
      <c r="EK1460" s="416">
        <v>0</v>
      </c>
      <c r="EL1460" s="416">
        <v>10</v>
      </c>
      <c r="EM1460" s="416">
        <v>0</v>
      </c>
      <c r="EN1460" s="416">
        <v>0</v>
      </c>
      <c r="EO1460" s="416">
        <v>0</v>
      </c>
      <c r="EP1460" s="416">
        <v>0</v>
      </c>
      <c r="EQ1460" s="416">
        <v>0</v>
      </c>
      <c r="ER1460" s="416">
        <v>0</v>
      </c>
      <c r="ES1460" s="416">
        <v>0</v>
      </c>
      <c r="ET1460" s="416">
        <v>0</v>
      </c>
      <c r="EU1460" s="416">
        <v>0</v>
      </c>
      <c r="EV1460" s="416">
        <v>50</v>
      </c>
      <c r="EW1460" s="416">
        <v>55</v>
      </c>
      <c r="EX1460" s="416">
        <v>84</v>
      </c>
      <c r="EY1460" s="416">
        <v>78</v>
      </c>
      <c r="EZ1460" s="416">
        <v>84</v>
      </c>
      <c r="FA1460" s="416">
        <v>52</v>
      </c>
      <c r="FB1460" s="416">
        <v>38</v>
      </c>
      <c r="FC1460" s="416">
        <v>51</v>
      </c>
      <c r="FD1460" s="416">
        <v>16</v>
      </c>
      <c r="FE1460" s="416">
        <v>458</v>
      </c>
      <c r="FF1460" s="416">
        <v>100</v>
      </c>
      <c r="FG1460" s="416">
        <v>0</v>
      </c>
      <c r="FH1460" s="416">
        <v>0</v>
      </c>
      <c r="FI1460" s="416">
        <v>0</v>
      </c>
      <c r="FJ1460" s="416">
        <v>0</v>
      </c>
      <c r="FK1460" s="416">
        <v>0</v>
      </c>
      <c r="FL1460" s="416">
        <v>0</v>
      </c>
      <c r="FM1460" s="416">
        <v>0</v>
      </c>
      <c r="FN1460" s="416">
        <v>0</v>
      </c>
      <c r="FO1460" s="416">
        <v>0</v>
      </c>
      <c r="FP1460" s="416">
        <v>0</v>
      </c>
      <c r="FQ1460" s="416">
        <v>0</v>
      </c>
      <c r="FR1460" s="416">
        <v>0</v>
      </c>
      <c r="FS1460" s="416">
        <v>0</v>
      </c>
      <c r="FT1460" s="416">
        <v>0</v>
      </c>
      <c r="FU1460" s="416">
        <v>0</v>
      </c>
      <c r="FV1460" s="416">
        <v>0</v>
      </c>
      <c r="FW1460" s="416">
        <v>0</v>
      </c>
      <c r="FX1460" s="416">
        <v>0</v>
      </c>
      <c r="FY1460" s="416">
        <v>0</v>
      </c>
      <c r="FZ1460" s="416">
        <v>55</v>
      </c>
      <c r="GA1460" s="416">
        <v>84</v>
      </c>
      <c r="GB1460" s="416">
        <v>78</v>
      </c>
      <c r="GC1460" s="416">
        <v>84</v>
      </c>
      <c r="GD1460" s="416">
        <v>52</v>
      </c>
      <c r="GE1460" s="416">
        <v>38</v>
      </c>
      <c r="GF1460" s="416">
        <v>51</v>
      </c>
      <c r="GG1460" s="416">
        <v>16</v>
      </c>
      <c r="GH1460" s="416">
        <v>458</v>
      </c>
    </row>
    <row r="1461" spans="1:190" x14ac:dyDescent="0.2">
      <c r="A1461" s="150" t="s">
        <v>100</v>
      </c>
      <c r="B1461" s="151" t="s">
        <v>284</v>
      </c>
      <c r="C1461" s="152" t="s">
        <v>278</v>
      </c>
      <c r="D1461" s="404" t="s">
        <v>99</v>
      </c>
      <c r="E1461" s="416">
        <v>0</v>
      </c>
      <c r="F1461" s="416">
        <v>648</v>
      </c>
      <c r="G1461" s="416">
        <v>529</v>
      </c>
      <c r="H1461" s="416">
        <v>417</v>
      </c>
      <c r="I1461" s="416">
        <v>256</v>
      </c>
      <c r="J1461" s="416">
        <v>176</v>
      </c>
      <c r="K1461" s="416">
        <v>121</v>
      </c>
      <c r="L1461" s="416">
        <v>133</v>
      </c>
      <c r="M1461" s="416">
        <v>36</v>
      </c>
      <c r="N1461" s="416">
        <v>2316</v>
      </c>
      <c r="O1461" s="416">
        <v>10</v>
      </c>
      <c r="P1461" s="416">
        <v>0</v>
      </c>
      <c r="Q1461" s="416">
        <v>0</v>
      </c>
      <c r="R1461" s="416">
        <v>0</v>
      </c>
      <c r="S1461" s="416">
        <v>0</v>
      </c>
      <c r="T1461" s="416">
        <v>0</v>
      </c>
      <c r="U1461" s="416">
        <v>0</v>
      </c>
      <c r="V1461" s="416">
        <v>0</v>
      </c>
      <c r="W1461" s="416">
        <v>0</v>
      </c>
      <c r="X1461" s="416">
        <v>0</v>
      </c>
      <c r="Y1461" s="416">
        <v>25</v>
      </c>
      <c r="Z1461" s="416">
        <v>0</v>
      </c>
      <c r="AA1461" s="416">
        <v>0</v>
      </c>
      <c r="AB1461" s="416">
        <v>0</v>
      </c>
      <c r="AC1461" s="416">
        <v>0</v>
      </c>
      <c r="AD1461" s="416">
        <v>0</v>
      </c>
      <c r="AE1461" s="416">
        <v>0</v>
      </c>
      <c r="AF1461" s="416">
        <v>0</v>
      </c>
      <c r="AG1461" s="416">
        <v>0</v>
      </c>
      <c r="AH1461" s="416">
        <v>0</v>
      </c>
      <c r="AI1461" s="416">
        <v>50</v>
      </c>
      <c r="AJ1461" s="416">
        <v>0</v>
      </c>
      <c r="AK1461" s="416">
        <v>0</v>
      </c>
      <c r="AL1461" s="416">
        <v>0</v>
      </c>
      <c r="AM1461" s="416">
        <v>0</v>
      </c>
      <c r="AN1461" s="416">
        <v>0</v>
      </c>
      <c r="AO1461" s="416">
        <v>0</v>
      </c>
      <c r="AP1461" s="416">
        <v>0</v>
      </c>
      <c r="AQ1461" s="416">
        <v>0</v>
      </c>
      <c r="AR1461" s="416">
        <v>0</v>
      </c>
      <c r="AS1461" s="416">
        <v>100</v>
      </c>
      <c r="AT1461" s="416">
        <v>0</v>
      </c>
      <c r="AU1461" s="416">
        <v>0</v>
      </c>
      <c r="AV1461" s="416">
        <v>0</v>
      </c>
      <c r="AW1461" s="416">
        <v>0</v>
      </c>
      <c r="AX1461" s="416">
        <v>0</v>
      </c>
      <c r="AY1461" s="416">
        <v>0</v>
      </c>
      <c r="AZ1461" s="416">
        <v>0</v>
      </c>
      <c r="BA1461" s="416">
        <v>0</v>
      </c>
      <c r="BB1461" s="416">
        <v>0</v>
      </c>
      <c r="BC1461" s="416">
        <v>0</v>
      </c>
      <c r="BD1461" s="416">
        <v>0</v>
      </c>
      <c r="BE1461" s="416">
        <v>0</v>
      </c>
      <c r="BF1461" s="416">
        <v>0</v>
      </c>
      <c r="BG1461" s="416">
        <v>0</v>
      </c>
      <c r="BH1461" s="416">
        <v>0</v>
      </c>
      <c r="BI1461" s="416">
        <v>0</v>
      </c>
      <c r="BJ1461" s="416">
        <v>0</v>
      </c>
      <c r="BK1461" s="416">
        <v>0</v>
      </c>
      <c r="BL1461" s="416">
        <v>0</v>
      </c>
      <c r="BM1461" s="416">
        <v>0</v>
      </c>
      <c r="BN1461" s="416">
        <v>0</v>
      </c>
      <c r="BO1461" s="416">
        <v>0</v>
      </c>
      <c r="BP1461" s="416">
        <v>0</v>
      </c>
      <c r="BQ1461" s="416">
        <v>0</v>
      </c>
      <c r="BR1461" s="416">
        <v>0</v>
      </c>
      <c r="BS1461" s="416">
        <v>0</v>
      </c>
      <c r="BT1461" s="416">
        <v>0</v>
      </c>
      <c r="BU1461" s="416">
        <v>0</v>
      </c>
      <c r="BV1461" s="416">
        <v>648</v>
      </c>
      <c r="BW1461" s="416">
        <v>529</v>
      </c>
      <c r="BX1461" s="416">
        <v>417</v>
      </c>
      <c r="BY1461" s="416">
        <v>256</v>
      </c>
      <c r="BZ1461" s="416">
        <v>176</v>
      </c>
      <c r="CA1461" s="416">
        <v>121</v>
      </c>
      <c r="CB1461" s="416">
        <v>133</v>
      </c>
      <c r="CC1461" s="416">
        <v>36</v>
      </c>
      <c r="CD1461" s="416">
        <v>2316</v>
      </c>
      <c r="CE1461" s="416">
        <v>10</v>
      </c>
      <c r="CF1461" s="416">
        <v>0</v>
      </c>
      <c r="CG1461" s="416">
        <v>0</v>
      </c>
      <c r="CH1461" s="416">
        <v>0</v>
      </c>
      <c r="CI1461" s="416">
        <v>0</v>
      </c>
      <c r="CJ1461" s="416">
        <v>0</v>
      </c>
      <c r="CK1461" s="416">
        <v>0</v>
      </c>
      <c r="CL1461" s="416">
        <v>0</v>
      </c>
      <c r="CM1461" s="416">
        <v>0</v>
      </c>
      <c r="CN1461" s="416">
        <v>0</v>
      </c>
      <c r="CO1461" s="416">
        <v>25</v>
      </c>
      <c r="CP1461" s="416">
        <v>0</v>
      </c>
      <c r="CQ1461" s="416">
        <v>0</v>
      </c>
      <c r="CR1461" s="416">
        <v>0</v>
      </c>
      <c r="CS1461" s="416">
        <v>0</v>
      </c>
      <c r="CT1461" s="416">
        <v>0</v>
      </c>
      <c r="CU1461" s="416">
        <v>0</v>
      </c>
      <c r="CV1461" s="416">
        <v>0</v>
      </c>
      <c r="CW1461" s="416">
        <v>0</v>
      </c>
      <c r="CX1461" s="416">
        <v>0</v>
      </c>
      <c r="CY1461" s="416">
        <v>50</v>
      </c>
      <c r="CZ1461" s="416">
        <v>178</v>
      </c>
      <c r="DA1461" s="416">
        <v>122</v>
      </c>
      <c r="DB1461" s="416">
        <v>88</v>
      </c>
      <c r="DC1461" s="416">
        <v>64</v>
      </c>
      <c r="DD1461" s="416">
        <v>51</v>
      </c>
      <c r="DE1461" s="416">
        <v>31</v>
      </c>
      <c r="DF1461" s="416">
        <v>43</v>
      </c>
      <c r="DG1461" s="416">
        <v>22</v>
      </c>
      <c r="DH1461" s="416">
        <v>599</v>
      </c>
      <c r="DI1461" s="416">
        <v>0</v>
      </c>
      <c r="DJ1461" s="416">
        <v>0</v>
      </c>
      <c r="DK1461" s="416">
        <v>0</v>
      </c>
      <c r="DL1461" s="416">
        <v>0</v>
      </c>
      <c r="DM1461" s="416">
        <v>0</v>
      </c>
      <c r="DN1461" s="416">
        <v>0</v>
      </c>
      <c r="DO1461" s="416">
        <v>0</v>
      </c>
      <c r="DP1461" s="416">
        <v>0</v>
      </c>
      <c r="DQ1461" s="416">
        <v>0</v>
      </c>
      <c r="DR1461" s="416">
        <v>0</v>
      </c>
      <c r="DS1461" s="416">
        <v>178</v>
      </c>
      <c r="DT1461" s="416">
        <v>122</v>
      </c>
      <c r="DU1461" s="416">
        <v>88</v>
      </c>
      <c r="DV1461" s="416">
        <v>64</v>
      </c>
      <c r="DW1461" s="416">
        <v>51</v>
      </c>
      <c r="DX1461" s="416">
        <v>31</v>
      </c>
      <c r="DY1461" s="416">
        <v>43</v>
      </c>
      <c r="DZ1461" s="416">
        <v>22</v>
      </c>
      <c r="EA1461" s="416">
        <v>599</v>
      </c>
      <c r="EB1461" s="416">
        <v>0</v>
      </c>
      <c r="EC1461" s="416">
        <v>279</v>
      </c>
      <c r="ED1461" s="416">
        <v>219</v>
      </c>
      <c r="EE1461" s="416">
        <v>199</v>
      </c>
      <c r="EF1461" s="416">
        <v>154</v>
      </c>
      <c r="EG1461" s="416">
        <v>101</v>
      </c>
      <c r="EH1461" s="416">
        <v>65</v>
      </c>
      <c r="EI1461" s="416">
        <v>73</v>
      </c>
      <c r="EJ1461" s="416">
        <v>36</v>
      </c>
      <c r="EK1461" s="416">
        <v>1126</v>
      </c>
      <c r="EL1461" s="416">
        <v>10</v>
      </c>
      <c r="EM1461" s="416">
        <v>0</v>
      </c>
      <c r="EN1461" s="416">
        <v>0</v>
      </c>
      <c r="EO1461" s="416">
        <v>0</v>
      </c>
      <c r="EP1461" s="416">
        <v>0</v>
      </c>
      <c r="EQ1461" s="416">
        <v>0</v>
      </c>
      <c r="ER1461" s="416">
        <v>0</v>
      </c>
      <c r="ES1461" s="416">
        <v>0</v>
      </c>
      <c r="ET1461" s="416">
        <v>0</v>
      </c>
      <c r="EU1461" s="416">
        <v>0</v>
      </c>
      <c r="EV1461" s="416">
        <v>50</v>
      </c>
      <c r="EW1461" s="416">
        <v>0</v>
      </c>
      <c r="EX1461" s="416">
        <v>0</v>
      </c>
      <c r="EY1461" s="416">
        <v>0</v>
      </c>
      <c r="EZ1461" s="416">
        <v>0</v>
      </c>
      <c r="FA1461" s="416">
        <v>0</v>
      </c>
      <c r="FB1461" s="416">
        <v>0</v>
      </c>
      <c r="FC1461" s="416">
        <v>0</v>
      </c>
      <c r="FD1461" s="416">
        <v>0</v>
      </c>
      <c r="FE1461" s="416">
        <v>0</v>
      </c>
      <c r="FF1461" s="416">
        <v>100</v>
      </c>
      <c r="FG1461" s="416">
        <v>0</v>
      </c>
      <c r="FH1461" s="416">
        <v>0</v>
      </c>
      <c r="FI1461" s="416">
        <v>0</v>
      </c>
      <c r="FJ1461" s="416">
        <v>0</v>
      </c>
      <c r="FK1461" s="416">
        <v>0</v>
      </c>
      <c r="FL1461" s="416">
        <v>0</v>
      </c>
      <c r="FM1461" s="416">
        <v>0</v>
      </c>
      <c r="FN1461" s="416">
        <v>0</v>
      </c>
      <c r="FO1461" s="416">
        <v>0</v>
      </c>
      <c r="FP1461" s="416">
        <v>0</v>
      </c>
      <c r="FQ1461" s="416">
        <v>0</v>
      </c>
      <c r="FR1461" s="416">
        <v>0</v>
      </c>
      <c r="FS1461" s="416">
        <v>0</v>
      </c>
      <c r="FT1461" s="416">
        <v>0</v>
      </c>
      <c r="FU1461" s="416">
        <v>0</v>
      </c>
      <c r="FV1461" s="416">
        <v>0</v>
      </c>
      <c r="FW1461" s="416">
        <v>0</v>
      </c>
      <c r="FX1461" s="416">
        <v>0</v>
      </c>
      <c r="FY1461" s="416">
        <v>0</v>
      </c>
      <c r="FZ1461" s="416">
        <v>279</v>
      </c>
      <c r="GA1461" s="416">
        <v>219</v>
      </c>
      <c r="GB1461" s="416">
        <v>199</v>
      </c>
      <c r="GC1461" s="416">
        <v>154</v>
      </c>
      <c r="GD1461" s="416">
        <v>101</v>
      </c>
      <c r="GE1461" s="416">
        <v>65</v>
      </c>
      <c r="GF1461" s="416">
        <v>73</v>
      </c>
      <c r="GG1461" s="416">
        <v>36</v>
      </c>
      <c r="GH1461" s="416">
        <v>1126</v>
      </c>
    </row>
    <row r="1462" spans="1:190" x14ac:dyDescent="0.2">
      <c r="A1462" s="150" t="s">
        <v>102</v>
      </c>
      <c r="B1462" s="151" t="s">
        <v>284</v>
      </c>
      <c r="C1462" s="152" t="s">
        <v>278</v>
      </c>
      <c r="D1462" s="404" t="s">
        <v>101</v>
      </c>
      <c r="E1462" s="416">
        <v>0</v>
      </c>
      <c r="F1462" s="416">
        <v>0</v>
      </c>
      <c r="G1462" s="416">
        <v>0</v>
      </c>
      <c r="H1462" s="416">
        <v>0</v>
      </c>
      <c r="I1462" s="416">
        <v>0</v>
      </c>
      <c r="J1462" s="416">
        <v>0</v>
      </c>
      <c r="K1462" s="416">
        <v>0</v>
      </c>
      <c r="L1462" s="416">
        <v>0</v>
      </c>
      <c r="M1462" s="416">
        <v>0</v>
      </c>
      <c r="N1462" s="416">
        <v>0</v>
      </c>
      <c r="O1462" s="416">
        <v>10</v>
      </c>
      <c r="P1462" s="416">
        <v>0</v>
      </c>
      <c r="Q1462" s="416">
        <v>0</v>
      </c>
      <c r="R1462" s="416">
        <v>0</v>
      </c>
      <c r="S1462" s="416">
        <v>0</v>
      </c>
      <c r="T1462" s="416">
        <v>0</v>
      </c>
      <c r="U1462" s="416">
        <v>0</v>
      </c>
      <c r="V1462" s="416">
        <v>0</v>
      </c>
      <c r="W1462" s="416">
        <v>0</v>
      </c>
      <c r="X1462" s="416">
        <v>0</v>
      </c>
      <c r="Y1462" s="416">
        <v>25</v>
      </c>
      <c r="Z1462" s="416">
        <v>655</v>
      </c>
      <c r="AA1462" s="416">
        <v>702</v>
      </c>
      <c r="AB1462" s="416">
        <v>521</v>
      </c>
      <c r="AC1462" s="416">
        <v>298</v>
      </c>
      <c r="AD1462" s="416">
        <v>234</v>
      </c>
      <c r="AE1462" s="416">
        <v>135</v>
      </c>
      <c r="AF1462" s="416">
        <v>99</v>
      </c>
      <c r="AG1462" s="416">
        <v>6</v>
      </c>
      <c r="AH1462" s="416">
        <v>2650</v>
      </c>
      <c r="AI1462" s="416">
        <v>50</v>
      </c>
      <c r="AJ1462" s="416">
        <v>0</v>
      </c>
      <c r="AK1462" s="416">
        <v>0</v>
      </c>
      <c r="AL1462" s="416">
        <v>0</v>
      </c>
      <c r="AM1462" s="416">
        <v>0</v>
      </c>
      <c r="AN1462" s="416">
        <v>0</v>
      </c>
      <c r="AO1462" s="416">
        <v>0</v>
      </c>
      <c r="AP1462" s="416">
        <v>0</v>
      </c>
      <c r="AQ1462" s="416">
        <v>0</v>
      </c>
      <c r="AR1462" s="416">
        <v>0</v>
      </c>
      <c r="AS1462" s="416">
        <v>100</v>
      </c>
      <c r="AT1462" s="416">
        <v>46</v>
      </c>
      <c r="AU1462" s="416">
        <v>26</v>
      </c>
      <c r="AV1462" s="416">
        <v>7</v>
      </c>
      <c r="AW1462" s="416">
        <v>8</v>
      </c>
      <c r="AX1462" s="416">
        <v>4</v>
      </c>
      <c r="AY1462" s="416">
        <v>4</v>
      </c>
      <c r="AZ1462" s="416">
        <v>1</v>
      </c>
      <c r="BA1462" s="416">
        <v>0</v>
      </c>
      <c r="BB1462" s="416">
        <v>96</v>
      </c>
      <c r="BC1462" s="416">
        <v>0</v>
      </c>
      <c r="BD1462" s="416">
        <v>0</v>
      </c>
      <c r="BE1462" s="416">
        <v>0</v>
      </c>
      <c r="BF1462" s="416">
        <v>0</v>
      </c>
      <c r="BG1462" s="416">
        <v>0</v>
      </c>
      <c r="BH1462" s="416">
        <v>0</v>
      </c>
      <c r="BI1462" s="416">
        <v>0</v>
      </c>
      <c r="BJ1462" s="416">
        <v>0</v>
      </c>
      <c r="BK1462" s="416">
        <v>0</v>
      </c>
      <c r="BL1462" s="416">
        <v>0</v>
      </c>
      <c r="BM1462" s="416">
        <v>701</v>
      </c>
      <c r="BN1462" s="416">
        <v>728</v>
      </c>
      <c r="BO1462" s="416">
        <v>528</v>
      </c>
      <c r="BP1462" s="416">
        <v>306</v>
      </c>
      <c r="BQ1462" s="416">
        <v>238</v>
      </c>
      <c r="BR1462" s="416">
        <v>139</v>
      </c>
      <c r="BS1462" s="416">
        <v>100</v>
      </c>
      <c r="BT1462" s="416">
        <v>6</v>
      </c>
      <c r="BU1462" s="416">
        <v>2746</v>
      </c>
      <c r="BV1462" s="416">
        <v>701</v>
      </c>
      <c r="BW1462" s="416">
        <v>728</v>
      </c>
      <c r="BX1462" s="416">
        <v>528</v>
      </c>
      <c r="BY1462" s="416">
        <v>306</v>
      </c>
      <c r="BZ1462" s="416">
        <v>238</v>
      </c>
      <c r="CA1462" s="416">
        <v>139</v>
      </c>
      <c r="CB1462" s="416">
        <v>100</v>
      </c>
      <c r="CC1462" s="416">
        <v>6</v>
      </c>
      <c r="CD1462" s="416">
        <v>2746</v>
      </c>
      <c r="CE1462" s="416">
        <v>10</v>
      </c>
      <c r="CF1462" s="416">
        <v>0</v>
      </c>
      <c r="CG1462" s="416">
        <v>0</v>
      </c>
      <c r="CH1462" s="416">
        <v>0</v>
      </c>
      <c r="CI1462" s="416">
        <v>0</v>
      </c>
      <c r="CJ1462" s="416">
        <v>0</v>
      </c>
      <c r="CK1462" s="416">
        <v>0</v>
      </c>
      <c r="CL1462" s="416">
        <v>0</v>
      </c>
      <c r="CM1462" s="416">
        <v>0</v>
      </c>
      <c r="CN1462" s="416">
        <v>0</v>
      </c>
      <c r="CO1462" s="416">
        <v>25</v>
      </c>
      <c r="CP1462" s="416">
        <v>0</v>
      </c>
      <c r="CQ1462" s="416">
        <v>0</v>
      </c>
      <c r="CR1462" s="416">
        <v>0</v>
      </c>
      <c r="CS1462" s="416">
        <v>0</v>
      </c>
      <c r="CT1462" s="416">
        <v>0</v>
      </c>
      <c r="CU1462" s="416">
        <v>0</v>
      </c>
      <c r="CV1462" s="416">
        <v>0</v>
      </c>
      <c r="CW1462" s="416">
        <v>0</v>
      </c>
      <c r="CX1462" s="416">
        <v>0</v>
      </c>
      <c r="CY1462" s="416">
        <v>50</v>
      </c>
      <c r="CZ1462" s="416">
        <v>136</v>
      </c>
      <c r="DA1462" s="416">
        <v>111</v>
      </c>
      <c r="DB1462" s="416">
        <v>81</v>
      </c>
      <c r="DC1462" s="416">
        <v>41</v>
      </c>
      <c r="DD1462" s="416">
        <v>48</v>
      </c>
      <c r="DE1462" s="416">
        <v>34</v>
      </c>
      <c r="DF1462" s="416">
        <v>30</v>
      </c>
      <c r="DG1462" s="416">
        <v>7</v>
      </c>
      <c r="DH1462" s="416">
        <v>488</v>
      </c>
      <c r="DI1462" s="416">
        <v>0</v>
      </c>
      <c r="DJ1462" s="416">
        <v>0</v>
      </c>
      <c r="DK1462" s="416">
        <v>0</v>
      </c>
      <c r="DL1462" s="416">
        <v>0</v>
      </c>
      <c r="DM1462" s="416">
        <v>0</v>
      </c>
      <c r="DN1462" s="416">
        <v>0</v>
      </c>
      <c r="DO1462" s="416">
        <v>0</v>
      </c>
      <c r="DP1462" s="416">
        <v>0</v>
      </c>
      <c r="DQ1462" s="416">
        <v>0</v>
      </c>
      <c r="DR1462" s="416">
        <v>0</v>
      </c>
      <c r="DS1462" s="416">
        <v>136</v>
      </c>
      <c r="DT1462" s="416">
        <v>111</v>
      </c>
      <c r="DU1462" s="416">
        <v>81</v>
      </c>
      <c r="DV1462" s="416">
        <v>41</v>
      </c>
      <c r="DW1462" s="416">
        <v>48</v>
      </c>
      <c r="DX1462" s="416">
        <v>34</v>
      </c>
      <c r="DY1462" s="416">
        <v>30</v>
      </c>
      <c r="DZ1462" s="416">
        <v>7</v>
      </c>
      <c r="EA1462" s="416">
        <v>488</v>
      </c>
      <c r="EB1462" s="416">
        <v>0</v>
      </c>
      <c r="EC1462" s="416">
        <v>142</v>
      </c>
      <c r="ED1462" s="416">
        <v>216</v>
      </c>
      <c r="EE1462" s="416">
        <v>206</v>
      </c>
      <c r="EF1462" s="416">
        <v>143</v>
      </c>
      <c r="EG1462" s="416">
        <v>106</v>
      </c>
      <c r="EH1462" s="416">
        <v>59</v>
      </c>
      <c r="EI1462" s="416">
        <v>43</v>
      </c>
      <c r="EJ1462" s="416">
        <v>7</v>
      </c>
      <c r="EK1462" s="416">
        <v>922</v>
      </c>
      <c r="EL1462" s="416">
        <v>10</v>
      </c>
      <c r="EM1462" s="416">
        <v>0</v>
      </c>
      <c r="EN1462" s="416">
        <v>0</v>
      </c>
      <c r="EO1462" s="416">
        <v>0</v>
      </c>
      <c r="EP1462" s="416">
        <v>0</v>
      </c>
      <c r="EQ1462" s="416">
        <v>0</v>
      </c>
      <c r="ER1462" s="416">
        <v>0</v>
      </c>
      <c r="ES1462" s="416">
        <v>0</v>
      </c>
      <c r="ET1462" s="416">
        <v>0</v>
      </c>
      <c r="EU1462" s="416">
        <v>0</v>
      </c>
      <c r="EV1462" s="416">
        <v>50</v>
      </c>
      <c r="EW1462" s="416">
        <v>1</v>
      </c>
      <c r="EX1462" s="416">
        <v>1</v>
      </c>
      <c r="EY1462" s="416">
        <v>1</v>
      </c>
      <c r="EZ1462" s="416">
        <v>0</v>
      </c>
      <c r="FA1462" s="416">
        <v>2</v>
      </c>
      <c r="FB1462" s="416">
        <v>0</v>
      </c>
      <c r="FC1462" s="416">
        <v>0</v>
      </c>
      <c r="FD1462" s="416">
        <v>0</v>
      </c>
      <c r="FE1462" s="416">
        <v>5</v>
      </c>
      <c r="FF1462" s="416">
        <v>100</v>
      </c>
      <c r="FG1462" s="416">
        <v>0</v>
      </c>
      <c r="FH1462" s="416">
        <v>0</v>
      </c>
      <c r="FI1462" s="416">
        <v>0</v>
      </c>
      <c r="FJ1462" s="416">
        <v>0</v>
      </c>
      <c r="FK1462" s="416">
        <v>0</v>
      </c>
      <c r="FL1462" s="416">
        <v>0</v>
      </c>
      <c r="FM1462" s="416">
        <v>0</v>
      </c>
      <c r="FN1462" s="416">
        <v>0</v>
      </c>
      <c r="FO1462" s="416">
        <v>0</v>
      </c>
      <c r="FP1462" s="416">
        <v>0</v>
      </c>
      <c r="FQ1462" s="416">
        <v>0</v>
      </c>
      <c r="FR1462" s="416">
        <v>0</v>
      </c>
      <c r="FS1462" s="416">
        <v>0</v>
      </c>
      <c r="FT1462" s="416">
        <v>0</v>
      </c>
      <c r="FU1462" s="416">
        <v>0</v>
      </c>
      <c r="FV1462" s="416">
        <v>0</v>
      </c>
      <c r="FW1462" s="416">
        <v>0</v>
      </c>
      <c r="FX1462" s="416">
        <v>0</v>
      </c>
      <c r="FY1462" s="416">
        <v>0</v>
      </c>
      <c r="FZ1462" s="416">
        <v>143</v>
      </c>
      <c r="GA1462" s="416">
        <v>217</v>
      </c>
      <c r="GB1462" s="416">
        <v>207</v>
      </c>
      <c r="GC1462" s="416">
        <v>143</v>
      </c>
      <c r="GD1462" s="416">
        <v>108</v>
      </c>
      <c r="GE1462" s="416">
        <v>59</v>
      </c>
      <c r="GF1462" s="416">
        <v>43</v>
      </c>
      <c r="GG1462" s="416">
        <v>7</v>
      </c>
      <c r="GH1462" s="416">
        <v>927</v>
      </c>
    </row>
    <row r="1463" spans="1:190" x14ac:dyDescent="0.2">
      <c r="A1463" s="150" t="s">
        <v>243</v>
      </c>
      <c r="B1463" s="151" t="s">
        <v>276</v>
      </c>
      <c r="C1463" s="152" t="s">
        <v>279</v>
      </c>
      <c r="D1463" s="404" t="s">
        <v>242</v>
      </c>
      <c r="E1463" s="416">
        <v>0</v>
      </c>
      <c r="F1463" s="416">
        <v>385</v>
      </c>
      <c r="G1463" s="416">
        <v>83</v>
      </c>
      <c r="H1463" s="416">
        <v>53</v>
      </c>
      <c r="I1463" s="416">
        <v>14</v>
      </c>
      <c r="J1463" s="416">
        <v>12</v>
      </c>
      <c r="K1463" s="416">
        <v>0</v>
      </c>
      <c r="L1463" s="416">
        <v>0</v>
      </c>
      <c r="M1463" s="416">
        <v>0</v>
      </c>
      <c r="N1463" s="416">
        <v>547</v>
      </c>
      <c r="O1463" s="416">
        <v>10</v>
      </c>
      <c r="P1463" s="416">
        <v>0</v>
      </c>
      <c r="Q1463" s="416">
        <v>0</v>
      </c>
      <c r="R1463" s="416">
        <v>0</v>
      </c>
      <c r="S1463" s="416">
        <v>0</v>
      </c>
      <c r="T1463" s="416">
        <v>0</v>
      </c>
      <c r="U1463" s="416">
        <v>0</v>
      </c>
      <c r="V1463" s="416">
        <v>0</v>
      </c>
      <c r="W1463" s="416">
        <v>0</v>
      </c>
      <c r="X1463" s="416">
        <v>0</v>
      </c>
      <c r="Y1463" s="416">
        <v>25</v>
      </c>
      <c r="Z1463" s="416">
        <v>0</v>
      </c>
      <c r="AA1463" s="416">
        <v>0</v>
      </c>
      <c r="AB1463" s="416">
        <v>0</v>
      </c>
      <c r="AC1463" s="416">
        <v>0</v>
      </c>
      <c r="AD1463" s="416">
        <v>0</v>
      </c>
      <c r="AE1463" s="416">
        <v>0</v>
      </c>
      <c r="AF1463" s="416">
        <v>0</v>
      </c>
      <c r="AG1463" s="416">
        <v>0</v>
      </c>
      <c r="AH1463" s="416">
        <v>0</v>
      </c>
      <c r="AI1463" s="416">
        <v>50</v>
      </c>
      <c r="AJ1463" s="416">
        <v>0</v>
      </c>
      <c r="AK1463" s="416">
        <v>0</v>
      </c>
      <c r="AL1463" s="416">
        <v>0</v>
      </c>
      <c r="AM1463" s="416">
        <v>0</v>
      </c>
      <c r="AN1463" s="416">
        <v>0</v>
      </c>
      <c r="AO1463" s="416">
        <v>0</v>
      </c>
      <c r="AP1463" s="416">
        <v>0</v>
      </c>
      <c r="AQ1463" s="416">
        <v>0</v>
      </c>
      <c r="AR1463" s="416">
        <v>0</v>
      </c>
      <c r="AS1463" s="416">
        <v>100</v>
      </c>
      <c r="AT1463" s="416">
        <v>352</v>
      </c>
      <c r="AU1463" s="416">
        <v>68</v>
      </c>
      <c r="AV1463" s="416">
        <v>38</v>
      </c>
      <c r="AW1463" s="416">
        <v>14</v>
      </c>
      <c r="AX1463" s="416">
        <v>7</v>
      </c>
      <c r="AY1463" s="416">
        <v>2</v>
      </c>
      <c r="AZ1463" s="416">
        <v>2</v>
      </c>
      <c r="BA1463" s="416">
        <v>0</v>
      </c>
      <c r="BB1463" s="416">
        <v>483</v>
      </c>
      <c r="BC1463" s="416">
        <v>0</v>
      </c>
      <c r="BD1463" s="416">
        <v>0</v>
      </c>
      <c r="BE1463" s="416">
        <v>0</v>
      </c>
      <c r="BF1463" s="416">
        <v>0</v>
      </c>
      <c r="BG1463" s="416">
        <v>0</v>
      </c>
      <c r="BH1463" s="416">
        <v>0</v>
      </c>
      <c r="BI1463" s="416">
        <v>0</v>
      </c>
      <c r="BJ1463" s="416">
        <v>0</v>
      </c>
      <c r="BK1463" s="416">
        <v>0</v>
      </c>
      <c r="BL1463" s="416">
        <v>0</v>
      </c>
      <c r="BM1463" s="416">
        <v>352</v>
      </c>
      <c r="BN1463" s="416">
        <v>68</v>
      </c>
      <c r="BO1463" s="416">
        <v>38</v>
      </c>
      <c r="BP1463" s="416">
        <v>14</v>
      </c>
      <c r="BQ1463" s="416">
        <v>7</v>
      </c>
      <c r="BR1463" s="416">
        <v>2</v>
      </c>
      <c r="BS1463" s="416">
        <v>2</v>
      </c>
      <c r="BT1463" s="416">
        <v>0</v>
      </c>
      <c r="BU1463" s="416">
        <v>483</v>
      </c>
      <c r="BV1463" s="416">
        <v>737</v>
      </c>
      <c r="BW1463" s="416">
        <v>151</v>
      </c>
      <c r="BX1463" s="416">
        <v>91</v>
      </c>
      <c r="BY1463" s="416">
        <v>28</v>
      </c>
      <c r="BZ1463" s="416">
        <v>19</v>
      </c>
      <c r="CA1463" s="416">
        <v>2</v>
      </c>
      <c r="CB1463" s="416">
        <v>2</v>
      </c>
      <c r="CC1463" s="416">
        <v>0</v>
      </c>
      <c r="CD1463" s="416">
        <v>1030</v>
      </c>
      <c r="CE1463" s="416">
        <v>10</v>
      </c>
      <c r="CF1463" s="416">
        <v>0</v>
      </c>
      <c r="CG1463" s="416">
        <v>0</v>
      </c>
      <c r="CH1463" s="416">
        <v>0</v>
      </c>
      <c r="CI1463" s="416">
        <v>0</v>
      </c>
      <c r="CJ1463" s="416">
        <v>0</v>
      </c>
      <c r="CK1463" s="416">
        <v>0</v>
      </c>
      <c r="CL1463" s="416">
        <v>0</v>
      </c>
      <c r="CM1463" s="416">
        <v>0</v>
      </c>
      <c r="CN1463" s="416">
        <v>0</v>
      </c>
      <c r="CO1463" s="416">
        <v>25</v>
      </c>
      <c r="CP1463" s="416">
        <v>0</v>
      </c>
      <c r="CQ1463" s="416">
        <v>0</v>
      </c>
      <c r="CR1463" s="416">
        <v>0</v>
      </c>
      <c r="CS1463" s="416">
        <v>0</v>
      </c>
      <c r="CT1463" s="416">
        <v>0</v>
      </c>
      <c r="CU1463" s="416">
        <v>0</v>
      </c>
      <c r="CV1463" s="416">
        <v>0</v>
      </c>
      <c r="CW1463" s="416">
        <v>0</v>
      </c>
      <c r="CX1463" s="416">
        <v>0</v>
      </c>
      <c r="CY1463" s="416">
        <v>50</v>
      </c>
      <c r="CZ1463" s="416">
        <v>126</v>
      </c>
      <c r="DA1463" s="416">
        <v>29</v>
      </c>
      <c r="DB1463" s="416">
        <v>12</v>
      </c>
      <c r="DC1463" s="416">
        <v>2</v>
      </c>
      <c r="DD1463" s="416">
        <v>2</v>
      </c>
      <c r="DE1463" s="416">
        <v>2</v>
      </c>
      <c r="DF1463" s="416">
        <v>0</v>
      </c>
      <c r="DG1463" s="416">
        <v>1</v>
      </c>
      <c r="DH1463" s="416">
        <v>174</v>
      </c>
      <c r="DI1463" s="416">
        <v>0</v>
      </c>
      <c r="DJ1463" s="416">
        <v>0</v>
      </c>
      <c r="DK1463" s="416">
        <v>0</v>
      </c>
      <c r="DL1463" s="416">
        <v>0</v>
      </c>
      <c r="DM1463" s="416">
        <v>0</v>
      </c>
      <c r="DN1463" s="416">
        <v>0</v>
      </c>
      <c r="DO1463" s="416">
        <v>0</v>
      </c>
      <c r="DP1463" s="416">
        <v>0</v>
      </c>
      <c r="DQ1463" s="416">
        <v>0</v>
      </c>
      <c r="DR1463" s="416">
        <v>0</v>
      </c>
      <c r="DS1463" s="416">
        <v>126</v>
      </c>
      <c r="DT1463" s="416">
        <v>29</v>
      </c>
      <c r="DU1463" s="416">
        <v>12</v>
      </c>
      <c r="DV1463" s="416">
        <v>2</v>
      </c>
      <c r="DW1463" s="416">
        <v>2</v>
      </c>
      <c r="DX1463" s="416">
        <v>2</v>
      </c>
      <c r="DY1463" s="416">
        <v>0</v>
      </c>
      <c r="DZ1463" s="416">
        <v>1</v>
      </c>
      <c r="EA1463" s="416">
        <v>174</v>
      </c>
      <c r="EB1463" s="416">
        <v>0</v>
      </c>
      <c r="EC1463" s="416">
        <v>74</v>
      </c>
      <c r="ED1463" s="416">
        <v>44</v>
      </c>
      <c r="EE1463" s="416">
        <v>26</v>
      </c>
      <c r="EF1463" s="416">
        <v>10</v>
      </c>
      <c r="EG1463" s="416">
        <v>3</v>
      </c>
      <c r="EH1463" s="416">
        <v>0</v>
      </c>
      <c r="EI1463" s="416">
        <v>0</v>
      </c>
      <c r="EJ1463" s="416">
        <v>0</v>
      </c>
      <c r="EK1463" s="416">
        <v>157</v>
      </c>
      <c r="EL1463" s="416">
        <v>10</v>
      </c>
      <c r="EM1463" s="416">
        <v>0</v>
      </c>
      <c r="EN1463" s="416">
        <v>0</v>
      </c>
      <c r="EO1463" s="416">
        <v>0</v>
      </c>
      <c r="EP1463" s="416">
        <v>0</v>
      </c>
      <c r="EQ1463" s="416">
        <v>0</v>
      </c>
      <c r="ER1463" s="416">
        <v>0</v>
      </c>
      <c r="ES1463" s="416">
        <v>0</v>
      </c>
      <c r="ET1463" s="416">
        <v>0</v>
      </c>
      <c r="EU1463" s="416">
        <v>0</v>
      </c>
      <c r="EV1463" s="416">
        <v>50</v>
      </c>
      <c r="EW1463" s="416">
        <v>2</v>
      </c>
      <c r="EX1463" s="416">
        <v>1</v>
      </c>
      <c r="EY1463" s="416">
        <v>0</v>
      </c>
      <c r="EZ1463" s="416">
        <v>0</v>
      </c>
      <c r="FA1463" s="416">
        <v>0</v>
      </c>
      <c r="FB1463" s="416">
        <v>0</v>
      </c>
      <c r="FC1463" s="416">
        <v>0</v>
      </c>
      <c r="FD1463" s="416">
        <v>0</v>
      </c>
      <c r="FE1463" s="416">
        <v>3</v>
      </c>
      <c r="FF1463" s="416">
        <v>100</v>
      </c>
      <c r="FG1463" s="416">
        <v>0</v>
      </c>
      <c r="FH1463" s="416">
        <v>0</v>
      </c>
      <c r="FI1463" s="416">
        <v>0</v>
      </c>
      <c r="FJ1463" s="416">
        <v>0</v>
      </c>
      <c r="FK1463" s="416">
        <v>0</v>
      </c>
      <c r="FL1463" s="416">
        <v>0</v>
      </c>
      <c r="FM1463" s="416">
        <v>0</v>
      </c>
      <c r="FN1463" s="416">
        <v>0</v>
      </c>
      <c r="FO1463" s="416">
        <v>0</v>
      </c>
      <c r="FP1463" s="416">
        <v>0</v>
      </c>
      <c r="FQ1463" s="416">
        <v>0</v>
      </c>
      <c r="FR1463" s="416">
        <v>0</v>
      </c>
      <c r="FS1463" s="416">
        <v>0</v>
      </c>
      <c r="FT1463" s="416">
        <v>0</v>
      </c>
      <c r="FU1463" s="416">
        <v>0</v>
      </c>
      <c r="FV1463" s="416">
        <v>0</v>
      </c>
      <c r="FW1463" s="416">
        <v>0</v>
      </c>
      <c r="FX1463" s="416">
        <v>0</v>
      </c>
      <c r="FY1463" s="416">
        <v>0</v>
      </c>
      <c r="FZ1463" s="416">
        <v>76</v>
      </c>
      <c r="GA1463" s="416">
        <v>45</v>
      </c>
      <c r="GB1463" s="416">
        <v>26</v>
      </c>
      <c r="GC1463" s="416">
        <v>10</v>
      </c>
      <c r="GD1463" s="416">
        <v>3</v>
      </c>
      <c r="GE1463" s="416">
        <v>0</v>
      </c>
      <c r="GF1463" s="416">
        <v>0</v>
      </c>
      <c r="GG1463" s="416">
        <v>0</v>
      </c>
      <c r="GH1463" s="416">
        <v>160</v>
      </c>
    </row>
    <row r="1464" spans="1:190" x14ac:dyDescent="0.2">
      <c r="A1464" s="150" t="s">
        <v>245</v>
      </c>
      <c r="B1464" s="151" t="s">
        <v>276</v>
      </c>
      <c r="C1464" s="152" t="s">
        <v>277</v>
      </c>
      <c r="D1464" s="404" t="s">
        <v>244</v>
      </c>
      <c r="E1464" s="416">
        <v>0</v>
      </c>
      <c r="F1464" s="416">
        <v>32</v>
      </c>
      <c r="G1464" s="416">
        <v>56</v>
      </c>
      <c r="H1464" s="416">
        <v>98</v>
      </c>
      <c r="I1464" s="416">
        <v>65</v>
      </c>
      <c r="J1464" s="416">
        <v>51</v>
      </c>
      <c r="K1464" s="416">
        <v>27</v>
      </c>
      <c r="L1464" s="416">
        <v>22</v>
      </c>
      <c r="M1464" s="416">
        <v>17</v>
      </c>
      <c r="N1464" s="416">
        <v>368</v>
      </c>
      <c r="O1464" s="416">
        <v>10</v>
      </c>
      <c r="P1464" s="416">
        <v>0</v>
      </c>
      <c r="Q1464" s="416">
        <v>0</v>
      </c>
      <c r="R1464" s="416">
        <v>0</v>
      </c>
      <c r="S1464" s="416">
        <v>0</v>
      </c>
      <c r="T1464" s="416">
        <v>0</v>
      </c>
      <c r="U1464" s="416">
        <v>0</v>
      </c>
      <c r="V1464" s="416">
        <v>0</v>
      </c>
      <c r="W1464" s="416">
        <v>0</v>
      </c>
      <c r="X1464" s="416">
        <v>0</v>
      </c>
      <c r="Y1464" s="416">
        <v>25</v>
      </c>
      <c r="Z1464" s="416">
        <v>0</v>
      </c>
      <c r="AA1464" s="416">
        <v>0</v>
      </c>
      <c r="AB1464" s="416">
        <v>0</v>
      </c>
      <c r="AC1464" s="416">
        <v>0</v>
      </c>
      <c r="AD1464" s="416">
        <v>0</v>
      </c>
      <c r="AE1464" s="416">
        <v>0</v>
      </c>
      <c r="AF1464" s="416">
        <v>0</v>
      </c>
      <c r="AG1464" s="416">
        <v>0</v>
      </c>
      <c r="AH1464" s="416">
        <v>0</v>
      </c>
      <c r="AI1464" s="416">
        <v>50</v>
      </c>
      <c r="AJ1464" s="416">
        <v>0</v>
      </c>
      <c r="AK1464" s="416">
        <v>0</v>
      </c>
      <c r="AL1464" s="416">
        <v>0</v>
      </c>
      <c r="AM1464" s="416">
        <v>0</v>
      </c>
      <c r="AN1464" s="416">
        <v>0</v>
      </c>
      <c r="AO1464" s="416">
        <v>0</v>
      </c>
      <c r="AP1464" s="416">
        <v>0</v>
      </c>
      <c r="AQ1464" s="416">
        <v>0</v>
      </c>
      <c r="AR1464" s="416">
        <v>0</v>
      </c>
      <c r="AS1464" s="416">
        <v>100</v>
      </c>
      <c r="AT1464" s="416">
        <v>5</v>
      </c>
      <c r="AU1464" s="416">
        <v>9</v>
      </c>
      <c r="AV1464" s="416">
        <v>8</v>
      </c>
      <c r="AW1464" s="416">
        <v>8</v>
      </c>
      <c r="AX1464" s="416">
        <v>11</v>
      </c>
      <c r="AY1464" s="416">
        <v>11</v>
      </c>
      <c r="AZ1464" s="416">
        <v>11</v>
      </c>
      <c r="BA1464" s="416">
        <v>4</v>
      </c>
      <c r="BB1464" s="416">
        <v>67</v>
      </c>
      <c r="BC1464" s="416">
        <v>0</v>
      </c>
      <c r="BD1464" s="416">
        <v>0</v>
      </c>
      <c r="BE1464" s="416">
        <v>0</v>
      </c>
      <c r="BF1464" s="416">
        <v>0</v>
      </c>
      <c r="BG1464" s="416">
        <v>0</v>
      </c>
      <c r="BH1464" s="416">
        <v>0</v>
      </c>
      <c r="BI1464" s="416">
        <v>0</v>
      </c>
      <c r="BJ1464" s="416">
        <v>0</v>
      </c>
      <c r="BK1464" s="416">
        <v>0</v>
      </c>
      <c r="BL1464" s="416">
        <v>0</v>
      </c>
      <c r="BM1464" s="416">
        <v>5</v>
      </c>
      <c r="BN1464" s="416">
        <v>9</v>
      </c>
      <c r="BO1464" s="416">
        <v>8</v>
      </c>
      <c r="BP1464" s="416">
        <v>8</v>
      </c>
      <c r="BQ1464" s="416">
        <v>11</v>
      </c>
      <c r="BR1464" s="416">
        <v>11</v>
      </c>
      <c r="BS1464" s="416">
        <v>11</v>
      </c>
      <c r="BT1464" s="416">
        <v>4</v>
      </c>
      <c r="BU1464" s="416">
        <v>67</v>
      </c>
      <c r="BV1464" s="416">
        <v>37</v>
      </c>
      <c r="BW1464" s="416">
        <v>65</v>
      </c>
      <c r="BX1464" s="416">
        <v>106</v>
      </c>
      <c r="BY1464" s="416">
        <v>73</v>
      </c>
      <c r="BZ1464" s="416">
        <v>62</v>
      </c>
      <c r="CA1464" s="416">
        <v>38</v>
      </c>
      <c r="CB1464" s="416">
        <v>33</v>
      </c>
      <c r="CC1464" s="416">
        <v>21</v>
      </c>
      <c r="CD1464" s="416">
        <v>435</v>
      </c>
      <c r="CE1464" s="416">
        <v>10</v>
      </c>
      <c r="CF1464" s="416">
        <v>0</v>
      </c>
      <c r="CG1464" s="416">
        <v>0</v>
      </c>
      <c r="CH1464" s="416">
        <v>0</v>
      </c>
      <c r="CI1464" s="416">
        <v>0</v>
      </c>
      <c r="CJ1464" s="416">
        <v>0</v>
      </c>
      <c r="CK1464" s="416">
        <v>0</v>
      </c>
      <c r="CL1464" s="416">
        <v>0</v>
      </c>
      <c r="CM1464" s="416">
        <v>0</v>
      </c>
      <c r="CN1464" s="416">
        <v>0</v>
      </c>
      <c r="CO1464" s="416">
        <v>25</v>
      </c>
      <c r="CP1464" s="416">
        <v>0</v>
      </c>
      <c r="CQ1464" s="416">
        <v>0</v>
      </c>
      <c r="CR1464" s="416">
        <v>0</v>
      </c>
      <c r="CS1464" s="416">
        <v>0</v>
      </c>
      <c r="CT1464" s="416">
        <v>0</v>
      </c>
      <c r="CU1464" s="416">
        <v>0</v>
      </c>
      <c r="CV1464" s="416">
        <v>0</v>
      </c>
      <c r="CW1464" s="416">
        <v>0</v>
      </c>
      <c r="CX1464" s="416">
        <v>0</v>
      </c>
      <c r="CY1464" s="416">
        <v>50</v>
      </c>
      <c r="CZ1464" s="416">
        <v>14</v>
      </c>
      <c r="DA1464" s="416">
        <v>23</v>
      </c>
      <c r="DB1464" s="416">
        <v>18</v>
      </c>
      <c r="DC1464" s="416">
        <v>21</v>
      </c>
      <c r="DD1464" s="416">
        <v>6</v>
      </c>
      <c r="DE1464" s="416">
        <v>3</v>
      </c>
      <c r="DF1464" s="416">
        <v>9</v>
      </c>
      <c r="DG1464" s="416">
        <v>5</v>
      </c>
      <c r="DH1464" s="416">
        <v>99</v>
      </c>
      <c r="DI1464" s="416">
        <v>0</v>
      </c>
      <c r="DJ1464" s="416">
        <v>0</v>
      </c>
      <c r="DK1464" s="416">
        <v>0</v>
      </c>
      <c r="DL1464" s="416">
        <v>0</v>
      </c>
      <c r="DM1464" s="416">
        <v>0</v>
      </c>
      <c r="DN1464" s="416">
        <v>0</v>
      </c>
      <c r="DO1464" s="416">
        <v>0</v>
      </c>
      <c r="DP1464" s="416">
        <v>0</v>
      </c>
      <c r="DQ1464" s="416">
        <v>0</v>
      </c>
      <c r="DR1464" s="416">
        <v>0</v>
      </c>
      <c r="DS1464" s="416">
        <v>14</v>
      </c>
      <c r="DT1464" s="416">
        <v>23</v>
      </c>
      <c r="DU1464" s="416">
        <v>18</v>
      </c>
      <c r="DV1464" s="416">
        <v>21</v>
      </c>
      <c r="DW1464" s="416">
        <v>6</v>
      </c>
      <c r="DX1464" s="416">
        <v>3</v>
      </c>
      <c r="DY1464" s="416">
        <v>9</v>
      </c>
      <c r="DZ1464" s="416">
        <v>5</v>
      </c>
      <c r="EA1464" s="416">
        <v>99</v>
      </c>
      <c r="EB1464" s="416">
        <v>0</v>
      </c>
      <c r="EC1464" s="416">
        <v>711</v>
      </c>
      <c r="ED1464" s="416">
        <v>210</v>
      </c>
      <c r="EE1464" s="416">
        <v>489</v>
      </c>
      <c r="EF1464" s="416">
        <v>484</v>
      </c>
      <c r="EG1464" s="416">
        <v>451</v>
      </c>
      <c r="EH1464" s="416">
        <v>355</v>
      </c>
      <c r="EI1464" s="416">
        <v>472</v>
      </c>
      <c r="EJ1464" s="416">
        <v>174</v>
      </c>
      <c r="EK1464" s="416">
        <v>3346</v>
      </c>
      <c r="EL1464" s="416">
        <v>10</v>
      </c>
      <c r="EM1464" s="416">
        <v>0</v>
      </c>
      <c r="EN1464" s="416">
        <v>0</v>
      </c>
      <c r="EO1464" s="416">
        <v>0</v>
      </c>
      <c r="EP1464" s="416">
        <v>0</v>
      </c>
      <c r="EQ1464" s="416">
        <v>0</v>
      </c>
      <c r="ER1464" s="416">
        <v>0</v>
      </c>
      <c r="ES1464" s="416">
        <v>0</v>
      </c>
      <c r="ET1464" s="416">
        <v>0</v>
      </c>
      <c r="EU1464" s="416">
        <v>0</v>
      </c>
      <c r="EV1464" s="416">
        <v>50</v>
      </c>
      <c r="EW1464" s="416">
        <v>0</v>
      </c>
      <c r="EX1464" s="416">
        <v>0</v>
      </c>
      <c r="EY1464" s="416">
        <v>0</v>
      </c>
      <c r="EZ1464" s="416">
        <v>0</v>
      </c>
      <c r="FA1464" s="416">
        <v>0</v>
      </c>
      <c r="FB1464" s="416">
        <v>0</v>
      </c>
      <c r="FC1464" s="416">
        <v>0</v>
      </c>
      <c r="FD1464" s="416">
        <v>0</v>
      </c>
      <c r="FE1464" s="416">
        <v>0</v>
      </c>
      <c r="FF1464" s="416">
        <v>100</v>
      </c>
      <c r="FG1464" s="416">
        <v>0</v>
      </c>
      <c r="FH1464" s="416">
        <v>0</v>
      </c>
      <c r="FI1464" s="416">
        <v>0</v>
      </c>
      <c r="FJ1464" s="416">
        <v>0</v>
      </c>
      <c r="FK1464" s="416">
        <v>0</v>
      </c>
      <c r="FL1464" s="416">
        <v>0</v>
      </c>
      <c r="FM1464" s="416">
        <v>0</v>
      </c>
      <c r="FN1464" s="416">
        <v>0</v>
      </c>
      <c r="FO1464" s="416">
        <v>0</v>
      </c>
      <c r="FP1464" s="416">
        <v>0</v>
      </c>
      <c r="FQ1464" s="416">
        <v>0</v>
      </c>
      <c r="FR1464" s="416">
        <v>0</v>
      </c>
      <c r="FS1464" s="416">
        <v>0</v>
      </c>
      <c r="FT1464" s="416">
        <v>0</v>
      </c>
      <c r="FU1464" s="416">
        <v>0</v>
      </c>
      <c r="FV1464" s="416">
        <v>0</v>
      </c>
      <c r="FW1464" s="416">
        <v>0</v>
      </c>
      <c r="FX1464" s="416">
        <v>0</v>
      </c>
      <c r="FY1464" s="416">
        <v>0</v>
      </c>
      <c r="FZ1464" s="416">
        <v>711</v>
      </c>
      <c r="GA1464" s="416">
        <v>210</v>
      </c>
      <c r="GB1464" s="416">
        <v>489</v>
      </c>
      <c r="GC1464" s="416">
        <v>484</v>
      </c>
      <c r="GD1464" s="416">
        <v>451</v>
      </c>
      <c r="GE1464" s="416">
        <v>355</v>
      </c>
      <c r="GF1464" s="416">
        <v>472</v>
      </c>
      <c r="GG1464" s="416">
        <v>174</v>
      </c>
      <c r="GH1464" s="416">
        <v>3346</v>
      </c>
    </row>
    <row r="1465" spans="1:190" x14ac:dyDescent="0.2">
      <c r="A1465" s="150" t="s">
        <v>247</v>
      </c>
      <c r="B1465" s="151" t="s">
        <v>276</v>
      </c>
      <c r="C1465" s="152" t="s">
        <v>277</v>
      </c>
      <c r="D1465" s="404" t="s">
        <v>246</v>
      </c>
      <c r="E1465" s="416">
        <v>0</v>
      </c>
      <c r="F1465" s="416">
        <v>33</v>
      </c>
      <c r="G1465" s="416">
        <v>25</v>
      </c>
      <c r="H1465" s="416">
        <v>70</v>
      </c>
      <c r="I1465" s="416">
        <v>80</v>
      </c>
      <c r="J1465" s="416">
        <v>69</v>
      </c>
      <c r="K1465" s="416">
        <v>78</v>
      </c>
      <c r="L1465" s="416">
        <v>88</v>
      </c>
      <c r="M1465" s="416">
        <v>41</v>
      </c>
      <c r="N1465" s="416">
        <v>484</v>
      </c>
      <c r="O1465" s="416">
        <v>10</v>
      </c>
      <c r="P1465" s="416">
        <v>0</v>
      </c>
      <c r="Q1465" s="416">
        <v>0</v>
      </c>
      <c r="R1465" s="416">
        <v>0</v>
      </c>
      <c r="S1465" s="416">
        <v>0</v>
      </c>
      <c r="T1465" s="416">
        <v>0</v>
      </c>
      <c r="U1465" s="416">
        <v>0</v>
      </c>
      <c r="V1465" s="416">
        <v>0</v>
      </c>
      <c r="W1465" s="416">
        <v>0</v>
      </c>
      <c r="X1465" s="416">
        <v>0</v>
      </c>
      <c r="Y1465" s="416">
        <v>25</v>
      </c>
      <c r="Z1465" s="416">
        <v>0</v>
      </c>
      <c r="AA1465" s="416">
        <v>0</v>
      </c>
      <c r="AB1465" s="416">
        <v>0</v>
      </c>
      <c r="AC1465" s="416">
        <v>0</v>
      </c>
      <c r="AD1465" s="416">
        <v>0</v>
      </c>
      <c r="AE1465" s="416">
        <v>0</v>
      </c>
      <c r="AF1465" s="416">
        <v>0</v>
      </c>
      <c r="AG1465" s="416">
        <v>0</v>
      </c>
      <c r="AH1465" s="416">
        <v>0</v>
      </c>
      <c r="AI1465" s="416">
        <v>50</v>
      </c>
      <c r="AJ1465" s="416">
        <v>0</v>
      </c>
      <c r="AK1465" s="416">
        <v>0</v>
      </c>
      <c r="AL1465" s="416">
        <v>0</v>
      </c>
      <c r="AM1465" s="416">
        <v>0</v>
      </c>
      <c r="AN1465" s="416">
        <v>0</v>
      </c>
      <c r="AO1465" s="416">
        <v>0</v>
      </c>
      <c r="AP1465" s="416">
        <v>0</v>
      </c>
      <c r="AQ1465" s="416">
        <v>0</v>
      </c>
      <c r="AR1465" s="416">
        <v>0</v>
      </c>
      <c r="AS1465" s="416">
        <v>100</v>
      </c>
      <c r="AT1465" s="416">
        <v>12</v>
      </c>
      <c r="AU1465" s="416">
        <v>20</v>
      </c>
      <c r="AV1465" s="416">
        <v>63</v>
      </c>
      <c r="AW1465" s="416">
        <v>46</v>
      </c>
      <c r="AX1465" s="416">
        <v>42</v>
      </c>
      <c r="AY1465" s="416">
        <v>36</v>
      </c>
      <c r="AZ1465" s="416">
        <v>54</v>
      </c>
      <c r="BA1465" s="416">
        <v>14</v>
      </c>
      <c r="BB1465" s="416">
        <v>287</v>
      </c>
      <c r="BC1465" s="416">
        <v>0</v>
      </c>
      <c r="BD1465" s="416">
        <v>0</v>
      </c>
      <c r="BE1465" s="416">
        <v>0</v>
      </c>
      <c r="BF1465" s="416">
        <v>0</v>
      </c>
      <c r="BG1465" s="416">
        <v>0</v>
      </c>
      <c r="BH1465" s="416">
        <v>0</v>
      </c>
      <c r="BI1465" s="416">
        <v>0</v>
      </c>
      <c r="BJ1465" s="416">
        <v>0</v>
      </c>
      <c r="BK1465" s="416">
        <v>0</v>
      </c>
      <c r="BL1465" s="416">
        <v>0</v>
      </c>
      <c r="BM1465" s="416">
        <v>12</v>
      </c>
      <c r="BN1465" s="416">
        <v>20</v>
      </c>
      <c r="BO1465" s="416">
        <v>63</v>
      </c>
      <c r="BP1465" s="416">
        <v>46</v>
      </c>
      <c r="BQ1465" s="416">
        <v>42</v>
      </c>
      <c r="BR1465" s="416">
        <v>36</v>
      </c>
      <c r="BS1465" s="416">
        <v>54</v>
      </c>
      <c r="BT1465" s="416">
        <v>14</v>
      </c>
      <c r="BU1465" s="416">
        <v>287</v>
      </c>
      <c r="BV1465" s="416">
        <v>45</v>
      </c>
      <c r="BW1465" s="416">
        <v>45</v>
      </c>
      <c r="BX1465" s="416">
        <v>133</v>
      </c>
      <c r="BY1465" s="416">
        <v>126</v>
      </c>
      <c r="BZ1465" s="416">
        <v>111</v>
      </c>
      <c r="CA1465" s="416">
        <v>114</v>
      </c>
      <c r="CB1465" s="416">
        <v>142</v>
      </c>
      <c r="CC1465" s="416">
        <v>55</v>
      </c>
      <c r="CD1465" s="416">
        <v>771</v>
      </c>
      <c r="CE1465" s="416">
        <v>10</v>
      </c>
      <c r="CF1465" s="416">
        <v>0</v>
      </c>
      <c r="CG1465" s="416">
        <v>0</v>
      </c>
      <c r="CH1465" s="416">
        <v>0</v>
      </c>
      <c r="CI1465" s="416">
        <v>0</v>
      </c>
      <c r="CJ1465" s="416">
        <v>0</v>
      </c>
      <c r="CK1465" s="416">
        <v>0</v>
      </c>
      <c r="CL1465" s="416">
        <v>0</v>
      </c>
      <c r="CM1465" s="416">
        <v>0</v>
      </c>
      <c r="CN1465" s="416">
        <v>0</v>
      </c>
      <c r="CO1465" s="416">
        <v>25</v>
      </c>
      <c r="CP1465" s="416">
        <v>0</v>
      </c>
      <c r="CQ1465" s="416">
        <v>0</v>
      </c>
      <c r="CR1465" s="416">
        <v>0</v>
      </c>
      <c r="CS1465" s="416">
        <v>0</v>
      </c>
      <c r="CT1465" s="416">
        <v>0</v>
      </c>
      <c r="CU1465" s="416">
        <v>0</v>
      </c>
      <c r="CV1465" s="416">
        <v>0</v>
      </c>
      <c r="CW1465" s="416">
        <v>0</v>
      </c>
      <c r="CX1465" s="416">
        <v>0</v>
      </c>
      <c r="CY1465" s="416">
        <v>50</v>
      </c>
      <c r="CZ1465" s="416">
        <v>0</v>
      </c>
      <c r="DA1465" s="416">
        <v>0</v>
      </c>
      <c r="DB1465" s="416">
        <v>0</v>
      </c>
      <c r="DC1465" s="416">
        <v>0</v>
      </c>
      <c r="DD1465" s="416">
        <v>0</v>
      </c>
      <c r="DE1465" s="416">
        <v>0</v>
      </c>
      <c r="DF1465" s="416">
        <v>0</v>
      </c>
      <c r="DG1465" s="416">
        <v>0</v>
      </c>
      <c r="DH1465" s="416">
        <v>0</v>
      </c>
      <c r="DI1465" s="416">
        <v>0</v>
      </c>
      <c r="DJ1465" s="416">
        <v>0</v>
      </c>
      <c r="DK1465" s="416">
        <v>0</v>
      </c>
      <c r="DL1465" s="416">
        <v>0</v>
      </c>
      <c r="DM1465" s="416">
        <v>0</v>
      </c>
      <c r="DN1465" s="416">
        <v>0</v>
      </c>
      <c r="DO1465" s="416">
        <v>0</v>
      </c>
      <c r="DP1465" s="416">
        <v>0</v>
      </c>
      <c r="DQ1465" s="416">
        <v>0</v>
      </c>
      <c r="DR1465" s="416">
        <v>0</v>
      </c>
      <c r="DS1465" s="416">
        <v>0</v>
      </c>
      <c r="DT1465" s="416">
        <v>0</v>
      </c>
      <c r="DU1465" s="416">
        <v>0</v>
      </c>
      <c r="DV1465" s="416">
        <v>0</v>
      </c>
      <c r="DW1465" s="416">
        <v>0</v>
      </c>
      <c r="DX1465" s="416">
        <v>0</v>
      </c>
      <c r="DY1465" s="416">
        <v>0</v>
      </c>
      <c r="DZ1465" s="416">
        <v>0</v>
      </c>
      <c r="EA1465" s="416">
        <v>0</v>
      </c>
      <c r="EB1465" s="416">
        <v>0</v>
      </c>
      <c r="EC1465" s="416">
        <v>36</v>
      </c>
      <c r="ED1465" s="416">
        <v>13</v>
      </c>
      <c r="EE1465" s="416">
        <v>26</v>
      </c>
      <c r="EF1465" s="416">
        <v>34</v>
      </c>
      <c r="EG1465" s="416">
        <v>28</v>
      </c>
      <c r="EH1465" s="416">
        <v>29</v>
      </c>
      <c r="EI1465" s="416">
        <v>23</v>
      </c>
      <c r="EJ1465" s="416">
        <v>16</v>
      </c>
      <c r="EK1465" s="416">
        <v>205</v>
      </c>
      <c r="EL1465" s="416">
        <v>10</v>
      </c>
      <c r="EM1465" s="416">
        <v>0</v>
      </c>
      <c r="EN1465" s="416">
        <v>0</v>
      </c>
      <c r="EO1465" s="416">
        <v>0</v>
      </c>
      <c r="EP1465" s="416">
        <v>0</v>
      </c>
      <c r="EQ1465" s="416">
        <v>0</v>
      </c>
      <c r="ER1465" s="416">
        <v>0</v>
      </c>
      <c r="ES1465" s="416">
        <v>0</v>
      </c>
      <c r="ET1465" s="416">
        <v>0</v>
      </c>
      <c r="EU1465" s="416">
        <v>0</v>
      </c>
      <c r="EV1465" s="416">
        <v>50</v>
      </c>
      <c r="EW1465" s="416">
        <v>5</v>
      </c>
      <c r="EX1465" s="416">
        <v>0</v>
      </c>
      <c r="EY1465" s="416">
        <v>0</v>
      </c>
      <c r="EZ1465" s="416">
        <v>0</v>
      </c>
      <c r="FA1465" s="416">
        <v>0</v>
      </c>
      <c r="FB1465" s="416">
        <v>0</v>
      </c>
      <c r="FC1465" s="416">
        <v>0</v>
      </c>
      <c r="FD1465" s="416">
        <v>0</v>
      </c>
      <c r="FE1465" s="416">
        <v>5</v>
      </c>
      <c r="FF1465" s="416">
        <v>100</v>
      </c>
      <c r="FG1465" s="416">
        <v>0</v>
      </c>
      <c r="FH1465" s="416">
        <v>0</v>
      </c>
      <c r="FI1465" s="416">
        <v>0</v>
      </c>
      <c r="FJ1465" s="416">
        <v>0</v>
      </c>
      <c r="FK1465" s="416">
        <v>0</v>
      </c>
      <c r="FL1465" s="416">
        <v>0</v>
      </c>
      <c r="FM1465" s="416">
        <v>0</v>
      </c>
      <c r="FN1465" s="416">
        <v>0</v>
      </c>
      <c r="FO1465" s="416">
        <v>0</v>
      </c>
      <c r="FP1465" s="416">
        <v>0</v>
      </c>
      <c r="FQ1465" s="416">
        <v>0</v>
      </c>
      <c r="FR1465" s="416">
        <v>0</v>
      </c>
      <c r="FS1465" s="416">
        <v>0</v>
      </c>
      <c r="FT1465" s="416">
        <v>0</v>
      </c>
      <c r="FU1465" s="416">
        <v>0</v>
      </c>
      <c r="FV1465" s="416">
        <v>0</v>
      </c>
      <c r="FW1465" s="416">
        <v>0</v>
      </c>
      <c r="FX1465" s="416">
        <v>0</v>
      </c>
      <c r="FY1465" s="416">
        <v>0</v>
      </c>
      <c r="FZ1465" s="416">
        <v>41</v>
      </c>
      <c r="GA1465" s="416">
        <v>13</v>
      </c>
      <c r="GB1465" s="416">
        <v>26</v>
      </c>
      <c r="GC1465" s="416">
        <v>34</v>
      </c>
      <c r="GD1465" s="416">
        <v>28</v>
      </c>
      <c r="GE1465" s="416">
        <v>29</v>
      </c>
      <c r="GF1465" s="416">
        <v>23</v>
      </c>
      <c r="GG1465" s="416">
        <v>16</v>
      </c>
      <c r="GH1465" s="416">
        <v>210</v>
      </c>
    </row>
    <row r="1466" spans="1:190" x14ac:dyDescent="0.2">
      <c r="A1466" s="150" t="s">
        <v>249</v>
      </c>
      <c r="B1466" s="151" t="s">
        <v>276</v>
      </c>
      <c r="C1466" s="152" t="s">
        <v>278</v>
      </c>
      <c r="D1466" s="404" t="s">
        <v>248</v>
      </c>
      <c r="E1466" s="416">
        <v>0</v>
      </c>
      <c r="F1466" s="416">
        <v>0</v>
      </c>
      <c r="G1466" s="416">
        <v>0</v>
      </c>
      <c r="H1466" s="416">
        <v>0</v>
      </c>
      <c r="I1466" s="416">
        <v>0</v>
      </c>
      <c r="J1466" s="416">
        <v>0</v>
      </c>
      <c r="K1466" s="416">
        <v>0</v>
      </c>
      <c r="L1466" s="416">
        <v>0</v>
      </c>
      <c r="M1466" s="416">
        <v>0</v>
      </c>
      <c r="N1466" s="416">
        <v>0</v>
      </c>
      <c r="O1466" s="416">
        <v>10</v>
      </c>
      <c r="P1466" s="416">
        <v>0</v>
      </c>
      <c r="Q1466" s="416">
        <v>0</v>
      </c>
      <c r="R1466" s="416">
        <v>0</v>
      </c>
      <c r="S1466" s="416">
        <v>0</v>
      </c>
      <c r="T1466" s="416">
        <v>0</v>
      </c>
      <c r="U1466" s="416">
        <v>0</v>
      </c>
      <c r="V1466" s="416">
        <v>0</v>
      </c>
      <c r="W1466" s="416">
        <v>0</v>
      </c>
      <c r="X1466" s="416">
        <v>0</v>
      </c>
      <c r="Y1466" s="416">
        <v>25</v>
      </c>
      <c r="Z1466" s="416">
        <v>109</v>
      </c>
      <c r="AA1466" s="416">
        <v>74</v>
      </c>
      <c r="AB1466" s="416">
        <v>32</v>
      </c>
      <c r="AC1466" s="416">
        <v>22</v>
      </c>
      <c r="AD1466" s="416">
        <v>18</v>
      </c>
      <c r="AE1466" s="416">
        <v>11</v>
      </c>
      <c r="AF1466" s="416">
        <v>3</v>
      </c>
      <c r="AG1466" s="416">
        <v>0</v>
      </c>
      <c r="AH1466" s="416">
        <v>269</v>
      </c>
      <c r="AI1466" s="416">
        <v>50</v>
      </c>
      <c r="AJ1466" s="416">
        <v>266</v>
      </c>
      <c r="AK1466" s="416">
        <v>152</v>
      </c>
      <c r="AL1466" s="416">
        <v>86</v>
      </c>
      <c r="AM1466" s="416">
        <v>52</v>
      </c>
      <c r="AN1466" s="416">
        <v>51</v>
      </c>
      <c r="AO1466" s="416">
        <v>18</v>
      </c>
      <c r="AP1466" s="416">
        <v>9</v>
      </c>
      <c r="AQ1466" s="416">
        <v>3</v>
      </c>
      <c r="AR1466" s="416">
        <v>637</v>
      </c>
      <c r="AS1466" s="416">
        <v>100</v>
      </c>
      <c r="AT1466" s="416">
        <v>0</v>
      </c>
      <c r="AU1466" s="416">
        <v>0</v>
      </c>
      <c r="AV1466" s="416">
        <v>0</v>
      </c>
      <c r="AW1466" s="416">
        <v>0</v>
      </c>
      <c r="AX1466" s="416">
        <v>0</v>
      </c>
      <c r="AY1466" s="416">
        <v>0</v>
      </c>
      <c r="AZ1466" s="416">
        <v>0</v>
      </c>
      <c r="BA1466" s="416">
        <v>0</v>
      </c>
      <c r="BB1466" s="416">
        <v>0</v>
      </c>
      <c r="BC1466" s="416">
        <v>0</v>
      </c>
      <c r="BD1466" s="416">
        <v>0</v>
      </c>
      <c r="BE1466" s="416">
        <v>0</v>
      </c>
      <c r="BF1466" s="416">
        <v>0</v>
      </c>
      <c r="BG1466" s="416">
        <v>0</v>
      </c>
      <c r="BH1466" s="416">
        <v>0</v>
      </c>
      <c r="BI1466" s="416">
        <v>0</v>
      </c>
      <c r="BJ1466" s="416">
        <v>0</v>
      </c>
      <c r="BK1466" s="416">
        <v>0</v>
      </c>
      <c r="BL1466" s="416">
        <v>0</v>
      </c>
      <c r="BM1466" s="416">
        <v>375</v>
      </c>
      <c r="BN1466" s="416">
        <v>226</v>
      </c>
      <c r="BO1466" s="416">
        <v>118</v>
      </c>
      <c r="BP1466" s="416">
        <v>74</v>
      </c>
      <c r="BQ1466" s="416">
        <v>69</v>
      </c>
      <c r="BR1466" s="416">
        <v>29</v>
      </c>
      <c r="BS1466" s="416">
        <v>12</v>
      </c>
      <c r="BT1466" s="416">
        <v>3</v>
      </c>
      <c r="BU1466" s="416">
        <v>906</v>
      </c>
      <c r="BV1466" s="416">
        <v>375</v>
      </c>
      <c r="BW1466" s="416">
        <v>226</v>
      </c>
      <c r="BX1466" s="416">
        <v>118</v>
      </c>
      <c r="BY1466" s="416">
        <v>74</v>
      </c>
      <c r="BZ1466" s="416">
        <v>69</v>
      </c>
      <c r="CA1466" s="416">
        <v>29</v>
      </c>
      <c r="CB1466" s="416">
        <v>12</v>
      </c>
      <c r="CC1466" s="416">
        <v>3</v>
      </c>
      <c r="CD1466" s="416">
        <v>906</v>
      </c>
      <c r="CE1466" s="416">
        <v>10</v>
      </c>
      <c r="CF1466" s="416">
        <v>0</v>
      </c>
      <c r="CG1466" s="416">
        <v>0</v>
      </c>
      <c r="CH1466" s="416">
        <v>0</v>
      </c>
      <c r="CI1466" s="416">
        <v>0</v>
      </c>
      <c r="CJ1466" s="416">
        <v>0</v>
      </c>
      <c r="CK1466" s="416">
        <v>0</v>
      </c>
      <c r="CL1466" s="416">
        <v>0</v>
      </c>
      <c r="CM1466" s="416">
        <v>0</v>
      </c>
      <c r="CN1466" s="416">
        <v>0</v>
      </c>
      <c r="CO1466" s="416">
        <v>25</v>
      </c>
      <c r="CP1466" s="416">
        <v>65</v>
      </c>
      <c r="CQ1466" s="416">
        <v>36</v>
      </c>
      <c r="CR1466" s="416">
        <v>30</v>
      </c>
      <c r="CS1466" s="416">
        <v>29</v>
      </c>
      <c r="CT1466" s="416">
        <v>11</v>
      </c>
      <c r="CU1466" s="416">
        <v>3</v>
      </c>
      <c r="CV1466" s="416">
        <v>4</v>
      </c>
      <c r="CW1466" s="416">
        <v>2</v>
      </c>
      <c r="CX1466" s="416">
        <v>180</v>
      </c>
      <c r="CY1466" s="416">
        <v>50</v>
      </c>
      <c r="CZ1466" s="416">
        <v>0</v>
      </c>
      <c r="DA1466" s="416">
        <v>0</v>
      </c>
      <c r="DB1466" s="416">
        <v>0</v>
      </c>
      <c r="DC1466" s="416">
        <v>0</v>
      </c>
      <c r="DD1466" s="416">
        <v>0</v>
      </c>
      <c r="DE1466" s="416">
        <v>0</v>
      </c>
      <c r="DF1466" s="416">
        <v>0</v>
      </c>
      <c r="DG1466" s="416">
        <v>0</v>
      </c>
      <c r="DH1466" s="416">
        <v>0</v>
      </c>
      <c r="DI1466" s="416">
        <v>0</v>
      </c>
      <c r="DJ1466" s="416">
        <v>0</v>
      </c>
      <c r="DK1466" s="416">
        <v>0</v>
      </c>
      <c r="DL1466" s="416">
        <v>0</v>
      </c>
      <c r="DM1466" s="416">
        <v>0</v>
      </c>
      <c r="DN1466" s="416">
        <v>0</v>
      </c>
      <c r="DO1466" s="416">
        <v>0</v>
      </c>
      <c r="DP1466" s="416">
        <v>0</v>
      </c>
      <c r="DQ1466" s="416">
        <v>0</v>
      </c>
      <c r="DR1466" s="416">
        <v>0</v>
      </c>
      <c r="DS1466" s="416">
        <v>65</v>
      </c>
      <c r="DT1466" s="416">
        <v>36</v>
      </c>
      <c r="DU1466" s="416">
        <v>30</v>
      </c>
      <c r="DV1466" s="416">
        <v>29</v>
      </c>
      <c r="DW1466" s="416">
        <v>11</v>
      </c>
      <c r="DX1466" s="416">
        <v>3</v>
      </c>
      <c r="DY1466" s="416">
        <v>4</v>
      </c>
      <c r="DZ1466" s="416">
        <v>2</v>
      </c>
      <c r="EA1466" s="416">
        <v>180</v>
      </c>
      <c r="EB1466" s="416">
        <v>0</v>
      </c>
      <c r="EC1466" s="416">
        <v>30</v>
      </c>
      <c r="ED1466" s="416">
        <v>34</v>
      </c>
      <c r="EE1466" s="416">
        <v>25</v>
      </c>
      <c r="EF1466" s="416">
        <v>21</v>
      </c>
      <c r="EG1466" s="416">
        <v>10</v>
      </c>
      <c r="EH1466" s="416">
        <v>8</v>
      </c>
      <c r="EI1466" s="416">
        <v>6</v>
      </c>
      <c r="EJ1466" s="416">
        <v>2</v>
      </c>
      <c r="EK1466" s="416">
        <v>136</v>
      </c>
      <c r="EL1466" s="416">
        <v>10</v>
      </c>
      <c r="EM1466" s="416">
        <v>0</v>
      </c>
      <c r="EN1466" s="416">
        <v>0</v>
      </c>
      <c r="EO1466" s="416">
        <v>0</v>
      </c>
      <c r="EP1466" s="416">
        <v>0</v>
      </c>
      <c r="EQ1466" s="416">
        <v>0</v>
      </c>
      <c r="ER1466" s="416">
        <v>0</v>
      </c>
      <c r="ES1466" s="416">
        <v>0</v>
      </c>
      <c r="ET1466" s="416">
        <v>0</v>
      </c>
      <c r="EU1466" s="416">
        <v>0</v>
      </c>
      <c r="EV1466" s="416">
        <v>50</v>
      </c>
      <c r="EW1466" s="416">
        <v>0</v>
      </c>
      <c r="EX1466" s="416">
        <v>0</v>
      </c>
      <c r="EY1466" s="416">
        <v>0</v>
      </c>
      <c r="EZ1466" s="416">
        <v>1</v>
      </c>
      <c r="FA1466" s="416">
        <v>1</v>
      </c>
      <c r="FB1466" s="416">
        <v>1</v>
      </c>
      <c r="FC1466" s="416">
        <v>0</v>
      </c>
      <c r="FD1466" s="416">
        <v>0</v>
      </c>
      <c r="FE1466" s="416">
        <v>3</v>
      </c>
      <c r="FF1466" s="416">
        <v>100</v>
      </c>
      <c r="FG1466" s="416">
        <v>0</v>
      </c>
      <c r="FH1466" s="416">
        <v>0</v>
      </c>
      <c r="FI1466" s="416">
        <v>0</v>
      </c>
      <c r="FJ1466" s="416">
        <v>0</v>
      </c>
      <c r="FK1466" s="416">
        <v>0</v>
      </c>
      <c r="FL1466" s="416">
        <v>0</v>
      </c>
      <c r="FM1466" s="416">
        <v>0</v>
      </c>
      <c r="FN1466" s="416">
        <v>0</v>
      </c>
      <c r="FO1466" s="416">
        <v>0</v>
      </c>
      <c r="FP1466" s="416">
        <v>0</v>
      </c>
      <c r="FQ1466" s="416">
        <v>0</v>
      </c>
      <c r="FR1466" s="416">
        <v>0</v>
      </c>
      <c r="FS1466" s="416">
        <v>0</v>
      </c>
      <c r="FT1466" s="416">
        <v>0</v>
      </c>
      <c r="FU1466" s="416">
        <v>0</v>
      </c>
      <c r="FV1466" s="416">
        <v>0</v>
      </c>
      <c r="FW1466" s="416">
        <v>0</v>
      </c>
      <c r="FX1466" s="416">
        <v>0</v>
      </c>
      <c r="FY1466" s="416">
        <v>0</v>
      </c>
      <c r="FZ1466" s="416">
        <v>30</v>
      </c>
      <c r="GA1466" s="416">
        <v>34</v>
      </c>
      <c r="GB1466" s="416">
        <v>25</v>
      </c>
      <c r="GC1466" s="416">
        <v>22</v>
      </c>
      <c r="GD1466" s="416">
        <v>11</v>
      </c>
      <c r="GE1466" s="416">
        <v>9</v>
      </c>
      <c r="GF1466" s="416">
        <v>6</v>
      </c>
      <c r="GG1466" s="416">
        <v>2</v>
      </c>
      <c r="GH1466" s="416">
        <v>139</v>
      </c>
    </row>
    <row r="1467" spans="1:190" x14ac:dyDescent="0.2">
      <c r="A1467" s="150" t="s">
        <v>251</v>
      </c>
      <c r="B1467" s="151" t="s">
        <v>276</v>
      </c>
      <c r="C1467" s="152" t="s">
        <v>285</v>
      </c>
      <c r="D1467" s="404" t="s">
        <v>250</v>
      </c>
      <c r="E1467" s="416">
        <v>0</v>
      </c>
      <c r="F1467" s="416">
        <v>31</v>
      </c>
      <c r="G1467" s="416">
        <v>34</v>
      </c>
      <c r="H1467" s="416">
        <v>70</v>
      </c>
      <c r="I1467" s="416">
        <v>64</v>
      </c>
      <c r="J1467" s="416">
        <v>49</v>
      </c>
      <c r="K1467" s="416">
        <v>17</v>
      </c>
      <c r="L1467" s="416">
        <v>8</v>
      </c>
      <c r="M1467" s="416">
        <v>0</v>
      </c>
      <c r="N1467" s="416">
        <v>273</v>
      </c>
      <c r="O1467" s="416">
        <v>10</v>
      </c>
      <c r="P1467" s="416">
        <v>0</v>
      </c>
      <c r="Q1467" s="416">
        <v>0</v>
      </c>
      <c r="R1467" s="416">
        <v>0</v>
      </c>
      <c r="S1467" s="416">
        <v>0</v>
      </c>
      <c r="T1467" s="416">
        <v>0</v>
      </c>
      <c r="U1467" s="416">
        <v>0</v>
      </c>
      <c r="V1467" s="416">
        <v>0</v>
      </c>
      <c r="W1467" s="416">
        <v>0</v>
      </c>
      <c r="X1467" s="416">
        <v>0</v>
      </c>
      <c r="Y1467" s="416">
        <v>25</v>
      </c>
      <c r="Z1467" s="416">
        <v>0</v>
      </c>
      <c r="AA1467" s="416">
        <v>0</v>
      </c>
      <c r="AB1467" s="416">
        <v>0</v>
      </c>
      <c r="AC1467" s="416">
        <v>0</v>
      </c>
      <c r="AD1467" s="416">
        <v>0</v>
      </c>
      <c r="AE1467" s="416">
        <v>0</v>
      </c>
      <c r="AF1467" s="416">
        <v>0</v>
      </c>
      <c r="AG1467" s="416">
        <v>0</v>
      </c>
      <c r="AH1467" s="416">
        <v>0</v>
      </c>
      <c r="AI1467" s="416">
        <v>50</v>
      </c>
      <c r="AJ1467" s="416">
        <v>1</v>
      </c>
      <c r="AK1467" s="416">
        <v>2</v>
      </c>
      <c r="AL1467" s="416">
        <v>0</v>
      </c>
      <c r="AM1467" s="416">
        <v>7</v>
      </c>
      <c r="AN1467" s="416">
        <v>10</v>
      </c>
      <c r="AO1467" s="416">
        <v>2</v>
      </c>
      <c r="AP1467" s="416">
        <v>1</v>
      </c>
      <c r="AQ1467" s="416">
        <v>1</v>
      </c>
      <c r="AR1467" s="416">
        <v>24</v>
      </c>
      <c r="AS1467" s="416">
        <v>100</v>
      </c>
      <c r="AT1467" s="416">
        <v>2</v>
      </c>
      <c r="AU1467" s="416">
        <v>5</v>
      </c>
      <c r="AV1467" s="416">
        <v>11</v>
      </c>
      <c r="AW1467" s="416">
        <v>1</v>
      </c>
      <c r="AX1467" s="416">
        <v>2</v>
      </c>
      <c r="AY1467" s="416">
        <v>4</v>
      </c>
      <c r="AZ1467" s="416">
        <v>1</v>
      </c>
      <c r="BA1467" s="416">
        <v>0</v>
      </c>
      <c r="BB1467" s="416">
        <v>26</v>
      </c>
      <c r="BC1467" s="416">
        <v>0</v>
      </c>
      <c r="BD1467" s="416">
        <v>0</v>
      </c>
      <c r="BE1467" s="416">
        <v>0</v>
      </c>
      <c r="BF1467" s="416">
        <v>0</v>
      </c>
      <c r="BG1467" s="416">
        <v>0</v>
      </c>
      <c r="BH1467" s="416">
        <v>0</v>
      </c>
      <c r="BI1467" s="416">
        <v>0</v>
      </c>
      <c r="BJ1467" s="416">
        <v>0</v>
      </c>
      <c r="BK1467" s="416">
        <v>0</v>
      </c>
      <c r="BL1467" s="416">
        <v>0</v>
      </c>
      <c r="BM1467" s="416">
        <v>3</v>
      </c>
      <c r="BN1467" s="416">
        <v>7</v>
      </c>
      <c r="BO1467" s="416">
        <v>11</v>
      </c>
      <c r="BP1467" s="416">
        <v>8</v>
      </c>
      <c r="BQ1467" s="416">
        <v>12</v>
      </c>
      <c r="BR1467" s="416">
        <v>6</v>
      </c>
      <c r="BS1467" s="416">
        <v>2</v>
      </c>
      <c r="BT1467" s="416">
        <v>1</v>
      </c>
      <c r="BU1467" s="416">
        <v>50</v>
      </c>
      <c r="BV1467" s="416">
        <v>34</v>
      </c>
      <c r="BW1467" s="416">
        <v>41</v>
      </c>
      <c r="BX1467" s="416">
        <v>81</v>
      </c>
      <c r="BY1467" s="416">
        <v>72</v>
      </c>
      <c r="BZ1467" s="416">
        <v>61</v>
      </c>
      <c r="CA1467" s="416">
        <v>23</v>
      </c>
      <c r="CB1467" s="416">
        <v>10</v>
      </c>
      <c r="CC1467" s="416">
        <v>1</v>
      </c>
      <c r="CD1467" s="416">
        <v>323</v>
      </c>
      <c r="CE1467" s="416">
        <v>10</v>
      </c>
      <c r="CF1467" s="416">
        <v>0</v>
      </c>
      <c r="CG1467" s="416">
        <v>0</v>
      </c>
      <c r="CH1467" s="416">
        <v>0</v>
      </c>
      <c r="CI1467" s="416">
        <v>0</v>
      </c>
      <c r="CJ1467" s="416">
        <v>0</v>
      </c>
      <c r="CK1467" s="416">
        <v>0</v>
      </c>
      <c r="CL1467" s="416">
        <v>0</v>
      </c>
      <c r="CM1467" s="416">
        <v>0</v>
      </c>
      <c r="CN1467" s="416">
        <v>0</v>
      </c>
      <c r="CO1467" s="416">
        <v>25</v>
      </c>
      <c r="CP1467" s="416">
        <v>0</v>
      </c>
      <c r="CQ1467" s="416">
        <v>0</v>
      </c>
      <c r="CR1467" s="416">
        <v>0</v>
      </c>
      <c r="CS1467" s="416">
        <v>0</v>
      </c>
      <c r="CT1467" s="416">
        <v>0</v>
      </c>
      <c r="CU1467" s="416">
        <v>0</v>
      </c>
      <c r="CV1467" s="416">
        <v>0</v>
      </c>
      <c r="CW1467" s="416">
        <v>0</v>
      </c>
      <c r="CX1467" s="416">
        <v>0</v>
      </c>
      <c r="CY1467" s="416">
        <v>50</v>
      </c>
      <c r="CZ1467" s="416">
        <v>34</v>
      </c>
      <c r="DA1467" s="416">
        <v>15</v>
      </c>
      <c r="DB1467" s="416">
        <v>8</v>
      </c>
      <c r="DC1467" s="416">
        <v>5</v>
      </c>
      <c r="DD1467" s="416">
        <v>2</v>
      </c>
      <c r="DE1467" s="416">
        <v>2</v>
      </c>
      <c r="DF1467" s="416">
        <v>0</v>
      </c>
      <c r="DG1467" s="416">
        <v>0</v>
      </c>
      <c r="DH1467" s="416">
        <v>66</v>
      </c>
      <c r="DI1467" s="416">
        <v>0</v>
      </c>
      <c r="DJ1467" s="416">
        <v>0</v>
      </c>
      <c r="DK1467" s="416">
        <v>0</v>
      </c>
      <c r="DL1467" s="416">
        <v>0</v>
      </c>
      <c r="DM1467" s="416">
        <v>0</v>
      </c>
      <c r="DN1467" s="416">
        <v>0</v>
      </c>
      <c r="DO1467" s="416">
        <v>0</v>
      </c>
      <c r="DP1467" s="416">
        <v>0</v>
      </c>
      <c r="DQ1467" s="416">
        <v>0</v>
      </c>
      <c r="DR1467" s="416">
        <v>0</v>
      </c>
      <c r="DS1467" s="416">
        <v>34</v>
      </c>
      <c r="DT1467" s="416">
        <v>15</v>
      </c>
      <c r="DU1467" s="416">
        <v>8</v>
      </c>
      <c r="DV1467" s="416">
        <v>5</v>
      </c>
      <c r="DW1467" s="416">
        <v>2</v>
      </c>
      <c r="DX1467" s="416">
        <v>2</v>
      </c>
      <c r="DY1467" s="416">
        <v>0</v>
      </c>
      <c r="DZ1467" s="416">
        <v>0</v>
      </c>
      <c r="EA1467" s="416">
        <v>66</v>
      </c>
      <c r="EB1467" s="416">
        <v>0</v>
      </c>
      <c r="EC1467" s="416">
        <v>15</v>
      </c>
      <c r="ED1467" s="416">
        <v>27</v>
      </c>
      <c r="EE1467" s="416">
        <v>138</v>
      </c>
      <c r="EF1467" s="416">
        <v>212</v>
      </c>
      <c r="EG1467" s="416">
        <v>139</v>
      </c>
      <c r="EH1467" s="416">
        <v>75</v>
      </c>
      <c r="EI1467" s="416">
        <v>76</v>
      </c>
      <c r="EJ1467" s="416">
        <v>2</v>
      </c>
      <c r="EK1467" s="416">
        <v>684</v>
      </c>
      <c r="EL1467" s="416">
        <v>10</v>
      </c>
      <c r="EM1467" s="416">
        <v>0</v>
      </c>
      <c r="EN1467" s="416">
        <v>0</v>
      </c>
      <c r="EO1467" s="416">
        <v>0</v>
      </c>
      <c r="EP1467" s="416">
        <v>0</v>
      </c>
      <c r="EQ1467" s="416">
        <v>0</v>
      </c>
      <c r="ER1467" s="416">
        <v>0</v>
      </c>
      <c r="ES1467" s="416">
        <v>0</v>
      </c>
      <c r="ET1467" s="416">
        <v>0</v>
      </c>
      <c r="EU1467" s="416">
        <v>0</v>
      </c>
      <c r="EV1467" s="416">
        <v>50</v>
      </c>
      <c r="EW1467" s="416">
        <v>74</v>
      </c>
      <c r="EX1467" s="416">
        <v>2</v>
      </c>
      <c r="EY1467" s="416">
        <v>2</v>
      </c>
      <c r="EZ1467" s="416">
        <v>3</v>
      </c>
      <c r="FA1467" s="416">
        <v>2</v>
      </c>
      <c r="FB1467" s="416">
        <v>1</v>
      </c>
      <c r="FC1467" s="416">
        <v>1</v>
      </c>
      <c r="FD1467" s="416">
        <v>0</v>
      </c>
      <c r="FE1467" s="416">
        <v>85</v>
      </c>
      <c r="FF1467" s="416">
        <v>100</v>
      </c>
      <c r="FG1467" s="416">
        <v>0</v>
      </c>
      <c r="FH1467" s="416">
        <v>0</v>
      </c>
      <c r="FI1467" s="416">
        <v>0</v>
      </c>
      <c r="FJ1467" s="416">
        <v>0</v>
      </c>
      <c r="FK1467" s="416">
        <v>0</v>
      </c>
      <c r="FL1467" s="416">
        <v>0</v>
      </c>
      <c r="FM1467" s="416">
        <v>0</v>
      </c>
      <c r="FN1467" s="416">
        <v>0</v>
      </c>
      <c r="FO1467" s="416">
        <v>0</v>
      </c>
      <c r="FP1467" s="416">
        <v>0</v>
      </c>
      <c r="FQ1467" s="416">
        <v>0</v>
      </c>
      <c r="FR1467" s="416">
        <v>0</v>
      </c>
      <c r="FS1467" s="416">
        <v>0</v>
      </c>
      <c r="FT1467" s="416">
        <v>0</v>
      </c>
      <c r="FU1467" s="416">
        <v>0</v>
      </c>
      <c r="FV1467" s="416">
        <v>0</v>
      </c>
      <c r="FW1467" s="416">
        <v>0</v>
      </c>
      <c r="FX1467" s="416">
        <v>0</v>
      </c>
      <c r="FY1467" s="416">
        <v>0</v>
      </c>
      <c r="FZ1467" s="416">
        <v>89</v>
      </c>
      <c r="GA1467" s="416">
        <v>29</v>
      </c>
      <c r="GB1467" s="416">
        <v>140</v>
      </c>
      <c r="GC1467" s="416">
        <v>215</v>
      </c>
      <c r="GD1467" s="416">
        <v>141</v>
      </c>
      <c r="GE1467" s="416">
        <v>76</v>
      </c>
      <c r="GF1467" s="416">
        <v>77</v>
      </c>
      <c r="GG1467" s="416">
        <v>2</v>
      </c>
      <c r="GH1467" s="416">
        <v>769</v>
      </c>
    </row>
    <row r="1468" spans="1:190" x14ac:dyDescent="0.2">
      <c r="A1468" s="150" t="s">
        <v>253</v>
      </c>
      <c r="B1468" s="151" t="s">
        <v>292</v>
      </c>
      <c r="C1468" s="152" t="s">
        <v>128</v>
      </c>
      <c r="D1468" s="404" t="s">
        <v>252</v>
      </c>
      <c r="E1468" s="416">
        <v>0</v>
      </c>
      <c r="F1468" s="416">
        <v>1</v>
      </c>
      <c r="G1468" s="416">
        <v>0</v>
      </c>
      <c r="H1468" s="416">
        <v>5</v>
      </c>
      <c r="I1468" s="416">
        <v>8</v>
      </c>
      <c r="J1468" s="416">
        <v>17</v>
      </c>
      <c r="K1468" s="416">
        <v>5</v>
      </c>
      <c r="L1468" s="416">
        <v>5</v>
      </c>
      <c r="M1468" s="416">
        <v>3</v>
      </c>
      <c r="N1468" s="416">
        <v>44</v>
      </c>
      <c r="O1468" s="416">
        <v>10</v>
      </c>
      <c r="P1468" s="416">
        <v>0</v>
      </c>
      <c r="Q1468" s="416">
        <v>0</v>
      </c>
      <c r="R1468" s="416">
        <v>0</v>
      </c>
      <c r="S1468" s="416">
        <v>0</v>
      </c>
      <c r="T1468" s="416">
        <v>0</v>
      </c>
      <c r="U1468" s="416">
        <v>0</v>
      </c>
      <c r="V1468" s="416">
        <v>0</v>
      </c>
      <c r="W1468" s="416">
        <v>0</v>
      </c>
      <c r="X1468" s="416">
        <v>0</v>
      </c>
      <c r="Y1468" s="416">
        <v>25</v>
      </c>
      <c r="Z1468" s="416">
        <v>0</v>
      </c>
      <c r="AA1468" s="416">
        <v>0</v>
      </c>
      <c r="AB1468" s="416">
        <v>0</v>
      </c>
      <c r="AC1468" s="416">
        <v>0</v>
      </c>
      <c r="AD1468" s="416">
        <v>0</v>
      </c>
      <c r="AE1468" s="416">
        <v>0</v>
      </c>
      <c r="AF1468" s="416">
        <v>0</v>
      </c>
      <c r="AG1468" s="416">
        <v>0</v>
      </c>
      <c r="AH1468" s="416">
        <v>0</v>
      </c>
      <c r="AI1468" s="416">
        <v>50</v>
      </c>
      <c r="AJ1468" s="416">
        <v>0</v>
      </c>
      <c r="AK1468" s="416">
        <v>0</v>
      </c>
      <c r="AL1468" s="416">
        <v>0</v>
      </c>
      <c r="AM1468" s="416">
        <v>0</v>
      </c>
      <c r="AN1468" s="416">
        <v>0</v>
      </c>
      <c r="AO1468" s="416">
        <v>0</v>
      </c>
      <c r="AP1468" s="416">
        <v>0</v>
      </c>
      <c r="AQ1468" s="416">
        <v>0</v>
      </c>
      <c r="AR1468" s="416">
        <v>0</v>
      </c>
      <c r="AS1468" s="416">
        <v>100</v>
      </c>
      <c r="AT1468" s="416">
        <v>0</v>
      </c>
      <c r="AU1468" s="416">
        <v>2</v>
      </c>
      <c r="AV1468" s="416">
        <v>7</v>
      </c>
      <c r="AW1468" s="416">
        <v>2</v>
      </c>
      <c r="AX1468" s="416">
        <v>13</v>
      </c>
      <c r="AY1468" s="416">
        <v>1</v>
      </c>
      <c r="AZ1468" s="416">
        <v>8</v>
      </c>
      <c r="BA1468" s="416">
        <v>1</v>
      </c>
      <c r="BB1468" s="416">
        <v>34</v>
      </c>
      <c r="BC1468" s="416">
        <v>0</v>
      </c>
      <c r="BD1468" s="416">
        <v>0</v>
      </c>
      <c r="BE1468" s="416">
        <v>0</v>
      </c>
      <c r="BF1468" s="416">
        <v>0</v>
      </c>
      <c r="BG1468" s="416">
        <v>0</v>
      </c>
      <c r="BH1468" s="416">
        <v>0</v>
      </c>
      <c r="BI1468" s="416">
        <v>0</v>
      </c>
      <c r="BJ1468" s="416">
        <v>0</v>
      </c>
      <c r="BK1468" s="416">
        <v>0</v>
      </c>
      <c r="BL1468" s="416">
        <v>0</v>
      </c>
      <c r="BM1468" s="416">
        <v>0</v>
      </c>
      <c r="BN1468" s="416">
        <v>2</v>
      </c>
      <c r="BO1468" s="416">
        <v>7</v>
      </c>
      <c r="BP1468" s="416">
        <v>2</v>
      </c>
      <c r="BQ1468" s="416">
        <v>13</v>
      </c>
      <c r="BR1468" s="416">
        <v>1</v>
      </c>
      <c r="BS1468" s="416">
        <v>8</v>
      </c>
      <c r="BT1468" s="416">
        <v>1</v>
      </c>
      <c r="BU1468" s="416">
        <v>34</v>
      </c>
      <c r="BV1468" s="416">
        <v>1</v>
      </c>
      <c r="BW1468" s="416">
        <v>2</v>
      </c>
      <c r="BX1468" s="416">
        <v>12</v>
      </c>
      <c r="BY1468" s="416">
        <v>10</v>
      </c>
      <c r="BZ1468" s="416">
        <v>30</v>
      </c>
      <c r="CA1468" s="416">
        <v>6</v>
      </c>
      <c r="CB1468" s="416">
        <v>13</v>
      </c>
      <c r="CC1468" s="416">
        <v>4</v>
      </c>
      <c r="CD1468" s="416">
        <v>78</v>
      </c>
      <c r="CE1468" s="416">
        <v>10</v>
      </c>
      <c r="CF1468" s="416">
        <v>0</v>
      </c>
      <c r="CG1468" s="416">
        <v>0</v>
      </c>
      <c r="CH1468" s="416">
        <v>0</v>
      </c>
      <c r="CI1468" s="416">
        <v>0</v>
      </c>
      <c r="CJ1468" s="416">
        <v>0</v>
      </c>
      <c r="CK1468" s="416">
        <v>0</v>
      </c>
      <c r="CL1468" s="416">
        <v>0</v>
      </c>
      <c r="CM1468" s="416">
        <v>0</v>
      </c>
      <c r="CN1468" s="416">
        <v>0</v>
      </c>
      <c r="CO1468" s="416">
        <v>25</v>
      </c>
      <c r="CP1468" s="416">
        <v>0</v>
      </c>
      <c r="CQ1468" s="416">
        <v>0</v>
      </c>
      <c r="CR1468" s="416">
        <v>0</v>
      </c>
      <c r="CS1468" s="416">
        <v>0</v>
      </c>
      <c r="CT1468" s="416">
        <v>0</v>
      </c>
      <c r="CU1468" s="416">
        <v>0</v>
      </c>
      <c r="CV1468" s="416">
        <v>0</v>
      </c>
      <c r="CW1468" s="416">
        <v>0</v>
      </c>
      <c r="CX1468" s="416">
        <v>0</v>
      </c>
      <c r="CY1468" s="416">
        <v>50</v>
      </c>
      <c r="CZ1468" s="416">
        <v>0</v>
      </c>
      <c r="DA1468" s="416">
        <v>0</v>
      </c>
      <c r="DB1468" s="416">
        <v>0</v>
      </c>
      <c r="DC1468" s="416">
        <v>0</v>
      </c>
      <c r="DD1468" s="416">
        <v>0</v>
      </c>
      <c r="DE1468" s="416">
        <v>0</v>
      </c>
      <c r="DF1468" s="416">
        <v>0</v>
      </c>
      <c r="DG1468" s="416">
        <v>0</v>
      </c>
      <c r="DH1468" s="416">
        <v>0</v>
      </c>
      <c r="DI1468" s="416">
        <v>0</v>
      </c>
      <c r="DJ1468" s="416">
        <v>0</v>
      </c>
      <c r="DK1468" s="416">
        <v>0</v>
      </c>
      <c r="DL1468" s="416">
        <v>0</v>
      </c>
      <c r="DM1468" s="416">
        <v>0</v>
      </c>
      <c r="DN1468" s="416">
        <v>0</v>
      </c>
      <c r="DO1468" s="416">
        <v>0</v>
      </c>
      <c r="DP1468" s="416">
        <v>0</v>
      </c>
      <c r="DQ1468" s="416">
        <v>0</v>
      </c>
      <c r="DR1468" s="416">
        <v>0</v>
      </c>
      <c r="DS1468" s="416">
        <v>0</v>
      </c>
      <c r="DT1468" s="416">
        <v>0</v>
      </c>
      <c r="DU1468" s="416">
        <v>0</v>
      </c>
      <c r="DV1468" s="416">
        <v>0</v>
      </c>
      <c r="DW1468" s="416">
        <v>0</v>
      </c>
      <c r="DX1468" s="416">
        <v>0</v>
      </c>
      <c r="DY1468" s="416">
        <v>0</v>
      </c>
      <c r="DZ1468" s="416">
        <v>0</v>
      </c>
      <c r="EA1468" s="416">
        <v>0</v>
      </c>
      <c r="EB1468" s="416">
        <v>0</v>
      </c>
      <c r="EC1468" s="416">
        <v>0</v>
      </c>
      <c r="ED1468" s="416">
        <v>17</v>
      </c>
      <c r="EE1468" s="416">
        <v>74</v>
      </c>
      <c r="EF1468" s="416">
        <v>291</v>
      </c>
      <c r="EG1468" s="416">
        <v>886</v>
      </c>
      <c r="EH1468" s="416">
        <v>364</v>
      </c>
      <c r="EI1468" s="416">
        <v>254</v>
      </c>
      <c r="EJ1468" s="416">
        <v>27</v>
      </c>
      <c r="EK1468" s="416">
        <v>1913</v>
      </c>
      <c r="EL1468" s="416">
        <v>10</v>
      </c>
      <c r="EM1468" s="416">
        <v>0</v>
      </c>
      <c r="EN1468" s="416">
        <v>0</v>
      </c>
      <c r="EO1468" s="416">
        <v>0</v>
      </c>
      <c r="EP1468" s="416">
        <v>0</v>
      </c>
      <c r="EQ1468" s="416">
        <v>0</v>
      </c>
      <c r="ER1468" s="416">
        <v>0</v>
      </c>
      <c r="ES1468" s="416">
        <v>0</v>
      </c>
      <c r="ET1468" s="416">
        <v>0</v>
      </c>
      <c r="EU1468" s="416">
        <v>0</v>
      </c>
      <c r="EV1468" s="416">
        <v>50</v>
      </c>
      <c r="EW1468" s="416">
        <v>0</v>
      </c>
      <c r="EX1468" s="416">
        <v>1</v>
      </c>
      <c r="EY1468" s="416">
        <v>0</v>
      </c>
      <c r="EZ1468" s="416">
        <v>0</v>
      </c>
      <c r="FA1468" s="416">
        <v>0</v>
      </c>
      <c r="FB1468" s="416">
        <v>1</v>
      </c>
      <c r="FC1468" s="416">
        <v>0</v>
      </c>
      <c r="FD1468" s="416">
        <v>0</v>
      </c>
      <c r="FE1468" s="416">
        <v>2</v>
      </c>
      <c r="FF1468" s="416">
        <v>100</v>
      </c>
      <c r="FG1468" s="416">
        <v>0</v>
      </c>
      <c r="FH1468" s="416">
        <v>0</v>
      </c>
      <c r="FI1468" s="416">
        <v>0</v>
      </c>
      <c r="FJ1468" s="416">
        <v>0</v>
      </c>
      <c r="FK1468" s="416">
        <v>0</v>
      </c>
      <c r="FL1468" s="416">
        <v>0</v>
      </c>
      <c r="FM1468" s="416">
        <v>0</v>
      </c>
      <c r="FN1468" s="416">
        <v>0</v>
      </c>
      <c r="FO1468" s="416">
        <v>0</v>
      </c>
      <c r="FP1468" s="416">
        <v>0</v>
      </c>
      <c r="FQ1468" s="416">
        <v>0</v>
      </c>
      <c r="FR1468" s="416">
        <v>0</v>
      </c>
      <c r="FS1468" s="416">
        <v>0</v>
      </c>
      <c r="FT1468" s="416">
        <v>0</v>
      </c>
      <c r="FU1468" s="416">
        <v>0</v>
      </c>
      <c r="FV1468" s="416">
        <v>0</v>
      </c>
      <c r="FW1468" s="416">
        <v>0</v>
      </c>
      <c r="FX1468" s="416">
        <v>0</v>
      </c>
      <c r="FY1468" s="416">
        <v>0</v>
      </c>
      <c r="FZ1468" s="416">
        <v>0</v>
      </c>
      <c r="GA1468" s="416">
        <v>18</v>
      </c>
      <c r="GB1468" s="416">
        <v>74</v>
      </c>
      <c r="GC1468" s="416">
        <v>291</v>
      </c>
      <c r="GD1468" s="416">
        <v>886</v>
      </c>
      <c r="GE1468" s="416">
        <v>365</v>
      </c>
      <c r="GF1468" s="416">
        <v>254</v>
      </c>
      <c r="GG1468" s="416">
        <v>27</v>
      </c>
      <c r="GH1468" s="416">
        <v>1915</v>
      </c>
    </row>
    <row r="1469" spans="1:190" x14ac:dyDescent="0.2">
      <c r="A1469" s="150" t="s">
        <v>255</v>
      </c>
      <c r="B1469" s="151" t="s">
        <v>276</v>
      </c>
      <c r="C1469" s="152" t="s">
        <v>69</v>
      </c>
      <c r="D1469" s="404" t="s">
        <v>254</v>
      </c>
      <c r="E1469" s="416">
        <v>0</v>
      </c>
      <c r="F1469" s="416">
        <v>249</v>
      </c>
      <c r="G1469" s="416">
        <v>370</v>
      </c>
      <c r="H1469" s="416">
        <v>218</v>
      </c>
      <c r="I1469" s="416">
        <v>121</v>
      </c>
      <c r="J1469" s="416">
        <v>53</v>
      </c>
      <c r="K1469" s="416">
        <v>36</v>
      </c>
      <c r="L1469" s="416">
        <v>21</v>
      </c>
      <c r="M1469" s="416">
        <v>2</v>
      </c>
      <c r="N1469" s="416">
        <v>1070</v>
      </c>
      <c r="O1469" s="416">
        <v>10</v>
      </c>
      <c r="P1469" s="416">
        <v>0</v>
      </c>
      <c r="Q1469" s="416">
        <v>0</v>
      </c>
      <c r="R1469" s="416">
        <v>0</v>
      </c>
      <c r="S1469" s="416">
        <v>0</v>
      </c>
      <c r="T1469" s="416">
        <v>0</v>
      </c>
      <c r="U1469" s="416">
        <v>0</v>
      </c>
      <c r="V1469" s="416">
        <v>0</v>
      </c>
      <c r="W1469" s="416">
        <v>0</v>
      </c>
      <c r="X1469" s="416">
        <v>0</v>
      </c>
      <c r="Y1469" s="416">
        <v>25</v>
      </c>
      <c r="Z1469" s="416">
        <v>0</v>
      </c>
      <c r="AA1469" s="416">
        <v>0</v>
      </c>
      <c r="AB1469" s="416">
        <v>0</v>
      </c>
      <c r="AC1469" s="416">
        <v>0</v>
      </c>
      <c r="AD1469" s="416">
        <v>0</v>
      </c>
      <c r="AE1469" s="416">
        <v>0</v>
      </c>
      <c r="AF1469" s="416">
        <v>0</v>
      </c>
      <c r="AG1469" s="416">
        <v>0</v>
      </c>
      <c r="AH1469" s="416">
        <v>0</v>
      </c>
      <c r="AI1469" s="416">
        <v>50</v>
      </c>
      <c r="AJ1469" s="416">
        <v>0</v>
      </c>
      <c r="AK1469" s="416">
        <v>0</v>
      </c>
      <c r="AL1469" s="416">
        <v>0</v>
      </c>
      <c r="AM1469" s="416">
        <v>0</v>
      </c>
      <c r="AN1469" s="416">
        <v>0</v>
      </c>
      <c r="AO1469" s="416">
        <v>0</v>
      </c>
      <c r="AP1469" s="416">
        <v>0</v>
      </c>
      <c r="AQ1469" s="416">
        <v>0</v>
      </c>
      <c r="AR1469" s="416">
        <v>0</v>
      </c>
      <c r="AS1469" s="416">
        <v>100</v>
      </c>
      <c r="AT1469" s="416">
        <v>0</v>
      </c>
      <c r="AU1469" s="416">
        <v>0</v>
      </c>
      <c r="AV1469" s="416">
        <v>0</v>
      </c>
      <c r="AW1469" s="416">
        <v>0</v>
      </c>
      <c r="AX1469" s="416">
        <v>0</v>
      </c>
      <c r="AY1469" s="416">
        <v>0</v>
      </c>
      <c r="AZ1469" s="416">
        <v>0</v>
      </c>
      <c r="BA1469" s="416">
        <v>0</v>
      </c>
      <c r="BB1469" s="416">
        <v>0</v>
      </c>
      <c r="BC1469" s="416">
        <v>0</v>
      </c>
      <c r="BD1469" s="416">
        <v>0</v>
      </c>
      <c r="BE1469" s="416">
        <v>0</v>
      </c>
      <c r="BF1469" s="416">
        <v>0</v>
      </c>
      <c r="BG1469" s="416">
        <v>0</v>
      </c>
      <c r="BH1469" s="416">
        <v>0</v>
      </c>
      <c r="BI1469" s="416">
        <v>0</v>
      </c>
      <c r="BJ1469" s="416">
        <v>0</v>
      </c>
      <c r="BK1469" s="416">
        <v>0</v>
      </c>
      <c r="BL1469" s="416">
        <v>0</v>
      </c>
      <c r="BM1469" s="416">
        <v>0</v>
      </c>
      <c r="BN1469" s="416">
        <v>0</v>
      </c>
      <c r="BO1469" s="416">
        <v>0</v>
      </c>
      <c r="BP1469" s="416">
        <v>0</v>
      </c>
      <c r="BQ1469" s="416">
        <v>0</v>
      </c>
      <c r="BR1469" s="416">
        <v>0</v>
      </c>
      <c r="BS1469" s="416">
        <v>0</v>
      </c>
      <c r="BT1469" s="416">
        <v>0</v>
      </c>
      <c r="BU1469" s="416">
        <v>0</v>
      </c>
      <c r="BV1469" s="416">
        <v>249</v>
      </c>
      <c r="BW1469" s="416">
        <v>370</v>
      </c>
      <c r="BX1469" s="416">
        <v>218</v>
      </c>
      <c r="BY1469" s="416">
        <v>121</v>
      </c>
      <c r="BZ1469" s="416">
        <v>53</v>
      </c>
      <c r="CA1469" s="416">
        <v>36</v>
      </c>
      <c r="CB1469" s="416">
        <v>21</v>
      </c>
      <c r="CC1469" s="416">
        <v>2</v>
      </c>
      <c r="CD1469" s="416">
        <v>1070</v>
      </c>
      <c r="CE1469" s="416">
        <v>10</v>
      </c>
      <c r="CF1469" s="416">
        <v>0</v>
      </c>
      <c r="CG1469" s="416">
        <v>0</v>
      </c>
      <c r="CH1469" s="416">
        <v>0</v>
      </c>
      <c r="CI1469" s="416">
        <v>0</v>
      </c>
      <c r="CJ1469" s="416">
        <v>0</v>
      </c>
      <c r="CK1469" s="416">
        <v>0</v>
      </c>
      <c r="CL1469" s="416">
        <v>0</v>
      </c>
      <c r="CM1469" s="416">
        <v>0</v>
      </c>
      <c r="CN1469" s="416">
        <v>0</v>
      </c>
      <c r="CO1469" s="416">
        <v>25</v>
      </c>
      <c r="CP1469" s="416">
        <v>0</v>
      </c>
      <c r="CQ1469" s="416">
        <v>0</v>
      </c>
      <c r="CR1469" s="416">
        <v>0</v>
      </c>
      <c r="CS1469" s="416">
        <v>0</v>
      </c>
      <c r="CT1469" s="416">
        <v>0</v>
      </c>
      <c r="CU1469" s="416">
        <v>0</v>
      </c>
      <c r="CV1469" s="416">
        <v>0</v>
      </c>
      <c r="CW1469" s="416">
        <v>0</v>
      </c>
      <c r="CX1469" s="416">
        <v>0</v>
      </c>
      <c r="CY1469" s="416">
        <v>50</v>
      </c>
      <c r="CZ1469" s="416">
        <v>43</v>
      </c>
      <c r="DA1469" s="416">
        <v>45</v>
      </c>
      <c r="DB1469" s="416">
        <v>33</v>
      </c>
      <c r="DC1469" s="416">
        <v>15</v>
      </c>
      <c r="DD1469" s="416">
        <v>11</v>
      </c>
      <c r="DE1469" s="416">
        <v>6</v>
      </c>
      <c r="DF1469" s="416">
        <v>6</v>
      </c>
      <c r="DG1469" s="416">
        <v>3</v>
      </c>
      <c r="DH1469" s="416">
        <v>162</v>
      </c>
      <c r="DI1469" s="416">
        <v>0</v>
      </c>
      <c r="DJ1469" s="416">
        <v>0</v>
      </c>
      <c r="DK1469" s="416">
        <v>0</v>
      </c>
      <c r="DL1469" s="416">
        <v>0</v>
      </c>
      <c r="DM1469" s="416">
        <v>0</v>
      </c>
      <c r="DN1469" s="416">
        <v>0</v>
      </c>
      <c r="DO1469" s="416">
        <v>0</v>
      </c>
      <c r="DP1469" s="416">
        <v>0</v>
      </c>
      <c r="DQ1469" s="416">
        <v>0</v>
      </c>
      <c r="DR1469" s="416">
        <v>0</v>
      </c>
      <c r="DS1469" s="416">
        <v>43</v>
      </c>
      <c r="DT1469" s="416">
        <v>45</v>
      </c>
      <c r="DU1469" s="416">
        <v>33</v>
      </c>
      <c r="DV1469" s="416">
        <v>15</v>
      </c>
      <c r="DW1469" s="416">
        <v>11</v>
      </c>
      <c r="DX1469" s="416">
        <v>6</v>
      </c>
      <c r="DY1469" s="416">
        <v>6</v>
      </c>
      <c r="DZ1469" s="416">
        <v>3</v>
      </c>
      <c r="EA1469" s="416">
        <v>162</v>
      </c>
      <c r="EB1469" s="416">
        <v>0</v>
      </c>
      <c r="EC1469" s="416">
        <v>46</v>
      </c>
      <c r="ED1469" s="416">
        <v>96</v>
      </c>
      <c r="EE1469" s="416">
        <v>116</v>
      </c>
      <c r="EF1469" s="416">
        <v>73</v>
      </c>
      <c r="EG1469" s="416">
        <v>49</v>
      </c>
      <c r="EH1469" s="416">
        <v>24</v>
      </c>
      <c r="EI1469" s="416">
        <v>15</v>
      </c>
      <c r="EJ1469" s="416">
        <v>3</v>
      </c>
      <c r="EK1469" s="416">
        <v>422</v>
      </c>
      <c r="EL1469" s="416">
        <v>10</v>
      </c>
      <c r="EM1469" s="416">
        <v>0</v>
      </c>
      <c r="EN1469" s="416">
        <v>0</v>
      </c>
      <c r="EO1469" s="416">
        <v>0</v>
      </c>
      <c r="EP1469" s="416">
        <v>0</v>
      </c>
      <c r="EQ1469" s="416">
        <v>0</v>
      </c>
      <c r="ER1469" s="416">
        <v>0</v>
      </c>
      <c r="ES1469" s="416">
        <v>0</v>
      </c>
      <c r="ET1469" s="416">
        <v>0</v>
      </c>
      <c r="EU1469" s="416">
        <v>0</v>
      </c>
      <c r="EV1469" s="416">
        <v>50</v>
      </c>
      <c r="EW1469" s="416">
        <v>0</v>
      </c>
      <c r="EX1469" s="416">
        <v>2</v>
      </c>
      <c r="EY1469" s="416">
        <v>0</v>
      </c>
      <c r="EZ1469" s="416">
        <v>0</v>
      </c>
      <c r="FA1469" s="416">
        <v>1</v>
      </c>
      <c r="FB1469" s="416">
        <v>0</v>
      </c>
      <c r="FC1469" s="416">
        <v>0</v>
      </c>
      <c r="FD1469" s="416">
        <v>0</v>
      </c>
      <c r="FE1469" s="416">
        <v>3</v>
      </c>
      <c r="FF1469" s="416">
        <v>100</v>
      </c>
      <c r="FG1469" s="416">
        <v>0</v>
      </c>
      <c r="FH1469" s="416">
        <v>0</v>
      </c>
      <c r="FI1469" s="416">
        <v>0</v>
      </c>
      <c r="FJ1469" s="416">
        <v>0</v>
      </c>
      <c r="FK1469" s="416">
        <v>0</v>
      </c>
      <c r="FL1469" s="416">
        <v>0</v>
      </c>
      <c r="FM1469" s="416">
        <v>0</v>
      </c>
      <c r="FN1469" s="416">
        <v>0</v>
      </c>
      <c r="FO1469" s="416">
        <v>0</v>
      </c>
      <c r="FP1469" s="416">
        <v>0</v>
      </c>
      <c r="FQ1469" s="416">
        <v>0</v>
      </c>
      <c r="FR1469" s="416">
        <v>0</v>
      </c>
      <c r="FS1469" s="416">
        <v>0</v>
      </c>
      <c r="FT1469" s="416">
        <v>0</v>
      </c>
      <c r="FU1469" s="416">
        <v>0</v>
      </c>
      <c r="FV1469" s="416">
        <v>0</v>
      </c>
      <c r="FW1469" s="416">
        <v>0</v>
      </c>
      <c r="FX1469" s="416">
        <v>0</v>
      </c>
      <c r="FY1469" s="416">
        <v>0</v>
      </c>
      <c r="FZ1469" s="416">
        <v>46</v>
      </c>
      <c r="GA1469" s="416">
        <v>98</v>
      </c>
      <c r="GB1469" s="416">
        <v>116</v>
      </c>
      <c r="GC1469" s="416">
        <v>73</v>
      </c>
      <c r="GD1469" s="416">
        <v>50</v>
      </c>
      <c r="GE1469" s="416">
        <v>24</v>
      </c>
      <c r="GF1469" s="416">
        <v>15</v>
      </c>
      <c r="GG1469" s="416">
        <v>3</v>
      </c>
      <c r="GH1469" s="416">
        <v>425</v>
      </c>
    </row>
    <row r="1470" spans="1:190" x14ac:dyDescent="0.2">
      <c r="A1470" s="150" t="s">
        <v>257</v>
      </c>
      <c r="B1470" s="151" t="s">
        <v>276</v>
      </c>
      <c r="C1470" s="152" t="s">
        <v>278</v>
      </c>
      <c r="D1470" s="404" t="s">
        <v>256</v>
      </c>
      <c r="E1470" s="416">
        <v>0</v>
      </c>
      <c r="F1470" s="416">
        <v>0</v>
      </c>
      <c r="G1470" s="416">
        <v>0</v>
      </c>
      <c r="H1470" s="416">
        <v>0</v>
      </c>
      <c r="I1470" s="416">
        <v>0</v>
      </c>
      <c r="J1470" s="416">
        <v>0</v>
      </c>
      <c r="K1470" s="416">
        <v>0</v>
      </c>
      <c r="L1470" s="416">
        <v>0</v>
      </c>
      <c r="M1470" s="416">
        <v>0</v>
      </c>
      <c r="N1470" s="416">
        <v>0</v>
      </c>
      <c r="O1470" s="416">
        <v>10</v>
      </c>
      <c r="P1470" s="416">
        <v>363</v>
      </c>
      <c r="Q1470" s="416">
        <v>55</v>
      </c>
      <c r="R1470" s="416">
        <v>31</v>
      </c>
      <c r="S1470" s="416">
        <v>26</v>
      </c>
      <c r="T1470" s="416">
        <v>17</v>
      </c>
      <c r="U1470" s="416">
        <v>5</v>
      </c>
      <c r="V1470" s="416">
        <v>2</v>
      </c>
      <c r="W1470" s="416">
        <v>0</v>
      </c>
      <c r="X1470" s="416">
        <v>499</v>
      </c>
      <c r="Y1470" s="416">
        <v>25</v>
      </c>
      <c r="Z1470" s="416">
        <v>0</v>
      </c>
      <c r="AA1470" s="416">
        <v>0</v>
      </c>
      <c r="AB1470" s="416">
        <v>0</v>
      </c>
      <c r="AC1470" s="416">
        <v>0</v>
      </c>
      <c r="AD1470" s="416">
        <v>0</v>
      </c>
      <c r="AE1470" s="416">
        <v>0</v>
      </c>
      <c r="AF1470" s="416">
        <v>0</v>
      </c>
      <c r="AG1470" s="416">
        <v>0</v>
      </c>
      <c r="AH1470" s="416">
        <v>0</v>
      </c>
      <c r="AI1470" s="416">
        <v>50</v>
      </c>
      <c r="AJ1470" s="416">
        <v>167</v>
      </c>
      <c r="AK1470" s="416">
        <v>44</v>
      </c>
      <c r="AL1470" s="416">
        <v>26</v>
      </c>
      <c r="AM1470" s="416">
        <v>11</v>
      </c>
      <c r="AN1470" s="416">
        <v>7</v>
      </c>
      <c r="AO1470" s="416">
        <v>2</v>
      </c>
      <c r="AP1470" s="416">
        <v>1</v>
      </c>
      <c r="AQ1470" s="416">
        <v>0</v>
      </c>
      <c r="AR1470" s="416">
        <v>258</v>
      </c>
      <c r="AS1470" s="416">
        <v>100</v>
      </c>
      <c r="AT1470" s="416">
        <v>0</v>
      </c>
      <c r="AU1470" s="416">
        <v>0</v>
      </c>
      <c r="AV1470" s="416">
        <v>0</v>
      </c>
      <c r="AW1470" s="416">
        <v>0</v>
      </c>
      <c r="AX1470" s="416">
        <v>0</v>
      </c>
      <c r="AY1470" s="416">
        <v>0</v>
      </c>
      <c r="AZ1470" s="416">
        <v>0</v>
      </c>
      <c r="BA1470" s="416">
        <v>0</v>
      </c>
      <c r="BB1470" s="416">
        <v>0</v>
      </c>
      <c r="BC1470" s="416">
        <v>0</v>
      </c>
      <c r="BD1470" s="416">
        <v>0</v>
      </c>
      <c r="BE1470" s="416">
        <v>0</v>
      </c>
      <c r="BF1470" s="416">
        <v>0</v>
      </c>
      <c r="BG1470" s="416">
        <v>0</v>
      </c>
      <c r="BH1470" s="416">
        <v>0</v>
      </c>
      <c r="BI1470" s="416">
        <v>0</v>
      </c>
      <c r="BJ1470" s="416">
        <v>0</v>
      </c>
      <c r="BK1470" s="416">
        <v>0</v>
      </c>
      <c r="BL1470" s="416">
        <v>0</v>
      </c>
      <c r="BM1470" s="416">
        <v>530</v>
      </c>
      <c r="BN1470" s="416">
        <v>99</v>
      </c>
      <c r="BO1470" s="416">
        <v>57</v>
      </c>
      <c r="BP1470" s="416">
        <v>37</v>
      </c>
      <c r="BQ1470" s="416">
        <v>24</v>
      </c>
      <c r="BR1470" s="416">
        <v>7</v>
      </c>
      <c r="BS1470" s="416">
        <v>3</v>
      </c>
      <c r="BT1470" s="416">
        <v>0</v>
      </c>
      <c r="BU1470" s="416">
        <v>757</v>
      </c>
      <c r="BV1470" s="416">
        <v>530</v>
      </c>
      <c r="BW1470" s="416">
        <v>99</v>
      </c>
      <c r="BX1470" s="416">
        <v>57</v>
      </c>
      <c r="BY1470" s="416">
        <v>37</v>
      </c>
      <c r="BZ1470" s="416">
        <v>24</v>
      </c>
      <c r="CA1470" s="416">
        <v>7</v>
      </c>
      <c r="CB1470" s="416">
        <v>3</v>
      </c>
      <c r="CC1470" s="416">
        <v>0</v>
      </c>
      <c r="CD1470" s="416">
        <v>757</v>
      </c>
      <c r="CE1470" s="416">
        <v>10</v>
      </c>
      <c r="CF1470" s="416">
        <v>0</v>
      </c>
      <c r="CG1470" s="416">
        <v>0</v>
      </c>
      <c r="CH1470" s="416">
        <v>0</v>
      </c>
      <c r="CI1470" s="416">
        <v>0</v>
      </c>
      <c r="CJ1470" s="416">
        <v>0</v>
      </c>
      <c r="CK1470" s="416">
        <v>0</v>
      </c>
      <c r="CL1470" s="416">
        <v>0</v>
      </c>
      <c r="CM1470" s="416">
        <v>0</v>
      </c>
      <c r="CN1470" s="416">
        <v>0</v>
      </c>
      <c r="CO1470" s="416">
        <v>25</v>
      </c>
      <c r="CP1470" s="416">
        <v>0</v>
      </c>
      <c r="CQ1470" s="416">
        <v>0</v>
      </c>
      <c r="CR1470" s="416">
        <v>0</v>
      </c>
      <c r="CS1470" s="416">
        <v>0</v>
      </c>
      <c r="CT1470" s="416">
        <v>0</v>
      </c>
      <c r="CU1470" s="416">
        <v>0</v>
      </c>
      <c r="CV1470" s="416">
        <v>0</v>
      </c>
      <c r="CW1470" s="416">
        <v>0</v>
      </c>
      <c r="CX1470" s="416">
        <v>0</v>
      </c>
      <c r="CY1470" s="416">
        <v>50</v>
      </c>
      <c r="CZ1470" s="416">
        <v>210</v>
      </c>
      <c r="DA1470" s="416">
        <v>40</v>
      </c>
      <c r="DB1470" s="416">
        <v>28</v>
      </c>
      <c r="DC1470" s="416">
        <v>18</v>
      </c>
      <c r="DD1470" s="416">
        <v>9</v>
      </c>
      <c r="DE1470" s="416">
        <v>0</v>
      </c>
      <c r="DF1470" s="416">
        <v>1</v>
      </c>
      <c r="DG1470" s="416">
        <v>0</v>
      </c>
      <c r="DH1470" s="416">
        <v>306</v>
      </c>
      <c r="DI1470" s="416">
        <v>0</v>
      </c>
      <c r="DJ1470" s="416">
        <v>0</v>
      </c>
      <c r="DK1470" s="416">
        <v>0</v>
      </c>
      <c r="DL1470" s="416">
        <v>0</v>
      </c>
      <c r="DM1470" s="416">
        <v>0</v>
      </c>
      <c r="DN1470" s="416">
        <v>0</v>
      </c>
      <c r="DO1470" s="416">
        <v>0</v>
      </c>
      <c r="DP1470" s="416">
        <v>0</v>
      </c>
      <c r="DQ1470" s="416">
        <v>0</v>
      </c>
      <c r="DR1470" s="416">
        <v>0</v>
      </c>
      <c r="DS1470" s="416">
        <v>210</v>
      </c>
      <c r="DT1470" s="416">
        <v>40</v>
      </c>
      <c r="DU1470" s="416">
        <v>28</v>
      </c>
      <c r="DV1470" s="416">
        <v>18</v>
      </c>
      <c r="DW1470" s="416">
        <v>9</v>
      </c>
      <c r="DX1470" s="416">
        <v>0</v>
      </c>
      <c r="DY1470" s="416">
        <v>1</v>
      </c>
      <c r="DZ1470" s="416">
        <v>0</v>
      </c>
      <c r="EA1470" s="416">
        <v>306</v>
      </c>
      <c r="EB1470" s="416">
        <v>0</v>
      </c>
      <c r="EC1470" s="416">
        <v>472</v>
      </c>
      <c r="ED1470" s="416">
        <v>139</v>
      </c>
      <c r="EE1470" s="416">
        <v>122</v>
      </c>
      <c r="EF1470" s="416">
        <v>84</v>
      </c>
      <c r="EG1470" s="416">
        <v>52</v>
      </c>
      <c r="EH1470" s="416">
        <v>15</v>
      </c>
      <c r="EI1470" s="416">
        <v>8</v>
      </c>
      <c r="EJ1470" s="416">
        <v>2</v>
      </c>
      <c r="EK1470" s="416">
        <v>894</v>
      </c>
      <c r="EL1470" s="416">
        <v>10</v>
      </c>
      <c r="EM1470" s="416">
        <v>0</v>
      </c>
      <c r="EN1470" s="416">
        <v>0</v>
      </c>
      <c r="EO1470" s="416">
        <v>0</v>
      </c>
      <c r="EP1470" s="416">
        <v>0</v>
      </c>
      <c r="EQ1470" s="416">
        <v>0</v>
      </c>
      <c r="ER1470" s="416">
        <v>0</v>
      </c>
      <c r="ES1470" s="416">
        <v>0</v>
      </c>
      <c r="ET1470" s="416">
        <v>0</v>
      </c>
      <c r="EU1470" s="416">
        <v>0</v>
      </c>
      <c r="EV1470" s="416">
        <v>50</v>
      </c>
      <c r="EW1470" s="416">
        <v>4</v>
      </c>
      <c r="EX1470" s="416">
        <v>1</v>
      </c>
      <c r="EY1470" s="416">
        <v>3</v>
      </c>
      <c r="EZ1470" s="416">
        <v>3</v>
      </c>
      <c r="FA1470" s="416">
        <v>2</v>
      </c>
      <c r="FB1470" s="416">
        <v>0</v>
      </c>
      <c r="FC1470" s="416">
        <v>0</v>
      </c>
      <c r="FD1470" s="416">
        <v>1</v>
      </c>
      <c r="FE1470" s="416">
        <v>14</v>
      </c>
      <c r="FF1470" s="416">
        <v>100</v>
      </c>
      <c r="FG1470" s="416">
        <v>0</v>
      </c>
      <c r="FH1470" s="416">
        <v>0</v>
      </c>
      <c r="FI1470" s="416">
        <v>0</v>
      </c>
      <c r="FJ1470" s="416">
        <v>0</v>
      </c>
      <c r="FK1470" s="416">
        <v>0</v>
      </c>
      <c r="FL1470" s="416">
        <v>0</v>
      </c>
      <c r="FM1470" s="416">
        <v>0</v>
      </c>
      <c r="FN1470" s="416">
        <v>0</v>
      </c>
      <c r="FO1470" s="416">
        <v>0</v>
      </c>
      <c r="FP1470" s="416">
        <v>0</v>
      </c>
      <c r="FQ1470" s="416">
        <v>0</v>
      </c>
      <c r="FR1470" s="416">
        <v>0</v>
      </c>
      <c r="FS1470" s="416">
        <v>0</v>
      </c>
      <c r="FT1470" s="416">
        <v>0</v>
      </c>
      <c r="FU1470" s="416">
        <v>0</v>
      </c>
      <c r="FV1470" s="416">
        <v>0</v>
      </c>
      <c r="FW1470" s="416">
        <v>0</v>
      </c>
      <c r="FX1470" s="416">
        <v>0</v>
      </c>
      <c r="FY1470" s="416">
        <v>0</v>
      </c>
      <c r="FZ1470" s="416">
        <v>476</v>
      </c>
      <c r="GA1470" s="416">
        <v>140</v>
      </c>
      <c r="GB1470" s="416">
        <v>125</v>
      </c>
      <c r="GC1470" s="416">
        <v>87</v>
      </c>
      <c r="GD1470" s="416">
        <v>54</v>
      </c>
      <c r="GE1470" s="416">
        <v>15</v>
      </c>
      <c r="GF1470" s="416">
        <v>8</v>
      </c>
      <c r="GG1470" s="416">
        <v>3</v>
      </c>
      <c r="GH1470" s="416">
        <v>908</v>
      </c>
    </row>
    <row r="1471" spans="1:190" x14ac:dyDescent="0.2">
      <c r="A1471" s="150" t="s">
        <v>259</v>
      </c>
      <c r="B1471" s="151" t="s">
        <v>276</v>
      </c>
      <c r="C1471" s="152" t="s">
        <v>279</v>
      </c>
      <c r="D1471" s="404" t="s">
        <v>258</v>
      </c>
      <c r="E1471" s="416">
        <v>0</v>
      </c>
      <c r="F1471" s="416">
        <v>1</v>
      </c>
      <c r="G1471" s="416">
        <v>3</v>
      </c>
      <c r="H1471" s="416">
        <v>0</v>
      </c>
      <c r="I1471" s="416">
        <v>2</v>
      </c>
      <c r="J1471" s="416">
        <v>0</v>
      </c>
      <c r="K1471" s="416">
        <v>0</v>
      </c>
      <c r="L1471" s="416">
        <v>0</v>
      </c>
      <c r="M1471" s="416">
        <v>0</v>
      </c>
      <c r="N1471" s="416">
        <v>6</v>
      </c>
      <c r="O1471" s="416">
        <v>10</v>
      </c>
      <c r="P1471" s="416">
        <v>0</v>
      </c>
      <c r="Q1471" s="416">
        <v>0</v>
      </c>
      <c r="R1471" s="416">
        <v>0</v>
      </c>
      <c r="S1471" s="416">
        <v>0</v>
      </c>
      <c r="T1471" s="416">
        <v>0</v>
      </c>
      <c r="U1471" s="416">
        <v>0</v>
      </c>
      <c r="V1471" s="416">
        <v>0</v>
      </c>
      <c r="W1471" s="416">
        <v>0</v>
      </c>
      <c r="X1471" s="416">
        <v>0</v>
      </c>
      <c r="Y1471" s="416">
        <v>25</v>
      </c>
      <c r="Z1471" s="416">
        <v>0</v>
      </c>
      <c r="AA1471" s="416">
        <v>0</v>
      </c>
      <c r="AB1471" s="416">
        <v>0</v>
      </c>
      <c r="AC1471" s="416">
        <v>0</v>
      </c>
      <c r="AD1471" s="416">
        <v>0</v>
      </c>
      <c r="AE1471" s="416">
        <v>0</v>
      </c>
      <c r="AF1471" s="416">
        <v>0</v>
      </c>
      <c r="AG1471" s="416">
        <v>0</v>
      </c>
      <c r="AH1471" s="416">
        <v>0</v>
      </c>
      <c r="AI1471" s="416">
        <v>50</v>
      </c>
      <c r="AJ1471" s="416">
        <v>0</v>
      </c>
      <c r="AK1471" s="416">
        <v>0</v>
      </c>
      <c r="AL1471" s="416">
        <v>0</v>
      </c>
      <c r="AM1471" s="416">
        <v>0</v>
      </c>
      <c r="AN1471" s="416">
        <v>0</v>
      </c>
      <c r="AO1471" s="416">
        <v>0</v>
      </c>
      <c r="AP1471" s="416">
        <v>0</v>
      </c>
      <c r="AQ1471" s="416">
        <v>0</v>
      </c>
      <c r="AR1471" s="416">
        <v>0</v>
      </c>
      <c r="AS1471" s="416">
        <v>100</v>
      </c>
      <c r="AT1471" s="416">
        <v>0</v>
      </c>
      <c r="AU1471" s="416">
        <v>0</v>
      </c>
      <c r="AV1471" s="416">
        <v>0</v>
      </c>
      <c r="AW1471" s="416">
        <v>0</v>
      </c>
      <c r="AX1471" s="416">
        <v>0</v>
      </c>
      <c r="AY1471" s="416">
        <v>0</v>
      </c>
      <c r="AZ1471" s="416">
        <v>0</v>
      </c>
      <c r="BA1471" s="416">
        <v>0</v>
      </c>
      <c r="BB1471" s="416">
        <v>0</v>
      </c>
      <c r="BC1471" s="416">
        <v>0</v>
      </c>
      <c r="BD1471" s="416">
        <v>0</v>
      </c>
      <c r="BE1471" s="416">
        <v>0</v>
      </c>
      <c r="BF1471" s="416">
        <v>0</v>
      </c>
      <c r="BG1471" s="416">
        <v>0</v>
      </c>
      <c r="BH1471" s="416">
        <v>0</v>
      </c>
      <c r="BI1471" s="416">
        <v>0</v>
      </c>
      <c r="BJ1471" s="416">
        <v>0</v>
      </c>
      <c r="BK1471" s="416">
        <v>0</v>
      </c>
      <c r="BL1471" s="416">
        <v>0</v>
      </c>
      <c r="BM1471" s="416">
        <v>0</v>
      </c>
      <c r="BN1471" s="416">
        <v>0</v>
      </c>
      <c r="BO1471" s="416">
        <v>0</v>
      </c>
      <c r="BP1471" s="416">
        <v>0</v>
      </c>
      <c r="BQ1471" s="416">
        <v>0</v>
      </c>
      <c r="BR1471" s="416">
        <v>0</v>
      </c>
      <c r="BS1471" s="416">
        <v>0</v>
      </c>
      <c r="BT1471" s="416">
        <v>0</v>
      </c>
      <c r="BU1471" s="416">
        <v>0</v>
      </c>
      <c r="BV1471" s="416">
        <v>1</v>
      </c>
      <c r="BW1471" s="416">
        <v>3</v>
      </c>
      <c r="BX1471" s="416">
        <v>0</v>
      </c>
      <c r="BY1471" s="416">
        <v>2</v>
      </c>
      <c r="BZ1471" s="416">
        <v>0</v>
      </c>
      <c r="CA1471" s="416">
        <v>0</v>
      </c>
      <c r="CB1471" s="416">
        <v>0</v>
      </c>
      <c r="CC1471" s="416">
        <v>0</v>
      </c>
      <c r="CD1471" s="416">
        <v>6</v>
      </c>
      <c r="CE1471" s="416">
        <v>10</v>
      </c>
      <c r="CF1471" s="416">
        <v>0</v>
      </c>
      <c r="CG1471" s="416">
        <v>0</v>
      </c>
      <c r="CH1471" s="416">
        <v>0</v>
      </c>
      <c r="CI1471" s="416">
        <v>0</v>
      </c>
      <c r="CJ1471" s="416">
        <v>0</v>
      </c>
      <c r="CK1471" s="416">
        <v>0</v>
      </c>
      <c r="CL1471" s="416">
        <v>0</v>
      </c>
      <c r="CM1471" s="416">
        <v>0</v>
      </c>
      <c r="CN1471" s="416">
        <v>0</v>
      </c>
      <c r="CO1471" s="416">
        <v>25</v>
      </c>
      <c r="CP1471" s="416">
        <v>0</v>
      </c>
      <c r="CQ1471" s="416">
        <v>0</v>
      </c>
      <c r="CR1471" s="416">
        <v>0</v>
      </c>
      <c r="CS1471" s="416">
        <v>0</v>
      </c>
      <c r="CT1471" s="416">
        <v>0</v>
      </c>
      <c r="CU1471" s="416">
        <v>0</v>
      </c>
      <c r="CV1471" s="416">
        <v>0</v>
      </c>
      <c r="CW1471" s="416">
        <v>0</v>
      </c>
      <c r="CX1471" s="416">
        <v>0</v>
      </c>
      <c r="CY1471" s="416">
        <v>50</v>
      </c>
      <c r="CZ1471" s="416">
        <v>0</v>
      </c>
      <c r="DA1471" s="416">
        <v>0</v>
      </c>
      <c r="DB1471" s="416">
        <v>0</v>
      </c>
      <c r="DC1471" s="416">
        <v>0</v>
      </c>
      <c r="DD1471" s="416">
        <v>0</v>
      </c>
      <c r="DE1471" s="416">
        <v>0</v>
      </c>
      <c r="DF1471" s="416">
        <v>0</v>
      </c>
      <c r="DG1471" s="416">
        <v>0</v>
      </c>
      <c r="DH1471" s="416">
        <v>0</v>
      </c>
      <c r="DI1471" s="416">
        <v>0</v>
      </c>
      <c r="DJ1471" s="416">
        <v>0</v>
      </c>
      <c r="DK1471" s="416">
        <v>0</v>
      </c>
      <c r="DL1471" s="416">
        <v>0</v>
      </c>
      <c r="DM1471" s="416">
        <v>0</v>
      </c>
      <c r="DN1471" s="416">
        <v>0</v>
      </c>
      <c r="DO1471" s="416">
        <v>0</v>
      </c>
      <c r="DP1471" s="416">
        <v>0</v>
      </c>
      <c r="DQ1471" s="416">
        <v>0</v>
      </c>
      <c r="DR1471" s="416">
        <v>0</v>
      </c>
      <c r="DS1471" s="416">
        <v>0</v>
      </c>
      <c r="DT1471" s="416">
        <v>0</v>
      </c>
      <c r="DU1471" s="416">
        <v>0</v>
      </c>
      <c r="DV1471" s="416">
        <v>0</v>
      </c>
      <c r="DW1471" s="416">
        <v>0</v>
      </c>
      <c r="DX1471" s="416">
        <v>0</v>
      </c>
      <c r="DY1471" s="416">
        <v>0</v>
      </c>
      <c r="DZ1471" s="416">
        <v>0</v>
      </c>
      <c r="EA1471" s="416">
        <v>0</v>
      </c>
      <c r="EB1471" s="416">
        <v>0</v>
      </c>
      <c r="EC1471" s="416">
        <v>0</v>
      </c>
      <c r="ED1471" s="416">
        <v>0</v>
      </c>
      <c r="EE1471" s="416">
        <v>0</v>
      </c>
      <c r="EF1471" s="416">
        <v>0</v>
      </c>
      <c r="EG1471" s="416">
        <v>0</v>
      </c>
      <c r="EH1471" s="416">
        <v>0</v>
      </c>
      <c r="EI1471" s="416">
        <v>0</v>
      </c>
      <c r="EJ1471" s="416">
        <v>0</v>
      </c>
      <c r="EK1471" s="416">
        <v>0</v>
      </c>
      <c r="EL1471" s="416">
        <v>10</v>
      </c>
      <c r="EM1471" s="416">
        <v>0</v>
      </c>
      <c r="EN1471" s="416">
        <v>0</v>
      </c>
      <c r="EO1471" s="416">
        <v>0</v>
      </c>
      <c r="EP1471" s="416">
        <v>0</v>
      </c>
      <c r="EQ1471" s="416">
        <v>0</v>
      </c>
      <c r="ER1471" s="416">
        <v>0</v>
      </c>
      <c r="ES1471" s="416">
        <v>0</v>
      </c>
      <c r="ET1471" s="416">
        <v>0</v>
      </c>
      <c r="EU1471" s="416">
        <v>0</v>
      </c>
      <c r="EV1471" s="416">
        <v>50</v>
      </c>
      <c r="EW1471" s="416">
        <v>4</v>
      </c>
      <c r="EX1471" s="416">
        <v>3</v>
      </c>
      <c r="EY1471" s="416">
        <v>3</v>
      </c>
      <c r="EZ1471" s="416">
        <v>2</v>
      </c>
      <c r="FA1471" s="416">
        <v>5</v>
      </c>
      <c r="FB1471" s="416">
        <v>0</v>
      </c>
      <c r="FC1471" s="416">
        <v>0</v>
      </c>
      <c r="FD1471" s="416">
        <v>1</v>
      </c>
      <c r="FE1471" s="416">
        <v>18</v>
      </c>
      <c r="FF1471" s="416">
        <v>100</v>
      </c>
      <c r="FG1471" s="416">
        <v>0</v>
      </c>
      <c r="FH1471" s="416">
        <v>0</v>
      </c>
      <c r="FI1471" s="416">
        <v>0</v>
      </c>
      <c r="FJ1471" s="416">
        <v>0</v>
      </c>
      <c r="FK1471" s="416">
        <v>0</v>
      </c>
      <c r="FL1471" s="416">
        <v>0</v>
      </c>
      <c r="FM1471" s="416">
        <v>0</v>
      </c>
      <c r="FN1471" s="416">
        <v>0</v>
      </c>
      <c r="FO1471" s="416">
        <v>0</v>
      </c>
      <c r="FP1471" s="416">
        <v>0</v>
      </c>
      <c r="FQ1471" s="416">
        <v>0</v>
      </c>
      <c r="FR1471" s="416">
        <v>0</v>
      </c>
      <c r="FS1471" s="416">
        <v>0</v>
      </c>
      <c r="FT1471" s="416">
        <v>0</v>
      </c>
      <c r="FU1471" s="416">
        <v>0</v>
      </c>
      <c r="FV1471" s="416">
        <v>0</v>
      </c>
      <c r="FW1471" s="416">
        <v>0</v>
      </c>
      <c r="FX1471" s="416">
        <v>0</v>
      </c>
      <c r="FY1471" s="416">
        <v>0</v>
      </c>
      <c r="FZ1471" s="416">
        <v>4</v>
      </c>
      <c r="GA1471" s="416">
        <v>3</v>
      </c>
      <c r="GB1471" s="416">
        <v>3</v>
      </c>
      <c r="GC1471" s="416">
        <v>2</v>
      </c>
      <c r="GD1471" s="416">
        <v>5</v>
      </c>
      <c r="GE1471" s="416">
        <v>0</v>
      </c>
      <c r="GF1471" s="416">
        <v>0</v>
      </c>
      <c r="GG1471" s="416">
        <v>1</v>
      </c>
      <c r="GH1471" s="416">
        <v>18</v>
      </c>
    </row>
    <row r="1472" spans="1:190" x14ac:dyDescent="0.2">
      <c r="A1472" s="150" t="s">
        <v>104</v>
      </c>
      <c r="B1472" s="151" t="s">
        <v>284</v>
      </c>
      <c r="C1472" s="152" t="s">
        <v>285</v>
      </c>
      <c r="D1472" s="404" t="s">
        <v>103</v>
      </c>
      <c r="E1472" s="416">
        <v>0</v>
      </c>
      <c r="F1472" s="416">
        <v>1507</v>
      </c>
      <c r="G1472" s="416">
        <v>1199</v>
      </c>
      <c r="H1472" s="416">
        <v>768</v>
      </c>
      <c r="I1472" s="416">
        <v>548</v>
      </c>
      <c r="J1472" s="416">
        <v>301</v>
      </c>
      <c r="K1472" s="416">
        <v>128</v>
      </c>
      <c r="L1472" s="416">
        <v>64</v>
      </c>
      <c r="M1472" s="416">
        <v>7</v>
      </c>
      <c r="N1472" s="416">
        <v>4522</v>
      </c>
      <c r="O1472" s="416">
        <v>10</v>
      </c>
      <c r="P1472" s="416">
        <v>91</v>
      </c>
      <c r="Q1472" s="416">
        <v>86</v>
      </c>
      <c r="R1472" s="416">
        <v>86</v>
      </c>
      <c r="S1472" s="416">
        <v>70</v>
      </c>
      <c r="T1472" s="416">
        <v>48</v>
      </c>
      <c r="U1472" s="416">
        <v>9</v>
      </c>
      <c r="V1472" s="416">
        <v>10</v>
      </c>
      <c r="W1472" s="416">
        <v>0</v>
      </c>
      <c r="X1472" s="416">
        <v>400</v>
      </c>
      <c r="Y1472" s="416">
        <v>25</v>
      </c>
      <c r="Z1472" s="416">
        <v>0</v>
      </c>
      <c r="AA1472" s="416">
        <v>0</v>
      </c>
      <c r="AB1472" s="416">
        <v>0</v>
      </c>
      <c r="AC1472" s="416">
        <v>0</v>
      </c>
      <c r="AD1472" s="416">
        <v>0</v>
      </c>
      <c r="AE1472" s="416">
        <v>0</v>
      </c>
      <c r="AF1472" s="416">
        <v>0</v>
      </c>
      <c r="AG1472" s="416">
        <v>0</v>
      </c>
      <c r="AH1472" s="416">
        <v>0</v>
      </c>
      <c r="AI1472" s="416">
        <v>50</v>
      </c>
      <c r="AJ1472" s="416">
        <v>0</v>
      </c>
      <c r="AK1472" s="416">
        <v>0</v>
      </c>
      <c r="AL1472" s="416">
        <v>0</v>
      </c>
      <c r="AM1472" s="416">
        <v>0</v>
      </c>
      <c r="AN1472" s="416">
        <v>0</v>
      </c>
      <c r="AO1472" s="416">
        <v>0</v>
      </c>
      <c r="AP1472" s="416">
        <v>0</v>
      </c>
      <c r="AQ1472" s="416">
        <v>0</v>
      </c>
      <c r="AR1472" s="416">
        <v>0</v>
      </c>
      <c r="AS1472" s="416">
        <v>100</v>
      </c>
      <c r="AT1472" s="416">
        <v>206</v>
      </c>
      <c r="AU1472" s="416">
        <v>148</v>
      </c>
      <c r="AV1472" s="416">
        <v>84</v>
      </c>
      <c r="AW1472" s="416">
        <v>52</v>
      </c>
      <c r="AX1472" s="416">
        <v>28</v>
      </c>
      <c r="AY1472" s="416">
        <v>8</v>
      </c>
      <c r="AZ1472" s="416">
        <v>2</v>
      </c>
      <c r="BA1472" s="416">
        <v>0</v>
      </c>
      <c r="BB1472" s="416">
        <v>528</v>
      </c>
      <c r="BC1472" s="416">
        <v>0</v>
      </c>
      <c r="BD1472" s="416">
        <v>0</v>
      </c>
      <c r="BE1472" s="416">
        <v>0</v>
      </c>
      <c r="BF1472" s="416">
        <v>0</v>
      </c>
      <c r="BG1472" s="416">
        <v>0</v>
      </c>
      <c r="BH1472" s="416">
        <v>0</v>
      </c>
      <c r="BI1472" s="416">
        <v>0</v>
      </c>
      <c r="BJ1472" s="416">
        <v>0</v>
      </c>
      <c r="BK1472" s="416">
        <v>0</v>
      </c>
      <c r="BL1472" s="416">
        <v>0</v>
      </c>
      <c r="BM1472" s="416">
        <v>297</v>
      </c>
      <c r="BN1472" s="416">
        <v>234</v>
      </c>
      <c r="BO1472" s="416">
        <v>170</v>
      </c>
      <c r="BP1472" s="416">
        <v>122</v>
      </c>
      <c r="BQ1472" s="416">
        <v>76</v>
      </c>
      <c r="BR1472" s="416">
        <v>17</v>
      </c>
      <c r="BS1472" s="416">
        <v>12</v>
      </c>
      <c r="BT1472" s="416">
        <v>0</v>
      </c>
      <c r="BU1472" s="416">
        <v>928</v>
      </c>
      <c r="BV1472" s="416">
        <v>1804</v>
      </c>
      <c r="BW1472" s="416">
        <v>1433</v>
      </c>
      <c r="BX1472" s="416">
        <v>938</v>
      </c>
      <c r="BY1472" s="416">
        <v>670</v>
      </c>
      <c r="BZ1472" s="416">
        <v>377</v>
      </c>
      <c r="CA1472" s="416">
        <v>145</v>
      </c>
      <c r="CB1472" s="416">
        <v>76</v>
      </c>
      <c r="CC1472" s="416">
        <v>7</v>
      </c>
      <c r="CD1472" s="416">
        <v>5450</v>
      </c>
      <c r="CE1472" s="416">
        <v>10</v>
      </c>
      <c r="CF1472" s="416">
        <v>0</v>
      </c>
      <c r="CG1472" s="416">
        <v>0</v>
      </c>
      <c r="CH1472" s="416">
        <v>0</v>
      </c>
      <c r="CI1472" s="416">
        <v>0</v>
      </c>
      <c r="CJ1472" s="416">
        <v>0</v>
      </c>
      <c r="CK1472" s="416">
        <v>0</v>
      </c>
      <c r="CL1472" s="416">
        <v>0</v>
      </c>
      <c r="CM1472" s="416">
        <v>0</v>
      </c>
      <c r="CN1472" s="416">
        <v>0</v>
      </c>
      <c r="CO1472" s="416">
        <v>25</v>
      </c>
      <c r="CP1472" s="416">
        <v>0</v>
      </c>
      <c r="CQ1472" s="416">
        <v>0</v>
      </c>
      <c r="CR1472" s="416">
        <v>0</v>
      </c>
      <c r="CS1472" s="416">
        <v>0</v>
      </c>
      <c r="CT1472" s="416">
        <v>0</v>
      </c>
      <c r="CU1472" s="416">
        <v>0</v>
      </c>
      <c r="CV1472" s="416">
        <v>0</v>
      </c>
      <c r="CW1472" s="416">
        <v>0</v>
      </c>
      <c r="CX1472" s="416">
        <v>0</v>
      </c>
      <c r="CY1472" s="416">
        <v>50</v>
      </c>
      <c r="CZ1472" s="416">
        <v>365</v>
      </c>
      <c r="DA1472" s="416">
        <v>182</v>
      </c>
      <c r="DB1472" s="416">
        <v>148</v>
      </c>
      <c r="DC1472" s="416">
        <v>127</v>
      </c>
      <c r="DD1472" s="416">
        <v>58</v>
      </c>
      <c r="DE1472" s="416">
        <v>28</v>
      </c>
      <c r="DF1472" s="416">
        <v>20</v>
      </c>
      <c r="DG1472" s="416">
        <v>2</v>
      </c>
      <c r="DH1472" s="416">
        <v>930</v>
      </c>
      <c r="DI1472" s="416">
        <v>0</v>
      </c>
      <c r="DJ1472" s="416">
        <v>0</v>
      </c>
      <c r="DK1472" s="416">
        <v>0</v>
      </c>
      <c r="DL1472" s="416">
        <v>0</v>
      </c>
      <c r="DM1472" s="416">
        <v>0</v>
      </c>
      <c r="DN1472" s="416">
        <v>0</v>
      </c>
      <c r="DO1472" s="416">
        <v>0</v>
      </c>
      <c r="DP1472" s="416">
        <v>0</v>
      </c>
      <c r="DQ1472" s="416">
        <v>0</v>
      </c>
      <c r="DR1472" s="416">
        <v>0</v>
      </c>
      <c r="DS1472" s="416">
        <v>365</v>
      </c>
      <c r="DT1472" s="416">
        <v>182</v>
      </c>
      <c r="DU1472" s="416">
        <v>148</v>
      </c>
      <c r="DV1472" s="416">
        <v>127</v>
      </c>
      <c r="DW1472" s="416">
        <v>58</v>
      </c>
      <c r="DX1472" s="416">
        <v>28</v>
      </c>
      <c r="DY1472" s="416">
        <v>20</v>
      </c>
      <c r="DZ1472" s="416">
        <v>2</v>
      </c>
      <c r="EA1472" s="416">
        <v>930</v>
      </c>
      <c r="EB1472" s="416">
        <v>0</v>
      </c>
      <c r="EC1472" s="416">
        <v>2652</v>
      </c>
      <c r="ED1472" s="416">
        <v>2577</v>
      </c>
      <c r="EE1472" s="416">
        <v>2670</v>
      </c>
      <c r="EF1472" s="416">
        <v>2384</v>
      </c>
      <c r="EG1472" s="416">
        <v>1827</v>
      </c>
      <c r="EH1472" s="416">
        <v>894</v>
      </c>
      <c r="EI1472" s="416">
        <v>709</v>
      </c>
      <c r="EJ1472" s="416">
        <v>92</v>
      </c>
      <c r="EK1472" s="416">
        <v>13805</v>
      </c>
      <c r="EL1472" s="416">
        <v>10</v>
      </c>
      <c r="EM1472" s="416">
        <v>0</v>
      </c>
      <c r="EN1472" s="416">
        <v>0</v>
      </c>
      <c r="EO1472" s="416">
        <v>0</v>
      </c>
      <c r="EP1472" s="416">
        <v>0</v>
      </c>
      <c r="EQ1472" s="416">
        <v>0</v>
      </c>
      <c r="ER1472" s="416">
        <v>0</v>
      </c>
      <c r="ES1472" s="416">
        <v>0</v>
      </c>
      <c r="ET1472" s="416">
        <v>0</v>
      </c>
      <c r="EU1472" s="416">
        <v>0</v>
      </c>
      <c r="EV1472" s="416">
        <v>50</v>
      </c>
      <c r="EW1472" s="416">
        <v>106</v>
      </c>
      <c r="EX1472" s="416">
        <v>17</v>
      </c>
      <c r="EY1472" s="416">
        <v>26</v>
      </c>
      <c r="EZ1472" s="416">
        <v>11</v>
      </c>
      <c r="FA1472" s="416">
        <v>11</v>
      </c>
      <c r="FB1472" s="416">
        <v>3</v>
      </c>
      <c r="FC1472" s="416">
        <v>2</v>
      </c>
      <c r="FD1472" s="416">
        <v>0</v>
      </c>
      <c r="FE1472" s="416">
        <v>176</v>
      </c>
      <c r="FF1472" s="416">
        <v>100</v>
      </c>
      <c r="FG1472" s="416">
        <v>0</v>
      </c>
      <c r="FH1472" s="416">
        <v>0</v>
      </c>
      <c r="FI1472" s="416">
        <v>0</v>
      </c>
      <c r="FJ1472" s="416">
        <v>0</v>
      </c>
      <c r="FK1472" s="416">
        <v>0</v>
      </c>
      <c r="FL1472" s="416">
        <v>0</v>
      </c>
      <c r="FM1472" s="416">
        <v>0</v>
      </c>
      <c r="FN1472" s="416">
        <v>0</v>
      </c>
      <c r="FO1472" s="416">
        <v>0</v>
      </c>
      <c r="FP1472" s="416">
        <v>0</v>
      </c>
      <c r="FQ1472" s="416">
        <v>0</v>
      </c>
      <c r="FR1472" s="416">
        <v>0</v>
      </c>
      <c r="FS1472" s="416">
        <v>0</v>
      </c>
      <c r="FT1472" s="416">
        <v>0</v>
      </c>
      <c r="FU1472" s="416">
        <v>0</v>
      </c>
      <c r="FV1472" s="416">
        <v>0</v>
      </c>
      <c r="FW1472" s="416">
        <v>0</v>
      </c>
      <c r="FX1472" s="416">
        <v>0</v>
      </c>
      <c r="FY1472" s="416">
        <v>0</v>
      </c>
      <c r="FZ1472" s="416">
        <v>2758</v>
      </c>
      <c r="GA1472" s="416">
        <v>2594</v>
      </c>
      <c r="GB1472" s="416">
        <v>2696</v>
      </c>
      <c r="GC1472" s="416">
        <v>2395</v>
      </c>
      <c r="GD1472" s="416">
        <v>1838</v>
      </c>
      <c r="GE1472" s="416">
        <v>897</v>
      </c>
      <c r="GF1472" s="416">
        <v>711</v>
      </c>
      <c r="GG1472" s="416">
        <v>92</v>
      </c>
      <c r="GH1472" s="416">
        <v>13981</v>
      </c>
    </row>
    <row r="1473" spans="1:190" x14ac:dyDescent="0.2">
      <c r="A1473" s="150" t="s">
        <v>261</v>
      </c>
      <c r="B1473" s="151" t="s">
        <v>276</v>
      </c>
      <c r="C1473" s="152" t="s">
        <v>285</v>
      </c>
      <c r="D1473" s="404" t="s">
        <v>260</v>
      </c>
      <c r="E1473" s="416">
        <v>0</v>
      </c>
      <c r="F1473" s="416">
        <v>34</v>
      </c>
      <c r="G1473" s="416">
        <v>33</v>
      </c>
      <c r="H1473" s="416">
        <v>88</v>
      </c>
      <c r="I1473" s="416">
        <v>80</v>
      </c>
      <c r="J1473" s="416">
        <v>63</v>
      </c>
      <c r="K1473" s="416">
        <v>47</v>
      </c>
      <c r="L1473" s="416">
        <v>38</v>
      </c>
      <c r="M1473" s="416">
        <v>10</v>
      </c>
      <c r="N1473" s="416">
        <v>393</v>
      </c>
      <c r="O1473" s="416">
        <v>10</v>
      </c>
      <c r="P1473" s="416">
        <v>0</v>
      </c>
      <c r="Q1473" s="416">
        <v>0</v>
      </c>
      <c r="R1473" s="416">
        <v>0</v>
      </c>
      <c r="S1473" s="416">
        <v>0</v>
      </c>
      <c r="T1473" s="416">
        <v>0</v>
      </c>
      <c r="U1473" s="416">
        <v>0</v>
      </c>
      <c r="V1473" s="416">
        <v>0</v>
      </c>
      <c r="W1473" s="416">
        <v>0</v>
      </c>
      <c r="X1473" s="416">
        <v>0</v>
      </c>
      <c r="Y1473" s="416">
        <v>25</v>
      </c>
      <c r="Z1473" s="416">
        <v>2</v>
      </c>
      <c r="AA1473" s="416">
        <v>8</v>
      </c>
      <c r="AB1473" s="416">
        <v>30</v>
      </c>
      <c r="AC1473" s="416">
        <v>18</v>
      </c>
      <c r="AD1473" s="416">
        <v>10</v>
      </c>
      <c r="AE1473" s="416">
        <v>3</v>
      </c>
      <c r="AF1473" s="416">
        <v>3</v>
      </c>
      <c r="AG1473" s="416">
        <v>0</v>
      </c>
      <c r="AH1473" s="416">
        <v>74</v>
      </c>
      <c r="AI1473" s="416">
        <v>50</v>
      </c>
      <c r="AJ1473" s="416">
        <v>0</v>
      </c>
      <c r="AK1473" s="416">
        <v>0</v>
      </c>
      <c r="AL1473" s="416">
        <v>0</v>
      </c>
      <c r="AM1473" s="416">
        <v>0</v>
      </c>
      <c r="AN1473" s="416">
        <v>0</v>
      </c>
      <c r="AO1473" s="416">
        <v>0</v>
      </c>
      <c r="AP1473" s="416">
        <v>0</v>
      </c>
      <c r="AQ1473" s="416">
        <v>0</v>
      </c>
      <c r="AR1473" s="416">
        <v>0</v>
      </c>
      <c r="AS1473" s="416">
        <v>100</v>
      </c>
      <c r="AT1473" s="416">
        <v>9</v>
      </c>
      <c r="AU1473" s="416">
        <v>14</v>
      </c>
      <c r="AV1473" s="416">
        <v>26</v>
      </c>
      <c r="AW1473" s="416">
        <v>30</v>
      </c>
      <c r="AX1473" s="416">
        <v>15</v>
      </c>
      <c r="AY1473" s="416">
        <v>17</v>
      </c>
      <c r="AZ1473" s="416">
        <v>10</v>
      </c>
      <c r="BA1473" s="416">
        <v>2</v>
      </c>
      <c r="BB1473" s="416">
        <v>123</v>
      </c>
      <c r="BC1473" s="416">
        <v>0</v>
      </c>
      <c r="BD1473" s="416">
        <v>0</v>
      </c>
      <c r="BE1473" s="416">
        <v>0</v>
      </c>
      <c r="BF1473" s="416">
        <v>0</v>
      </c>
      <c r="BG1473" s="416">
        <v>0</v>
      </c>
      <c r="BH1473" s="416">
        <v>0</v>
      </c>
      <c r="BI1473" s="416">
        <v>0</v>
      </c>
      <c r="BJ1473" s="416">
        <v>0</v>
      </c>
      <c r="BK1473" s="416">
        <v>0</v>
      </c>
      <c r="BL1473" s="416">
        <v>0</v>
      </c>
      <c r="BM1473" s="416">
        <v>11</v>
      </c>
      <c r="BN1473" s="416">
        <v>22</v>
      </c>
      <c r="BO1473" s="416">
        <v>56</v>
      </c>
      <c r="BP1473" s="416">
        <v>48</v>
      </c>
      <c r="BQ1473" s="416">
        <v>25</v>
      </c>
      <c r="BR1473" s="416">
        <v>20</v>
      </c>
      <c r="BS1473" s="416">
        <v>13</v>
      </c>
      <c r="BT1473" s="416">
        <v>2</v>
      </c>
      <c r="BU1473" s="416">
        <v>197</v>
      </c>
      <c r="BV1473" s="416">
        <v>45</v>
      </c>
      <c r="BW1473" s="416">
        <v>55</v>
      </c>
      <c r="BX1473" s="416">
        <v>144</v>
      </c>
      <c r="BY1473" s="416">
        <v>128</v>
      </c>
      <c r="BZ1473" s="416">
        <v>88</v>
      </c>
      <c r="CA1473" s="416">
        <v>67</v>
      </c>
      <c r="CB1473" s="416">
        <v>51</v>
      </c>
      <c r="CC1473" s="416">
        <v>12</v>
      </c>
      <c r="CD1473" s="416">
        <v>590</v>
      </c>
      <c r="CE1473" s="416">
        <v>10</v>
      </c>
      <c r="CF1473" s="416">
        <v>0</v>
      </c>
      <c r="CG1473" s="416">
        <v>0</v>
      </c>
      <c r="CH1473" s="416">
        <v>0</v>
      </c>
      <c r="CI1473" s="416">
        <v>0</v>
      </c>
      <c r="CJ1473" s="416">
        <v>0</v>
      </c>
      <c r="CK1473" s="416">
        <v>0</v>
      </c>
      <c r="CL1473" s="416">
        <v>0</v>
      </c>
      <c r="CM1473" s="416">
        <v>0</v>
      </c>
      <c r="CN1473" s="416">
        <v>0</v>
      </c>
      <c r="CO1473" s="416">
        <v>25</v>
      </c>
      <c r="CP1473" s="416">
        <v>0</v>
      </c>
      <c r="CQ1473" s="416">
        <v>0</v>
      </c>
      <c r="CR1473" s="416">
        <v>0</v>
      </c>
      <c r="CS1473" s="416">
        <v>0</v>
      </c>
      <c r="CT1473" s="416">
        <v>0</v>
      </c>
      <c r="CU1473" s="416">
        <v>0</v>
      </c>
      <c r="CV1473" s="416">
        <v>0</v>
      </c>
      <c r="CW1473" s="416">
        <v>0</v>
      </c>
      <c r="CX1473" s="416">
        <v>0</v>
      </c>
      <c r="CY1473" s="416">
        <v>50</v>
      </c>
      <c r="CZ1473" s="416">
        <v>4</v>
      </c>
      <c r="DA1473" s="416">
        <v>8</v>
      </c>
      <c r="DB1473" s="416">
        <v>10</v>
      </c>
      <c r="DC1473" s="416">
        <v>15</v>
      </c>
      <c r="DD1473" s="416">
        <v>4</v>
      </c>
      <c r="DE1473" s="416">
        <v>4</v>
      </c>
      <c r="DF1473" s="416">
        <v>7</v>
      </c>
      <c r="DG1473" s="416">
        <v>3</v>
      </c>
      <c r="DH1473" s="416">
        <v>55</v>
      </c>
      <c r="DI1473" s="416">
        <v>0</v>
      </c>
      <c r="DJ1473" s="416">
        <v>0</v>
      </c>
      <c r="DK1473" s="416">
        <v>0</v>
      </c>
      <c r="DL1473" s="416">
        <v>0</v>
      </c>
      <c r="DM1473" s="416">
        <v>0</v>
      </c>
      <c r="DN1473" s="416">
        <v>0</v>
      </c>
      <c r="DO1473" s="416">
        <v>0</v>
      </c>
      <c r="DP1473" s="416">
        <v>0</v>
      </c>
      <c r="DQ1473" s="416">
        <v>0</v>
      </c>
      <c r="DR1473" s="416">
        <v>0</v>
      </c>
      <c r="DS1473" s="416">
        <v>4</v>
      </c>
      <c r="DT1473" s="416">
        <v>8</v>
      </c>
      <c r="DU1473" s="416">
        <v>10</v>
      </c>
      <c r="DV1473" s="416">
        <v>15</v>
      </c>
      <c r="DW1473" s="416">
        <v>4</v>
      </c>
      <c r="DX1473" s="416">
        <v>4</v>
      </c>
      <c r="DY1473" s="416">
        <v>7</v>
      </c>
      <c r="DZ1473" s="416">
        <v>3</v>
      </c>
      <c r="EA1473" s="416">
        <v>55</v>
      </c>
      <c r="EB1473" s="416">
        <v>0</v>
      </c>
      <c r="EC1473" s="416">
        <v>70</v>
      </c>
      <c r="ED1473" s="416">
        <v>62</v>
      </c>
      <c r="EE1473" s="416">
        <v>246</v>
      </c>
      <c r="EF1473" s="416">
        <v>291</v>
      </c>
      <c r="EG1473" s="416">
        <v>315</v>
      </c>
      <c r="EH1473" s="416">
        <v>202</v>
      </c>
      <c r="EI1473" s="416">
        <v>282</v>
      </c>
      <c r="EJ1473" s="416">
        <v>72</v>
      </c>
      <c r="EK1473" s="416">
        <v>1540</v>
      </c>
      <c r="EL1473" s="416">
        <v>10</v>
      </c>
      <c r="EM1473" s="416">
        <v>0</v>
      </c>
      <c r="EN1473" s="416">
        <v>0</v>
      </c>
      <c r="EO1473" s="416">
        <v>0</v>
      </c>
      <c r="EP1473" s="416">
        <v>0</v>
      </c>
      <c r="EQ1473" s="416">
        <v>0</v>
      </c>
      <c r="ER1473" s="416">
        <v>0</v>
      </c>
      <c r="ES1473" s="416">
        <v>0</v>
      </c>
      <c r="ET1473" s="416">
        <v>0</v>
      </c>
      <c r="EU1473" s="416">
        <v>0</v>
      </c>
      <c r="EV1473" s="416">
        <v>50</v>
      </c>
      <c r="EW1473" s="416">
        <v>0</v>
      </c>
      <c r="EX1473" s="416">
        <v>0</v>
      </c>
      <c r="EY1473" s="416">
        <v>0</v>
      </c>
      <c r="EZ1473" s="416">
        <v>0</v>
      </c>
      <c r="FA1473" s="416">
        <v>0</v>
      </c>
      <c r="FB1473" s="416">
        <v>0</v>
      </c>
      <c r="FC1473" s="416">
        <v>0</v>
      </c>
      <c r="FD1473" s="416">
        <v>0</v>
      </c>
      <c r="FE1473" s="416">
        <v>0</v>
      </c>
      <c r="FF1473" s="416">
        <v>100</v>
      </c>
      <c r="FG1473" s="416">
        <v>0</v>
      </c>
      <c r="FH1473" s="416">
        <v>0</v>
      </c>
      <c r="FI1473" s="416">
        <v>0</v>
      </c>
      <c r="FJ1473" s="416">
        <v>0</v>
      </c>
      <c r="FK1473" s="416">
        <v>0</v>
      </c>
      <c r="FL1473" s="416">
        <v>0</v>
      </c>
      <c r="FM1473" s="416">
        <v>0</v>
      </c>
      <c r="FN1473" s="416">
        <v>0</v>
      </c>
      <c r="FO1473" s="416">
        <v>0</v>
      </c>
      <c r="FP1473" s="416">
        <v>0</v>
      </c>
      <c r="FQ1473" s="416">
        <v>0</v>
      </c>
      <c r="FR1473" s="416">
        <v>0</v>
      </c>
      <c r="FS1473" s="416">
        <v>0</v>
      </c>
      <c r="FT1473" s="416">
        <v>0</v>
      </c>
      <c r="FU1473" s="416">
        <v>0</v>
      </c>
      <c r="FV1473" s="416">
        <v>0</v>
      </c>
      <c r="FW1473" s="416">
        <v>0</v>
      </c>
      <c r="FX1473" s="416">
        <v>0</v>
      </c>
      <c r="FY1473" s="416">
        <v>0</v>
      </c>
      <c r="FZ1473" s="416">
        <v>70</v>
      </c>
      <c r="GA1473" s="416">
        <v>62</v>
      </c>
      <c r="GB1473" s="416">
        <v>246</v>
      </c>
      <c r="GC1473" s="416">
        <v>291</v>
      </c>
      <c r="GD1473" s="416">
        <v>315</v>
      </c>
      <c r="GE1473" s="416">
        <v>202</v>
      </c>
      <c r="GF1473" s="416">
        <v>282</v>
      </c>
      <c r="GG1473" s="416">
        <v>72</v>
      </c>
      <c r="GH1473" s="416">
        <v>1540</v>
      </c>
    </row>
    <row r="1474" spans="1:190" x14ac:dyDescent="0.2">
      <c r="A1474" s="150" t="s">
        <v>263</v>
      </c>
      <c r="B1474" s="151" t="s">
        <v>282</v>
      </c>
      <c r="C1474" s="152" t="s">
        <v>286</v>
      </c>
      <c r="D1474" s="404" t="s">
        <v>262</v>
      </c>
      <c r="E1474" s="416">
        <v>0</v>
      </c>
      <c r="F1474" s="416">
        <v>828</v>
      </c>
      <c r="G1474" s="416">
        <v>472</v>
      </c>
      <c r="H1474" s="416">
        <v>196</v>
      </c>
      <c r="I1474" s="416">
        <v>62</v>
      </c>
      <c r="J1474" s="416">
        <v>27</v>
      </c>
      <c r="K1474" s="416">
        <v>15</v>
      </c>
      <c r="L1474" s="416">
        <v>15</v>
      </c>
      <c r="M1474" s="416">
        <v>1</v>
      </c>
      <c r="N1474" s="416">
        <v>1616</v>
      </c>
      <c r="O1474" s="416">
        <v>10</v>
      </c>
      <c r="P1474" s="416">
        <v>0</v>
      </c>
      <c r="Q1474" s="416">
        <v>0</v>
      </c>
      <c r="R1474" s="416">
        <v>0</v>
      </c>
      <c r="S1474" s="416">
        <v>0</v>
      </c>
      <c r="T1474" s="416">
        <v>0</v>
      </c>
      <c r="U1474" s="416">
        <v>0</v>
      </c>
      <c r="V1474" s="416">
        <v>0</v>
      </c>
      <c r="W1474" s="416">
        <v>0</v>
      </c>
      <c r="X1474" s="416">
        <v>0</v>
      </c>
      <c r="Y1474" s="416">
        <v>25</v>
      </c>
      <c r="Z1474" s="416">
        <v>0</v>
      </c>
      <c r="AA1474" s="416">
        <v>0</v>
      </c>
      <c r="AB1474" s="416">
        <v>0</v>
      </c>
      <c r="AC1474" s="416">
        <v>0</v>
      </c>
      <c r="AD1474" s="416">
        <v>0</v>
      </c>
      <c r="AE1474" s="416">
        <v>0</v>
      </c>
      <c r="AF1474" s="416">
        <v>0</v>
      </c>
      <c r="AG1474" s="416">
        <v>0</v>
      </c>
      <c r="AH1474" s="416">
        <v>0</v>
      </c>
      <c r="AI1474" s="416">
        <v>50</v>
      </c>
      <c r="AJ1474" s="416">
        <v>0</v>
      </c>
      <c r="AK1474" s="416">
        <v>0</v>
      </c>
      <c r="AL1474" s="416">
        <v>0</v>
      </c>
      <c r="AM1474" s="416">
        <v>0</v>
      </c>
      <c r="AN1474" s="416">
        <v>0</v>
      </c>
      <c r="AO1474" s="416">
        <v>0</v>
      </c>
      <c r="AP1474" s="416">
        <v>0</v>
      </c>
      <c r="AQ1474" s="416">
        <v>0</v>
      </c>
      <c r="AR1474" s="416">
        <v>0</v>
      </c>
      <c r="AS1474" s="416">
        <v>100</v>
      </c>
      <c r="AT1474" s="416">
        <v>29</v>
      </c>
      <c r="AU1474" s="416">
        <v>23</v>
      </c>
      <c r="AV1474" s="416">
        <v>9</v>
      </c>
      <c r="AW1474" s="416">
        <v>0</v>
      </c>
      <c r="AX1474" s="416">
        <v>1</v>
      </c>
      <c r="AY1474" s="416">
        <v>0</v>
      </c>
      <c r="AZ1474" s="416">
        <v>0</v>
      </c>
      <c r="BA1474" s="416">
        <v>0</v>
      </c>
      <c r="BB1474" s="416">
        <v>62</v>
      </c>
      <c r="BC1474" s="416">
        <v>0</v>
      </c>
      <c r="BD1474" s="416">
        <v>0</v>
      </c>
      <c r="BE1474" s="416">
        <v>0</v>
      </c>
      <c r="BF1474" s="416">
        <v>0</v>
      </c>
      <c r="BG1474" s="416">
        <v>0</v>
      </c>
      <c r="BH1474" s="416">
        <v>0</v>
      </c>
      <c r="BI1474" s="416">
        <v>0</v>
      </c>
      <c r="BJ1474" s="416">
        <v>0</v>
      </c>
      <c r="BK1474" s="416">
        <v>0</v>
      </c>
      <c r="BL1474" s="416">
        <v>0</v>
      </c>
      <c r="BM1474" s="416">
        <v>29</v>
      </c>
      <c r="BN1474" s="416">
        <v>23</v>
      </c>
      <c r="BO1474" s="416">
        <v>9</v>
      </c>
      <c r="BP1474" s="416">
        <v>0</v>
      </c>
      <c r="BQ1474" s="416">
        <v>1</v>
      </c>
      <c r="BR1474" s="416">
        <v>0</v>
      </c>
      <c r="BS1474" s="416">
        <v>0</v>
      </c>
      <c r="BT1474" s="416">
        <v>0</v>
      </c>
      <c r="BU1474" s="416">
        <v>62</v>
      </c>
      <c r="BV1474" s="416">
        <v>857</v>
      </c>
      <c r="BW1474" s="416">
        <v>495</v>
      </c>
      <c r="BX1474" s="416">
        <v>205</v>
      </c>
      <c r="BY1474" s="416">
        <v>62</v>
      </c>
      <c r="BZ1474" s="416">
        <v>28</v>
      </c>
      <c r="CA1474" s="416">
        <v>15</v>
      </c>
      <c r="CB1474" s="416">
        <v>15</v>
      </c>
      <c r="CC1474" s="416">
        <v>1</v>
      </c>
      <c r="CD1474" s="416">
        <v>1678</v>
      </c>
      <c r="CE1474" s="416">
        <v>10</v>
      </c>
      <c r="CF1474" s="416">
        <v>0</v>
      </c>
      <c r="CG1474" s="416">
        <v>0</v>
      </c>
      <c r="CH1474" s="416">
        <v>0</v>
      </c>
      <c r="CI1474" s="416">
        <v>0</v>
      </c>
      <c r="CJ1474" s="416">
        <v>0</v>
      </c>
      <c r="CK1474" s="416">
        <v>0</v>
      </c>
      <c r="CL1474" s="416">
        <v>0</v>
      </c>
      <c r="CM1474" s="416">
        <v>0</v>
      </c>
      <c r="CN1474" s="416">
        <v>0</v>
      </c>
      <c r="CO1474" s="416">
        <v>25</v>
      </c>
      <c r="CP1474" s="416">
        <v>0</v>
      </c>
      <c r="CQ1474" s="416">
        <v>0</v>
      </c>
      <c r="CR1474" s="416">
        <v>0</v>
      </c>
      <c r="CS1474" s="416">
        <v>0</v>
      </c>
      <c r="CT1474" s="416">
        <v>0</v>
      </c>
      <c r="CU1474" s="416">
        <v>0</v>
      </c>
      <c r="CV1474" s="416">
        <v>0</v>
      </c>
      <c r="CW1474" s="416">
        <v>0</v>
      </c>
      <c r="CX1474" s="416">
        <v>0</v>
      </c>
      <c r="CY1474" s="416">
        <v>50</v>
      </c>
      <c r="CZ1474" s="416">
        <v>209</v>
      </c>
      <c r="DA1474" s="416">
        <v>91</v>
      </c>
      <c r="DB1474" s="416">
        <v>34</v>
      </c>
      <c r="DC1474" s="416">
        <v>21</v>
      </c>
      <c r="DD1474" s="416">
        <v>8</v>
      </c>
      <c r="DE1474" s="416">
        <v>3</v>
      </c>
      <c r="DF1474" s="416">
        <v>2</v>
      </c>
      <c r="DG1474" s="416">
        <v>1</v>
      </c>
      <c r="DH1474" s="416">
        <v>369</v>
      </c>
      <c r="DI1474" s="416">
        <v>0</v>
      </c>
      <c r="DJ1474" s="416">
        <v>0</v>
      </c>
      <c r="DK1474" s="416">
        <v>0</v>
      </c>
      <c r="DL1474" s="416">
        <v>0</v>
      </c>
      <c r="DM1474" s="416">
        <v>0</v>
      </c>
      <c r="DN1474" s="416">
        <v>0</v>
      </c>
      <c r="DO1474" s="416">
        <v>0</v>
      </c>
      <c r="DP1474" s="416">
        <v>0</v>
      </c>
      <c r="DQ1474" s="416">
        <v>0</v>
      </c>
      <c r="DR1474" s="416">
        <v>0</v>
      </c>
      <c r="DS1474" s="416">
        <v>209</v>
      </c>
      <c r="DT1474" s="416">
        <v>91</v>
      </c>
      <c r="DU1474" s="416">
        <v>34</v>
      </c>
      <c r="DV1474" s="416">
        <v>21</v>
      </c>
      <c r="DW1474" s="416">
        <v>8</v>
      </c>
      <c r="DX1474" s="416">
        <v>3</v>
      </c>
      <c r="DY1474" s="416">
        <v>2</v>
      </c>
      <c r="DZ1474" s="416">
        <v>1</v>
      </c>
      <c r="EA1474" s="416">
        <v>369</v>
      </c>
      <c r="EB1474" s="416">
        <v>0</v>
      </c>
      <c r="EC1474" s="416">
        <v>597</v>
      </c>
      <c r="ED1474" s="416">
        <v>309</v>
      </c>
      <c r="EE1474" s="416">
        <v>144</v>
      </c>
      <c r="EF1474" s="416">
        <v>58</v>
      </c>
      <c r="EG1474" s="416">
        <v>11</v>
      </c>
      <c r="EH1474" s="416">
        <v>9</v>
      </c>
      <c r="EI1474" s="416">
        <v>11</v>
      </c>
      <c r="EJ1474" s="416">
        <v>0</v>
      </c>
      <c r="EK1474" s="416">
        <v>1139</v>
      </c>
      <c r="EL1474" s="416">
        <v>10</v>
      </c>
      <c r="EM1474" s="416">
        <v>0</v>
      </c>
      <c r="EN1474" s="416">
        <v>0</v>
      </c>
      <c r="EO1474" s="416">
        <v>0</v>
      </c>
      <c r="EP1474" s="416">
        <v>0</v>
      </c>
      <c r="EQ1474" s="416">
        <v>0</v>
      </c>
      <c r="ER1474" s="416">
        <v>0</v>
      </c>
      <c r="ES1474" s="416">
        <v>1</v>
      </c>
      <c r="ET1474" s="416">
        <v>0</v>
      </c>
      <c r="EU1474" s="416">
        <v>1</v>
      </c>
      <c r="EV1474" s="416">
        <v>50</v>
      </c>
      <c r="EW1474" s="416">
        <v>4</v>
      </c>
      <c r="EX1474" s="416">
        <v>2</v>
      </c>
      <c r="EY1474" s="416">
        <v>0</v>
      </c>
      <c r="EZ1474" s="416">
        <v>0</v>
      </c>
      <c r="FA1474" s="416">
        <v>0</v>
      </c>
      <c r="FB1474" s="416">
        <v>0</v>
      </c>
      <c r="FC1474" s="416">
        <v>0</v>
      </c>
      <c r="FD1474" s="416">
        <v>0</v>
      </c>
      <c r="FE1474" s="416">
        <v>6</v>
      </c>
      <c r="FF1474" s="416">
        <v>100</v>
      </c>
      <c r="FG1474" s="416">
        <v>0</v>
      </c>
      <c r="FH1474" s="416">
        <v>0</v>
      </c>
      <c r="FI1474" s="416">
        <v>0</v>
      </c>
      <c r="FJ1474" s="416">
        <v>0</v>
      </c>
      <c r="FK1474" s="416">
        <v>0</v>
      </c>
      <c r="FL1474" s="416">
        <v>0</v>
      </c>
      <c r="FM1474" s="416">
        <v>0</v>
      </c>
      <c r="FN1474" s="416">
        <v>0</v>
      </c>
      <c r="FO1474" s="416">
        <v>0</v>
      </c>
      <c r="FP1474" s="416">
        <v>0</v>
      </c>
      <c r="FQ1474" s="416">
        <v>0</v>
      </c>
      <c r="FR1474" s="416">
        <v>0</v>
      </c>
      <c r="FS1474" s="416">
        <v>0</v>
      </c>
      <c r="FT1474" s="416">
        <v>0</v>
      </c>
      <c r="FU1474" s="416">
        <v>0</v>
      </c>
      <c r="FV1474" s="416">
        <v>0</v>
      </c>
      <c r="FW1474" s="416">
        <v>0</v>
      </c>
      <c r="FX1474" s="416">
        <v>0</v>
      </c>
      <c r="FY1474" s="416">
        <v>0</v>
      </c>
      <c r="FZ1474" s="416">
        <v>601</v>
      </c>
      <c r="GA1474" s="416">
        <v>311</v>
      </c>
      <c r="GB1474" s="416">
        <v>144</v>
      </c>
      <c r="GC1474" s="416">
        <v>58</v>
      </c>
      <c r="GD1474" s="416">
        <v>11</v>
      </c>
      <c r="GE1474" s="416">
        <v>9</v>
      </c>
      <c r="GF1474" s="416">
        <v>12</v>
      </c>
      <c r="GG1474" s="416">
        <v>0</v>
      </c>
      <c r="GH1474" s="416">
        <v>1146</v>
      </c>
    </row>
    <row r="1475" spans="1:190" x14ac:dyDescent="0.2">
      <c r="A1475" s="150" t="s">
        <v>265</v>
      </c>
      <c r="B1475" s="151" t="s">
        <v>276</v>
      </c>
      <c r="C1475" s="152" t="s">
        <v>283</v>
      </c>
      <c r="D1475" s="404" t="s">
        <v>264</v>
      </c>
      <c r="E1475" s="416">
        <v>0</v>
      </c>
      <c r="F1475" s="416">
        <v>86</v>
      </c>
      <c r="G1475" s="416">
        <v>110</v>
      </c>
      <c r="H1475" s="416">
        <v>82</v>
      </c>
      <c r="I1475" s="416">
        <v>54</v>
      </c>
      <c r="J1475" s="416">
        <v>46</v>
      </c>
      <c r="K1475" s="416">
        <v>19</v>
      </c>
      <c r="L1475" s="416">
        <v>15</v>
      </c>
      <c r="M1475" s="416">
        <v>5</v>
      </c>
      <c r="N1475" s="416">
        <v>417</v>
      </c>
      <c r="O1475" s="416">
        <v>10</v>
      </c>
      <c r="P1475" s="416">
        <v>0</v>
      </c>
      <c r="Q1475" s="416">
        <v>0</v>
      </c>
      <c r="R1475" s="416">
        <v>0</v>
      </c>
      <c r="S1475" s="416">
        <v>0</v>
      </c>
      <c r="T1475" s="416">
        <v>0</v>
      </c>
      <c r="U1475" s="416">
        <v>0</v>
      </c>
      <c r="V1475" s="416">
        <v>0</v>
      </c>
      <c r="W1475" s="416">
        <v>0</v>
      </c>
      <c r="X1475" s="416">
        <v>0</v>
      </c>
      <c r="Y1475" s="416">
        <v>25</v>
      </c>
      <c r="Z1475" s="416">
        <v>0</v>
      </c>
      <c r="AA1475" s="416">
        <v>0</v>
      </c>
      <c r="AB1475" s="416">
        <v>0</v>
      </c>
      <c r="AC1475" s="416">
        <v>0</v>
      </c>
      <c r="AD1475" s="416">
        <v>0</v>
      </c>
      <c r="AE1475" s="416">
        <v>0</v>
      </c>
      <c r="AF1475" s="416">
        <v>0</v>
      </c>
      <c r="AG1475" s="416">
        <v>0</v>
      </c>
      <c r="AH1475" s="416">
        <v>0</v>
      </c>
      <c r="AI1475" s="416">
        <v>50</v>
      </c>
      <c r="AJ1475" s="416">
        <v>0</v>
      </c>
      <c r="AK1475" s="416">
        <v>0</v>
      </c>
      <c r="AL1475" s="416">
        <v>0</v>
      </c>
      <c r="AM1475" s="416">
        <v>0</v>
      </c>
      <c r="AN1475" s="416">
        <v>0</v>
      </c>
      <c r="AO1475" s="416">
        <v>0</v>
      </c>
      <c r="AP1475" s="416">
        <v>0</v>
      </c>
      <c r="AQ1475" s="416">
        <v>0</v>
      </c>
      <c r="AR1475" s="416">
        <v>0</v>
      </c>
      <c r="AS1475" s="416">
        <v>100</v>
      </c>
      <c r="AT1475" s="416">
        <v>75</v>
      </c>
      <c r="AU1475" s="416">
        <v>78</v>
      </c>
      <c r="AV1475" s="416">
        <v>50</v>
      </c>
      <c r="AW1475" s="416">
        <v>31</v>
      </c>
      <c r="AX1475" s="416">
        <v>20</v>
      </c>
      <c r="AY1475" s="416">
        <v>10</v>
      </c>
      <c r="AZ1475" s="416">
        <v>3</v>
      </c>
      <c r="BA1475" s="416">
        <v>0</v>
      </c>
      <c r="BB1475" s="416">
        <v>267</v>
      </c>
      <c r="BC1475" s="416">
        <v>0</v>
      </c>
      <c r="BD1475" s="416">
        <v>0</v>
      </c>
      <c r="BE1475" s="416">
        <v>0</v>
      </c>
      <c r="BF1475" s="416">
        <v>0</v>
      </c>
      <c r="BG1475" s="416">
        <v>0</v>
      </c>
      <c r="BH1475" s="416">
        <v>0</v>
      </c>
      <c r="BI1475" s="416">
        <v>0</v>
      </c>
      <c r="BJ1475" s="416">
        <v>0</v>
      </c>
      <c r="BK1475" s="416">
        <v>0</v>
      </c>
      <c r="BL1475" s="416">
        <v>0</v>
      </c>
      <c r="BM1475" s="416">
        <v>75</v>
      </c>
      <c r="BN1475" s="416">
        <v>78</v>
      </c>
      <c r="BO1475" s="416">
        <v>50</v>
      </c>
      <c r="BP1475" s="416">
        <v>31</v>
      </c>
      <c r="BQ1475" s="416">
        <v>20</v>
      </c>
      <c r="BR1475" s="416">
        <v>10</v>
      </c>
      <c r="BS1475" s="416">
        <v>3</v>
      </c>
      <c r="BT1475" s="416">
        <v>0</v>
      </c>
      <c r="BU1475" s="416">
        <v>267</v>
      </c>
      <c r="BV1475" s="416">
        <v>161</v>
      </c>
      <c r="BW1475" s="416">
        <v>188</v>
      </c>
      <c r="BX1475" s="416">
        <v>132</v>
      </c>
      <c r="BY1475" s="416">
        <v>85</v>
      </c>
      <c r="BZ1475" s="416">
        <v>66</v>
      </c>
      <c r="CA1475" s="416">
        <v>29</v>
      </c>
      <c r="CB1475" s="416">
        <v>18</v>
      </c>
      <c r="CC1475" s="416">
        <v>5</v>
      </c>
      <c r="CD1475" s="416">
        <v>684</v>
      </c>
      <c r="CE1475" s="416">
        <v>10</v>
      </c>
      <c r="CF1475" s="416">
        <v>0</v>
      </c>
      <c r="CG1475" s="416">
        <v>0</v>
      </c>
      <c r="CH1475" s="416">
        <v>0</v>
      </c>
      <c r="CI1475" s="416">
        <v>0</v>
      </c>
      <c r="CJ1475" s="416">
        <v>0</v>
      </c>
      <c r="CK1475" s="416">
        <v>0</v>
      </c>
      <c r="CL1475" s="416">
        <v>0</v>
      </c>
      <c r="CM1475" s="416">
        <v>0</v>
      </c>
      <c r="CN1475" s="416">
        <v>0</v>
      </c>
      <c r="CO1475" s="416">
        <v>25</v>
      </c>
      <c r="CP1475" s="416">
        <v>0</v>
      </c>
      <c r="CQ1475" s="416">
        <v>0</v>
      </c>
      <c r="CR1475" s="416">
        <v>0</v>
      </c>
      <c r="CS1475" s="416">
        <v>0</v>
      </c>
      <c r="CT1475" s="416">
        <v>0</v>
      </c>
      <c r="CU1475" s="416">
        <v>0</v>
      </c>
      <c r="CV1475" s="416">
        <v>0</v>
      </c>
      <c r="CW1475" s="416">
        <v>0</v>
      </c>
      <c r="CX1475" s="416">
        <v>0</v>
      </c>
      <c r="CY1475" s="416">
        <v>50</v>
      </c>
      <c r="CZ1475" s="416">
        <v>10</v>
      </c>
      <c r="DA1475" s="416">
        <v>30</v>
      </c>
      <c r="DB1475" s="416">
        <v>17</v>
      </c>
      <c r="DC1475" s="416">
        <v>8</v>
      </c>
      <c r="DD1475" s="416">
        <v>8</v>
      </c>
      <c r="DE1475" s="416">
        <v>5</v>
      </c>
      <c r="DF1475" s="416">
        <v>2</v>
      </c>
      <c r="DG1475" s="416">
        <v>1</v>
      </c>
      <c r="DH1475" s="416">
        <v>81</v>
      </c>
      <c r="DI1475" s="416">
        <v>0</v>
      </c>
      <c r="DJ1475" s="416">
        <v>0</v>
      </c>
      <c r="DK1475" s="416">
        <v>0</v>
      </c>
      <c r="DL1475" s="416">
        <v>0</v>
      </c>
      <c r="DM1475" s="416">
        <v>0</v>
      </c>
      <c r="DN1475" s="416">
        <v>0</v>
      </c>
      <c r="DO1475" s="416">
        <v>0</v>
      </c>
      <c r="DP1475" s="416">
        <v>0</v>
      </c>
      <c r="DQ1475" s="416">
        <v>0</v>
      </c>
      <c r="DR1475" s="416">
        <v>0</v>
      </c>
      <c r="DS1475" s="416">
        <v>10</v>
      </c>
      <c r="DT1475" s="416">
        <v>30</v>
      </c>
      <c r="DU1475" s="416">
        <v>17</v>
      </c>
      <c r="DV1475" s="416">
        <v>8</v>
      </c>
      <c r="DW1475" s="416">
        <v>8</v>
      </c>
      <c r="DX1475" s="416">
        <v>5</v>
      </c>
      <c r="DY1475" s="416">
        <v>2</v>
      </c>
      <c r="DZ1475" s="416">
        <v>1</v>
      </c>
      <c r="EA1475" s="416">
        <v>81</v>
      </c>
      <c r="EB1475" s="416">
        <v>0</v>
      </c>
      <c r="EC1475" s="416">
        <v>53</v>
      </c>
      <c r="ED1475" s="416">
        <v>146</v>
      </c>
      <c r="EE1475" s="416">
        <v>163</v>
      </c>
      <c r="EF1475" s="416">
        <v>118</v>
      </c>
      <c r="EG1475" s="416">
        <v>93</v>
      </c>
      <c r="EH1475" s="416">
        <v>34</v>
      </c>
      <c r="EI1475" s="416">
        <v>25</v>
      </c>
      <c r="EJ1475" s="416">
        <v>2</v>
      </c>
      <c r="EK1475" s="416">
        <v>634</v>
      </c>
      <c r="EL1475" s="416">
        <v>10</v>
      </c>
      <c r="EM1475" s="416">
        <v>0</v>
      </c>
      <c r="EN1475" s="416">
        <v>0</v>
      </c>
      <c r="EO1475" s="416">
        <v>0</v>
      </c>
      <c r="EP1475" s="416">
        <v>0</v>
      </c>
      <c r="EQ1475" s="416">
        <v>0</v>
      </c>
      <c r="ER1475" s="416">
        <v>0</v>
      </c>
      <c r="ES1475" s="416">
        <v>0</v>
      </c>
      <c r="ET1475" s="416">
        <v>0</v>
      </c>
      <c r="EU1475" s="416">
        <v>0</v>
      </c>
      <c r="EV1475" s="416">
        <v>50</v>
      </c>
      <c r="EW1475" s="416">
        <v>0</v>
      </c>
      <c r="EX1475" s="416">
        <v>0</v>
      </c>
      <c r="EY1475" s="416">
        <v>0</v>
      </c>
      <c r="EZ1475" s="416">
        <v>0</v>
      </c>
      <c r="FA1475" s="416">
        <v>0</v>
      </c>
      <c r="FB1475" s="416">
        <v>0</v>
      </c>
      <c r="FC1475" s="416">
        <v>0</v>
      </c>
      <c r="FD1475" s="416">
        <v>0</v>
      </c>
      <c r="FE1475" s="416">
        <v>0</v>
      </c>
      <c r="FF1475" s="416">
        <v>100</v>
      </c>
      <c r="FG1475" s="416">
        <v>0</v>
      </c>
      <c r="FH1475" s="416">
        <v>0</v>
      </c>
      <c r="FI1475" s="416">
        <v>0</v>
      </c>
      <c r="FJ1475" s="416">
        <v>0</v>
      </c>
      <c r="FK1475" s="416">
        <v>0</v>
      </c>
      <c r="FL1475" s="416">
        <v>0</v>
      </c>
      <c r="FM1475" s="416">
        <v>0</v>
      </c>
      <c r="FN1475" s="416">
        <v>0</v>
      </c>
      <c r="FO1475" s="416">
        <v>0</v>
      </c>
      <c r="FP1475" s="416">
        <v>0</v>
      </c>
      <c r="FQ1475" s="416">
        <v>0</v>
      </c>
      <c r="FR1475" s="416">
        <v>0</v>
      </c>
      <c r="FS1475" s="416">
        <v>0</v>
      </c>
      <c r="FT1475" s="416">
        <v>0</v>
      </c>
      <c r="FU1475" s="416">
        <v>0</v>
      </c>
      <c r="FV1475" s="416">
        <v>0</v>
      </c>
      <c r="FW1475" s="416">
        <v>0</v>
      </c>
      <c r="FX1475" s="416">
        <v>0</v>
      </c>
      <c r="FY1475" s="416">
        <v>0</v>
      </c>
      <c r="FZ1475" s="416">
        <v>53</v>
      </c>
      <c r="GA1475" s="416">
        <v>146</v>
      </c>
      <c r="GB1475" s="416">
        <v>163</v>
      </c>
      <c r="GC1475" s="416">
        <v>118</v>
      </c>
      <c r="GD1475" s="416">
        <v>93</v>
      </c>
      <c r="GE1475" s="416">
        <v>34</v>
      </c>
      <c r="GF1475" s="416">
        <v>25</v>
      </c>
      <c r="GG1475" s="416">
        <v>2</v>
      </c>
      <c r="GH1475" s="416">
        <v>634</v>
      </c>
    </row>
    <row r="1476" spans="1:190" x14ac:dyDescent="0.2">
      <c r="A1476" s="150" t="s">
        <v>267</v>
      </c>
      <c r="B1476" s="151" t="s">
        <v>276</v>
      </c>
      <c r="C1476" s="152" t="s">
        <v>277</v>
      </c>
      <c r="D1476" s="404" t="s">
        <v>266</v>
      </c>
      <c r="E1476" s="416">
        <v>0</v>
      </c>
      <c r="F1476" s="416">
        <v>8</v>
      </c>
      <c r="G1476" s="416">
        <v>64</v>
      </c>
      <c r="H1476" s="416">
        <v>133</v>
      </c>
      <c r="I1476" s="416">
        <v>55</v>
      </c>
      <c r="J1476" s="416">
        <v>17</v>
      </c>
      <c r="K1476" s="416">
        <v>14</v>
      </c>
      <c r="L1476" s="416">
        <v>3</v>
      </c>
      <c r="M1476" s="416">
        <v>0</v>
      </c>
      <c r="N1476" s="416">
        <v>294</v>
      </c>
      <c r="O1476" s="416">
        <v>10</v>
      </c>
      <c r="P1476" s="416">
        <v>0</v>
      </c>
      <c r="Q1476" s="416">
        <v>0</v>
      </c>
      <c r="R1476" s="416">
        <v>0</v>
      </c>
      <c r="S1476" s="416">
        <v>0</v>
      </c>
      <c r="T1476" s="416">
        <v>0</v>
      </c>
      <c r="U1476" s="416">
        <v>0</v>
      </c>
      <c r="V1476" s="416">
        <v>0</v>
      </c>
      <c r="W1476" s="416">
        <v>0</v>
      </c>
      <c r="X1476" s="416">
        <v>0</v>
      </c>
      <c r="Y1476" s="416">
        <v>25</v>
      </c>
      <c r="Z1476" s="416">
        <v>0</v>
      </c>
      <c r="AA1476" s="416">
        <v>0</v>
      </c>
      <c r="AB1476" s="416">
        <v>0</v>
      </c>
      <c r="AC1476" s="416">
        <v>0</v>
      </c>
      <c r="AD1476" s="416">
        <v>0</v>
      </c>
      <c r="AE1476" s="416">
        <v>0</v>
      </c>
      <c r="AF1476" s="416">
        <v>0</v>
      </c>
      <c r="AG1476" s="416">
        <v>0</v>
      </c>
      <c r="AH1476" s="416">
        <v>0</v>
      </c>
      <c r="AI1476" s="416">
        <v>50</v>
      </c>
      <c r="AJ1476" s="416">
        <v>0</v>
      </c>
      <c r="AK1476" s="416">
        <v>1</v>
      </c>
      <c r="AL1476" s="416">
        <v>0</v>
      </c>
      <c r="AM1476" s="416">
        <v>0</v>
      </c>
      <c r="AN1476" s="416">
        <v>1</v>
      </c>
      <c r="AO1476" s="416">
        <v>0</v>
      </c>
      <c r="AP1476" s="416">
        <v>0</v>
      </c>
      <c r="AQ1476" s="416">
        <v>0</v>
      </c>
      <c r="AR1476" s="416">
        <v>2</v>
      </c>
      <c r="AS1476" s="416">
        <v>100</v>
      </c>
      <c r="AT1476" s="416">
        <v>3</v>
      </c>
      <c r="AU1476" s="416">
        <v>12</v>
      </c>
      <c r="AV1476" s="416">
        <v>17</v>
      </c>
      <c r="AW1476" s="416">
        <v>3</v>
      </c>
      <c r="AX1476" s="416">
        <v>2</v>
      </c>
      <c r="AY1476" s="416">
        <v>0</v>
      </c>
      <c r="AZ1476" s="416">
        <v>0</v>
      </c>
      <c r="BA1476" s="416">
        <v>0</v>
      </c>
      <c r="BB1476" s="416">
        <v>37</v>
      </c>
      <c r="BC1476" s="416">
        <v>0</v>
      </c>
      <c r="BD1476" s="416">
        <v>0</v>
      </c>
      <c r="BE1476" s="416">
        <v>0</v>
      </c>
      <c r="BF1476" s="416">
        <v>0</v>
      </c>
      <c r="BG1476" s="416">
        <v>0</v>
      </c>
      <c r="BH1476" s="416">
        <v>0</v>
      </c>
      <c r="BI1476" s="416">
        <v>0</v>
      </c>
      <c r="BJ1476" s="416">
        <v>0</v>
      </c>
      <c r="BK1476" s="416">
        <v>0</v>
      </c>
      <c r="BL1476" s="416">
        <v>0</v>
      </c>
      <c r="BM1476" s="416">
        <v>3</v>
      </c>
      <c r="BN1476" s="416">
        <v>13</v>
      </c>
      <c r="BO1476" s="416">
        <v>17</v>
      </c>
      <c r="BP1476" s="416">
        <v>3</v>
      </c>
      <c r="BQ1476" s="416">
        <v>3</v>
      </c>
      <c r="BR1476" s="416">
        <v>0</v>
      </c>
      <c r="BS1476" s="416">
        <v>0</v>
      </c>
      <c r="BT1476" s="416">
        <v>0</v>
      </c>
      <c r="BU1476" s="416">
        <v>39</v>
      </c>
      <c r="BV1476" s="416">
        <v>11</v>
      </c>
      <c r="BW1476" s="416">
        <v>77</v>
      </c>
      <c r="BX1476" s="416">
        <v>150</v>
      </c>
      <c r="BY1476" s="416">
        <v>58</v>
      </c>
      <c r="BZ1476" s="416">
        <v>20</v>
      </c>
      <c r="CA1476" s="416">
        <v>14</v>
      </c>
      <c r="CB1476" s="416">
        <v>3</v>
      </c>
      <c r="CC1476" s="416">
        <v>0</v>
      </c>
      <c r="CD1476" s="416">
        <v>333</v>
      </c>
      <c r="CE1476" s="416">
        <v>10</v>
      </c>
      <c r="CF1476" s="416">
        <v>0</v>
      </c>
      <c r="CG1476" s="416">
        <v>0</v>
      </c>
      <c r="CH1476" s="416">
        <v>0</v>
      </c>
      <c r="CI1476" s="416">
        <v>0</v>
      </c>
      <c r="CJ1476" s="416">
        <v>0</v>
      </c>
      <c r="CK1476" s="416">
        <v>0</v>
      </c>
      <c r="CL1476" s="416">
        <v>0</v>
      </c>
      <c r="CM1476" s="416">
        <v>0</v>
      </c>
      <c r="CN1476" s="416">
        <v>0</v>
      </c>
      <c r="CO1476" s="416">
        <v>25</v>
      </c>
      <c r="CP1476" s="416">
        <v>0</v>
      </c>
      <c r="CQ1476" s="416">
        <v>0</v>
      </c>
      <c r="CR1476" s="416">
        <v>0</v>
      </c>
      <c r="CS1476" s="416">
        <v>0</v>
      </c>
      <c r="CT1476" s="416">
        <v>0</v>
      </c>
      <c r="CU1476" s="416">
        <v>0</v>
      </c>
      <c r="CV1476" s="416">
        <v>0</v>
      </c>
      <c r="CW1476" s="416">
        <v>0</v>
      </c>
      <c r="CX1476" s="416">
        <v>0</v>
      </c>
      <c r="CY1476" s="416">
        <v>50</v>
      </c>
      <c r="CZ1476" s="416">
        <v>2</v>
      </c>
      <c r="DA1476" s="416">
        <v>1</v>
      </c>
      <c r="DB1476" s="416">
        <v>10</v>
      </c>
      <c r="DC1476" s="416">
        <v>1</v>
      </c>
      <c r="DD1476" s="416">
        <v>1</v>
      </c>
      <c r="DE1476" s="416">
        <v>1</v>
      </c>
      <c r="DF1476" s="416">
        <v>0</v>
      </c>
      <c r="DG1476" s="416">
        <v>1</v>
      </c>
      <c r="DH1476" s="416">
        <v>17</v>
      </c>
      <c r="DI1476" s="416">
        <v>0</v>
      </c>
      <c r="DJ1476" s="416">
        <v>0</v>
      </c>
      <c r="DK1476" s="416">
        <v>0</v>
      </c>
      <c r="DL1476" s="416">
        <v>0</v>
      </c>
      <c r="DM1476" s="416">
        <v>0</v>
      </c>
      <c r="DN1476" s="416">
        <v>0</v>
      </c>
      <c r="DO1476" s="416">
        <v>0</v>
      </c>
      <c r="DP1476" s="416">
        <v>0</v>
      </c>
      <c r="DQ1476" s="416">
        <v>0</v>
      </c>
      <c r="DR1476" s="416">
        <v>0</v>
      </c>
      <c r="DS1476" s="416">
        <v>2</v>
      </c>
      <c r="DT1476" s="416">
        <v>1</v>
      </c>
      <c r="DU1476" s="416">
        <v>10</v>
      </c>
      <c r="DV1476" s="416">
        <v>1</v>
      </c>
      <c r="DW1476" s="416">
        <v>1</v>
      </c>
      <c r="DX1476" s="416">
        <v>1</v>
      </c>
      <c r="DY1476" s="416">
        <v>0</v>
      </c>
      <c r="DZ1476" s="416">
        <v>1</v>
      </c>
      <c r="EA1476" s="416">
        <v>17</v>
      </c>
      <c r="EB1476" s="416">
        <v>0</v>
      </c>
      <c r="EC1476" s="416">
        <v>18</v>
      </c>
      <c r="ED1476" s="416">
        <v>46</v>
      </c>
      <c r="EE1476" s="416">
        <v>164</v>
      </c>
      <c r="EF1476" s="416">
        <v>60</v>
      </c>
      <c r="EG1476" s="416">
        <v>21</v>
      </c>
      <c r="EH1476" s="416">
        <v>9</v>
      </c>
      <c r="EI1476" s="416">
        <v>2</v>
      </c>
      <c r="EJ1476" s="416">
        <v>1</v>
      </c>
      <c r="EK1476" s="416">
        <v>321</v>
      </c>
      <c r="EL1476" s="416">
        <v>10</v>
      </c>
      <c r="EM1476" s="416">
        <v>0</v>
      </c>
      <c r="EN1476" s="416">
        <v>0</v>
      </c>
      <c r="EO1476" s="416">
        <v>0</v>
      </c>
      <c r="EP1476" s="416">
        <v>0</v>
      </c>
      <c r="EQ1476" s="416">
        <v>0</v>
      </c>
      <c r="ER1476" s="416">
        <v>0</v>
      </c>
      <c r="ES1476" s="416">
        <v>0</v>
      </c>
      <c r="ET1476" s="416">
        <v>0</v>
      </c>
      <c r="EU1476" s="416">
        <v>0</v>
      </c>
      <c r="EV1476" s="416">
        <v>50</v>
      </c>
      <c r="EW1476" s="416">
        <v>0</v>
      </c>
      <c r="EX1476" s="416">
        <v>0</v>
      </c>
      <c r="EY1476" s="416">
        <v>0</v>
      </c>
      <c r="EZ1476" s="416">
        <v>0</v>
      </c>
      <c r="FA1476" s="416">
        <v>0</v>
      </c>
      <c r="FB1476" s="416">
        <v>0</v>
      </c>
      <c r="FC1476" s="416">
        <v>0</v>
      </c>
      <c r="FD1476" s="416">
        <v>0</v>
      </c>
      <c r="FE1476" s="416">
        <v>0</v>
      </c>
      <c r="FF1476" s="416">
        <v>100</v>
      </c>
      <c r="FG1476" s="416">
        <v>0</v>
      </c>
      <c r="FH1476" s="416">
        <v>0</v>
      </c>
      <c r="FI1476" s="416">
        <v>0</v>
      </c>
      <c r="FJ1476" s="416">
        <v>0</v>
      </c>
      <c r="FK1476" s="416">
        <v>0</v>
      </c>
      <c r="FL1476" s="416">
        <v>0</v>
      </c>
      <c r="FM1476" s="416">
        <v>0</v>
      </c>
      <c r="FN1476" s="416">
        <v>0</v>
      </c>
      <c r="FO1476" s="416">
        <v>0</v>
      </c>
      <c r="FP1476" s="416">
        <v>0</v>
      </c>
      <c r="FQ1476" s="416">
        <v>0</v>
      </c>
      <c r="FR1476" s="416">
        <v>0</v>
      </c>
      <c r="FS1476" s="416">
        <v>0</v>
      </c>
      <c r="FT1476" s="416">
        <v>0</v>
      </c>
      <c r="FU1476" s="416">
        <v>0</v>
      </c>
      <c r="FV1476" s="416">
        <v>0</v>
      </c>
      <c r="FW1476" s="416">
        <v>0</v>
      </c>
      <c r="FX1476" s="416">
        <v>0</v>
      </c>
      <c r="FY1476" s="416">
        <v>0</v>
      </c>
      <c r="FZ1476" s="416">
        <v>18</v>
      </c>
      <c r="GA1476" s="416">
        <v>46</v>
      </c>
      <c r="GB1476" s="416">
        <v>164</v>
      </c>
      <c r="GC1476" s="416">
        <v>60</v>
      </c>
      <c r="GD1476" s="416">
        <v>21</v>
      </c>
      <c r="GE1476" s="416">
        <v>9</v>
      </c>
      <c r="GF1476" s="416">
        <v>2</v>
      </c>
      <c r="GG1476" s="416">
        <v>1</v>
      </c>
      <c r="GH1476" s="416">
        <v>321</v>
      </c>
    </row>
    <row r="1477" spans="1:190" x14ac:dyDescent="0.2">
      <c r="A1477" s="150" t="s">
        <v>269</v>
      </c>
      <c r="B1477" s="151" t="s">
        <v>280</v>
      </c>
      <c r="C1477" s="152" t="s">
        <v>128</v>
      </c>
      <c r="D1477" s="404" t="s">
        <v>268</v>
      </c>
      <c r="E1477" s="416">
        <v>0</v>
      </c>
      <c r="F1477" s="416">
        <v>118</v>
      </c>
      <c r="G1477" s="416">
        <v>474</v>
      </c>
      <c r="H1477" s="416">
        <v>846</v>
      </c>
      <c r="I1477" s="416">
        <v>399</v>
      </c>
      <c r="J1477" s="416">
        <v>186</v>
      </c>
      <c r="K1477" s="416">
        <v>79</v>
      </c>
      <c r="L1477" s="416">
        <v>53</v>
      </c>
      <c r="M1477" s="416">
        <v>8</v>
      </c>
      <c r="N1477" s="416">
        <v>2163</v>
      </c>
      <c r="O1477" s="416">
        <v>10</v>
      </c>
      <c r="P1477" s="416">
        <v>0</v>
      </c>
      <c r="Q1477" s="416">
        <v>0</v>
      </c>
      <c r="R1477" s="416">
        <v>0</v>
      </c>
      <c r="S1477" s="416">
        <v>0</v>
      </c>
      <c r="T1477" s="416">
        <v>0</v>
      </c>
      <c r="U1477" s="416">
        <v>0</v>
      </c>
      <c r="V1477" s="416">
        <v>0</v>
      </c>
      <c r="W1477" s="416">
        <v>0</v>
      </c>
      <c r="X1477" s="416">
        <v>0</v>
      </c>
      <c r="Y1477" s="416">
        <v>25</v>
      </c>
      <c r="Z1477" s="416">
        <v>0</v>
      </c>
      <c r="AA1477" s="416">
        <v>0</v>
      </c>
      <c r="AB1477" s="416">
        <v>0</v>
      </c>
      <c r="AC1477" s="416">
        <v>0</v>
      </c>
      <c r="AD1477" s="416">
        <v>0</v>
      </c>
      <c r="AE1477" s="416">
        <v>0</v>
      </c>
      <c r="AF1477" s="416">
        <v>0</v>
      </c>
      <c r="AG1477" s="416">
        <v>0</v>
      </c>
      <c r="AH1477" s="416">
        <v>0</v>
      </c>
      <c r="AI1477" s="416">
        <v>50</v>
      </c>
      <c r="AJ1477" s="416">
        <v>0</v>
      </c>
      <c r="AK1477" s="416">
        <v>0</v>
      </c>
      <c r="AL1477" s="416">
        <v>0</v>
      </c>
      <c r="AM1477" s="416">
        <v>0</v>
      </c>
      <c r="AN1477" s="416">
        <v>0</v>
      </c>
      <c r="AO1477" s="416">
        <v>0</v>
      </c>
      <c r="AP1477" s="416">
        <v>0</v>
      </c>
      <c r="AQ1477" s="416">
        <v>0</v>
      </c>
      <c r="AR1477" s="416">
        <v>0</v>
      </c>
      <c r="AS1477" s="416">
        <v>100</v>
      </c>
      <c r="AT1477" s="416">
        <v>0</v>
      </c>
      <c r="AU1477" s="416">
        <v>0</v>
      </c>
      <c r="AV1477" s="416">
        <v>0</v>
      </c>
      <c r="AW1477" s="416">
        <v>0</v>
      </c>
      <c r="AX1477" s="416">
        <v>0</v>
      </c>
      <c r="AY1477" s="416">
        <v>0</v>
      </c>
      <c r="AZ1477" s="416">
        <v>0</v>
      </c>
      <c r="BA1477" s="416">
        <v>0</v>
      </c>
      <c r="BB1477" s="416">
        <v>0</v>
      </c>
      <c r="BC1477" s="416">
        <v>0</v>
      </c>
      <c r="BD1477" s="416">
        <v>0</v>
      </c>
      <c r="BE1477" s="416">
        <v>0</v>
      </c>
      <c r="BF1477" s="416">
        <v>0</v>
      </c>
      <c r="BG1477" s="416">
        <v>0</v>
      </c>
      <c r="BH1477" s="416">
        <v>0</v>
      </c>
      <c r="BI1477" s="416">
        <v>0</v>
      </c>
      <c r="BJ1477" s="416">
        <v>0</v>
      </c>
      <c r="BK1477" s="416">
        <v>0</v>
      </c>
      <c r="BL1477" s="416">
        <v>0</v>
      </c>
      <c r="BM1477" s="416">
        <v>0</v>
      </c>
      <c r="BN1477" s="416">
        <v>0</v>
      </c>
      <c r="BO1477" s="416">
        <v>0</v>
      </c>
      <c r="BP1477" s="416">
        <v>0</v>
      </c>
      <c r="BQ1477" s="416">
        <v>0</v>
      </c>
      <c r="BR1477" s="416">
        <v>0</v>
      </c>
      <c r="BS1477" s="416">
        <v>0</v>
      </c>
      <c r="BT1477" s="416">
        <v>0</v>
      </c>
      <c r="BU1477" s="416">
        <v>0</v>
      </c>
      <c r="BV1477" s="416">
        <v>118</v>
      </c>
      <c r="BW1477" s="416">
        <v>474</v>
      </c>
      <c r="BX1477" s="416">
        <v>846</v>
      </c>
      <c r="BY1477" s="416">
        <v>399</v>
      </c>
      <c r="BZ1477" s="416">
        <v>186</v>
      </c>
      <c r="CA1477" s="416">
        <v>79</v>
      </c>
      <c r="CB1477" s="416">
        <v>53</v>
      </c>
      <c r="CC1477" s="416">
        <v>8</v>
      </c>
      <c r="CD1477" s="416">
        <v>2163</v>
      </c>
      <c r="CE1477" s="416">
        <v>10</v>
      </c>
      <c r="CF1477" s="416">
        <v>0</v>
      </c>
      <c r="CG1477" s="416">
        <v>0</v>
      </c>
      <c r="CH1477" s="416">
        <v>0</v>
      </c>
      <c r="CI1477" s="416">
        <v>0</v>
      </c>
      <c r="CJ1477" s="416">
        <v>0</v>
      </c>
      <c r="CK1477" s="416">
        <v>0</v>
      </c>
      <c r="CL1477" s="416">
        <v>0</v>
      </c>
      <c r="CM1477" s="416">
        <v>0</v>
      </c>
      <c r="CN1477" s="416">
        <v>0</v>
      </c>
      <c r="CO1477" s="416">
        <v>25</v>
      </c>
      <c r="CP1477" s="416">
        <v>0</v>
      </c>
      <c r="CQ1477" s="416">
        <v>0</v>
      </c>
      <c r="CR1477" s="416">
        <v>0</v>
      </c>
      <c r="CS1477" s="416">
        <v>0</v>
      </c>
      <c r="CT1477" s="416">
        <v>0</v>
      </c>
      <c r="CU1477" s="416">
        <v>0</v>
      </c>
      <c r="CV1477" s="416">
        <v>0</v>
      </c>
      <c r="CW1477" s="416">
        <v>0</v>
      </c>
      <c r="CX1477" s="416">
        <v>0</v>
      </c>
      <c r="CY1477" s="416">
        <v>50</v>
      </c>
      <c r="CZ1477" s="416">
        <v>14</v>
      </c>
      <c r="DA1477" s="416">
        <v>62</v>
      </c>
      <c r="DB1477" s="416">
        <v>81</v>
      </c>
      <c r="DC1477" s="416">
        <v>52</v>
      </c>
      <c r="DD1477" s="416">
        <v>20</v>
      </c>
      <c r="DE1477" s="416">
        <v>8</v>
      </c>
      <c r="DF1477" s="416">
        <v>11</v>
      </c>
      <c r="DG1477" s="416">
        <v>3</v>
      </c>
      <c r="DH1477" s="416">
        <v>251</v>
      </c>
      <c r="DI1477" s="416">
        <v>0</v>
      </c>
      <c r="DJ1477" s="416">
        <v>0</v>
      </c>
      <c r="DK1477" s="416">
        <v>0</v>
      </c>
      <c r="DL1477" s="416">
        <v>0</v>
      </c>
      <c r="DM1477" s="416">
        <v>0</v>
      </c>
      <c r="DN1477" s="416">
        <v>0</v>
      </c>
      <c r="DO1477" s="416">
        <v>0</v>
      </c>
      <c r="DP1477" s="416">
        <v>0</v>
      </c>
      <c r="DQ1477" s="416">
        <v>0</v>
      </c>
      <c r="DR1477" s="416">
        <v>0</v>
      </c>
      <c r="DS1477" s="416">
        <v>14</v>
      </c>
      <c r="DT1477" s="416">
        <v>62</v>
      </c>
      <c r="DU1477" s="416">
        <v>81</v>
      </c>
      <c r="DV1477" s="416">
        <v>52</v>
      </c>
      <c r="DW1477" s="416">
        <v>20</v>
      </c>
      <c r="DX1477" s="416">
        <v>8</v>
      </c>
      <c r="DY1477" s="416">
        <v>11</v>
      </c>
      <c r="DZ1477" s="416">
        <v>3</v>
      </c>
      <c r="EA1477" s="416">
        <v>251</v>
      </c>
      <c r="EB1477" s="416">
        <v>0</v>
      </c>
      <c r="EC1477" s="416">
        <v>18</v>
      </c>
      <c r="ED1477" s="416">
        <v>84</v>
      </c>
      <c r="EE1477" s="416">
        <v>211</v>
      </c>
      <c r="EF1477" s="416">
        <v>81</v>
      </c>
      <c r="EG1477" s="416">
        <v>39</v>
      </c>
      <c r="EH1477" s="416">
        <v>12</v>
      </c>
      <c r="EI1477" s="416">
        <v>14</v>
      </c>
      <c r="EJ1477" s="416">
        <v>2</v>
      </c>
      <c r="EK1477" s="416">
        <v>461</v>
      </c>
      <c r="EL1477" s="416">
        <v>10</v>
      </c>
      <c r="EM1477" s="416">
        <v>0</v>
      </c>
      <c r="EN1477" s="416">
        <v>0</v>
      </c>
      <c r="EO1477" s="416">
        <v>0</v>
      </c>
      <c r="EP1477" s="416">
        <v>0</v>
      </c>
      <c r="EQ1477" s="416">
        <v>0</v>
      </c>
      <c r="ER1477" s="416">
        <v>0</v>
      </c>
      <c r="ES1477" s="416">
        <v>0</v>
      </c>
      <c r="ET1477" s="416">
        <v>0</v>
      </c>
      <c r="EU1477" s="416">
        <v>0</v>
      </c>
      <c r="EV1477" s="416">
        <v>50</v>
      </c>
      <c r="EW1477" s="416">
        <v>0</v>
      </c>
      <c r="EX1477" s="416">
        <v>0</v>
      </c>
      <c r="EY1477" s="416">
        <v>0</v>
      </c>
      <c r="EZ1477" s="416">
        <v>0</v>
      </c>
      <c r="FA1477" s="416">
        <v>0</v>
      </c>
      <c r="FB1477" s="416">
        <v>0</v>
      </c>
      <c r="FC1477" s="416">
        <v>0</v>
      </c>
      <c r="FD1477" s="416">
        <v>0</v>
      </c>
      <c r="FE1477" s="416">
        <v>0</v>
      </c>
      <c r="FF1477" s="416">
        <v>100</v>
      </c>
      <c r="FG1477" s="416">
        <v>0</v>
      </c>
      <c r="FH1477" s="416">
        <v>0</v>
      </c>
      <c r="FI1477" s="416">
        <v>0</v>
      </c>
      <c r="FJ1477" s="416">
        <v>0</v>
      </c>
      <c r="FK1477" s="416">
        <v>0</v>
      </c>
      <c r="FL1477" s="416">
        <v>0</v>
      </c>
      <c r="FM1477" s="416">
        <v>0</v>
      </c>
      <c r="FN1477" s="416">
        <v>0</v>
      </c>
      <c r="FO1477" s="416">
        <v>0</v>
      </c>
      <c r="FP1477" s="416">
        <v>0</v>
      </c>
      <c r="FQ1477" s="416">
        <v>0</v>
      </c>
      <c r="FR1477" s="416">
        <v>0</v>
      </c>
      <c r="FS1477" s="416">
        <v>0</v>
      </c>
      <c r="FT1477" s="416">
        <v>0</v>
      </c>
      <c r="FU1477" s="416">
        <v>0</v>
      </c>
      <c r="FV1477" s="416">
        <v>0</v>
      </c>
      <c r="FW1477" s="416">
        <v>0</v>
      </c>
      <c r="FX1477" s="416">
        <v>0</v>
      </c>
      <c r="FY1477" s="416">
        <v>0</v>
      </c>
      <c r="FZ1477" s="416">
        <v>18</v>
      </c>
      <c r="GA1477" s="416">
        <v>84</v>
      </c>
      <c r="GB1477" s="416">
        <v>211</v>
      </c>
      <c r="GC1477" s="416">
        <v>81</v>
      </c>
      <c r="GD1477" s="416">
        <v>39</v>
      </c>
      <c r="GE1477" s="416">
        <v>12</v>
      </c>
      <c r="GF1477" s="416">
        <v>14</v>
      </c>
      <c r="GG1477" s="416">
        <v>2</v>
      </c>
      <c r="GH1477" s="416">
        <v>461</v>
      </c>
    </row>
    <row r="1478" spans="1:190" x14ac:dyDescent="0.2">
      <c r="A1478" s="150" t="s">
        <v>272</v>
      </c>
      <c r="B1478" s="151" t="s">
        <v>276</v>
      </c>
      <c r="C1478" s="152" t="s">
        <v>69</v>
      </c>
      <c r="D1478" s="404" t="s">
        <v>271</v>
      </c>
      <c r="E1478" s="416">
        <v>0</v>
      </c>
      <c r="F1478" s="416">
        <v>17</v>
      </c>
      <c r="G1478" s="416">
        <v>57</v>
      </c>
      <c r="H1478" s="416">
        <v>91</v>
      </c>
      <c r="I1478" s="416">
        <v>74</v>
      </c>
      <c r="J1478" s="416">
        <v>43</v>
      </c>
      <c r="K1478" s="416">
        <v>30</v>
      </c>
      <c r="L1478" s="416">
        <v>32</v>
      </c>
      <c r="M1478" s="416">
        <v>8</v>
      </c>
      <c r="N1478" s="416">
        <v>352</v>
      </c>
      <c r="O1478" s="416">
        <v>10</v>
      </c>
      <c r="P1478" s="416">
        <v>0</v>
      </c>
      <c r="Q1478" s="416">
        <v>0</v>
      </c>
      <c r="R1478" s="416">
        <v>0</v>
      </c>
      <c r="S1478" s="416">
        <v>0</v>
      </c>
      <c r="T1478" s="416">
        <v>0</v>
      </c>
      <c r="U1478" s="416">
        <v>0</v>
      </c>
      <c r="V1478" s="416">
        <v>0</v>
      </c>
      <c r="W1478" s="416">
        <v>0</v>
      </c>
      <c r="X1478" s="416">
        <v>0</v>
      </c>
      <c r="Y1478" s="416">
        <v>25</v>
      </c>
      <c r="Z1478" s="416">
        <v>0</v>
      </c>
      <c r="AA1478" s="416">
        <v>0</v>
      </c>
      <c r="AB1478" s="416">
        <v>0</v>
      </c>
      <c r="AC1478" s="416">
        <v>0</v>
      </c>
      <c r="AD1478" s="416">
        <v>0</v>
      </c>
      <c r="AE1478" s="416">
        <v>0</v>
      </c>
      <c r="AF1478" s="416">
        <v>0</v>
      </c>
      <c r="AG1478" s="416">
        <v>0</v>
      </c>
      <c r="AH1478" s="416">
        <v>0</v>
      </c>
      <c r="AI1478" s="416">
        <v>50</v>
      </c>
      <c r="AJ1478" s="416">
        <v>0</v>
      </c>
      <c r="AK1478" s="416">
        <v>0</v>
      </c>
      <c r="AL1478" s="416">
        <v>0</v>
      </c>
      <c r="AM1478" s="416">
        <v>0</v>
      </c>
      <c r="AN1478" s="416">
        <v>0</v>
      </c>
      <c r="AO1478" s="416">
        <v>0</v>
      </c>
      <c r="AP1478" s="416">
        <v>0</v>
      </c>
      <c r="AQ1478" s="416">
        <v>0</v>
      </c>
      <c r="AR1478" s="416">
        <v>0</v>
      </c>
      <c r="AS1478" s="416">
        <v>100</v>
      </c>
      <c r="AT1478" s="416">
        <v>11</v>
      </c>
      <c r="AU1478" s="416">
        <v>69</v>
      </c>
      <c r="AV1478" s="416">
        <v>133</v>
      </c>
      <c r="AW1478" s="416">
        <v>64</v>
      </c>
      <c r="AX1478" s="416">
        <v>27</v>
      </c>
      <c r="AY1478" s="416">
        <v>18</v>
      </c>
      <c r="AZ1478" s="416">
        <v>17</v>
      </c>
      <c r="BA1478" s="416">
        <v>2</v>
      </c>
      <c r="BB1478" s="416">
        <v>341</v>
      </c>
      <c r="BC1478" s="416">
        <v>0</v>
      </c>
      <c r="BD1478" s="416">
        <v>0</v>
      </c>
      <c r="BE1478" s="416">
        <v>0</v>
      </c>
      <c r="BF1478" s="416">
        <v>0</v>
      </c>
      <c r="BG1478" s="416">
        <v>0</v>
      </c>
      <c r="BH1478" s="416">
        <v>0</v>
      </c>
      <c r="BI1478" s="416">
        <v>0</v>
      </c>
      <c r="BJ1478" s="416">
        <v>0</v>
      </c>
      <c r="BK1478" s="416">
        <v>0</v>
      </c>
      <c r="BL1478" s="416">
        <v>0</v>
      </c>
      <c r="BM1478" s="416">
        <v>11</v>
      </c>
      <c r="BN1478" s="416">
        <v>69</v>
      </c>
      <c r="BO1478" s="416">
        <v>133</v>
      </c>
      <c r="BP1478" s="416">
        <v>64</v>
      </c>
      <c r="BQ1478" s="416">
        <v>27</v>
      </c>
      <c r="BR1478" s="416">
        <v>18</v>
      </c>
      <c r="BS1478" s="416">
        <v>17</v>
      </c>
      <c r="BT1478" s="416">
        <v>2</v>
      </c>
      <c r="BU1478" s="416">
        <v>341</v>
      </c>
      <c r="BV1478" s="416">
        <v>28</v>
      </c>
      <c r="BW1478" s="416">
        <v>126</v>
      </c>
      <c r="BX1478" s="416">
        <v>224</v>
      </c>
      <c r="BY1478" s="416">
        <v>138</v>
      </c>
      <c r="BZ1478" s="416">
        <v>70</v>
      </c>
      <c r="CA1478" s="416">
        <v>48</v>
      </c>
      <c r="CB1478" s="416">
        <v>49</v>
      </c>
      <c r="CC1478" s="416">
        <v>10</v>
      </c>
      <c r="CD1478" s="416">
        <v>693</v>
      </c>
      <c r="CE1478" s="416">
        <v>10</v>
      </c>
      <c r="CF1478" s="416">
        <v>0</v>
      </c>
      <c r="CG1478" s="416">
        <v>0</v>
      </c>
      <c r="CH1478" s="416">
        <v>0</v>
      </c>
      <c r="CI1478" s="416">
        <v>0</v>
      </c>
      <c r="CJ1478" s="416">
        <v>0</v>
      </c>
      <c r="CK1478" s="416">
        <v>0</v>
      </c>
      <c r="CL1478" s="416">
        <v>0</v>
      </c>
      <c r="CM1478" s="416">
        <v>0</v>
      </c>
      <c r="CN1478" s="416">
        <v>0</v>
      </c>
      <c r="CO1478" s="416">
        <v>25</v>
      </c>
      <c r="CP1478" s="416">
        <v>0</v>
      </c>
      <c r="CQ1478" s="416">
        <v>0</v>
      </c>
      <c r="CR1478" s="416">
        <v>0</v>
      </c>
      <c r="CS1478" s="416">
        <v>0</v>
      </c>
      <c r="CT1478" s="416">
        <v>0</v>
      </c>
      <c r="CU1478" s="416">
        <v>0</v>
      </c>
      <c r="CV1478" s="416">
        <v>0</v>
      </c>
      <c r="CW1478" s="416">
        <v>0</v>
      </c>
      <c r="CX1478" s="416">
        <v>0</v>
      </c>
      <c r="CY1478" s="416">
        <v>50</v>
      </c>
      <c r="CZ1478" s="416">
        <v>6</v>
      </c>
      <c r="DA1478" s="416">
        <v>14</v>
      </c>
      <c r="DB1478" s="416">
        <v>15</v>
      </c>
      <c r="DC1478" s="416">
        <v>16</v>
      </c>
      <c r="DD1478" s="416">
        <v>9</v>
      </c>
      <c r="DE1478" s="416">
        <v>3</v>
      </c>
      <c r="DF1478" s="416">
        <v>1</v>
      </c>
      <c r="DG1478" s="416">
        <v>0</v>
      </c>
      <c r="DH1478" s="416">
        <v>64</v>
      </c>
      <c r="DI1478" s="416">
        <v>0</v>
      </c>
      <c r="DJ1478" s="416">
        <v>0</v>
      </c>
      <c r="DK1478" s="416">
        <v>0</v>
      </c>
      <c r="DL1478" s="416">
        <v>0</v>
      </c>
      <c r="DM1478" s="416">
        <v>0</v>
      </c>
      <c r="DN1478" s="416">
        <v>0</v>
      </c>
      <c r="DO1478" s="416">
        <v>0</v>
      </c>
      <c r="DP1478" s="416">
        <v>0</v>
      </c>
      <c r="DQ1478" s="416">
        <v>0</v>
      </c>
      <c r="DR1478" s="416">
        <v>0</v>
      </c>
      <c r="DS1478" s="416">
        <v>6</v>
      </c>
      <c r="DT1478" s="416">
        <v>14</v>
      </c>
      <c r="DU1478" s="416">
        <v>15</v>
      </c>
      <c r="DV1478" s="416">
        <v>16</v>
      </c>
      <c r="DW1478" s="416">
        <v>9</v>
      </c>
      <c r="DX1478" s="416">
        <v>3</v>
      </c>
      <c r="DY1478" s="416">
        <v>1</v>
      </c>
      <c r="DZ1478" s="416">
        <v>0</v>
      </c>
      <c r="EA1478" s="416">
        <v>64</v>
      </c>
      <c r="EB1478" s="416">
        <v>0</v>
      </c>
      <c r="EC1478" s="416">
        <v>19</v>
      </c>
      <c r="ED1478" s="416">
        <v>45</v>
      </c>
      <c r="EE1478" s="416">
        <v>66</v>
      </c>
      <c r="EF1478" s="416">
        <v>68</v>
      </c>
      <c r="EG1478" s="416">
        <v>38</v>
      </c>
      <c r="EH1478" s="416">
        <v>26</v>
      </c>
      <c r="EI1478" s="416">
        <v>14</v>
      </c>
      <c r="EJ1478" s="416">
        <v>6</v>
      </c>
      <c r="EK1478" s="416">
        <v>282</v>
      </c>
      <c r="EL1478" s="416">
        <v>10</v>
      </c>
      <c r="EM1478" s="416">
        <v>0</v>
      </c>
      <c r="EN1478" s="416">
        <v>0</v>
      </c>
      <c r="EO1478" s="416">
        <v>0</v>
      </c>
      <c r="EP1478" s="416">
        <v>0</v>
      </c>
      <c r="EQ1478" s="416">
        <v>0</v>
      </c>
      <c r="ER1478" s="416">
        <v>0</v>
      </c>
      <c r="ES1478" s="416">
        <v>0</v>
      </c>
      <c r="ET1478" s="416">
        <v>0</v>
      </c>
      <c r="EU1478" s="416">
        <v>0</v>
      </c>
      <c r="EV1478" s="416">
        <v>50</v>
      </c>
      <c r="EW1478" s="416">
        <v>0</v>
      </c>
      <c r="EX1478" s="416">
        <v>0</v>
      </c>
      <c r="EY1478" s="416">
        <v>0</v>
      </c>
      <c r="EZ1478" s="416">
        <v>0</v>
      </c>
      <c r="FA1478" s="416">
        <v>0</v>
      </c>
      <c r="FB1478" s="416">
        <v>0</v>
      </c>
      <c r="FC1478" s="416">
        <v>0</v>
      </c>
      <c r="FD1478" s="416">
        <v>0</v>
      </c>
      <c r="FE1478" s="416">
        <v>0</v>
      </c>
      <c r="FF1478" s="416">
        <v>100</v>
      </c>
      <c r="FG1478" s="416">
        <v>0</v>
      </c>
      <c r="FH1478" s="416">
        <v>0</v>
      </c>
      <c r="FI1478" s="416">
        <v>0</v>
      </c>
      <c r="FJ1478" s="416">
        <v>0</v>
      </c>
      <c r="FK1478" s="416">
        <v>0</v>
      </c>
      <c r="FL1478" s="416">
        <v>0</v>
      </c>
      <c r="FM1478" s="416">
        <v>0</v>
      </c>
      <c r="FN1478" s="416">
        <v>0</v>
      </c>
      <c r="FO1478" s="416">
        <v>0</v>
      </c>
      <c r="FP1478" s="416">
        <v>0</v>
      </c>
      <c r="FQ1478" s="416">
        <v>0</v>
      </c>
      <c r="FR1478" s="416">
        <v>0</v>
      </c>
      <c r="FS1478" s="416">
        <v>0</v>
      </c>
      <c r="FT1478" s="416">
        <v>0</v>
      </c>
      <c r="FU1478" s="416">
        <v>0</v>
      </c>
      <c r="FV1478" s="416">
        <v>0</v>
      </c>
      <c r="FW1478" s="416">
        <v>0</v>
      </c>
      <c r="FX1478" s="416">
        <v>0</v>
      </c>
      <c r="FY1478" s="416">
        <v>0</v>
      </c>
      <c r="FZ1478" s="416">
        <v>19</v>
      </c>
      <c r="GA1478" s="416">
        <v>45</v>
      </c>
      <c r="GB1478" s="416">
        <v>66</v>
      </c>
      <c r="GC1478" s="416">
        <v>68</v>
      </c>
      <c r="GD1478" s="416">
        <v>38</v>
      </c>
      <c r="GE1478" s="416">
        <v>26</v>
      </c>
      <c r="GF1478" s="416">
        <v>14</v>
      </c>
      <c r="GG1478" s="416">
        <v>6</v>
      </c>
      <c r="GH1478" s="416">
        <v>282</v>
      </c>
    </row>
    <row r="1479" spans="1:190" x14ac:dyDescent="0.2">
      <c r="A1479" s="150" t="s">
        <v>395</v>
      </c>
      <c r="B1479" s="151" t="s">
        <v>284</v>
      </c>
      <c r="C1479" s="152" t="s">
        <v>293</v>
      </c>
      <c r="D1479" s="404" t="s">
        <v>294</v>
      </c>
      <c r="E1479" s="416">
        <v>0</v>
      </c>
      <c r="F1479" s="416">
        <v>713</v>
      </c>
      <c r="G1479" s="416">
        <v>213</v>
      </c>
      <c r="H1479" s="416">
        <v>132</v>
      </c>
      <c r="I1479" s="416">
        <v>62</v>
      </c>
      <c r="J1479" s="416">
        <v>32</v>
      </c>
      <c r="K1479" s="416">
        <v>12</v>
      </c>
      <c r="L1479" s="416">
        <v>10</v>
      </c>
      <c r="M1479" s="416">
        <v>0</v>
      </c>
      <c r="N1479" s="416">
        <v>1174</v>
      </c>
      <c r="O1479" s="416">
        <v>10</v>
      </c>
      <c r="P1479" s="416">
        <v>0</v>
      </c>
      <c r="Q1479" s="416">
        <v>0</v>
      </c>
      <c r="R1479" s="416">
        <v>0</v>
      </c>
      <c r="S1479" s="416">
        <v>0</v>
      </c>
      <c r="T1479" s="416">
        <v>0</v>
      </c>
      <c r="U1479" s="416">
        <v>0</v>
      </c>
      <c r="V1479" s="416">
        <v>0</v>
      </c>
      <c r="W1479" s="416">
        <v>0</v>
      </c>
      <c r="X1479" s="416">
        <v>0</v>
      </c>
      <c r="Y1479" s="416">
        <v>25</v>
      </c>
      <c r="Z1479" s="416">
        <v>0</v>
      </c>
      <c r="AA1479" s="416">
        <v>0</v>
      </c>
      <c r="AB1479" s="416">
        <v>0</v>
      </c>
      <c r="AC1479" s="416">
        <v>0</v>
      </c>
      <c r="AD1479" s="416">
        <v>0</v>
      </c>
      <c r="AE1479" s="416">
        <v>0</v>
      </c>
      <c r="AF1479" s="416">
        <v>0</v>
      </c>
      <c r="AG1479" s="416">
        <v>0</v>
      </c>
      <c r="AH1479" s="416">
        <v>0</v>
      </c>
      <c r="AI1479" s="416">
        <v>50</v>
      </c>
      <c r="AJ1479" s="416">
        <v>0</v>
      </c>
      <c r="AK1479" s="416">
        <v>0</v>
      </c>
      <c r="AL1479" s="416">
        <v>0</v>
      </c>
      <c r="AM1479" s="416">
        <v>0</v>
      </c>
      <c r="AN1479" s="416">
        <v>0</v>
      </c>
      <c r="AO1479" s="416">
        <v>0</v>
      </c>
      <c r="AP1479" s="416">
        <v>0</v>
      </c>
      <c r="AQ1479" s="416">
        <v>0</v>
      </c>
      <c r="AR1479" s="416">
        <v>0</v>
      </c>
      <c r="AS1479" s="416">
        <v>100</v>
      </c>
      <c r="AT1479" s="416">
        <v>22</v>
      </c>
      <c r="AU1479" s="416">
        <v>6</v>
      </c>
      <c r="AV1479" s="416">
        <v>2</v>
      </c>
      <c r="AW1479" s="416">
        <v>1</v>
      </c>
      <c r="AX1479" s="416">
        <v>1</v>
      </c>
      <c r="AY1479" s="416">
        <v>1</v>
      </c>
      <c r="AZ1479" s="416">
        <v>0</v>
      </c>
      <c r="BA1479" s="416">
        <v>0</v>
      </c>
      <c r="BB1479" s="416">
        <v>33</v>
      </c>
      <c r="BC1479" s="416">
        <v>0</v>
      </c>
      <c r="BD1479" s="416">
        <v>0</v>
      </c>
      <c r="BE1479" s="416">
        <v>0</v>
      </c>
      <c r="BF1479" s="416">
        <v>0</v>
      </c>
      <c r="BG1479" s="416">
        <v>0</v>
      </c>
      <c r="BH1479" s="416">
        <v>0</v>
      </c>
      <c r="BI1479" s="416">
        <v>0</v>
      </c>
      <c r="BJ1479" s="416">
        <v>0</v>
      </c>
      <c r="BK1479" s="416">
        <v>0</v>
      </c>
      <c r="BL1479" s="416">
        <v>0</v>
      </c>
      <c r="BM1479" s="416">
        <v>22</v>
      </c>
      <c r="BN1479" s="416">
        <v>6</v>
      </c>
      <c r="BO1479" s="416">
        <v>2</v>
      </c>
      <c r="BP1479" s="416">
        <v>1</v>
      </c>
      <c r="BQ1479" s="416">
        <v>1</v>
      </c>
      <c r="BR1479" s="416">
        <v>1</v>
      </c>
      <c r="BS1479" s="416">
        <v>0</v>
      </c>
      <c r="BT1479" s="416">
        <v>0</v>
      </c>
      <c r="BU1479" s="416">
        <v>33</v>
      </c>
      <c r="BV1479" s="416">
        <v>735</v>
      </c>
      <c r="BW1479" s="416">
        <v>219</v>
      </c>
      <c r="BX1479" s="416">
        <v>134</v>
      </c>
      <c r="BY1479" s="416">
        <v>63</v>
      </c>
      <c r="BZ1479" s="416">
        <v>33</v>
      </c>
      <c r="CA1479" s="416">
        <v>13</v>
      </c>
      <c r="CB1479" s="416">
        <v>10</v>
      </c>
      <c r="CC1479" s="416">
        <v>0</v>
      </c>
      <c r="CD1479" s="416">
        <v>1207</v>
      </c>
      <c r="CE1479" s="416">
        <v>10</v>
      </c>
      <c r="CF1479" s="416">
        <v>0</v>
      </c>
      <c r="CG1479" s="416">
        <v>0</v>
      </c>
      <c r="CH1479" s="416">
        <v>0</v>
      </c>
      <c r="CI1479" s="416">
        <v>0</v>
      </c>
      <c r="CJ1479" s="416">
        <v>0</v>
      </c>
      <c r="CK1479" s="416">
        <v>0</v>
      </c>
      <c r="CL1479" s="416">
        <v>0</v>
      </c>
      <c r="CM1479" s="416">
        <v>0</v>
      </c>
      <c r="CN1479" s="416">
        <v>0</v>
      </c>
      <c r="CO1479" s="416">
        <v>25</v>
      </c>
      <c r="CP1479" s="416">
        <v>0</v>
      </c>
      <c r="CQ1479" s="416">
        <v>0</v>
      </c>
      <c r="CR1479" s="416">
        <v>0</v>
      </c>
      <c r="CS1479" s="416">
        <v>0</v>
      </c>
      <c r="CT1479" s="416">
        <v>0</v>
      </c>
      <c r="CU1479" s="416">
        <v>0</v>
      </c>
      <c r="CV1479" s="416">
        <v>0</v>
      </c>
      <c r="CW1479" s="416">
        <v>0</v>
      </c>
      <c r="CX1479" s="416">
        <v>0</v>
      </c>
      <c r="CY1479" s="416">
        <v>50</v>
      </c>
      <c r="CZ1479" s="416">
        <v>82</v>
      </c>
      <c r="DA1479" s="416">
        <v>32</v>
      </c>
      <c r="DB1479" s="416">
        <v>14</v>
      </c>
      <c r="DC1479" s="416">
        <v>10</v>
      </c>
      <c r="DD1479" s="416">
        <v>5</v>
      </c>
      <c r="DE1479" s="416">
        <v>0</v>
      </c>
      <c r="DF1479" s="416">
        <v>2</v>
      </c>
      <c r="DG1479" s="416">
        <v>0</v>
      </c>
      <c r="DH1479" s="416">
        <v>145</v>
      </c>
      <c r="DI1479" s="416">
        <v>0</v>
      </c>
      <c r="DJ1479" s="416">
        <v>0</v>
      </c>
      <c r="DK1479" s="416">
        <v>0</v>
      </c>
      <c r="DL1479" s="416">
        <v>0</v>
      </c>
      <c r="DM1479" s="416">
        <v>0</v>
      </c>
      <c r="DN1479" s="416">
        <v>0</v>
      </c>
      <c r="DO1479" s="416">
        <v>0</v>
      </c>
      <c r="DP1479" s="416">
        <v>0</v>
      </c>
      <c r="DQ1479" s="416">
        <v>0</v>
      </c>
      <c r="DR1479" s="416">
        <v>0</v>
      </c>
      <c r="DS1479" s="416">
        <v>82</v>
      </c>
      <c r="DT1479" s="416">
        <v>32</v>
      </c>
      <c r="DU1479" s="416">
        <v>14</v>
      </c>
      <c r="DV1479" s="416">
        <v>10</v>
      </c>
      <c r="DW1479" s="416">
        <v>5</v>
      </c>
      <c r="DX1479" s="416">
        <v>0</v>
      </c>
      <c r="DY1479" s="416">
        <v>2</v>
      </c>
      <c r="DZ1479" s="416">
        <v>0</v>
      </c>
      <c r="EA1479" s="416">
        <v>145</v>
      </c>
      <c r="EB1479" s="416">
        <v>0</v>
      </c>
      <c r="EC1479" s="416">
        <v>78</v>
      </c>
      <c r="ED1479" s="416">
        <v>33</v>
      </c>
      <c r="EE1479" s="416">
        <v>35</v>
      </c>
      <c r="EF1479" s="416">
        <v>27</v>
      </c>
      <c r="EG1479" s="416">
        <v>18</v>
      </c>
      <c r="EH1479" s="416">
        <v>5</v>
      </c>
      <c r="EI1479" s="416">
        <v>3</v>
      </c>
      <c r="EJ1479" s="416">
        <v>1</v>
      </c>
      <c r="EK1479" s="416">
        <v>200</v>
      </c>
      <c r="EL1479" s="416">
        <v>10</v>
      </c>
      <c r="EM1479" s="416">
        <v>0</v>
      </c>
      <c r="EN1479" s="416">
        <v>0</v>
      </c>
      <c r="EO1479" s="416">
        <v>0</v>
      </c>
      <c r="EP1479" s="416">
        <v>0</v>
      </c>
      <c r="EQ1479" s="416">
        <v>0</v>
      </c>
      <c r="ER1479" s="416">
        <v>0</v>
      </c>
      <c r="ES1479" s="416">
        <v>0</v>
      </c>
      <c r="ET1479" s="416">
        <v>0</v>
      </c>
      <c r="EU1479" s="416">
        <v>0</v>
      </c>
      <c r="EV1479" s="416">
        <v>50</v>
      </c>
      <c r="EW1479" s="416">
        <v>1</v>
      </c>
      <c r="EX1479" s="416">
        <v>1</v>
      </c>
      <c r="EY1479" s="416">
        <v>2</v>
      </c>
      <c r="EZ1479" s="416">
        <v>0</v>
      </c>
      <c r="FA1479" s="416">
        <v>1</v>
      </c>
      <c r="FB1479" s="416">
        <v>1</v>
      </c>
      <c r="FC1479" s="416">
        <v>0</v>
      </c>
      <c r="FD1479" s="416">
        <v>0</v>
      </c>
      <c r="FE1479" s="416">
        <v>6</v>
      </c>
      <c r="FF1479" s="416">
        <v>100</v>
      </c>
      <c r="FG1479" s="416">
        <v>0</v>
      </c>
      <c r="FH1479" s="416">
        <v>0</v>
      </c>
      <c r="FI1479" s="416">
        <v>0</v>
      </c>
      <c r="FJ1479" s="416">
        <v>0</v>
      </c>
      <c r="FK1479" s="416">
        <v>0</v>
      </c>
      <c r="FL1479" s="416">
        <v>0</v>
      </c>
      <c r="FM1479" s="416">
        <v>0</v>
      </c>
      <c r="FN1479" s="416">
        <v>0</v>
      </c>
      <c r="FO1479" s="416">
        <v>0</v>
      </c>
      <c r="FP1479" s="416">
        <v>0</v>
      </c>
      <c r="FQ1479" s="416">
        <v>0</v>
      </c>
      <c r="FR1479" s="416">
        <v>0</v>
      </c>
      <c r="FS1479" s="416">
        <v>0</v>
      </c>
      <c r="FT1479" s="416">
        <v>0</v>
      </c>
      <c r="FU1479" s="416">
        <v>0</v>
      </c>
      <c r="FV1479" s="416">
        <v>0</v>
      </c>
      <c r="FW1479" s="416">
        <v>0</v>
      </c>
      <c r="FX1479" s="416">
        <v>0</v>
      </c>
      <c r="FY1479" s="416">
        <v>0</v>
      </c>
      <c r="FZ1479" s="416">
        <v>79</v>
      </c>
      <c r="GA1479" s="416">
        <v>34</v>
      </c>
      <c r="GB1479" s="416">
        <v>37</v>
      </c>
      <c r="GC1479" s="416">
        <v>27</v>
      </c>
      <c r="GD1479" s="416">
        <v>19</v>
      </c>
      <c r="GE1479" s="416">
        <v>6</v>
      </c>
      <c r="GF1479" s="416">
        <v>3</v>
      </c>
      <c r="GG1479" s="416">
        <v>1</v>
      </c>
      <c r="GH1479" s="416">
        <v>206</v>
      </c>
    </row>
    <row r="1480" spans="1:190" x14ac:dyDescent="0.2">
      <c r="A1480" s="150" t="s">
        <v>397</v>
      </c>
      <c r="B1480" s="151" t="s">
        <v>276</v>
      </c>
      <c r="C1480" s="152" t="s">
        <v>277</v>
      </c>
      <c r="D1480" s="404" t="s">
        <v>396</v>
      </c>
      <c r="E1480" s="416">
        <v>0</v>
      </c>
      <c r="F1480" s="416">
        <v>23</v>
      </c>
      <c r="G1480" s="416">
        <v>67</v>
      </c>
      <c r="H1480" s="416">
        <v>83</v>
      </c>
      <c r="I1480" s="416">
        <v>52</v>
      </c>
      <c r="J1480" s="416">
        <v>26</v>
      </c>
      <c r="K1480" s="416">
        <v>12</v>
      </c>
      <c r="L1480" s="416">
        <v>2</v>
      </c>
      <c r="M1480" s="416">
        <v>0</v>
      </c>
      <c r="N1480" s="416">
        <v>265</v>
      </c>
      <c r="O1480" s="416">
        <v>10</v>
      </c>
      <c r="P1480" s="416">
        <v>0</v>
      </c>
      <c r="Q1480" s="416">
        <v>0</v>
      </c>
      <c r="R1480" s="416">
        <v>0</v>
      </c>
      <c r="S1480" s="416">
        <v>0</v>
      </c>
      <c r="T1480" s="416">
        <v>0</v>
      </c>
      <c r="U1480" s="416">
        <v>0</v>
      </c>
      <c r="V1480" s="416">
        <v>0</v>
      </c>
      <c r="W1480" s="416">
        <v>0</v>
      </c>
      <c r="X1480" s="416">
        <v>0</v>
      </c>
      <c r="Y1480" s="416">
        <v>25</v>
      </c>
      <c r="Z1480" s="416">
        <v>0</v>
      </c>
      <c r="AA1480" s="416">
        <v>0</v>
      </c>
      <c r="AB1480" s="416">
        <v>0</v>
      </c>
      <c r="AC1480" s="416">
        <v>0</v>
      </c>
      <c r="AD1480" s="416">
        <v>0</v>
      </c>
      <c r="AE1480" s="416">
        <v>0</v>
      </c>
      <c r="AF1480" s="416">
        <v>0</v>
      </c>
      <c r="AG1480" s="416">
        <v>0</v>
      </c>
      <c r="AH1480" s="416">
        <v>0</v>
      </c>
      <c r="AI1480" s="416">
        <v>50</v>
      </c>
      <c r="AJ1480" s="416">
        <v>1</v>
      </c>
      <c r="AK1480" s="416">
        <v>3</v>
      </c>
      <c r="AL1480" s="416">
        <v>4</v>
      </c>
      <c r="AM1480" s="416">
        <v>3</v>
      </c>
      <c r="AN1480" s="416">
        <v>2</v>
      </c>
      <c r="AO1480" s="416">
        <v>0</v>
      </c>
      <c r="AP1480" s="416">
        <v>0</v>
      </c>
      <c r="AQ1480" s="416">
        <v>0</v>
      </c>
      <c r="AR1480" s="416">
        <v>13</v>
      </c>
      <c r="AS1480" s="416">
        <v>100</v>
      </c>
      <c r="AT1480" s="416">
        <v>18</v>
      </c>
      <c r="AU1480" s="416">
        <v>82</v>
      </c>
      <c r="AV1480" s="416">
        <v>111</v>
      </c>
      <c r="AW1480" s="416">
        <v>84</v>
      </c>
      <c r="AX1480" s="416">
        <v>53</v>
      </c>
      <c r="AY1480" s="416">
        <v>11</v>
      </c>
      <c r="AZ1480" s="416">
        <v>2</v>
      </c>
      <c r="BA1480" s="416">
        <v>0</v>
      </c>
      <c r="BB1480" s="416">
        <v>361</v>
      </c>
      <c r="BC1480" s="416">
        <v>0</v>
      </c>
      <c r="BD1480" s="416">
        <v>0</v>
      </c>
      <c r="BE1480" s="416">
        <v>0</v>
      </c>
      <c r="BF1480" s="416">
        <v>0</v>
      </c>
      <c r="BG1480" s="416">
        <v>0</v>
      </c>
      <c r="BH1480" s="416">
        <v>0</v>
      </c>
      <c r="BI1480" s="416">
        <v>0</v>
      </c>
      <c r="BJ1480" s="416">
        <v>0</v>
      </c>
      <c r="BK1480" s="416">
        <v>0</v>
      </c>
      <c r="BL1480" s="416">
        <v>0</v>
      </c>
      <c r="BM1480" s="416">
        <v>19</v>
      </c>
      <c r="BN1480" s="416">
        <v>85</v>
      </c>
      <c r="BO1480" s="416">
        <v>115</v>
      </c>
      <c r="BP1480" s="416">
        <v>87</v>
      </c>
      <c r="BQ1480" s="416">
        <v>55</v>
      </c>
      <c r="BR1480" s="416">
        <v>11</v>
      </c>
      <c r="BS1480" s="416">
        <v>2</v>
      </c>
      <c r="BT1480" s="416">
        <v>0</v>
      </c>
      <c r="BU1480" s="416">
        <v>374</v>
      </c>
      <c r="BV1480" s="416">
        <v>42</v>
      </c>
      <c r="BW1480" s="416">
        <v>152</v>
      </c>
      <c r="BX1480" s="416">
        <v>198</v>
      </c>
      <c r="BY1480" s="416">
        <v>139</v>
      </c>
      <c r="BZ1480" s="416">
        <v>81</v>
      </c>
      <c r="CA1480" s="416">
        <v>23</v>
      </c>
      <c r="CB1480" s="416">
        <v>4</v>
      </c>
      <c r="CC1480" s="416">
        <v>0</v>
      </c>
      <c r="CD1480" s="416">
        <v>639</v>
      </c>
      <c r="CE1480" s="416">
        <v>10</v>
      </c>
      <c r="CF1480" s="416">
        <v>0</v>
      </c>
      <c r="CG1480" s="416">
        <v>0</v>
      </c>
      <c r="CH1480" s="416">
        <v>0</v>
      </c>
      <c r="CI1480" s="416">
        <v>0</v>
      </c>
      <c r="CJ1480" s="416">
        <v>0</v>
      </c>
      <c r="CK1480" s="416">
        <v>0</v>
      </c>
      <c r="CL1480" s="416">
        <v>0</v>
      </c>
      <c r="CM1480" s="416">
        <v>0</v>
      </c>
      <c r="CN1480" s="416">
        <v>0</v>
      </c>
      <c r="CO1480" s="416">
        <v>25</v>
      </c>
      <c r="CP1480" s="416">
        <v>0</v>
      </c>
      <c r="CQ1480" s="416">
        <v>0</v>
      </c>
      <c r="CR1480" s="416">
        <v>0</v>
      </c>
      <c r="CS1480" s="416">
        <v>0</v>
      </c>
      <c r="CT1480" s="416">
        <v>0</v>
      </c>
      <c r="CU1480" s="416">
        <v>0</v>
      </c>
      <c r="CV1480" s="416">
        <v>0</v>
      </c>
      <c r="CW1480" s="416">
        <v>0</v>
      </c>
      <c r="CX1480" s="416">
        <v>0</v>
      </c>
      <c r="CY1480" s="416">
        <v>50</v>
      </c>
      <c r="CZ1480" s="416">
        <v>9</v>
      </c>
      <c r="DA1480" s="416">
        <v>9</v>
      </c>
      <c r="DB1480" s="416">
        <v>9</v>
      </c>
      <c r="DC1480" s="416">
        <v>6</v>
      </c>
      <c r="DD1480" s="416">
        <v>4</v>
      </c>
      <c r="DE1480" s="416">
        <v>3</v>
      </c>
      <c r="DF1480" s="416">
        <v>1</v>
      </c>
      <c r="DG1480" s="416">
        <v>0</v>
      </c>
      <c r="DH1480" s="416">
        <v>41</v>
      </c>
      <c r="DI1480" s="416">
        <v>0</v>
      </c>
      <c r="DJ1480" s="416">
        <v>0</v>
      </c>
      <c r="DK1480" s="416">
        <v>0</v>
      </c>
      <c r="DL1480" s="416">
        <v>0</v>
      </c>
      <c r="DM1480" s="416">
        <v>0</v>
      </c>
      <c r="DN1480" s="416">
        <v>0</v>
      </c>
      <c r="DO1480" s="416">
        <v>0</v>
      </c>
      <c r="DP1480" s="416">
        <v>0</v>
      </c>
      <c r="DQ1480" s="416">
        <v>0</v>
      </c>
      <c r="DR1480" s="416">
        <v>0</v>
      </c>
      <c r="DS1480" s="416">
        <v>9</v>
      </c>
      <c r="DT1480" s="416">
        <v>9</v>
      </c>
      <c r="DU1480" s="416">
        <v>9</v>
      </c>
      <c r="DV1480" s="416">
        <v>6</v>
      </c>
      <c r="DW1480" s="416">
        <v>4</v>
      </c>
      <c r="DX1480" s="416">
        <v>3</v>
      </c>
      <c r="DY1480" s="416">
        <v>1</v>
      </c>
      <c r="DZ1480" s="416">
        <v>0</v>
      </c>
      <c r="EA1480" s="416">
        <v>41</v>
      </c>
      <c r="EB1480" s="416">
        <v>0</v>
      </c>
      <c r="EC1480" s="416">
        <v>13</v>
      </c>
      <c r="ED1480" s="416">
        <v>15</v>
      </c>
      <c r="EE1480" s="416">
        <v>26</v>
      </c>
      <c r="EF1480" s="416">
        <v>29</v>
      </c>
      <c r="EG1480" s="416">
        <v>14</v>
      </c>
      <c r="EH1480" s="416">
        <v>9</v>
      </c>
      <c r="EI1480" s="416">
        <v>5</v>
      </c>
      <c r="EJ1480" s="416">
        <v>0</v>
      </c>
      <c r="EK1480" s="416">
        <v>111</v>
      </c>
      <c r="EL1480" s="416">
        <v>10</v>
      </c>
      <c r="EM1480" s="416">
        <v>0</v>
      </c>
      <c r="EN1480" s="416">
        <v>0</v>
      </c>
      <c r="EO1480" s="416">
        <v>0</v>
      </c>
      <c r="EP1480" s="416">
        <v>0</v>
      </c>
      <c r="EQ1480" s="416">
        <v>0</v>
      </c>
      <c r="ER1480" s="416">
        <v>0</v>
      </c>
      <c r="ES1480" s="416">
        <v>0</v>
      </c>
      <c r="ET1480" s="416">
        <v>0</v>
      </c>
      <c r="EU1480" s="416">
        <v>0</v>
      </c>
      <c r="EV1480" s="416">
        <v>50</v>
      </c>
      <c r="EW1480" s="416">
        <v>0</v>
      </c>
      <c r="EX1480" s="416">
        <v>1</v>
      </c>
      <c r="EY1480" s="416">
        <v>1</v>
      </c>
      <c r="EZ1480" s="416">
        <v>0</v>
      </c>
      <c r="FA1480" s="416">
        <v>1</v>
      </c>
      <c r="FB1480" s="416">
        <v>0</v>
      </c>
      <c r="FC1480" s="416">
        <v>2</v>
      </c>
      <c r="FD1480" s="416">
        <v>0</v>
      </c>
      <c r="FE1480" s="416">
        <v>5</v>
      </c>
      <c r="FF1480" s="416">
        <v>100</v>
      </c>
      <c r="FG1480" s="416">
        <v>0</v>
      </c>
      <c r="FH1480" s="416">
        <v>0</v>
      </c>
      <c r="FI1480" s="416">
        <v>0</v>
      </c>
      <c r="FJ1480" s="416">
        <v>0</v>
      </c>
      <c r="FK1480" s="416">
        <v>0</v>
      </c>
      <c r="FL1480" s="416">
        <v>0</v>
      </c>
      <c r="FM1480" s="416">
        <v>0</v>
      </c>
      <c r="FN1480" s="416">
        <v>0</v>
      </c>
      <c r="FO1480" s="416">
        <v>0</v>
      </c>
      <c r="FP1480" s="416">
        <v>0</v>
      </c>
      <c r="FQ1480" s="416">
        <v>0</v>
      </c>
      <c r="FR1480" s="416">
        <v>0</v>
      </c>
      <c r="FS1480" s="416">
        <v>0</v>
      </c>
      <c r="FT1480" s="416">
        <v>0</v>
      </c>
      <c r="FU1480" s="416">
        <v>0</v>
      </c>
      <c r="FV1480" s="416">
        <v>0</v>
      </c>
      <c r="FW1480" s="416">
        <v>0</v>
      </c>
      <c r="FX1480" s="416">
        <v>0</v>
      </c>
      <c r="FY1480" s="416">
        <v>0</v>
      </c>
      <c r="FZ1480" s="416">
        <v>13</v>
      </c>
      <c r="GA1480" s="416">
        <v>16</v>
      </c>
      <c r="GB1480" s="416">
        <v>27</v>
      </c>
      <c r="GC1480" s="416">
        <v>29</v>
      </c>
      <c r="GD1480" s="416">
        <v>15</v>
      </c>
      <c r="GE1480" s="416">
        <v>9</v>
      </c>
      <c r="GF1480" s="416">
        <v>7</v>
      </c>
      <c r="GG1480" s="416">
        <v>0</v>
      </c>
      <c r="GH1480" s="416">
        <v>116</v>
      </c>
    </row>
    <row r="1481" spans="1:190" x14ac:dyDescent="0.2">
      <c r="A1481" s="150" t="s">
        <v>399</v>
      </c>
      <c r="B1481" s="151" t="s">
        <v>276</v>
      </c>
      <c r="C1481" s="152" t="s">
        <v>279</v>
      </c>
      <c r="D1481" s="404" t="s">
        <v>398</v>
      </c>
      <c r="E1481" s="416">
        <v>0</v>
      </c>
      <c r="F1481" s="416">
        <v>13</v>
      </c>
      <c r="G1481" s="416">
        <v>32</v>
      </c>
      <c r="H1481" s="416">
        <v>21</v>
      </c>
      <c r="I1481" s="416">
        <v>10</v>
      </c>
      <c r="J1481" s="416">
        <v>10</v>
      </c>
      <c r="K1481" s="416">
        <v>2</v>
      </c>
      <c r="L1481" s="416">
        <v>7</v>
      </c>
      <c r="M1481" s="416">
        <v>0</v>
      </c>
      <c r="N1481" s="416">
        <v>95</v>
      </c>
      <c r="O1481" s="416">
        <v>10</v>
      </c>
      <c r="P1481" s="416">
        <v>0</v>
      </c>
      <c r="Q1481" s="416">
        <v>0</v>
      </c>
      <c r="R1481" s="416">
        <v>0</v>
      </c>
      <c r="S1481" s="416">
        <v>0</v>
      </c>
      <c r="T1481" s="416">
        <v>0</v>
      </c>
      <c r="U1481" s="416">
        <v>0</v>
      </c>
      <c r="V1481" s="416">
        <v>0</v>
      </c>
      <c r="W1481" s="416">
        <v>0</v>
      </c>
      <c r="X1481" s="416">
        <v>0</v>
      </c>
      <c r="Y1481" s="416">
        <v>25</v>
      </c>
      <c r="Z1481" s="416">
        <v>0</v>
      </c>
      <c r="AA1481" s="416">
        <v>0</v>
      </c>
      <c r="AB1481" s="416">
        <v>0</v>
      </c>
      <c r="AC1481" s="416">
        <v>0</v>
      </c>
      <c r="AD1481" s="416">
        <v>0</v>
      </c>
      <c r="AE1481" s="416">
        <v>0</v>
      </c>
      <c r="AF1481" s="416">
        <v>0</v>
      </c>
      <c r="AG1481" s="416">
        <v>0</v>
      </c>
      <c r="AH1481" s="416">
        <v>0</v>
      </c>
      <c r="AI1481" s="416">
        <v>50</v>
      </c>
      <c r="AJ1481" s="416">
        <v>0</v>
      </c>
      <c r="AK1481" s="416">
        <v>0</v>
      </c>
      <c r="AL1481" s="416">
        <v>0</v>
      </c>
      <c r="AM1481" s="416">
        <v>0</v>
      </c>
      <c r="AN1481" s="416">
        <v>0</v>
      </c>
      <c r="AO1481" s="416">
        <v>0</v>
      </c>
      <c r="AP1481" s="416">
        <v>0</v>
      </c>
      <c r="AQ1481" s="416">
        <v>0</v>
      </c>
      <c r="AR1481" s="416">
        <v>0</v>
      </c>
      <c r="AS1481" s="416">
        <v>100</v>
      </c>
      <c r="AT1481" s="416">
        <v>0</v>
      </c>
      <c r="AU1481" s="416">
        <v>0</v>
      </c>
      <c r="AV1481" s="416">
        <v>0</v>
      </c>
      <c r="AW1481" s="416">
        <v>0</v>
      </c>
      <c r="AX1481" s="416">
        <v>0</v>
      </c>
      <c r="AY1481" s="416">
        <v>0</v>
      </c>
      <c r="AZ1481" s="416">
        <v>0</v>
      </c>
      <c r="BA1481" s="416">
        <v>0</v>
      </c>
      <c r="BB1481" s="416">
        <v>0</v>
      </c>
      <c r="BC1481" s="416">
        <v>0</v>
      </c>
      <c r="BD1481" s="416">
        <v>0</v>
      </c>
      <c r="BE1481" s="416">
        <v>0</v>
      </c>
      <c r="BF1481" s="416">
        <v>0</v>
      </c>
      <c r="BG1481" s="416">
        <v>0</v>
      </c>
      <c r="BH1481" s="416">
        <v>0</v>
      </c>
      <c r="BI1481" s="416">
        <v>0</v>
      </c>
      <c r="BJ1481" s="416">
        <v>0</v>
      </c>
      <c r="BK1481" s="416">
        <v>0</v>
      </c>
      <c r="BL1481" s="416">
        <v>0</v>
      </c>
      <c r="BM1481" s="416">
        <v>0</v>
      </c>
      <c r="BN1481" s="416">
        <v>0</v>
      </c>
      <c r="BO1481" s="416">
        <v>0</v>
      </c>
      <c r="BP1481" s="416">
        <v>0</v>
      </c>
      <c r="BQ1481" s="416">
        <v>0</v>
      </c>
      <c r="BR1481" s="416">
        <v>0</v>
      </c>
      <c r="BS1481" s="416">
        <v>0</v>
      </c>
      <c r="BT1481" s="416">
        <v>0</v>
      </c>
      <c r="BU1481" s="416">
        <v>0</v>
      </c>
      <c r="BV1481" s="416">
        <v>13</v>
      </c>
      <c r="BW1481" s="416">
        <v>32</v>
      </c>
      <c r="BX1481" s="416">
        <v>21</v>
      </c>
      <c r="BY1481" s="416">
        <v>10</v>
      </c>
      <c r="BZ1481" s="416">
        <v>10</v>
      </c>
      <c r="CA1481" s="416">
        <v>2</v>
      </c>
      <c r="CB1481" s="416">
        <v>7</v>
      </c>
      <c r="CC1481" s="416">
        <v>0</v>
      </c>
      <c r="CD1481" s="416">
        <v>95</v>
      </c>
      <c r="CE1481" s="416">
        <v>10</v>
      </c>
      <c r="CF1481" s="416">
        <v>0</v>
      </c>
      <c r="CG1481" s="416">
        <v>0</v>
      </c>
      <c r="CH1481" s="416">
        <v>0</v>
      </c>
      <c r="CI1481" s="416">
        <v>0</v>
      </c>
      <c r="CJ1481" s="416">
        <v>0</v>
      </c>
      <c r="CK1481" s="416">
        <v>0</v>
      </c>
      <c r="CL1481" s="416">
        <v>0</v>
      </c>
      <c r="CM1481" s="416">
        <v>0</v>
      </c>
      <c r="CN1481" s="416">
        <v>0</v>
      </c>
      <c r="CO1481" s="416">
        <v>25</v>
      </c>
      <c r="CP1481" s="416">
        <v>0</v>
      </c>
      <c r="CQ1481" s="416">
        <v>0</v>
      </c>
      <c r="CR1481" s="416">
        <v>0</v>
      </c>
      <c r="CS1481" s="416">
        <v>0</v>
      </c>
      <c r="CT1481" s="416">
        <v>0</v>
      </c>
      <c r="CU1481" s="416">
        <v>0</v>
      </c>
      <c r="CV1481" s="416">
        <v>0</v>
      </c>
      <c r="CW1481" s="416">
        <v>0</v>
      </c>
      <c r="CX1481" s="416">
        <v>0</v>
      </c>
      <c r="CY1481" s="416">
        <v>50</v>
      </c>
      <c r="CZ1481" s="416">
        <v>14</v>
      </c>
      <c r="DA1481" s="416">
        <v>8</v>
      </c>
      <c r="DB1481" s="416">
        <v>8</v>
      </c>
      <c r="DC1481" s="416">
        <v>11</v>
      </c>
      <c r="DD1481" s="416">
        <v>3</v>
      </c>
      <c r="DE1481" s="416">
        <v>6</v>
      </c>
      <c r="DF1481" s="416">
        <v>3</v>
      </c>
      <c r="DG1481" s="416">
        <v>0</v>
      </c>
      <c r="DH1481" s="416">
        <v>53</v>
      </c>
      <c r="DI1481" s="416">
        <v>0</v>
      </c>
      <c r="DJ1481" s="416">
        <v>0</v>
      </c>
      <c r="DK1481" s="416">
        <v>0</v>
      </c>
      <c r="DL1481" s="416">
        <v>0</v>
      </c>
      <c r="DM1481" s="416">
        <v>0</v>
      </c>
      <c r="DN1481" s="416">
        <v>0</v>
      </c>
      <c r="DO1481" s="416">
        <v>0</v>
      </c>
      <c r="DP1481" s="416">
        <v>0</v>
      </c>
      <c r="DQ1481" s="416">
        <v>0</v>
      </c>
      <c r="DR1481" s="416">
        <v>0</v>
      </c>
      <c r="DS1481" s="416">
        <v>14</v>
      </c>
      <c r="DT1481" s="416">
        <v>8</v>
      </c>
      <c r="DU1481" s="416">
        <v>8</v>
      </c>
      <c r="DV1481" s="416">
        <v>11</v>
      </c>
      <c r="DW1481" s="416">
        <v>3</v>
      </c>
      <c r="DX1481" s="416">
        <v>6</v>
      </c>
      <c r="DY1481" s="416">
        <v>3</v>
      </c>
      <c r="DZ1481" s="416">
        <v>0</v>
      </c>
      <c r="EA1481" s="416">
        <v>53</v>
      </c>
      <c r="EB1481" s="416">
        <v>0</v>
      </c>
      <c r="EC1481" s="416">
        <v>16</v>
      </c>
      <c r="ED1481" s="416">
        <v>19</v>
      </c>
      <c r="EE1481" s="416">
        <v>26</v>
      </c>
      <c r="EF1481" s="416">
        <v>57</v>
      </c>
      <c r="EG1481" s="416">
        <v>14</v>
      </c>
      <c r="EH1481" s="416">
        <v>8</v>
      </c>
      <c r="EI1481" s="416">
        <v>13</v>
      </c>
      <c r="EJ1481" s="416">
        <v>4</v>
      </c>
      <c r="EK1481" s="416">
        <v>157</v>
      </c>
      <c r="EL1481" s="416">
        <v>10</v>
      </c>
      <c r="EM1481" s="416">
        <v>0</v>
      </c>
      <c r="EN1481" s="416">
        <v>0</v>
      </c>
      <c r="EO1481" s="416">
        <v>0</v>
      </c>
      <c r="EP1481" s="416">
        <v>0</v>
      </c>
      <c r="EQ1481" s="416">
        <v>0</v>
      </c>
      <c r="ER1481" s="416">
        <v>0</v>
      </c>
      <c r="ES1481" s="416">
        <v>0</v>
      </c>
      <c r="ET1481" s="416">
        <v>0</v>
      </c>
      <c r="EU1481" s="416">
        <v>0</v>
      </c>
      <c r="EV1481" s="416">
        <v>50</v>
      </c>
      <c r="EW1481" s="416">
        <v>0</v>
      </c>
      <c r="EX1481" s="416">
        <v>1</v>
      </c>
      <c r="EY1481" s="416">
        <v>2</v>
      </c>
      <c r="EZ1481" s="416">
        <v>0</v>
      </c>
      <c r="FA1481" s="416">
        <v>1</v>
      </c>
      <c r="FB1481" s="416">
        <v>0</v>
      </c>
      <c r="FC1481" s="416">
        <v>3</v>
      </c>
      <c r="FD1481" s="416">
        <v>0</v>
      </c>
      <c r="FE1481" s="416">
        <v>7</v>
      </c>
      <c r="FF1481" s="416">
        <v>100</v>
      </c>
      <c r="FG1481" s="416">
        <v>0</v>
      </c>
      <c r="FH1481" s="416">
        <v>0</v>
      </c>
      <c r="FI1481" s="416">
        <v>0</v>
      </c>
      <c r="FJ1481" s="416">
        <v>0</v>
      </c>
      <c r="FK1481" s="416">
        <v>0</v>
      </c>
      <c r="FL1481" s="416">
        <v>0</v>
      </c>
      <c r="FM1481" s="416">
        <v>0</v>
      </c>
      <c r="FN1481" s="416">
        <v>0</v>
      </c>
      <c r="FO1481" s="416">
        <v>0</v>
      </c>
      <c r="FP1481" s="416">
        <v>0</v>
      </c>
      <c r="FQ1481" s="416">
        <v>0</v>
      </c>
      <c r="FR1481" s="416">
        <v>0</v>
      </c>
      <c r="FS1481" s="416">
        <v>0</v>
      </c>
      <c r="FT1481" s="416">
        <v>0</v>
      </c>
      <c r="FU1481" s="416">
        <v>0</v>
      </c>
      <c r="FV1481" s="416">
        <v>0</v>
      </c>
      <c r="FW1481" s="416">
        <v>0</v>
      </c>
      <c r="FX1481" s="416">
        <v>0</v>
      </c>
      <c r="FY1481" s="416">
        <v>0</v>
      </c>
      <c r="FZ1481" s="416">
        <v>16</v>
      </c>
      <c r="GA1481" s="416">
        <v>20</v>
      </c>
      <c r="GB1481" s="416">
        <v>28</v>
      </c>
      <c r="GC1481" s="416">
        <v>57</v>
      </c>
      <c r="GD1481" s="416">
        <v>15</v>
      </c>
      <c r="GE1481" s="416">
        <v>8</v>
      </c>
      <c r="GF1481" s="416">
        <v>16</v>
      </c>
      <c r="GG1481" s="416">
        <v>4</v>
      </c>
      <c r="GH1481" s="416">
        <v>164</v>
      </c>
    </row>
    <row r="1482" spans="1:190" x14ac:dyDescent="0.2">
      <c r="A1482" s="150" t="s">
        <v>400</v>
      </c>
      <c r="B1482" s="151" t="s">
        <v>284</v>
      </c>
      <c r="C1482" s="152" t="s">
        <v>279</v>
      </c>
      <c r="D1482" s="404" t="s">
        <v>295</v>
      </c>
      <c r="E1482" s="416">
        <v>0</v>
      </c>
      <c r="F1482" s="416">
        <v>1112</v>
      </c>
      <c r="G1482" s="416">
        <v>299</v>
      </c>
      <c r="H1482" s="416">
        <v>212</v>
      </c>
      <c r="I1482" s="416">
        <v>68</v>
      </c>
      <c r="J1482" s="416">
        <v>21</v>
      </c>
      <c r="K1482" s="416">
        <v>24</v>
      </c>
      <c r="L1482" s="416">
        <v>9</v>
      </c>
      <c r="M1482" s="416">
        <v>0</v>
      </c>
      <c r="N1482" s="416">
        <v>1745</v>
      </c>
      <c r="O1482" s="416">
        <v>10</v>
      </c>
      <c r="P1482" s="416">
        <v>0</v>
      </c>
      <c r="Q1482" s="416">
        <v>0</v>
      </c>
      <c r="R1482" s="416">
        <v>0</v>
      </c>
      <c r="S1482" s="416">
        <v>0</v>
      </c>
      <c r="T1482" s="416">
        <v>0</v>
      </c>
      <c r="U1482" s="416">
        <v>0</v>
      </c>
      <c r="V1482" s="416">
        <v>0</v>
      </c>
      <c r="W1482" s="416">
        <v>0</v>
      </c>
      <c r="X1482" s="416">
        <v>0</v>
      </c>
      <c r="Y1482" s="416">
        <v>25</v>
      </c>
      <c r="Z1482" s="416">
        <v>0</v>
      </c>
      <c r="AA1482" s="416">
        <v>0</v>
      </c>
      <c r="AB1482" s="416">
        <v>0</v>
      </c>
      <c r="AC1482" s="416">
        <v>0</v>
      </c>
      <c r="AD1482" s="416">
        <v>0</v>
      </c>
      <c r="AE1482" s="416">
        <v>0</v>
      </c>
      <c r="AF1482" s="416">
        <v>0</v>
      </c>
      <c r="AG1482" s="416">
        <v>0</v>
      </c>
      <c r="AH1482" s="416">
        <v>0</v>
      </c>
      <c r="AI1482" s="416">
        <v>50</v>
      </c>
      <c r="AJ1482" s="416">
        <v>0</v>
      </c>
      <c r="AK1482" s="416">
        <v>0</v>
      </c>
      <c r="AL1482" s="416">
        <v>0</v>
      </c>
      <c r="AM1482" s="416">
        <v>0</v>
      </c>
      <c r="AN1482" s="416">
        <v>0</v>
      </c>
      <c r="AO1482" s="416">
        <v>0</v>
      </c>
      <c r="AP1482" s="416">
        <v>0</v>
      </c>
      <c r="AQ1482" s="416">
        <v>0</v>
      </c>
      <c r="AR1482" s="416">
        <v>0</v>
      </c>
      <c r="AS1482" s="416">
        <v>100</v>
      </c>
      <c r="AT1482" s="416">
        <v>97</v>
      </c>
      <c r="AU1482" s="416">
        <v>24</v>
      </c>
      <c r="AV1482" s="416">
        <v>8</v>
      </c>
      <c r="AW1482" s="416">
        <v>6</v>
      </c>
      <c r="AX1482" s="416">
        <v>2</v>
      </c>
      <c r="AY1482" s="416">
        <v>2</v>
      </c>
      <c r="AZ1482" s="416">
        <v>0</v>
      </c>
      <c r="BA1482" s="416">
        <v>0</v>
      </c>
      <c r="BB1482" s="416">
        <v>139</v>
      </c>
      <c r="BC1482" s="416">
        <v>0</v>
      </c>
      <c r="BD1482" s="416">
        <v>0</v>
      </c>
      <c r="BE1482" s="416">
        <v>0</v>
      </c>
      <c r="BF1482" s="416">
        <v>0</v>
      </c>
      <c r="BG1482" s="416">
        <v>0</v>
      </c>
      <c r="BH1482" s="416">
        <v>0</v>
      </c>
      <c r="BI1482" s="416">
        <v>0</v>
      </c>
      <c r="BJ1482" s="416">
        <v>0</v>
      </c>
      <c r="BK1482" s="416">
        <v>0</v>
      </c>
      <c r="BL1482" s="416">
        <v>0</v>
      </c>
      <c r="BM1482" s="416">
        <v>97</v>
      </c>
      <c r="BN1482" s="416">
        <v>24</v>
      </c>
      <c r="BO1482" s="416">
        <v>8</v>
      </c>
      <c r="BP1482" s="416">
        <v>6</v>
      </c>
      <c r="BQ1482" s="416">
        <v>2</v>
      </c>
      <c r="BR1482" s="416">
        <v>2</v>
      </c>
      <c r="BS1482" s="416">
        <v>0</v>
      </c>
      <c r="BT1482" s="416">
        <v>0</v>
      </c>
      <c r="BU1482" s="416">
        <v>139</v>
      </c>
      <c r="BV1482" s="416">
        <v>1209</v>
      </c>
      <c r="BW1482" s="416">
        <v>323</v>
      </c>
      <c r="BX1482" s="416">
        <v>220</v>
      </c>
      <c r="BY1482" s="416">
        <v>74</v>
      </c>
      <c r="BZ1482" s="416">
        <v>23</v>
      </c>
      <c r="CA1482" s="416">
        <v>26</v>
      </c>
      <c r="CB1482" s="416">
        <v>9</v>
      </c>
      <c r="CC1482" s="416">
        <v>0</v>
      </c>
      <c r="CD1482" s="416">
        <v>1884</v>
      </c>
      <c r="CE1482" s="416">
        <v>10</v>
      </c>
      <c r="CF1482" s="416">
        <v>0</v>
      </c>
      <c r="CG1482" s="416">
        <v>0</v>
      </c>
      <c r="CH1482" s="416">
        <v>0</v>
      </c>
      <c r="CI1482" s="416">
        <v>0</v>
      </c>
      <c r="CJ1482" s="416">
        <v>0</v>
      </c>
      <c r="CK1482" s="416">
        <v>0</v>
      </c>
      <c r="CL1482" s="416">
        <v>0</v>
      </c>
      <c r="CM1482" s="416">
        <v>0</v>
      </c>
      <c r="CN1482" s="416">
        <v>0</v>
      </c>
      <c r="CO1482" s="416">
        <v>25</v>
      </c>
      <c r="CP1482" s="416">
        <v>0</v>
      </c>
      <c r="CQ1482" s="416">
        <v>0</v>
      </c>
      <c r="CR1482" s="416">
        <v>0</v>
      </c>
      <c r="CS1482" s="416">
        <v>0</v>
      </c>
      <c r="CT1482" s="416">
        <v>0</v>
      </c>
      <c r="CU1482" s="416">
        <v>0</v>
      </c>
      <c r="CV1482" s="416">
        <v>0</v>
      </c>
      <c r="CW1482" s="416">
        <v>0</v>
      </c>
      <c r="CX1482" s="416">
        <v>0</v>
      </c>
      <c r="CY1482" s="416">
        <v>50</v>
      </c>
      <c r="CZ1482" s="416">
        <v>235</v>
      </c>
      <c r="DA1482" s="416">
        <v>36</v>
      </c>
      <c r="DB1482" s="416">
        <v>30</v>
      </c>
      <c r="DC1482" s="416">
        <v>9</v>
      </c>
      <c r="DD1482" s="416">
        <v>9</v>
      </c>
      <c r="DE1482" s="416">
        <v>1</v>
      </c>
      <c r="DF1482" s="416">
        <v>3</v>
      </c>
      <c r="DG1482" s="416">
        <v>0</v>
      </c>
      <c r="DH1482" s="416">
        <v>323</v>
      </c>
      <c r="DI1482" s="416">
        <v>0</v>
      </c>
      <c r="DJ1482" s="416">
        <v>0</v>
      </c>
      <c r="DK1482" s="416">
        <v>0</v>
      </c>
      <c r="DL1482" s="416">
        <v>0</v>
      </c>
      <c r="DM1482" s="416">
        <v>0</v>
      </c>
      <c r="DN1482" s="416">
        <v>0</v>
      </c>
      <c r="DO1482" s="416">
        <v>0</v>
      </c>
      <c r="DP1482" s="416">
        <v>0</v>
      </c>
      <c r="DQ1482" s="416">
        <v>0</v>
      </c>
      <c r="DR1482" s="416">
        <v>0</v>
      </c>
      <c r="DS1482" s="416">
        <v>235</v>
      </c>
      <c r="DT1482" s="416">
        <v>36</v>
      </c>
      <c r="DU1482" s="416">
        <v>30</v>
      </c>
      <c r="DV1482" s="416">
        <v>9</v>
      </c>
      <c r="DW1482" s="416">
        <v>9</v>
      </c>
      <c r="DX1482" s="416">
        <v>1</v>
      </c>
      <c r="DY1482" s="416">
        <v>3</v>
      </c>
      <c r="DZ1482" s="416">
        <v>0</v>
      </c>
      <c r="EA1482" s="416">
        <v>323</v>
      </c>
      <c r="EB1482" s="416">
        <v>0</v>
      </c>
      <c r="EC1482" s="416">
        <v>45</v>
      </c>
      <c r="ED1482" s="416">
        <v>33</v>
      </c>
      <c r="EE1482" s="416">
        <v>30</v>
      </c>
      <c r="EF1482" s="416">
        <v>15</v>
      </c>
      <c r="EG1482" s="416">
        <v>5</v>
      </c>
      <c r="EH1482" s="416">
        <v>1</v>
      </c>
      <c r="EI1482" s="416">
        <v>2</v>
      </c>
      <c r="EJ1482" s="416">
        <v>0</v>
      </c>
      <c r="EK1482" s="416">
        <v>131</v>
      </c>
      <c r="EL1482" s="416">
        <v>10</v>
      </c>
      <c r="EM1482" s="416">
        <v>0</v>
      </c>
      <c r="EN1482" s="416">
        <v>0</v>
      </c>
      <c r="EO1482" s="416">
        <v>0</v>
      </c>
      <c r="EP1482" s="416">
        <v>0</v>
      </c>
      <c r="EQ1482" s="416">
        <v>0</v>
      </c>
      <c r="ER1482" s="416">
        <v>0</v>
      </c>
      <c r="ES1482" s="416">
        <v>0</v>
      </c>
      <c r="ET1482" s="416">
        <v>0</v>
      </c>
      <c r="EU1482" s="416">
        <v>0</v>
      </c>
      <c r="EV1482" s="416">
        <v>50</v>
      </c>
      <c r="EW1482" s="416">
        <v>3</v>
      </c>
      <c r="EX1482" s="416">
        <v>5</v>
      </c>
      <c r="EY1482" s="416">
        <v>1</v>
      </c>
      <c r="EZ1482" s="416">
        <v>1</v>
      </c>
      <c r="FA1482" s="416">
        <v>0</v>
      </c>
      <c r="FB1482" s="416">
        <v>0</v>
      </c>
      <c r="FC1482" s="416">
        <v>0</v>
      </c>
      <c r="FD1482" s="416">
        <v>0</v>
      </c>
      <c r="FE1482" s="416">
        <v>10</v>
      </c>
      <c r="FF1482" s="416">
        <v>100</v>
      </c>
      <c r="FG1482" s="416">
        <v>0</v>
      </c>
      <c r="FH1482" s="416">
        <v>0</v>
      </c>
      <c r="FI1482" s="416">
        <v>0</v>
      </c>
      <c r="FJ1482" s="416">
        <v>0</v>
      </c>
      <c r="FK1482" s="416">
        <v>0</v>
      </c>
      <c r="FL1482" s="416">
        <v>0</v>
      </c>
      <c r="FM1482" s="416">
        <v>0</v>
      </c>
      <c r="FN1482" s="416">
        <v>0</v>
      </c>
      <c r="FO1482" s="416">
        <v>0</v>
      </c>
      <c r="FP1482" s="416">
        <v>0</v>
      </c>
      <c r="FQ1482" s="416">
        <v>0</v>
      </c>
      <c r="FR1482" s="416">
        <v>0</v>
      </c>
      <c r="FS1482" s="416">
        <v>0</v>
      </c>
      <c r="FT1482" s="416">
        <v>0</v>
      </c>
      <c r="FU1482" s="416">
        <v>0</v>
      </c>
      <c r="FV1482" s="416">
        <v>0</v>
      </c>
      <c r="FW1482" s="416">
        <v>0</v>
      </c>
      <c r="FX1482" s="416">
        <v>0</v>
      </c>
      <c r="FY1482" s="416">
        <v>0</v>
      </c>
      <c r="FZ1482" s="416">
        <v>48</v>
      </c>
      <c r="GA1482" s="416">
        <v>38</v>
      </c>
      <c r="GB1482" s="416">
        <v>31</v>
      </c>
      <c r="GC1482" s="416">
        <v>16</v>
      </c>
      <c r="GD1482" s="416">
        <v>5</v>
      </c>
      <c r="GE1482" s="416">
        <v>1</v>
      </c>
      <c r="GF1482" s="416">
        <v>2</v>
      </c>
      <c r="GG1482" s="416">
        <v>0</v>
      </c>
      <c r="GH1482" s="416">
        <v>141</v>
      </c>
    </row>
    <row r="1483" spans="1:190" x14ac:dyDescent="0.2">
      <c r="A1483" s="150" t="s">
        <v>402</v>
      </c>
      <c r="B1483" s="151" t="s">
        <v>276</v>
      </c>
      <c r="C1483" s="152" t="s">
        <v>279</v>
      </c>
      <c r="D1483" s="404" t="s">
        <v>401</v>
      </c>
      <c r="E1483" s="416">
        <v>0</v>
      </c>
      <c r="F1483" s="416">
        <v>177</v>
      </c>
      <c r="G1483" s="416">
        <v>166</v>
      </c>
      <c r="H1483" s="416">
        <v>179</v>
      </c>
      <c r="I1483" s="416">
        <v>138</v>
      </c>
      <c r="J1483" s="416">
        <v>68</v>
      </c>
      <c r="K1483" s="416">
        <v>37</v>
      </c>
      <c r="L1483" s="416">
        <v>28</v>
      </c>
      <c r="M1483" s="416">
        <v>6</v>
      </c>
      <c r="N1483" s="416">
        <v>799</v>
      </c>
      <c r="O1483" s="416">
        <v>10</v>
      </c>
      <c r="P1483" s="416">
        <v>0</v>
      </c>
      <c r="Q1483" s="416">
        <v>0</v>
      </c>
      <c r="R1483" s="416">
        <v>0</v>
      </c>
      <c r="S1483" s="416">
        <v>0</v>
      </c>
      <c r="T1483" s="416">
        <v>0</v>
      </c>
      <c r="U1483" s="416">
        <v>0</v>
      </c>
      <c r="V1483" s="416">
        <v>0</v>
      </c>
      <c r="W1483" s="416">
        <v>0</v>
      </c>
      <c r="X1483" s="416">
        <v>0</v>
      </c>
      <c r="Y1483" s="416">
        <v>25</v>
      </c>
      <c r="Z1483" s="416">
        <v>0</v>
      </c>
      <c r="AA1483" s="416">
        <v>0</v>
      </c>
      <c r="AB1483" s="416">
        <v>0</v>
      </c>
      <c r="AC1483" s="416">
        <v>0</v>
      </c>
      <c r="AD1483" s="416">
        <v>0</v>
      </c>
      <c r="AE1483" s="416">
        <v>0</v>
      </c>
      <c r="AF1483" s="416">
        <v>0</v>
      </c>
      <c r="AG1483" s="416">
        <v>0</v>
      </c>
      <c r="AH1483" s="416">
        <v>0</v>
      </c>
      <c r="AI1483" s="416">
        <v>50</v>
      </c>
      <c r="AJ1483" s="416">
        <v>0</v>
      </c>
      <c r="AK1483" s="416">
        <v>0</v>
      </c>
      <c r="AL1483" s="416">
        <v>0</v>
      </c>
      <c r="AM1483" s="416">
        <v>0</v>
      </c>
      <c r="AN1483" s="416">
        <v>0</v>
      </c>
      <c r="AO1483" s="416">
        <v>0</v>
      </c>
      <c r="AP1483" s="416">
        <v>0</v>
      </c>
      <c r="AQ1483" s="416">
        <v>0</v>
      </c>
      <c r="AR1483" s="416">
        <v>0</v>
      </c>
      <c r="AS1483" s="416">
        <v>100</v>
      </c>
      <c r="AT1483" s="416">
        <v>56</v>
      </c>
      <c r="AU1483" s="416">
        <v>89</v>
      </c>
      <c r="AV1483" s="416">
        <v>89</v>
      </c>
      <c r="AW1483" s="416">
        <v>46</v>
      </c>
      <c r="AX1483" s="416">
        <v>30</v>
      </c>
      <c r="AY1483" s="416">
        <v>17</v>
      </c>
      <c r="AZ1483" s="416">
        <v>16</v>
      </c>
      <c r="BA1483" s="416">
        <v>1</v>
      </c>
      <c r="BB1483" s="416">
        <v>344</v>
      </c>
      <c r="BC1483" s="416">
        <v>0</v>
      </c>
      <c r="BD1483" s="416">
        <v>0</v>
      </c>
      <c r="BE1483" s="416">
        <v>0</v>
      </c>
      <c r="BF1483" s="416">
        <v>0</v>
      </c>
      <c r="BG1483" s="416">
        <v>0</v>
      </c>
      <c r="BH1483" s="416">
        <v>0</v>
      </c>
      <c r="BI1483" s="416">
        <v>0</v>
      </c>
      <c r="BJ1483" s="416">
        <v>0</v>
      </c>
      <c r="BK1483" s="416">
        <v>0</v>
      </c>
      <c r="BL1483" s="416">
        <v>0</v>
      </c>
      <c r="BM1483" s="416">
        <v>56</v>
      </c>
      <c r="BN1483" s="416">
        <v>89</v>
      </c>
      <c r="BO1483" s="416">
        <v>89</v>
      </c>
      <c r="BP1483" s="416">
        <v>46</v>
      </c>
      <c r="BQ1483" s="416">
        <v>30</v>
      </c>
      <c r="BR1483" s="416">
        <v>17</v>
      </c>
      <c r="BS1483" s="416">
        <v>16</v>
      </c>
      <c r="BT1483" s="416">
        <v>1</v>
      </c>
      <c r="BU1483" s="416">
        <v>344</v>
      </c>
      <c r="BV1483" s="416">
        <v>233</v>
      </c>
      <c r="BW1483" s="416">
        <v>255</v>
      </c>
      <c r="BX1483" s="416">
        <v>268</v>
      </c>
      <c r="BY1483" s="416">
        <v>184</v>
      </c>
      <c r="BZ1483" s="416">
        <v>98</v>
      </c>
      <c r="CA1483" s="416">
        <v>54</v>
      </c>
      <c r="CB1483" s="416">
        <v>44</v>
      </c>
      <c r="CC1483" s="416">
        <v>7</v>
      </c>
      <c r="CD1483" s="416">
        <v>1143</v>
      </c>
      <c r="CE1483" s="416">
        <v>10</v>
      </c>
      <c r="CF1483" s="416">
        <v>0</v>
      </c>
      <c r="CG1483" s="416">
        <v>0</v>
      </c>
      <c r="CH1483" s="416">
        <v>0</v>
      </c>
      <c r="CI1483" s="416">
        <v>0</v>
      </c>
      <c r="CJ1483" s="416">
        <v>0</v>
      </c>
      <c r="CK1483" s="416">
        <v>0</v>
      </c>
      <c r="CL1483" s="416">
        <v>0</v>
      </c>
      <c r="CM1483" s="416">
        <v>0</v>
      </c>
      <c r="CN1483" s="416">
        <v>0</v>
      </c>
      <c r="CO1483" s="416">
        <v>25</v>
      </c>
      <c r="CP1483" s="416">
        <v>0</v>
      </c>
      <c r="CQ1483" s="416">
        <v>0</v>
      </c>
      <c r="CR1483" s="416">
        <v>0</v>
      </c>
      <c r="CS1483" s="416">
        <v>0</v>
      </c>
      <c r="CT1483" s="416">
        <v>0</v>
      </c>
      <c r="CU1483" s="416">
        <v>0</v>
      </c>
      <c r="CV1483" s="416">
        <v>0</v>
      </c>
      <c r="CW1483" s="416">
        <v>0</v>
      </c>
      <c r="CX1483" s="416">
        <v>0</v>
      </c>
      <c r="CY1483" s="416">
        <v>50</v>
      </c>
      <c r="CZ1483" s="416">
        <v>0</v>
      </c>
      <c r="DA1483" s="416">
        <v>0</v>
      </c>
      <c r="DB1483" s="416">
        <v>0</v>
      </c>
      <c r="DC1483" s="416">
        <v>0</v>
      </c>
      <c r="DD1483" s="416">
        <v>0</v>
      </c>
      <c r="DE1483" s="416">
        <v>0</v>
      </c>
      <c r="DF1483" s="416">
        <v>0</v>
      </c>
      <c r="DG1483" s="416">
        <v>0</v>
      </c>
      <c r="DH1483" s="416">
        <v>0</v>
      </c>
      <c r="DI1483" s="416">
        <v>0</v>
      </c>
      <c r="DJ1483" s="416">
        <v>0</v>
      </c>
      <c r="DK1483" s="416">
        <v>0</v>
      </c>
      <c r="DL1483" s="416">
        <v>0</v>
      </c>
      <c r="DM1483" s="416">
        <v>0</v>
      </c>
      <c r="DN1483" s="416">
        <v>0</v>
      </c>
      <c r="DO1483" s="416">
        <v>0</v>
      </c>
      <c r="DP1483" s="416">
        <v>0</v>
      </c>
      <c r="DQ1483" s="416">
        <v>0</v>
      </c>
      <c r="DR1483" s="416">
        <v>0</v>
      </c>
      <c r="DS1483" s="416">
        <v>0</v>
      </c>
      <c r="DT1483" s="416">
        <v>0</v>
      </c>
      <c r="DU1483" s="416">
        <v>0</v>
      </c>
      <c r="DV1483" s="416">
        <v>0</v>
      </c>
      <c r="DW1483" s="416">
        <v>0</v>
      </c>
      <c r="DX1483" s="416">
        <v>0</v>
      </c>
      <c r="DY1483" s="416">
        <v>0</v>
      </c>
      <c r="DZ1483" s="416">
        <v>0</v>
      </c>
      <c r="EA1483" s="416">
        <v>0</v>
      </c>
      <c r="EB1483" s="416">
        <v>0</v>
      </c>
      <c r="EC1483" s="416">
        <v>95</v>
      </c>
      <c r="ED1483" s="416">
        <v>203</v>
      </c>
      <c r="EE1483" s="416">
        <v>285</v>
      </c>
      <c r="EF1483" s="416">
        <v>157</v>
      </c>
      <c r="EG1483" s="416">
        <v>102</v>
      </c>
      <c r="EH1483" s="416">
        <v>38</v>
      </c>
      <c r="EI1483" s="416">
        <v>38</v>
      </c>
      <c r="EJ1483" s="416">
        <v>6</v>
      </c>
      <c r="EK1483" s="416">
        <v>924</v>
      </c>
      <c r="EL1483" s="416">
        <v>10</v>
      </c>
      <c r="EM1483" s="416">
        <v>0</v>
      </c>
      <c r="EN1483" s="416">
        <v>0</v>
      </c>
      <c r="EO1483" s="416">
        <v>0</v>
      </c>
      <c r="EP1483" s="416">
        <v>0</v>
      </c>
      <c r="EQ1483" s="416">
        <v>0</v>
      </c>
      <c r="ER1483" s="416">
        <v>0</v>
      </c>
      <c r="ES1483" s="416">
        <v>0</v>
      </c>
      <c r="ET1483" s="416">
        <v>0</v>
      </c>
      <c r="EU1483" s="416">
        <v>0</v>
      </c>
      <c r="EV1483" s="416">
        <v>50</v>
      </c>
      <c r="EW1483" s="416">
        <v>7</v>
      </c>
      <c r="EX1483" s="416">
        <v>7</v>
      </c>
      <c r="EY1483" s="416">
        <v>3</v>
      </c>
      <c r="EZ1483" s="416">
        <v>4</v>
      </c>
      <c r="FA1483" s="416">
        <v>2</v>
      </c>
      <c r="FB1483" s="416">
        <v>0</v>
      </c>
      <c r="FC1483" s="416">
        <v>0</v>
      </c>
      <c r="FD1483" s="416">
        <v>0</v>
      </c>
      <c r="FE1483" s="416">
        <v>23</v>
      </c>
      <c r="FF1483" s="416">
        <v>100</v>
      </c>
      <c r="FG1483" s="416">
        <v>0</v>
      </c>
      <c r="FH1483" s="416">
        <v>0</v>
      </c>
      <c r="FI1483" s="416">
        <v>0</v>
      </c>
      <c r="FJ1483" s="416">
        <v>0</v>
      </c>
      <c r="FK1483" s="416">
        <v>0</v>
      </c>
      <c r="FL1483" s="416">
        <v>0</v>
      </c>
      <c r="FM1483" s="416">
        <v>0</v>
      </c>
      <c r="FN1483" s="416">
        <v>0</v>
      </c>
      <c r="FO1483" s="416">
        <v>0</v>
      </c>
      <c r="FP1483" s="416">
        <v>0</v>
      </c>
      <c r="FQ1483" s="416">
        <v>0</v>
      </c>
      <c r="FR1483" s="416">
        <v>0</v>
      </c>
      <c r="FS1483" s="416">
        <v>0</v>
      </c>
      <c r="FT1483" s="416">
        <v>0</v>
      </c>
      <c r="FU1483" s="416">
        <v>0</v>
      </c>
      <c r="FV1483" s="416">
        <v>0</v>
      </c>
      <c r="FW1483" s="416">
        <v>0</v>
      </c>
      <c r="FX1483" s="416">
        <v>0</v>
      </c>
      <c r="FY1483" s="416">
        <v>0</v>
      </c>
      <c r="FZ1483" s="416">
        <v>102</v>
      </c>
      <c r="GA1483" s="416">
        <v>210</v>
      </c>
      <c r="GB1483" s="416">
        <v>288</v>
      </c>
      <c r="GC1483" s="416">
        <v>161</v>
      </c>
      <c r="GD1483" s="416">
        <v>104</v>
      </c>
      <c r="GE1483" s="416">
        <v>38</v>
      </c>
      <c r="GF1483" s="416">
        <v>38</v>
      </c>
      <c r="GG1483" s="416">
        <v>6</v>
      </c>
      <c r="GH1483" s="416">
        <v>947</v>
      </c>
    </row>
    <row r="1484" spans="1:190" x14ac:dyDescent="0.2">
      <c r="A1484" s="150" t="s">
        <v>404</v>
      </c>
      <c r="B1484" s="151" t="s">
        <v>282</v>
      </c>
      <c r="C1484" s="152" t="s">
        <v>283</v>
      </c>
      <c r="D1484" s="404" t="s">
        <v>403</v>
      </c>
      <c r="E1484" s="416">
        <v>0</v>
      </c>
      <c r="F1484" s="416">
        <v>2217</v>
      </c>
      <c r="G1484" s="416">
        <v>427</v>
      </c>
      <c r="H1484" s="416">
        <v>216</v>
      </c>
      <c r="I1484" s="416">
        <v>107</v>
      </c>
      <c r="J1484" s="416">
        <v>63</v>
      </c>
      <c r="K1484" s="416">
        <v>32</v>
      </c>
      <c r="L1484" s="416">
        <v>12</v>
      </c>
      <c r="M1484" s="416">
        <v>3</v>
      </c>
      <c r="N1484" s="416">
        <v>3077</v>
      </c>
      <c r="O1484" s="416">
        <v>10</v>
      </c>
      <c r="P1484" s="416">
        <v>0</v>
      </c>
      <c r="Q1484" s="416">
        <v>0</v>
      </c>
      <c r="R1484" s="416">
        <v>0</v>
      </c>
      <c r="S1484" s="416">
        <v>0</v>
      </c>
      <c r="T1484" s="416">
        <v>0</v>
      </c>
      <c r="U1484" s="416">
        <v>0</v>
      </c>
      <c r="V1484" s="416">
        <v>0</v>
      </c>
      <c r="W1484" s="416">
        <v>0</v>
      </c>
      <c r="X1484" s="416">
        <v>0</v>
      </c>
      <c r="Y1484" s="416">
        <v>25</v>
      </c>
      <c r="Z1484" s="416">
        <v>0</v>
      </c>
      <c r="AA1484" s="416">
        <v>0</v>
      </c>
      <c r="AB1484" s="416">
        <v>0</v>
      </c>
      <c r="AC1484" s="416">
        <v>0</v>
      </c>
      <c r="AD1484" s="416">
        <v>0</v>
      </c>
      <c r="AE1484" s="416">
        <v>0</v>
      </c>
      <c r="AF1484" s="416">
        <v>0</v>
      </c>
      <c r="AG1484" s="416">
        <v>0</v>
      </c>
      <c r="AH1484" s="416">
        <v>0</v>
      </c>
      <c r="AI1484" s="416">
        <v>50</v>
      </c>
      <c r="AJ1484" s="416">
        <v>0</v>
      </c>
      <c r="AK1484" s="416">
        <v>0</v>
      </c>
      <c r="AL1484" s="416">
        <v>0</v>
      </c>
      <c r="AM1484" s="416">
        <v>0</v>
      </c>
      <c r="AN1484" s="416">
        <v>0</v>
      </c>
      <c r="AO1484" s="416">
        <v>0</v>
      </c>
      <c r="AP1484" s="416">
        <v>0</v>
      </c>
      <c r="AQ1484" s="416">
        <v>0</v>
      </c>
      <c r="AR1484" s="416">
        <v>0</v>
      </c>
      <c r="AS1484" s="416">
        <v>100</v>
      </c>
      <c r="AT1484" s="416">
        <v>0</v>
      </c>
      <c r="AU1484" s="416">
        <v>0</v>
      </c>
      <c r="AV1484" s="416">
        <v>0</v>
      </c>
      <c r="AW1484" s="416">
        <v>0</v>
      </c>
      <c r="AX1484" s="416">
        <v>0</v>
      </c>
      <c r="AY1484" s="416">
        <v>0</v>
      </c>
      <c r="AZ1484" s="416">
        <v>0</v>
      </c>
      <c r="BA1484" s="416">
        <v>0</v>
      </c>
      <c r="BB1484" s="416">
        <v>0</v>
      </c>
      <c r="BC1484" s="416">
        <v>0</v>
      </c>
      <c r="BD1484" s="416">
        <v>0</v>
      </c>
      <c r="BE1484" s="416">
        <v>0</v>
      </c>
      <c r="BF1484" s="416">
        <v>0</v>
      </c>
      <c r="BG1484" s="416">
        <v>0</v>
      </c>
      <c r="BH1484" s="416">
        <v>0</v>
      </c>
      <c r="BI1484" s="416">
        <v>0</v>
      </c>
      <c r="BJ1484" s="416">
        <v>0</v>
      </c>
      <c r="BK1484" s="416">
        <v>0</v>
      </c>
      <c r="BL1484" s="416">
        <v>0</v>
      </c>
      <c r="BM1484" s="416">
        <v>0</v>
      </c>
      <c r="BN1484" s="416">
        <v>0</v>
      </c>
      <c r="BO1484" s="416">
        <v>0</v>
      </c>
      <c r="BP1484" s="416">
        <v>0</v>
      </c>
      <c r="BQ1484" s="416">
        <v>0</v>
      </c>
      <c r="BR1484" s="416">
        <v>0</v>
      </c>
      <c r="BS1484" s="416">
        <v>0</v>
      </c>
      <c r="BT1484" s="416">
        <v>0</v>
      </c>
      <c r="BU1484" s="416">
        <v>0</v>
      </c>
      <c r="BV1484" s="416">
        <v>2217</v>
      </c>
      <c r="BW1484" s="416">
        <v>427</v>
      </c>
      <c r="BX1484" s="416">
        <v>216</v>
      </c>
      <c r="BY1484" s="416">
        <v>107</v>
      </c>
      <c r="BZ1484" s="416">
        <v>63</v>
      </c>
      <c r="CA1484" s="416">
        <v>32</v>
      </c>
      <c r="CB1484" s="416">
        <v>12</v>
      </c>
      <c r="CC1484" s="416">
        <v>3</v>
      </c>
      <c r="CD1484" s="416">
        <v>3077</v>
      </c>
      <c r="CE1484" s="416">
        <v>10</v>
      </c>
      <c r="CF1484" s="416">
        <v>0</v>
      </c>
      <c r="CG1484" s="416">
        <v>0</v>
      </c>
      <c r="CH1484" s="416">
        <v>0</v>
      </c>
      <c r="CI1484" s="416">
        <v>0</v>
      </c>
      <c r="CJ1484" s="416">
        <v>0</v>
      </c>
      <c r="CK1484" s="416">
        <v>0</v>
      </c>
      <c r="CL1484" s="416">
        <v>0</v>
      </c>
      <c r="CM1484" s="416">
        <v>0</v>
      </c>
      <c r="CN1484" s="416">
        <v>0</v>
      </c>
      <c r="CO1484" s="416">
        <v>25</v>
      </c>
      <c r="CP1484" s="416">
        <v>0</v>
      </c>
      <c r="CQ1484" s="416">
        <v>0</v>
      </c>
      <c r="CR1484" s="416">
        <v>0</v>
      </c>
      <c r="CS1484" s="416">
        <v>0</v>
      </c>
      <c r="CT1484" s="416">
        <v>0</v>
      </c>
      <c r="CU1484" s="416">
        <v>0</v>
      </c>
      <c r="CV1484" s="416">
        <v>0</v>
      </c>
      <c r="CW1484" s="416">
        <v>0</v>
      </c>
      <c r="CX1484" s="416">
        <v>0</v>
      </c>
      <c r="CY1484" s="416">
        <v>50</v>
      </c>
      <c r="CZ1484" s="416">
        <v>427</v>
      </c>
      <c r="DA1484" s="416">
        <v>50</v>
      </c>
      <c r="DB1484" s="416">
        <v>36</v>
      </c>
      <c r="DC1484" s="416">
        <v>14</v>
      </c>
      <c r="DD1484" s="416">
        <v>9</v>
      </c>
      <c r="DE1484" s="416">
        <v>3</v>
      </c>
      <c r="DF1484" s="416">
        <v>6</v>
      </c>
      <c r="DG1484" s="416">
        <v>1</v>
      </c>
      <c r="DH1484" s="416">
        <v>546</v>
      </c>
      <c r="DI1484" s="416">
        <v>0</v>
      </c>
      <c r="DJ1484" s="416">
        <v>0</v>
      </c>
      <c r="DK1484" s="416">
        <v>0</v>
      </c>
      <c r="DL1484" s="416">
        <v>0</v>
      </c>
      <c r="DM1484" s="416">
        <v>0</v>
      </c>
      <c r="DN1484" s="416">
        <v>0</v>
      </c>
      <c r="DO1484" s="416">
        <v>0</v>
      </c>
      <c r="DP1484" s="416">
        <v>0</v>
      </c>
      <c r="DQ1484" s="416">
        <v>0</v>
      </c>
      <c r="DR1484" s="416">
        <v>0</v>
      </c>
      <c r="DS1484" s="416">
        <v>427</v>
      </c>
      <c r="DT1484" s="416">
        <v>50</v>
      </c>
      <c r="DU1484" s="416">
        <v>36</v>
      </c>
      <c r="DV1484" s="416">
        <v>14</v>
      </c>
      <c r="DW1484" s="416">
        <v>9</v>
      </c>
      <c r="DX1484" s="416">
        <v>3</v>
      </c>
      <c r="DY1484" s="416">
        <v>6</v>
      </c>
      <c r="DZ1484" s="416">
        <v>1</v>
      </c>
      <c r="EA1484" s="416">
        <v>546</v>
      </c>
      <c r="EB1484" s="416">
        <v>0</v>
      </c>
      <c r="EC1484" s="416">
        <v>207</v>
      </c>
      <c r="ED1484" s="416">
        <v>90</v>
      </c>
      <c r="EE1484" s="416">
        <v>96</v>
      </c>
      <c r="EF1484" s="416">
        <v>38</v>
      </c>
      <c r="EG1484" s="416">
        <v>15</v>
      </c>
      <c r="EH1484" s="416">
        <v>7</v>
      </c>
      <c r="EI1484" s="416">
        <v>7</v>
      </c>
      <c r="EJ1484" s="416">
        <v>3</v>
      </c>
      <c r="EK1484" s="416">
        <v>463</v>
      </c>
      <c r="EL1484" s="416">
        <v>10</v>
      </c>
      <c r="EM1484" s="416">
        <v>0</v>
      </c>
      <c r="EN1484" s="416">
        <v>0</v>
      </c>
      <c r="EO1484" s="416">
        <v>0</v>
      </c>
      <c r="EP1484" s="416">
        <v>0</v>
      </c>
      <c r="EQ1484" s="416">
        <v>0</v>
      </c>
      <c r="ER1484" s="416">
        <v>0</v>
      </c>
      <c r="ES1484" s="416">
        <v>0</v>
      </c>
      <c r="ET1484" s="416">
        <v>0</v>
      </c>
      <c r="EU1484" s="416">
        <v>0</v>
      </c>
      <c r="EV1484" s="416">
        <v>50</v>
      </c>
      <c r="EW1484" s="416">
        <v>52</v>
      </c>
      <c r="EX1484" s="416">
        <v>2</v>
      </c>
      <c r="EY1484" s="416">
        <v>0</v>
      </c>
      <c r="EZ1484" s="416">
        <v>1</v>
      </c>
      <c r="FA1484" s="416">
        <v>0</v>
      </c>
      <c r="FB1484" s="416">
        <v>1</v>
      </c>
      <c r="FC1484" s="416">
        <v>0</v>
      </c>
      <c r="FD1484" s="416">
        <v>0</v>
      </c>
      <c r="FE1484" s="416">
        <v>56</v>
      </c>
      <c r="FF1484" s="416">
        <v>100</v>
      </c>
      <c r="FG1484" s="416">
        <v>0</v>
      </c>
      <c r="FH1484" s="416">
        <v>0</v>
      </c>
      <c r="FI1484" s="416">
        <v>0</v>
      </c>
      <c r="FJ1484" s="416">
        <v>0</v>
      </c>
      <c r="FK1484" s="416">
        <v>0</v>
      </c>
      <c r="FL1484" s="416">
        <v>0</v>
      </c>
      <c r="FM1484" s="416">
        <v>0</v>
      </c>
      <c r="FN1484" s="416">
        <v>0</v>
      </c>
      <c r="FO1484" s="416">
        <v>0</v>
      </c>
      <c r="FP1484" s="416">
        <v>0</v>
      </c>
      <c r="FQ1484" s="416">
        <v>0</v>
      </c>
      <c r="FR1484" s="416">
        <v>0</v>
      </c>
      <c r="FS1484" s="416">
        <v>0</v>
      </c>
      <c r="FT1484" s="416">
        <v>0</v>
      </c>
      <c r="FU1484" s="416">
        <v>0</v>
      </c>
      <c r="FV1484" s="416">
        <v>0</v>
      </c>
      <c r="FW1484" s="416">
        <v>0</v>
      </c>
      <c r="FX1484" s="416">
        <v>0</v>
      </c>
      <c r="FY1484" s="416">
        <v>0</v>
      </c>
      <c r="FZ1484" s="416">
        <v>259</v>
      </c>
      <c r="GA1484" s="416">
        <v>92</v>
      </c>
      <c r="GB1484" s="416">
        <v>96</v>
      </c>
      <c r="GC1484" s="416">
        <v>39</v>
      </c>
      <c r="GD1484" s="416">
        <v>15</v>
      </c>
      <c r="GE1484" s="416">
        <v>8</v>
      </c>
      <c r="GF1484" s="416">
        <v>7</v>
      </c>
      <c r="GG1484" s="416">
        <v>3</v>
      </c>
      <c r="GH1484" s="416">
        <v>519</v>
      </c>
    </row>
    <row r="1485" spans="1:190" x14ac:dyDescent="0.2">
      <c r="A1485" s="150" t="s">
        <v>406</v>
      </c>
      <c r="B1485" s="151" t="s">
        <v>276</v>
      </c>
      <c r="C1485" s="152" t="s">
        <v>277</v>
      </c>
      <c r="D1485" s="404" t="s">
        <v>405</v>
      </c>
      <c r="E1485" s="416">
        <v>0</v>
      </c>
      <c r="F1485" s="416">
        <v>301</v>
      </c>
      <c r="G1485" s="416">
        <v>329</v>
      </c>
      <c r="H1485" s="416">
        <v>203</v>
      </c>
      <c r="I1485" s="416">
        <v>83</v>
      </c>
      <c r="J1485" s="416">
        <v>40</v>
      </c>
      <c r="K1485" s="416">
        <v>30</v>
      </c>
      <c r="L1485" s="416">
        <v>13</v>
      </c>
      <c r="M1485" s="416">
        <v>1</v>
      </c>
      <c r="N1485" s="416">
        <v>1000</v>
      </c>
      <c r="O1485" s="416">
        <v>10</v>
      </c>
      <c r="P1485" s="416">
        <v>0</v>
      </c>
      <c r="Q1485" s="416">
        <v>0</v>
      </c>
      <c r="R1485" s="416">
        <v>0</v>
      </c>
      <c r="S1485" s="416">
        <v>0</v>
      </c>
      <c r="T1485" s="416">
        <v>0</v>
      </c>
      <c r="U1485" s="416">
        <v>0</v>
      </c>
      <c r="V1485" s="416">
        <v>0</v>
      </c>
      <c r="W1485" s="416">
        <v>0</v>
      </c>
      <c r="X1485" s="416">
        <v>0</v>
      </c>
      <c r="Y1485" s="416">
        <v>25</v>
      </c>
      <c r="Z1485" s="416">
        <v>0</v>
      </c>
      <c r="AA1485" s="416">
        <v>0</v>
      </c>
      <c r="AB1485" s="416">
        <v>0</v>
      </c>
      <c r="AC1485" s="416">
        <v>0</v>
      </c>
      <c r="AD1485" s="416">
        <v>0</v>
      </c>
      <c r="AE1485" s="416">
        <v>0</v>
      </c>
      <c r="AF1485" s="416">
        <v>0</v>
      </c>
      <c r="AG1485" s="416">
        <v>0</v>
      </c>
      <c r="AH1485" s="416">
        <v>0</v>
      </c>
      <c r="AI1485" s="416">
        <v>50</v>
      </c>
      <c r="AJ1485" s="416">
        <v>0</v>
      </c>
      <c r="AK1485" s="416">
        <v>0</v>
      </c>
      <c r="AL1485" s="416">
        <v>0</v>
      </c>
      <c r="AM1485" s="416">
        <v>0</v>
      </c>
      <c r="AN1485" s="416">
        <v>0</v>
      </c>
      <c r="AO1485" s="416">
        <v>0</v>
      </c>
      <c r="AP1485" s="416">
        <v>0</v>
      </c>
      <c r="AQ1485" s="416">
        <v>0</v>
      </c>
      <c r="AR1485" s="416">
        <v>0</v>
      </c>
      <c r="AS1485" s="416">
        <v>100</v>
      </c>
      <c r="AT1485" s="416">
        <v>21</v>
      </c>
      <c r="AU1485" s="416">
        <v>52</v>
      </c>
      <c r="AV1485" s="416">
        <v>41</v>
      </c>
      <c r="AW1485" s="416">
        <v>21</v>
      </c>
      <c r="AX1485" s="416">
        <v>9</v>
      </c>
      <c r="AY1485" s="416">
        <v>7</v>
      </c>
      <c r="AZ1485" s="416">
        <v>6</v>
      </c>
      <c r="BA1485" s="416">
        <v>1</v>
      </c>
      <c r="BB1485" s="416">
        <v>158</v>
      </c>
      <c r="BC1485" s="416">
        <v>0</v>
      </c>
      <c r="BD1485" s="416">
        <v>0</v>
      </c>
      <c r="BE1485" s="416">
        <v>0</v>
      </c>
      <c r="BF1485" s="416">
        <v>0</v>
      </c>
      <c r="BG1485" s="416">
        <v>0</v>
      </c>
      <c r="BH1485" s="416">
        <v>0</v>
      </c>
      <c r="BI1485" s="416">
        <v>0</v>
      </c>
      <c r="BJ1485" s="416">
        <v>0</v>
      </c>
      <c r="BK1485" s="416">
        <v>0</v>
      </c>
      <c r="BL1485" s="416">
        <v>0</v>
      </c>
      <c r="BM1485" s="416">
        <v>21</v>
      </c>
      <c r="BN1485" s="416">
        <v>52</v>
      </c>
      <c r="BO1485" s="416">
        <v>41</v>
      </c>
      <c r="BP1485" s="416">
        <v>21</v>
      </c>
      <c r="BQ1485" s="416">
        <v>9</v>
      </c>
      <c r="BR1485" s="416">
        <v>7</v>
      </c>
      <c r="BS1485" s="416">
        <v>6</v>
      </c>
      <c r="BT1485" s="416">
        <v>1</v>
      </c>
      <c r="BU1485" s="416">
        <v>158</v>
      </c>
      <c r="BV1485" s="416">
        <v>322</v>
      </c>
      <c r="BW1485" s="416">
        <v>381</v>
      </c>
      <c r="BX1485" s="416">
        <v>244</v>
      </c>
      <c r="BY1485" s="416">
        <v>104</v>
      </c>
      <c r="BZ1485" s="416">
        <v>49</v>
      </c>
      <c r="CA1485" s="416">
        <v>37</v>
      </c>
      <c r="CB1485" s="416">
        <v>19</v>
      </c>
      <c r="CC1485" s="416">
        <v>2</v>
      </c>
      <c r="CD1485" s="416">
        <v>1158</v>
      </c>
      <c r="CE1485" s="416">
        <v>10</v>
      </c>
      <c r="CF1485" s="416">
        <v>0</v>
      </c>
      <c r="CG1485" s="416">
        <v>0</v>
      </c>
      <c r="CH1485" s="416">
        <v>0</v>
      </c>
      <c r="CI1485" s="416">
        <v>0</v>
      </c>
      <c r="CJ1485" s="416">
        <v>0</v>
      </c>
      <c r="CK1485" s="416">
        <v>0</v>
      </c>
      <c r="CL1485" s="416">
        <v>0</v>
      </c>
      <c r="CM1485" s="416">
        <v>0</v>
      </c>
      <c r="CN1485" s="416">
        <v>0</v>
      </c>
      <c r="CO1485" s="416">
        <v>25</v>
      </c>
      <c r="CP1485" s="416">
        <v>0</v>
      </c>
      <c r="CQ1485" s="416">
        <v>0</v>
      </c>
      <c r="CR1485" s="416">
        <v>0</v>
      </c>
      <c r="CS1485" s="416">
        <v>0</v>
      </c>
      <c r="CT1485" s="416">
        <v>0</v>
      </c>
      <c r="CU1485" s="416">
        <v>0</v>
      </c>
      <c r="CV1485" s="416">
        <v>0</v>
      </c>
      <c r="CW1485" s="416">
        <v>0</v>
      </c>
      <c r="CX1485" s="416">
        <v>0</v>
      </c>
      <c r="CY1485" s="416">
        <v>50</v>
      </c>
      <c r="CZ1485" s="416">
        <v>0</v>
      </c>
      <c r="DA1485" s="416">
        <v>0</v>
      </c>
      <c r="DB1485" s="416">
        <v>0</v>
      </c>
      <c r="DC1485" s="416">
        <v>0</v>
      </c>
      <c r="DD1485" s="416">
        <v>0</v>
      </c>
      <c r="DE1485" s="416">
        <v>0</v>
      </c>
      <c r="DF1485" s="416">
        <v>0</v>
      </c>
      <c r="DG1485" s="416">
        <v>0</v>
      </c>
      <c r="DH1485" s="416">
        <v>0</v>
      </c>
      <c r="DI1485" s="416">
        <v>0</v>
      </c>
      <c r="DJ1485" s="416">
        <v>0</v>
      </c>
      <c r="DK1485" s="416">
        <v>0</v>
      </c>
      <c r="DL1485" s="416">
        <v>0</v>
      </c>
      <c r="DM1485" s="416">
        <v>0</v>
      </c>
      <c r="DN1485" s="416">
        <v>0</v>
      </c>
      <c r="DO1485" s="416">
        <v>0</v>
      </c>
      <c r="DP1485" s="416">
        <v>0</v>
      </c>
      <c r="DQ1485" s="416">
        <v>0</v>
      </c>
      <c r="DR1485" s="416">
        <v>0</v>
      </c>
      <c r="DS1485" s="416">
        <v>0</v>
      </c>
      <c r="DT1485" s="416">
        <v>0</v>
      </c>
      <c r="DU1485" s="416">
        <v>0</v>
      </c>
      <c r="DV1485" s="416">
        <v>0</v>
      </c>
      <c r="DW1485" s="416">
        <v>0</v>
      </c>
      <c r="DX1485" s="416">
        <v>0</v>
      </c>
      <c r="DY1485" s="416">
        <v>0</v>
      </c>
      <c r="DZ1485" s="416">
        <v>0</v>
      </c>
      <c r="EA1485" s="416">
        <v>0</v>
      </c>
      <c r="EB1485" s="416">
        <v>0</v>
      </c>
      <c r="EC1485" s="416">
        <v>241</v>
      </c>
      <c r="ED1485" s="416">
        <v>220</v>
      </c>
      <c r="EE1485" s="416">
        <v>231</v>
      </c>
      <c r="EF1485" s="416">
        <v>180</v>
      </c>
      <c r="EG1485" s="416">
        <v>105</v>
      </c>
      <c r="EH1485" s="416">
        <v>67</v>
      </c>
      <c r="EI1485" s="416">
        <v>70</v>
      </c>
      <c r="EJ1485" s="416">
        <v>8</v>
      </c>
      <c r="EK1485" s="416">
        <v>1122</v>
      </c>
      <c r="EL1485" s="416">
        <v>10</v>
      </c>
      <c r="EM1485" s="416">
        <v>0</v>
      </c>
      <c r="EN1485" s="416">
        <v>2</v>
      </c>
      <c r="EO1485" s="416">
        <v>1</v>
      </c>
      <c r="EP1485" s="416">
        <v>0</v>
      </c>
      <c r="EQ1485" s="416">
        <v>1</v>
      </c>
      <c r="ER1485" s="416">
        <v>1</v>
      </c>
      <c r="ES1485" s="416">
        <v>1</v>
      </c>
      <c r="ET1485" s="416">
        <v>0</v>
      </c>
      <c r="EU1485" s="416">
        <v>6</v>
      </c>
      <c r="EV1485" s="416">
        <v>50</v>
      </c>
      <c r="EW1485" s="416">
        <v>0</v>
      </c>
      <c r="EX1485" s="416">
        <v>0</v>
      </c>
      <c r="EY1485" s="416">
        <v>0</v>
      </c>
      <c r="EZ1485" s="416">
        <v>0</v>
      </c>
      <c r="FA1485" s="416">
        <v>0</v>
      </c>
      <c r="FB1485" s="416">
        <v>0</v>
      </c>
      <c r="FC1485" s="416">
        <v>0</v>
      </c>
      <c r="FD1485" s="416">
        <v>0</v>
      </c>
      <c r="FE1485" s="416">
        <v>0</v>
      </c>
      <c r="FF1485" s="416">
        <v>100</v>
      </c>
      <c r="FG1485" s="416">
        <v>0</v>
      </c>
      <c r="FH1485" s="416">
        <v>0</v>
      </c>
      <c r="FI1485" s="416">
        <v>0</v>
      </c>
      <c r="FJ1485" s="416">
        <v>0</v>
      </c>
      <c r="FK1485" s="416">
        <v>0</v>
      </c>
      <c r="FL1485" s="416">
        <v>0</v>
      </c>
      <c r="FM1485" s="416">
        <v>0</v>
      </c>
      <c r="FN1485" s="416">
        <v>0</v>
      </c>
      <c r="FO1485" s="416">
        <v>0</v>
      </c>
      <c r="FP1485" s="416">
        <v>0</v>
      </c>
      <c r="FQ1485" s="416">
        <v>0</v>
      </c>
      <c r="FR1485" s="416">
        <v>0</v>
      </c>
      <c r="FS1485" s="416">
        <v>0</v>
      </c>
      <c r="FT1485" s="416">
        <v>0</v>
      </c>
      <c r="FU1485" s="416">
        <v>0</v>
      </c>
      <c r="FV1485" s="416">
        <v>0</v>
      </c>
      <c r="FW1485" s="416">
        <v>0</v>
      </c>
      <c r="FX1485" s="416">
        <v>0</v>
      </c>
      <c r="FY1485" s="416">
        <v>0</v>
      </c>
      <c r="FZ1485" s="416">
        <v>241</v>
      </c>
      <c r="GA1485" s="416">
        <v>222</v>
      </c>
      <c r="GB1485" s="416">
        <v>232</v>
      </c>
      <c r="GC1485" s="416">
        <v>180</v>
      </c>
      <c r="GD1485" s="416">
        <v>106</v>
      </c>
      <c r="GE1485" s="416">
        <v>68</v>
      </c>
      <c r="GF1485" s="416">
        <v>71</v>
      </c>
      <c r="GG1485" s="416">
        <v>8</v>
      </c>
      <c r="GH1485" s="416">
        <v>1128</v>
      </c>
    </row>
    <row r="1486" spans="1:190" x14ac:dyDescent="0.2">
      <c r="A1486" s="150" t="s">
        <v>408</v>
      </c>
      <c r="B1486" s="151" t="s">
        <v>282</v>
      </c>
      <c r="C1486" s="152" t="s">
        <v>286</v>
      </c>
      <c r="D1486" s="404" t="s">
        <v>407</v>
      </c>
      <c r="E1486" s="416">
        <v>0</v>
      </c>
      <c r="F1486" s="416">
        <v>1352</v>
      </c>
      <c r="G1486" s="416">
        <v>534</v>
      </c>
      <c r="H1486" s="416">
        <v>338</v>
      </c>
      <c r="I1486" s="416">
        <v>132</v>
      </c>
      <c r="J1486" s="416">
        <v>54</v>
      </c>
      <c r="K1486" s="416">
        <v>16</v>
      </c>
      <c r="L1486" s="416">
        <v>14</v>
      </c>
      <c r="M1486" s="416">
        <v>2</v>
      </c>
      <c r="N1486" s="416">
        <v>2442</v>
      </c>
      <c r="O1486" s="416">
        <v>10</v>
      </c>
      <c r="P1486" s="416">
        <v>0</v>
      </c>
      <c r="Q1486" s="416">
        <v>0</v>
      </c>
      <c r="R1486" s="416">
        <v>0</v>
      </c>
      <c r="S1486" s="416">
        <v>0</v>
      </c>
      <c r="T1486" s="416">
        <v>0</v>
      </c>
      <c r="U1486" s="416">
        <v>0</v>
      </c>
      <c r="V1486" s="416">
        <v>0</v>
      </c>
      <c r="W1486" s="416">
        <v>0</v>
      </c>
      <c r="X1486" s="416">
        <v>0</v>
      </c>
      <c r="Y1486" s="416">
        <v>25</v>
      </c>
      <c r="Z1486" s="416">
        <v>0</v>
      </c>
      <c r="AA1486" s="416">
        <v>0</v>
      </c>
      <c r="AB1486" s="416">
        <v>0</v>
      </c>
      <c r="AC1486" s="416">
        <v>0</v>
      </c>
      <c r="AD1486" s="416">
        <v>0</v>
      </c>
      <c r="AE1486" s="416">
        <v>0</v>
      </c>
      <c r="AF1486" s="416">
        <v>0</v>
      </c>
      <c r="AG1486" s="416">
        <v>0</v>
      </c>
      <c r="AH1486" s="416">
        <v>0</v>
      </c>
      <c r="AI1486" s="416">
        <v>50</v>
      </c>
      <c r="AJ1486" s="416">
        <v>5</v>
      </c>
      <c r="AK1486" s="416">
        <v>3</v>
      </c>
      <c r="AL1486" s="416">
        <v>2</v>
      </c>
      <c r="AM1486" s="416">
        <v>1</v>
      </c>
      <c r="AN1486" s="416">
        <v>0</v>
      </c>
      <c r="AO1486" s="416">
        <v>3</v>
      </c>
      <c r="AP1486" s="416">
        <v>0</v>
      </c>
      <c r="AQ1486" s="416">
        <v>0</v>
      </c>
      <c r="AR1486" s="416">
        <v>14</v>
      </c>
      <c r="AS1486" s="416">
        <v>100</v>
      </c>
      <c r="AT1486" s="416">
        <v>0</v>
      </c>
      <c r="AU1486" s="416">
        <v>0</v>
      </c>
      <c r="AV1486" s="416">
        <v>0</v>
      </c>
      <c r="AW1486" s="416">
        <v>0</v>
      </c>
      <c r="AX1486" s="416">
        <v>0</v>
      </c>
      <c r="AY1486" s="416">
        <v>0</v>
      </c>
      <c r="AZ1486" s="416">
        <v>0</v>
      </c>
      <c r="BA1486" s="416">
        <v>0</v>
      </c>
      <c r="BB1486" s="416">
        <v>0</v>
      </c>
      <c r="BC1486" s="416">
        <v>0</v>
      </c>
      <c r="BD1486" s="416">
        <v>0</v>
      </c>
      <c r="BE1486" s="416">
        <v>0</v>
      </c>
      <c r="BF1486" s="416">
        <v>0</v>
      </c>
      <c r="BG1486" s="416">
        <v>0</v>
      </c>
      <c r="BH1486" s="416">
        <v>0</v>
      </c>
      <c r="BI1486" s="416">
        <v>0</v>
      </c>
      <c r="BJ1486" s="416">
        <v>0</v>
      </c>
      <c r="BK1486" s="416">
        <v>0</v>
      </c>
      <c r="BL1486" s="416">
        <v>0</v>
      </c>
      <c r="BM1486" s="416">
        <v>5</v>
      </c>
      <c r="BN1486" s="416">
        <v>3</v>
      </c>
      <c r="BO1486" s="416">
        <v>2</v>
      </c>
      <c r="BP1486" s="416">
        <v>1</v>
      </c>
      <c r="BQ1486" s="416">
        <v>0</v>
      </c>
      <c r="BR1486" s="416">
        <v>3</v>
      </c>
      <c r="BS1486" s="416">
        <v>0</v>
      </c>
      <c r="BT1486" s="416">
        <v>0</v>
      </c>
      <c r="BU1486" s="416">
        <v>14</v>
      </c>
      <c r="BV1486" s="416">
        <v>1357</v>
      </c>
      <c r="BW1486" s="416">
        <v>537</v>
      </c>
      <c r="BX1486" s="416">
        <v>340</v>
      </c>
      <c r="BY1486" s="416">
        <v>133</v>
      </c>
      <c r="BZ1486" s="416">
        <v>54</v>
      </c>
      <c r="CA1486" s="416">
        <v>19</v>
      </c>
      <c r="CB1486" s="416">
        <v>14</v>
      </c>
      <c r="CC1486" s="416">
        <v>2</v>
      </c>
      <c r="CD1486" s="416">
        <v>2456</v>
      </c>
      <c r="CE1486" s="416">
        <v>10</v>
      </c>
      <c r="CF1486" s="416">
        <v>0</v>
      </c>
      <c r="CG1486" s="416">
        <v>0</v>
      </c>
      <c r="CH1486" s="416">
        <v>0</v>
      </c>
      <c r="CI1486" s="416">
        <v>0</v>
      </c>
      <c r="CJ1486" s="416">
        <v>0</v>
      </c>
      <c r="CK1486" s="416">
        <v>0</v>
      </c>
      <c r="CL1486" s="416">
        <v>0</v>
      </c>
      <c r="CM1486" s="416">
        <v>0</v>
      </c>
      <c r="CN1486" s="416">
        <v>0</v>
      </c>
      <c r="CO1486" s="416">
        <v>25</v>
      </c>
      <c r="CP1486" s="416">
        <v>0</v>
      </c>
      <c r="CQ1486" s="416">
        <v>0</v>
      </c>
      <c r="CR1486" s="416">
        <v>0</v>
      </c>
      <c r="CS1486" s="416">
        <v>0</v>
      </c>
      <c r="CT1486" s="416">
        <v>0</v>
      </c>
      <c r="CU1486" s="416">
        <v>0</v>
      </c>
      <c r="CV1486" s="416">
        <v>0</v>
      </c>
      <c r="CW1486" s="416">
        <v>0</v>
      </c>
      <c r="CX1486" s="416">
        <v>0</v>
      </c>
      <c r="CY1486" s="416">
        <v>50</v>
      </c>
      <c r="CZ1486" s="416">
        <v>194</v>
      </c>
      <c r="DA1486" s="416">
        <v>68</v>
      </c>
      <c r="DB1486" s="416">
        <v>41</v>
      </c>
      <c r="DC1486" s="416">
        <v>24</v>
      </c>
      <c r="DD1486" s="416">
        <v>2</v>
      </c>
      <c r="DE1486" s="416">
        <v>3</v>
      </c>
      <c r="DF1486" s="416">
        <v>4</v>
      </c>
      <c r="DG1486" s="416">
        <v>2</v>
      </c>
      <c r="DH1486" s="416">
        <v>338</v>
      </c>
      <c r="DI1486" s="416">
        <v>0</v>
      </c>
      <c r="DJ1486" s="416">
        <v>0</v>
      </c>
      <c r="DK1486" s="416">
        <v>0</v>
      </c>
      <c r="DL1486" s="416">
        <v>0</v>
      </c>
      <c r="DM1486" s="416">
        <v>0</v>
      </c>
      <c r="DN1486" s="416">
        <v>0</v>
      </c>
      <c r="DO1486" s="416">
        <v>0</v>
      </c>
      <c r="DP1486" s="416">
        <v>0</v>
      </c>
      <c r="DQ1486" s="416">
        <v>0</v>
      </c>
      <c r="DR1486" s="416">
        <v>0</v>
      </c>
      <c r="DS1486" s="416">
        <v>194</v>
      </c>
      <c r="DT1486" s="416">
        <v>68</v>
      </c>
      <c r="DU1486" s="416">
        <v>41</v>
      </c>
      <c r="DV1486" s="416">
        <v>24</v>
      </c>
      <c r="DW1486" s="416">
        <v>2</v>
      </c>
      <c r="DX1486" s="416">
        <v>3</v>
      </c>
      <c r="DY1486" s="416">
        <v>4</v>
      </c>
      <c r="DZ1486" s="416">
        <v>2</v>
      </c>
      <c r="EA1486" s="416">
        <v>338</v>
      </c>
      <c r="EB1486" s="416">
        <v>0</v>
      </c>
      <c r="EC1486" s="416">
        <v>131</v>
      </c>
      <c r="ED1486" s="416">
        <v>83</v>
      </c>
      <c r="EE1486" s="416">
        <v>76</v>
      </c>
      <c r="EF1486" s="416">
        <v>47</v>
      </c>
      <c r="EG1486" s="416">
        <v>19</v>
      </c>
      <c r="EH1486" s="416">
        <v>6</v>
      </c>
      <c r="EI1486" s="416">
        <v>4</v>
      </c>
      <c r="EJ1486" s="416">
        <v>1</v>
      </c>
      <c r="EK1486" s="416">
        <v>367</v>
      </c>
      <c r="EL1486" s="416">
        <v>10</v>
      </c>
      <c r="EM1486" s="416">
        <v>0</v>
      </c>
      <c r="EN1486" s="416">
        <v>0</v>
      </c>
      <c r="EO1486" s="416">
        <v>0</v>
      </c>
      <c r="EP1486" s="416">
        <v>0</v>
      </c>
      <c r="EQ1486" s="416">
        <v>0</v>
      </c>
      <c r="ER1486" s="416">
        <v>0</v>
      </c>
      <c r="ES1486" s="416">
        <v>0</v>
      </c>
      <c r="ET1486" s="416">
        <v>0</v>
      </c>
      <c r="EU1486" s="416">
        <v>0</v>
      </c>
      <c r="EV1486" s="416">
        <v>50</v>
      </c>
      <c r="EW1486" s="416">
        <v>0</v>
      </c>
      <c r="EX1486" s="416">
        <v>0</v>
      </c>
      <c r="EY1486" s="416">
        <v>0</v>
      </c>
      <c r="EZ1486" s="416">
        <v>0</v>
      </c>
      <c r="FA1486" s="416">
        <v>0</v>
      </c>
      <c r="FB1486" s="416">
        <v>0</v>
      </c>
      <c r="FC1486" s="416">
        <v>0</v>
      </c>
      <c r="FD1486" s="416">
        <v>0</v>
      </c>
      <c r="FE1486" s="416">
        <v>0</v>
      </c>
      <c r="FF1486" s="416">
        <v>100</v>
      </c>
      <c r="FG1486" s="416">
        <v>0</v>
      </c>
      <c r="FH1486" s="416">
        <v>0</v>
      </c>
      <c r="FI1486" s="416">
        <v>0</v>
      </c>
      <c r="FJ1486" s="416">
        <v>0</v>
      </c>
      <c r="FK1486" s="416">
        <v>0</v>
      </c>
      <c r="FL1486" s="416">
        <v>0</v>
      </c>
      <c r="FM1486" s="416">
        <v>0</v>
      </c>
      <c r="FN1486" s="416">
        <v>0</v>
      </c>
      <c r="FO1486" s="416">
        <v>0</v>
      </c>
      <c r="FP1486" s="416">
        <v>0</v>
      </c>
      <c r="FQ1486" s="416">
        <v>0</v>
      </c>
      <c r="FR1486" s="416">
        <v>0</v>
      </c>
      <c r="FS1486" s="416">
        <v>0</v>
      </c>
      <c r="FT1486" s="416">
        <v>0</v>
      </c>
      <c r="FU1486" s="416">
        <v>0</v>
      </c>
      <c r="FV1486" s="416">
        <v>0</v>
      </c>
      <c r="FW1486" s="416">
        <v>0</v>
      </c>
      <c r="FX1486" s="416">
        <v>0</v>
      </c>
      <c r="FY1486" s="416">
        <v>0</v>
      </c>
      <c r="FZ1486" s="416">
        <v>131</v>
      </c>
      <c r="GA1486" s="416">
        <v>83</v>
      </c>
      <c r="GB1486" s="416">
        <v>76</v>
      </c>
      <c r="GC1486" s="416">
        <v>47</v>
      </c>
      <c r="GD1486" s="416">
        <v>19</v>
      </c>
      <c r="GE1486" s="416">
        <v>6</v>
      </c>
      <c r="GF1486" s="416">
        <v>4</v>
      </c>
      <c r="GG1486" s="416">
        <v>1</v>
      </c>
      <c r="GH1486" s="416">
        <v>367</v>
      </c>
    </row>
    <row r="1487" spans="1:190" x14ac:dyDescent="0.2">
      <c r="A1487" s="150" t="s">
        <v>106</v>
      </c>
      <c r="B1487" s="151" t="s">
        <v>284</v>
      </c>
      <c r="C1487" s="152" t="s">
        <v>293</v>
      </c>
      <c r="D1487" s="404" t="s">
        <v>105</v>
      </c>
      <c r="E1487" s="416">
        <v>0</v>
      </c>
      <c r="F1487" s="416">
        <v>4662</v>
      </c>
      <c r="G1487" s="416">
        <v>777</v>
      </c>
      <c r="H1487" s="416">
        <v>518</v>
      </c>
      <c r="I1487" s="416">
        <v>317</v>
      </c>
      <c r="J1487" s="416">
        <v>157</v>
      </c>
      <c r="K1487" s="416">
        <v>75</v>
      </c>
      <c r="L1487" s="416">
        <v>42</v>
      </c>
      <c r="M1487" s="416">
        <v>8</v>
      </c>
      <c r="N1487" s="416">
        <v>6556</v>
      </c>
      <c r="O1487" s="416">
        <v>10</v>
      </c>
      <c r="P1487" s="416">
        <v>0</v>
      </c>
      <c r="Q1487" s="416">
        <v>0</v>
      </c>
      <c r="R1487" s="416">
        <v>0</v>
      </c>
      <c r="S1487" s="416">
        <v>0</v>
      </c>
      <c r="T1487" s="416">
        <v>0</v>
      </c>
      <c r="U1487" s="416">
        <v>0</v>
      </c>
      <c r="V1487" s="416">
        <v>0</v>
      </c>
      <c r="W1487" s="416">
        <v>0</v>
      </c>
      <c r="X1487" s="416">
        <v>0</v>
      </c>
      <c r="Y1487" s="416">
        <v>25</v>
      </c>
      <c r="Z1487" s="416">
        <v>0</v>
      </c>
      <c r="AA1487" s="416">
        <v>0</v>
      </c>
      <c r="AB1487" s="416">
        <v>0</v>
      </c>
      <c r="AC1487" s="416">
        <v>0</v>
      </c>
      <c r="AD1487" s="416">
        <v>0</v>
      </c>
      <c r="AE1487" s="416">
        <v>0</v>
      </c>
      <c r="AF1487" s="416">
        <v>0</v>
      </c>
      <c r="AG1487" s="416">
        <v>0</v>
      </c>
      <c r="AH1487" s="416">
        <v>0</v>
      </c>
      <c r="AI1487" s="416">
        <v>50</v>
      </c>
      <c r="AJ1487" s="416">
        <v>0</v>
      </c>
      <c r="AK1487" s="416">
        <v>0</v>
      </c>
      <c r="AL1487" s="416">
        <v>0</v>
      </c>
      <c r="AM1487" s="416">
        <v>0</v>
      </c>
      <c r="AN1487" s="416">
        <v>0</v>
      </c>
      <c r="AO1487" s="416">
        <v>0</v>
      </c>
      <c r="AP1487" s="416">
        <v>0</v>
      </c>
      <c r="AQ1487" s="416">
        <v>0</v>
      </c>
      <c r="AR1487" s="416">
        <v>0</v>
      </c>
      <c r="AS1487" s="416">
        <v>100</v>
      </c>
      <c r="AT1487" s="416">
        <v>0</v>
      </c>
      <c r="AU1487" s="416">
        <v>0</v>
      </c>
      <c r="AV1487" s="416">
        <v>0</v>
      </c>
      <c r="AW1487" s="416">
        <v>0</v>
      </c>
      <c r="AX1487" s="416">
        <v>0</v>
      </c>
      <c r="AY1487" s="416">
        <v>0</v>
      </c>
      <c r="AZ1487" s="416">
        <v>0</v>
      </c>
      <c r="BA1487" s="416">
        <v>0</v>
      </c>
      <c r="BB1487" s="416">
        <v>0</v>
      </c>
      <c r="BC1487" s="416">
        <v>0</v>
      </c>
      <c r="BD1487" s="416">
        <v>0</v>
      </c>
      <c r="BE1487" s="416">
        <v>0</v>
      </c>
      <c r="BF1487" s="416">
        <v>0</v>
      </c>
      <c r="BG1487" s="416">
        <v>0</v>
      </c>
      <c r="BH1487" s="416">
        <v>0</v>
      </c>
      <c r="BI1487" s="416">
        <v>0</v>
      </c>
      <c r="BJ1487" s="416">
        <v>0</v>
      </c>
      <c r="BK1487" s="416">
        <v>0</v>
      </c>
      <c r="BL1487" s="416">
        <v>0</v>
      </c>
      <c r="BM1487" s="416">
        <v>0</v>
      </c>
      <c r="BN1487" s="416">
        <v>0</v>
      </c>
      <c r="BO1487" s="416">
        <v>0</v>
      </c>
      <c r="BP1487" s="416">
        <v>0</v>
      </c>
      <c r="BQ1487" s="416">
        <v>0</v>
      </c>
      <c r="BR1487" s="416">
        <v>0</v>
      </c>
      <c r="BS1487" s="416">
        <v>0</v>
      </c>
      <c r="BT1487" s="416">
        <v>0</v>
      </c>
      <c r="BU1487" s="416">
        <v>0</v>
      </c>
      <c r="BV1487" s="416">
        <v>4662</v>
      </c>
      <c r="BW1487" s="416">
        <v>777</v>
      </c>
      <c r="BX1487" s="416">
        <v>518</v>
      </c>
      <c r="BY1487" s="416">
        <v>317</v>
      </c>
      <c r="BZ1487" s="416">
        <v>157</v>
      </c>
      <c r="CA1487" s="416">
        <v>75</v>
      </c>
      <c r="CB1487" s="416">
        <v>42</v>
      </c>
      <c r="CC1487" s="416">
        <v>8</v>
      </c>
      <c r="CD1487" s="416">
        <v>6556</v>
      </c>
      <c r="CE1487" s="416">
        <v>10</v>
      </c>
      <c r="CF1487" s="416">
        <v>0</v>
      </c>
      <c r="CG1487" s="416">
        <v>0</v>
      </c>
      <c r="CH1487" s="416">
        <v>0</v>
      </c>
      <c r="CI1487" s="416">
        <v>0</v>
      </c>
      <c r="CJ1487" s="416">
        <v>0</v>
      </c>
      <c r="CK1487" s="416">
        <v>0</v>
      </c>
      <c r="CL1487" s="416">
        <v>0</v>
      </c>
      <c r="CM1487" s="416">
        <v>0</v>
      </c>
      <c r="CN1487" s="416">
        <v>0</v>
      </c>
      <c r="CO1487" s="416">
        <v>25</v>
      </c>
      <c r="CP1487" s="416">
        <v>0</v>
      </c>
      <c r="CQ1487" s="416">
        <v>0</v>
      </c>
      <c r="CR1487" s="416">
        <v>0</v>
      </c>
      <c r="CS1487" s="416">
        <v>0</v>
      </c>
      <c r="CT1487" s="416">
        <v>0</v>
      </c>
      <c r="CU1487" s="416">
        <v>0</v>
      </c>
      <c r="CV1487" s="416">
        <v>0</v>
      </c>
      <c r="CW1487" s="416">
        <v>0</v>
      </c>
      <c r="CX1487" s="416">
        <v>0</v>
      </c>
      <c r="CY1487" s="416">
        <v>50</v>
      </c>
      <c r="CZ1487" s="416">
        <v>1270</v>
      </c>
      <c r="DA1487" s="416">
        <v>126</v>
      </c>
      <c r="DB1487" s="416">
        <v>87</v>
      </c>
      <c r="DC1487" s="416">
        <v>60</v>
      </c>
      <c r="DD1487" s="416">
        <v>25</v>
      </c>
      <c r="DE1487" s="416">
        <v>8</v>
      </c>
      <c r="DF1487" s="416">
        <v>10</v>
      </c>
      <c r="DG1487" s="416">
        <v>5</v>
      </c>
      <c r="DH1487" s="416">
        <v>1591</v>
      </c>
      <c r="DI1487" s="416">
        <v>0</v>
      </c>
      <c r="DJ1487" s="416">
        <v>0</v>
      </c>
      <c r="DK1487" s="416">
        <v>0</v>
      </c>
      <c r="DL1487" s="416">
        <v>0</v>
      </c>
      <c r="DM1487" s="416">
        <v>0</v>
      </c>
      <c r="DN1487" s="416">
        <v>0</v>
      </c>
      <c r="DO1487" s="416">
        <v>0</v>
      </c>
      <c r="DP1487" s="416">
        <v>0</v>
      </c>
      <c r="DQ1487" s="416">
        <v>0</v>
      </c>
      <c r="DR1487" s="416">
        <v>0</v>
      </c>
      <c r="DS1487" s="416">
        <v>1270</v>
      </c>
      <c r="DT1487" s="416">
        <v>126</v>
      </c>
      <c r="DU1487" s="416">
        <v>87</v>
      </c>
      <c r="DV1487" s="416">
        <v>60</v>
      </c>
      <c r="DW1487" s="416">
        <v>25</v>
      </c>
      <c r="DX1487" s="416">
        <v>8</v>
      </c>
      <c r="DY1487" s="416">
        <v>10</v>
      </c>
      <c r="DZ1487" s="416">
        <v>5</v>
      </c>
      <c r="EA1487" s="416">
        <v>1591</v>
      </c>
      <c r="EB1487" s="416">
        <v>0</v>
      </c>
      <c r="EC1487" s="416">
        <v>713</v>
      </c>
      <c r="ED1487" s="416">
        <v>498</v>
      </c>
      <c r="EE1487" s="416">
        <v>262</v>
      </c>
      <c r="EF1487" s="416">
        <v>169</v>
      </c>
      <c r="EG1487" s="416">
        <v>96</v>
      </c>
      <c r="EH1487" s="416">
        <v>52</v>
      </c>
      <c r="EI1487" s="416">
        <v>29</v>
      </c>
      <c r="EJ1487" s="416">
        <v>12</v>
      </c>
      <c r="EK1487" s="416">
        <v>1831</v>
      </c>
      <c r="EL1487" s="416">
        <v>10</v>
      </c>
      <c r="EM1487" s="416">
        <v>0</v>
      </c>
      <c r="EN1487" s="416">
        <v>0</v>
      </c>
      <c r="EO1487" s="416">
        <v>0</v>
      </c>
      <c r="EP1487" s="416">
        <v>0</v>
      </c>
      <c r="EQ1487" s="416">
        <v>0</v>
      </c>
      <c r="ER1487" s="416">
        <v>0</v>
      </c>
      <c r="ES1487" s="416">
        <v>0</v>
      </c>
      <c r="ET1487" s="416">
        <v>0</v>
      </c>
      <c r="EU1487" s="416">
        <v>0</v>
      </c>
      <c r="EV1487" s="416">
        <v>50</v>
      </c>
      <c r="EW1487" s="416">
        <v>8</v>
      </c>
      <c r="EX1487" s="416">
        <v>7</v>
      </c>
      <c r="EY1487" s="416">
        <v>3</v>
      </c>
      <c r="EZ1487" s="416">
        <v>3</v>
      </c>
      <c r="FA1487" s="416">
        <v>1</v>
      </c>
      <c r="FB1487" s="416">
        <v>2</v>
      </c>
      <c r="FC1487" s="416">
        <v>1</v>
      </c>
      <c r="FD1487" s="416">
        <v>0</v>
      </c>
      <c r="FE1487" s="416">
        <v>25</v>
      </c>
      <c r="FF1487" s="416">
        <v>100</v>
      </c>
      <c r="FG1487" s="416">
        <v>0</v>
      </c>
      <c r="FH1487" s="416">
        <v>0</v>
      </c>
      <c r="FI1487" s="416">
        <v>0</v>
      </c>
      <c r="FJ1487" s="416">
        <v>0</v>
      </c>
      <c r="FK1487" s="416">
        <v>0</v>
      </c>
      <c r="FL1487" s="416">
        <v>0</v>
      </c>
      <c r="FM1487" s="416">
        <v>0</v>
      </c>
      <c r="FN1487" s="416">
        <v>0</v>
      </c>
      <c r="FO1487" s="416">
        <v>0</v>
      </c>
      <c r="FP1487" s="416">
        <v>0</v>
      </c>
      <c r="FQ1487" s="416">
        <v>0</v>
      </c>
      <c r="FR1487" s="416">
        <v>0</v>
      </c>
      <c r="FS1487" s="416">
        <v>0</v>
      </c>
      <c r="FT1487" s="416">
        <v>0</v>
      </c>
      <c r="FU1487" s="416">
        <v>0</v>
      </c>
      <c r="FV1487" s="416">
        <v>0</v>
      </c>
      <c r="FW1487" s="416">
        <v>0</v>
      </c>
      <c r="FX1487" s="416">
        <v>0</v>
      </c>
      <c r="FY1487" s="416">
        <v>0</v>
      </c>
      <c r="FZ1487" s="416">
        <v>721</v>
      </c>
      <c r="GA1487" s="416">
        <v>505</v>
      </c>
      <c r="GB1487" s="416">
        <v>265</v>
      </c>
      <c r="GC1487" s="416">
        <v>172</v>
      </c>
      <c r="GD1487" s="416">
        <v>97</v>
      </c>
      <c r="GE1487" s="416">
        <v>54</v>
      </c>
      <c r="GF1487" s="416">
        <v>30</v>
      </c>
      <c r="GG1487" s="416">
        <v>12</v>
      </c>
      <c r="GH1487" s="416">
        <v>1856</v>
      </c>
    </row>
    <row r="1488" spans="1:190" x14ac:dyDescent="0.2">
      <c r="A1488" s="150" t="s">
        <v>410</v>
      </c>
      <c r="B1488" s="151" t="s">
        <v>280</v>
      </c>
      <c r="C1488" s="152" t="s">
        <v>128</v>
      </c>
      <c r="D1488" s="404" t="s">
        <v>409</v>
      </c>
      <c r="E1488" s="416">
        <v>0</v>
      </c>
      <c r="F1488" s="416">
        <v>108</v>
      </c>
      <c r="G1488" s="416">
        <v>407</v>
      </c>
      <c r="H1488" s="416">
        <v>585</v>
      </c>
      <c r="I1488" s="416">
        <v>518</v>
      </c>
      <c r="J1488" s="416">
        <v>333</v>
      </c>
      <c r="K1488" s="416">
        <v>146</v>
      </c>
      <c r="L1488" s="416">
        <v>139</v>
      </c>
      <c r="M1488" s="416">
        <v>22</v>
      </c>
      <c r="N1488" s="416">
        <v>2258</v>
      </c>
      <c r="O1488" s="416">
        <v>10</v>
      </c>
      <c r="P1488" s="416">
        <v>0</v>
      </c>
      <c r="Q1488" s="416">
        <v>0</v>
      </c>
      <c r="R1488" s="416">
        <v>0</v>
      </c>
      <c r="S1488" s="416">
        <v>0</v>
      </c>
      <c r="T1488" s="416">
        <v>0</v>
      </c>
      <c r="U1488" s="416">
        <v>0</v>
      </c>
      <c r="V1488" s="416">
        <v>0</v>
      </c>
      <c r="W1488" s="416">
        <v>0</v>
      </c>
      <c r="X1488" s="416">
        <v>0</v>
      </c>
      <c r="Y1488" s="416">
        <v>25</v>
      </c>
      <c r="Z1488" s="416">
        <v>0</v>
      </c>
      <c r="AA1488" s="416">
        <v>0</v>
      </c>
      <c r="AB1488" s="416">
        <v>0</v>
      </c>
      <c r="AC1488" s="416">
        <v>0</v>
      </c>
      <c r="AD1488" s="416">
        <v>0</v>
      </c>
      <c r="AE1488" s="416">
        <v>0</v>
      </c>
      <c r="AF1488" s="416">
        <v>0</v>
      </c>
      <c r="AG1488" s="416">
        <v>0</v>
      </c>
      <c r="AH1488" s="416">
        <v>0</v>
      </c>
      <c r="AI1488" s="416">
        <v>50</v>
      </c>
      <c r="AJ1488" s="416">
        <v>0</v>
      </c>
      <c r="AK1488" s="416">
        <v>0</v>
      </c>
      <c r="AL1488" s="416">
        <v>0</v>
      </c>
      <c r="AM1488" s="416">
        <v>0</v>
      </c>
      <c r="AN1488" s="416">
        <v>0</v>
      </c>
      <c r="AO1488" s="416">
        <v>0</v>
      </c>
      <c r="AP1488" s="416">
        <v>0</v>
      </c>
      <c r="AQ1488" s="416">
        <v>0</v>
      </c>
      <c r="AR1488" s="416">
        <v>0</v>
      </c>
      <c r="AS1488" s="416">
        <v>100</v>
      </c>
      <c r="AT1488" s="416">
        <v>0</v>
      </c>
      <c r="AU1488" s="416">
        <v>2</v>
      </c>
      <c r="AV1488" s="416">
        <v>7</v>
      </c>
      <c r="AW1488" s="416">
        <v>1</v>
      </c>
      <c r="AX1488" s="416">
        <v>2</v>
      </c>
      <c r="AY1488" s="416">
        <v>0</v>
      </c>
      <c r="AZ1488" s="416">
        <v>1</v>
      </c>
      <c r="BA1488" s="416">
        <v>0</v>
      </c>
      <c r="BB1488" s="416">
        <v>13</v>
      </c>
      <c r="BC1488" s="416">
        <v>0</v>
      </c>
      <c r="BD1488" s="416">
        <v>0</v>
      </c>
      <c r="BE1488" s="416">
        <v>0</v>
      </c>
      <c r="BF1488" s="416">
        <v>0</v>
      </c>
      <c r="BG1488" s="416">
        <v>0</v>
      </c>
      <c r="BH1488" s="416">
        <v>0</v>
      </c>
      <c r="BI1488" s="416">
        <v>0</v>
      </c>
      <c r="BJ1488" s="416">
        <v>0</v>
      </c>
      <c r="BK1488" s="416">
        <v>0</v>
      </c>
      <c r="BL1488" s="416">
        <v>0</v>
      </c>
      <c r="BM1488" s="416">
        <v>0</v>
      </c>
      <c r="BN1488" s="416">
        <v>2</v>
      </c>
      <c r="BO1488" s="416">
        <v>7</v>
      </c>
      <c r="BP1488" s="416">
        <v>1</v>
      </c>
      <c r="BQ1488" s="416">
        <v>2</v>
      </c>
      <c r="BR1488" s="416">
        <v>0</v>
      </c>
      <c r="BS1488" s="416">
        <v>1</v>
      </c>
      <c r="BT1488" s="416">
        <v>0</v>
      </c>
      <c r="BU1488" s="416">
        <v>13</v>
      </c>
      <c r="BV1488" s="416">
        <v>108</v>
      </c>
      <c r="BW1488" s="416">
        <v>409</v>
      </c>
      <c r="BX1488" s="416">
        <v>592</v>
      </c>
      <c r="BY1488" s="416">
        <v>519</v>
      </c>
      <c r="BZ1488" s="416">
        <v>335</v>
      </c>
      <c r="CA1488" s="416">
        <v>146</v>
      </c>
      <c r="CB1488" s="416">
        <v>140</v>
      </c>
      <c r="CC1488" s="416">
        <v>22</v>
      </c>
      <c r="CD1488" s="416">
        <v>2271</v>
      </c>
      <c r="CE1488" s="416">
        <v>10</v>
      </c>
      <c r="CF1488" s="416">
        <v>0</v>
      </c>
      <c r="CG1488" s="416">
        <v>0</v>
      </c>
      <c r="CH1488" s="416">
        <v>0</v>
      </c>
      <c r="CI1488" s="416">
        <v>0</v>
      </c>
      <c r="CJ1488" s="416">
        <v>0</v>
      </c>
      <c r="CK1488" s="416">
        <v>0</v>
      </c>
      <c r="CL1488" s="416">
        <v>0</v>
      </c>
      <c r="CM1488" s="416">
        <v>0</v>
      </c>
      <c r="CN1488" s="416">
        <v>0</v>
      </c>
      <c r="CO1488" s="416">
        <v>25</v>
      </c>
      <c r="CP1488" s="416">
        <v>0</v>
      </c>
      <c r="CQ1488" s="416">
        <v>0</v>
      </c>
      <c r="CR1488" s="416">
        <v>0</v>
      </c>
      <c r="CS1488" s="416">
        <v>0</v>
      </c>
      <c r="CT1488" s="416">
        <v>0</v>
      </c>
      <c r="CU1488" s="416">
        <v>0</v>
      </c>
      <c r="CV1488" s="416">
        <v>0</v>
      </c>
      <c r="CW1488" s="416">
        <v>0</v>
      </c>
      <c r="CX1488" s="416">
        <v>0</v>
      </c>
      <c r="CY1488" s="416">
        <v>50</v>
      </c>
      <c r="CZ1488" s="416">
        <v>13</v>
      </c>
      <c r="DA1488" s="416">
        <v>90</v>
      </c>
      <c r="DB1488" s="416">
        <v>102</v>
      </c>
      <c r="DC1488" s="416">
        <v>62</v>
      </c>
      <c r="DD1488" s="416">
        <v>38</v>
      </c>
      <c r="DE1488" s="416">
        <v>16</v>
      </c>
      <c r="DF1488" s="416">
        <v>8</v>
      </c>
      <c r="DG1488" s="416">
        <v>5</v>
      </c>
      <c r="DH1488" s="416">
        <v>334</v>
      </c>
      <c r="DI1488" s="416">
        <v>0</v>
      </c>
      <c r="DJ1488" s="416">
        <v>0</v>
      </c>
      <c r="DK1488" s="416">
        <v>0</v>
      </c>
      <c r="DL1488" s="416">
        <v>0</v>
      </c>
      <c r="DM1488" s="416">
        <v>0</v>
      </c>
      <c r="DN1488" s="416">
        <v>0</v>
      </c>
      <c r="DO1488" s="416">
        <v>0</v>
      </c>
      <c r="DP1488" s="416">
        <v>0</v>
      </c>
      <c r="DQ1488" s="416">
        <v>0</v>
      </c>
      <c r="DR1488" s="416">
        <v>0</v>
      </c>
      <c r="DS1488" s="416">
        <v>13</v>
      </c>
      <c r="DT1488" s="416">
        <v>90</v>
      </c>
      <c r="DU1488" s="416">
        <v>102</v>
      </c>
      <c r="DV1488" s="416">
        <v>62</v>
      </c>
      <c r="DW1488" s="416">
        <v>38</v>
      </c>
      <c r="DX1488" s="416">
        <v>16</v>
      </c>
      <c r="DY1488" s="416">
        <v>8</v>
      </c>
      <c r="DZ1488" s="416">
        <v>5</v>
      </c>
      <c r="EA1488" s="416">
        <v>334</v>
      </c>
      <c r="EB1488" s="416">
        <v>0</v>
      </c>
      <c r="EC1488" s="416">
        <v>7</v>
      </c>
      <c r="ED1488" s="416">
        <v>11</v>
      </c>
      <c r="EE1488" s="416">
        <v>54</v>
      </c>
      <c r="EF1488" s="416">
        <v>82</v>
      </c>
      <c r="EG1488" s="416">
        <v>62</v>
      </c>
      <c r="EH1488" s="416">
        <v>33</v>
      </c>
      <c r="EI1488" s="416">
        <v>14</v>
      </c>
      <c r="EJ1488" s="416">
        <v>0</v>
      </c>
      <c r="EK1488" s="416">
        <v>263</v>
      </c>
      <c r="EL1488" s="416">
        <v>10</v>
      </c>
      <c r="EM1488" s="416">
        <v>0</v>
      </c>
      <c r="EN1488" s="416">
        <v>0</v>
      </c>
      <c r="EO1488" s="416">
        <v>0</v>
      </c>
      <c r="EP1488" s="416">
        <v>0</v>
      </c>
      <c r="EQ1488" s="416">
        <v>0</v>
      </c>
      <c r="ER1488" s="416">
        <v>0</v>
      </c>
      <c r="ES1488" s="416">
        <v>0</v>
      </c>
      <c r="ET1488" s="416">
        <v>0</v>
      </c>
      <c r="EU1488" s="416">
        <v>0</v>
      </c>
      <c r="EV1488" s="416">
        <v>50</v>
      </c>
      <c r="EW1488" s="416">
        <v>0</v>
      </c>
      <c r="EX1488" s="416">
        <v>0</v>
      </c>
      <c r="EY1488" s="416">
        <v>0</v>
      </c>
      <c r="EZ1488" s="416">
        <v>0</v>
      </c>
      <c r="FA1488" s="416">
        <v>0</v>
      </c>
      <c r="FB1488" s="416">
        <v>0</v>
      </c>
      <c r="FC1488" s="416">
        <v>0</v>
      </c>
      <c r="FD1488" s="416">
        <v>0</v>
      </c>
      <c r="FE1488" s="416">
        <v>0</v>
      </c>
      <c r="FF1488" s="416">
        <v>100</v>
      </c>
      <c r="FG1488" s="416">
        <v>0</v>
      </c>
      <c r="FH1488" s="416">
        <v>0</v>
      </c>
      <c r="FI1488" s="416">
        <v>0</v>
      </c>
      <c r="FJ1488" s="416">
        <v>0</v>
      </c>
      <c r="FK1488" s="416">
        <v>0</v>
      </c>
      <c r="FL1488" s="416">
        <v>0</v>
      </c>
      <c r="FM1488" s="416">
        <v>0</v>
      </c>
      <c r="FN1488" s="416">
        <v>0</v>
      </c>
      <c r="FO1488" s="416">
        <v>0</v>
      </c>
      <c r="FP1488" s="416">
        <v>0</v>
      </c>
      <c r="FQ1488" s="416">
        <v>0</v>
      </c>
      <c r="FR1488" s="416">
        <v>0</v>
      </c>
      <c r="FS1488" s="416">
        <v>0</v>
      </c>
      <c r="FT1488" s="416">
        <v>0</v>
      </c>
      <c r="FU1488" s="416">
        <v>0</v>
      </c>
      <c r="FV1488" s="416">
        <v>0</v>
      </c>
      <c r="FW1488" s="416">
        <v>0</v>
      </c>
      <c r="FX1488" s="416">
        <v>0</v>
      </c>
      <c r="FY1488" s="416">
        <v>0</v>
      </c>
      <c r="FZ1488" s="416">
        <v>7</v>
      </c>
      <c r="GA1488" s="416">
        <v>11</v>
      </c>
      <c r="GB1488" s="416">
        <v>54</v>
      </c>
      <c r="GC1488" s="416">
        <v>82</v>
      </c>
      <c r="GD1488" s="416">
        <v>62</v>
      </c>
      <c r="GE1488" s="416">
        <v>33</v>
      </c>
      <c r="GF1488" s="416">
        <v>14</v>
      </c>
      <c r="GG1488" s="416">
        <v>0</v>
      </c>
      <c r="GH1488" s="416">
        <v>263</v>
      </c>
    </row>
    <row r="1489" spans="1:190" x14ac:dyDescent="0.2">
      <c r="A1489" s="150" t="s">
        <v>412</v>
      </c>
      <c r="B1489" s="151" t="s">
        <v>276</v>
      </c>
      <c r="C1489" s="152" t="s">
        <v>69</v>
      </c>
      <c r="D1489" s="404" t="s">
        <v>411</v>
      </c>
      <c r="E1489" s="416">
        <v>0</v>
      </c>
      <c r="F1489" s="416">
        <v>73</v>
      </c>
      <c r="G1489" s="416">
        <v>112</v>
      </c>
      <c r="H1489" s="416">
        <v>77</v>
      </c>
      <c r="I1489" s="416">
        <v>57</v>
      </c>
      <c r="J1489" s="416">
        <v>33</v>
      </c>
      <c r="K1489" s="416">
        <v>21</v>
      </c>
      <c r="L1489" s="416">
        <v>4</v>
      </c>
      <c r="M1489" s="416">
        <v>1</v>
      </c>
      <c r="N1489" s="416">
        <v>378</v>
      </c>
      <c r="O1489" s="416">
        <v>10</v>
      </c>
      <c r="P1489" s="416">
        <v>3</v>
      </c>
      <c r="Q1489" s="416">
        <v>4</v>
      </c>
      <c r="R1489" s="416">
        <v>5</v>
      </c>
      <c r="S1489" s="416">
        <v>3</v>
      </c>
      <c r="T1489" s="416">
        <v>1</v>
      </c>
      <c r="U1489" s="416">
        <v>3</v>
      </c>
      <c r="V1489" s="416">
        <v>1</v>
      </c>
      <c r="W1489" s="416">
        <v>0</v>
      </c>
      <c r="X1489" s="416">
        <v>20</v>
      </c>
      <c r="Y1489" s="416">
        <v>25</v>
      </c>
      <c r="Z1489" s="416">
        <v>0</v>
      </c>
      <c r="AA1489" s="416">
        <v>0</v>
      </c>
      <c r="AB1489" s="416">
        <v>0</v>
      </c>
      <c r="AC1489" s="416">
        <v>0</v>
      </c>
      <c r="AD1489" s="416">
        <v>0</v>
      </c>
      <c r="AE1489" s="416">
        <v>0</v>
      </c>
      <c r="AF1489" s="416">
        <v>0</v>
      </c>
      <c r="AG1489" s="416">
        <v>0</v>
      </c>
      <c r="AH1489" s="416">
        <v>0</v>
      </c>
      <c r="AI1489" s="416">
        <v>50</v>
      </c>
      <c r="AJ1489" s="416">
        <v>0</v>
      </c>
      <c r="AK1489" s="416">
        <v>0</v>
      </c>
      <c r="AL1489" s="416">
        <v>0</v>
      </c>
      <c r="AM1489" s="416">
        <v>0</v>
      </c>
      <c r="AN1489" s="416">
        <v>0</v>
      </c>
      <c r="AO1489" s="416">
        <v>0</v>
      </c>
      <c r="AP1489" s="416">
        <v>0</v>
      </c>
      <c r="AQ1489" s="416">
        <v>0</v>
      </c>
      <c r="AR1489" s="416">
        <v>0</v>
      </c>
      <c r="AS1489" s="416">
        <v>100</v>
      </c>
      <c r="AT1489" s="416">
        <v>16</v>
      </c>
      <c r="AU1489" s="416">
        <v>31</v>
      </c>
      <c r="AV1489" s="416">
        <v>15</v>
      </c>
      <c r="AW1489" s="416">
        <v>6</v>
      </c>
      <c r="AX1489" s="416">
        <v>3</v>
      </c>
      <c r="AY1489" s="416">
        <v>4</v>
      </c>
      <c r="AZ1489" s="416">
        <v>1</v>
      </c>
      <c r="BA1489" s="416">
        <v>0</v>
      </c>
      <c r="BB1489" s="416">
        <v>76</v>
      </c>
      <c r="BC1489" s="416">
        <v>0</v>
      </c>
      <c r="BD1489" s="416">
        <v>0</v>
      </c>
      <c r="BE1489" s="416">
        <v>0</v>
      </c>
      <c r="BF1489" s="416">
        <v>0</v>
      </c>
      <c r="BG1489" s="416">
        <v>0</v>
      </c>
      <c r="BH1489" s="416">
        <v>0</v>
      </c>
      <c r="BI1489" s="416">
        <v>0</v>
      </c>
      <c r="BJ1489" s="416">
        <v>0</v>
      </c>
      <c r="BK1489" s="416">
        <v>0</v>
      </c>
      <c r="BL1489" s="416">
        <v>0</v>
      </c>
      <c r="BM1489" s="416">
        <v>19</v>
      </c>
      <c r="BN1489" s="416">
        <v>35</v>
      </c>
      <c r="BO1489" s="416">
        <v>20</v>
      </c>
      <c r="BP1489" s="416">
        <v>9</v>
      </c>
      <c r="BQ1489" s="416">
        <v>4</v>
      </c>
      <c r="BR1489" s="416">
        <v>7</v>
      </c>
      <c r="BS1489" s="416">
        <v>2</v>
      </c>
      <c r="BT1489" s="416">
        <v>0</v>
      </c>
      <c r="BU1489" s="416">
        <v>96</v>
      </c>
      <c r="BV1489" s="416">
        <v>92</v>
      </c>
      <c r="BW1489" s="416">
        <v>147</v>
      </c>
      <c r="BX1489" s="416">
        <v>97</v>
      </c>
      <c r="BY1489" s="416">
        <v>66</v>
      </c>
      <c r="BZ1489" s="416">
        <v>37</v>
      </c>
      <c r="CA1489" s="416">
        <v>28</v>
      </c>
      <c r="CB1489" s="416">
        <v>6</v>
      </c>
      <c r="CC1489" s="416">
        <v>1</v>
      </c>
      <c r="CD1489" s="416">
        <v>474</v>
      </c>
      <c r="CE1489" s="416">
        <v>10</v>
      </c>
      <c r="CF1489" s="416">
        <v>0</v>
      </c>
      <c r="CG1489" s="416">
        <v>0</v>
      </c>
      <c r="CH1489" s="416">
        <v>0</v>
      </c>
      <c r="CI1489" s="416">
        <v>0</v>
      </c>
      <c r="CJ1489" s="416">
        <v>0</v>
      </c>
      <c r="CK1489" s="416">
        <v>0</v>
      </c>
      <c r="CL1489" s="416">
        <v>0</v>
      </c>
      <c r="CM1489" s="416">
        <v>0</v>
      </c>
      <c r="CN1489" s="416">
        <v>0</v>
      </c>
      <c r="CO1489" s="416">
        <v>25</v>
      </c>
      <c r="CP1489" s="416">
        <v>0</v>
      </c>
      <c r="CQ1489" s="416">
        <v>0</v>
      </c>
      <c r="CR1489" s="416">
        <v>0</v>
      </c>
      <c r="CS1489" s="416">
        <v>0</v>
      </c>
      <c r="CT1489" s="416">
        <v>0</v>
      </c>
      <c r="CU1489" s="416">
        <v>0</v>
      </c>
      <c r="CV1489" s="416">
        <v>0</v>
      </c>
      <c r="CW1489" s="416">
        <v>0</v>
      </c>
      <c r="CX1489" s="416">
        <v>0</v>
      </c>
      <c r="CY1489" s="416">
        <v>50</v>
      </c>
      <c r="CZ1489" s="416">
        <v>13</v>
      </c>
      <c r="DA1489" s="416">
        <v>24</v>
      </c>
      <c r="DB1489" s="416">
        <v>14</v>
      </c>
      <c r="DC1489" s="416">
        <v>13</v>
      </c>
      <c r="DD1489" s="416">
        <v>8</v>
      </c>
      <c r="DE1489" s="416">
        <v>5</v>
      </c>
      <c r="DF1489" s="416">
        <v>0</v>
      </c>
      <c r="DG1489" s="416">
        <v>1</v>
      </c>
      <c r="DH1489" s="416">
        <v>78</v>
      </c>
      <c r="DI1489" s="416">
        <v>0</v>
      </c>
      <c r="DJ1489" s="416">
        <v>0</v>
      </c>
      <c r="DK1489" s="416">
        <v>0</v>
      </c>
      <c r="DL1489" s="416">
        <v>0</v>
      </c>
      <c r="DM1489" s="416">
        <v>0</v>
      </c>
      <c r="DN1489" s="416">
        <v>0</v>
      </c>
      <c r="DO1489" s="416">
        <v>0</v>
      </c>
      <c r="DP1489" s="416">
        <v>0</v>
      </c>
      <c r="DQ1489" s="416">
        <v>0</v>
      </c>
      <c r="DR1489" s="416">
        <v>0</v>
      </c>
      <c r="DS1489" s="416">
        <v>13</v>
      </c>
      <c r="DT1489" s="416">
        <v>24</v>
      </c>
      <c r="DU1489" s="416">
        <v>14</v>
      </c>
      <c r="DV1489" s="416">
        <v>13</v>
      </c>
      <c r="DW1489" s="416">
        <v>8</v>
      </c>
      <c r="DX1489" s="416">
        <v>5</v>
      </c>
      <c r="DY1489" s="416">
        <v>0</v>
      </c>
      <c r="DZ1489" s="416">
        <v>1</v>
      </c>
      <c r="EA1489" s="416">
        <v>78</v>
      </c>
      <c r="EB1489" s="416">
        <v>0</v>
      </c>
      <c r="EC1489" s="416">
        <v>20</v>
      </c>
      <c r="ED1489" s="416">
        <v>20</v>
      </c>
      <c r="EE1489" s="416">
        <v>30</v>
      </c>
      <c r="EF1489" s="416">
        <v>25</v>
      </c>
      <c r="EG1489" s="416">
        <v>14</v>
      </c>
      <c r="EH1489" s="416">
        <v>20</v>
      </c>
      <c r="EI1489" s="416">
        <v>6</v>
      </c>
      <c r="EJ1489" s="416">
        <v>7</v>
      </c>
      <c r="EK1489" s="416">
        <v>142</v>
      </c>
      <c r="EL1489" s="416">
        <v>10</v>
      </c>
      <c r="EM1489" s="416">
        <v>0</v>
      </c>
      <c r="EN1489" s="416">
        <v>0</v>
      </c>
      <c r="EO1489" s="416">
        <v>0</v>
      </c>
      <c r="EP1489" s="416">
        <v>0</v>
      </c>
      <c r="EQ1489" s="416">
        <v>0</v>
      </c>
      <c r="ER1489" s="416">
        <v>0</v>
      </c>
      <c r="ES1489" s="416">
        <v>0</v>
      </c>
      <c r="ET1489" s="416">
        <v>0</v>
      </c>
      <c r="EU1489" s="416">
        <v>0</v>
      </c>
      <c r="EV1489" s="416">
        <v>50</v>
      </c>
      <c r="EW1489" s="416">
        <v>3</v>
      </c>
      <c r="EX1489" s="416">
        <v>1</v>
      </c>
      <c r="EY1489" s="416">
        <v>0</v>
      </c>
      <c r="EZ1489" s="416">
        <v>1</v>
      </c>
      <c r="FA1489" s="416">
        <v>1</v>
      </c>
      <c r="FB1489" s="416">
        <v>0</v>
      </c>
      <c r="FC1489" s="416">
        <v>0</v>
      </c>
      <c r="FD1489" s="416">
        <v>0</v>
      </c>
      <c r="FE1489" s="416">
        <v>6</v>
      </c>
      <c r="FF1489" s="416">
        <v>100</v>
      </c>
      <c r="FG1489" s="416">
        <v>0</v>
      </c>
      <c r="FH1489" s="416">
        <v>0</v>
      </c>
      <c r="FI1489" s="416">
        <v>0</v>
      </c>
      <c r="FJ1489" s="416">
        <v>0</v>
      </c>
      <c r="FK1489" s="416">
        <v>0</v>
      </c>
      <c r="FL1489" s="416">
        <v>0</v>
      </c>
      <c r="FM1489" s="416">
        <v>0</v>
      </c>
      <c r="FN1489" s="416">
        <v>0</v>
      </c>
      <c r="FO1489" s="416">
        <v>0</v>
      </c>
      <c r="FP1489" s="416">
        <v>0</v>
      </c>
      <c r="FQ1489" s="416">
        <v>0</v>
      </c>
      <c r="FR1489" s="416">
        <v>0</v>
      </c>
      <c r="FS1489" s="416">
        <v>0</v>
      </c>
      <c r="FT1489" s="416">
        <v>0</v>
      </c>
      <c r="FU1489" s="416">
        <v>0</v>
      </c>
      <c r="FV1489" s="416">
        <v>0</v>
      </c>
      <c r="FW1489" s="416">
        <v>0</v>
      </c>
      <c r="FX1489" s="416">
        <v>0</v>
      </c>
      <c r="FY1489" s="416">
        <v>0</v>
      </c>
      <c r="FZ1489" s="416">
        <v>23</v>
      </c>
      <c r="GA1489" s="416">
        <v>21</v>
      </c>
      <c r="GB1489" s="416">
        <v>30</v>
      </c>
      <c r="GC1489" s="416">
        <v>26</v>
      </c>
      <c r="GD1489" s="416">
        <v>15</v>
      </c>
      <c r="GE1489" s="416">
        <v>20</v>
      </c>
      <c r="GF1489" s="416">
        <v>6</v>
      </c>
      <c r="GG1489" s="416">
        <v>7</v>
      </c>
      <c r="GH1489" s="416">
        <v>148</v>
      </c>
    </row>
    <row r="1490" spans="1:190" x14ac:dyDescent="0.2">
      <c r="A1490" s="150" t="s">
        <v>414</v>
      </c>
      <c r="B1490" s="151" t="s">
        <v>276</v>
      </c>
      <c r="C1490" s="152" t="s">
        <v>285</v>
      </c>
      <c r="D1490" s="404" t="s">
        <v>413</v>
      </c>
      <c r="E1490" s="416">
        <v>0</v>
      </c>
      <c r="F1490" s="416">
        <v>126</v>
      </c>
      <c r="G1490" s="416">
        <v>168</v>
      </c>
      <c r="H1490" s="416">
        <v>134</v>
      </c>
      <c r="I1490" s="416">
        <v>94</v>
      </c>
      <c r="J1490" s="416">
        <v>65</v>
      </c>
      <c r="K1490" s="416">
        <v>38</v>
      </c>
      <c r="L1490" s="416">
        <v>22</v>
      </c>
      <c r="M1490" s="416">
        <v>2</v>
      </c>
      <c r="N1490" s="416">
        <v>649</v>
      </c>
      <c r="O1490" s="416">
        <v>10</v>
      </c>
      <c r="P1490" s="416">
        <v>0</v>
      </c>
      <c r="Q1490" s="416">
        <v>0</v>
      </c>
      <c r="R1490" s="416">
        <v>0</v>
      </c>
      <c r="S1490" s="416">
        <v>0</v>
      </c>
      <c r="T1490" s="416">
        <v>0</v>
      </c>
      <c r="U1490" s="416">
        <v>0</v>
      </c>
      <c r="V1490" s="416">
        <v>0</v>
      </c>
      <c r="W1490" s="416">
        <v>0</v>
      </c>
      <c r="X1490" s="416">
        <v>0</v>
      </c>
      <c r="Y1490" s="416">
        <v>25</v>
      </c>
      <c r="Z1490" s="416">
        <v>0</v>
      </c>
      <c r="AA1490" s="416">
        <v>0</v>
      </c>
      <c r="AB1490" s="416">
        <v>0</v>
      </c>
      <c r="AC1490" s="416">
        <v>0</v>
      </c>
      <c r="AD1490" s="416">
        <v>0</v>
      </c>
      <c r="AE1490" s="416">
        <v>0</v>
      </c>
      <c r="AF1490" s="416">
        <v>0</v>
      </c>
      <c r="AG1490" s="416">
        <v>0</v>
      </c>
      <c r="AH1490" s="416">
        <v>0</v>
      </c>
      <c r="AI1490" s="416">
        <v>50</v>
      </c>
      <c r="AJ1490" s="416">
        <v>15</v>
      </c>
      <c r="AK1490" s="416">
        <v>19</v>
      </c>
      <c r="AL1490" s="416">
        <v>27</v>
      </c>
      <c r="AM1490" s="416">
        <v>23</v>
      </c>
      <c r="AN1490" s="416">
        <v>17</v>
      </c>
      <c r="AO1490" s="416">
        <v>14</v>
      </c>
      <c r="AP1490" s="416">
        <v>10</v>
      </c>
      <c r="AQ1490" s="416">
        <v>0</v>
      </c>
      <c r="AR1490" s="416">
        <v>125</v>
      </c>
      <c r="AS1490" s="416">
        <v>100</v>
      </c>
      <c r="AT1490" s="416">
        <v>139</v>
      </c>
      <c r="AU1490" s="416">
        <v>147</v>
      </c>
      <c r="AV1490" s="416">
        <v>103</v>
      </c>
      <c r="AW1490" s="416">
        <v>79</v>
      </c>
      <c r="AX1490" s="416">
        <v>53</v>
      </c>
      <c r="AY1490" s="416">
        <v>29</v>
      </c>
      <c r="AZ1490" s="416">
        <v>12</v>
      </c>
      <c r="BA1490" s="416">
        <v>0</v>
      </c>
      <c r="BB1490" s="416">
        <v>562</v>
      </c>
      <c r="BC1490" s="416">
        <v>0</v>
      </c>
      <c r="BD1490" s="416">
        <v>0</v>
      </c>
      <c r="BE1490" s="416">
        <v>0</v>
      </c>
      <c r="BF1490" s="416">
        <v>0</v>
      </c>
      <c r="BG1490" s="416">
        <v>0</v>
      </c>
      <c r="BH1490" s="416">
        <v>0</v>
      </c>
      <c r="BI1490" s="416">
        <v>0</v>
      </c>
      <c r="BJ1490" s="416">
        <v>0</v>
      </c>
      <c r="BK1490" s="416">
        <v>0</v>
      </c>
      <c r="BL1490" s="416">
        <v>0</v>
      </c>
      <c r="BM1490" s="416">
        <v>154</v>
      </c>
      <c r="BN1490" s="416">
        <v>166</v>
      </c>
      <c r="BO1490" s="416">
        <v>130</v>
      </c>
      <c r="BP1490" s="416">
        <v>102</v>
      </c>
      <c r="BQ1490" s="416">
        <v>70</v>
      </c>
      <c r="BR1490" s="416">
        <v>43</v>
      </c>
      <c r="BS1490" s="416">
        <v>22</v>
      </c>
      <c r="BT1490" s="416">
        <v>0</v>
      </c>
      <c r="BU1490" s="416">
        <v>687</v>
      </c>
      <c r="BV1490" s="416">
        <v>280</v>
      </c>
      <c r="BW1490" s="416">
        <v>334</v>
      </c>
      <c r="BX1490" s="416">
        <v>264</v>
      </c>
      <c r="BY1490" s="416">
        <v>196</v>
      </c>
      <c r="BZ1490" s="416">
        <v>135</v>
      </c>
      <c r="CA1490" s="416">
        <v>81</v>
      </c>
      <c r="CB1490" s="416">
        <v>44</v>
      </c>
      <c r="CC1490" s="416">
        <v>2</v>
      </c>
      <c r="CD1490" s="416">
        <v>1336</v>
      </c>
      <c r="CE1490" s="416">
        <v>10</v>
      </c>
      <c r="CF1490" s="416">
        <v>0</v>
      </c>
      <c r="CG1490" s="416">
        <v>0</v>
      </c>
      <c r="CH1490" s="416">
        <v>0</v>
      </c>
      <c r="CI1490" s="416">
        <v>0</v>
      </c>
      <c r="CJ1490" s="416">
        <v>0</v>
      </c>
      <c r="CK1490" s="416">
        <v>0</v>
      </c>
      <c r="CL1490" s="416">
        <v>0</v>
      </c>
      <c r="CM1490" s="416">
        <v>0</v>
      </c>
      <c r="CN1490" s="416">
        <v>0</v>
      </c>
      <c r="CO1490" s="416">
        <v>25</v>
      </c>
      <c r="CP1490" s="416">
        <v>0</v>
      </c>
      <c r="CQ1490" s="416">
        <v>0</v>
      </c>
      <c r="CR1490" s="416">
        <v>0</v>
      </c>
      <c r="CS1490" s="416">
        <v>0</v>
      </c>
      <c r="CT1490" s="416">
        <v>0</v>
      </c>
      <c r="CU1490" s="416">
        <v>0</v>
      </c>
      <c r="CV1490" s="416">
        <v>0</v>
      </c>
      <c r="CW1490" s="416">
        <v>0</v>
      </c>
      <c r="CX1490" s="416">
        <v>0</v>
      </c>
      <c r="CY1490" s="416">
        <v>50</v>
      </c>
      <c r="CZ1490" s="416">
        <v>19</v>
      </c>
      <c r="DA1490" s="416">
        <v>28</v>
      </c>
      <c r="DB1490" s="416">
        <v>18</v>
      </c>
      <c r="DC1490" s="416">
        <v>9</v>
      </c>
      <c r="DD1490" s="416">
        <v>10</v>
      </c>
      <c r="DE1490" s="416">
        <v>5</v>
      </c>
      <c r="DF1490" s="416">
        <v>2</v>
      </c>
      <c r="DG1490" s="416">
        <v>4</v>
      </c>
      <c r="DH1490" s="416">
        <v>95</v>
      </c>
      <c r="DI1490" s="416">
        <v>0</v>
      </c>
      <c r="DJ1490" s="416">
        <v>0</v>
      </c>
      <c r="DK1490" s="416">
        <v>0</v>
      </c>
      <c r="DL1490" s="416">
        <v>0</v>
      </c>
      <c r="DM1490" s="416">
        <v>0</v>
      </c>
      <c r="DN1490" s="416">
        <v>0</v>
      </c>
      <c r="DO1490" s="416">
        <v>0</v>
      </c>
      <c r="DP1490" s="416">
        <v>0</v>
      </c>
      <c r="DQ1490" s="416">
        <v>0</v>
      </c>
      <c r="DR1490" s="416">
        <v>0</v>
      </c>
      <c r="DS1490" s="416">
        <v>19</v>
      </c>
      <c r="DT1490" s="416">
        <v>28</v>
      </c>
      <c r="DU1490" s="416">
        <v>18</v>
      </c>
      <c r="DV1490" s="416">
        <v>9</v>
      </c>
      <c r="DW1490" s="416">
        <v>10</v>
      </c>
      <c r="DX1490" s="416">
        <v>5</v>
      </c>
      <c r="DY1490" s="416">
        <v>2</v>
      </c>
      <c r="DZ1490" s="416">
        <v>4</v>
      </c>
      <c r="EA1490" s="416">
        <v>95</v>
      </c>
      <c r="EB1490" s="416">
        <v>0</v>
      </c>
      <c r="EC1490" s="416">
        <v>275</v>
      </c>
      <c r="ED1490" s="416">
        <v>380</v>
      </c>
      <c r="EE1490" s="416">
        <v>550</v>
      </c>
      <c r="EF1490" s="416">
        <v>556</v>
      </c>
      <c r="EG1490" s="416">
        <v>381</v>
      </c>
      <c r="EH1490" s="416">
        <v>173</v>
      </c>
      <c r="EI1490" s="416">
        <v>138</v>
      </c>
      <c r="EJ1490" s="416">
        <v>23</v>
      </c>
      <c r="EK1490" s="416">
        <v>2476</v>
      </c>
      <c r="EL1490" s="416">
        <v>10</v>
      </c>
      <c r="EM1490" s="416">
        <v>0</v>
      </c>
      <c r="EN1490" s="416">
        <v>0</v>
      </c>
      <c r="EO1490" s="416">
        <v>0</v>
      </c>
      <c r="EP1490" s="416">
        <v>0</v>
      </c>
      <c r="EQ1490" s="416">
        <v>0</v>
      </c>
      <c r="ER1490" s="416">
        <v>0</v>
      </c>
      <c r="ES1490" s="416">
        <v>0</v>
      </c>
      <c r="ET1490" s="416">
        <v>0</v>
      </c>
      <c r="EU1490" s="416">
        <v>0</v>
      </c>
      <c r="EV1490" s="416">
        <v>50</v>
      </c>
      <c r="EW1490" s="416">
        <v>11</v>
      </c>
      <c r="EX1490" s="416">
        <v>4</v>
      </c>
      <c r="EY1490" s="416">
        <v>5</v>
      </c>
      <c r="EZ1490" s="416">
        <v>5</v>
      </c>
      <c r="FA1490" s="416">
        <v>2</v>
      </c>
      <c r="FB1490" s="416">
        <v>1</v>
      </c>
      <c r="FC1490" s="416">
        <v>0</v>
      </c>
      <c r="FD1490" s="416">
        <v>1</v>
      </c>
      <c r="FE1490" s="416">
        <v>29</v>
      </c>
      <c r="FF1490" s="416">
        <v>100</v>
      </c>
      <c r="FG1490" s="416">
        <v>0</v>
      </c>
      <c r="FH1490" s="416">
        <v>0</v>
      </c>
      <c r="FI1490" s="416">
        <v>0</v>
      </c>
      <c r="FJ1490" s="416">
        <v>0</v>
      </c>
      <c r="FK1490" s="416">
        <v>0</v>
      </c>
      <c r="FL1490" s="416">
        <v>0</v>
      </c>
      <c r="FM1490" s="416">
        <v>0</v>
      </c>
      <c r="FN1490" s="416">
        <v>0</v>
      </c>
      <c r="FO1490" s="416">
        <v>0</v>
      </c>
      <c r="FP1490" s="416">
        <v>0</v>
      </c>
      <c r="FQ1490" s="416">
        <v>0</v>
      </c>
      <c r="FR1490" s="416">
        <v>0</v>
      </c>
      <c r="FS1490" s="416">
        <v>0</v>
      </c>
      <c r="FT1490" s="416">
        <v>0</v>
      </c>
      <c r="FU1490" s="416">
        <v>0</v>
      </c>
      <c r="FV1490" s="416">
        <v>0</v>
      </c>
      <c r="FW1490" s="416">
        <v>0</v>
      </c>
      <c r="FX1490" s="416">
        <v>0</v>
      </c>
      <c r="FY1490" s="416">
        <v>0</v>
      </c>
      <c r="FZ1490" s="416">
        <v>286</v>
      </c>
      <c r="GA1490" s="416">
        <v>384</v>
      </c>
      <c r="GB1490" s="416">
        <v>555</v>
      </c>
      <c r="GC1490" s="416">
        <v>561</v>
      </c>
      <c r="GD1490" s="416">
        <v>383</v>
      </c>
      <c r="GE1490" s="416">
        <v>174</v>
      </c>
      <c r="GF1490" s="416">
        <v>138</v>
      </c>
      <c r="GG1490" s="416">
        <v>24</v>
      </c>
      <c r="GH1490" s="416">
        <v>2505</v>
      </c>
    </row>
    <row r="1491" spans="1:190" x14ac:dyDescent="0.2">
      <c r="A1491" s="150" t="s">
        <v>416</v>
      </c>
      <c r="B1491" s="151" t="s">
        <v>276</v>
      </c>
      <c r="C1491" s="152" t="s">
        <v>285</v>
      </c>
      <c r="D1491" s="404" t="s">
        <v>415</v>
      </c>
      <c r="E1491" s="416">
        <v>0</v>
      </c>
      <c r="F1491" s="416">
        <v>36</v>
      </c>
      <c r="G1491" s="416">
        <v>35</v>
      </c>
      <c r="H1491" s="416">
        <v>86</v>
      </c>
      <c r="I1491" s="416">
        <v>99</v>
      </c>
      <c r="J1491" s="416">
        <v>79</v>
      </c>
      <c r="K1491" s="416">
        <v>38</v>
      </c>
      <c r="L1491" s="416">
        <v>18</v>
      </c>
      <c r="M1491" s="416">
        <v>4</v>
      </c>
      <c r="N1491" s="416">
        <v>395</v>
      </c>
      <c r="O1491" s="416">
        <v>10</v>
      </c>
      <c r="P1491" s="416">
        <v>0</v>
      </c>
      <c r="Q1491" s="416">
        <v>0</v>
      </c>
      <c r="R1491" s="416">
        <v>0</v>
      </c>
      <c r="S1491" s="416">
        <v>0</v>
      </c>
      <c r="T1491" s="416">
        <v>0</v>
      </c>
      <c r="U1491" s="416">
        <v>0</v>
      </c>
      <c r="V1491" s="416">
        <v>0</v>
      </c>
      <c r="W1491" s="416">
        <v>0</v>
      </c>
      <c r="X1491" s="416">
        <v>0</v>
      </c>
      <c r="Y1491" s="416">
        <v>25</v>
      </c>
      <c r="Z1491" s="416">
        <v>0</v>
      </c>
      <c r="AA1491" s="416">
        <v>0</v>
      </c>
      <c r="AB1491" s="416">
        <v>0</v>
      </c>
      <c r="AC1491" s="416">
        <v>0</v>
      </c>
      <c r="AD1491" s="416">
        <v>0</v>
      </c>
      <c r="AE1491" s="416">
        <v>0</v>
      </c>
      <c r="AF1491" s="416">
        <v>0</v>
      </c>
      <c r="AG1491" s="416">
        <v>0</v>
      </c>
      <c r="AH1491" s="416">
        <v>0</v>
      </c>
      <c r="AI1491" s="416">
        <v>50</v>
      </c>
      <c r="AJ1491" s="416">
        <v>0</v>
      </c>
      <c r="AK1491" s="416">
        <v>2</v>
      </c>
      <c r="AL1491" s="416">
        <v>9</v>
      </c>
      <c r="AM1491" s="416">
        <v>9</v>
      </c>
      <c r="AN1491" s="416">
        <v>13</v>
      </c>
      <c r="AO1491" s="416">
        <v>7</v>
      </c>
      <c r="AP1491" s="416">
        <v>2</v>
      </c>
      <c r="AQ1491" s="416">
        <v>0</v>
      </c>
      <c r="AR1491" s="416">
        <v>42</v>
      </c>
      <c r="AS1491" s="416">
        <v>100</v>
      </c>
      <c r="AT1491" s="416">
        <v>8</v>
      </c>
      <c r="AU1491" s="416">
        <v>8</v>
      </c>
      <c r="AV1491" s="416">
        <v>10</v>
      </c>
      <c r="AW1491" s="416">
        <v>5</v>
      </c>
      <c r="AX1491" s="416">
        <v>6</v>
      </c>
      <c r="AY1491" s="416">
        <v>2</v>
      </c>
      <c r="AZ1491" s="416">
        <v>3</v>
      </c>
      <c r="BA1491" s="416">
        <v>0</v>
      </c>
      <c r="BB1491" s="416">
        <v>42</v>
      </c>
      <c r="BC1491" s="416">
        <v>0</v>
      </c>
      <c r="BD1491" s="416">
        <v>0</v>
      </c>
      <c r="BE1491" s="416">
        <v>0</v>
      </c>
      <c r="BF1491" s="416">
        <v>0</v>
      </c>
      <c r="BG1491" s="416">
        <v>0</v>
      </c>
      <c r="BH1491" s="416">
        <v>0</v>
      </c>
      <c r="BI1491" s="416">
        <v>0</v>
      </c>
      <c r="BJ1491" s="416">
        <v>0</v>
      </c>
      <c r="BK1491" s="416">
        <v>0</v>
      </c>
      <c r="BL1491" s="416">
        <v>0</v>
      </c>
      <c r="BM1491" s="416">
        <v>8</v>
      </c>
      <c r="BN1491" s="416">
        <v>10</v>
      </c>
      <c r="BO1491" s="416">
        <v>19</v>
      </c>
      <c r="BP1491" s="416">
        <v>14</v>
      </c>
      <c r="BQ1491" s="416">
        <v>19</v>
      </c>
      <c r="BR1491" s="416">
        <v>9</v>
      </c>
      <c r="BS1491" s="416">
        <v>5</v>
      </c>
      <c r="BT1491" s="416">
        <v>0</v>
      </c>
      <c r="BU1491" s="416">
        <v>84</v>
      </c>
      <c r="BV1491" s="416">
        <v>44</v>
      </c>
      <c r="BW1491" s="416">
        <v>45</v>
      </c>
      <c r="BX1491" s="416">
        <v>105</v>
      </c>
      <c r="BY1491" s="416">
        <v>113</v>
      </c>
      <c r="BZ1491" s="416">
        <v>98</v>
      </c>
      <c r="CA1491" s="416">
        <v>47</v>
      </c>
      <c r="CB1491" s="416">
        <v>23</v>
      </c>
      <c r="CC1491" s="416">
        <v>4</v>
      </c>
      <c r="CD1491" s="416">
        <v>479</v>
      </c>
      <c r="CE1491" s="416">
        <v>10</v>
      </c>
      <c r="CF1491" s="416">
        <v>0</v>
      </c>
      <c r="CG1491" s="416">
        <v>0</v>
      </c>
      <c r="CH1491" s="416">
        <v>0</v>
      </c>
      <c r="CI1491" s="416">
        <v>0</v>
      </c>
      <c r="CJ1491" s="416">
        <v>0</v>
      </c>
      <c r="CK1491" s="416">
        <v>0</v>
      </c>
      <c r="CL1491" s="416">
        <v>0</v>
      </c>
      <c r="CM1491" s="416">
        <v>0</v>
      </c>
      <c r="CN1491" s="416">
        <v>0</v>
      </c>
      <c r="CO1491" s="416">
        <v>25</v>
      </c>
      <c r="CP1491" s="416">
        <v>0</v>
      </c>
      <c r="CQ1491" s="416">
        <v>0</v>
      </c>
      <c r="CR1491" s="416">
        <v>0</v>
      </c>
      <c r="CS1491" s="416">
        <v>0</v>
      </c>
      <c r="CT1491" s="416">
        <v>0</v>
      </c>
      <c r="CU1491" s="416">
        <v>0</v>
      </c>
      <c r="CV1491" s="416">
        <v>0</v>
      </c>
      <c r="CW1491" s="416">
        <v>0</v>
      </c>
      <c r="CX1491" s="416">
        <v>0</v>
      </c>
      <c r="CY1491" s="416">
        <v>50</v>
      </c>
      <c r="CZ1491" s="416">
        <v>5</v>
      </c>
      <c r="DA1491" s="416">
        <v>7</v>
      </c>
      <c r="DB1491" s="416">
        <v>5</v>
      </c>
      <c r="DC1491" s="416">
        <v>7</v>
      </c>
      <c r="DD1491" s="416">
        <v>5</v>
      </c>
      <c r="DE1491" s="416">
        <v>5</v>
      </c>
      <c r="DF1491" s="416">
        <v>2</v>
      </c>
      <c r="DG1491" s="416">
        <v>0</v>
      </c>
      <c r="DH1491" s="416">
        <v>36</v>
      </c>
      <c r="DI1491" s="416">
        <v>0</v>
      </c>
      <c r="DJ1491" s="416">
        <v>0</v>
      </c>
      <c r="DK1491" s="416">
        <v>0</v>
      </c>
      <c r="DL1491" s="416">
        <v>0</v>
      </c>
      <c r="DM1491" s="416">
        <v>0</v>
      </c>
      <c r="DN1491" s="416">
        <v>0</v>
      </c>
      <c r="DO1491" s="416">
        <v>0</v>
      </c>
      <c r="DP1491" s="416">
        <v>0</v>
      </c>
      <c r="DQ1491" s="416">
        <v>0</v>
      </c>
      <c r="DR1491" s="416">
        <v>0</v>
      </c>
      <c r="DS1491" s="416">
        <v>5</v>
      </c>
      <c r="DT1491" s="416">
        <v>7</v>
      </c>
      <c r="DU1491" s="416">
        <v>5</v>
      </c>
      <c r="DV1491" s="416">
        <v>7</v>
      </c>
      <c r="DW1491" s="416">
        <v>5</v>
      </c>
      <c r="DX1491" s="416">
        <v>5</v>
      </c>
      <c r="DY1491" s="416">
        <v>2</v>
      </c>
      <c r="DZ1491" s="416">
        <v>0</v>
      </c>
      <c r="EA1491" s="416">
        <v>36</v>
      </c>
      <c r="EB1491" s="416">
        <v>0</v>
      </c>
      <c r="EC1491" s="416">
        <v>12</v>
      </c>
      <c r="ED1491" s="416">
        <v>16</v>
      </c>
      <c r="EE1491" s="416">
        <v>54</v>
      </c>
      <c r="EF1491" s="416">
        <v>68</v>
      </c>
      <c r="EG1491" s="416">
        <v>37</v>
      </c>
      <c r="EH1491" s="416">
        <v>23</v>
      </c>
      <c r="EI1491" s="416">
        <v>28</v>
      </c>
      <c r="EJ1491" s="416">
        <v>4</v>
      </c>
      <c r="EK1491" s="416">
        <v>242</v>
      </c>
      <c r="EL1491" s="416">
        <v>10</v>
      </c>
      <c r="EM1491" s="416">
        <v>0</v>
      </c>
      <c r="EN1491" s="416">
        <v>0</v>
      </c>
      <c r="EO1491" s="416">
        <v>0</v>
      </c>
      <c r="EP1491" s="416">
        <v>0</v>
      </c>
      <c r="EQ1491" s="416">
        <v>0</v>
      </c>
      <c r="ER1491" s="416">
        <v>0</v>
      </c>
      <c r="ES1491" s="416">
        <v>0</v>
      </c>
      <c r="ET1491" s="416">
        <v>0</v>
      </c>
      <c r="EU1491" s="416">
        <v>0</v>
      </c>
      <c r="EV1491" s="416">
        <v>50</v>
      </c>
      <c r="EW1491" s="416">
        <v>22</v>
      </c>
      <c r="EX1491" s="416">
        <v>0</v>
      </c>
      <c r="EY1491" s="416">
        <v>0</v>
      </c>
      <c r="EZ1491" s="416">
        <v>0</v>
      </c>
      <c r="FA1491" s="416">
        <v>1</v>
      </c>
      <c r="FB1491" s="416">
        <v>0</v>
      </c>
      <c r="FC1491" s="416">
        <v>0</v>
      </c>
      <c r="FD1491" s="416">
        <v>0</v>
      </c>
      <c r="FE1491" s="416">
        <v>23</v>
      </c>
      <c r="FF1491" s="416">
        <v>100</v>
      </c>
      <c r="FG1491" s="416">
        <v>0</v>
      </c>
      <c r="FH1491" s="416">
        <v>0</v>
      </c>
      <c r="FI1491" s="416">
        <v>0</v>
      </c>
      <c r="FJ1491" s="416">
        <v>0</v>
      </c>
      <c r="FK1491" s="416">
        <v>0</v>
      </c>
      <c r="FL1491" s="416">
        <v>0</v>
      </c>
      <c r="FM1491" s="416">
        <v>0</v>
      </c>
      <c r="FN1491" s="416">
        <v>0</v>
      </c>
      <c r="FO1491" s="416">
        <v>0</v>
      </c>
      <c r="FP1491" s="416">
        <v>0</v>
      </c>
      <c r="FQ1491" s="416">
        <v>0</v>
      </c>
      <c r="FR1491" s="416">
        <v>0</v>
      </c>
      <c r="FS1491" s="416">
        <v>0</v>
      </c>
      <c r="FT1491" s="416">
        <v>0</v>
      </c>
      <c r="FU1491" s="416">
        <v>0</v>
      </c>
      <c r="FV1491" s="416">
        <v>0</v>
      </c>
      <c r="FW1491" s="416">
        <v>0</v>
      </c>
      <c r="FX1491" s="416">
        <v>0</v>
      </c>
      <c r="FY1491" s="416">
        <v>0</v>
      </c>
      <c r="FZ1491" s="416">
        <v>34</v>
      </c>
      <c r="GA1491" s="416">
        <v>16</v>
      </c>
      <c r="GB1491" s="416">
        <v>54</v>
      </c>
      <c r="GC1491" s="416">
        <v>68</v>
      </c>
      <c r="GD1491" s="416">
        <v>38</v>
      </c>
      <c r="GE1491" s="416">
        <v>23</v>
      </c>
      <c r="GF1491" s="416">
        <v>28</v>
      </c>
      <c r="GG1491" s="416">
        <v>4</v>
      </c>
      <c r="GH1491" s="416">
        <v>265</v>
      </c>
    </row>
    <row r="1492" spans="1:190" x14ac:dyDescent="0.2">
      <c r="A1492" s="150" t="s">
        <v>418</v>
      </c>
      <c r="B1492" s="151" t="s">
        <v>276</v>
      </c>
      <c r="C1492" s="152" t="s">
        <v>277</v>
      </c>
      <c r="D1492" s="404" t="s">
        <v>417</v>
      </c>
      <c r="E1492" s="416">
        <v>0</v>
      </c>
      <c r="F1492" s="416">
        <v>32</v>
      </c>
      <c r="G1492" s="416">
        <v>25</v>
      </c>
      <c r="H1492" s="416">
        <v>38</v>
      </c>
      <c r="I1492" s="416">
        <v>26</v>
      </c>
      <c r="J1492" s="416">
        <v>27</v>
      </c>
      <c r="K1492" s="416">
        <v>16</v>
      </c>
      <c r="L1492" s="416">
        <v>18</v>
      </c>
      <c r="M1492" s="416">
        <v>1</v>
      </c>
      <c r="N1492" s="416">
        <v>183</v>
      </c>
      <c r="O1492" s="416">
        <v>10</v>
      </c>
      <c r="P1492" s="416">
        <v>0</v>
      </c>
      <c r="Q1492" s="416">
        <v>0</v>
      </c>
      <c r="R1492" s="416">
        <v>0</v>
      </c>
      <c r="S1492" s="416">
        <v>0</v>
      </c>
      <c r="T1492" s="416">
        <v>0</v>
      </c>
      <c r="U1492" s="416">
        <v>0</v>
      </c>
      <c r="V1492" s="416">
        <v>0</v>
      </c>
      <c r="W1492" s="416">
        <v>0</v>
      </c>
      <c r="X1492" s="416">
        <v>0</v>
      </c>
      <c r="Y1492" s="416">
        <v>25</v>
      </c>
      <c r="Z1492" s="416">
        <v>0</v>
      </c>
      <c r="AA1492" s="416">
        <v>0</v>
      </c>
      <c r="AB1492" s="416">
        <v>0</v>
      </c>
      <c r="AC1492" s="416">
        <v>0</v>
      </c>
      <c r="AD1492" s="416">
        <v>0</v>
      </c>
      <c r="AE1492" s="416">
        <v>0</v>
      </c>
      <c r="AF1492" s="416">
        <v>0</v>
      </c>
      <c r="AG1492" s="416">
        <v>0</v>
      </c>
      <c r="AH1492" s="416">
        <v>0</v>
      </c>
      <c r="AI1492" s="416">
        <v>50</v>
      </c>
      <c r="AJ1492" s="416">
        <v>55</v>
      </c>
      <c r="AK1492" s="416">
        <v>80</v>
      </c>
      <c r="AL1492" s="416">
        <v>109</v>
      </c>
      <c r="AM1492" s="416">
        <v>84</v>
      </c>
      <c r="AN1492" s="416">
        <v>92</v>
      </c>
      <c r="AO1492" s="416">
        <v>46</v>
      </c>
      <c r="AP1492" s="416">
        <v>39</v>
      </c>
      <c r="AQ1492" s="416">
        <v>13</v>
      </c>
      <c r="AR1492" s="416">
        <v>518</v>
      </c>
      <c r="AS1492" s="416">
        <v>100</v>
      </c>
      <c r="AT1492" s="416">
        <v>0</v>
      </c>
      <c r="AU1492" s="416">
        <v>0</v>
      </c>
      <c r="AV1492" s="416">
        <v>0</v>
      </c>
      <c r="AW1492" s="416">
        <v>0</v>
      </c>
      <c r="AX1492" s="416">
        <v>0</v>
      </c>
      <c r="AY1492" s="416">
        <v>0</v>
      </c>
      <c r="AZ1492" s="416">
        <v>0</v>
      </c>
      <c r="BA1492" s="416">
        <v>0</v>
      </c>
      <c r="BB1492" s="416">
        <v>0</v>
      </c>
      <c r="BC1492" s="416">
        <v>0</v>
      </c>
      <c r="BD1492" s="416">
        <v>0</v>
      </c>
      <c r="BE1492" s="416">
        <v>0</v>
      </c>
      <c r="BF1492" s="416">
        <v>0</v>
      </c>
      <c r="BG1492" s="416">
        <v>0</v>
      </c>
      <c r="BH1492" s="416">
        <v>0</v>
      </c>
      <c r="BI1492" s="416">
        <v>0</v>
      </c>
      <c r="BJ1492" s="416">
        <v>0</v>
      </c>
      <c r="BK1492" s="416">
        <v>0</v>
      </c>
      <c r="BL1492" s="416">
        <v>0</v>
      </c>
      <c r="BM1492" s="416">
        <v>55</v>
      </c>
      <c r="BN1492" s="416">
        <v>80</v>
      </c>
      <c r="BO1492" s="416">
        <v>109</v>
      </c>
      <c r="BP1492" s="416">
        <v>84</v>
      </c>
      <c r="BQ1492" s="416">
        <v>92</v>
      </c>
      <c r="BR1492" s="416">
        <v>46</v>
      </c>
      <c r="BS1492" s="416">
        <v>39</v>
      </c>
      <c r="BT1492" s="416">
        <v>13</v>
      </c>
      <c r="BU1492" s="416">
        <v>518</v>
      </c>
      <c r="BV1492" s="416">
        <v>87</v>
      </c>
      <c r="BW1492" s="416">
        <v>105</v>
      </c>
      <c r="BX1492" s="416">
        <v>147</v>
      </c>
      <c r="BY1492" s="416">
        <v>110</v>
      </c>
      <c r="BZ1492" s="416">
        <v>119</v>
      </c>
      <c r="CA1492" s="416">
        <v>62</v>
      </c>
      <c r="CB1492" s="416">
        <v>57</v>
      </c>
      <c r="CC1492" s="416">
        <v>14</v>
      </c>
      <c r="CD1492" s="416">
        <v>701</v>
      </c>
      <c r="CE1492" s="416">
        <v>10</v>
      </c>
      <c r="CF1492" s="416">
        <v>0</v>
      </c>
      <c r="CG1492" s="416">
        <v>0</v>
      </c>
      <c r="CH1492" s="416">
        <v>0</v>
      </c>
      <c r="CI1492" s="416">
        <v>0</v>
      </c>
      <c r="CJ1492" s="416">
        <v>0</v>
      </c>
      <c r="CK1492" s="416">
        <v>0</v>
      </c>
      <c r="CL1492" s="416">
        <v>0</v>
      </c>
      <c r="CM1492" s="416">
        <v>0</v>
      </c>
      <c r="CN1492" s="416">
        <v>0</v>
      </c>
      <c r="CO1492" s="416">
        <v>25</v>
      </c>
      <c r="CP1492" s="416">
        <v>0</v>
      </c>
      <c r="CQ1492" s="416">
        <v>0</v>
      </c>
      <c r="CR1492" s="416">
        <v>0</v>
      </c>
      <c r="CS1492" s="416">
        <v>0</v>
      </c>
      <c r="CT1492" s="416">
        <v>0</v>
      </c>
      <c r="CU1492" s="416">
        <v>0</v>
      </c>
      <c r="CV1492" s="416">
        <v>0</v>
      </c>
      <c r="CW1492" s="416">
        <v>0</v>
      </c>
      <c r="CX1492" s="416">
        <v>0</v>
      </c>
      <c r="CY1492" s="416">
        <v>50</v>
      </c>
      <c r="CZ1492" s="416">
        <v>7</v>
      </c>
      <c r="DA1492" s="416">
        <v>9</v>
      </c>
      <c r="DB1492" s="416">
        <v>19</v>
      </c>
      <c r="DC1492" s="416">
        <v>12</v>
      </c>
      <c r="DD1492" s="416">
        <v>16</v>
      </c>
      <c r="DE1492" s="416">
        <v>3</v>
      </c>
      <c r="DF1492" s="416">
        <v>7</v>
      </c>
      <c r="DG1492" s="416">
        <v>1</v>
      </c>
      <c r="DH1492" s="416">
        <v>74</v>
      </c>
      <c r="DI1492" s="416">
        <v>0</v>
      </c>
      <c r="DJ1492" s="416">
        <v>0</v>
      </c>
      <c r="DK1492" s="416">
        <v>0</v>
      </c>
      <c r="DL1492" s="416">
        <v>0</v>
      </c>
      <c r="DM1492" s="416">
        <v>0</v>
      </c>
      <c r="DN1492" s="416">
        <v>0</v>
      </c>
      <c r="DO1492" s="416">
        <v>0</v>
      </c>
      <c r="DP1492" s="416">
        <v>0</v>
      </c>
      <c r="DQ1492" s="416">
        <v>0</v>
      </c>
      <c r="DR1492" s="416">
        <v>0</v>
      </c>
      <c r="DS1492" s="416">
        <v>7</v>
      </c>
      <c r="DT1492" s="416">
        <v>9</v>
      </c>
      <c r="DU1492" s="416">
        <v>19</v>
      </c>
      <c r="DV1492" s="416">
        <v>12</v>
      </c>
      <c r="DW1492" s="416">
        <v>16</v>
      </c>
      <c r="DX1492" s="416">
        <v>3</v>
      </c>
      <c r="DY1492" s="416">
        <v>7</v>
      </c>
      <c r="DZ1492" s="416">
        <v>1</v>
      </c>
      <c r="EA1492" s="416">
        <v>74</v>
      </c>
      <c r="EB1492" s="416">
        <v>0</v>
      </c>
      <c r="EC1492" s="416">
        <v>74</v>
      </c>
      <c r="ED1492" s="416">
        <v>28</v>
      </c>
      <c r="EE1492" s="416">
        <v>57</v>
      </c>
      <c r="EF1492" s="416">
        <v>58</v>
      </c>
      <c r="EG1492" s="416">
        <v>35</v>
      </c>
      <c r="EH1492" s="416">
        <v>32</v>
      </c>
      <c r="EI1492" s="416">
        <v>39</v>
      </c>
      <c r="EJ1492" s="416">
        <v>24</v>
      </c>
      <c r="EK1492" s="416">
        <v>347</v>
      </c>
      <c r="EL1492" s="416">
        <v>10</v>
      </c>
      <c r="EM1492" s="416">
        <v>0</v>
      </c>
      <c r="EN1492" s="416">
        <v>0</v>
      </c>
      <c r="EO1492" s="416">
        <v>0</v>
      </c>
      <c r="EP1492" s="416">
        <v>0</v>
      </c>
      <c r="EQ1492" s="416">
        <v>0</v>
      </c>
      <c r="ER1492" s="416">
        <v>0</v>
      </c>
      <c r="ES1492" s="416">
        <v>0</v>
      </c>
      <c r="ET1492" s="416">
        <v>0</v>
      </c>
      <c r="EU1492" s="416">
        <v>0</v>
      </c>
      <c r="EV1492" s="416">
        <v>50</v>
      </c>
      <c r="EW1492" s="416">
        <v>4</v>
      </c>
      <c r="EX1492" s="416">
        <v>1</v>
      </c>
      <c r="EY1492" s="416">
        <v>1</v>
      </c>
      <c r="EZ1492" s="416">
        <v>0</v>
      </c>
      <c r="FA1492" s="416">
        <v>3</v>
      </c>
      <c r="FB1492" s="416">
        <v>0</v>
      </c>
      <c r="FC1492" s="416">
        <v>1</v>
      </c>
      <c r="FD1492" s="416">
        <v>0</v>
      </c>
      <c r="FE1492" s="416">
        <v>10</v>
      </c>
      <c r="FF1492" s="416">
        <v>100</v>
      </c>
      <c r="FG1492" s="416">
        <v>0</v>
      </c>
      <c r="FH1492" s="416">
        <v>0</v>
      </c>
      <c r="FI1492" s="416">
        <v>0</v>
      </c>
      <c r="FJ1492" s="416">
        <v>0</v>
      </c>
      <c r="FK1492" s="416">
        <v>0</v>
      </c>
      <c r="FL1492" s="416">
        <v>0</v>
      </c>
      <c r="FM1492" s="416">
        <v>0</v>
      </c>
      <c r="FN1492" s="416">
        <v>0</v>
      </c>
      <c r="FO1492" s="416">
        <v>0</v>
      </c>
      <c r="FP1492" s="416">
        <v>0</v>
      </c>
      <c r="FQ1492" s="416">
        <v>0</v>
      </c>
      <c r="FR1492" s="416">
        <v>0</v>
      </c>
      <c r="FS1492" s="416">
        <v>0</v>
      </c>
      <c r="FT1492" s="416">
        <v>0</v>
      </c>
      <c r="FU1492" s="416">
        <v>0</v>
      </c>
      <c r="FV1492" s="416">
        <v>0</v>
      </c>
      <c r="FW1492" s="416">
        <v>0</v>
      </c>
      <c r="FX1492" s="416">
        <v>0</v>
      </c>
      <c r="FY1492" s="416">
        <v>0</v>
      </c>
      <c r="FZ1492" s="416">
        <v>78</v>
      </c>
      <c r="GA1492" s="416">
        <v>29</v>
      </c>
      <c r="GB1492" s="416">
        <v>58</v>
      </c>
      <c r="GC1492" s="416">
        <v>58</v>
      </c>
      <c r="GD1492" s="416">
        <v>38</v>
      </c>
      <c r="GE1492" s="416">
        <v>32</v>
      </c>
      <c r="GF1492" s="416">
        <v>40</v>
      </c>
      <c r="GG1492" s="416">
        <v>24</v>
      </c>
      <c r="GH1492" s="416">
        <v>357</v>
      </c>
    </row>
    <row r="1493" spans="1:190" x14ac:dyDescent="0.2">
      <c r="A1493" s="150" t="s">
        <v>420</v>
      </c>
      <c r="B1493" s="151" t="s">
        <v>276</v>
      </c>
      <c r="C1493" s="152" t="s">
        <v>69</v>
      </c>
      <c r="D1493" s="404" t="s">
        <v>419</v>
      </c>
      <c r="E1493" s="416">
        <v>0</v>
      </c>
      <c r="F1493" s="416">
        <v>35</v>
      </c>
      <c r="G1493" s="416">
        <v>90</v>
      </c>
      <c r="H1493" s="416">
        <v>78</v>
      </c>
      <c r="I1493" s="416">
        <v>62</v>
      </c>
      <c r="J1493" s="416">
        <v>45</v>
      </c>
      <c r="K1493" s="416">
        <v>40</v>
      </c>
      <c r="L1493" s="416">
        <v>27</v>
      </c>
      <c r="M1493" s="416">
        <v>7</v>
      </c>
      <c r="N1493" s="416">
        <v>384</v>
      </c>
      <c r="O1493" s="416">
        <v>10</v>
      </c>
      <c r="P1493" s="416">
        <v>0</v>
      </c>
      <c r="Q1493" s="416">
        <v>0</v>
      </c>
      <c r="R1493" s="416">
        <v>0</v>
      </c>
      <c r="S1493" s="416">
        <v>0</v>
      </c>
      <c r="T1493" s="416">
        <v>0</v>
      </c>
      <c r="U1493" s="416">
        <v>0</v>
      </c>
      <c r="V1493" s="416">
        <v>0</v>
      </c>
      <c r="W1493" s="416">
        <v>0</v>
      </c>
      <c r="X1493" s="416">
        <v>0</v>
      </c>
      <c r="Y1493" s="416">
        <v>25</v>
      </c>
      <c r="Z1493" s="416">
        <v>0</v>
      </c>
      <c r="AA1493" s="416">
        <v>0</v>
      </c>
      <c r="AB1493" s="416">
        <v>0</v>
      </c>
      <c r="AC1493" s="416">
        <v>0</v>
      </c>
      <c r="AD1493" s="416">
        <v>0</v>
      </c>
      <c r="AE1493" s="416">
        <v>0</v>
      </c>
      <c r="AF1493" s="416">
        <v>0</v>
      </c>
      <c r="AG1493" s="416">
        <v>0</v>
      </c>
      <c r="AH1493" s="416">
        <v>0</v>
      </c>
      <c r="AI1493" s="416">
        <v>50</v>
      </c>
      <c r="AJ1493" s="416">
        <v>9</v>
      </c>
      <c r="AK1493" s="416">
        <v>81</v>
      </c>
      <c r="AL1493" s="416">
        <v>144</v>
      </c>
      <c r="AM1493" s="416">
        <v>107</v>
      </c>
      <c r="AN1493" s="416">
        <v>65</v>
      </c>
      <c r="AO1493" s="416">
        <v>45</v>
      </c>
      <c r="AP1493" s="416">
        <v>39</v>
      </c>
      <c r="AQ1493" s="416">
        <v>6</v>
      </c>
      <c r="AR1493" s="416">
        <v>496</v>
      </c>
      <c r="AS1493" s="416">
        <v>100</v>
      </c>
      <c r="AT1493" s="416">
        <v>0</v>
      </c>
      <c r="AU1493" s="416">
        <v>0</v>
      </c>
      <c r="AV1493" s="416">
        <v>0</v>
      </c>
      <c r="AW1493" s="416">
        <v>0</v>
      </c>
      <c r="AX1493" s="416">
        <v>0</v>
      </c>
      <c r="AY1493" s="416">
        <v>0</v>
      </c>
      <c r="AZ1493" s="416">
        <v>0</v>
      </c>
      <c r="BA1493" s="416">
        <v>0</v>
      </c>
      <c r="BB1493" s="416">
        <v>0</v>
      </c>
      <c r="BC1493" s="416">
        <v>0</v>
      </c>
      <c r="BD1493" s="416">
        <v>0</v>
      </c>
      <c r="BE1493" s="416">
        <v>0</v>
      </c>
      <c r="BF1493" s="416">
        <v>0</v>
      </c>
      <c r="BG1493" s="416">
        <v>0</v>
      </c>
      <c r="BH1493" s="416">
        <v>0</v>
      </c>
      <c r="BI1493" s="416">
        <v>0</v>
      </c>
      <c r="BJ1493" s="416">
        <v>0</v>
      </c>
      <c r="BK1493" s="416">
        <v>0</v>
      </c>
      <c r="BL1493" s="416">
        <v>0</v>
      </c>
      <c r="BM1493" s="416">
        <v>9</v>
      </c>
      <c r="BN1493" s="416">
        <v>81</v>
      </c>
      <c r="BO1493" s="416">
        <v>144</v>
      </c>
      <c r="BP1493" s="416">
        <v>107</v>
      </c>
      <c r="BQ1493" s="416">
        <v>65</v>
      </c>
      <c r="BR1493" s="416">
        <v>45</v>
      </c>
      <c r="BS1493" s="416">
        <v>39</v>
      </c>
      <c r="BT1493" s="416">
        <v>6</v>
      </c>
      <c r="BU1493" s="416">
        <v>496</v>
      </c>
      <c r="BV1493" s="416">
        <v>44</v>
      </c>
      <c r="BW1493" s="416">
        <v>171</v>
      </c>
      <c r="BX1493" s="416">
        <v>222</v>
      </c>
      <c r="BY1493" s="416">
        <v>169</v>
      </c>
      <c r="BZ1493" s="416">
        <v>110</v>
      </c>
      <c r="CA1493" s="416">
        <v>85</v>
      </c>
      <c r="CB1493" s="416">
        <v>66</v>
      </c>
      <c r="CC1493" s="416">
        <v>13</v>
      </c>
      <c r="CD1493" s="416">
        <v>880</v>
      </c>
      <c r="CE1493" s="416">
        <v>10</v>
      </c>
      <c r="CF1493" s="416">
        <v>0</v>
      </c>
      <c r="CG1493" s="416">
        <v>0</v>
      </c>
      <c r="CH1493" s="416">
        <v>0</v>
      </c>
      <c r="CI1493" s="416">
        <v>0</v>
      </c>
      <c r="CJ1493" s="416">
        <v>0</v>
      </c>
      <c r="CK1493" s="416">
        <v>0</v>
      </c>
      <c r="CL1493" s="416">
        <v>0</v>
      </c>
      <c r="CM1493" s="416">
        <v>0</v>
      </c>
      <c r="CN1493" s="416">
        <v>0</v>
      </c>
      <c r="CO1493" s="416">
        <v>25</v>
      </c>
      <c r="CP1493" s="416">
        <v>0</v>
      </c>
      <c r="CQ1493" s="416">
        <v>0</v>
      </c>
      <c r="CR1493" s="416">
        <v>0</v>
      </c>
      <c r="CS1493" s="416">
        <v>0</v>
      </c>
      <c r="CT1493" s="416">
        <v>0</v>
      </c>
      <c r="CU1493" s="416">
        <v>0</v>
      </c>
      <c r="CV1493" s="416">
        <v>0</v>
      </c>
      <c r="CW1493" s="416">
        <v>0</v>
      </c>
      <c r="CX1493" s="416">
        <v>0</v>
      </c>
      <c r="CY1493" s="416">
        <v>50</v>
      </c>
      <c r="CZ1493" s="416">
        <v>0</v>
      </c>
      <c r="DA1493" s="416">
        <v>0</v>
      </c>
      <c r="DB1493" s="416">
        <v>0</v>
      </c>
      <c r="DC1493" s="416">
        <v>0</v>
      </c>
      <c r="DD1493" s="416">
        <v>0</v>
      </c>
      <c r="DE1493" s="416">
        <v>0</v>
      </c>
      <c r="DF1493" s="416">
        <v>0</v>
      </c>
      <c r="DG1493" s="416">
        <v>0</v>
      </c>
      <c r="DH1493" s="416">
        <v>0</v>
      </c>
      <c r="DI1493" s="416">
        <v>0</v>
      </c>
      <c r="DJ1493" s="416">
        <v>0</v>
      </c>
      <c r="DK1493" s="416">
        <v>0</v>
      </c>
      <c r="DL1493" s="416">
        <v>0</v>
      </c>
      <c r="DM1493" s="416">
        <v>0</v>
      </c>
      <c r="DN1493" s="416">
        <v>0</v>
      </c>
      <c r="DO1493" s="416">
        <v>0</v>
      </c>
      <c r="DP1493" s="416">
        <v>0</v>
      </c>
      <c r="DQ1493" s="416">
        <v>0</v>
      </c>
      <c r="DR1493" s="416">
        <v>0</v>
      </c>
      <c r="DS1493" s="416">
        <v>0</v>
      </c>
      <c r="DT1493" s="416">
        <v>0</v>
      </c>
      <c r="DU1493" s="416">
        <v>0</v>
      </c>
      <c r="DV1493" s="416">
        <v>0</v>
      </c>
      <c r="DW1493" s="416">
        <v>0</v>
      </c>
      <c r="DX1493" s="416">
        <v>0</v>
      </c>
      <c r="DY1493" s="416">
        <v>0</v>
      </c>
      <c r="DZ1493" s="416">
        <v>0</v>
      </c>
      <c r="EA1493" s="416">
        <v>0</v>
      </c>
      <c r="EB1493" s="416">
        <v>0</v>
      </c>
      <c r="EC1493" s="416">
        <v>6</v>
      </c>
      <c r="ED1493" s="416">
        <v>30</v>
      </c>
      <c r="EE1493" s="416">
        <v>38</v>
      </c>
      <c r="EF1493" s="416">
        <v>37</v>
      </c>
      <c r="EG1493" s="416">
        <v>19</v>
      </c>
      <c r="EH1493" s="416">
        <v>14</v>
      </c>
      <c r="EI1493" s="416">
        <v>22</v>
      </c>
      <c r="EJ1493" s="416">
        <v>9</v>
      </c>
      <c r="EK1493" s="416">
        <v>175</v>
      </c>
      <c r="EL1493" s="416">
        <v>10</v>
      </c>
      <c r="EM1493" s="416">
        <v>0</v>
      </c>
      <c r="EN1493" s="416">
        <v>0</v>
      </c>
      <c r="EO1493" s="416">
        <v>0</v>
      </c>
      <c r="EP1493" s="416">
        <v>0</v>
      </c>
      <c r="EQ1493" s="416">
        <v>0</v>
      </c>
      <c r="ER1493" s="416">
        <v>0</v>
      </c>
      <c r="ES1493" s="416">
        <v>0</v>
      </c>
      <c r="ET1493" s="416">
        <v>0</v>
      </c>
      <c r="EU1493" s="416">
        <v>0</v>
      </c>
      <c r="EV1493" s="416">
        <v>50</v>
      </c>
      <c r="EW1493" s="416">
        <v>1</v>
      </c>
      <c r="EX1493" s="416">
        <v>2</v>
      </c>
      <c r="EY1493" s="416">
        <v>2</v>
      </c>
      <c r="EZ1493" s="416">
        <v>1</v>
      </c>
      <c r="FA1493" s="416">
        <v>0</v>
      </c>
      <c r="FB1493" s="416">
        <v>0</v>
      </c>
      <c r="FC1493" s="416">
        <v>0</v>
      </c>
      <c r="FD1493" s="416">
        <v>0</v>
      </c>
      <c r="FE1493" s="416">
        <v>6</v>
      </c>
      <c r="FF1493" s="416">
        <v>100</v>
      </c>
      <c r="FG1493" s="416">
        <v>0</v>
      </c>
      <c r="FH1493" s="416">
        <v>0</v>
      </c>
      <c r="FI1493" s="416">
        <v>0</v>
      </c>
      <c r="FJ1493" s="416">
        <v>0</v>
      </c>
      <c r="FK1493" s="416">
        <v>0</v>
      </c>
      <c r="FL1493" s="416">
        <v>0</v>
      </c>
      <c r="FM1493" s="416">
        <v>0</v>
      </c>
      <c r="FN1493" s="416">
        <v>0</v>
      </c>
      <c r="FO1493" s="416">
        <v>0</v>
      </c>
      <c r="FP1493" s="416">
        <v>0</v>
      </c>
      <c r="FQ1493" s="416">
        <v>0</v>
      </c>
      <c r="FR1493" s="416">
        <v>0</v>
      </c>
      <c r="FS1493" s="416">
        <v>0</v>
      </c>
      <c r="FT1493" s="416">
        <v>0</v>
      </c>
      <c r="FU1493" s="416">
        <v>0</v>
      </c>
      <c r="FV1493" s="416">
        <v>0</v>
      </c>
      <c r="FW1493" s="416">
        <v>0</v>
      </c>
      <c r="FX1493" s="416">
        <v>0</v>
      </c>
      <c r="FY1493" s="416">
        <v>0</v>
      </c>
      <c r="FZ1493" s="416">
        <v>7</v>
      </c>
      <c r="GA1493" s="416">
        <v>32</v>
      </c>
      <c r="GB1493" s="416">
        <v>40</v>
      </c>
      <c r="GC1493" s="416">
        <v>38</v>
      </c>
      <c r="GD1493" s="416">
        <v>19</v>
      </c>
      <c r="GE1493" s="416">
        <v>14</v>
      </c>
      <c r="GF1493" s="416">
        <v>22</v>
      </c>
      <c r="GG1493" s="416">
        <v>9</v>
      </c>
      <c r="GH1493" s="416">
        <v>181</v>
      </c>
    </row>
    <row r="1494" spans="1:190" x14ac:dyDescent="0.2">
      <c r="A1494" s="150" t="s">
        <v>422</v>
      </c>
      <c r="B1494" s="151" t="s">
        <v>276</v>
      </c>
      <c r="C1494" s="152" t="s">
        <v>279</v>
      </c>
      <c r="D1494" s="404" t="s">
        <v>421</v>
      </c>
      <c r="E1494" s="416">
        <v>0</v>
      </c>
      <c r="F1494" s="416">
        <v>660</v>
      </c>
      <c r="G1494" s="416">
        <v>220</v>
      </c>
      <c r="H1494" s="416">
        <v>183</v>
      </c>
      <c r="I1494" s="416">
        <v>59</v>
      </c>
      <c r="J1494" s="416">
        <v>32</v>
      </c>
      <c r="K1494" s="416">
        <v>13</v>
      </c>
      <c r="L1494" s="416">
        <v>7</v>
      </c>
      <c r="M1494" s="416">
        <v>2</v>
      </c>
      <c r="N1494" s="416">
        <v>1176</v>
      </c>
      <c r="O1494" s="416">
        <v>10</v>
      </c>
      <c r="P1494" s="416">
        <v>0</v>
      </c>
      <c r="Q1494" s="416">
        <v>0</v>
      </c>
      <c r="R1494" s="416">
        <v>0</v>
      </c>
      <c r="S1494" s="416">
        <v>0</v>
      </c>
      <c r="T1494" s="416">
        <v>0</v>
      </c>
      <c r="U1494" s="416">
        <v>0</v>
      </c>
      <c r="V1494" s="416">
        <v>0</v>
      </c>
      <c r="W1494" s="416">
        <v>0</v>
      </c>
      <c r="X1494" s="416">
        <v>0</v>
      </c>
      <c r="Y1494" s="416">
        <v>25</v>
      </c>
      <c r="Z1494" s="416">
        <v>22</v>
      </c>
      <c r="AA1494" s="416">
        <v>10</v>
      </c>
      <c r="AB1494" s="416">
        <v>10</v>
      </c>
      <c r="AC1494" s="416">
        <v>7</v>
      </c>
      <c r="AD1494" s="416">
        <v>3</v>
      </c>
      <c r="AE1494" s="416">
        <v>1</v>
      </c>
      <c r="AF1494" s="416">
        <v>0</v>
      </c>
      <c r="AG1494" s="416">
        <v>0</v>
      </c>
      <c r="AH1494" s="416">
        <v>53</v>
      </c>
      <c r="AI1494" s="416">
        <v>50</v>
      </c>
      <c r="AJ1494" s="416">
        <v>0</v>
      </c>
      <c r="AK1494" s="416">
        <v>0</v>
      </c>
      <c r="AL1494" s="416">
        <v>0</v>
      </c>
      <c r="AM1494" s="416">
        <v>0</v>
      </c>
      <c r="AN1494" s="416">
        <v>0</v>
      </c>
      <c r="AO1494" s="416">
        <v>0</v>
      </c>
      <c r="AP1494" s="416">
        <v>0</v>
      </c>
      <c r="AQ1494" s="416">
        <v>0</v>
      </c>
      <c r="AR1494" s="416">
        <v>0</v>
      </c>
      <c r="AS1494" s="416">
        <v>100</v>
      </c>
      <c r="AT1494" s="416">
        <v>104</v>
      </c>
      <c r="AU1494" s="416">
        <v>30</v>
      </c>
      <c r="AV1494" s="416">
        <v>25</v>
      </c>
      <c r="AW1494" s="416">
        <v>5</v>
      </c>
      <c r="AX1494" s="416">
        <v>2</v>
      </c>
      <c r="AY1494" s="416">
        <v>1</v>
      </c>
      <c r="AZ1494" s="416">
        <v>0</v>
      </c>
      <c r="BA1494" s="416">
        <v>0</v>
      </c>
      <c r="BB1494" s="416">
        <v>167</v>
      </c>
      <c r="BC1494" s="416">
        <v>0</v>
      </c>
      <c r="BD1494" s="416">
        <v>0</v>
      </c>
      <c r="BE1494" s="416">
        <v>0</v>
      </c>
      <c r="BF1494" s="416">
        <v>0</v>
      </c>
      <c r="BG1494" s="416">
        <v>0</v>
      </c>
      <c r="BH1494" s="416">
        <v>0</v>
      </c>
      <c r="BI1494" s="416">
        <v>0</v>
      </c>
      <c r="BJ1494" s="416">
        <v>0</v>
      </c>
      <c r="BK1494" s="416">
        <v>0</v>
      </c>
      <c r="BL1494" s="416">
        <v>0</v>
      </c>
      <c r="BM1494" s="416">
        <v>126</v>
      </c>
      <c r="BN1494" s="416">
        <v>40</v>
      </c>
      <c r="BO1494" s="416">
        <v>35</v>
      </c>
      <c r="BP1494" s="416">
        <v>12</v>
      </c>
      <c r="BQ1494" s="416">
        <v>5</v>
      </c>
      <c r="BR1494" s="416">
        <v>2</v>
      </c>
      <c r="BS1494" s="416">
        <v>0</v>
      </c>
      <c r="BT1494" s="416">
        <v>0</v>
      </c>
      <c r="BU1494" s="416">
        <v>220</v>
      </c>
      <c r="BV1494" s="416">
        <v>786</v>
      </c>
      <c r="BW1494" s="416">
        <v>260</v>
      </c>
      <c r="BX1494" s="416">
        <v>218</v>
      </c>
      <c r="BY1494" s="416">
        <v>71</v>
      </c>
      <c r="BZ1494" s="416">
        <v>37</v>
      </c>
      <c r="CA1494" s="416">
        <v>15</v>
      </c>
      <c r="CB1494" s="416">
        <v>7</v>
      </c>
      <c r="CC1494" s="416">
        <v>2</v>
      </c>
      <c r="CD1494" s="416">
        <v>1396</v>
      </c>
      <c r="CE1494" s="416">
        <v>10</v>
      </c>
      <c r="CF1494" s="416">
        <v>0</v>
      </c>
      <c r="CG1494" s="416">
        <v>0</v>
      </c>
      <c r="CH1494" s="416">
        <v>0</v>
      </c>
      <c r="CI1494" s="416">
        <v>0</v>
      </c>
      <c r="CJ1494" s="416">
        <v>0</v>
      </c>
      <c r="CK1494" s="416">
        <v>0</v>
      </c>
      <c r="CL1494" s="416">
        <v>0</v>
      </c>
      <c r="CM1494" s="416">
        <v>0</v>
      </c>
      <c r="CN1494" s="416">
        <v>0</v>
      </c>
      <c r="CO1494" s="416">
        <v>25</v>
      </c>
      <c r="CP1494" s="416">
        <v>0</v>
      </c>
      <c r="CQ1494" s="416">
        <v>0</v>
      </c>
      <c r="CR1494" s="416">
        <v>0</v>
      </c>
      <c r="CS1494" s="416">
        <v>0</v>
      </c>
      <c r="CT1494" s="416">
        <v>0</v>
      </c>
      <c r="CU1494" s="416">
        <v>0</v>
      </c>
      <c r="CV1494" s="416">
        <v>0</v>
      </c>
      <c r="CW1494" s="416">
        <v>0</v>
      </c>
      <c r="CX1494" s="416">
        <v>0</v>
      </c>
      <c r="CY1494" s="416">
        <v>50</v>
      </c>
      <c r="CZ1494" s="416">
        <v>147</v>
      </c>
      <c r="DA1494" s="416">
        <v>59</v>
      </c>
      <c r="DB1494" s="416">
        <v>60</v>
      </c>
      <c r="DC1494" s="416">
        <v>17</v>
      </c>
      <c r="DD1494" s="416">
        <v>11</v>
      </c>
      <c r="DE1494" s="416">
        <v>7</v>
      </c>
      <c r="DF1494" s="416">
        <v>7</v>
      </c>
      <c r="DG1494" s="416">
        <v>0</v>
      </c>
      <c r="DH1494" s="416">
        <v>308</v>
      </c>
      <c r="DI1494" s="416">
        <v>0</v>
      </c>
      <c r="DJ1494" s="416">
        <v>0</v>
      </c>
      <c r="DK1494" s="416">
        <v>0</v>
      </c>
      <c r="DL1494" s="416">
        <v>0</v>
      </c>
      <c r="DM1494" s="416">
        <v>0</v>
      </c>
      <c r="DN1494" s="416">
        <v>0</v>
      </c>
      <c r="DO1494" s="416">
        <v>0</v>
      </c>
      <c r="DP1494" s="416">
        <v>0</v>
      </c>
      <c r="DQ1494" s="416">
        <v>0</v>
      </c>
      <c r="DR1494" s="416">
        <v>0</v>
      </c>
      <c r="DS1494" s="416">
        <v>147</v>
      </c>
      <c r="DT1494" s="416">
        <v>59</v>
      </c>
      <c r="DU1494" s="416">
        <v>60</v>
      </c>
      <c r="DV1494" s="416">
        <v>17</v>
      </c>
      <c r="DW1494" s="416">
        <v>11</v>
      </c>
      <c r="DX1494" s="416">
        <v>7</v>
      </c>
      <c r="DY1494" s="416">
        <v>7</v>
      </c>
      <c r="DZ1494" s="416">
        <v>0</v>
      </c>
      <c r="EA1494" s="416">
        <v>308</v>
      </c>
      <c r="EB1494" s="416">
        <v>0</v>
      </c>
      <c r="EC1494" s="416">
        <v>0</v>
      </c>
      <c r="ED1494" s="416">
        <v>0</v>
      </c>
      <c r="EE1494" s="416">
        <v>0</v>
      </c>
      <c r="EF1494" s="416">
        <v>0</v>
      </c>
      <c r="EG1494" s="416">
        <v>0</v>
      </c>
      <c r="EH1494" s="416">
        <v>0</v>
      </c>
      <c r="EI1494" s="416">
        <v>0</v>
      </c>
      <c r="EJ1494" s="416">
        <v>0</v>
      </c>
      <c r="EK1494" s="416">
        <v>0</v>
      </c>
      <c r="EL1494" s="416">
        <v>10</v>
      </c>
      <c r="EM1494" s="416">
        <v>802</v>
      </c>
      <c r="EN1494" s="416">
        <v>254</v>
      </c>
      <c r="EO1494" s="416">
        <v>284</v>
      </c>
      <c r="EP1494" s="416">
        <v>88</v>
      </c>
      <c r="EQ1494" s="416">
        <v>37</v>
      </c>
      <c r="ER1494" s="416">
        <v>20</v>
      </c>
      <c r="ES1494" s="416">
        <v>10</v>
      </c>
      <c r="ET1494" s="416">
        <v>2</v>
      </c>
      <c r="EU1494" s="416">
        <v>1497</v>
      </c>
      <c r="EV1494" s="416">
        <v>50</v>
      </c>
      <c r="EW1494" s="416">
        <v>17</v>
      </c>
      <c r="EX1494" s="416">
        <v>1</v>
      </c>
      <c r="EY1494" s="416">
        <v>4</v>
      </c>
      <c r="EZ1494" s="416">
        <v>2</v>
      </c>
      <c r="FA1494" s="416">
        <v>1</v>
      </c>
      <c r="FB1494" s="416">
        <v>0</v>
      </c>
      <c r="FC1494" s="416">
        <v>0</v>
      </c>
      <c r="FD1494" s="416">
        <v>0</v>
      </c>
      <c r="FE1494" s="416">
        <v>25</v>
      </c>
      <c r="FF1494" s="416">
        <v>100</v>
      </c>
      <c r="FG1494" s="416">
        <v>0</v>
      </c>
      <c r="FH1494" s="416">
        <v>0</v>
      </c>
      <c r="FI1494" s="416">
        <v>0</v>
      </c>
      <c r="FJ1494" s="416">
        <v>0</v>
      </c>
      <c r="FK1494" s="416">
        <v>0</v>
      </c>
      <c r="FL1494" s="416">
        <v>0</v>
      </c>
      <c r="FM1494" s="416">
        <v>0</v>
      </c>
      <c r="FN1494" s="416">
        <v>0</v>
      </c>
      <c r="FO1494" s="416">
        <v>0</v>
      </c>
      <c r="FP1494" s="416">
        <v>0</v>
      </c>
      <c r="FQ1494" s="416">
        <v>0</v>
      </c>
      <c r="FR1494" s="416">
        <v>0</v>
      </c>
      <c r="FS1494" s="416">
        <v>0</v>
      </c>
      <c r="FT1494" s="416">
        <v>0</v>
      </c>
      <c r="FU1494" s="416">
        <v>0</v>
      </c>
      <c r="FV1494" s="416">
        <v>0</v>
      </c>
      <c r="FW1494" s="416">
        <v>0</v>
      </c>
      <c r="FX1494" s="416">
        <v>0</v>
      </c>
      <c r="FY1494" s="416">
        <v>0</v>
      </c>
      <c r="FZ1494" s="416">
        <v>819</v>
      </c>
      <c r="GA1494" s="416">
        <v>255</v>
      </c>
      <c r="GB1494" s="416">
        <v>288</v>
      </c>
      <c r="GC1494" s="416">
        <v>90</v>
      </c>
      <c r="GD1494" s="416">
        <v>38</v>
      </c>
      <c r="GE1494" s="416">
        <v>20</v>
      </c>
      <c r="GF1494" s="416">
        <v>10</v>
      </c>
      <c r="GG1494" s="416">
        <v>2</v>
      </c>
      <c r="GH1494" s="416">
        <v>1522</v>
      </c>
    </row>
    <row r="1495" spans="1:190" x14ac:dyDescent="0.2">
      <c r="A1495" s="150" t="s">
        <v>424</v>
      </c>
      <c r="B1495" s="151" t="s">
        <v>276</v>
      </c>
      <c r="C1495" s="152" t="s">
        <v>279</v>
      </c>
      <c r="D1495" s="404" t="s">
        <v>423</v>
      </c>
      <c r="E1495" s="416">
        <v>0</v>
      </c>
      <c r="F1495" s="416">
        <v>198</v>
      </c>
      <c r="G1495" s="416">
        <v>159</v>
      </c>
      <c r="H1495" s="416">
        <v>94</v>
      </c>
      <c r="I1495" s="416">
        <v>61</v>
      </c>
      <c r="J1495" s="416">
        <v>40</v>
      </c>
      <c r="K1495" s="416">
        <v>30</v>
      </c>
      <c r="L1495" s="416">
        <v>17</v>
      </c>
      <c r="M1495" s="416">
        <v>3</v>
      </c>
      <c r="N1495" s="416">
        <v>602</v>
      </c>
      <c r="O1495" s="416">
        <v>10</v>
      </c>
      <c r="P1495" s="416">
        <v>0</v>
      </c>
      <c r="Q1495" s="416">
        <v>0</v>
      </c>
      <c r="R1495" s="416">
        <v>0</v>
      </c>
      <c r="S1495" s="416">
        <v>0</v>
      </c>
      <c r="T1495" s="416">
        <v>0</v>
      </c>
      <c r="U1495" s="416">
        <v>0</v>
      </c>
      <c r="V1495" s="416">
        <v>0</v>
      </c>
      <c r="W1495" s="416">
        <v>0</v>
      </c>
      <c r="X1495" s="416">
        <v>0</v>
      </c>
      <c r="Y1495" s="416">
        <v>25</v>
      </c>
      <c r="Z1495" s="416">
        <v>0</v>
      </c>
      <c r="AA1495" s="416">
        <v>0</v>
      </c>
      <c r="AB1495" s="416">
        <v>0</v>
      </c>
      <c r="AC1495" s="416">
        <v>0</v>
      </c>
      <c r="AD1495" s="416">
        <v>0</v>
      </c>
      <c r="AE1495" s="416">
        <v>0</v>
      </c>
      <c r="AF1495" s="416">
        <v>0</v>
      </c>
      <c r="AG1495" s="416">
        <v>0</v>
      </c>
      <c r="AH1495" s="416">
        <v>0</v>
      </c>
      <c r="AI1495" s="416">
        <v>50</v>
      </c>
      <c r="AJ1495" s="416">
        <v>0</v>
      </c>
      <c r="AK1495" s="416">
        <v>0</v>
      </c>
      <c r="AL1495" s="416">
        <v>0</v>
      </c>
      <c r="AM1495" s="416">
        <v>0</v>
      </c>
      <c r="AN1495" s="416">
        <v>0</v>
      </c>
      <c r="AO1495" s="416">
        <v>0</v>
      </c>
      <c r="AP1495" s="416">
        <v>0</v>
      </c>
      <c r="AQ1495" s="416">
        <v>0</v>
      </c>
      <c r="AR1495" s="416">
        <v>0</v>
      </c>
      <c r="AS1495" s="416">
        <v>100</v>
      </c>
      <c r="AT1495" s="416">
        <v>0</v>
      </c>
      <c r="AU1495" s="416">
        <v>0</v>
      </c>
      <c r="AV1495" s="416">
        <v>0</v>
      </c>
      <c r="AW1495" s="416">
        <v>0</v>
      </c>
      <c r="AX1495" s="416">
        <v>0</v>
      </c>
      <c r="AY1495" s="416">
        <v>0</v>
      </c>
      <c r="AZ1495" s="416">
        <v>0</v>
      </c>
      <c r="BA1495" s="416">
        <v>0</v>
      </c>
      <c r="BB1495" s="416">
        <v>0</v>
      </c>
      <c r="BC1495" s="416">
        <v>0</v>
      </c>
      <c r="BD1495" s="416">
        <v>0</v>
      </c>
      <c r="BE1495" s="416">
        <v>0</v>
      </c>
      <c r="BF1495" s="416">
        <v>0</v>
      </c>
      <c r="BG1495" s="416">
        <v>0</v>
      </c>
      <c r="BH1495" s="416">
        <v>0</v>
      </c>
      <c r="BI1495" s="416">
        <v>0</v>
      </c>
      <c r="BJ1495" s="416">
        <v>0</v>
      </c>
      <c r="BK1495" s="416">
        <v>0</v>
      </c>
      <c r="BL1495" s="416">
        <v>0</v>
      </c>
      <c r="BM1495" s="416">
        <v>0</v>
      </c>
      <c r="BN1495" s="416">
        <v>0</v>
      </c>
      <c r="BO1495" s="416">
        <v>0</v>
      </c>
      <c r="BP1495" s="416">
        <v>0</v>
      </c>
      <c r="BQ1495" s="416">
        <v>0</v>
      </c>
      <c r="BR1495" s="416">
        <v>0</v>
      </c>
      <c r="BS1495" s="416">
        <v>0</v>
      </c>
      <c r="BT1495" s="416">
        <v>0</v>
      </c>
      <c r="BU1495" s="416">
        <v>0</v>
      </c>
      <c r="BV1495" s="416">
        <v>198</v>
      </c>
      <c r="BW1495" s="416">
        <v>159</v>
      </c>
      <c r="BX1495" s="416">
        <v>94</v>
      </c>
      <c r="BY1495" s="416">
        <v>61</v>
      </c>
      <c r="BZ1495" s="416">
        <v>40</v>
      </c>
      <c r="CA1495" s="416">
        <v>30</v>
      </c>
      <c r="CB1495" s="416">
        <v>17</v>
      </c>
      <c r="CC1495" s="416">
        <v>3</v>
      </c>
      <c r="CD1495" s="416">
        <v>602</v>
      </c>
      <c r="CE1495" s="416">
        <v>10</v>
      </c>
      <c r="CF1495" s="416">
        <v>0</v>
      </c>
      <c r="CG1495" s="416">
        <v>0</v>
      </c>
      <c r="CH1495" s="416">
        <v>0</v>
      </c>
      <c r="CI1495" s="416">
        <v>0</v>
      </c>
      <c r="CJ1495" s="416">
        <v>0</v>
      </c>
      <c r="CK1495" s="416">
        <v>0</v>
      </c>
      <c r="CL1495" s="416">
        <v>0</v>
      </c>
      <c r="CM1495" s="416">
        <v>0</v>
      </c>
      <c r="CN1495" s="416">
        <v>0</v>
      </c>
      <c r="CO1495" s="416">
        <v>25</v>
      </c>
      <c r="CP1495" s="416">
        <v>0</v>
      </c>
      <c r="CQ1495" s="416">
        <v>0</v>
      </c>
      <c r="CR1495" s="416">
        <v>0</v>
      </c>
      <c r="CS1495" s="416">
        <v>0</v>
      </c>
      <c r="CT1495" s="416">
        <v>0</v>
      </c>
      <c r="CU1495" s="416">
        <v>0</v>
      </c>
      <c r="CV1495" s="416">
        <v>0</v>
      </c>
      <c r="CW1495" s="416">
        <v>0</v>
      </c>
      <c r="CX1495" s="416">
        <v>0</v>
      </c>
      <c r="CY1495" s="416">
        <v>50</v>
      </c>
      <c r="CZ1495" s="416">
        <v>40</v>
      </c>
      <c r="DA1495" s="416">
        <v>16</v>
      </c>
      <c r="DB1495" s="416">
        <v>24</v>
      </c>
      <c r="DC1495" s="416">
        <v>11</v>
      </c>
      <c r="DD1495" s="416">
        <v>5</v>
      </c>
      <c r="DE1495" s="416">
        <v>2</v>
      </c>
      <c r="DF1495" s="416">
        <v>5</v>
      </c>
      <c r="DG1495" s="416">
        <v>0</v>
      </c>
      <c r="DH1495" s="416">
        <v>103</v>
      </c>
      <c r="DI1495" s="416">
        <v>0</v>
      </c>
      <c r="DJ1495" s="416">
        <v>0</v>
      </c>
      <c r="DK1495" s="416">
        <v>0</v>
      </c>
      <c r="DL1495" s="416">
        <v>0</v>
      </c>
      <c r="DM1495" s="416">
        <v>0</v>
      </c>
      <c r="DN1495" s="416">
        <v>0</v>
      </c>
      <c r="DO1495" s="416">
        <v>0</v>
      </c>
      <c r="DP1495" s="416">
        <v>0</v>
      </c>
      <c r="DQ1495" s="416">
        <v>0</v>
      </c>
      <c r="DR1495" s="416">
        <v>0</v>
      </c>
      <c r="DS1495" s="416">
        <v>40</v>
      </c>
      <c r="DT1495" s="416">
        <v>16</v>
      </c>
      <c r="DU1495" s="416">
        <v>24</v>
      </c>
      <c r="DV1495" s="416">
        <v>11</v>
      </c>
      <c r="DW1495" s="416">
        <v>5</v>
      </c>
      <c r="DX1495" s="416">
        <v>2</v>
      </c>
      <c r="DY1495" s="416">
        <v>5</v>
      </c>
      <c r="DZ1495" s="416">
        <v>0</v>
      </c>
      <c r="EA1495" s="416">
        <v>103</v>
      </c>
      <c r="EB1495" s="416">
        <v>0</v>
      </c>
      <c r="EC1495" s="416">
        <v>43</v>
      </c>
      <c r="ED1495" s="416">
        <v>43</v>
      </c>
      <c r="EE1495" s="416">
        <v>31</v>
      </c>
      <c r="EF1495" s="416">
        <v>21</v>
      </c>
      <c r="EG1495" s="416">
        <v>13</v>
      </c>
      <c r="EH1495" s="416">
        <v>10</v>
      </c>
      <c r="EI1495" s="416">
        <v>14</v>
      </c>
      <c r="EJ1495" s="416">
        <v>3</v>
      </c>
      <c r="EK1495" s="416">
        <v>178</v>
      </c>
      <c r="EL1495" s="416">
        <v>10</v>
      </c>
      <c r="EM1495" s="416">
        <v>0</v>
      </c>
      <c r="EN1495" s="416">
        <v>0</v>
      </c>
      <c r="EO1495" s="416">
        <v>0</v>
      </c>
      <c r="EP1495" s="416">
        <v>0</v>
      </c>
      <c r="EQ1495" s="416">
        <v>0</v>
      </c>
      <c r="ER1495" s="416">
        <v>0</v>
      </c>
      <c r="ES1495" s="416">
        <v>0</v>
      </c>
      <c r="ET1495" s="416">
        <v>0</v>
      </c>
      <c r="EU1495" s="416">
        <v>0</v>
      </c>
      <c r="EV1495" s="416">
        <v>50</v>
      </c>
      <c r="EW1495" s="416">
        <v>0</v>
      </c>
      <c r="EX1495" s="416">
        <v>3</v>
      </c>
      <c r="EY1495" s="416">
        <v>2</v>
      </c>
      <c r="EZ1495" s="416">
        <v>0</v>
      </c>
      <c r="FA1495" s="416">
        <v>1</v>
      </c>
      <c r="FB1495" s="416">
        <v>0</v>
      </c>
      <c r="FC1495" s="416">
        <v>0</v>
      </c>
      <c r="FD1495" s="416">
        <v>0</v>
      </c>
      <c r="FE1495" s="416">
        <v>6</v>
      </c>
      <c r="FF1495" s="416">
        <v>100</v>
      </c>
      <c r="FG1495" s="416">
        <v>0</v>
      </c>
      <c r="FH1495" s="416">
        <v>0</v>
      </c>
      <c r="FI1495" s="416">
        <v>0</v>
      </c>
      <c r="FJ1495" s="416">
        <v>0</v>
      </c>
      <c r="FK1495" s="416">
        <v>0</v>
      </c>
      <c r="FL1495" s="416">
        <v>0</v>
      </c>
      <c r="FM1495" s="416">
        <v>0</v>
      </c>
      <c r="FN1495" s="416">
        <v>0</v>
      </c>
      <c r="FO1495" s="416">
        <v>0</v>
      </c>
      <c r="FP1495" s="416">
        <v>0</v>
      </c>
      <c r="FQ1495" s="416">
        <v>0</v>
      </c>
      <c r="FR1495" s="416">
        <v>0</v>
      </c>
      <c r="FS1495" s="416">
        <v>0</v>
      </c>
      <c r="FT1495" s="416">
        <v>0</v>
      </c>
      <c r="FU1495" s="416">
        <v>0</v>
      </c>
      <c r="FV1495" s="416">
        <v>0</v>
      </c>
      <c r="FW1495" s="416">
        <v>0</v>
      </c>
      <c r="FX1495" s="416">
        <v>0</v>
      </c>
      <c r="FY1495" s="416">
        <v>0</v>
      </c>
      <c r="FZ1495" s="416">
        <v>43</v>
      </c>
      <c r="GA1495" s="416">
        <v>46</v>
      </c>
      <c r="GB1495" s="416">
        <v>33</v>
      </c>
      <c r="GC1495" s="416">
        <v>21</v>
      </c>
      <c r="GD1495" s="416">
        <v>14</v>
      </c>
      <c r="GE1495" s="416">
        <v>10</v>
      </c>
      <c r="GF1495" s="416">
        <v>14</v>
      </c>
      <c r="GG1495" s="416">
        <v>3</v>
      </c>
      <c r="GH1495" s="416">
        <v>184</v>
      </c>
    </row>
    <row r="1496" spans="1:190" x14ac:dyDescent="0.2">
      <c r="A1496" s="150" t="s">
        <v>425</v>
      </c>
      <c r="B1496" s="151" t="s">
        <v>284</v>
      </c>
      <c r="C1496" s="152" t="s">
        <v>283</v>
      </c>
      <c r="D1496" s="404" t="s">
        <v>296</v>
      </c>
      <c r="E1496" s="416">
        <v>0</v>
      </c>
      <c r="F1496" s="416">
        <v>825</v>
      </c>
      <c r="G1496" s="416">
        <v>432</v>
      </c>
      <c r="H1496" s="416">
        <v>241</v>
      </c>
      <c r="I1496" s="416">
        <v>166</v>
      </c>
      <c r="J1496" s="416">
        <v>94</v>
      </c>
      <c r="K1496" s="416">
        <v>49</v>
      </c>
      <c r="L1496" s="416">
        <v>31</v>
      </c>
      <c r="M1496" s="416">
        <v>3</v>
      </c>
      <c r="N1496" s="416">
        <v>1841</v>
      </c>
      <c r="O1496" s="416">
        <v>10</v>
      </c>
      <c r="P1496" s="416">
        <v>0</v>
      </c>
      <c r="Q1496" s="416">
        <v>0</v>
      </c>
      <c r="R1496" s="416">
        <v>0</v>
      </c>
      <c r="S1496" s="416">
        <v>0</v>
      </c>
      <c r="T1496" s="416">
        <v>0</v>
      </c>
      <c r="U1496" s="416">
        <v>0</v>
      </c>
      <c r="V1496" s="416">
        <v>0</v>
      </c>
      <c r="W1496" s="416">
        <v>0</v>
      </c>
      <c r="X1496" s="416">
        <v>0</v>
      </c>
      <c r="Y1496" s="416">
        <v>25</v>
      </c>
      <c r="Z1496" s="416">
        <v>0</v>
      </c>
      <c r="AA1496" s="416">
        <v>0</v>
      </c>
      <c r="AB1496" s="416">
        <v>0</v>
      </c>
      <c r="AC1496" s="416">
        <v>0</v>
      </c>
      <c r="AD1496" s="416">
        <v>0</v>
      </c>
      <c r="AE1496" s="416">
        <v>0</v>
      </c>
      <c r="AF1496" s="416">
        <v>0</v>
      </c>
      <c r="AG1496" s="416">
        <v>0</v>
      </c>
      <c r="AH1496" s="416">
        <v>0</v>
      </c>
      <c r="AI1496" s="416">
        <v>50</v>
      </c>
      <c r="AJ1496" s="416">
        <v>0</v>
      </c>
      <c r="AK1496" s="416">
        <v>0</v>
      </c>
      <c r="AL1496" s="416">
        <v>0</v>
      </c>
      <c r="AM1496" s="416">
        <v>0</v>
      </c>
      <c r="AN1496" s="416">
        <v>0</v>
      </c>
      <c r="AO1496" s="416">
        <v>0</v>
      </c>
      <c r="AP1496" s="416">
        <v>0</v>
      </c>
      <c r="AQ1496" s="416">
        <v>0</v>
      </c>
      <c r="AR1496" s="416">
        <v>0</v>
      </c>
      <c r="AS1496" s="416">
        <v>100</v>
      </c>
      <c r="AT1496" s="416">
        <v>592</v>
      </c>
      <c r="AU1496" s="416">
        <v>318</v>
      </c>
      <c r="AV1496" s="416">
        <v>190</v>
      </c>
      <c r="AW1496" s="416">
        <v>136</v>
      </c>
      <c r="AX1496" s="416">
        <v>71</v>
      </c>
      <c r="AY1496" s="416">
        <v>32</v>
      </c>
      <c r="AZ1496" s="416">
        <v>15</v>
      </c>
      <c r="BA1496" s="416">
        <v>3</v>
      </c>
      <c r="BB1496" s="416">
        <v>1357</v>
      </c>
      <c r="BC1496" s="416">
        <v>0</v>
      </c>
      <c r="BD1496" s="416">
        <v>0</v>
      </c>
      <c r="BE1496" s="416">
        <v>0</v>
      </c>
      <c r="BF1496" s="416">
        <v>0</v>
      </c>
      <c r="BG1496" s="416">
        <v>0</v>
      </c>
      <c r="BH1496" s="416">
        <v>0</v>
      </c>
      <c r="BI1496" s="416">
        <v>0</v>
      </c>
      <c r="BJ1496" s="416">
        <v>0</v>
      </c>
      <c r="BK1496" s="416">
        <v>0</v>
      </c>
      <c r="BL1496" s="416">
        <v>0</v>
      </c>
      <c r="BM1496" s="416">
        <v>592</v>
      </c>
      <c r="BN1496" s="416">
        <v>318</v>
      </c>
      <c r="BO1496" s="416">
        <v>190</v>
      </c>
      <c r="BP1496" s="416">
        <v>136</v>
      </c>
      <c r="BQ1496" s="416">
        <v>71</v>
      </c>
      <c r="BR1496" s="416">
        <v>32</v>
      </c>
      <c r="BS1496" s="416">
        <v>15</v>
      </c>
      <c r="BT1496" s="416">
        <v>3</v>
      </c>
      <c r="BU1496" s="416">
        <v>1357</v>
      </c>
      <c r="BV1496" s="416">
        <v>1417</v>
      </c>
      <c r="BW1496" s="416">
        <v>750</v>
      </c>
      <c r="BX1496" s="416">
        <v>431</v>
      </c>
      <c r="BY1496" s="416">
        <v>302</v>
      </c>
      <c r="BZ1496" s="416">
        <v>165</v>
      </c>
      <c r="CA1496" s="416">
        <v>81</v>
      </c>
      <c r="CB1496" s="416">
        <v>46</v>
      </c>
      <c r="CC1496" s="416">
        <v>6</v>
      </c>
      <c r="CD1496" s="416">
        <v>3198</v>
      </c>
      <c r="CE1496" s="416">
        <v>10</v>
      </c>
      <c r="CF1496" s="416">
        <v>0</v>
      </c>
      <c r="CG1496" s="416">
        <v>0</v>
      </c>
      <c r="CH1496" s="416">
        <v>0</v>
      </c>
      <c r="CI1496" s="416">
        <v>0</v>
      </c>
      <c r="CJ1496" s="416">
        <v>0</v>
      </c>
      <c r="CK1496" s="416">
        <v>0</v>
      </c>
      <c r="CL1496" s="416">
        <v>0</v>
      </c>
      <c r="CM1496" s="416">
        <v>0</v>
      </c>
      <c r="CN1496" s="416">
        <v>0</v>
      </c>
      <c r="CO1496" s="416">
        <v>25</v>
      </c>
      <c r="CP1496" s="416">
        <v>0</v>
      </c>
      <c r="CQ1496" s="416">
        <v>0</v>
      </c>
      <c r="CR1496" s="416">
        <v>0</v>
      </c>
      <c r="CS1496" s="416">
        <v>0</v>
      </c>
      <c r="CT1496" s="416">
        <v>0</v>
      </c>
      <c r="CU1496" s="416">
        <v>0</v>
      </c>
      <c r="CV1496" s="416">
        <v>0</v>
      </c>
      <c r="CW1496" s="416">
        <v>0</v>
      </c>
      <c r="CX1496" s="416">
        <v>0</v>
      </c>
      <c r="CY1496" s="416">
        <v>50</v>
      </c>
      <c r="CZ1496" s="416">
        <v>257</v>
      </c>
      <c r="DA1496" s="416">
        <v>121</v>
      </c>
      <c r="DB1496" s="416">
        <v>62</v>
      </c>
      <c r="DC1496" s="416">
        <v>45</v>
      </c>
      <c r="DD1496" s="416">
        <v>17</v>
      </c>
      <c r="DE1496" s="416">
        <v>14</v>
      </c>
      <c r="DF1496" s="416">
        <v>9</v>
      </c>
      <c r="DG1496" s="416">
        <v>1</v>
      </c>
      <c r="DH1496" s="416">
        <v>526</v>
      </c>
      <c r="DI1496" s="416">
        <v>0</v>
      </c>
      <c r="DJ1496" s="416">
        <v>0</v>
      </c>
      <c r="DK1496" s="416">
        <v>0</v>
      </c>
      <c r="DL1496" s="416">
        <v>0</v>
      </c>
      <c r="DM1496" s="416">
        <v>0</v>
      </c>
      <c r="DN1496" s="416">
        <v>0</v>
      </c>
      <c r="DO1496" s="416">
        <v>0</v>
      </c>
      <c r="DP1496" s="416">
        <v>0</v>
      </c>
      <c r="DQ1496" s="416">
        <v>0</v>
      </c>
      <c r="DR1496" s="416">
        <v>0</v>
      </c>
      <c r="DS1496" s="416">
        <v>257</v>
      </c>
      <c r="DT1496" s="416">
        <v>121</v>
      </c>
      <c r="DU1496" s="416">
        <v>62</v>
      </c>
      <c r="DV1496" s="416">
        <v>45</v>
      </c>
      <c r="DW1496" s="416">
        <v>17</v>
      </c>
      <c r="DX1496" s="416">
        <v>14</v>
      </c>
      <c r="DY1496" s="416">
        <v>9</v>
      </c>
      <c r="DZ1496" s="416">
        <v>1</v>
      </c>
      <c r="EA1496" s="416">
        <v>526</v>
      </c>
      <c r="EB1496" s="416">
        <v>0</v>
      </c>
      <c r="EC1496" s="416">
        <v>647</v>
      </c>
      <c r="ED1496" s="416">
        <v>444</v>
      </c>
      <c r="EE1496" s="416">
        <v>352</v>
      </c>
      <c r="EF1496" s="416">
        <v>204</v>
      </c>
      <c r="EG1496" s="416">
        <v>93</v>
      </c>
      <c r="EH1496" s="416">
        <v>41</v>
      </c>
      <c r="EI1496" s="416">
        <v>21</v>
      </c>
      <c r="EJ1496" s="416">
        <v>9</v>
      </c>
      <c r="EK1496" s="416">
        <v>1811</v>
      </c>
      <c r="EL1496" s="416">
        <v>10</v>
      </c>
      <c r="EM1496" s="416">
        <v>0</v>
      </c>
      <c r="EN1496" s="416">
        <v>0</v>
      </c>
      <c r="EO1496" s="416">
        <v>0</v>
      </c>
      <c r="EP1496" s="416">
        <v>0</v>
      </c>
      <c r="EQ1496" s="416">
        <v>0</v>
      </c>
      <c r="ER1496" s="416">
        <v>0</v>
      </c>
      <c r="ES1496" s="416">
        <v>0</v>
      </c>
      <c r="ET1496" s="416">
        <v>0</v>
      </c>
      <c r="EU1496" s="416">
        <v>0</v>
      </c>
      <c r="EV1496" s="416">
        <v>50</v>
      </c>
      <c r="EW1496" s="416">
        <v>6</v>
      </c>
      <c r="EX1496" s="416">
        <v>4</v>
      </c>
      <c r="EY1496" s="416">
        <v>5</v>
      </c>
      <c r="EZ1496" s="416">
        <v>4</v>
      </c>
      <c r="FA1496" s="416">
        <v>6</v>
      </c>
      <c r="FB1496" s="416">
        <v>4</v>
      </c>
      <c r="FC1496" s="416">
        <v>0</v>
      </c>
      <c r="FD1496" s="416">
        <v>0</v>
      </c>
      <c r="FE1496" s="416">
        <v>29</v>
      </c>
      <c r="FF1496" s="416">
        <v>100</v>
      </c>
      <c r="FG1496" s="416">
        <v>0</v>
      </c>
      <c r="FH1496" s="416">
        <v>0</v>
      </c>
      <c r="FI1496" s="416">
        <v>0</v>
      </c>
      <c r="FJ1496" s="416">
        <v>0</v>
      </c>
      <c r="FK1496" s="416">
        <v>0</v>
      </c>
      <c r="FL1496" s="416">
        <v>0</v>
      </c>
      <c r="FM1496" s="416">
        <v>0</v>
      </c>
      <c r="FN1496" s="416">
        <v>0</v>
      </c>
      <c r="FO1496" s="416">
        <v>0</v>
      </c>
      <c r="FP1496" s="416">
        <v>0</v>
      </c>
      <c r="FQ1496" s="416">
        <v>0</v>
      </c>
      <c r="FR1496" s="416">
        <v>0</v>
      </c>
      <c r="FS1496" s="416">
        <v>0</v>
      </c>
      <c r="FT1496" s="416">
        <v>0</v>
      </c>
      <c r="FU1496" s="416">
        <v>0</v>
      </c>
      <c r="FV1496" s="416">
        <v>0</v>
      </c>
      <c r="FW1496" s="416">
        <v>0</v>
      </c>
      <c r="FX1496" s="416">
        <v>0</v>
      </c>
      <c r="FY1496" s="416">
        <v>0</v>
      </c>
      <c r="FZ1496" s="416">
        <v>653</v>
      </c>
      <c r="GA1496" s="416">
        <v>448</v>
      </c>
      <c r="GB1496" s="416">
        <v>357</v>
      </c>
      <c r="GC1496" s="416">
        <v>208</v>
      </c>
      <c r="GD1496" s="416">
        <v>99</v>
      </c>
      <c r="GE1496" s="416">
        <v>45</v>
      </c>
      <c r="GF1496" s="416">
        <v>21</v>
      </c>
      <c r="GG1496" s="416">
        <v>9</v>
      </c>
      <c r="GH1496" s="416">
        <v>1840</v>
      </c>
    </row>
    <row r="1497" spans="1:190" x14ac:dyDescent="0.2">
      <c r="A1497" s="150" t="s">
        <v>427</v>
      </c>
      <c r="B1497" s="151" t="s">
        <v>276</v>
      </c>
      <c r="C1497" s="152" t="s">
        <v>286</v>
      </c>
      <c r="D1497" s="404" t="s">
        <v>426</v>
      </c>
      <c r="E1497" s="416">
        <v>0</v>
      </c>
      <c r="F1497" s="416">
        <v>257</v>
      </c>
      <c r="G1497" s="416">
        <v>102</v>
      </c>
      <c r="H1497" s="416">
        <v>80</v>
      </c>
      <c r="I1497" s="416">
        <v>52</v>
      </c>
      <c r="J1497" s="416">
        <v>41</v>
      </c>
      <c r="K1497" s="416">
        <v>13</v>
      </c>
      <c r="L1497" s="416">
        <v>22</v>
      </c>
      <c r="M1497" s="416">
        <v>3</v>
      </c>
      <c r="N1497" s="416">
        <v>570</v>
      </c>
      <c r="O1497" s="416">
        <v>10</v>
      </c>
      <c r="P1497" s="416">
        <v>0</v>
      </c>
      <c r="Q1497" s="416">
        <v>0</v>
      </c>
      <c r="R1497" s="416">
        <v>0</v>
      </c>
      <c r="S1497" s="416">
        <v>0</v>
      </c>
      <c r="T1497" s="416">
        <v>0</v>
      </c>
      <c r="U1497" s="416">
        <v>0</v>
      </c>
      <c r="V1497" s="416">
        <v>0</v>
      </c>
      <c r="W1497" s="416">
        <v>0</v>
      </c>
      <c r="X1497" s="416">
        <v>0</v>
      </c>
      <c r="Y1497" s="416">
        <v>25</v>
      </c>
      <c r="Z1497" s="416">
        <v>0</v>
      </c>
      <c r="AA1497" s="416">
        <v>0</v>
      </c>
      <c r="AB1497" s="416">
        <v>0</v>
      </c>
      <c r="AC1497" s="416">
        <v>0</v>
      </c>
      <c r="AD1497" s="416">
        <v>0</v>
      </c>
      <c r="AE1497" s="416">
        <v>0</v>
      </c>
      <c r="AF1497" s="416">
        <v>0</v>
      </c>
      <c r="AG1497" s="416">
        <v>0</v>
      </c>
      <c r="AH1497" s="416">
        <v>0</v>
      </c>
      <c r="AI1497" s="416">
        <v>50</v>
      </c>
      <c r="AJ1497" s="416">
        <v>0</v>
      </c>
      <c r="AK1497" s="416">
        <v>0</v>
      </c>
      <c r="AL1497" s="416">
        <v>0</v>
      </c>
      <c r="AM1497" s="416">
        <v>0</v>
      </c>
      <c r="AN1497" s="416">
        <v>0</v>
      </c>
      <c r="AO1497" s="416">
        <v>0</v>
      </c>
      <c r="AP1497" s="416">
        <v>0</v>
      </c>
      <c r="AQ1497" s="416">
        <v>0</v>
      </c>
      <c r="AR1497" s="416">
        <v>0</v>
      </c>
      <c r="AS1497" s="416">
        <v>100</v>
      </c>
      <c r="AT1497" s="416">
        <v>0</v>
      </c>
      <c r="AU1497" s="416">
        <v>0</v>
      </c>
      <c r="AV1497" s="416">
        <v>0</v>
      </c>
      <c r="AW1497" s="416">
        <v>0</v>
      </c>
      <c r="AX1497" s="416">
        <v>0</v>
      </c>
      <c r="AY1497" s="416">
        <v>0</v>
      </c>
      <c r="AZ1497" s="416">
        <v>0</v>
      </c>
      <c r="BA1497" s="416">
        <v>0</v>
      </c>
      <c r="BB1497" s="416">
        <v>0</v>
      </c>
      <c r="BC1497" s="416">
        <v>75</v>
      </c>
      <c r="BD1497" s="416">
        <v>215</v>
      </c>
      <c r="BE1497" s="416">
        <v>110</v>
      </c>
      <c r="BF1497" s="416">
        <v>66</v>
      </c>
      <c r="BG1497" s="416">
        <v>45</v>
      </c>
      <c r="BH1497" s="416">
        <v>15</v>
      </c>
      <c r="BI1497" s="416">
        <v>11</v>
      </c>
      <c r="BJ1497" s="416">
        <v>6</v>
      </c>
      <c r="BK1497" s="416">
        <v>0</v>
      </c>
      <c r="BL1497" s="416">
        <v>468</v>
      </c>
      <c r="BM1497" s="416">
        <v>215</v>
      </c>
      <c r="BN1497" s="416">
        <v>110</v>
      </c>
      <c r="BO1497" s="416">
        <v>66</v>
      </c>
      <c r="BP1497" s="416">
        <v>45</v>
      </c>
      <c r="BQ1497" s="416">
        <v>15</v>
      </c>
      <c r="BR1497" s="416">
        <v>11</v>
      </c>
      <c r="BS1497" s="416">
        <v>6</v>
      </c>
      <c r="BT1497" s="416">
        <v>0</v>
      </c>
      <c r="BU1497" s="416">
        <v>468</v>
      </c>
      <c r="BV1497" s="416">
        <v>472</v>
      </c>
      <c r="BW1497" s="416">
        <v>212</v>
      </c>
      <c r="BX1497" s="416">
        <v>146</v>
      </c>
      <c r="BY1497" s="416">
        <v>97</v>
      </c>
      <c r="BZ1497" s="416">
        <v>56</v>
      </c>
      <c r="CA1497" s="416">
        <v>24</v>
      </c>
      <c r="CB1497" s="416">
        <v>28</v>
      </c>
      <c r="CC1497" s="416">
        <v>3</v>
      </c>
      <c r="CD1497" s="416">
        <v>1038</v>
      </c>
      <c r="CE1497" s="416">
        <v>10</v>
      </c>
      <c r="CF1497" s="416">
        <v>0</v>
      </c>
      <c r="CG1497" s="416">
        <v>0</v>
      </c>
      <c r="CH1497" s="416">
        <v>0</v>
      </c>
      <c r="CI1497" s="416">
        <v>0</v>
      </c>
      <c r="CJ1497" s="416">
        <v>0</v>
      </c>
      <c r="CK1497" s="416">
        <v>0</v>
      </c>
      <c r="CL1497" s="416">
        <v>0</v>
      </c>
      <c r="CM1497" s="416">
        <v>0</v>
      </c>
      <c r="CN1497" s="416">
        <v>0</v>
      </c>
      <c r="CO1497" s="416">
        <v>25</v>
      </c>
      <c r="CP1497" s="416">
        <v>0</v>
      </c>
      <c r="CQ1497" s="416">
        <v>0</v>
      </c>
      <c r="CR1497" s="416">
        <v>0</v>
      </c>
      <c r="CS1497" s="416">
        <v>0</v>
      </c>
      <c r="CT1497" s="416">
        <v>0</v>
      </c>
      <c r="CU1497" s="416">
        <v>0</v>
      </c>
      <c r="CV1497" s="416">
        <v>0</v>
      </c>
      <c r="CW1497" s="416">
        <v>0</v>
      </c>
      <c r="CX1497" s="416">
        <v>0</v>
      </c>
      <c r="CY1497" s="416">
        <v>50</v>
      </c>
      <c r="CZ1497" s="416">
        <v>0</v>
      </c>
      <c r="DA1497" s="416">
        <v>0</v>
      </c>
      <c r="DB1497" s="416">
        <v>0</v>
      </c>
      <c r="DC1497" s="416">
        <v>0</v>
      </c>
      <c r="DD1497" s="416">
        <v>0</v>
      </c>
      <c r="DE1497" s="416">
        <v>0</v>
      </c>
      <c r="DF1497" s="416">
        <v>0</v>
      </c>
      <c r="DG1497" s="416">
        <v>0</v>
      </c>
      <c r="DH1497" s="416">
        <v>0</v>
      </c>
      <c r="DI1497" s="416">
        <v>0</v>
      </c>
      <c r="DJ1497" s="416">
        <v>0</v>
      </c>
      <c r="DK1497" s="416">
        <v>0</v>
      </c>
      <c r="DL1497" s="416">
        <v>0</v>
      </c>
      <c r="DM1497" s="416">
        <v>0</v>
      </c>
      <c r="DN1497" s="416">
        <v>0</v>
      </c>
      <c r="DO1497" s="416">
        <v>0</v>
      </c>
      <c r="DP1497" s="416">
        <v>0</v>
      </c>
      <c r="DQ1497" s="416">
        <v>0</v>
      </c>
      <c r="DR1497" s="416">
        <v>0</v>
      </c>
      <c r="DS1497" s="416">
        <v>0</v>
      </c>
      <c r="DT1497" s="416">
        <v>0</v>
      </c>
      <c r="DU1497" s="416">
        <v>0</v>
      </c>
      <c r="DV1497" s="416">
        <v>0</v>
      </c>
      <c r="DW1497" s="416">
        <v>0</v>
      </c>
      <c r="DX1497" s="416">
        <v>0</v>
      </c>
      <c r="DY1497" s="416">
        <v>0</v>
      </c>
      <c r="DZ1497" s="416">
        <v>0</v>
      </c>
      <c r="EA1497" s="416">
        <v>0</v>
      </c>
      <c r="EB1497" s="416">
        <v>0</v>
      </c>
      <c r="EC1497" s="416">
        <v>0</v>
      </c>
      <c r="ED1497" s="416">
        <v>0</v>
      </c>
      <c r="EE1497" s="416">
        <v>0</v>
      </c>
      <c r="EF1497" s="416">
        <v>0</v>
      </c>
      <c r="EG1497" s="416">
        <v>0</v>
      </c>
      <c r="EH1497" s="416">
        <v>0</v>
      </c>
      <c r="EI1497" s="416">
        <v>0</v>
      </c>
      <c r="EJ1497" s="416">
        <v>0</v>
      </c>
      <c r="EK1497" s="416">
        <v>0</v>
      </c>
      <c r="EL1497" s="416">
        <v>10</v>
      </c>
      <c r="EM1497" s="416">
        <v>70</v>
      </c>
      <c r="EN1497" s="416">
        <v>37</v>
      </c>
      <c r="EO1497" s="416">
        <v>33</v>
      </c>
      <c r="EP1497" s="416">
        <v>15</v>
      </c>
      <c r="EQ1497" s="416">
        <v>22</v>
      </c>
      <c r="ER1497" s="416">
        <v>13</v>
      </c>
      <c r="ES1497" s="416">
        <v>7</v>
      </c>
      <c r="ET1497" s="416">
        <v>0</v>
      </c>
      <c r="EU1497" s="416">
        <v>197</v>
      </c>
      <c r="EV1497" s="416">
        <v>50</v>
      </c>
      <c r="EW1497" s="416">
        <v>1</v>
      </c>
      <c r="EX1497" s="416">
        <v>3</v>
      </c>
      <c r="EY1497" s="416">
        <v>0</v>
      </c>
      <c r="EZ1497" s="416">
        <v>0</v>
      </c>
      <c r="FA1497" s="416">
        <v>1</v>
      </c>
      <c r="FB1497" s="416">
        <v>2</v>
      </c>
      <c r="FC1497" s="416">
        <v>0</v>
      </c>
      <c r="FD1497" s="416">
        <v>0</v>
      </c>
      <c r="FE1497" s="416">
        <v>7</v>
      </c>
      <c r="FF1497" s="416">
        <v>100</v>
      </c>
      <c r="FG1497" s="416">
        <v>0</v>
      </c>
      <c r="FH1497" s="416">
        <v>0</v>
      </c>
      <c r="FI1497" s="416">
        <v>0</v>
      </c>
      <c r="FJ1497" s="416">
        <v>0</v>
      </c>
      <c r="FK1497" s="416">
        <v>0</v>
      </c>
      <c r="FL1497" s="416">
        <v>0</v>
      </c>
      <c r="FM1497" s="416">
        <v>0</v>
      </c>
      <c r="FN1497" s="416">
        <v>0</v>
      </c>
      <c r="FO1497" s="416">
        <v>0</v>
      </c>
      <c r="FP1497" s="416">
        <v>0</v>
      </c>
      <c r="FQ1497" s="416">
        <v>0</v>
      </c>
      <c r="FR1497" s="416">
        <v>0</v>
      </c>
      <c r="FS1497" s="416">
        <v>0</v>
      </c>
      <c r="FT1497" s="416">
        <v>0</v>
      </c>
      <c r="FU1497" s="416">
        <v>0</v>
      </c>
      <c r="FV1497" s="416">
        <v>0</v>
      </c>
      <c r="FW1497" s="416">
        <v>0</v>
      </c>
      <c r="FX1497" s="416">
        <v>0</v>
      </c>
      <c r="FY1497" s="416">
        <v>0</v>
      </c>
      <c r="FZ1497" s="416">
        <v>71</v>
      </c>
      <c r="GA1497" s="416">
        <v>40</v>
      </c>
      <c r="GB1497" s="416">
        <v>33</v>
      </c>
      <c r="GC1497" s="416">
        <v>15</v>
      </c>
      <c r="GD1497" s="416">
        <v>23</v>
      </c>
      <c r="GE1497" s="416">
        <v>15</v>
      </c>
      <c r="GF1497" s="416">
        <v>7</v>
      </c>
      <c r="GG1497" s="416">
        <v>0</v>
      </c>
      <c r="GH1497" s="416">
        <v>204</v>
      </c>
    </row>
    <row r="1498" spans="1:190" x14ac:dyDescent="0.2">
      <c r="A1498" s="150" t="s">
        <v>429</v>
      </c>
      <c r="B1498" s="151" t="s">
        <v>276</v>
      </c>
      <c r="C1498" s="152" t="s">
        <v>277</v>
      </c>
      <c r="D1498" s="404" t="s">
        <v>428</v>
      </c>
      <c r="E1498" s="416">
        <v>0</v>
      </c>
      <c r="F1498" s="416">
        <v>200</v>
      </c>
      <c r="G1498" s="416">
        <v>205</v>
      </c>
      <c r="H1498" s="416">
        <v>161</v>
      </c>
      <c r="I1498" s="416">
        <v>117</v>
      </c>
      <c r="J1498" s="416">
        <v>47</v>
      </c>
      <c r="K1498" s="416">
        <v>19</v>
      </c>
      <c r="L1498" s="416">
        <v>7</v>
      </c>
      <c r="M1498" s="416">
        <v>0</v>
      </c>
      <c r="N1498" s="416">
        <v>756</v>
      </c>
      <c r="O1498" s="416">
        <v>10</v>
      </c>
      <c r="P1498" s="416">
        <v>0</v>
      </c>
      <c r="Q1498" s="416">
        <v>0</v>
      </c>
      <c r="R1498" s="416">
        <v>0</v>
      </c>
      <c r="S1498" s="416">
        <v>0</v>
      </c>
      <c r="T1498" s="416">
        <v>0</v>
      </c>
      <c r="U1498" s="416">
        <v>0</v>
      </c>
      <c r="V1498" s="416">
        <v>0</v>
      </c>
      <c r="W1498" s="416">
        <v>0</v>
      </c>
      <c r="X1498" s="416">
        <v>0</v>
      </c>
      <c r="Y1498" s="416">
        <v>25</v>
      </c>
      <c r="Z1498" s="416">
        <v>0</v>
      </c>
      <c r="AA1498" s="416">
        <v>0</v>
      </c>
      <c r="AB1498" s="416">
        <v>0</v>
      </c>
      <c r="AC1498" s="416">
        <v>0</v>
      </c>
      <c r="AD1498" s="416">
        <v>0</v>
      </c>
      <c r="AE1498" s="416">
        <v>0</v>
      </c>
      <c r="AF1498" s="416">
        <v>0</v>
      </c>
      <c r="AG1498" s="416">
        <v>0</v>
      </c>
      <c r="AH1498" s="416">
        <v>0</v>
      </c>
      <c r="AI1498" s="416">
        <v>50</v>
      </c>
      <c r="AJ1498" s="416">
        <v>28</v>
      </c>
      <c r="AK1498" s="416">
        <v>21</v>
      </c>
      <c r="AL1498" s="416">
        <v>20</v>
      </c>
      <c r="AM1498" s="416">
        <v>19</v>
      </c>
      <c r="AN1498" s="416">
        <v>11</v>
      </c>
      <c r="AO1498" s="416">
        <v>3</v>
      </c>
      <c r="AP1498" s="416">
        <v>0</v>
      </c>
      <c r="AQ1498" s="416">
        <v>1</v>
      </c>
      <c r="AR1498" s="416">
        <v>103</v>
      </c>
      <c r="AS1498" s="416">
        <v>100</v>
      </c>
      <c r="AT1498" s="416">
        <v>23</v>
      </c>
      <c r="AU1498" s="416">
        <v>17</v>
      </c>
      <c r="AV1498" s="416">
        <v>9</v>
      </c>
      <c r="AW1498" s="416">
        <v>4</v>
      </c>
      <c r="AX1498" s="416">
        <v>1</v>
      </c>
      <c r="AY1498" s="416">
        <v>1</v>
      </c>
      <c r="AZ1498" s="416">
        <v>0</v>
      </c>
      <c r="BA1498" s="416">
        <v>0</v>
      </c>
      <c r="BB1498" s="416">
        <v>55</v>
      </c>
      <c r="BC1498" s="416">
        <v>0</v>
      </c>
      <c r="BD1498" s="416">
        <v>0</v>
      </c>
      <c r="BE1498" s="416">
        <v>0</v>
      </c>
      <c r="BF1498" s="416">
        <v>0</v>
      </c>
      <c r="BG1498" s="416">
        <v>0</v>
      </c>
      <c r="BH1498" s="416">
        <v>0</v>
      </c>
      <c r="BI1498" s="416">
        <v>0</v>
      </c>
      <c r="BJ1498" s="416">
        <v>0</v>
      </c>
      <c r="BK1498" s="416">
        <v>0</v>
      </c>
      <c r="BL1498" s="416">
        <v>0</v>
      </c>
      <c r="BM1498" s="416">
        <v>51</v>
      </c>
      <c r="BN1498" s="416">
        <v>38</v>
      </c>
      <c r="BO1498" s="416">
        <v>29</v>
      </c>
      <c r="BP1498" s="416">
        <v>23</v>
      </c>
      <c r="BQ1498" s="416">
        <v>12</v>
      </c>
      <c r="BR1498" s="416">
        <v>4</v>
      </c>
      <c r="BS1498" s="416">
        <v>0</v>
      </c>
      <c r="BT1498" s="416">
        <v>1</v>
      </c>
      <c r="BU1498" s="416">
        <v>158</v>
      </c>
      <c r="BV1498" s="416">
        <v>251</v>
      </c>
      <c r="BW1498" s="416">
        <v>243</v>
      </c>
      <c r="BX1498" s="416">
        <v>190</v>
      </c>
      <c r="BY1498" s="416">
        <v>140</v>
      </c>
      <c r="BZ1498" s="416">
        <v>59</v>
      </c>
      <c r="CA1498" s="416">
        <v>23</v>
      </c>
      <c r="CB1498" s="416">
        <v>7</v>
      </c>
      <c r="CC1498" s="416">
        <v>1</v>
      </c>
      <c r="CD1498" s="416">
        <v>914</v>
      </c>
      <c r="CE1498" s="416">
        <v>10</v>
      </c>
      <c r="CF1498" s="416">
        <v>22</v>
      </c>
      <c r="CG1498" s="416">
        <v>23</v>
      </c>
      <c r="CH1498" s="416">
        <v>15</v>
      </c>
      <c r="CI1498" s="416">
        <v>2</v>
      </c>
      <c r="CJ1498" s="416">
        <v>4</v>
      </c>
      <c r="CK1498" s="416">
        <v>2</v>
      </c>
      <c r="CL1498" s="416">
        <v>2</v>
      </c>
      <c r="CM1498" s="416">
        <v>2</v>
      </c>
      <c r="CN1498" s="416">
        <v>72</v>
      </c>
      <c r="CO1498" s="416">
        <v>25</v>
      </c>
      <c r="CP1498" s="416">
        <v>0</v>
      </c>
      <c r="CQ1498" s="416">
        <v>0</v>
      </c>
      <c r="CR1498" s="416">
        <v>0</v>
      </c>
      <c r="CS1498" s="416">
        <v>0</v>
      </c>
      <c r="CT1498" s="416">
        <v>0</v>
      </c>
      <c r="CU1498" s="416">
        <v>0</v>
      </c>
      <c r="CV1498" s="416">
        <v>0</v>
      </c>
      <c r="CW1498" s="416">
        <v>0</v>
      </c>
      <c r="CX1498" s="416">
        <v>0</v>
      </c>
      <c r="CY1498" s="416">
        <v>50</v>
      </c>
      <c r="CZ1498" s="416">
        <v>0</v>
      </c>
      <c r="DA1498" s="416">
        <v>0</v>
      </c>
      <c r="DB1498" s="416">
        <v>0</v>
      </c>
      <c r="DC1498" s="416">
        <v>0</v>
      </c>
      <c r="DD1498" s="416">
        <v>0</v>
      </c>
      <c r="DE1498" s="416">
        <v>0</v>
      </c>
      <c r="DF1498" s="416">
        <v>0</v>
      </c>
      <c r="DG1498" s="416">
        <v>0</v>
      </c>
      <c r="DH1498" s="416">
        <v>0</v>
      </c>
      <c r="DI1498" s="416">
        <v>0</v>
      </c>
      <c r="DJ1498" s="416">
        <v>0</v>
      </c>
      <c r="DK1498" s="416">
        <v>0</v>
      </c>
      <c r="DL1498" s="416">
        <v>0</v>
      </c>
      <c r="DM1498" s="416">
        <v>0</v>
      </c>
      <c r="DN1498" s="416">
        <v>0</v>
      </c>
      <c r="DO1498" s="416">
        <v>0</v>
      </c>
      <c r="DP1498" s="416">
        <v>0</v>
      </c>
      <c r="DQ1498" s="416">
        <v>0</v>
      </c>
      <c r="DR1498" s="416">
        <v>0</v>
      </c>
      <c r="DS1498" s="416">
        <v>22</v>
      </c>
      <c r="DT1498" s="416">
        <v>23</v>
      </c>
      <c r="DU1498" s="416">
        <v>15</v>
      </c>
      <c r="DV1498" s="416">
        <v>2</v>
      </c>
      <c r="DW1498" s="416">
        <v>4</v>
      </c>
      <c r="DX1498" s="416">
        <v>2</v>
      </c>
      <c r="DY1498" s="416">
        <v>2</v>
      </c>
      <c r="DZ1498" s="416">
        <v>2</v>
      </c>
      <c r="EA1498" s="416">
        <v>72</v>
      </c>
      <c r="EB1498" s="416">
        <v>0</v>
      </c>
      <c r="EC1498" s="416">
        <v>76</v>
      </c>
      <c r="ED1498" s="416">
        <v>129</v>
      </c>
      <c r="EE1498" s="416">
        <v>198</v>
      </c>
      <c r="EF1498" s="416">
        <v>321</v>
      </c>
      <c r="EG1498" s="416">
        <v>166</v>
      </c>
      <c r="EH1498" s="416">
        <v>89</v>
      </c>
      <c r="EI1498" s="416">
        <v>42</v>
      </c>
      <c r="EJ1498" s="416">
        <v>3</v>
      </c>
      <c r="EK1498" s="416">
        <v>1024</v>
      </c>
      <c r="EL1498" s="416">
        <v>10</v>
      </c>
      <c r="EM1498" s="416">
        <v>0</v>
      </c>
      <c r="EN1498" s="416">
        <v>0</v>
      </c>
      <c r="EO1498" s="416">
        <v>0</v>
      </c>
      <c r="EP1498" s="416">
        <v>0</v>
      </c>
      <c r="EQ1498" s="416">
        <v>0</v>
      </c>
      <c r="ER1498" s="416">
        <v>0</v>
      </c>
      <c r="ES1498" s="416">
        <v>0</v>
      </c>
      <c r="ET1498" s="416">
        <v>0</v>
      </c>
      <c r="EU1498" s="416">
        <v>0</v>
      </c>
      <c r="EV1498" s="416">
        <v>50</v>
      </c>
      <c r="EW1498" s="416">
        <v>0</v>
      </c>
      <c r="EX1498" s="416">
        <v>2</v>
      </c>
      <c r="EY1498" s="416">
        <v>0</v>
      </c>
      <c r="EZ1498" s="416">
        <v>1</v>
      </c>
      <c r="FA1498" s="416">
        <v>1</v>
      </c>
      <c r="FB1498" s="416">
        <v>0</v>
      </c>
      <c r="FC1498" s="416">
        <v>1</v>
      </c>
      <c r="FD1498" s="416">
        <v>0</v>
      </c>
      <c r="FE1498" s="416">
        <v>5</v>
      </c>
      <c r="FF1498" s="416">
        <v>100</v>
      </c>
      <c r="FG1498" s="416">
        <v>0</v>
      </c>
      <c r="FH1498" s="416">
        <v>0</v>
      </c>
      <c r="FI1498" s="416">
        <v>0</v>
      </c>
      <c r="FJ1498" s="416">
        <v>0</v>
      </c>
      <c r="FK1498" s="416">
        <v>0</v>
      </c>
      <c r="FL1498" s="416">
        <v>0</v>
      </c>
      <c r="FM1498" s="416">
        <v>0</v>
      </c>
      <c r="FN1498" s="416">
        <v>0</v>
      </c>
      <c r="FO1498" s="416">
        <v>0</v>
      </c>
      <c r="FP1498" s="416">
        <v>0</v>
      </c>
      <c r="FQ1498" s="416">
        <v>0</v>
      </c>
      <c r="FR1498" s="416">
        <v>0</v>
      </c>
      <c r="FS1498" s="416">
        <v>0</v>
      </c>
      <c r="FT1498" s="416">
        <v>0</v>
      </c>
      <c r="FU1498" s="416">
        <v>0</v>
      </c>
      <c r="FV1498" s="416">
        <v>0</v>
      </c>
      <c r="FW1498" s="416">
        <v>0</v>
      </c>
      <c r="FX1498" s="416">
        <v>0</v>
      </c>
      <c r="FY1498" s="416">
        <v>0</v>
      </c>
      <c r="FZ1498" s="416">
        <v>76</v>
      </c>
      <c r="GA1498" s="416">
        <v>131</v>
      </c>
      <c r="GB1498" s="416">
        <v>198</v>
      </c>
      <c r="GC1498" s="416">
        <v>322</v>
      </c>
      <c r="GD1498" s="416">
        <v>167</v>
      </c>
      <c r="GE1498" s="416">
        <v>89</v>
      </c>
      <c r="GF1498" s="416">
        <v>43</v>
      </c>
      <c r="GG1498" s="416">
        <v>3</v>
      </c>
      <c r="GH1498" s="416">
        <v>1029</v>
      </c>
    </row>
    <row r="1499" spans="1:190" x14ac:dyDescent="0.2">
      <c r="A1499" s="150" t="s">
        <v>431</v>
      </c>
      <c r="B1499" s="151" t="s">
        <v>276</v>
      </c>
      <c r="C1499" s="152" t="s">
        <v>277</v>
      </c>
      <c r="D1499" s="404" t="s">
        <v>430</v>
      </c>
      <c r="E1499" s="416">
        <v>0</v>
      </c>
      <c r="F1499" s="416">
        <v>102</v>
      </c>
      <c r="G1499" s="416">
        <v>211</v>
      </c>
      <c r="H1499" s="416">
        <v>192</v>
      </c>
      <c r="I1499" s="416">
        <v>88</v>
      </c>
      <c r="J1499" s="416">
        <v>41</v>
      </c>
      <c r="K1499" s="416">
        <v>26</v>
      </c>
      <c r="L1499" s="416">
        <v>8</v>
      </c>
      <c r="M1499" s="416">
        <v>1</v>
      </c>
      <c r="N1499" s="416">
        <v>669</v>
      </c>
      <c r="O1499" s="416">
        <v>10</v>
      </c>
      <c r="P1499" s="416">
        <v>0</v>
      </c>
      <c r="Q1499" s="416">
        <v>0</v>
      </c>
      <c r="R1499" s="416">
        <v>0</v>
      </c>
      <c r="S1499" s="416">
        <v>0</v>
      </c>
      <c r="T1499" s="416">
        <v>0</v>
      </c>
      <c r="U1499" s="416">
        <v>0</v>
      </c>
      <c r="V1499" s="416">
        <v>0</v>
      </c>
      <c r="W1499" s="416">
        <v>0</v>
      </c>
      <c r="X1499" s="416">
        <v>0</v>
      </c>
      <c r="Y1499" s="416">
        <v>25</v>
      </c>
      <c r="Z1499" s="416">
        <v>0</v>
      </c>
      <c r="AA1499" s="416">
        <v>0</v>
      </c>
      <c r="AB1499" s="416">
        <v>0</v>
      </c>
      <c r="AC1499" s="416">
        <v>0</v>
      </c>
      <c r="AD1499" s="416">
        <v>0</v>
      </c>
      <c r="AE1499" s="416">
        <v>0</v>
      </c>
      <c r="AF1499" s="416">
        <v>0</v>
      </c>
      <c r="AG1499" s="416">
        <v>0</v>
      </c>
      <c r="AH1499" s="416">
        <v>0</v>
      </c>
      <c r="AI1499" s="416">
        <v>50</v>
      </c>
      <c r="AJ1499" s="416">
        <v>0</v>
      </c>
      <c r="AK1499" s="416">
        <v>0</v>
      </c>
      <c r="AL1499" s="416">
        <v>0</v>
      </c>
      <c r="AM1499" s="416">
        <v>0</v>
      </c>
      <c r="AN1499" s="416">
        <v>0</v>
      </c>
      <c r="AO1499" s="416">
        <v>0</v>
      </c>
      <c r="AP1499" s="416">
        <v>0</v>
      </c>
      <c r="AQ1499" s="416">
        <v>0</v>
      </c>
      <c r="AR1499" s="416">
        <v>0</v>
      </c>
      <c r="AS1499" s="416">
        <v>100</v>
      </c>
      <c r="AT1499" s="416">
        <v>0</v>
      </c>
      <c r="AU1499" s="416">
        <v>0</v>
      </c>
      <c r="AV1499" s="416">
        <v>0</v>
      </c>
      <c r="AW1499" s="416">
        <v>0</v>
      </c>
      <c r="AX1499" s="416">
        <v>0</v>
      </c>
      <c r="AY1499" s="416">
        <v>0</v>
      </c>
      <c r="AZ1499" s="416">
        <v>0</v>
      </c>
      <c r="BA1499" s="416">
        <v>0</v>
      </c>
      <c r="BB1499" s="416">
        <v>0</v>
      </c>
      <c r="BC1499" s="416">
        <v>0</v>
      </c>
      <c r="BD1499" s="416">
        <v>0</v>
      </c>
      <c r="BE1499" s="416">
        <v>0</v>
      </c>
      <c r="BF1499" s="416">
        <v>0</v>
      </c>
      <c r="BG1499" s="416">
        <v>0</v>
      </c>
      <c r="BH1499" s="416">
        <v>0</v>
      </c>
      <c r="BI1499" s="416">
        <v>0</v>
      </c>
      <c r="BJ1499" s="416">
        <v>0</v>
      </c>
      <c r="BK1499" s="416">
        <v>0</v>
      </c>
      <c r="BL1499" s="416">
        <v>0</v>
      </c>
      <c r="BM1499" s="416">
        <v>0</v>
      </c>
      <c r="BN1499" s="416">
        <v>0</v>
      </c>
      <c r="BO1499" s="416">
        <v>0</v>
      </c>
      <c r="BP1499" s="416">
        <v>0</v>
      </c>
      <c r="BQ1499" s="416">
        <v>0</v>
      </c>
      <c r="BR1499" s="416">
        <v>0</v>
      </c>
      <c r="BS1499" s="416">
        <v>0</v>
      </c>
      <c r="BT1499" s="416">
        <v>0</v>
      </c>
      <c r="BU1499" s="416">
        <v>0</v>
      </c>
      <c r="BV1499" s="416">
        <v>102</v>
      </c>
      <c r="BW1499" s="416">
        <v>211</v>
      </c>
      <c r="BX1499" s="416">
        <v>192</v>
      </c>
      <c r="BY1499" s="416">
        <v>88</v>
      </c>
      <c r="BZ1499" s="416">
        <v>41</v>
      </c>
      <c r="CA1499" s="416">
        <v>26</v>
      </c>
      <c r="CB1499" s="416">
        <v>8</v>
      </c>
      <c r="CC1499" s="416">
        <v>1</v>
      </c>
      <c r="CD1499" s="416">
        <v>669</v>
      </c>
      <c r="CE1499" s="416">
        <v>10</v>
      </c>
      <c r="CF1499" s="416">
        <v>0</v>
      </c>
      <c r="CG1499" s="416">
        <v>0</v>
      </c>
      <c r="CH1499" s="416">
        <v>0</v>
      </c>
      <c r="CI1499" s="416">
        <v>0</v>
      </c>
      <c r="CJ1499" s="416">
        <v>0</v>
      </c>
      <c r="CK1499" s="416">
        <v>0</v>
      </c>
      <c r="CL1499" s="416">
        <v>0</v>
      </c>
      <c r="CM1499" s="416">
        <v>0</v>
      </c>
      <c r="CN1499" s="416">
        <v>0</v>
      </c>
      <c r="CO1499" s="416">
        <v>25</v>
      </c>
      <c r="CP1499" s="416">
        <v>0</v>
      </c>
      <c r="CQ1499" s="416">
        <v>0</v>
      </c>
      <c r="CR1499" s="416">
        <v>0</v>
      </c>
      <c r="CS1499" s="416">
        <v>0</v>
      </c>
      <c r="CT1499" s="416">
        <v>0</v>
      </c>
      <c r="CU1499" s="416">
        <v>0</v>
      </c>
      <c r="CV1499" s="416">
        <v>0</v>
      </c>
      <c r="CW1499" s="416">
        <v>0</v>
      </c>
      <c r="CX1499" s="416">
        <v>0</v>
      </c>
      <c r="CY1499" s="416">
        <v>50</v>
      </c>
      <c r="CZ1499" s="416">
        <v>20</v>
      </c>
      <c r="DA1499" s="416">
        <v>8</v>
      </c>
      <c r="DB1499" s="416">
        <v>12</v>
      </c>
      <c r="DC1499" s="416">
        <v>10</v>
      </c>
      <c r="DD1499" s="416">
        <v>6</v>
      </c>
      <c r="DE1499" s="416">
        <v>3</v>
      </c>
      <c r="DF1499" s="416">
        <v>4</v>
      </c>
      <c r="DG1499" s="416">
        <v>0</v>
      </c>
      <c r="DH1499" s="416">
        <v>63</v>
      </c>
      <c r="DI1499" s="416">
        <v>0</v>
      </c>
      <c r="DJ1499" s="416">
        <v>0</v>
      </c>
      <c r="DK1499" s="416">
        <v>0</v>
      </c>
      <c r="DL1499" s="416">
        <v>0</v>
      </c>
      <c r="DM1499" s="416">
        <v>0</v>
      </c>
      <c r="DN1499" s="416">
        <v>0</v>
      </c>
      <c r="DO1499" s="416">
        <v>0</v>
      </c>
      <c r="DP1499" s="416">
        <v>0</v>
      </c>
      <c r="DQ1499" s="416">
        <v>0</v>
      </c>
      <c r="DR1499" s="416">
        <v>0</v>
      </c>
      <c r="DS1499" s="416">
        <v>20</v>
      </c>
      <c r="DT1499" s="416">
        <v>8</v>
      </c>
      <c r="DU1499" s="416">
        <v>12</v>
      </c>
      <c r="DV1499" s="416">
        <v>10</v>
      </c>
      <c r="DW1499" s="416">
        <v>6</v>
      </c>
      <c r="DX1499" s="416">
        <v>3</v>
      </c>
      <c r="DY1499" s="416">
        <v>4</v>
      </c>
      <c r="DZ1499" s="416">
        <v>0</v>
      </c>
      <c r="EA1499" s="416">
        <v>63</v>
      </c>
      <c r="EB1499" s="416">
        <v>0</v>
      </c>
      <c r="EC1499" s="416">
        <v>22</v>
      </c>
      <c r="ED1499" s="416">
        <v>44</v>
      </c>
      <c r="EE1499" s="416">
        <v>41</v>
      </c>
      <c r="EF1499" s="416">
        <v>39</v>
      </c>
      <c r="EG1499" s="416">
        <v>24</v>
      </c>
      <c r="EH1499" s="416">
        <v>10</v>
      </c>
      <c r="EI1499" s="416">
        <v>13</v>
      </c>
      <c r="EJ1499" s="416">
        <v>0</v>
      </c>
      <c r="EK1499" s="416">
        <v>193</v>
      </c>
      <c r="EL1499" s="416">
        <v>10</v>
      </c>
      <c r="EM1499" s="416">
        <v>0</v>
      </c>
      <c r="EN1499" s="416">
        <v>0</v>
      </c>
      <c r="EO1499" s="416">
        <v>0</v>
      </c>
      <c r="EP1499" s="416">
        <v>0</v>
      </c>
      <c r="EQ1499" s="416">
        <v>0</v>
      </c>
      <c r="ER1499" s="416">
        <v>0</v>
      </c>
      <c r="ES1499" s="416">
        <v>0</v>
      </c>
      <c r="ET1499" s="416">
        <v>0</v>
      </c>
      <c r="EU1499" s="416">
        <v>0</v>
      </c>
      <c r="EV1499" s="416">
        <v>50</v>
      </c>
      <c r="EW1499" s="416">
        <v>0</v>
      </c>
      <c r="EX1499" s="416">
        <v>0</v>
      </c>
      <c r="EY1499" s="416">
        <v>2</v>
      </c>
      <c r="EZ1499" s="416">
        <v>0</v>
      </c>
      <c r="FA1499" s="416">
        <v>0</v>
      </c>
      <c r="FB1499" s="416">
        <v>0</v>
      </c>
      <c r="FC1499" s="416">
        <v>0</v>
      </c>
      <c r="FD1499" s="416">
        <v>0</v>
      </c>
      <c r="FE1499" s="416">
        <v>2</v>
      </c>
      <c r="FF1499" s="416">
        <v>100</v>
      </c>
      <c r="FG1499" s="416">
        <v>0</v>
      </c>
      <c r="FH1499" s="416">
        <v>0</v>
      </c>
      <c r="FI1499" s="416">
        <v>0</v>
      </c>
      <c r="FJ1499" s="416">
        <v>0</v>
      </c>
      <c r="FK1499" s="416">
        <v>0</v>
      </c>
      <c r="FL1499" s="416">
        <v>0</v>
      </c>
      <c r="FM1499" s="416">
        <v>0</v>
      </c>
      <c r="FN1499" s="416">
        <v>0</v>
      </c>
      <c r="FO1499" s="416">
        <v>0</v>
      </c>
      <c r="FP1499" s="416">
        <v>0</v>
      </c>
      <c r="FQ1499" s="416">
        <v>0</v>
      </c>
      <c r="FR1499" s="416">
        <v>0</v>
      </c>
      <c r="FS1499" s="416">
        <v>0</v>
      </c>
      <c r="FT1499" s="416">
        <v>0</v>
      </c>
      <c r="FU1499" s="416">
        <v>0</v>
      </c>
      <c r="FV1499" s="416">
        <v>0</v>
      </c>
      <c r="FW1499" s="416">
        <v>0</v>
      </c>
      <c r="FX1499" s="416">
        <v>0</v>
      </c>
      <c r="FY1499" s="416">
        <v>0</v>
      </c>
      <c r="FZ1499" s="416">
        <v>22</v>
      </c>
      <c r="GA1499" s="416">
        <v>44</v>
      </c>
      <c r="GB1499" s="416">
        <v>43</v>
      </c>
      <c r="GC1499" s="416">
        <v>39</v>
      </c>
      <c r="GD1499" s="416">
        <v>24</v>
      </c>
      <c r="GE1499" s="416">
        <v>10</v>
      </c>
      <c r="GF1499" s="416">
        <v>13</v>
      </c>
      <c r="GG1499" s="416">
        <v>0</v>
      </c>
      <c r="GH1499" s="416">
        <v>195</v>
      </c>
    </row>
    <row r="1500" spans="1:190" x14ac:dyDescent="0.2">
      <c r="A1500" s="150" t="s">
        <v>433</v>
      </c>
      <c r="B1500" s="151" t="s">
        <v>276</v>
      </c>
      <c r="C1500" s="152" t="s">
        <v>278</v>
      </c>
      <c r="D1500" s="404" t="s">
        <v>432</v>
      </c>
      <c r="E1500" s="416">
        <v>0</v>
      </c>
      <c r="F1500" s="416">
        <v>92</v>
      </c>
      <c r="G1500" s="416">
        <v>95</v>
      </c>
      <c r="H1500" s="416">
        <v>56</v>
      </c>
      <c r="I1500" s="416">
        <v>49</v>
      </c>
      <c r="J1500" s="416">
        <v>39</v>
      </c>
      <c r="K1500" s="416">
        <v>8</v>
      </c>
      <c r="L1500" s="416">
        <v>4</v>
      </c>
      <c r="M1500" s="416">
        <v>1</v>
      </c>
      <c r="N1500" s="416">
        <v>344</v>
      </c>
      <c r="O1500" s="416">
        <v>10</v>
      </c>
      <c r="P1500" s="416">
        <v>0</v>
      </c>
      <c r="Q1500" s="416">
        <v>0</v>
      </c>
      <c r="R1500" s="416">
        <v>0</v>
      </c>
      <c r="S1500" s="416">
        <v>0</v>
      </c>
      <c r="T1500" s="416">
        <v>0</v>
      </c>
      <c r="U1500" s="416">
        <v>0</v>
      </c>
      <c r="V1500" s="416">
        <v>0</v>
      </c>
      <c r="W1500" s="416">
        <v>0</v>
      </c>
      <c r="X1500" s="416">
        <v>0</v>
      </c>
      <c r="Y1500" s="416">
        <v>25</v>
      </c>
      <c r="Z1500" s="416">
        <v>0</v>
      </c>
      <c r="AA1500" s="416">
        <v>0</v>
      </c>
      <c r="AB1500" s="416">
        <v>0</v>
      </c>
      <c r="AC1500" s="416">
        <v>0</v>
      </c>
      <c r="AD1500" s="416">
        <v>0</v>
      </c>
      <c r="AE1500" s="416">
        <v>0</v>
      </c>
      <c r="AF1500" s="416">
        <v>0</v>
      </c>
      <c r="AG1500" s="416">
        <v>0</v>
      </c>
      <c r="AH1500" s="416">
        <v>0</v>
      </c>
      <c r="AI1500" s="416">
        <v>50</v>
      </c>
      <c r="AJ1500" s="416">
        <v>0</v>
      </c>
      <c r="AK1500" s="416">
        <v>0</v>
      </c>
      <c r="AL1500" s="416">
        <v>0</v>
      </c>
      <c r="AM1500" s="416">
        <v>0</v>
      </c>
      <c r="AN1500" s="416">
        <v>0</v>
      </c>
      <c r="AO1500" s="416">
        <v>0</v>
      </c>
      <c r="AP1500" s="416">
        <v>0</v>
      </c>
      <c r="AQ1500" s="416">
        <v>0</v>
      </c>
      <c r="AR1500" s="416">
        <v>0</v>
      </c>
      <c r="AS1500" s="416">
        <v>100</v>
      </c>
      <c r="AT1500" s="416">
        <v>91</v>
      </c>
      <c r="AU1500" s="416">
        <v>111</v>
      </c>
      <c r="AV1500" s="416">
        <v>65</v>
      </c>
      <c r="AW1500" s="416">
        <v>35</v>
      </c>
      <c r="AX1500" s="416">
        <v>26</v>
      </c>
      <c r="AY1500" s="416">
        <v>6</v>
      </c>
      <c r="AZ1500" s="416">
        <v>5</v>
      </c>
      <c r="BA1500" s="416">
        <v>0</v>
      </c>
      <c r="BB1500" s="416">
        <v>339</v>
      </c>
      <c r="BC1500" s="416">
        <v>0</v>
      </c>
      <c r="BD1500" s="416">
        <v>0</v>
      </c>
      <c r="BE1500" s="416">
        <v>0</v>
      </c>
      <c r="BF1500" s="416">
        <v>0</v>
      </c>
      <c r="BG1500" s="416">
        <v>0</v>
      </c>
      <c r="BH1500" s="416">
        <v>0</v>
      </c>
      <c r="BI1500" s="416">
        <v>0</v>
      </c>
      <c r="BJ1500" s="416">
        <v>0</v>
      </c>
      <c r="BK1500" s="416">
        <v>0</v>
      </c>
      <c r="BL1500" s="416">
        <v>0</v>
      </c>
      <c r="BM1500" s="416">
        <v>91</v>
      </c>
      <c r="BN1500" s="416">
        <v>111</v>
      </c>
      <c r="BO1500" s="416">
        <v>65</v>
      </c>
      <c r="BP1500" s="416">
        <v>35</v>
      </c>
      <c r="BQ1500" s="416">
        <v>26</v>
      </c>
      <c r="BR1500" s="416">
        <v>6</v>
      </c>
      <c r="BS1500" s="416">
        <v>5</v>
      </c>
      <c r="BT1500" s="416">
        <v>0</v>
      </c>
      <c r="BU1500" s="416">
        <v>339</v>
      </c>
      <c r="BV1500" s="416">
        <v>183</v>
      </c>
      <c r="BW1500" s="416">
        <v>206</v>
      </c>
      <c r="BX1500" s="416">
        <v>121</v>
      </c>
      <c r="BY1500" s="416">
        <v>84</v>
      </c>
      <c r="BZ1500" s="416">
        <v>65</v>
      </c>
      <c r="CA1500" s="416">
        <v>14</v>
      </c>
      <c r="CB1500" s="416">
        <v>9</v>
      </c>
      <c r="CC1500" s="416">
        <v>1</v>
      </c>
      <c r="CD1500" s="416">
        <v>683</v>
      </c>
      <c r="CE1500" s="416">
        <v>10</v>
      </c>
      <c r="CF1500" s="416">
        <v>0</v>
      </c>
      <c r="CG1500" s="416">
        <v>0</v>
      </c>
      <c r="CH1500" s="416">
        <v>0</v>
      </c>
      <c r="CI1500" s="416">
        <v>0</v>
      </c>
      <c r="CJ1500" s="416">
        <v>0</v>
      </c>
      <c r="CK1500" s="416">
        <v>0</v>
      </c>
      <c r="CL1500" s="416">
        <v>0</v>
      </c>
      <c r="CM1500" s="416">
        <v>0</v>
      </c>
      <c r="CN1500" s="416">
        <v>0</v>
      </c>
      <c r="CO1500" s="416">
        <v>25</v>
      </c>
      <c r="CP1500" s="416">
        <v>0</v>
      </c>
      <c r="CQ1500" s="416">
        <v>0</v>
      </c>
      <c r="CR1500" s="416">
        <v>0</v>
      </c>
      <c r="CS1500" s="416">
        <v>0</v>
      </c>
      <c r="CT1500" s="416">
        <v>0</v>
      </c>
      <c r="CU1500" s="416">
        <v>0</v>
      </c>
      <c r="CV1500" s="416">
        <v>0</v>
      </c>
      <c r="CW1500" s="416">
        <v>0</v>
      </c>
      <c r="CX1500" s="416">
        <v>0</v>
      </c>
      <c r="CY1500" s="416">
        <v>50</v>
      </c>
      <c r="CZ1500" s="416">
        <v>27</v>
      </c>
      <c r="DA1500" s="416">
        <v>34</v>
      </c>
      <c r="DB1500" s="416">
        <v>25</v>
      </c>
      <c r="DC1500" s="416">
        <v>22</v>
      </c>
      <c r="DD1500" s="416">
        <v>10</v>
      </c>
      <c r="DE1500" s="416">
        <v>4</v>
      </c>
      <c r="DF1500" s="416">
        <v>0</v>
      </c>
      <c r="DG1500" s="416">
        <v>1</v>
      </c>
      <c r="DH1500" s="416">
        <v>123</v>
      </c>
      <c r="DI1500" s="416">
        <v>0</v>
      </c>
      <c r="DJ1500" s="416">
        <v>0</v>
      </c>
      <c r="DK1500" s="416">
        <v>0</v>
      </c>
      <c r="DL1500" s="416">
        <v>0</v>
      </c>
      <c r="DM1500" s="416">
        <v>0</v>
      </c>
      <c r="DN1500" s="416">
        <v>0</v>
      </c>
      <c r="DO1500" s="416">
        <v>0</v>
      </c>
      <c r="DP1500" s="416">
        <v>0</v>
      </c>
      <c r="DQ1500" s="416">
        <v>0</v>
      </c>
      <c r="DR1500" s="416">
        <v>0</v>
      </c>
      <c r="DS1500" s="416">
        <v>27</v>
      </c>
      <c r="DT1500" s="416">
        <v>34</v>
      </c>
      <c r="DU1500" s="416">
        <v>25</v>
      </c>
      <c r="DV1500" s="416">
        <v>22</v>
      </c>
      <c r="DW1500" s="416">
        <v>10</v>
      </c>
      <c r="DX1500" s="416">
        <v>4</v>
      </c>
      <c r="DY1500" s="416">
        <v>0</v>
      </c>
      <c r="DZ1500" s="416">
        <v>1</v>
      </c>
      <c r="EA1500" s="416">
        <v>123</v>
      </c>
      <c r="EB1500" s="416">
        <v>0</v>
      </c>
      <c r="EC1500" s="416">
        <v>223</v>
      </c>
      <c r="ED1500" s="416">
        <v>314</v>
      </c>
      <c r="EE1500" s="416">
        <v>304</v>
      </c>
      <c r="EF1500" s="416">
        <v>206</v>
      </c>
      <c r="EG1500" s="416">
        <v>151</v>
      </c>
      <c r="EH1500" s="416">
        <v>83</v>
      </c>
      <c r="EI1500" s="416">
        <v>53</v>
      </c>
      <c r="EJ1500" s="416">
        <v>5</v>
      </c>
      <c r="EK1500" s="416">
        <v>1339</v>
      </c>
      <c r="EL1500" s="416">
        <v>10</v>
      </c>
      <c r="EM1500" s="416">
        <v>0</v>
      </c>
      <c r="EN1500" s="416">
        <v>0</v>
      </c>
      <c r="EO1500" s="416">
        <v>0</v>
      </c>
      <c r="EP1500" s="416">
        <v>0</v>
      </c>
      <c r="EQ1500" s="416">
        <v>0</v>
      </c>
      <c r="ER1500" s="416">
        <v>0</v>
      </c>
      <c r="ES1500" s="416">
        <v>0</v>
      </c>
      <c r="ET1500" s="416">
        <v>0</v>
      </c>
      <c r="EU1500" s="416">
        <v>0</v>
      </c>
      <c r="EV1500" s="416">
        <v>50</v>
      </c>
      <c r="EW1500" s="416">
        <v>10</v>
      </c>
      <c r="EX1500" s="416">
        <v>10</v>
      </c>
      <c r="EY1500" s="416">
        <v>5</v>
      </c>
      <c r="EZ1500" s="416">
        <v>8</v>
      </c>
      <c r="FA1500" s="416">
        <v>6</v>
      </c>
      <c r="FB1500" s="416">
        <v>1</v>
      </c>
      <c r="FC1500" s="416">
        <v>0</v>
      </c>
      <c r="FD1500" s="416">
        <v>0</v>
      </c>
      <c r="FE1500" s="416">
        <v>40</v>
      </c>
      <c r="FF1500" s="416">
        <v>100</v>
      </c>
      <c r="FG1500" s="416">
        <v>0</v>
      </c>
      <c r="FH1500" s="416">
        <v>0</v>
      </c>
      <c r="FI1500" s="416">
        <v>0</v>
      </c>
      <c r="FJ1500" s="416">
        <v>0</v>
      </c>
      <c r="FK1500" s="416">
        <v>0</v>
      </c>
      <c r="FL1500" s="416">
        <v>0</v>
      </c>
      <c r="FM1500" s="416">
        <v>0</v>
      </c>
      <c r="FN1500" s="416">
        <v>0</v>
      </c>
      <c r="FO1500" s="416">
        <v>0</v>
      </c>
      <c r="FP1500" s="416">
        <v>0</v>
      </c>
      <c r="FQ1500" s="416">
        <v>0</v>
      </c>
      <c r="FR1500" s="416">
        <v>0</v>
      </c>
      <c r="FS1500" s="416">
        <v>0</v>
      </c>
      <c r="FT1500" s="416">
        <v>0</v>
      </c>
      <c r="FU1500" s="416">
        <v>0</v>
      </c>
      <c r="FV1500" s="416">
        <v>0</v>
      </c>
      <c r="FW1500" s="416">
        <v>0</v>
      </c>
      <c r="FX1500" s="416">
        <v>0</v>
      </c>
      <c r="FY1500" s="416">
        <v>0</v>
      </c>
      <c r="FZ1500" s="416">
        <v>233</v>
      </c>
      <c r="GA1500" s="416">
        <v>324</v>
      </c>
      <c r="GB1500" s="416">
        <v>309</v>
      </c>
      <c r="GC1500" s="416">
        <v>214</v>
      </c>
      <c r="GD1500" s="416">
        <v>157</v>
      </c>
      <c r="GE1500" s="416">
        <v>84</v>
      </c>
      <c r="GF1500" s="416">
        <v>53</v>
      </c>
      <c r="GG1500" s="416">
        <v>5</v>
      </c>
      <c r="GH1500" s="416">
        <v>1379</v>
      </c>
    </row>
    <row r="1501" spans="1:190" x14ac:dyDescent="0.2">
      <c r="A1501" s="150" t="s">
        <v>435</v>
      </c>
      <c r="B1501" s="151" t="s">
        <v>276</v>
      </c>
      <c r="C1501" s="152" t="s">
        <v>277</v>
      </c>
      <c r="D1501" s="404" t="s">
        <v>434</v>
      </c>
      <c r="E1501" s="416">
        <v>0</v>
      </c>
      <c r="F1501" s="416">
        <v>23</v>
      </c>
      <c r="G1501" s="416">
        <v>44</v>
      </c>
      <c r="H1501" s="416">
        <v>115</v>
      </c>
      <c r="I1501" s="416">
        <v>190</v>
      </c>
      <c r="J1501" s="416">
        <v>132</v>
      </c>
      <c r="K1501" s="416">
        <v>91</v>
      </c>
      <c r="L1501" s="416">
        <v>187</v>
      </c>
      <c r="M1501" s="416">
        <v>98</v>
      </c>
      <c r="N1501" s="416">
        <v>880</v>
      </c>
      <c r="O1501" s="416">
        <v>10</v>
      </c>
      <c r="P1501" s="416">
        <v>0</v>
      </c>
      <c r="Q1501" s="416">
        <v>0</v>
      </c>
      <c r="R1501" s="416">
        <v>0</v>
      </c>
      <c r="S1501" s="416">
        <v>0</v>
      </c>
      <c r="T1501" s="416">
        <v>0</v>
      </c>
      <c r="U1501" s="416">
        <v>0</v>
      </c>
      <c r="V1501" s="416">
        <v>0</v>
      </c>
      <c r="W1501" s="416">
        <v>0</v>
      </c>
      <c r="X1501" s="416">
        <v>0</v>
      </c>
      <c r="Y1501" s="416">
        <v>25</v>
      </c>
      <c r="Z1501" s="416">
        <v>0</v>
      </c>
      <c r="AA1501" s="416">
        <v>0</v>
      </c>
      <c r="AB1501" s="416">
        <v>0</v>
      </c>
      <c r="AC1501" s="416">
        <v>0</v>
      </c>
      <c r="AD1501" s="416">
        <v>0</v>
      </c>
      <c r="AE1501" s="416">
        <v>0</v>
      </c>
      <c r="AF1501" s="416">
        <v>0</v>
      </c>
      <c r="AG1501" s="416">
        <v>0</v>
      </c>
      <c r="AH1501" s="416">
        <v>0</v>
      </c>
      <c r="AI1501" s="416">
        <v>50</v>
      </c>
      <c r="AJ1501" s="416">
        <v>0</v>
      </c>
      <c r="AK1501" s="416">
        <v>0</v>
      </c>
      <c r="AL1501" s="416">
        <v>0</v>
      </c>
      <c r="AM1501" s="416">
        <v>0</v>
      </c>
      <c r="AN1501" s="416">
        <v>0</v>
      </c>
      <c r="AO1501" s="416">
        <v>0</v>
      </c>
      <c r="AP1501" s="416">
        <v>0</v>
      </c>
      <c r="AQ1501" s="416">
        <v>0</v>
      </c>
      <c r="AR1501" s="416">
        <v>0</v>
      </c>
      <c r="AS1501" s="416">
        <v>100</v>
      </c>
      <c r="AT1501" s="416">
        <v>0</v>
      </c>
      <c r="AU1501" s="416">
        <v>8</v>
      </c>
      <c r="AV1501" s="416">
        <v>34</v>
      </c>
      <c r="AW1501" s="416">
        <v>35</v>
      </c>
      <c r="AX1501" s="416">
        <v>28</v>
      </c>
      <c r="AY1501" s="416">
        <v>11</v>
      </c>
      <c r="AZ1501" s="416">
        <v>25</v>
      </c>
      <c r="BA1501" s="416">
        <v>6</v>
      </c>
      <c r="BB1501" s="416">
        <v>147</v>
      </c>
      <c r="BC1501" s="416">
        <v>0</v>
      </c>
      <c r="BD1501" s="416">
        <v>0</v>
      </c>
      <c r="BE1501" s="416">
        <v>0</v>
      </c>
      <c r="BF1501" s="416">
        <v>0</v>
      </c>
      <c r="BG1501" s="416">
        <v>0</v>
      </c>
      <c r="BH1501" s="416">
        <v>0</v>
      </c>
      <c r="BI1501" s="416">
        <v>0</v>
      </c>
      <c r="BJ1501" s="416">
        <v>0</v>
      </c>
      <c r="BK1501" s="416">
        <v>0</v>
      </c>
      <c r="BL1501" s="416">
        <v>0</v>
      </c>
      <c r="BM1501" s="416">
        <v>0</v>
      </c>
      <c r="BN1501" s="416">
        <v>8</v>
      </c>
      <c r="BO1501" s="416">
        <v>34</v>
      </c>
      <c r="BP1501" s="416">
        <v>35</v>
      </c>
      <c r="BQ1501" s="416">
        <v>28</v>
      </c>
      <c r="BR1501" s="416">
        <v>11</v>
      </c>
      <c r="BS1501" s="416">
        <v>25</v>
      </c>
      <c r="BT1501" s="416">
        <v>6</v>
      </c>
      <c r="BU1501" s="416">
        <v>147</v>
      </c>
      <c r="BV1501" s="416">
        <v>23</v>
      </c>
      <c r="BW1501" s="416">
        <v>52</v>
      </c>
      <c r="BX1501" s="416">
        <v>149</v>
      </c>
      <c r="BY1501" s="416">
        <v>225</v>
      </c>
      <c r="BZ1501" s="416">
        <v>160</v>
      </c>
      <c r="CA1501" s="416">
        <v>102</v>
      </c>
      <c r="CB1501" s="416">
        <v>212</v>
      </c>
      <c r="CC1501" s="416">
        <v>104</v>
      </c>
      <c r="CD1501" s="416">
        <v>1027</v>
      </c>
      <c r="CE1501" s="416">
        <v>10</v>
      </c>
      <c r="CF1501" s="416">
        <v>0</v>
      </c>
      <c r="CG1501" s="416">
        <v>0</v>
      </c>
      <c r="CH1501" s="416">
        <v>0</v>
      </c>
      <c r="CI1501" s="416">
        <v>0</v>
      </c>
      <c r="CJ1501" s="416">
        <v>0</v>
      </c>
      <c r="CK1501" s="416">
        <v>0</v>
      </c>
      <c r="CL1501" s="416">
        <v>0</v>
      </c>
      <c r="CM1501" s="416">
        <v>0</v>
      </c>
      <c r="CN1501" s="416">
        <v>0</v>
      </c>
      <c r="CO1501" s="416">
        <v>25</v>
      </c>
      <c r="CP1501" s="416">
        <v>0</v>
      </c>
      <c r="CQ1501" s="416">
        <v>0</v>
      </c>
      <c r="CR1501" s="416">
        <v>0</v>
      </c>
      <c r="CS1501" s="416">
        <v>0</v>
      </c>
      <c r="CT1501" s="416">
        <v>0</v>
      </c>
      <c r="CU1501" s="416">
        <v>0</v>
      </c>
      <c r="CV1501" s="416">
        <v>0</v>
      </c>
      <c r="CW1501" s="416">
        <v>0</v>
      </c>
      <c r="CX1501" s="416">
        <v>0</v>
      </c>
      <c r="CY1501" s="416">
        <v>50</v>
      </c>
      <c r="CZ1501" s="416">
        <v>3</v>
      </c>
      <c r="DA1501" s="416">
        <v>33</v>
      </c>
      <c r="DB1501" s="416">
        <v>9</v>
      </c>
      <c r="DC1501" s="416">
        <v>16</v>
      </c>
      <c r="DD1501" s="416">
        <v>14</v>
      </c>
      <c r="DE1501" s="416">
        <v>4</v>
      </c>
      <c r="DF1501" s="416">
        <v>13</v>
      </c>
      <c r="DG1501" s="416">
        <v>17</v>
      </c>
      <c r="DH1501" s="416">
        <v>109</v>
      </c>
      <c r="DI1501" s="416">
        <v>0</v>
      </c>
      <c r="DJ1501" s="416">
        <v>0</v>
      </c>
      <c r="DK1501" s="416">
        <v>0</v>
      </c>
      <c r="DL1501" s="416">
        <v>0</v>
      </c>
      <c r="DM1501" s="416">
        <v>0</v>
      </c>
      <c r="DN1501" s="416">
        <v>0</v>
      </c>
      <c r="DO1501" s="416">
        <v>0</v>
      </c>
      <c r="DP1501" s="416">
        <v>0</v>
      </c>
      <c r="DQ1501" s="416">
        <v>0</v>
      </c>
      <c r="DR1501" s="416">
        <v>0</v>
      </c>
      <c r="DS1501" s="416">
        <v>3</v>
      </c>
      <c r="DT1501" s="416">
        <v>33</v>
      </c>
      <c r="DU1501" s="416">
        <v>9</v>
      </c>
      <c r="DV1501" s="416">
        <v>16</v>
      </c>
      <c r="DW1501" s="416">
        <v>14</v>
      </c>
      <c r="DX1501" s="416">
        <v>4</v>
      </c>
      <c r="DY1501" s="416">
        <v>13</v>
      </c>
      <c r="DZ1501" s="416">
        <v>17</v>
      </c>
      <c r="EA1501" s="416">
        <v>109</v>
      </c>
      <c r="EB1501" s="416">
        <v>0</v>
      </c>
      <c r="EC1501" s="416">
        <v>13</v>
      </c>
      <c r="ED1501" s="416">
        <v>13</v>
      </c>
      <c r="EE1501" s="416">
        <v>43</v>
      </c>
      <c r="EF1501" s="416">
        <v>68</v>
      </c>
      <c r="EG1501" s="416">
        <v>58</v>
      </c>
      <c r="EH1501" s="416">
        <v>46</v>
      </c>
      <c r="EI1501" s="416">
        <v>74</v>
      </c>
      <c r="EJ1501" s="416">
        <v>51</v>
      </c>
      <c r="EK1501" s="416">
        <v>366</v>
      </c>
      <c r="EL1501" s="416">
        <v>10</v>
      </c>
      <c r="EM1501" s="416">
        <v>0</v>
      </c>
      <c r="EN1501" s="416">
        <v>0</v>
      </c>
      <c r="EO1501" s="416">
        <v>0</v>
      </c>
      <c r="EP1501" s="416">
        <v>0</v>
      </c>
      <c r="EQ1501" s="416">
        <v>0</v>
      </c>
      <c r="ER1501" s="416">
        <v>0</v>
      </c>
      <c r="ES1501" s="416">
        <v>0</v>
      </c>
      <c r="ET1501" s="416">
        <v>0</v>
      </c>
      <c r="EU1501" s="416">
        <v>0</v>
      </c>
      <c r="EV1501" s="416">
        <v>50</v>
      </c>
      <c r="EW1501" s="416">
        <v>0</v>
      </c>
      <c r="EX1501" s="416">
        <v>0</v>
      </c>
      <c r="EY1501" s="416">
        <v>0</v>
      </c>
      <c r="EZ1501" s="416">
        <v>2</v>
      </c>
      <c r="FA1501" s="416">
        <v>0</v>
      </c>
      <c r="FB1501" s="416">
        <v>0</v>
      </c>
      <c r="FC1501" s="416">
        <v>1</v>
      </c>
      <c r="FD1501" s="416">
        <v>0</v>
      </c>
      <c r="FE1501" s="416">
        <v>3</v>
      </c>
      <c r="FF1501" s="416">
        <v>100</v>
      </c>
      <c r="FG1501" s="416">
        <v>0</v>
      </c>
      <c r="FH1501" s="416">
        <v>0</v>
      </c>
      <c r="FI1501" s="416">
        <v>0</v>
      </c>
      <c r="FJ1501" s="416">
        <v>0</v>
      </c>
      <c r="FK1501" s="416">
        <v>0</v>
      </c>
      <c r="FL1501" s="416">
        <v>0</v>
      </c>
      <c r="FM1501" s="416">
        <v>0</v>
      </c>
      <c r="FN1501" s="416">
        <v>0</v>
      </c>
      <c r="FO1501" s="416">
        <v>0</v>
      </c>
      <c r="FP1501" s="416">
        <v>0</v>
      </c>
      <c r="FQ1501" s="416">
        <v>0</v>
      </c>
      <c r="FR1501" s="416">
        <v>0</v>
      </c>
      <c r="FS1501" s="416">
        <v>0</v>
      </c>
      <c r="FT1501" s="416">
        <v>0</v>
      </c>
      <c r="FU1501" s="416">
        <v>0</v>
      </c>
      <c r="FV1501" s="416">
        <v>0</v>
      </c>
      <c r="FW1501" s="416">
        <v>0</v>
      </c>
      <c r="FX1501" s="416">
        <v>0</v>
      </c>
      <c r="FY1501" s="416">
        <v>0</v>
      </c>
      <c r="FZ1501" s="416">
        <v>13</v>
      </c>
      <c r="GA1501" s="416">
        <v>13</v>
      </c>
      <c r="GB1501" s="416">
        <v>43</v>
      </c>
      <c r="GC1501" s="416">
        <v>70</v>
      </c>
      <c r="GD1501" s="416">
        <v>58</v>
      </c>
      <c r="GE1501" s="416">
        <v>46</v>
      </c>
      <c r="GF1501" s="416">
        <v>75</v>
      </c>
      <c r="GG1501" s="416">
        <v>51</v>
      </c>
      <c r="GH1501" s="416">
        <v>369</v>
      </c>
    </row>
    <row r="1502" spans="1:190" x14ac:dyDescent="0.2">
      <c r="A1502" s="150" t="s">
        <v>437</v>
      </c>
      <c r="B1502" s="151" t="s">
        <v>280</v>
      </c>
      <c r="C1502" s="152" t="s">
        <v>128</v>
      </c>
      <c r="D1502" s="404" t="s">
        <v>436</v>
      </c>
      <c r="E1502" s="416">
        <v>0</v>
      </c>
      <c r="F1502" s="416">
        <v>127</v>
      </c>
      <c r="G1502" s="416">
        <v>141</v>
      </c>
      <c r="H1502" s="416">
        <v>262</v>
      </c>
      <c r="I1502" s="416">
        <v>268</v>
      </c>
      <c r="J1502" s="416">
        <v>126</v>
      </c>
      <c r="K1502" s="416">
        <v>62</v>
      </c>
      <c r="L1502" s="416">
        <v>47</v>
      </c>
      <c r="M1502" s="416">
        <v>5</v>
      </c>
      <c r="N1502" s="416">
        <v>1038</v>
      </c>
      <c r="O1502" s="416">
        <v>10</v>
      </c>
      <c r="P1502" s="416">
        <v>0</v>
      </c>
      <c r="Q1502" s="416">
        <v>0</v>
      </c>
      <c r="R1502" s="416">
        <v>0</v>
      </c>
      <c r="S1502" s="416">
        <v>0</v>
      </c>
      <c r="T1502" s="416">
        <v>0</v>
      </c>
      <c r="U1502" s="416">
        <v>0</v>
      </c>
      <c r="V1502" s="416">
        <v>0</v>
      </c>
      <c r="W1502" s="416">
        <v>0</v>
      </c>
      <c r="X1502" s="416">
        <v>0</v>
      </c>
      <c r="Y1502" s="416">
        <v>25</v>
      </c>
      <c r="Z1502" s="416">
        <v>0</v>
      </c>
      <c r="AA1502" s="416">
        <v>0</v>
      </c>
      <c r="AB1502" s="416">
        <v>0</v>
      </c>
      <c r="AC1502" s="416">
        <v>0</v>
      </c>
      <c r="AD1502" s="416">
        <v>0</v>
      </c>
      <c r="AE1502" s="416">
        <v>0</v>
      </c>
      <c r="AF1502" s="416">
        <v>0</v>
      </c>
      <c r="AG1502" s="416">
        <v>0</v>
      </c>
      <c r="AH1502" s="416">
        <v>0</v>
      </c>
      <c r="AI1502" s="416">
        <v>50</v>
      </c>
      <c r="AJ1502" s="416">
        <v>0</v>
      </c>
      <c r="AK1502" s="416">
        <v>0</v>
      </c>
      <c r="AL1502" s="416">
        <v>0</v>
      </c>
      <c r="AM1502" s="416">
        <v>0</v>
      </c>
      <c r="AN1502" s="416">
        <v>0</v>
      </c>
      <c r="AO1502" s="416">
        <v>0</v>
      </c>
      <c r="AP1502" s="416">
        <v>0</v>
      </c>
      <c r="AQ1502" s="416">
        <v>0</v>
      </c>
      <c r="AR1502" s="416">
        <v>0</v>
      </c>
      <c r="AS1502" s="416">
        <v>100</v>
      </c>
      <c r="AT1502" s="416">
        <v>0</v>
      </c>
      <c r="AU1502" s="416">
        <v>0</v>
      </c>
      <c r="AV1502" s="416">
        <v>0</v>
      </c>
      <c r="AW1502" s="416">
        <v>0</v>
      </c>
      <c r="AX1502" s="416">
        <v>0</v>
      </c>
      <c r="AY1502" s="416">
        <v>0</v>
      </c>
      <c r="AZ1502" s="416">
        <v>0</v>
      </c>
      <c r="BA1502" s="416">
        <v>0</v>
      </c>
      <c r="BB1502" s="416">
        <v>0</v>
      </c>
      <c r="BC1502" s="416">
        <v>0</v>
      </c>
      <c r="BD1502" s="416">
        <v>0</v>
      </c>
      <c r="BE1502" s="416">
        <v>0</v>
      </c>
      <c r="BF1502" s="416">
        <v>0</v>
      </c>
      <c r="BG1502" s="416">
        <v>0</v>
      </c>
      <c r="BH1502" s="416">
        <v>0</v>
      </c>
      <c r="BI1502" s="416">
        <v>0</v>
      </c>
      <c r="BJ1502" s="416">
        <v>0</v>
      </c>
      <c r="BK1502" s="416">
        <v>0</v>
      </c>
      <c r="BL1502" s="416">
        <v>0</v>
      </c>
      <c r="BM1502" s="416">
        <v>0</v>
      </c>
      <c r="BN1502" s="416">
        <v>0</v>
      </c>
      <c r="BO1502" s="416">
        <v>0</v>
      </c>
      <c r="BP1502" s="416">
        <v>0</v>
      </c>
      <c r="BQ1502" s="416">
        <v>0</v>
      </c>
      <c r="BR1502" s="416">
        <v>0</v>
      </c>
      <c r="BS1502" s="416">
        <v>0</v>
      </c>
      <c r="BT1502" s="416">
        <v>0</v>
      </c>
      <c r="BU1502" s="416">
        <v>0</v>
      </c>
      <c r="BV1502" s="416">
        <v>127</v>
      </c>
      <c r="BW1502" s="416">
        <v>141</v>
      </c>
      <c r="BX1502" s="416">
        <v>262</v>
      </c>
      <c r="BY1502" s="416">
        <v>268</v>
      </c>
      <c r="BZ1502" s="416">
        <v>126</v>
      </c>
      <c r="CA1502" s="416">
        <v>62</v>
      </c>
      <c r="CB1502" s="416">
        <v>47</v>
      </c>
      <c r="CC1502" s="416">
        <v>5</v>
      </c>
      <c r="CD1502" s="416">
        <v>1038</v>
      </c>
      <c r="CE1502" s="416">
        <v>10</v>
      </c>
      <c r="CF1502" s="416">
        <v>0</v>
      </c>
      <c r="CG1502" s="416">
        <v>0</v>
      </c>
      <c r="CH1502" s="416">
        <v>0</v>
      </c>
      <c r="CI1502" s="416">
        <v>0</v>
      </c>
      <c r="CJ1502" s="416">
        <v>0</v>
      </c>
      <c r="CK1502" s="416">
        <v>0</v>
      </c>
      <c r="CL1502" s="416">
        <v>0</v>
      </c>
      <c r="CM1502" s="416">
        <v>0</v>
      </c>
      <c r="CN1502" s="416">
        <v>0</v>
      </c>
      <c r="CO1502" s="416">
        <v>25</v>
      </c>
      <c r="CP1502" s="416">
        <v>0</v>
      </c>
      <c r="CQ1502" s="416">
        <v>0</v>
      </c>
      <c r="CR1502" s="416">
        <v>0</v>
      </c>
      <c r="CS1502" s="416">
        <v>0</v>
      </c>
      <c r="CT1502" s="416">
        <v>0</v>
      </c>
      <c r="CU1502" s="416">
        <v>0</v>
      </c>
      <c r="CV1502" s="416">
        <v>0</v>
      </c>
      <c r="CW1502" s="416">
        <v>0</v>
      </c>
      <c r="CX1502" s="416">
        <v>0</v>
      </c>
      <c r="CY1502" s="416">
        <v>50</v>
      </c>
      <c r="CZ1502" s="416">
        <v>66</v>
      </c>
      <c r="DA1502" s="416">
        <v>63</v>
      </c>
      <c r="DB1502" s="416">
        <v>66</v>
      </c>
      <c r="DC1502" s="416">
        <v>42</v>
      </c>
      <c r="DD1502" s="416">
        <v>39</v>
      </c>
      <c r="DE1502" s="416">
        <v>13</v>
      </c>
      <c r="DF1502" s="416">
        <v>12</v>
      </c>
      <c r="DG1502" s="416">
        <v>4</v>
      </c>
      <c r="DH1502" s="416">
        <v>305</v>
      </c>
      <c r="DI1502" s="416">
        <v>0</v>
      </c>
      <c r="DJ1502" s="416">
        <v>0</v>
      </c>
      <c r="DK1502" s="416">
        <v>0</v>
      </c>
      <c r="DL1502" s="416">
        <v>0</v>
      </c>
      <c r="DM1502" s="416">
        <v>0</v>
      </c>
      <c r="DN1502" s="416">
        <v>0</v>
      </c>
      <c r="DO1502" s="416">
        <v>0</v>
      </c>
      <c r="DP1502" s="416">
        <v>0</v>
      </c>
      <c r="DQ1502" s="416">
        <v>0</v>
      </c>
      <c r="DR1502" s="416">
        <v>0</v>
      </c>
      <c r="DS1502" s="416">
        <v>66</v>
      </c>
      <c r="DT1502" s="416">
        <v>63</v>
      </c>
      <c r="DU1502" s="416">
        <v>66</v>
      </c>
      <c r="DV1502" s="416">
        <v>42</v>
      </c>
      <c r="DW1502" s="416">
        <v>39</v>
      </c>
      <c r="DX1502" s="416">
        <v>13</v>
      </c>
      <c r="DY1502" s="416">
        <v>12</v>
      </c>
      <c r="DZ1502" s="416">
        <v>4</v>
      </c>
      <c r="EA1502" s="416">
        <v>305</v>
      </c>
      <c r="EB1502" s="416">
        <v>0</v>
      </c>
      <c r="EC1502" s="416">
        <v>68</v>
      </c>
      <c r="ED1502" s="416">
        <v>151</v>
      </c>
      <c r="EE1502" s="416">
        <v>393</v>
      </c>
      <c r="EF1502" s="416">
        <v>323</v>
      </c>
      <c r="EG1502" s="416">
        <v>156</v>
      </c>
      <c r="EH1502" s="416">
        <v>78</v>
      </c>
      <c r="EI1502" s="416">
        <v>28</v>
      </c>
      <c r="EJ1502" s="416">
        <v>10</v>
      </c>
      <c r="EK1502" s="416">
        <v>1207</v>
      </c>
      <c r="EL1502" s="416">
        <v>10</v>
      </c>
      <c r="EM1502" s="416">
        <v>0</v>
      </c>
      <c r="EN1502" s="416">
        <v>0</v>
      </c>
      <c r="EO1502" s="416">
        <v>0</v>
      </c>
      <c r="EP1502" s="416">
        <v>0</v>
      </c>
      <c r="EQ1502" s="416">
        <v>0</v>
      </c>
      <c r="ER1502" s="416">
        <v>0</v>
      </c>
      <c r="ES1502" s="416">
        <v>0</v>
      </c>
      <c r="ET1502" s="416">
        <v>0</v>
      </c>
      <c r="EU1502" s="416">
        <v>0</v>
      </c>
      <c r="EV1502" s="416">
        <v>50</v>
      </c>
      <c r="EW1502" s="416">
        <v>0</v>
      </c>
      <c r="EX1502" s="416">
        <v>0</v>
      </c>
      <c r="EY1502" s="416">
        <v>0</v>
      </c>
      <c r="EZ1502" s="416">
        <v>0</v>
      </c>
      <c r="FA1502" s="416">
        <v>0</v>
      </c>
      <c r="FB1502" s="416">
        <v>0</v>
      </c>
      <c r="FC1502" s="416">
        <v>0</v>
      </c>
      <c r="FD1502" s="416">
        <v>0</v>
      </c>
      <c r="FE1502" s="416">
        <v>0</v>
      </c>
      <c r="FF1502" s="416">
        <v>100</v>
      </c>
      <c r="FG1502" s="416">
        <v>0</v>
      </c>
      <c r="FH1502" s="416">
        <v>0</v>
      </c>
      <c r="FI1502" s="416">
        <v>0</v>
      </c>
      <c r="FJ1502" s="416">
        <v>0</v>
      </c>
      <c r="FK1502" s="416">
        <v>0</v>
      </c>
      <c r="FL1502" s="416">
        <v>0</v>
      </c>
      <c r="FM1502" s="416">
        <v>0</v>
      </c>
      <c r="FN1502" s="416">
        <v>0</v>
      </c>
      <c r="FO1502" s="416">
        <v>0</v>
      </c>
      <c r="FP1502" s="416">
        <v>0</v>
      </c>
      <c r="FQ1502" s="416">
        <v>0</v>
      </c>
      <c r="FR1502" s="416">
        <v>0</v>
      </c>
      <c r="FS1502" s="416">
        <v>0</v>
      </c>
      <c r="FT1502" s="416">
        <v>0</v>
      </c>
      <c r="FU1502" s="416">
        <v>0</v>
      </c>
      <c r="FV1502" s="416">
        <v>0</v>
      </c>
      <c r="FW1502" s="416">
        <v>0</v>
      </c>
      <c r="FX1502" s="416">
        <v>0</v>
      </c>
      <c r="FY1502" s="416">
        <v>0</v>
      </c>
      <c r="FZ1502" s="416">
        <v>68</v>
      </c>
      <c r="GA1502" s="416">
        <v>151</v>
      </c>
      <c r="GB1502" s="416">
        <v>393</v>
      </c>
      <c r="GC1502" s="416">
        <v>323</v>
      </c>
      <c r="GD1502" s="416">
        <v>156</v>
      </c>
      <c r="GE1502" s="416">
        <v>78</v>
      </c>
      <c r="GF1502" s="416">
        <v>28</v>
      </c>
      <c r="GG1502" s="416">
        <v>10</v>
      </c>
      <c r="GH1502" s="416">
        <v>1207</v>
      </c>
    </row>
    <row r="1503" spans="1:190" x14ac:dyDescent="0.2">
      <c r="A1503" s="150" t="s">
        <v>439</v>
      </c>
      <c r="B1503" s="151" t="s">
        <v>276</v>
      </c>
      <c r="C1503" s="152" t="s">
        <v>69</v>
      </c>
      <c r="D1503" s="404" t="s">
        <v>438</v>
      </c>
      <c r="E1503" s="416">
        <v>0</v>
      </c>
      <c r="F1503" s="416">
        <v>18</v>
      </c>
      <c r="G1503" s="416">
        <v>49</v>
      </c>
      <c r="H1503" s="416">
        <v>113</v>
      </c>
      <c r="I1503" s="416">
        <v>80</v>
      </c>
      <c r="J1503" s="416">
        <v>56</v>
      </c>
      <c r="K1503" s="416">
        <v>54</v>
      </c>
      <c r="L1503" s="416">
        <v>51</v>
      </c>
      <c r="M1503" s="416">
        <v>20</v>
      </c>
      <c r="N1503" s="416">
        <v>441</v>
      </c>
      <c r="O1503" s="416">
        <v>10</v>
      </c>
      <c r="P1503" s="416">
        <v>0</v>
      </c>
      <c r="Q1503" s="416">
        <v>0</v>
      </c>
      <c r="R1503" s="416">
        <v>0</v>
      </c>
      <c r="S1503" s="416">
        <v>0</v>
      </c>
      <c r="T1503" s="416">
        <v>0</v>
      </c>
      <c r="U1503" s="416">
        <v>0</v>
      </c>
      <c r="V1503" s="416">
        <v>0</v>
      </c>
      <c r="W1503" s="416">
        <v>0</v>
      </c>
      <c r="X1503" s="416">
        <v>0</v>
      </c>
      <c r="Y1503" s="416">
        <v>25</v>
      </c>
      <c r="Z1503" s="416">
        <v>0</v>
      </c>
      <c r="AA1503" s="416">
        <v>0</v>
      </c>
      <c r="AB1503" s="416">
        <v>0</v>
      </c>
      <c r="AC1503" s="416">
        <v>0</v>
      </c>
      <c r="AD1503" s="416">
        <v>0</v>
      </c>
      <c r="AE1503" s="416">
        <v>0</v>
      </c>
      <c r="AF1503" s="416">
        <v>0</v>
      </c>
      <c r="AG1503" s="416">
        <v>0</v>
      </c>
      <c r="AH1503" s="416">
        <v>0</v>
      </c>
      <c r="AI1503" s="416">
        <v>50</v>
      </c>
      <c r="AJ1503" s="416">
        <v>0</v>
      </c>
      <c r="AK1503" s="416">
        <v>2</v>
      </c>
      <c r="AL1503" s="416">
        <v>6</v>
      </c>
      <c r="AM1503" s="416">
        <v>20</v>
      </c>
      <c r="AN1503" s="416">
        <v>15</v>
      </c>
      <c r="AO1503" s="416">
        <v>18</v>
      </c>
      <c r="AP1503" s="416">
        <v>18</v>
      </c>
      <c r="AQ1503" s="416">
        <v>7</v>
      </c>
      <c r="AR1503" s="416">
        <v>86</v>
      </c>
      <c r="AS1503" s="416">
        <v>100</v>
      </c>
      <c r="AT1503" s="416">
        <v>15</v>
      </c>
      <c r="AU1503" s="416">
        <v>72</v>
      </c>
      <c r="AV1503" s="416">
        <v>102</v>
      </c>
      <c r="AW1503" s="416">
        <v>86</v>
      </c>
      <c r="AX1503" s="416">
        <v>45</v>
      </c>
      <c r="AY1503" s="416">
        <v>30</v>
      </c>
      <c r="AZ1503" s="416">
        <v>31</v>
      </c>
      <c r="BA1503" s="416">
        <v>7</v>
      </c>
      <c r="BB1503" s="416">
        <v>388</v>
      </c>
      <c r="BC1503" s="416">
        <v>0</v>
      </c>
      <c r="BD1503" s="416">
        <v>0</v>
      </c>
      <c r="BE1503" s="416">
        <v>0</v>
      </c>
      <c r="BF1503" s="416">
        <v>0</v>
      </c>
      <c r="BG1503" s="416">
        <v>0</v>
      </c>
      <c r="BH1503" s="416">
        <v>0</v>
      </c>
      <c r="BI1503" s="416">
        <v>0</v>
      </c>
      <c r="BJ1503" s="416">
        <v>0</v>
      </c>
      <c r="BK1503" s="416">
        <v>0</v>
      </c>
      <c r="BL1503" s="416">
        <v>0</v>
      </c>
      <c r="BM1503" s="416">
        <v>15</v>
      </c>
      <c r="BN1503" s="416">
        <v>74</v>
      </c>
      <c r="BO1503" s="416">
        <v>108</v>
      </c>
      <c r="BP1503" s="416">
        <v>106</v>
      </c>
      <c r="BQ1503" s="416">
        <v>60</v>
      </c>
      <c r="BR1503" s="416">
        <v>48</v>
      </c>
      <c r="BS1503" s="416">
        <v>49</v>
      </c>
      <c r="BT1503" s="416">
        <v>14</v>
      </c>
      <c r="BU1503" s="416">
        <v>474</v>
      </c>
      <c r="BV1503" s="416">
        <v>33</v>
      </c>
      <c r="BW1503" s="416">
        <v>123</v>
      </c>
      <c r="BX1503" s="416">
        <v>221</v>
      </c>
      <c r="BY1503" s="416">
        <v>186</v>
      </c>
      <c r="BZ1503" s="416">
        <v>116</v>
      </c>
      <c r="CA1503" s="416">
        <v>102</v>
      </c>
      <c r="CB1503" s="416">
        <v>100</v>
      </c>
      <c r="CC1503" s="416">
        <v>34</v>
      </c>
      <c r="CD1503" s="416">
        <v>915</v>
      </c>
      <c r="CE1503" s="416">
        <v>10</v>
      </c>
      <c r="CF1503" s="416">
        <v>0</v>
      </c>
      <c r="CG1503" s="416">
        <v>0</v>
      </c>
      <c r="CH1503" s="416">
        <v>0</v>
      </c>
      <c r="CI1503" s="416">
        <v>0</v>
      </c>
      <c r="CJ1503" s="416">
        <v>0</v>
      </c>
      <c r="CK1503" s="416">
        <v>0</v>
      </c>
      <c r="CL1503" s="416">
        <v>0</v>
      </c>
      <c r="CM1503" s="416">
        <v>0</v>
      </c>
      <c r="CN1503" s="416">
        <v>0</v>
      </c>
      <c r="CO1503" s="416">
        <v>25</v>
      </c>
      <c r="CP1503" s="416">
        <v>0</v>
      </c>
      <c r="CQ1503" s="416">
        <v>0</v>
      </c>
      <c r="CR1503" s="416">
        <v>0</v>
      </c>
      <c r="CS1503" s="416">
        <v>0</v>
      </c>
      <c r="CT1503" s="416">
        <v>0</v>
      </c>
      <c r="CU1503" s="416">
        <v>0</v>
      </c>
      <c r="CV1503" s="416">
        <v>0</v>
      </c>
      <c r="CW1503" s="416">
        <v>0</v>
      </c>
      <c r="CX1503" s="416">
        <v>0</v>
      </c>
      <c r="CY1503" s="416">
        <v>50</v>
      </c>
      <c r="CZ1503" s="416">
        <v>17</v>
      </c>
      <c r="DA1503" s="416">
        <v>12</v>
      </c>
      <c r="DB1503" s="416">
        <v>25</v>
      </c>
      <c r="DC1503" s="416">
        <v>16</v>
      </c>
      <c r="DD1503" s="416">
        <v>23</v>
      </c>
      <c r="DE1503" s="416">
        <v>9</v>
      </c>
      <c r="DF1503" s="416">
        <v>16</v>
      </c>
      <c r="DG1503" s="416">
        <v>4</v>
      </c>
      <c r="DH1503" s="416">
        <v>122</v>
      </c>
      <c r="DI1503" s="416">
        <v>0</v>
      </c>
      <c r="DJ1503" s="416">
        <v>0</v>
      </c>
      <c r="DK1503" s="416">
        <v>0</v>
      </c>
      <c r="DL1503" s="416">
        <v>0</v>
      </c>
      <c r="DM1503" s="416">
        <v>0</v>
      </c>
      <c r="DN1503" s="416">
        <v>0</v>
      </c>
      <c r="DO1503" s="416">
        <v>0</v>
      </c>
      <c r="DP1503" s="416">
        <v>0</v>
      </c>
      <c r="DQ1503" s="416">
        <v>0</v>
      </c>
      <c r="DR1503" s="416">
        <v>0</v>
      </c>
      <c r="DS1503" s="416">
        <v>17</v>
      </c>
      <c r="DT1503" s="416">
        <v>12</v>
      </c>
      <c r="DU1503" s="416">
        <v>25</v>
      </c>
      <c r="DV1503" s="416">
        <v>16</v>
      </c>
      <c r="DW1503" s="416">
        <v>23</v>
      </c>
      <c r="DX1503" s="416">
        <v>9</v>
      </c>
      <c r="DY1503" s="416">
        <v>16</v>
      </c>
      <c r="DZ1503" s="416">
        <v>4</v>
      </c>
      <c r="EA1503" s="416">
        <v>122</v>
      </c>
      <c r="EB1503" s="416">
        <v>0</v>
      </c>
      <c r="EC1503" s="416">
        <v>0</v>
      </c>
      <c r="ED1503" s="416">
        <v>0</v>
      </c>
      <c r="EE1503" s="416">
        <v>0</v>
      </c>
      <c r="EF1503" s="416">
        <v>0</v>
      </c>
      <c r="EG1503" s="416">
        <v>0</v>
      </c>
      <c r="EH1503" s="416">
        <v>0</v>
      </c>
      <c r="EI1503" s="416">
        <v>0</v>
      </c>
      <c r="EJ1503" s="416">
        <v>0</v>
      </c>
      <c r="EK1503" s="416">
        <v>0</v>
      </c>
      <c r="EL1503" s="416">
        <v>10</v>
      </c>
      <c r="EM1503" s="416">
        <v>0</v>
      </c>
      <c r="EN1503" s="416">
        <v>0</v>
      </c>
      <c r="EO1503" s="416">
        <v>0</v>
      </c>
      <c r="EP1503" s="416">
        <v>0</v>
      </c>
      <c r="EQ1503" s="416">
        <v>0</v>
      </c>
      <c r="ER1503" s="416">
        <v>0</v>
      </c>
      <c r="ES1503" s="416">
        <v>0</v>
      </c>
      <c r="ET1503" s="416">
        <v>0</v>
      </c>
      <c r="EU1503" s="416">
        <v>0</v>
      </c>
      <c r="EV1503" s="416">
        <v>50</v>
      </c>
      <c r="EW1503" s="416">
        <v>31</v>
      </c>
      <c r="EX1503" s="416">
        <v>6</v>
      </c>
      <c r="EY1503" s="416">
        <v>3</v>
      </c>
      <c r="EZ1503" s="416">
        <v>1</v>
      </c>
      <c r="FA1503" s="416">
        <v>1</v>
      </c>
      <c r="FB1503" s="416">
        <v>0</v>
      </c>
      <c r="FC1503" s="416">
        <v>0</v>
      </c>
      <c r="FD1503" s="416">
        <v>1</v>
      </c>
      <c r="FE1503" s="416">
        <v>43</v>
      </c>
      <c r="FF1503" s="416">
        <v>100</v>
      </c>
      <c r="FG1503" s="416">
        <v>0</v>
      </c>
      <c r="FH1503" s="416">
        <v>0</v>
      </c>
      <c r="FI1503" s="416">
        <v>0</v>
      </c>
      <c r="FJ1503" s="416">
        <v>0</v>
      </c>
      <c r="FK1503" s="416">
        <v>0</v>
      </c>
      <c r="FL1503" s="416">
        <v>0</v>
      </c>
      <c r="FM1503" s="416">
        <v>0</v>
      </c>
      <c r="FN1503" s="416">
        <v>0</v>
      </c>
      <c r="FO1503" s="416">
        <v>0</v>
      </c>
      <c r="FP1503" s="416">
        <v>5</v>
      </c>
      <c r="FQ1503" s="416">
        <v>24</v>
      </c>
      <c r="FR1503" s="416">
        <v>26</v>
      </c>
      <c r="FS1503" s="416">
        <v>70</v>
      </c>
      <c r="FT1503" s="416">
        <v>58</v>
      </c>
      <c r="FU1503" s="416">
        <v>37</v>
      </c>
      <c r="FV1503" s="416">
        <v>41</v>
      </c>
      <c r="FW1503" s="416">
        <v>48</v>
      </c>
      <c r="FX1503" s="416">
        <v>16</v>
      </c>
      <c r="FY1503" s="416">
        <v>320</v>
      </c>
      <c r="FZ1503" s="416">
        <v>55</v>
      </c>
      <c r="GA1503" s="416">
        <v>32</v>
      </c>
      <c r="GB1503" s="416">
        <v>73</v>
      </c>
      <c r="GC1503" s="416">
        <v>59</v>
      </c>
      <c r="GD1503" s="416">
        <v>38</v>
      </c>
      <c r="GE1503" s="416">
        <v>41</v>
      </c>
      <c r="GF1503" s="416">
        <v>48</v>
      </c>
      <c r="GG1503" s="416">
        <v>17</v>
      </c>
      <c r="GH1503" s="416">
        <v>363</v>
      </c>
    </row>
    <row r="1504" spans="1:190" x14ac:dyDescent="0.2">
      <c r="A1504" s="150" t="s">
        <v>440</v>
      </c>
      <c r="B1504" s="151" t="s">
        <v>276</v>
      </c>
      <c r="C1504" s="152" t="s">
        <v>277</v>
      </c>
      <c r="D1504" s="404" t="s">
        <v>297</v>
      </c>
      <c r="E1504" s="416">
        <v>0</v>
      </c>
      <c r="F1504" s="416">
        <v>4</v>
      </c>
      <c r="G1504" s="416">
        <v>14</v>
      </c>
      <c r="H1504" s="416">
        <v>44</v>
      </c>
      <c r="I1504" s="416">
        <v>60</v>
      </c>
      <c r="J1504" s="416">
        <v>39</v>
      </c>
      <c r="K1504" s="416">
        <v>25</v>
      </c>
      <c r="L1504" s="416">
        <v>20</v>
      </c>
      <c r="M1504" s="416">
        <v>2</v>
      </c>
      <c r="N1504" s="416">
        <v>208</v>
      </c>
      <c r="O1504" s="416">
        <v>10</v>
      </c>
      <c r="P1504" s="416">
        <v>0</v>
      </c>
      <c r="Q1504" s="416">
        <v>0</v>
      </c>
      <c r="R1504" s="416">
        <v>0</v>
      </c>
      <c r="S1504" s="416">
        <v>0</v>
      </c>
      <c r="T1504" s="416">
        <v>0</v>
      </c>
      <c r="U1504" s="416">
        <v>0</v>
      </c>
      <c r="V1504" s="416">
        <v>0</v>
      </c>
      <c r="W1504" s="416">
        <v>0</v>
      </c>
      <c r="X1504" s="416">
        <v>0</v>
      </c>
      <c r="Y1504" s="416">
        <v>25</v>
      </c>
      <c r="Z1504" s="416">
        <v>0</v>
      </c>
      <c r="AA1504" s="416">
        <v>0</v>
      </c>
      <c r="AB1504" s="416">
        <v>0</v>
      </c>
      <c r="AC1504" s="416">
        <v>0</v>
      </c>
      <c r="AD1504" s="416">
        <v>0</v>
      </c>
      <c r="AE1504" s="416">
        <v>0</v>
      </c>
      <c r="AF1504" s="416">
        <v>0</v>
      </c>
      <c r="AG1504" s="416">
        <v>0</v>
      </c>
      <c r="AH1504" s="416">
        <v>0</v>
      </c>
      <c r="AI1504" s="416">
        <v>50</v>
      </c>
      <c r="AJ1504" s="416">
        <v>0</v>
      </c>
      <c r="AK1504" s="416">
        <v>0</v>
      </c>
      <c r="AL1504" s="416">
        <v>0</v>
      </c>
      <c r="AM1504" s="416">
        <v>0</v>
      </c>
      <c r="AN1504" s="416">
        <v>0</v>
      </c>
      <c r="AO1504" s="416">
        <v>0</v>
      </c>
      <c r="AP1504" s="416">
        <v>0</v>
      </c>
      <c r="AQ1504" s="416">
        <v>0</v>
      </c>
      <c r="AR1504" s="416">
        <v>0</v>
      </c>
      <c r="AS1504" s="416">
        <v>100</v>
      </c>
      <c r="AT1504" s="416">
        <v>0</v>
      </c>
      <c r="AU1504" s="416">
        <v>2</v>
      </c>
      <c r="AV1504" s="416">
        <v>2</v>
      </c>
      <c r="AW1504" s="416">
        <v>8</v>
      </c>
      <c r="AX1504" s="416">
        <v>3</v>
      </c>
      <c r="AY1504" s="416">
        <v>1</v>
      </c>
      <c r="AZ1504" s="416">
        <v>0</v>
      </c>
      <c r="BA1504" s="416">
        <v>0</v>
      </c>
      <c r="BB1504" s="416">
        <v>16</v>
      </c>
      <c r="BC1504" s="416">
        <v>0</v>
      </c>
      <c r="BD1504" s="416">
        <v>0</v>
      </c>
      <c r="BE1504" s="416">
        <v>0</v>
      </c>
      <c r="BF1504" s="416">
        <v>0</v>
      </c>
      <c r="BG1504" s="416">
        <v>0</v>
      </c>
      <c r="BH1504" s="416">
        <v>0</v>
      </c>
      <c r="BI1504" s="416">
        <v>0</v>
      </c>
      <c r="BJ1504" s="416">
        <v>0</v>
      </c>
      <c r="BK1504" s="416">
        <v>0</v>
      </c>
      <c r="BL1504" s="416">
        <v>0</v>
      </c>
      <c r="BM1504" s="416">
        <v>0</v>
      </c>
      <c r="BN1504" s="416">
        <v>2</v>
      </c>
      <c r="BO1504" s="416">
        <v>2</v>
      </c>
      <c r="BP1504" s="416">
        <v>8</v>
      </c>
      <c r="BQ1504" s="416">
        <v>3</v>
      </c>
      <c r="BR1504" s="416">
        <v>1</v>
      </c>
      <c r="BS1504" s="416">
        <v>0</v>
      </c>
      <c r="BT1504" s="416">
        <v>0</v>
      </c>
      <c r="BU1504" s="416">
        <v>16</v>
      </c>
      <c r="BV1504" s="416">
        <v>4</v>
      </c>
      <c r="BW1504" s="416">
        <v>16</v>
      </c>
      <c r="BX1504" s="416">
        <v>46</v>
      </c>
      <c r="BY1504" s="416">
        <v>68</v>
      </c>
      <c r="BZ1504" s="416">
        <v>42</v>
      </c>
      <c r="CA1504" s="416">
        <v>26</v>
      </c>
      <c r="CB1504" s="416">
        <v>20</v>
      </c>
      <c r="CC1504" s="416">
        <v>2</v>
      </c>
      <c r="CD1504" s="416">
        <v>224</v>
      </c>
      <c r="CE1504" s="416">
        <v>10</v>
      </c>
      <c r="CF1504" s="416">
        <v>0</v>
      </c>
      <c r="CG1504" s="416">
        <v>0</v>
      </c>
      <c r="CH1504" s="416">
        <v>0</v>
      </c>
      <c r="CI1504" s="416">
        <v>0</v>
      </c>
      <c r="CJ1504" s="416">
        <v>0</v>
      </c>
      <c r="CK1504" s="416">
        <v>0</v>
      </c>
      <c r="CL1504" s="416">
        <v>0</v>
      </c>
      <c r="CM1504" s="416">
        <v>0</v>
      </c>
      <c r="CN1504" s="416">
        <v>0</v>
      </c>
      <c r="CO1504" s="416">
        <v>25</v>
      </c>
      <c r="CP1504" s="416">
        <v>0</v>
      </c>
      <c r="CQ1504" s="416">
        <v>0</v>
      </c>
      <c r="CR1504" s="416">
        <v>0</v>
      </c>
      <c r="CS1504" s="416">
        <v>0</v>
      </c>
      <c r="CT1504" s="416">
        <v>0</v>
      </c>
      <c r="CU1504" s="416">
        <v>0</v>
      </c>
      <c r="CV1504" s="416">
        <v>0</v>
      </c>
      <c r="CW1504" s="416">
        <v>0</v>
      </c>
      <c r="CX1504" s="416">
        <v>0</v>
      </c>
      <c r="CY1504" s="416">
        <v>50</v>
      </c>
      <c r="CZ1504" s="416">
        <v>1</v>
      </c>
      <c r="DA1504" s="416">
        <v>1</v>
      </c>
      <c r="DB1504" s="416">
        <v>23</v>
      </c>
      <c r="DC1504" s="416">
        <v>13</v>
      </c>
      <c r="DD1504" s="416">
        <v>7</v>
      </c>
      <c r="DE1504" s="416">
        <v>3</v>
      </c>
      <c r="DF1504" s="416">
        <v>4</v>
      </c>
      <c r="DG1504" s="416">
        <v>1</v>
      </c>
      <c r="DH1504" s="416">
        <v>53</v>
      </c>
      <c r="DI1504" s="416">
        <v>0</v>
      </c>
      <c r="DJ1504" s="416">
        <v>0</v>
      </c>
      <c r="DK1504" s="416">
        <v>0</v>
      </c>
      <c r="DL1504" s="416">
        <v>0</v>
      </c>
      <c r="DM1504" s="416">
        <v>0</v>
      </c>
      <c r="DN1504" s="416">
        <v>0</v>
      </c>
      <c r="DO1504" s="416">
        <v>0</v>
      </c>
      <c r="DP1504" s="416">
        <v>0</v>
      </c>
      <c r="DQ1504" s="416">
        <v>0</v>
      </c>
      <c r="DR1504" s="416">
        <v>0</v>
      </c>
      <c r="DS1504" s="416">
        <v>1</v>
      </c>
      <c r="DT1504" s="416">
        <v>1</v>
      </c>
      <c r="DU1504" s="416">
        <v>23</v>
      </c>
      <c r="DV1504" s="416">
        <v>13</v>
      </c>
      <c r="DW1504" s="416">
        <v>7</v>
      </c>
      <c r="DX1504" s="416">
        <v>3</v>
      </c>
      <c r="DY1504" s="416">
        <v>4</v>
      </c>
      <c r="DZ1504" s="416">
        <v>1</v>
      </c>
      <c r="EA1504" s="416">
        <v>53</v>
      </c>
      <c r="EB1504" s="416">
        <v>0</v>
      </c>
      <c r="EC1504" s="416">
        <v>0</v>
      </c>
      <c r="ED1504" s="416">
        <v>0</v>
      </c>
      <c r="EE1504" s="416">
        <v>0</v>
      </c>
      <c r="EF1504" s="416">
        <v>0</v>
      </c>
      <c r="EG1504" s="416">
        <v>0</v>
      </c>
      <c r="EH1504" s="416">
        <v>0</v>
      </c>
      <c r="EI1504" s="416">
        <v>0</v>
      </c>
      <c r="EJ1504" s="416">
        <v>0</v>
      </c>
      <c r="EK1504" s="416">
        <v>0</v>
      </c>
      <c r="EL1504" s="416">
        <v>10</v>
      </c>
      <c r="EM1504" s="416">
        <v>0</v>
      </c>
      <c r="EN1504" s="416">
        <v>0</v>
      </c>
      <c r="EO1504" s="416">
        <v>0</v>
      </c>
      <c r="EP1504" s="416">
        <v>0</v>
      </c>
      <c r="EQ1504" s="416">
        <v>0</v>
      </c>
      <c r="ER1504" s="416">
        <v>0</v>
      </c>
      <c r="ES1504" s="416">
        <v>0</v>
      </c>
      <c r="ET1504" s="416">
        <v>0</v>
      </c>
      <c r="EU1504" s="416">
        <v>0</v>
      </c>
      <c r="EV1504" s="416">
        <v>50</v>
      </c>
      <c r="EW1504" s="416">
        <v>1</v>
      </c>
      <c r="EX1504" s="416">
        <v>0</v>
      </c>
      <c r="EY1504" s="416">
        <v>4</v>
      </c>
      <c r="EZ1504" s="416">
        <v>3</v>
      </c>
      <c r="FA1504" s="416">
        <v>2</v>
      </c>
      <c r="FB1504" s="416">
        <v>0</v>
      </c>
      <c r="FC1504" s="416">
        <v>0</v>
      </c>
      <c r="FD1504" s="416">
        <v>0</v>
      </c>
      <c r="FE1504" s="416">
        <v>10</v>
      </c>
      <c r="FF1504" s="416">
        <v>100</v>
      </c>
      <c r="FG1504" s="416">
        <v>0</v>
      </c>
      <c r="FH1504" s="416">
        <v>0</v>
      </c>
      <c r="FI1504" s="416">
        <v>0</v>
      </c>
      <c r="FJ1504" s="416">
        <v>0</v>
      </c>
      <c r="FK1504" s="416">
        <v>0</v>
      </c>
      <c r="FL1504" s="416">
        <v>0</v>
      </c>
      <c r="FM1504" s="416">
        <v>0</v>
      </c>
      <c r="FN1504" s="416">
        <v>0</v>
      </c>
      <c r="FO1504" s="416">
        <v>0</v>
      </c>
      <c r="FP1504" s="416">
        <v>0</v>
      </c>
      <c r="FQ1504" s="416">
        <v>0</v>
      </c>
      <c r="FR1504" s="416">
        <v>0</v>
      </c>
      <c r="FS1504" s="416">
        <v>0</v>
      </c>
      <c r="FT1504" s="416">
        <v>0</v>
      </c>
      <c r="FU1504" s="416">
        <v>0</v>
      </c>
      <c r="FV1504" s="416">
        <v>0</v>
      </c>
      <c r="FW1504" s="416">
        <v>0</v>
      </c>
      <c r="FX1504" s="416">
        <v>0</v>
      </c>
      <c r="FY1504" s="416">
        <v>0</v>
      </c>
      <c r="FZ1504" s="416">
        <v>1</v>
      </c>
      <c r="GA1504" s="416">
        <v>0</v>
      </c>
      <c r="GB1504" s="416">
        <v>4</v>
      </c>
      <c r="GC1504" s="416">
        <v>3</v>
      </c>
      <c r="GD1504" s="416">
        <v>2</v>
      </c>
      <c r="GE1504" s="416">
        <v>0</v>
      </c>
      <c r="GF1504" s="416">
        <v>0</v>
      </c>
      <c r="GG1504" s="416">
        <v>0</v>
      </c>
      <c r="GH1504" s="416">
        <v>10</v>
      </c>
    </row>
    <row r="1505" spans="1:190" x14ac:dyDescent="0.2">
      <c r="A1505" s="150" t="s">
        <v>442</v>
      </c>
      <c r="B1505" s="151" t="s">
        <v>276</v>
      </c>
      <c r="C1505" s="152" t="s">
        <v>279</v>
      </c>
      <c r="D1505" s="404" t="s">
        <v>441</v>
      </c>
      <c r="E1505" s="416">
        <v>0</v>
      </c>
      <c r="F1505" s="416">
        <v>312</v>
      </c>
      <c r="G1505" s="416">
        <v>141</v>
      </c>
      <c r="H1505" s="416">
        <v>70</v>
      </c>
      <c r="I1505" s="416">
        <v>43</v>
      </c>
      <c r="J1505" s="416">
        <v>11</v>
      </c>
      <c r="K1505" s="416">
        <v>10</v>
      </c>
      <c r="L1505" s="416">
        <v>8</v>
      </c>
      <c r="M1505" s="416">
        <v>0</v>
      </c>
      <c r="N1505" s="416">
        <v>595</v>
      </c>
      <c r="O1505" s="416">
        <v>10</v>
      </c>
      <c r="P1505" s="416">
        <v>0</v>
      </c>
      <c r="Q1505" s="416">
        <v>0</v>
      </c>
      <c r="R1505" s="416">
        <v>0</v>
      </c>
      <c r="S1505" s="416">
        <v>0</v>
      </c>
      <c r="T1505" s="416">
        <v>0</v>
      </c>
      <c r="U1505" s="416">
        <v>0</v>
      </c>
      <c r="V1505" s="416">
        <v>0</v>
      </c>
      <c r="W1505" s="416">
        <v>0</v>
      </c>
      <c r="X1505" s="416">
        <v>0</v>
      </c>
      <c r="Y1505" s="416">
        <v>25</v>
      </c>
      <c r="Z1505" s="416">
        <v>0</v>
      </c>
      <c r="AA1505" s="416">
        <v>0</v>
      </c>
      <c r="AB1505" s="416">
        <v>0</v>
      </c>
      <c r="AC1505" s="416">
        <v>0</v>
      </c>
      <c r="AD1505" s="416">
        <v>0</v>
      </c>
      <c r="AE1505" s="416">
        <v>0</v>
      </c>
      <c r="AF1505" s="416">
        <v>0</v>
      </c>
      <c r="AG1505" s="416">
        <v>0</v>
      </c>
      <c r="AH1505" s="416">
        <v>0</v>
      </c>
      <c r="AI1505" s="416">
        <v>50</v>
      </c>
      <c r="AJ1505" s="416">
        <v>0</v>
      </c>
      <c r="AK1505" s="416">
        <v>0</v>
      </c>
      <c r="AL1505" s="416">
        <v>0</v>
      </c>
      <c r="AM1505" s="416">
        <v>0</v>
      </c>
      <c r="AN1505" s="416">
        <v>0</v>
      </c>
      <c r="AO1505" s="416">
        <v>0</v>
      </c>
      <c r="AP1505" s="416">
        <v>0</v>
      </c>
      <c r="AQ1505" s="416">
        <v>0</v>
      </c>
      <c r="AR1505" s="416">
        <v>0</v>
      </c>
      <c r="AS1505" s="416">
        <v>100</v>
      </c>
      <c r="AT1505" s="416">
        <v>251</v>
      </c>
      <c r="AU1505" s="416">
        <v>93</v>
      </c>
      <c r="AV1505" s="416">
        <v>53</v>
      </c>
      <c r="AW1505" s="416">
        <v>24</v>
      </c>
      <c r="AX1505" s="416">
        <v>7</v>
      </c>
      <c r="AY1505" s="416">
        <v>5</v>
      </c>
      <c r="AZ1505" s="416">
        <v>1</v>
      </c>
      <c r="BA1505" s="416">
        <v>0</v>
      </c>
      <c r="BB1505" s="416">
        <v>434</v>
      </c>
      <c r="BC1505" s="416">
        <v>0</v>
      </c>
      <c r="BD1505" s="416">
        <v>0</v>
      </c>
      <c r="BE1505" s="416">
        <v>0</v>
      </c>
      <c r="BF1505" s="416">
        <v>0</v>
      </c>
      <c r="BG1505" s="416">
        <v>0</v>
      </c>
      <c r="BH1505" s="416">
        <v>0</v>
      </c>
      <c r="BI1505" s="416">
        <v>0</v>
      </c>
      <c r="BJ1505" s="416">
        <v>0</v>
      </c>
      <c r="BK1505" s="416">
        <v>0</v>
      </c>
      <c r="BL1505" s="416">
        <v>0</v>
      </c>
      <c r="BM1505" s="416">
        <v>251</v>
      </c>
      <c r="BN1505" s="416">
        <v>93</v>
      </c>
      <c r="BO1505" s="416">
        <v>53</v>
      </c>
      <c r="BP1505" s="416">
        <v>24</v>
      </c>
      <c r="BQ1505" s="416">
        <v>7</v>
      </c>
      <c r="BR1505" s="416">
        <v>5</v>
      </c>
      <c r="BS1505" s="416">
        <v>1</v>
      </c>
      <c r="BT1505" s="416">
        <v>0</v>
      </c>
      <c r="BU1505" s="416">
        <v>434</v>
      </c>
      <c r="BV1505" s="416">
        <v>563</v>
      </c>
      <c r="BW1505" s="416">
        <v>234</v>
      </c>
      <c r="BX1505" s="416">
        <v>123</v>
      </c>
      <c r="BY1505" s="416">
        <v>67</v>
      </c>
      <c r="BZ1505" s="416">
        <v>18</v>
      </c>
      <c r="CA1505" s="416">
        <v>15</v>
      </c>
      <c r="CB1505" s="416">
        <v>9</v>
      </c>
      <c r="CC1505" s="416">
        <v>0</v>
      </c>
      <c r="CD1505" s="416">
        <v>1029</v>
      </c>
      <c r="CE1505" s="416">
        <v>10</v>
      </c>
      <c r="CF1505" s="416">
        <v>0</v>
      </c>
      <c r="CG1505" s="416">
        <v>0</v>
      </c>
      <c r="CH1505" s="416">
        <v>0</v>
      </c>
      <c r="CI1505" s="416">
        <v>0</v>
      </c>
      <c r="CJ1505" s="416">
        <v>0</v>
      </c>
      <c r="CK1505" s="416">
        <v>0</v>
      </c>
      <c r="CL1505" s="416">
        <v>0</v>
      </c>
      <c r="CM1505" s="416">
        <v>0</v>
      </c>
      <c r="CN1505" s="416">
        <v>0</v>
      </c>
      <c r="CO1505" s="416">
        <v>25</v>
      </c>
      <c r="CP1505" s="416">
        <v>0</v>
      </c>
      <c r="CQ1505" s="416">
        <v>0</v>
      </c>
      <c r="CR1505" s="416">
        <v>0</v>
      </c>
      <c r="CS1505" s="416">
        <v>0</v>
      </c>
      <c r="CT1505" s="416">
        <v>0</v>
      </c>
      <c r="CU1505" s="416">
        <v>0</v>
      </c>
      <c r="CV1505" s="416">
        <v>0</v>
      </c>
      <c r="CW1505" s="416">
        <v>0</v>
      </c>
      <c r="CX1505" s="416">
        <v>0</v>
      </c>
      <c r="CY1505" s="416">
        <v>50</v>
      </c>
      <c r="CZ1505" s="416">
        <v>146</v>
      </c>
      <c r="DA1505" s="416">
        <v>33</v>
      </c>
      <c r="DB1505" s="416">
        <v>16</v>
      </c>
      <c r="DC1505" s="416">
        <v>12</v>
      </c>
      <c r="DD1505" s="416">
        <v>5</v>
      </c>
      <c r="DE1505" s="416">
        <v>1</v>
      </c>
      <c r="DF1505" s="416">
        <v>1</v>
      </c>
      <c r="DG1505" s="416">
        <v>0</v>
      </c>
      <c r="DH1505" s="416">
        <v>214</v>
      </c>
      <c r="DI1505" s="416">
        <v>0</v>
      </c>
      <c r="DJ1505" s="416">
        <v>0</v>
      </c>
      <c r="DK1505" s="416">
        <v>0</v>
      </c>
      <c r="DL1505" s="416">
        <v>0</v>
      </c>
      <c r="DM1505" s="416">
        <v>0</v>
      </c>
      <c r="DN1505" s="416">
        <v>0</v>
      </c>
      <c r="DO1505" s="416">
        <v>0</v>
      </c>
      <c r="DP1505" s="416">
        <v>0</v>
      </c>
      <c r="DQ1505" s="416">
        <v>0</v>
      </c>
      <c r="DR1505" s="416">
        <v>0</v>
      </c>
      <c r="DS1505" s="416">
        <v>146</v>
      </c>
      <c r="DT1505" s="416">
        <v>33</v>
      </c>
      <c r="DU1505" s="416">
        <v>16</v>
      </c>
      <c r="DV1505" s="416">
        <v>12</v>
      </c>
      <c r="DW1505" s="416">
        <v>5</v>
      </c>
      <c r="DX1505" s="416">
        <v>1</v>
      </c>
      <c r="DY1505" s="416">
        <v>1</v>
      </c>
      <c r="DZ1505" s="416">
        <v>0</v>
      </c>
      <c r="EA1505" s="416">
        <v>214</v>
      </c>
      <c r="EB1505" s="416">
        <v>0</v>
      </c>
      <c r="EC1505" s="416">
        <v>34</v>
      </c>
      <c r="ED1505" s="416">
        <v>23</v>
      </c>
      <c r="EE1505" s="416">
        <v>16</v>
      </c>
      <c r="EF1505" s="416">
        <v>7</v>
      </c>
      <c r="EG1505" s="416">
        <v>3</v>
      </c>
      <c r="EH1505" s="416">
        <v>2</v>
      </c>
      <c r="EI1505" s="416">
        <v>3</v>
      </c>
      <c r="EJ1505" s="416">
        <v>1</v>
      </c>
      <c r="EK1505" s="416">
        <v>89</v>
      </c>
      <c r="EL1505" s="416">
        <v>10</v>
      </c>
      <c r="EM1505" s="416">
        <v>0</v>
      </c>
      <c r="EN1505" s="416">
        <v>0</v>
      </c>
      <c r="EO1505" s="416">
        <v>0</v>
      </c>
      <c r="EP1505" s="416">
        <v>0</v>
      </c>
      <c r="EQ1505" s="416">
        <v>0</v>
      </c>
      <c r="ER1505" s="416">
        <v>0</v>
      </c>
      <c r="ES1505" s="416">
        <v>0</v>
      </c>
      <c r="ET1505" s="416">
        <v>0</v>
      </c>
      <c r="EU1505" s="416">
        <v>0</v>
      </c>
      <c r="EV1505" s="416">
        <v>50</v>
      </c>
      <c r="EW1505" s="416">
        <v>3</v>
      </c>
      <c r="EX1505" s="416">
        <v>0</v>
      </c>
      <c r="EY1505" s="416">
        <v>4</v>
      </c>
      <c r="EZ1505" s="416">
        <v>2</v>
      </c>
      <c r="FA1505" s="416">
        <v>0</v>
      </c>
      <c r="FB1505" s="416">
        <v>0</v>
      </c>
      <c r="FC1505" s="416">
        <v>0</v>
      </c>
      <c r="FD1505" s="416">
        <v>0</v>
      </c>
      <c r="FE1505" s="416">
        <v>9</v>
      </c>
      <c r="FF1505" s="416">
        <v>100</v>
      </c>
      <c r="FG1505" s="416">
        <v>0</v>
      </c>
      <c r="FH1505" s="416">
        <v>0</v>
      </c>
      <c r="FI1505" s="416">
        <v>0</v>
      </c>
      <c r="FJ1505" s="416">
        <v>0</v>
      </c>
      <c r="FK1505" s="416">
        <v>0</v>
      </c>
      <c r="FL1505" s="416">
        <v>0</v>
      </c>
      <c r="FM1505" s="416">
        <v>0</v>
      </c>
      <c r="FN1505" s="416">
        <v>0</v>
      </c>
      <c r="FO1505" s="416">
        <v>0</v>
      </c>
      <c r="FP1505" s="416">
        <v>0</v>
      </c>
      <c r="FQ1505" s="416">
        <v>0</v>
      </c>
      <c r="FR1505" s="416">
        <v>0</v>
      </c>
      <c r="FS1505" s="416">
        <v>0</v>
      </c>
      <c r="FT1505" s="416">
        <v>0</v>
      </c>
      <c r="FU1505" s="416">
        <v>0</v>
      </c>
      <c r="FV1505" s="416">
        <v>0</v>
      </c>
      <c r="FW1505" s="416">
        <v>0</v>
      </c>
      <c r="FX1505" s="416">
        <v>0</v>
      </c>
      <c r="FY1505" s="416">
        <v>0</v>
      </c>
      <c r="FZ1505" s="416">
        <v>37</v>
      </c>
      <c r="GA1505" s="416">
        <v>23</v>
      </c>
      <c r="GB1505" s="416">
        <v>20</v>
      </c>
      <c r="GC1505" s="416">
        <v>9</v>
      </c>
      <c r="GD1505" s="416">
        <v>3</v>
      </c>
      <c r="GE1505" s="416">
        <v>2</v>
      </c>
      <c r="GF1505" s="416">
        <v>3</v>
      </c>
      <c r="GG1505" s="416">
        <v>1</v>
      </c>
      <c r="GH1505" s="416">
        <v>98</v>
      </c>
    </row>
    <row r="1506" spans="1:190" x14ac:dyDescent="0.2">
      <c r="A1506" s="150" t="s">
        <v>444</v>
      </c>
      <c r="B1506" s="151" t="s">
        <v>276</v>
      </c>
      <c r="C1506" s="152" t="s">
        <v>285</v>
      </c>
      <c r="D1506" s="404" t="s">
        <v>443</v>
      </c>
      <c r="E1506" s="416">
        <v>0</v>
      </c>
      <c r="F1506" s="416">
        <v>89</v>
      </c>
      <c r="G1506" s="416">
        <v>118</v>
      </c>
      <c r="H1506" s="416">
        <v>68</v>
      </c>
      <c r="I1506" s="416">
        <v>32</v>
      </c>
      <c r="J1506" s="416">
        <v>19</v>
      </c>
      <c r="K1506" s="416">
        <v>11</v>
      </c>
      <c r="L1506" s="416">
        <v>8</v>
      </c>
      <c r="M1506" s="416">
        <v>3</v>
      </c>
      <c r="N1506" s="416">
        <v>348</v>
      </c>
      <c r="O1506" s="416">
        <v>10</v>
      </c>
      <c r="P1506" s="416">
        <v>2</v>
      </c>
      <c r="Q1506" s="416">
        <v>13</v>
      </c>
      <c r="R1506" s="416">
        <v>13</v>
      </c>
      <c r="S1506" s="416">
        <v>7</v>
      </c>
      <c r="T1506" s="416">
        <v>3</v>
      </c>
      <c r="U1506" s="416">
        <v>4</v>
      </c>
      <c r="V1506" s="416">
        <v>1</v>
      </c>
      <c r="W1506" s="416">
        <v>0</v>
      </c>
      <c r="X1506" s="416">
        <v>43</v>
      </c>
      <c r="Y1506" s="416">
        <v>25</v>
      </c>
      <c r="Z1506" s="416">
        <v>0</v>
      </c>
      <c r="AA1506" s="416">
        <v>0</v>
      </c>
      <c r="AB1506" s="416">
        <v>0</v>
      </c>
      <c r="AC1506" s="416">
        <v>0</v>
      </c>
      <c r="AD1506" s="416">
        <v>0</v>
      </c>
      <c r="AE1506" s="416">
        <v>0</v>
      </c>
      <c r="AF1506" s="416">
        <v>0</v>
      </c>
      <c r="AG1506" s="416">
        <v>0</v>
      </c>
      <c r="AH1506" s="416">
        <v>0</v>
      </c>
      <c r="AI1506" s="416">
        <v>50</v>
      </c>
      <c r="AJ1506" s="416">
        <v>0</v>
      </c>
      <c r="AK1506" s="416">
        <v>0</v>
      </c>
      <c r="AL1506" s="416">
        <v>0</v>
      </c>
      <c r="AM1506" s="416">
        <v>0</v>
      </c>
      <c r="AN1506" s="416">
        <v>0</v>
      </c>
      <c r="AO1506" s="416">
        <v>0</v>
      </c>
      <c r="AP1506" s="416">
        <v>0</v>
      </c>
      <c r="AQ1506" s="416">
        <v>0</v>
      </c>
      <c r="AR1506" s="416">
        <v>0</v>
      </c>
      <c r="AS1506" s="416">
        <v>100</v>
      </c>
      <c r="AT1506" s="416">
        <v>3</v>
      </c>
      <c r="AU1506" s="416">
        <v>21</v>
      </c>
      <c r="AV1506" s="416">
        <v>21</v>
      </c>
      <c r="AW1506" s="416">
        <v>10</v>
      </c>
      <c r="AX1506" s="416">
        <v>2</v>
      </c>
      <c r="AY1506" s="416">
        <v>4</v>
      </c>
      <c r="AZ1506" s="416">
        <v>0</v>
      </c>
      <c r="BA1506" s="416">
        <v>0</v>
      </c>
      <c r="BB1506" s="416">
        <v>61</v>
      </c>
      <c r="BC1506" s="416">
        <v>0</v>
      </c>
      <c r="BD1506" s="416">
        <v>0</v>
      </c>
      <c r="BE1506" s="416">
        <v>0</v>
      </c>
      <c r="BF1506" s="416">
        <v>0</v>
      </c>
      <c r="BG1506" s="416">
        <v>0</v>
      </c>
      <c r="BH1506" s="416">
        <v>0</v>
      </c>
      <c r="BI1506" s="416">
        <v>0</v>
      </c>
      <c r="BJ1506" s="416">
        <v>0</v>
      </c>
      <c r="BK1506" s="416">
        <v>0</v>
      </c>
      <c r="BL1506" s="416">
        <v>0</v>
      </c>
      <c r="BM1506" s="416">
        <v>5</v>
      </c>
      <c r="BN1506" s="416">
        <v>34</v>
      </c>
      <c r="BO1506" s="416">
        <v>34</v>
      </c>
      <c r="BP1506" s="416">
        <v>17</v>
      </c>
      <c r="BQ1506" s="416">
        <v>5</v>
      </c>
      <c r="BR1506" s="416">
        <v>8</v>
      </c>
      <c r="BS1506" s="416">
        <v>1</v>
      </c>
      <c r="BT1506" s="416">
        <v>0</v>
      </c>
      <c r="BU1506" s="416">
        <v>104</v>
      </c>
      <c r="BV1506" s="416">
        <v>94</v>
      </c>
      <c r="BW1506" s="416">
        <v>152</v>
      </c>
      <c r="BX1506" s="416">
        <v>102</v>
      </c>
      <c r="BY1506" s="416">
        <v>49</v>
      </c>
      <c r="BZ1506" s="416">
        <v>24</v>
      </c>
      <c r="CA1506" s="416">
        <v>19</v>
      </c>
      <c r="CB1506" s="416">
        <v>9</v>
      </c>
      <c r="CC1506" s="416">
        <v>3</v>
      </c>
      <c r="CD1506" s="416">
        <v>452</v>
      </c>
      <c r="CE1506" s="416">
        <v>10</v>
      </c>
      <c r="CF1506" s="416">
        <v>0</v>
      </c>
      <c r="CG1506" s="416">
        <v>0</v>
      </c>
      <c r="CH1506" s="416">
        <v>0</v>
      </c>
      <c r="CI1506" s="416">
        <v>0</v>
      </c>
      <c r="CJ1506" s="416">
        <v>0</v>
      </c>
      <c r="CK1506" s="416">
        <v>0</v>
      </c>
      <c r="CL1506" s="416">
        <v>0</v>
      </c>
      <c r="CM1506" s="416">
        <v>0</v>
      </c>
      <c r="CN1506" s="416">
        <v>0</v>
      </c>
      <c r="CO1506" s="416">
        <v>25</v>
      </c>
      <c r="CP1506" s="416">
        <v>0</v>
      </c>
      <c r="CQ1506" s="416">
        <v>0</v>
      </c>
      <c r="CR1506" s="416">
        <v>0</v>
      </c>
      <c r="CS1506" s="416">
        <v>0</v>
      </c>
      <c r="CT1506" s="416">
        <v>0</v>
      </c>
      <c r="CU1506" s="416">
        <v>0</v>
      </c>
      <c r="CV1506" s="416">
        <v>0</v>
      </c>
      <c r="CW1506" s="416">
        <v>0</v>
      </c>
      <c r="CX1506" s="416">
        <v>0</v>
      </c>
      <c r="CY1506" s="416">
        <v>50</v>
      </c>
      <c r="CZ1506" s="416">
        <v>15</v>
      </c>
      <c r="DA1506" s="416">
        <v>18</v>
      </c>
      <c r="DB1506" s="416">
        <v>8</v>
      </c>
      <c r="DC1506" s="416">
        <v>4</v>
      </c>
      <c r="DD1506" s="416">
        <v>2</v>
      </c>
      <c r="DE1506" s="416">
        <v>0</v>
      </c>
      <c r="DF1506" s="416">
        <v>2</v>
      </c>
      <c r="DG1506" s="416">
        <v>0</v>
      </c>
      <c r="DH1506" s="416">
        <v>49</v>
      </c>
      <c r="DI1506" s="416">
        <v>0</v>
      </c>
      <c r="DJ1506" s="416">
        <v>0</v>
      </c>
      <c r="DK1506" s="416">
        <v>0</v>
      </c>
      <c r="DL1506" s="416">
        <v>0</v>
      </c>
      <c r="DM1506" s="416">
        <v>0</v>
      </c>
      <c r="DN1506" s="416">
        <v>0</v>
      </c>
      <c r="DO1506" s="416">
        <v>0</v>
      </c>
      <c r="DP1506" s="416">
        <v>0</v>
      </c>
      <c r="DQ1506" s="416">
        <v>0</v>
      </c>
      <c r="DR1506" s="416">
        <v>0</v>
      </c>
      <c r="DS1506" s="416">
        <v>15</v>
      </c>
      <c r="DT1506" s="416">
        <v>18</v>
      </c>
      <c r="DU1506" s="416">
        <v>8</v>
      </c>
      <c r="DV1506" s="416">
        <v>4</v>
      </c>
      <c r="DW1506" s="416">
        <v>2</v>
      </c>
      <c r="DX1506" s="416">
        <v>0</v>
      </c>
      <c r="DY1506" s="416">
        <v>2</v>
      </c>
      <c r="DZ1506" s="416">
        <v>0</v>
      </c>
      <c r="EA1506" s="416">
        <v>49</v>
      </c>
      <c r="EB1506" s="416">
        <v>0</v>
      </c>
      <c r="EC1506" s="416">
        <v>78</v>
      </c>
      <c r="ED1506" s="416">
        <v>120</v>
      </c>
      <c r="EE1506" s="416">
        <v>104</v>
      </c>
      <c r="EF1506" s="416">
        <v>79</v>
      </c>
      <c r="EG1506" s="416">
        <v>44</v>
      </c>
      <c r="EH1506" s="416">
        <v>21</v>
      </c>
      <c r="EI1506" s="416">
        <v>17</v>
      </c>
      <c r="EJ1506" s="416">
        <v>2</v>
      </c>
      <c r="EK1506" s="416">
        <v>465</v>
      </c>
      <c r="EL1506" s="416">
        <v>10</v>
      </c>
      <c r="EM1506" s="416">
        <v>0</v>
      </c>
      <c r="EN1506" s="416">
        <v>0</v>
      </c>
      <c r="EO1506" s="416">
        <v>0</v>
      </c>
      <c r="EP1506" s="416">
        <v>0</v>
      </c>
      <c r="EQ1506" s="416">
        <v>0</v>
      </c>
      <c r="ER1506" s="416">
        <v>0</v>
      </c>
      <c r="ES1506" s="416">
        <v>0</v>
      </c>
      <c r="ET1506" s="416">
        <v>0</v>
      </c>
      <c r="EU1506" s="416">
        <v>0</v>
      </c>
      <c r="EV1506" s="416">
        <v>50</v>
      </c>
      <c r="EW1506" s="416">
        <v>2</v>
      </c>
      <c r="EX1506" s="416">
        <v>1</v>
      </c>
      <c r="EY1506" s="416">
        <v>0</v>
      </c>
      <c r="EZ1506" s="416">
        <v>0</v>
      </c>
      <c r="FA1506" s="416">
        <v>1</v>
      </c>
      <c r="FB1506" s="416">
        <v>0</v>
      </c>
      <c r="FC1506" s="416">
        <v>0</v>
      </c>
      <c r="FD1506" s="416">
        <v>0</v>
      </c>
      <c r="FE1506" s="416">
        <v>4</v>
      </c>
      <c r="FF1506" s="416">
        <v>100</v>
      </c>
      <c r="FG1506" s="416">
        <v>0</v>
      </c>
      <c r="FH1506" s="416">
        <v>0</v>
      </c>
      <c r="FI1506" s="416">
        <v>0</v>
      </c>
      <c r="FJ1506" s="416">
        <v>0</v>
      </c>
      <c r="FK1506" s="416">
        <v>0</v>
      </c>
      <c r="FL1506" s="416">
        <v>0</v>
      </c>
      <c r="FM1506" s="416">
        <v>0</v>
      </c>
      <c r="FN1506" s="416">
        <v>0</v>
      </c>
      <c r="FO1506" s="416">
        <v>0</v>
      </c>
      <c r="FP1506" s="416">
        <v>0</v>
      </c>
      <c r="FQ1506" s="416">
        <v>0</v>
      </c>
      <c r="FR1506" s="416">
        <v>0</v>
      </c>
      <c r="FS1506" s="416">
        <v>0</v>
      </c>
      <c r="FT1506" s="416">
        <v>0</v>
      </c>
      <c r="FU1506" s="416">
        <v>0</v>
      </c>
      <c r="FV1506" s="416">
        <v>0</v>
      </c>
      <c r="FW1506" s="416">
        <v>0</v>
      </c>
      <c r="FX1506" s="416">
        <v>0</v>
      </c>
      <c r="FY1506" s="416">
        <v>0</v>
      </c>
      <c r="FZ1506" s="416">
        <v>80</v>
      </c>
      <c r="GA1506" s="416">
        <v>121</v>
      </c>
      <c r="GB1506" s="416">
        <v>104</v>
      </c>
      <c r="GC1506" s="416">
        <v>79</v>
      </c>
      <c r="GD1506" s="416">
        <v>45</v>
      </c>
      <c r="GE1506" s="416">
        <v>21</v>
      </c>
      <c r="GF1506" s="416">
        <v>17</v>
      </c>
      <c r="GG1506" s="416">
        <v>2</v>
      </c>
      <c r="GH1506" s="416">
        <v>469</v>
      </c>
    </row>
    <row r="1507" spans="1:190" x14ac:dyDescent="0.2">
      <c r="A1507" s="150" t="s">
        <v>446</v>
      </c>
      <c r="B1507" s="151" t="s">
        <v>276</v>
      </c>
      <c r="C1507" s="152" t="s">
        <v>277</v>
      </c>
      <c r="D1507" s="404" t="s">
        <v>445</v>
      </c>
      <c r="E1507" s="416">
        <v>0</v>
      </c>
      <c r="F1507" s="416">
        <v>26</v>
      </c>
      <c r="G1507" s="416">
        <v>21</v>
      </c>
      <c r="H1507" s="416">
        <v>33</v>
      </c>
      <c r="I1507" s="416">
        <v>22</v>
      </c>
      <c r="J1507" s="416">
        <v>20</v>
      </c>
      <c r="K1507" s="416">
        <v>9</v>
      </c>
      <c r="L1507" s="416">
        <v>7</v>
      </c>
      <c r="M1507" s="416">
        <v>3</v>
      </c>
      <c r="N1507" s="416">
        <v>141</v>
      </c>
      <c r="O1507" s="416">
        <v>10</v>
      </c>
      <c r="P1507" s="416">
        <v>0</v>
      </c>
      <c r="Q1507" s="416">
        <v>0</v>
      </c>
      <c r="R1507" s="416">
        <v>0</v>
      </c>
      <c r="S1507" s="416">
        <v>0</v>
      </c>
      <c r="T1507" s="416">
        <v>0</v>
      </c>
      <c r="U1507" s="416">
        <v>0</v>
      </c>
      <c r="V1507" s="416">
        <v>0</v>
      </c>
      <c r="W1507" s="416">
        <v>0</v>
      </c>
      <c r="X1507" s="416">
        <v>0</v>
      </c>
      <c r="Y1507" s="416">
        <v>25</v>
      </c>
      <c r="Z1507" s="416">
        <v>0</v>
      </c>
      <c r="AA1507" s="416">
        <v>0</v>
      </c>
      <c r="AB1507" s="416">
        <v>0</v>
      </c>
      <c r="AC1507" s="416">
        <v>0</v>
      </c>
      <c r="AD1507" s="416">
        <v>0</v>
      </c>
      <c r="AE1507" s="416">
        <v>0</v>
      </c>
      <c r="AF1507" s="416">
        <v>0</v>
      </c>
      <c r="AG1507" s="416">
        <v>0</v>
      </c>
      <c r="AH1507" s="416">
        <v>0</v>
      </c>
      <c r="AI1507" s="416">
        <v>50</v>
      </c>
      <c r="AJ1507" s="416">
        <v>0</v>
      </c>
      <c r="AK1507" s="416">
        <v>0</v>
      </c>
      <c r="AL1507" s="416">
        <v>0</v>
      </c>
      <c r="AM1507" s="416">
        <v>0</v>
      </c>
      <c r="AN1507" s="416">
        <v>0</v>
      </c>
      <c r="AO1507" s="416">
        <v>0</v>
      </c>
      <c r="AP1507" s="416">
        <v>0</v>
      </c>
      <c r="AQ1507" s="416">
        <v>0</v>
      </c>
      <c r="AR1507" s="416">
        <v>0</v>
      </c>
      <c r="AS1507" s="416">
        <v>100</v>
      </c>
      <c r="AT1507" s="416">
        <v>82</v>
      </c>
      <c r="AU1507" s="416">
        <v>137</v>
      </c>
      <c r="AV1507" s="416">
        <v>144</v>
      </c>
      <c r="AW1507" s="416">
        <v>78</v>
      </c>
      <c r="AX1507" s="416">
        <v>47</v>
      </c>
      <c r="AY1507" s="416">
        <v>29</v>
      </c>
      <c r="AZ1507" s="416">
        <v>15</v>
      </c>
      <c r="BA1507" s="416">
        <v>0</v>
      </c>
      <c r="BB1507" s="416">
        <v>532</v>
      </c>
      <c r="BC1507" s="416">
        <v>0</v>
      </c>
      <c r="BD1507" s="416">
        <v>0</v>
      </c>
      <c r="BE1507" s="416">
        <v>0</v>
      </c>
      <c r="BF1507" s="416">
        <v>0</v>
      </c>
      <c r="BG1507" s="416">
        <v>0</v>
      </c>
      <c r="BH1507" s="416">
        <v>0</v>
      </c>
      <c r="BI1507" s="416">
        <v>0</v>
      </c>
      <c r="BJ1507" s="416">
        <v>0</v>
      </c>
      <c r="BK1507" s="416">
        <v>0</v>
      </c>
      <c r="BL1507" s="416">
        <v>0</v>
      </c>
      <c r="BM1507" s="416">
        <v>82</v>
      </c>
      <c r="BN1507" s="416">
        <v>137</v>
      </c>
      <c r="BO1507" s="416">
        <v>144</v>
      </c>
      <c r="BP1507" s="416">
        <v>78</v>
      </c>
      <c r="BQ1507" s="416">
        <v>47</v>
      </c>
      <c r="BR1507" s="416">
        <v>29</v>
      </c>
      <c r="BS1507" s="416">
        <v>15</v>
      </c>
      <c r="BT1507" s="416">
        <v>0</v>
      </c>
      <c r="BU1507" s="416">
        <v>532</v>
      </c>
      <c r="BV1507" s="416">
        <v>108</v>
      </c>
      <c r="BW1507" s="416">
        <v>158</v>
      </c>
      <c r="BX1507" s="416">
        <v>177</v>
      </c>
      <c r="BY1507" s="416">
        <v>100</v>
      </c>
      <c r="BZ1507" s="416">
        <v>67</v>
      </c>
      <c r="CA1507" s="416">
        <v>38</v>
      </c>
      <c r="CB1507" s="416">
        <v>22</v>
      </c>
      <c r="CC1507" s="416">
        <v>3</v>
      </c>
      <c r="CD1507" s="416">
        <v>673</v>
      </c>
      <c r="CE1507" s="416">
        <v>10</v>
      </c>
      <c r="CF1507" s="416">
        <v>0</v>
      </c>
      <c r="CG1507" s="416">
        <v>0</v>
      </c>
      <c r="CH1507" s="416">
        <v>0</v>
      </c>
      <c r="CI1507" s="416">
        <v>0</v>
      </c>
      <c r="CJ1507" s="416">
        <v>0</v>
      </c>
      <c r="CK1507" s="416">
        <v>0</v>
      </c>
      <c r="CL1507" s="416">
        <v>0</v>
      </c>
      <c r="CM1507" s="416">
        <v>0</v>
      </c>
      <c r="CN1507" s="416">
        <v>0</v>
      </c>
      <c r="CO1507" s="416">
        <v>25</v>
      </c>
      <c r="CP1507" s="416">
        <v>0</v>
      </c>
      <c r="CQ1507" s="416">
        <v>0</v>
      </c>
      <c r="CR1507" s="416">
        <v>0</v>
      </c>
      <c r="CS1507" s="416">
        <v>0</v>
      </c>
      <c r="CT1507" s="416">
        <v>0</v>
      </c>
      <c r="CU1507" s="416">
        <v>0</v>
      </c>
      <c r="CV1507" s="416">
        <v>0</v>
      </c>
      <c r="CW1507" s="416">
        <v>0</v>
      </c>
      <c r="CX1507" s="416">
        <v>0</v>
      </c>
      <c r="CY1507" s="416">
        <v>50</v>
      </c>
      <c r="CZ1507" s="416">
        <v>8</v>
      </c>
      <c r="DA1507" s="416">
        <v>7</v>
      </c>
      <c r="DB1507" s="416">
        <v>9</v>
      </c>
      <c r="DC1507" s="416">
        <v>1</v>
      </c>
      <c r="DD1507" s="416">
        <v>9</v>
      </c>
      <c r="DE1507" s="416">
        <v>1</v>
      </c>
      <c r="DF1507" s="416">
        <v>1</v>
      </c>
      <c r="DG1507" s="416">
        <v>0</v>
      </c>
      <c r="DH1507" s="416">
        <v>36</v>
      </c>
      <c r="DI1507" s="416">
        <v>0</v>
      </c>
      <c r="DJ1507" s="416">
        <v>0</v>
      </c>
      <c r="DK1507" s="416">
        <v>0</v>
      </c>
      <c r="DL1507" s="416">
        <v>0</v>
      </c>
      <c r="DM1507" s="416">
        <v>0</v>
      </c>
      <c r="DN1507" s="416">
        <v>0</v>
      </c>
      <c r="DO1507" s="416">
        <v>0</v>
      </c>
      <c r="DP1507" s="416">
        <v>0</v>
      </c>
      <c r="DQ1507" s="416">
        <v>0</v>
      </c>
      <c r="DR1507" s="416">
        <v>0</v>
      </c>
      <c r="DS1507" s="416">
        <v>8</v>
      </c>
      <c r="DT1507" s="416">
        <v>7</v>
      </c>
      <c r="DU1507" s="416">
        <v>9</v>
      </c>
      <c r="DV1507" s="416">
        <v>1</v>
      </c>
      <c r="DW1507" s="416">
        <v>9</v>
      </c>
      <c r="DX1507" s="416">
        <v>1</v>
      </c>
      <c r="DY1507" s="416">
        <v>1</v>
      </c>
      <c r="DZ1507" s="416">
        <v>0</v>
      </c>
      <c r="EA1507" s="416">
        <v>36</v>
      </c>
      <c r="EB1507" s="416">
        <v>0</v>
      </c>
      <c r="EC1507" s="416">
        <v>49</v>
      </c>
      <c r="ED1507" s="416">
        <v>46</v>
      </c>
      <c r="EE1507" s="416">
        <v>94</v>
      </c>
      <c r="EF1507" s="416">
        <v>33</v>
      </c>
      <c r="EG1507" s="416">
        <v>27</v>
      </c>
      <c r="EH1507" s="416">
        <v>14</v>
      </c>
      <c r="EI1507" s="416">
        <v>11</v>
      </c>
      <c r="EJ1507" s="416">
        <v>3</v>
      </c>
      <c r="EK1507" s="416">
        <v>277</v>
      </c>
      <c r="EL1507" s="416">
        <v>10</v>
      </c>
      <c r="EM1507" s="416">
        <v>0</v>
      </c>
      <c r="EN1507" s="416">
        <v>0</v>
      </c>
      <c r="EO1507" s="416">
        <v>0</v>
      </c>
      <c r="EP1507" s="416">
        <v>0</v>
      </c>
      <c r="EQ1507" s="416">
        <v>0</v>
      </c>
      <c r="ER1507" s="416">
        <v>0</v>
      </c>
      <c r="ES1507" s="416">
        <v>0</v>
      </c>
      <c r="ET1507" s="416">
        <v>0</v>
      </c>
      <c r="EU1507" s="416">
        <v>0</v>
      </c>
      <c r="EV1507" s="416">
        <v>50</v>
      </c>
      <c r="EW1507" s="416">
        <v>0</v>
      </c>
      <c r="EX1507" s="416">
        <v>0</v>
      </c>
      <c r="EY1507" s="416">
        <v>0</v>
      </c>
      <c r="EZ1507" s="416">
        <v>0</v>
      </c>
      <c r="FA1507" s="416">
        <v>0</v>
      </c>
      <c r="FB1507" s="416">
        <v>0</v>
      </c>
      <c r="FC1507" s="416">
        <v>0</v>
      </c>
      <c r="FD1507" s="416">
        <v>0</v>
      </c>
      <c r="FE1507" s="416">
        <v>0</v>
      </c>
      <c r="FF1507" s="416">
        <v>100</v>
      </c>
      <c r="FG1507" s="416">
        <v>0</v>
      </c>
      <c r="FH1507" s="416">
        <v>0</v>
      </c>
      <c r="FI1507" s="416">
        <v>0</v>
      </c>
      <c r="FJ1507" s="416">
        <v>0</v>
      </c>
      <c r="FK1507" s="416">
        <v>0</v>
      </c>
      <c r="FL1507" s="416">
        <v>0</v>
      </c>
      <c r="FM1507" s="416">
        <v>0</v>
      </c>
      <c r="FN1507" s="416">
        <v>0</v>
      </c>
      <c r="FO1507" s="416">
        <v>0</v>
      </c>
      <c r="FP1507" s="416">
        <v>0</v>
      </c>
      <c r="FQ1507" s="416">
        <v>0</v>
      </c>
      <c r="FR1507" s="416">
        <v>0</v>
      </c>
      <c r="FS1507" s="416">
        <v>0</v>
      </c>
      <c r="FT1507" s="416">
        <v>0</v>
      </c>
      <c r="FU1507" s="416">
        <v>0</v>
      </c>
      <c r="FV1507" s="416">
        <v>0</v>
      </c>
      <c r="FW1507" s="416">
        <v>0</v>
      </c>
      <c r="FX1507" s="416">
        <v>0</v>
      </c>
      <c r="FY1507" s="416">
        <v>0</v>
      </c>
      <c r="FZ1507" s="416">
        <v>49</v>
      </c>
      <c r="GA1507" s="416">
        <v>46</v>
      </c>
      <c r="GB1507" s="416">
        <v>94</v>
      </c>
      <c r="GC1507" s="416">
        <v>33</v>
      </c>
      <c r="GD1507" s="416">
        <v>27</v>
      </c>
      <c r="GE1507" s="416">
        <v>14</v>
      </c>
      <c r="GF1507" s="416">
        <v>11</v>
      </c>
      <c r="GG1507" s="416">
        <v>3</v>
      </c>
      <c r="GH1507" s="416">
        <v>277</v>
      </c>
    </row>
    <row r="1508" spans="1:190" x14ac:dyDescent="0.2">
      <c r="A1508" s="150" t="s">
        <v>448</v>
      </c>
      <c r="B1508" s="151" t="s">
        <v>276</v>
      </c>
      <c r="C1508" s="152" t="s">
        <v>69</v>
      </c>
      <c r="D1508" s="404" t="s">
        <v>447</v>
      </c>
      <c r="E1508" s="416">
        <v>0</v>
      </c>
      <c r="F1508" s="416">
        <v>346</v>
      </c>
      <c r="G1508" s="416">
        <v>143</v>
      </c>
      <c r="H1508" s="416">
        <v>88</v>
      </c>
      <c r="I1508" s="416">
        <v>36</v>
      </c>
      <c r="J1508" s="416">
        <v>27</v>
      </c>
      <c r="K1508" s="416">
        <v>2</v>
      </c>
      <c r="L1508" s="416">
        <v>2</v>
      </c>
      <c r="M1508" s="416">
        <v>1</v>
      </c>
      <c r="N1508" s="416">
        <v>645</v>
      </c>
      <c r="O1508" s="416">
        <v>10</v>
      </c>
      <c r="P1508" s="416">
        <v>0</v>
      </c>
      <c r="Q1508" s="416">
        <v>0</v>
      </c>
      <c r="R1508" s="416">
        <v>0</v>
      </c>
      <c r="S1508" s="416">
        <v>0</v>
      </c>
      <c r="T1508" s="416">
        <v>0</v>
      </c>
      <c r="U1508" s="416">
        <v>0</v>
      </c>
      <c r="V1508" s="416">
        <v>0</v>
      </c>
      <c r="W1508" s="416">
        <v>0</v>
      </c>
      <c r="X1508" s="416">
        <v>0</v>
      </c>
      <c r="Y1508" s="416">
        <v>25</v>
      </c>
      <c r="Z1508" s="416">
        <v>0</v>
      </c>
      <c r="AA1508" s="416">
        <v>0</v>
      </c>
      <c r="AB1508" s="416">
        <v>0</v>
      </c>
      <c r="AC1508" s="416">
        <v>0</v>
      </c>
      <c r="AD1508" s="416">
        <v>0</v>
      </c>
      <c r="AE1508" s="416">
        <v>0</v>
      </c>
      <c r="AF1508" s="416">
        <v>0</v>
      </c>
      <c r="AG1508" s="416">
        <v>0</v>
      </c>
      <c r="AH1508" s="416">
        <v>0</v>
      </c>
      <c r="AI1508" s="416">
        <v>50</v>
      </c>
      <c r="AJ1508" s="416">
        <v>0</v>
      </c>
      <c r="AK1508" s="416">
        <v>0</v>
      </c>
      <c r="AL1508" s="416">
        <v>0</v>
      </c>
      <c r="AM1508" s="416">
        <v>0</v>
      </c>
      <c r="AN1508" s="416">
        <v>0</v>
      </c>
      <c r="AO1508" s="416">
        <v>0</v>
      </c>
      <c r="AP1508" s="416">
        <v>0</v>
      </c>
      <c r="AQ1508" s="416">
        <v>0</v>
      </c>
      <c r="AR1508" s="416">
        <v>0</v>
      </c>
      <c r="AS1508" s="416">
        <v>100</v>
      </c>
      <c r="AT1508" s="416">
        <v>0</v>
      </c>
      <c r="AU1508" s="416">
        <v>0</v>
      </c>
      <c r="AV1508" s="416">
        <v>0</v>
      </c>
      <c r="AW1508" s="416">
        <v>0</v>
      </c>
      <c r="AX1508" s="416">
        <v>0</v>
      </c>
      <c r="AY1508" s="416">
        <v>0</v>
      </c>
      <c r="AZ1508" s="416">
        <v>0</v>
      </c>
      <c r="BA1508" s="416">
        <v>0</v>
      </c>
      <c r="BB1508" s="416">
        <v>0</v>
      </c>
      <c r="BC1508" s="416">
        <v>0</v>
      </c>
      <c r="BD1508" s="416">
        <v>0</v>
      </c>
      <c r="BE1508" s="416">
        <v>0</v>
      </c>
      <c r="BF1508" s="416">
        <v>0</v>
      </c>
      <c r="BG1508" s="416">
        <v>0</v>
      </c>
      <c r="BH1508" s="416">
        <v>0</v>
      </c>
      <c r="BI1508" s="416">
        <v>0</v>
      </c>
      <c r="BJ1508" s="416">
        <v>0</v>
      </c>
      <c r="BK1508" s="416">
        <v>0</v>
      </c>
      <c r="BL1508" s="416">
        <v>0</v>
      </c>
      <c r="BM1508" s="416">
        <v>0</v>
      </c>
      <c r="BN1508" s="416">
        <v>0</v>
      </c>
      <c r="BO1508" s="416">
        <v>0</v>
      </c>
      <c r="BP1508" s="416">
        <v>0</v>
      </c>
      <c r="BQ1508" s="416">
        <v>0</v>
      </c>
      <c r="BR1508" s="416">
        <v>0</v>
      </c>
      <c r="BS1508" s="416">
        <v>0</v>
      </c>
      <c r="BT1508" s="416">
        <v>0</v>
      </c>
      <c r="BU1508" s="416">
        <v>0</v>
      </c>
      <c r="BV1508" s="416">
        <v>346</v>
      </c>
      <c r="BW1508" s="416">
        <v>143</v>
      </c>
      <c r="BX1508" s="416">
        <v>88</v>
      </c>
      <c r="BY1508" s="416">
        <v>36</v>
      </c>
      <c r="BZ1508" s="416">
        <v>27</v>
      </c>
      <c r="CA1508" s="416">
        <v>2</v>
      </c>
      <c r="CB1508" s="416">
        <v>2</v>
      </c>
      <c r="CC1508" s="416">
        <v>1</v>
      </c>
      <c r="CD1508" s="416">
        <v>645</v>
      </c>
      <c r="CE1508" s="416">
        <v>10</v>
      </c>
      <c r="CF1508" s="416">
        <v>0</v>
      </c>
      <c r="CG1508" s="416">
        <v>0</v>
      </c>
      <c r="CH1508" s="416">
        <v>0</v>
      </c>
      <c r="CI1508" s="416">
        <v>0</v>
      </c>
      <c r="CJ1508" s="416">
        <v>0</v>
      </c>
      <c r="CK1508" s="416">
        <v>0</v>
      </c>
      <c r="CL1508" s="416">
        <v>0</v>
      </c>
      <c r="CM1508" s="416">
        <v>0</v>
      </c>
      <c r="CN1508" s="416">
        <v>0</v>
      </c>
      <c r="CO1508" s="416">
        <v>25</v>
      </c>
      <c r="CP1508" s="416">
        <v>0</v>
      </c>
      <c r="CQ1508" s="416">
        <v>0</v>
      </c>
      <c r="CR1508" s="416">
        <v>0</v>
      </c>
      <c r="CS1508" s="416">
        <v>0</v>
      </c>
      <c r="CT1508" s="416">
        <v>0</v>
      </c>
      <c r="CU1508" s="416">
        <v>0</v>
      </c>
      <c r="CV1508" s="416">
        <v>0</v>
      </c>
      <c r="CW1508" s="416">
        <v>0</v>
      </c>
      <c r="CX1508" s="416">
        <v>0</v>
      </c>
      <c r="CY1508" s="416">
        <v>50</v>
      </c>
      <c r="CZ1508" s="416">
        <v>66</v>
      </c>
      <c r="DA1508" s="416">
        <v>22</v>
      </c>
      <c r="DB1508" s="416">
        <v>17</v>
      </c>
      <c r="DC1508" s="416">
        <v>7</v>
      </c>
      <c r="DD1508" s="416">
        <v>5</v>
      </c>
      <c r="DE1508" s="416">
        <v>2</v>
      </c>
      <c r="DF1508" s="416">
        <v>0</v>
      </c>
      <c r="DG1508" s="416">
        <v>0</v>
      </c>
      <c r="DH1508" s="416">
        <v>119</v>
      </c>
      <c r="DI1508" s="416">
        <v>0</v>
      </c>
      <c r="DJ1508" s="416">
        <v>0</v>
      </c>
      <c r="DK1508" s="416">
        <v>0</v>
      </c>
      <c r="DL1508" s="416">
        <v>0</v>
      </c>
      <c r="DM1508" s="416">
        <v>0</v>
      </c>
      <c r="DN1508" s="416">
        <v>0</v>
      </c>
      <c r="DO1508" s="416">
        <v>0</v>
      </c>
      <c r="DP1508" s="416">
        <v>0</v>
      </c>
      <c r="DQ1508" s="416">
        <v>0</v>
      </c>
      <c r="DR1508" s="416">
        <v>0</v>
      </c>
      <c r="DS1508" s="416">
        <v>66</v>
      </c>
      <c r="DT1508" s="416">
        <v>22</v>
      </c>
      <c r="DU1508" s="416">
        <v>17</v>
      </c>
      <c r="DV1508" s="416">
        <v>7</v>
      </c>
      <c r="DW1508" s="416">
        <v>5</v>
      </c>
      <c r="DX1508" s="416">
        <v>2</v>
      </c>
      <c r="DY1508" s="416">
        <v>0</v>
      </c>
      <c r="DZ1508" s="416">
        <v>0</v>
      </c>
      <c r="EA1508" s="416">
        <v>119</v>
      </c>
      <c r="EB1508" s="416">
        <v>0</v>
      </c>
      <c r="EC1508" s="416">
        <v>20</v>
      </c>
      <c r="ED1508" s="416">
        <v>24</v>
      </c>
      <c r="EE1508" s="416">
        <v>16</v>
      </c>
      <c r="EF1508" s="416">
        <v>4</v>
      </c>
      <c r="EG1508" s="416">
        <v>1</v>
      </c>
      <c r="EH1508" s="416">
        <v>1</v>
      </c>
      <c r="EI1508" s="416">
        <v>1</v>
      </c>
      <c r="EJ1508" s="416">
        <v>0</v>
      </c>
      <c r="EK1508" s="416">
        <v>67</v>
      </c>
      <c r="EL1508" s="416">
        <v>10</v>
      </c>
      <c r="EM1508" s="416">
        <v>0</v>
      </c>
      <c r="EN1508" s="416">
        <v>0</v>
      </c>
      <c r="EO1508" s="416">
        <v>0</v>
      </c>
      <c r="EP1508" s="416">
        <v>0</v>
      </c>
      <c r="EQ1508" s="416">
        <v>0</v>
      </c>
      <c r="ER1508" s="416">
        <v>0</v>
      </c>
      <c r="ES1508" s="416">
        <v>0</v>
      </c>
      <c r="ET1508" s="416">
        <v>0</v>
      </c>
      <c r="EU1508" s="416">
        <v>0</v>
      </c>
      <c r="EV1508" s="416">
        <v>50</v>
      </c>
      <c r="EW1508" s="416">
        <v>1</v>
      </c>
      <c r="EX1508" s="416">
        <v>1</v>
      </c>
      <c r="EY1508" s="416">
        <v>0</v>
      </c>
      <c r="EZ1508" s="416">
        <v>0</v>
      </c>
      <c r="FA1508" s="416">
        <v>0</v>
      </c>
      <c r="FB1508" s="416">
        <v>0</v>
      </c>
      <c r="FC1508" s="416">
        <v>0</v>
      </c>
      <c r="FD1508" s="416">
        <v>0</v>
      </c>
      <c r="FE1508" s="416">
        <v>2</v>
      </c>
      <c r="FF1508" s="416">
        <v>100</v>
      </c>
      <c r="FG1508" s="416">
        <v>0</v>
      </c>
      <c r="FH1508" s="416">
        <v>0</v>
      </c>
      <c r="FI1508" s="416">
        <v>0</v>
      </c>
      <c r="FJ1508" s="416">
        <v>0</v>
      </c>
      <c r="FK1508" s="416">
        <v>0</v>
      </c>
      <c r="FL1508" s="416">
        <v>0</v>
      </c>
      <c r="FM1508" s="416">
        <v>0</v>
      </c>
      <c r="FN1508" s="416">
        <v>0</v>
      </c>
      <c r="FO1508" s="416">
        <v>0</v>
      </c>
      <c r="FP1508" s="416">
        <v>0</v>
      </c>
      <c r="FQ1508" s="416">
        <v>0</v>
      </c>
      <c r="FR1508" s="416">
        <v>0</v>
      </c>
      <c r="FS1508" s="416">
        <v>0</v>
      </c>
      <c r="FT1508" s="416">
        <v>0</v>
      </c>
      <c r="FU1508" s="416">
        <v>0</v>
      </c>
      <c r="FV1508" s="416">
        <v>0</v>
      </c>
      <c r="FW1508" s="416">
        <v>0</v>
      </c>
      <c r="FX1508" s="416">
        <v>0</v>
      </c>
      <c r="FY1508" s="416">
        <v>0</v>
      </c>
      <c r="FZ1508" s="416">
        <v>21</v>
      </c>
      <c r="GA1508" s="416">
        <v>25</v>
      </c>
      <c r="GB1508" s="416">
        <v>16</v>
      </c>
      <c r="GC1508" s="416">
        <v>4</v>
      </c>
      <c r="GD1508" s="416">
        <v>1</v>
      </c>
      <c r="GE1508" s="416">
        <v>1</v>
      </c>
      <c r="GF1508" s="416">
        <v>1</v>
      </c>
      <c r="GG1508" s="416">
        <v>0</v>
      </c>
      <c r="GH1508" s="416">
        <v>69</v>
      </c>
    </row>
    <row r="1509" spans="1:190" x14ac:dyDescent="0.2">
      <c r="A1509" s="150" t="s">
        <v>450</v>
      </c>
      <c r="B1509" s="151" t="s">
        <v>276</v>
      </c>
      <c r="C1509" s="152" t="s">
        <v>69</v>
      </c>
      <c r="D1509" s="404" t="s">
        <v>449</v>
      </c>
      <c r="E1509" s="416">
        <v>0</v>
      </c>
      <c r="F1509" s="416">
        <v>106</v>
      </c>
      <c r="G1509" s="416">
        <v>163</v>
      </c>
      <c r="H1509" s="416">
        <v>93</v>
      </c>
      <c r="I1509" s="416">
        <v>60</v>
      </c>
      <c r="J1509" s="416">
        <v>34</v>
      </c>
      <c r="K1509" s="416">
        <v>13</v>
      </c>
      <c r="L1509" s="416">
        <v>6</v>
      </c>
      <c r="M1509" s="416">
        <v>2</v>
      </c>
      <c r="N1509" s="416">
        <v>477</v>
      </c>
      <c r="O1509" s="416">
        <v>10</v>
      </c>
      <c r="P1509" s="416">
        <v>0</v>
      </c>
      <c r="Q1509" s="416">
        <v>0</v>
      </c>
      <c r="R1509" s="416">
        <v>0</v>
      </c>
      <c r="S1509" s="416">
        <v>0</v>
      </c>
      <c r="T1509" s="416">
        <v>0</v>
      </c>
      <c r="U1509" s="416">
        <v>0</v>
      </c>
      <c r="V1509" s="416">
        <v>0</v>
      </c>
      <c r="W1509" s="416">
        <v>0</v>
      </c>
      <c r="X1509" s="416">
        <v>0</v>
      </c>
      <c r="Y1509" s="416">
        <v>25</v>
      </c>
      <c r="Z1509" s="416">
        <v>0</v>
      </c>
      <c r="AA1509" s="416">
        <v>0</v>
      </c>
      <c r="AB1509" s="416">
        <v>0</v>
      </c>
      <c r="AC1509" s="416">
        <v>0</v>
      </c>
      <c r="AD1509" s="416">
        <v>0</v>
      </c>
      <c r="AE1509" s="416">
        <v>0</v>
      </c>
      <c r="AF1509" s="416">
        <v>0</v>
      </c>
      <c r="AG1509" s="416">
        <v>0</v>
      </c>
      <c r="AH1509" s="416">
        <v>0</v>
      </c>
      <c r="AI1509" s="416">
        <v>50</v>
      </c>
      <c r="AJ1509" s="416">
        <v>0</v>
      </c>
      <c r="AK1509" s="416">
        <v>0</v>
      </c>
      <c r="AL1509" s="416">
        <v>0</v>
      </c>
      <c r="AM1509" s="416">
        <v>0</v>
      </c>
      <c r="AN1509" s="416">
        <v>0</v>
      </c>
      <c r="AO1509" s="416">
        <v>0</v>
      </c>
      <c r="AP1509" s="416">
        <v>0</v>
      </c>
      <c r="AQ1509" s="416">
        <v>0</v>
      </c>
      <c r="AR1509" s="416">
        <v>0</v>
      </c>
      <c r="AS1509" s="416">
        <v>100</v>
      </c>
      <c r="AT1509" s="416">
        <v>16</v>
      </c>
      <c r="AU1509" s="416">
        <v>24</v>
      </c>
      <c r="AV1509" s="416">
        <v>16</v>
      </c>
      <c r="AW1509" s="416">
        <v>6</v>
      </c>
      <c r="AX1509" s="416">
        <v>3</v>
      </c>
      <c r="AY1509" s="416">
        <v>1</v>
      </c>
      <c r="AZ1509" s="416">
        <v>0</v>
      </c>
      <c r="BA1509" s="416">
        <v>0</v>
      </c>
      <c r="BB1509" s="416">
        <v>66</v>
      </c>
      <c r="BC1509" s="416">
        <v>30</v>
      </c>
      <c r="BD1509" s="416">
        <v>6</v>
      </c>
      <c r="BE1509" s="416">
        <v>3</v>
      </c>
      <c r="BF1509" s="416">
        <v>4</v>
      </c>
      <c r="BG1509" s="416">
        <v>1</v>
      </c>
      <c r="BH1509" s="416">
        <v>1</v>
      </c>
      <c r="BI1509" s="416">
        <v>0</v>
      </c>
      <c r="BJ1509" s="416">
        <v>0</v>
      </c>
      <c r="BK1509" s="416">
        <v>0</v>
      </c>
      <c r="BL1509" s="416">
        <v>15</v>
      </c>
      <c r="BM1509" s="416">
        <v>22</v>
      </c>
      <c r="BN1509" s="416">
        <v>27</v>
      </c>
      <c r="BO1509" s="416">
        <v>20</v>
      </c>
      <c r="BP1509" s="416">
        <v>7</v>
      </c>
      <c r="BQ1509" s="416">
        <v>4</v>
      </c>
      <c r="BR1509" s="416">
        <v>1</v>
      </c>
      <c r="BS1509" s="416">
        <v>0</v>
      </c>
      <c r="BT1509" s="416">
        <v>0</v>
      </c>
      <c r="BU1509" s="416">
        <v>81</v>
      </c>
      <c r="BV1509" s="416">
        <v>128</v>
      </c>
      <c r="BW1509" s="416">
        <v>190</v>
      </c>
      <c r="BX1509" s="416">
        <v>113</v>
      </c>
      <c r="BY1509" s="416">
        <v>67</v>
      </c>
      <c r="BZ1509" s="416">
        <v>38</v>
      </c>
      <c r="CA1509" s="416">
        <v>14</v>
      </c>
      <c r="CB1509" s="416">
        <v>6</v>
      </c>
      <c r="CC1509" s="416">
        <v>2</v>
      </c>
      <c r="CD1509" s="416">
        <v>558</v>
      </c>
      <c r="CE1509" s="416">
        <v>10</v>
      </c>
      <c r="CF1509" s="416">
        <v>0</v>
      </c>
      <c r="CG1509" s="416">
        <v>0</v>
      </c>
      <c r="CH1509" s="416">
        <v>0</v>
      </c>
      <c r="CI1509" s="416">
        <v>0</v>
      </c>
      <c r="CJ1509" s="416">
        <v>0</v>
      </c>
      <c r="CK1509" s="416">
        <v>0</v>
      </c>
      <c r="CL1509" s="416">
        <v>0</v>
      </c>
      <c r="CM1509" s="416">
        <v>0</v>
      </c>
      <c r="CN1509" s="416">
        <v>0</v>
      </c>
      <c r="CO1509" s="416">
        <v>25</v>
      </c>
      <c r="CP1509" s="416">
        <v>0</v>
      </c>
      <c r="CQ1509" s="416">
        <v>0</v>
      </c>
      <c r="CR1509" s="416">
        <v>0</v>
      </c>
      <c r="CS1509" s="416">
        <v>0</v>
      </c>
      <c r="CT1509" s="416">
        <v>0</v>
      </c>
      <c r="CU1509" s="416">
        <v>0</v>
      </c>
      <c r="CV1509" s="416">
        <v>0</v>
      </c>
      <c r="CW1509" s="416">
        <v>0</v>
      </c>
      <c r="CX1509" s="416">
        <v>0</v>
      </c>
      <c r="CY1509" s="416">
        <v>50</v>
      </c>
      <c r="CZ1509" s="416">
        <v>41</v>
      </c>
      <c r="DA1509" s="416">
        <v>27</v>
      </c>
      <c r="DB1509" s="416">
        <v>13</v>
      </c>
      <c r="DC1509" s="416">
        <v>6</v>
      </c>
      <c r="DD1509" s="416">
        <v>7</v>
      </c>
      <c r="DE1509" s="416">
        <v>4</v>
      </c>
      <c r="DF1509" s="416">
        <v>2</v>
      </c>
      <c r="DG1509" s="416">
        <v>0</v>
      </c>
      <c r="DH1509" s="416">
        <v>100</v>
      </c>
      <c r="DI1509" s="416">
        <v>0</v>
      </c>
      <c r="DJ1509" s="416">
        <v>0</v>
      </c>
      <c r="DK1509" s="416">
        <v>0</v>
      </c>
      <c r="DL1509" s="416">
        <v>0</v>
      </c>
      <c r="DM1509" s="416">
        <v>0</v>
      </c>
      <c r="DN1509" s="416">
        <v>0</v>
      </c>
      <c r="DO1509" s="416">
        <v>0</v>
      </c>
      <c r="DP1509" s="416">
        <v>0</v>
      </c>
      <c r="DQ1509" s="416">
        <v>0</v>
      </c>
      <c r="DR1509" s="416">
        <v>0</v>
      </c>
      <c r="DS1509" s="416">
        <v>41</v>
      </c>
      <c r="DT1509" s="416">
        <v>27</v>
      </c>
      <c r="DU1509" s="416">
        <v>13</v>
      </c>
      <c r="DV1509" s="416">
        <v>6</v>
      </c>
      <c r="DW1509" s="416">
        <v>7</v>
      </c>
      <c r="DX1509" s="416">
        <v>4</v>
      </c>
      <c r="DY1509" s="416">
        <v>2</v>
      </c>
      <c r="DZ1509" s="416">
        <v>0</v>
      </c>
      <c r="EA1509" s="416">
        <v>100</v>
      </c>
      <c r="EB1509" s="416">
        <v>0</v>
      </c>
      <c r="EC1509" s="416">
        <v>59</v>
      </c>
      <c r="ED1509" s="416">
        <v>42</v>
      </c>
      <c r="EE1509" s="416">
        <v>35</v>
      </c>
      <c r="EF1509" s="416">
        <v>17</v>
      </c>
      <c r="EG1509" s="416">
        <v>20</v>
      </c>
      <c r="EH1509" s="416">
        <v>9</v>
      </c>
      <c r="EI1509" s="416">
        <v>9</v>
      </c>
      <c r="EJ1509" s="416">
        <v>6</v>
      </c>
      <c r="EK1509" s="416">
        <v>197</v>
      </c>
      <c r="EL1509" s="416">
        <v>10</v>
      </c>
      <c r="EM1509" s="416">
        <v>0</v>
      </c>
      <c r="EN1509" s="416">
        <v>0</v>
      </c>
      <c r="EO1509" s="416">
        <v>0</v>
      </c>
      <c r="EP1509" s="416">
        <v>0</v>
      </c>
      <c r="EQ1509" s="416">
        <v>0</v>
      </c>
      <c r="ER1509" s="416">
        <v>0</v>
      </c>
      <c r="ES1509" s="416">
        <v>0</v>
      </c>
      <c r="ET1509" s="416">
        <v>0</v>
      </c>
      <c r="EU1509" s="416">
        <v>0</v>
      </c>
      <c r="EV1509" s="416">
        <v>50</v>
      </c>
      <c r="EW1509" s="416">
        <v>2</v>
      </c>
      <c r="EX1509" s="416">
        <v>0</v>
      </c>
      <c r="EY1509" s="416">
        <v>0</v>
      </c>
      <c r="EZ1509" s="416">
        <v>0</v>
      </c>
      <c r="FA1509" s="416">
        <v>0</v>
      </c>
      <c r="FB1509" s="416">
        <v>0</v>
      </c>
      <c r="FC1509" s="416">
        <v>0</v>
      </c>
      <c r="FD1509" s="416">
        <v>0</v>
      </c>
      <c r="FE1509" s="416">
        <v>2</v>
      </c>
      <c r="FF1509" s="416">
        <v>100</v>
      </c>
      <c r="FG1509" s="416">
        <v>0</v>
      </c>
      <c r="FH1509" s="416">
        <v>0</v>
      </c>
      <c r="FI1509" s="416">
        <v>0</v>
      </c>
      <c r="FJ1509" s="416">
        <v>0</v>
      </c>
      <c r="FK1509" s="416">
        <v>0</v>
      </c>
      <c r="FL1509" s="416">
        <v>0</v>
      </c>
      <c r="FM1509" s="416">
        <v>0</v>
      </c>
      <c r="FN1509" s="416">
        <v>0</v>
      </c>
      <c r="FO1509" s="416">
        <v>0</v>
      </c>
      <c r="FP1509" s="416">
        <v>0</v>
      </c>
      <c r="FQ1509" s="416">
        <v>0</v>
      </c>
      <c r="FR1509" s="416">
        <v>0</v>
      </c>
      <c r="FS1509" s="416">
        <v>0</v>
      </c>
      <c r="FT1509" s="416">
        <v>0</v>
      </c>
      <c r="FU1509" s="416">
        <v>0</v>
      </c>
      <c r="FV1509" s="416">
        <v>0</v>
      </c>
      <c r="FW1509" s="416">
        <v>0</v>
      </c>
      <c r="FX1509" s="416">
        <v>0</v>
      </c>
      <c r="FY1509" s="416">
        <v>0</v>
      </c>
      <c r="FZ1509" s="416">
        <v>61</v>
      </c>
      <c r="GA1509" s="416">
        <v>42</v>
      </c>
      <c r="GB1509" s="416">
        <v>35</v>
      </c>
      <c r="GC1509" s="416">
        <v>17</v>
      </c>
      <c r="GD1509" s="416">
        <v>20</v>
      </c>
      <c r="GE1509" s="416">
        <v>9</v>
      </c>
      <c r="GF1509" s="416">
        <v>9</v>
      </c>
      <c r="GG1509" s="416">
        <v>6</v>
      </c>
      <c r="GH1509" s="416">
        <v>199</v>
      </c>
    </row>
    <row r="1510" spans="1:190" x14ac:dyDescent="0.2">
      <c r="A1510" s="150" t="s">
        <v>452</v>
      </c>
      <c r="B1510" s="151" t="s">
        <v>276</v>
      </c>
      <c r="C1510" s="152" t="s">
        <v>285</v>
      </c>
      <c r="D1510" s="404" t="s">
        <v>451</v>
      </c>
      <c r="E1510" s="416">
        <v>0</v>
      </c>
      <c r="F1510" s="416">
        <v>0</v>
      </c>
      <c r="G1510" s="416">
        <v>0</v>
      </c>
      <c r="H1510" s="416">
        <v>0</v>
      </c>
      <c r="I1510" s="416">
        <v>0</v>
      </c>
      <c r="J1510" s="416">
        <v>0</v>
      </c>
      <c r="K1510" s="416">
        <v>0</v>
      </c>
      <c r="L1510" s="416">
        <v>0</v>
      </c>
      <c r="M1510" s="416">
        <v>0</v>
      </c>
      <c r="N1510" s="416">
        <v>0</v>
      </c>
      <c r="O1510" s="416">
        <v>10</v>
      </c>
      <c r="P1510" s="416">
        <v>0</v>
      </c>
      <c r="Q1510" s="416">
        <v>0</v>
      </c>
      <c r="R1510" s="416">
        <v>0</v>
      </c>
      <c r="S1510" s="416">
        <v>0</v>
      </c>
      <c r="T1510" s="416">
        <v>0</v>
      </c>
      <c r="U1510" s="416">
        <v>0</v>
      </c>
      <c r="V1510" s="416">
        <v>0</v>
      </c>
      <c r="W1510" s="416">
        <v>0</v>
      </c>
      <c r="X1510" s="416">
        <v>0</v>
      </c>
      <c r="Y1510" s="416">
        <v>25</v>
      </c>
      <c r="Z1510" s="416">
        <v>247</v>
      </c>
      <c r="AA1510" s="416">
        <v>249</v>
      </c>
      <c r="AB1510" s="416">
        <v>215</v>
      </c>
      <c r="AC1510" s="416">
        <v>125</v>
      </c>
      <c r="AD1510" s="416">
        <v>55</v>
      </c>
      <c r="AE1510" s="416">
        <v>27</v>
      </c>
      <c r="AF1510" s="416">
        <v>11</v>
      </c>
      <c r="AG1510" s="416">
        <v>2</v>
      </c>
      <c r="AH1510" s="416">
        <v>931</v>
      </c>
      <c r="AI1510" s="416">
        <v>50</v>
      </c>
      <c r="AJ1510" s="416">
        <v>0</v>
      </c>
      <c r="AK1510" s="416">
        <v>0</v>
      </c>
      <c r="AL1510" s="416">
        <v>0</v>
      </c>
      <c r="AM1510" s="416">
        <v>0</v>
      </c>
      <c r="AN1510" s="416">
        <v>0</v>
      </c>
      <c r="AO1510" s="416">
        <v>0</v>
      </c>
      <c r="AP1510" s="416">
        <v>0</v>
      </c>
      <c r="AQ1510" s="416">
        <v>0</v>
      </c>
      <c r="AR1510" s="416">
        <v>0</v>
      </c>
      <c r="AS1510" s="416">
        <v>100</v>
      </c>
      <c r="AT1510" s="416">
        <v>0</v>
      </c>
      <c r="AU1510" s="416">
        <v>0</v>
      </c>
      <c r="AV1510" s="416">
        <v>0</v>
      </c>
      <c r="AW1510" s="416">
        <v>0</v>
      </c>
      <c r="AX1510" s="416">
        <v>0</v>
      </c>
      <c r="AY1510" s="416">
        <v>0</v>
      </c>
      <c r="AZ1510" s="416">
        <v>0</v>
      </c>
      <c r="BA1510" s="416">
        <v>0</v>
      </c>
      <c r="BB1510" s="416">
        <v>0</v>
      </c>
      <c r="BC1510" s="416">
        <v>0</v>
      </c>
      <c r="BD1510" s="416">
        <v>0</v>
      </c>
      <c r="BE1510" s="416">
        <v>0</v>
      </c>
      <c r="BF1510" s="416">
        <v>0</v>
      </c>
      <c r="BG1510" s="416">
        <v>0</v>
      </c>
      <c r="BH1510" s="416">
        <v>0</v>
      </c>
      <c r="BI1510" s="416">
        <v>0</v>
      </c>
      <c r="BJ1510" s="416">
        <v>0</v>
      </c>
      <c r="BK1510" s="416">
        <v>0</v>
      </c>
      <c r="BL1510" s="416">
        <v>0</v>
      </c>
      <c r="BM1510" s="416">
        <v>247</v>
      </c>
      <c r="BN1510" s="416">
        <v>249</v>
      </c>
      <c r="BO1510" s="416">
        <v>215</v>
      </c>
      <c r="BP1510" s="416">
        <v>125</v>
      </c>
      <c r="BQ1510" s="416">
        <v>55</v>
      </c>
      <c r="BR1510" s="416">
        <v>27</v>
      </c>
      <c r="BS1510" s="416">
        <v>11</v>
      </c>
      <c r="BT1510" s="416">
        <v>2</v>
      </c>
      <c r="BU1510" s="416">
        <v>931</v>
      </c>
      <c r="BV1510" s="416">
        <v>247</v>
      </c>
      <c r="BW1510" s="416">
        <v>249</v>
      </c>
      <c r="BX1510" s="416">
        <v>215</v>
      </c>
      <c r="BY1510" s="416">
        <v>125</v>
      </c>
      <c r="BZ1510" s="416">
        <v>55</v>
      </c>
      <c r="CA1510" s="416">
        <v>27</v>
      </c>
      <c r="CB1510" s="416">
        <v>11</v>
      </c>
      <c r="CC1510" s="416">
        <v>2</v>
      </c>
      <c r="CD1510" s="416">
        <v>931</v>
      </c>
      <c r="CE1510" s="416">
        <v>10</v>
      </c>
      <c r="CF1510" s="416">
        <v>0</v>
      </c>
      <c r="CG1510" s="416">
        <v>0</v>
      </c>
      <c r="CH1510" s="416">
        <v>0</v>
      </c>
      <c r="CI1510" s="416">
        <v>0</v>
      </c>
      <c r="CJ1510" s="416">
        <v>0</v>
      </c>
      <c r="CK1510" s="416">
        <v>0</v>
      </c>
      <c r="CL1510" s="416">
        <v>0</v>
      </c>
      <c r="CM1510" s="416">
        <v>0</v>
      </c>
      <c r="CN1510" s="416">
        <v>0</v>
      </c>
      <c r="CO1510" s="416">
        <v>25</v>
      </c>
      <c r="CP1510" s="416">
        <v>0</v>
      </c>
      <c r="CQ1510" s="416">
        <v>0</v>
      </c>
      <c r="CR1510" s="416">
        <v>0</v>
      </c>
      <c r="CS1510" s="416">
        <v>0</v>
      </c>
      <c r="CT1510" s="416">
        <v>0</v>
      </c>
      <c r="CU1510" s="416">
        <v>0</v>
      </c>
      <c r="CV1510" s="416">
        <v>0</v>
      </c>
      <c r="CW1510" s="416">
        <v>0</v>
      </c>
      <c r="CX1510" s="416">
        <v>0</v>
      </c>
      <c r="CY1510" s="416">
        <v>50</v>
      </c>
      <c r="CZ1510" s="416">
        <v>0</v>
      </c>
      <c r="DA1510" s="416">
        <v>0</v>
      </c>
      <c r="DB1510" s="416">
        <v>0</v>
      </c>
      <c r="DC1510" s="416">
        <v>0</v>
      </c>
      <c r="DD1510" s="416">
        <v>0</v>
      </c>
      <c r="DE1510" s="416">
        <v>0</v>
      </c>
      <c r="DF1510" s="416">
        <v>0</v>
      </c>
      <c r="DG1510" s="416">
        <v>0</v>
      </c>
      <c r="DH1510" s="416">
        <v>0</v>
      </c>
      <c r="DI1510" s="416">
        <v>0</v>
      </c>
      <c r="DJ1510" s="416">
        <v>0</v>
      </c>
      <c r="DK1510" s="416">
        <v>0</v>
      </c>
      <c r="DL1510" s="416">
        <v>0</v>
      </c>
      <c r="DM1510" s="416">
        <v>0</v>
      </c>
      <c r="DN1510" s="416">
        <v>0</v>
      </c>
      <c r="DO1510" s="416">
        <v>0</v>
      </c>
      <c r="DP1510" s="416">
        <v>0</v>
      </c>
      <c r="DQ1510" s="416">
        <v>0</v>
      </c>
      <c r="DR1510" s="416">
        <v>0</v>
      </c>
      <c r="DS1510" s="416">
        <v>0</v>
      </c>
      <c r="DT1510" s="416">
        <v>0</v>
      </c>
      <c r="DU1510" s="416">
        <v>0</v>
      </c>
      <c r="DV1510" s="416">
        <v>0</v>
      </c>
      <c r="DW1510" s="416">
        <v>0</v>
      </c>
      <c r="DX1510" s="416">
        <v>0</v>
      </c>
      <c r="DY1510" s="416">
        <v>0</v>
      </c>
      <c r="DZ1510" s="416">
        <v>0</v>
      </c>
      <c r="EA1510" s="416">
        <v>0</v>
      </c>
      <c r="EB1510" s="416">
        <v>0</v>
      </c>
      <c r="EC1510" s="416">
        <v>46</v>
      </c>
      <c r="ED1510" s="416">
        <v>50</v>
      </c>
      <c r="EE1510" s="416">
        <v>61</v>
      </c>
      <c r="EF1510" s="416">
        <v>53</v>
      </c>
      <c r="EG1510" s="416">
        <v>32</v>
      </c>
      <c r="EH1510" s="416">
        <v>12</v>
      </c>
      <c r="EI1510" s="416">
        <v>8</v>
      </c>
      <c r="EJ1510" s="416">
        <v>3</v>
      </c>
      <c r="EK1510" s="416">
        <v>265</v>
      </c>
      <c r="EL1510" s="416">
        <v>10</v>
      </c>
      <c r="EM1510" s="416">
        <v>0</v>
      </c>
      <c r="EN1510" s="416">
        <v>0</v>
      </c>
      <c r="EO1510" s="416">
        <v>0</v>
      </c>
      <c r="EP1510" s="416">
        <v>0</v>
      </c>
      <c r="EQ1510" s="416">
        <v>0</v>
      </c>
      <c r="ER1510" s="416">
        <v>0</v>
      </c>
      <c r="ES1510" s="416">
        <v>0</v>
      </c>
      <c r="ET1510" s="416">
        <v>0</v>
      </c>
      <c r="EU1510" s="416">
        <v>0</v>
      </c>
      <c r="EV1510" s="416">
        <v>50</v>
      </c>
      <c r="EW1510" s="416">
        <v>1</v>
      </c>
      <c r="EX1510" s="416">
        <v>1</v>
      </c>
      <c r="EY1510" s="416">
        <v>0</v>
      </c>
      <c r="EZ1510" s="416">
        <v>2</v>
      </c>
      <c r="FA1510" s="416">
        <v>1</v>
      </c>
      <c r="FB1510" s="416">
        <v>0</v>
      </c>
      <c r="FC1510" s="416">
        <v>1</v>
      </c>
      <c r="FD1510" s="416">
        <v>0</v>
      </c>
      <c r="FE1510" s="416">
        <v>6</v>
      </c>
      <c r="FF1510" s="416">
        <v>100</v>
      </c>
      <c r="FG1510" s="416">
        <v>0</v>
      </c>
      <c r="FH1510" s="416">
        <v>0</v>
      </c>
      <c r="FI1510" s="416">
        <v>0</v>
      </c>
      <c r="FJ1510" s="416">
        <v>0</v>
      </c>
      <c r="FK1510" s="416">
        <v>0</v>
      </c>
      <c r="FL1510" s="416">
        <v>0</v>
      </c>
      <c r="FM1510" s="416">
        <v>0</v>
      </c>
      <c r="FN1510" s="416">
        <v>0</v>
      </c>
      <c r="FO1510" s="416">
        <v>0</v>
      </c>
      <c r="FP1510" s="416">
        <v>0</v>
      </c>
      <c r="FQ1510" s="416">
        <v>0</v>
      </c>
      <c r="FR1510" s="416">
        <v>0</v>
      </c>
      <c r="FS1510" s="416">
        <v>0</v>
      </c>
      <c r="FT1510" s="416">
        <v>0</v>
      </c>
      <c r="FU1510" s="416">
        <v>0</v>
      </c>
      <c r="FV1510" s="416">
        <v>0</v>
      </c>
      <c r="FW1510" s="416">
        <v>0</v>
      </c>
      <c r="FX1510" s="416">
        <v>0</v>
      </c>
      <c r="FY1510" s="416">
        <v>0</v>
      </c>
      <c r="FZ1510" s="416">
        <v>47</v>
      </c>
      <c r="GA1510" s="416">
        <v>51</v>
      </c>
      <c r="GB1510" s="416">
        <v>61</v>
      </c>
      <c r="GC1510" s="416">
        <v>55</v>
      </c>
      <c r="GD1510" s="416">
        <v>33</v>
      </c>
      <c r="GE1510" s="416">
        <v>12</v>
      </c>
      <c r="GF1510" s="416">
        <v>9</v>
      </c>
      <c r="GG1510" s="416">
        <v>3</v>
      </c>
      <c r="GH1510" s="416">
        <v>271</v>
      </c>
    </row>
    <row r="1511" spans="1:190" x14ac:dyDescent="0.2">
      <c r="A1511" s="150" t="s">
        <v>454</v>
      </c>
      <c r="B1511" s="151" t="s">
        <v>276</v>
      </c>
      <c r="C1511" s="152" t="s">
        <v>278</v>
      </c>
      <c r="D1511" s="404" t="s">
        <v>453</v>
      </c>
      <c r="E1511" s="416">
        <v>0</v>
      </c>
      <c r="F1511" s="416">
        <v>122</v>
      </c>
      <c r="G1511" s="416">
        <v>73</v>
      </c>
      <c r="H1511" s="416">
        <v>68</v>
      </c>
      <c r="I1511" s="416">
        <v>47</v>
      </c>
      <c r="J1511" s="416">
        <v>23</v>
      </c>
      <c r="K1511" s="416">
        <v>20</v>
      </c>
      <c r="L1511" s="416">
        <v>12</v>
      </c>
      <c r="M1511" s="416">
        <v>2</v>
      </c>
      <c r="N1511" s="416">
        <v>367</v>
      </c>
      <c r="O1511" s="416">
        <v>10</v>
      </c>
      <c r="P1511" s="416">
        <v>0</v>
      </c>
      <c r="Q1511" s="416">
        <v>0</v>
      </c>
      <c r="R1511" s="416">
        <v>0</v>
      </c>
      <c r="S1511" s="416">
        <v>0</v>
      </c>
      <c r="T1511" s="416">
        <v>0</v>
      </c>
      <c r="U1511" s="416">
        <v>0</v>
      </c>
      <c r="V1511" s="416">
        <v>0</v>
      </c>
      <c r="W1511" s="416">
        <v>0</v>
      </c>
      <c r="X1511" s="416">
        <v>0</v>
      </c>
      <c r="Y1511" s="416">
        <v>25</v>
      </c>
      <c r="Z1511" s="416">
        <v>0</v>
      </c>
      <c r="AA1511" s="416">
        <v>0</v>
      </c>
      <c r="AB1511" s="416">
        <v>0</v>
      </c>
      <c r="AC1511" s="416">
        <v>0</v>
      </c>
      <c r="AD1511" s="416">
        <v>0</v>
      </c>
      <c r="AE1511" s="416">
        <v>0</v>
      </c>
      <c r="AF1511" s="416">
        <v>0</v>
      </c>
      <c r="AG1511" s="416">
        <v>0</v>
      </c>
      <c r="AH1511" s="416">
        <v>0</v>
      </c>
      <c r="AI1511" s="416">
        <v>50</v>
      </c>
      <c r="AJ1511" s="416">
        <v>0</v>
      </c>
      <c r="AK1511" s="416">
        <v>0</v>
      </c>
      <c r="AL1511" s="416">
        <v>0</v>
      </c>
      <c r="AM1511" s="416">
        <v>0</v>
      </c>
      <c r="AN1511" s="416">
        <v>0</v>
      </c>
      <c r="AO1511" s="416">
        <v>0</v>
      </c>
      <c r="AP1511" s="416">
        <v>0</v>
      </c>
      <c r="AQ1511" s="416">
        <v>0</v>
      </c>
      <c r="AR1511" s="416">
        <v>0</v>
      </c>
      <c r="AS1511" s="416">
        <v>100</v>
      </c>
      <c r="AT1511" s="416">
        <v>258</v>
      </c>
      <c r="AU1511" s="416">
        <v>150</v>
      </c>
      <c r="AV1511" s="416">
        <v>136</v>
      </c>
      <c r="AW1511" s="416">
        <v>98</v>
      </c>
      <c r="AX1511" s="416">
        <v>55</v>
      </c>
      <c r="AY1511" s="416">
        <v>37</v>
      </c>
      <c r="AZ1511" s="416">
        <v>17</v>
      </c>
      <c r="BA1511" s="416">
        <v>2</v>
      </c>
      <c r="BB1511" s="416">
        <v>753</v>
      </c>
      <c r="BC1511" s="416">
        <v>0</v>
      </c>
      <c r="BD1511" s="416">
        <v>0</v>
      </c>
      <c r="BE1511" s="416">
        <v>0</v>
      </c>
      <c r="BF1511" s="416">
        <v>0</v>
      </c>
      <c r="BG1511" s="416">
        <v>0</v>
      </c>
      <c r="BH1511" s="416">
        <v>0</v>
      </c>
      <c r="BI1511" s="416">
        <v>0</v>
      </c>
      <c r="BJ1511" s="416">
        <v>0</v>
      </c>
      <c r="BK1511" s="416">
        <v>0</v>
      </c>
      <c r="BL1511" s="416">
        <v>0</v>
      </c>
      <c r="BM1511" s="416">
        <v>258</v>
      </c>
      <c r="BN1511" s="416">
        <v>150</v>
      </c>
      <c r="BO1511" s="416">
        <v>136</v>
      </c>
      <c r="BP1511" s="416">
        <v>98</v>
      </c>
      <c r="BQ1511" s="416">
        <v>55</v>
      </c>
      <c r="BR1511" s="416">
        <v>37</v>
      </c>
      <c r="BS1511" s="416">
        <v>17</v>
      </c>
      <c r="BT1511" s="416">
        <v>2</v>
      </c>
      <c r="BU1511" s="416">
        <v>753</v>
      </c>
      <c r="BV1511" s="416">
        <v>380</v>
      </c>
      <c r="BW1511" s="416">
        <v>223</v>
      </c>
      <c r="BX1511" s="416">
        <v>204</v>
      </c>
      <c r="BY1511" s="416">
        <v>145</v>
      </c>
      <c r="BZ1511" s="416">
        <v>78</v>
      </c>
      <c r="CA1511" s="416">
        <v>57</v>
      </c>
      <c r="CB1511" s="416">
        <v>29</v>
      </c>
      <c r="CC1511" s="416">
        <v>4</v>
      </c>
      <c r="CD1511" s="416">
        <v>1120</v>
      </c>
      <c r="CE1511" s="416">
        <v>10</v>
      </c>
      <c r="CF1511" s="416">
        <v>0</v>
      </c>
      <c r="CG1511" s="416">
        <v>0</v>
      </c>
      <c r="CH1511" s="416">
        <v>0</v>
      </c>
      <c r="CI1511" s="416">
        <v>0</v>
      </c>
      <c r="CJ1511" s="416">
        <v>0</v>
      </c>
      <c r="CK1511" s="416">
        <v>0</v>
      </c>
      <c r="CL1511" s="416">
        <v>0</v>
      </c>
      <c r="CM1511" s="416">
        <v>0</v>
      </c>
      <c r="CN1511" s="416">
        <v>0</v>
      </c>
      <c r="CO1511" s="416">
        <v>25</v>
      </c>
      <c r="CP1511" s="416">
        <v>0</v>
      </c>
      <c r="CQ1511" s="416">
        <v>0</v>
      </c>
      <c r="CR1511" s="416">
        <v>0</v>
      </c>
      <c r="CS1511" s="416">
        <v>0</v>
      </c>
      <c r="CT1511" s="416">
        <v>0</v>
      </c>
      <c r="CU1511" s="416">
        <v>0</v>
      </c>
      <c r="CV1511" s="416">
        <v>0</v>
      </c>
      <c r="CW1511" s="416">
        <v>0</v>
      </c>
      <c r="CX1511" s="416">
        <v>0</v>
      </c>
      <c r="CY1511" s="416">
        <v>50</v>
      </c>
      <c r="CZ1511" s="416">
        <v>42</v>
      </c>
      <c r="DA1511" s="416">
        <v>22</v>
      </c>
      <c r="DB1511" s="416">
        <v>26</v>
      </c>
      <c r="DC1511" s="416">
        <v>17</v>
      </c>
      <c r="DD1511" s="416">
        <v>5</v>
      </c>
      <c r="DE1511" s="416">
        <v>6</v>
      </c>
      <c r="DF1511" s="416">
        <v>4</v>
      </c>
      <c r="DG1511" s="416">
        <v>0</v>
      </c>
      <c r="DH1511" s="416">
        <v>122</v>
      </c>
      <c r="DI1511" s="416">
        <v>0</v>
      </c>
      <c r="DJ1511" s="416">
        <v>0</v>
      </c>
      <c r="DK1511" s="416">
        <v>0</v>
      </c>
      <c r="DL1511" s="416">
        <v>0</v>
      </c>
      <c r="DM1511" s="416">
        <v>0</v>
      </c>
      <c r="DN1511" s="416">
        <v>0</v>
      </c>
      <c r="DO1511" s="416">
        <v>0</v>
      </c>
      <c r="DP1511" s="416">
        <v>0</v>
      </c>
      <c r="DQ1511" s="416">
        <v>0</v>
      </c>
      <c r="DR1511" s="416">
        <v>0</v>
      </c>
      <c r="DS1511" s="416">
        <v>42</v>
      </c>
      <c r="DT1511" s="416">
        <v>22</v>
      </c>
      <c r="DU1511" s="416">
        <v>26</v>
      </c>
      <c r="DV1511" s="416">
        <v>17</v>
      </c>
      <c r="DW1511" s="416">
        <v>5</v>
      </c>
      <c r="DX1511" s="416">
        <v>6</v>
      </c>
      <c r="DY1511" s="416">
        <v>4</v>
      </c>
      <c r="DZ1511" s="416">
        <v>0</v>
      </c>
      <c r="EA1511" s="416">
        <v>122</v>
      </c>
      <c r="EB1511" s="416">
        <v>0</v>
      </c>
      <c r="EC1511" s="416">
        <v>101</v>
      </c>
      <c r="ED1511" s="416">
        <v>104</v>
      </c>
      <c r="EE1511" s="416">
        <v>138</v>
      </c>
      <c r="EF1511" s="416">
        <v>105</v>
      </c>
      <c r="EG1511" s="416">
        <v>96</v>
      </c>
      <c r="EH1511" s="416">
        <v>64</v>
      </c>
      <c r="EI1511" s="416">
        <v>28</v>
      </c>
      <c r="EJ1511" s="416">
        <v>2</v>
      </c>
      <c r="EK1511" s="416">
        <v>638</v>
      </c>
      <c r="EL1511" s="416">
        <v>10</v>
      </c>
      <c r="EM1511" s="416">
        <v>0</v>
      </c>
      <c r="EN1511" s="416">
        <v>0</v>
      </c>
      <c r="EO1511" s="416">
        <v>0</v>
      </c>
      <c r="EP1511" s="416">
        <v>0</v>
      </c>
      <c r="EQ1511" s="416">
        <v>0</v>
      </c>
      <c r="ER1511" s="416">
        <v>0</v>
      </c>
      <c r="ES1511" s="416">
        <v>0</v>
      </c>
      <c r="ET1511" s="416">
        <v>0</v>
      </c>
      <c r="EU1511" s="416">
        <v>0</v>
      </c>
      <c r="EV1511" s="416">
        <v>50</v>
      </c>
      <c r="EW1511" s="416">
        <v>0</v>
      </c>
      <c r="EX1511" s="416">
        <v>2</v>
      </c>
      <c r="EY1511" s="416">
        <v>1</v>
      </c>
      <c r="EZ1511" s="416">
        <v>1</v>
      </c>
      <c r="FA1511" s="416">
        <v>0</v>
      </c>
      <c r="FB1511" s="416">
        <v>0</v>
      </c>
      <c r="FC1511" s="416">
        <v>0</v>
      </c>
      <c r="FD1511" s="416">
        <v>0</v>
      </c>
      <c r="FE1511" s="416">
        <v>4</v>
      </c>
      <c r="FF1511" s="416">
        <v>100</v>
      </c>
      <c r="FG1511" s="416">
        <v>0</v>
      </c>
      <c r="FH1511" s="416">
        <v>0</v>
      </c>
      <c r="FI1511" s="416">
        <v>0</v>
      </c>
      <c r="FJ1511" s="416">
        <v>0</v>
      </c>
      <c r="FK1511" s="416">
        <v>0</v>
      </c>
      <c r="FL1511" s="416">
        <v>0</v>
      </c>
      <c r="FM1511" s="416">
        <v>0</v>
      </c>
      <c r="FN1511" s="416">
        <v>0</v>
      </c>
      <c r="FO1511" s="416">
        <v>0</v>
      </c>
      <c r="FP1511" s="416">
        <v>0</v>
      </c>
      <c r="FQ1511" s="416">
        <v>0</v>
      </c>
      <c r="FR1511" s="416">
        <v>0</v>
      </c>
      <c r="FS1511" s="416">
        <v>0</v>
      </c>
      <c r="FT1511" s="416">
        <v>0</v>
      </c>
      <c r="FU1511" s="416">
        <v>0</v>
      </c>
      <c r="FV1511" s="416">
        <v>0</v>
      </c>
      <c r="FW1511" s="416">
        <v>0</v>
      </c>
      <c r="FX1511" s="416">
        <v>0</v>
      </c>
      <c r="FY1511" s="416">
        <v>0</v>
      </c>
      <c r="FZ1511" s="416">
        <v>101</v>
      </c>
      <c r="GA1511" s="416">
        <v>106</v>
      </c>
      <c r="GB1511" s="416">
        <v>139</v>
      </c>
      <c r="GC1511" s="416">
        <v>106</v>
      </c>
      <c r="GD1511" s="416">
        <v>96</v>
      </c>
      <c r="GE1511" s="416">
        <v>64</v>
      </c>
      <c r="GF1511" s="416">
        <v>28</v>
      </c>
      <c r="GG1511" s="416">
        <v>2</v>
      </c>
      <c r="GH1511" s="416">
        <v>642</v>
      </c>
    </row>
    <row r="1512" spans="1:190" x14ac:dyDescent="0.2">
      <c r="A1512" s="150" t="s">
        <v>456</v>
      </c>
      <c r="B1512" s="151" t="s">
        <v>282</v>
      </c>
      <c r="C1512" s="152" t="s">
        <v>293</v>
      </c>
      <c r="D1512" s="404" t="s">
        <v>455</v>
      </c>
      <c r="E1512" s="416">
        <v>0</v>
      </c>
      <c r="F1512" s="416">
        <v>1320</v>
      </c>
      <c r="G1512" s="416">
        <v>161</v>
      </c>
      <c r="H1512" s="416">
        <v>153</v>
      </c>
      <c r="I1512" s="416">
        <v>42</v>
      </c>
      <c r="J1512" s="416">
        <v>16</v>
      </c>
      <c r="K1512" s="416">
        <v>6</v>
      </c>
      <c r="L1512" s="416">
        <v>4</v>
      </c>
      <c r="M1512" s="416">
        <v>0</v>
      </c>
      <c r="N1512" s="416">
        <v>1702</v>
      </c>
      <c r="O1512" s="416">
        <v>10</v>
      </c>
      <c r="P1512" s="416">
        <v>0</v>
      </c>
      <c r="Q1512" s="416">
        <v>0</v>
      </c>
      <c r="R1512" s="416">
        <v>0</v>
      </c>
      <c r="S1512" s="416">
        <v>0</v>
      </c>
      <c r="T1512" s="416">
        <v>0</v>
      </c>
      <c r="U1512" s="416">
        <v>0</v>
      </c>
      <c r="V1512" s="416">
        <v>0</v>
      </c>
      <c r="W1512" s="416">
        <v>0</v>
      </c>
      <c r="X1512" s="416">
        <v>0</v>
      </c>
      <c r="Y1512" s="416">
        <v>25</v>
      </c>
      <c r="Z1512" s="416">
        <v>0</v>
      </c>
      <c r="AA1512" s="416">
        <v>0</v>
      </c>
      <c r="AB1512" s="416">
        <v>0</v>
      </c>
      <c r="AC1512" s="416">
        <v>0</v>
      </c>
      <c r="AD1512" s="416">
        <v>0</v>
      </c>
      <c r="AE1512" s="416">
        <v>0</v>
      </c>
      <c r="AF1512" s="416">
        <v>0</v>
      </c>
      <c r="AG1512" s="416">
        <v>0</v>
      </c>
      <c r="AH1512" s="416">
        <v>0</v>
      </c>
      <c r="AI1512" s="416">
        <v>50</v>
      </c>
      <c r="AJ1512" s="416">
        <v>0</v>
      </c>
      <c r="AK1512" s="416">
        <v>0</v>
      </c>
      <c r="AL1512" s="416">
        <v>0</v>
      </c>
      <c r="AM1512" s="416">
        <v>0</v>
      </c>
      <c r="AN1512" s="416">
        <v>0</v>
      </c>
      <c r="AO1512" s="416">
        <v>0</v>
      </c>
      <c r="AP1512" s="416">
        <v>0</v>
      </c>
      <c r="AQ1512" s="416">
        <v>0</v>
      </c>
      <c r="AR1512" s="416">
        <v>0</v>
      </c>
      <c r="AS1512" s="416">
        <v>100</v>
      </c>
      <c r="AT1512" s="416">
        <v>237</v>
      </c>
      <c r="AU1512" s="416">
        <v>29</v>
      </c>
      <c r="AV1512" s="416">
        <v>17</v>
      </c>
      <c r="AW1512" s="416">
        <v>5</v>
      </c>
      <c r="AX1512" s="416">
        <v>0</v>
      </c>
      <c r="AY1512" s="416">
        <v>2</v>
      </c>
      <c r="AZ1512" s="416">
        <v>0</v>
      </c>
      <c r="BA1512" s="416">
        <v>0</v>
      </c>
      <c r="BB1512" s="416">
        <v>290</v>
      </c>
      <c r="BC1512" s="416">
        <v>0</v>
      </c>
      <c r="BD1512" s="416">
        <v>0</v>
      </c>
      <c r="BE1512" s="416">
        <v>0</v>
      </c>
      <c r="BF1512" s="416">
        <v>0</v>
      </c>
      <c r="BG1512" s="416">
        <v>0</v>
      </c>
      <c r="BH1512" s="416">
        <v>0</v>
      </c>
      <c r="BI1512" s="416">
        <v>0</v>
      </c>
      <c r="BJ1512" s="416">
        <v>0</v>
      </c>
      <c r="BK1512" s="416">
        <v>0</v>
      </c>
      <c r="BL1512" s="416">
        <v>0</v>
      </c>
      <c r="BM1512" s="416">
        <v>237</v>
      </c>
      <c r="BN1512" s="416">
        <v>29</v>
      </c>
      <c r="BO1512" s="416">
        <v>17</v>
      </c>
      <c r="BP1512" s="416">
        <v>5</v>
      </c>
      <c r="BQ1512" s="416">
        <v>0</v>
      </c>
      <c r="BR1512" s="416">
        <v>2</v>
      </c>
      <c r="BS1512" s="416">
        <v>0</v>
      </c>
      <c r="BT1512" s="416">
        <v>0</v>
      </c>
      <c r="BU1512" s="416">
        <v>290</v>
      </c>
      <c r="BV1512" s="416">
        <v>1557</v>
      </c>
      <c r="BW1512" s="416">
        <v>190</v>
      </c>
      <c r="BX1512" s="416">
        <v>170</v>
      </c>
      <c r="BY1512" s="416">
        <v>47</v>
      </c>
      <c r="BZ1512" s="416">
        <v>16</v>
      </c>
      <c r="CA1512" s="416">
        <v>8</v>
      </c>
      <c r="CB1512" s="416">
        <v>4</v>
      </c>
      <c r="CC1512" s="416">
        <v>0</v>
      </c>
      <c r="CD1512" s="416">
        <v>1992</v>
      </c>
      <c r="CE1512" s="416">
        <v>10</v>
      </c>
      <c r="CF1512" s="416">
        <v>0</v>
      </c>
      <c r="CG1512" s="416">
        <v>0</v>
      </c>
      <c r="CH1512" s="416">
        <v>0</v>
      </c>
      <c r="CI1512" s="416">
        <v>0</v>
      </c>
      <c r="CJ1512" s="416">
        <v>0</v>
      </c>
      <c r="CK1512" s="416">
        <v>0</v>
      </c>
      <c r="CL1512" s="416">
        <v>0</v>
      </c>
      <c r="CM1512" s="416">
        <v>0</v>
      </c>
      <c r="CN1512" s="416">
        <v>0</v>
      </c>
      <c r="CO1512" s="416">
        <v>25</v>
      </c>
      <c r="CP1512" s="416">
        <v>0</v>
      </c>
      <c r="CQ1512" s="416">
        <v>0</v>
      </c>
      <c r="CR1512" s="416">
        <v>0</v>
      </c>
      <c r="CS1512" s="416">
        <v>0</v>
      </c>
      <c r="CT1512" s="416">
        <v>0</v>
      </c>
      <c r="CU1512" s="416">
        <v>0</v>
      </c>
      <c r="CV1512" s="416">
        <v>0</v>
      </c>
      <c r="CW1512" s="416">
        <v>0</v>
      </c>
      <c r="CX1512" s="416">
        <v>0</v>
      </c>
      <c r="CY1512" s="416">
        <v>50</v>
      </c>
      <c r="CZ1512" s="416">
        <v>259</v>
      </c>
      <c r="DA1512" s="416">
        <v>27</v>
      </c>
      <c r="DB1512" s="416">
        <v>25</v>
      </c>
      <c r="DC1512" s="416">
        <v>9</v>
      </c>
      <c r="DD1512" s="416">
        <v>6</v>
      </c>
      <c r="DE1512" s="416">
        <v>0</v>
      </c>
      <c r="DF1512" s="416">
        <v>1</v>
      </c>
      <c r="DG1512" s="416">
        <v>0</v>
      </c>
      <c r="DH1512" s="416">
        <v>327</v>
      </c>
      <c r="DI1512" s="416">
        <v>0</v>
      </c>
      <c r="DJ1512" s="416">
        <v>0</v>
      </c>
      <c r="DK1512" s="416">
        <v>0</v>
      </c>
      <c r="DL1512" s="416">
        <v>0</v>
      </c>
      <c r="DM1512" s="416">
        <v>0</v>
      </c>
      <c r="DN1512" s="416">
        <v>0</v>
      </c>
      <c r="DO1512" s="416">
        <v>0</v>
      </c>
      <c r="DP1512" s="416">
        <v>0</v>
      </c>
      <c r="DQ1512" s="416">
        <v>0</v>
      </c>
      <c r="DR1512" s="416">
        <v>0</v>
      </c>
      <c r="DS1512" s="416">
        <v>259</v>
      </c>
      <c r="DT1512" s="416">
        <v>27</v>
      </c>
      <c r="DU1512" s="416">
        <v>25</v>
      </c>
      <c r="DV1512" s="416">
        <v>9</v>
      </c>
      <c r="DW1512" s="416">
        <v>6</v>
      </c>
      <c r="DX1512" s="416">
        <v>0</v>
      </c>
      <c r="DY1512" s="416">
        <v>1</v>
      </c>
      <c r="DZ1512" s="416">
        <v>0</v>
      </c>
      <c r="EA1512" s="416">
        <v>327</v>
      </c>
      <c r="EB1512" s="416">
        <v>0</v>
      </c>
      <c r="EC1512" s="416">
        <v>217</v>
      </c>
      <c r="ED1512" s="416">
        <v>71</v>
      </c>
      <c r="EE1512" s="416">
        <v>64</v>
      </c>
      <c r="EF1512" s="416">
        <v>46</v>
      </c>
      <c r="EG1512" s="416">
        <v>9</v>
      </c>
      <c r="EH1512" s="416">
        <v>4</v>
      </c>
      <c r="EI1512" s="416">
        <v>3</v>
      </c>
      <c r="EJ1512" s="416">
        <v>0</v>
      </c>
      <c r="EK1512" s="416">
        <v>414</v>
      </c>
      <c r="EL1512" s="416">
        <v>10</v>
      </c>
      <c r="EM1512" s="416">
        <v>0</v>
      </c>
      <c r="EN1512" s="416">
        <v>0</v>
      </c>
      <c r="EO1512" s="416">
        <v>0</v>
      </c>
      <c r="EP1512" s="416">
        <v>0</v>
      </c>
      <c r="EQ1512" s="416">
        <v>0</v>
      </c>
      <c r="ER1512" s="416">
        <v>0</v>
      </c>
      <c r="ES1512" s="416">
        <v>0</v>
      </c>
      <c r="ET1512" s="416">
        <v>0</v>
      </c>
      <c r="EU1512" s="416">
        <v>0</v>
      </c>
      <c r="EV1512" s="416">
        <v>50</v>
      </c>
      <c r="EW1512" s="416">
        <v>4</v>
      </c>
      <c r="EX1512" s="416">
        <v>2</v>
      </c>
      <c r="EY1512" s="416">
        <v>3</v>
      </c>
      <c r="EZ1512" s="416">
        <v>1</v>
      </c>
      <c r="FA1512" s="416">
        <v>0</v>
      </c>
      <c r="FB1512" s="416">
        <v>0</v>
      </c>
      <c r="FC1512" s="416">
        <v>0</v>
      </c>
      <c r="FD1512" s="416">
        <v>0</v>
      </c>
      <c r="FE1512" s="416">
        <v>10</v>
      </c>
      <c r="FF1512" s="416">
        <v>100</v>
      </c>
      <c r="FG1512" s="416">
        <v>0</v>
      </c>
      <c r="FH1512" s="416">
        <v>0</v>
      </c>
      <c r="FI1512" s="416">
        <v>0</v>
      </c>
      <c r="FJ1512" s="416">
        <v>0</v>
      </c>
      <c r="FK1512" s="416">
        <v>0</v>
      </c>
      <c r="FL1512" s="416">
        <v>0</v>
      </c>
      <c r="FM1512" s="416">
        <v>0</v>
      </c>
      <c r="FN1512" s="416">
        <v>0</v>
      </c>
      <c r="FO1512" s="416">
        <v>0</v>
      </c>
      <c r="FP1512" s="416">
        <v>0</v>
      </c>
      <c r="FQ1512" s="416">
        <v>0</v>
      </c>
      <c r="FR1512" s="416">
        <v>0</v>
      </c>
      <c r="FS1512" s="416">
        <v>0</v>
      </c>
      <c r="FT1512" s="416">
        <v>0</v>
      </c>
      <c r="FU1512" s="416">
        <v>0</v>
      </c>
      <c r="FV1512" s="416">
        <v>0</v>
      </c>
      <c r="FW1512" s="416">
        <v>0</v>
      </c>
      <c r="FX1512" s="416">
        <v>0</v>
      </c>
      <c r="FY1512" s="416">
        <v>0</v>
      </c>
      <c r="FZ1512" s="416">
        <v>221</v>
      </c>
      <c r="GA1512" s="416">
        <v>73</v>
      </c>
      <c r="GB1512" s="416">
        <v>67</v>
      </c>
      <c r="GC1512" s="416">
        <v>47</v>
      </c>
      <c r="GD1512" s="416">
        <v>9</v>
      </c>
      <c r="GE1512" s="416">
        <v>4</v>
      </c>
      <c r="GF1512" s="416">
        <v>3</v>
      </c>
      <c r="GG1512" s="416">
        <v>0</v>
      </c>
      <c r="GH1512" s="416">
        <v>424</v>
      </c>
    </row>
    <row r="1513" spans="1:190" x14ac:dyDescent="0.2">
      <c r="A1513" s="150" t="s">
        <v>458</v>
      </c>
      <c r="B1513" s="151" t="s">
        <v>276</v>
      </c>
      <c r="C1513" s="152" t="s">
        <v>279</v>
      </c>
      <c r="D1513" s="404" t="s">
        <v>457</v>
      </c>
      <c r="E1513" s="416">
        <v>0</v>
      </c>
      <c r="F1513" s="416">
        <v>118</v>
      </c>
      <c r="G1513" s="416">
        <v>70</v>
      </c>
      <c r="H1513" s="416">
        <v>48</v>
      </c>
      <c r="I1513" s="416">
        <v>27</v>
      </c>
      <c r="J1513" s="416">
        <v>13</v>
      </c>
      <c r="K1513" s="416">
        <v>11</v>
      </c>
      <c r="L1513" s="416">
        <v>0</v>
      </c>
      <c r="M1513" s="416">
        <v>1</v>
      </c>
      <c r="N1513" s="416">
        <v>288</v>
      </c>
      <c r="O1513" s="416">
        <v>10</v>
      </c>
      <c r="P1513" s="416">
        <v>0</v>
      </c>
      <c r="Q1513" s="416">
        <v>0</v>
      </c>
      <c r="R1513" s="416">
        <v>0</v>
      </c>
      <c r="S1513" s="416">
        <v>0</v>
      </c>
      <c r="T1513" s="416">
        <v>0</v>
      </c>
      <c r="U1513" s="416">
        <v>0</v>
      </c>
      <c r="V1513" s="416">
        <v>0</v>
      </c>
      <c r="W1513" s="416">
        <v>0</v>
      </c>
      <c r="X1513" s="416">
        <v>0</v>
      </c>
      <c r="Y1513" s="416">
        <v>25</v>
      </c>
      <c r="Z1513" s="416">
        <v>159</v>
      </c>
      <c r="AA1513" s="416">
        <v>134</v>
      </c>
      <c r="AB1513" s="416">
        <v>59</v>
      </c>
      <c r="AC1513" s="416">
        <v>33</v>
      </c>
      <c r="AD1513" s="416">
        <v>23</v>
      </c>
      <c r="AE1513" s="416">
        <v>5</v>
      </c>
      <c r="AF1513" s="416">
        <v>6</v>
      </c>
      <c r="AG1513" s="416">
        <v>0</v>
      </c>
      <c r="AH1513" s="416">
        <v>419</v>
      </c>
      <c r="AI1513" s="416">
        <v>50</v>
      </c>
      <c r="AJ1513" s="416">
        <v>0</v>
      </c>
      <c r="AK1513" s="416">
        <v>0</v>
      </c>
      <c r="AL1513" s="416">
        <v>0</v>
      </c>
      <c r="AM1513" s="416">
        <v>0</v>
      </c>
      <c r="AN1513" s="416">
        <v>0</v>
      </c>
      <c r="AO1513" s="416">
        <v>0</v>
      </c>
      <c r="AP1513" s="416">
        <v>0</v>
      </c>
      <c r="AQ1513" s="416">
        <v>0</v>
      </c>
      <c r="AR1513" s="416">
        <v>0</v>
      </c>
      <c r="AS1513" s="416">
        <v>100</v>
      </c>
      <c r="AT1513" s="416">
        <v>33</v>
      </c>
      <c r="AU1513" s="416">
        <v>40</v>
      </c>
      <c r="AV1513" s="416">
        <v>8</v>
      </c>
      <c r="AW1513" s="416">
        <v>9</v>
      </c>
      <c r="AX1513" s="416">
        <v>2</v>
      </c>
      <c r="AY1513" s="416">
        <v>1</v>
      </c>
      <c r="AZ1513" s="416">
        <v>1</v>
      </c>
      <c r="BA1513" s="416">
        <v>0</v>
      </c>
      <c r="BB1513" s="416">
        <v>94</v>
      </c>
      <c r="BC1513" s="416">
        <v>0</v>
      </c>
      <c r="BD1513" s="416">
        <v>0</v>
      </c>
      <c r="BE1513" s="416">
        <v>0</v>
      </c>
      <c r="BF1513" s="416">
        <v>0</v>
      </c>
      <c r="BG1513" s="416">
        <v>0</v>
      </c>
      <c r="BH1513" s="416">
        <v>0</v>
      </c>
      <c r="BI1513" s="416">
        <v>0</v>
      </c>
      <c r="BJ1513" s="416">
        <v>0</v>
      </c>
      <c r="BK1513" s="416">
        <v>0</v>
      </c>
      <c r="BL1513" s="416">
        <v>0</v>
      </c>
      <c r="BM1513" s="416">
        <v>192</v>
      </c>
      <c r="BN1513" s="416">
        <v>174</v>
      </c>
      <c r="BO1513" s="416">
        <v>67</v>
      </c>
      <c r="BP1513" s="416">
        <v>42</v>
      </c>
      <c r="BQ1513" s="416">
        <v>25</v>
      </c>
      <c r="BR1513" s="416">
        <v>6</v>
      </c>
      <c r="BS1513" s="416">
        <v>7</v>
      </c>
      <c r="BT1513" s="416">
        <v>0</v>
      </c>
      <c r="BU1513" s="416">
        <v>513</v>
      </c>
      <c r="BV1513" s="416">
        <v>310</v>
      </c>
      <c r="BW1513" s="416">
        <v>244</v>
      </c>
      <c r="BX1513" s="416">
        <v>115</v>
      </c>
      <c r="BY1513" s="416">
        <v>69</v>
      </c>
      <c r="BZ1513" s="416">
        <v>38</v>
      </c>
      <c r="CA1513" s="416">
        <v>17</v>
      </c>
      <c r="CB1513" s="416">
        <v>7</v>
      </c>
      <c r="CC1513" s="416">
        <v>1</v>
      </c>
      <c r="CD1513" s="416">
        <v>801</v>
      </c>
      <c r="CE1513" s="416">
        <v>10</v>
      </c>
      <c r="CF1513" s="416">
        <v>0</v>
      </c>
      <c r="CG1513" s="416">
        <v>0</v>
      </c>
      <c r="CH1513" s="416">
        <v>0</v>
      </c>
      <c r="CI1513" s="416">
        <v>0</v>
      </c>
      <c r="CJ1513" s="416">
        <v>0</v>
      </c>
      <c r="CK1513" s="416">
        <v>0</v>
      </c>
      <c r="CL1513" s="416">
        <v>0</v>
      </c>
      <c r="CM1513" s="416">
        <v>0</v>
      </c>
      <c r="CN1513" s="416">
        <v>0</v>
      </c>
      <c r="CO1513" s="416">
        <v>25</v>
      </c>
      <c r="CP1513" s="416">
        <v>0</v>
      </c>
      <c r="CQ1513" s="416">
        <v>0</v>
      </c>
      <c r="CR1513" s="416">
        <v>0</v>
      </c>
      <c r="CS1513" s="416">
        <v>0</v>
      </c>
      <c r="CT1513" s="416">
        <v>0</v>
      </c>
      <c r="CU1513" s="416">
        <v>0</v>
      </c>
      <c r="CV1513" s="416">
        <v>0</v>
      </c>
      <c r="CW1513" s="416">
        <v>0</v>
      </c>
      <c r="CX1513" s="416">
        <v>0</v>
      </c>
      <c r="CY1513" s="416">
        <v>50</v>
      </c>
      <c r="CZ1513" s="416">
        <v>67</v>
      </c>
      <c r="DA1513" s="416">
        <v>28</v>
      </c>
      <c r="DB1513" s="416">
        <v>19</v>
      </c>
      <c r="DC1513" s="416">
        <v>11</v>
      </c>
      <c r="DD1513" s="416">
        <v>9</v>
      </c>
      <c r="DE1513" s="416">
        <v>7</v>
      </c>
      <c r="DF1513" s="416">
        <v>2</v>
      </c>
      <c r="DG1513" s="416">
        <v>2</v>
      </c>
      <c r="DH1513" s="416">
        <v>145</v>
      </c>
      <c r="DI1513" s="416">
        <v>0</v>
      </c>
      <c r="DJ1513" s="416">
        <v>0</v>
      </c>
      <c r="DK1513" s="416">
        <v>0</v>
      </c>
      <c r="DL1513" s="416">
        <v>0</v>
      </c>
      <c r="DM1513" s="416">
        <v>0</v>
      </c>
      <c r="DN1513" s="416">
        <v>0</v>
      </c>
      <c r="DO1513" s="416">
        <v>0</v>
      </c>
      <c r="DP1513" s="416">
        <v>0</v>
      </c>
      <c r="DQ1513" s="416">
        <v>0</v>
      </c>
      <c r="DR1513" s="416">
        <v>0</v>
      </c>
      <c r="DS1513" s="416">
        <v>67</v>
      </c>
      <c r="DT1513" s="416">
        <v>28</v>
      </c>
      <c r="DU1513" s="416">
        <v>19</v>
      </c>
      <c r="DV1513" s="416">
        <v>11</v>
      </c>
      <c r="DW1513" s="416">
        <v>9</v>
      </c>
      <c r="DX1513" s="416">
        <v>7</v>
      </c>
      <c r="DY1513" s="416">
        <v>2</v>
      </c>
      <c r="DZ1513" s="416">
        <v>2</v>
      </c>
      <c r="EA1513" s="416">
        <v>145</v>
      </c>
      <c r="EB1513" s="416">
        <v>0</v>
      </c>
      <c r="EC1513" s="416">
        <v>0</v>
      </c>
      <c r="ED1513" s="416">
        <v>0</v>
      </c>
      <c r="EE1513" s="416">
        <v>0</v>
      </c>
      <c r="EF1513" s="416">
        <v>0</v>
      </c>
      <c r="EG1513" s="416">
        <v>0</v>
      </c>
      <c r="EH1513" s="416">
        <v>0</v>
      </c>
      <c r="EI1513" s="416">
        <v>0</v>
      </c>
      <c r="EJ1513" s="416">
        <v>0</v>
      </c>
      <c r="EK1513" s="416">
        <v>0</v>
      </c>
      <c r="EL1513" s="416">
        <v>10</v>
      </c>
      <c r="EM1513" s="416">
        <v>49</v>
      </c>
      <c r="EN1513" s="416">
        <v>59</v>
      </c>
      <c r="EO1513" s="416">
        <v>36</v>
      </c>
      <c r="EP1513" s="416">
        <v>30</v>
      </c>
      <c r="EQ1513" s="416">
        <v>12</v>
      </c>
      <c r="ER1513" s="416">
        <v>2</v>
      </c>
      <c r="ES1513" s="416">
        <v>2</v>
      </c>
      <c r="ET1513" s="416">
        <v>1</v>
      </c>
      <c r="EU1513" s="416">
        <v>191</v>
      </c>
      <c r="EV1513" s="416">
        <v>50</v>
      </c>
      <c r="EW1513" s="416">
        <v>1</v>
      </c>
      <c r="EX1513" s="416">
        <v>0</v>
      </c>
      <c r="EY1513" s="416">
        <v>0</v>
      </c>
      <c r="EZ1513" s="416">
        <v>0</v>
      </c>
      <c r="FA1513" s="416">
        <v>0</v>
      </c>
      <c r="FB1513" s="416">
        <v>0</v>
      </c>
      <c r="FC1513" s="416">
        <v>0</v>
      </c>
      <c r="FD1513" s="416">
        <v>0</v>
      </c>
      <c r="FE1513" s="416">
        <v>1</v>
      </c>
      <c r="FF1513" s="416">
        <v>100</v>
      </c>
      <c r="FG1513" s="416">
        <v>0</v>
      </c>
      <c r="FH1513" s="416">
        <v>0</v>
      </c>
      <c r="FI1513" s="416">
        <v>0</v>
      </c>
      <c r="FJ1513" s="416">
        <v>0</v>
      </c>
      <c r="FK1513" s="416">
        <v>0</v>
      </c>
      <c r="FL1513" s="416">
        <v>0</v>
      </c>
      <c r="FM1513" s="416">
        <v>0</v>
      </c>
      <c r="FN1513" s="416">
        <v>0</v>
      </c>
      <c r="FO1513" s="416">
        <v>0</v>
      </c>
      <c r="FP1513" s="416">
        <v>0</v>
      </c>
      <c r="FQ1513" s="416">
        <v>0</v>
      </c>
      <c r="FR1513" s="416">
        <v>0</v>
      </c>
      <c r="FS1513" s="416">
        <v>0</v>
      </c>
      <c r="FT1513" s="416">
        <v>0</v>
      </c>
      <c r="FU1513" s="416">
        <v>0</v>
      </c>
      <c r="FV1513" s="416">
        <v>0</v>
      </c>
      <c r="FW1513" s="416">
        <v>0</v>
      </c>
      <c r="FX1513" s="416">
        <v>0</v>
      </c>
      <c r="FY1513" s="416">
        <v>0</v>
      </c>
      <c r="FZ1513" s="416">
        <v>50</v>
      </c>
      <c r="GA1513" s="416">
        <v>59</v>
      </c>
      <c r="GB1513" s="416">
        <v>36</v>
      </c>
      <c r="GC1513" s="416">
        <v>30</v>
      </c>
      <c r="GD1513" s="416">
        <v>12</v>
      </c>
      <c r="GE1513" s="416">
        <v>2</v>
      </c>
      <c r="GF1513" s="416">
        <v>2</v>
      </c>
      <c r="GG1513" s="416">
        <v>1</v>
      </c>
      <c r="GH1513" s="416">
        <v>192</v>
      </c>
    </row>
    <row r="1514" spans="1:190" x14ac:dyDescent="0.2">
      <c r="A1514" s="150" t="s">
        <v>460</v>
      </c>
      <c r="B1514" s="151" t="s">
        <v>276</v>
      </c>
      <c r="C1514" s="152" t="s">
        <v>285</v>
      </c>
      <c r="D1514" s="404" t="s">
        <v>459</v>
      </c>
      <c r="E1514" s="416">
        <v>0</v>
      </c>
      <c r="F1514" s="416">
        <v>236</v>
      </c>
      <c r="G1514" s="416">
        <v>123</v>
      </c>
      <c r="H1514" s="416">
        <v>53</v>
      </c>
      <c r="I1514" s="416">
        <v>23</v>
      </c>
      <c r="J1514" s="416">
        <v>13</v>
      </c>
      <c r="K1514" s="416">
        <v>8</v>
      </c>
      <c r="L1514" s="416">
        <v>2</v>
      </c>
      <c r="M1514" s="416">
        <v>0</v>
      </c>
      <c r="N1514" s="416">
        <v>458</v>
      </c>
      <c r="O1514" s="416">
        <v>10</v>
      </c>
      <c r="P1514" s="416">
        <v>0</v>
      </c>
      <c r="Q1514" s="416">
        <v>0</v>
      </c>
      <c r="R1514" s="416">
        <v>0</v>
      </c>
      <c r="S1514" s="416">
        <v>0</v>
      </c>
      <c r="T1514" s="416">
        <v>0</v>
      </c>
      <c r="U1514" s="416">
        <v>0</v>
      </c>
      <c r="V1514" s="416">
        <v>0</v>
      </c>
      <c r="W1514" s="416">
        <v>0</v>
      </c>
      <c r="X1514" s="416">
        <v>0</v>
      </c>
      <c r="Y1514" s="416">
        <v>25</v>
      </c>
      <c r="Z1514" s="416">
        <v>287</v>
      </c>
      <c r="AA1514" s="416">
        <v>154</v>
      </c>
      <c r="AB1514" s="416">
        <v>73</v>
      </c>
      <c r="AC1514" s="416">
        <v>20</v>
      </c>
      <c r="AD1514" s="416">
        <v>17</v>
      </c>
      <c r="AE1514" s="416">
        <v>9</v>
      </c>
      <c r="AF1514" s="416">
        <v>0</v>
      </c>
      <c r="AG1514" s="416">
        <v>0</v>
      </c>
      <c r="AH1514" s="416">
        <v>560</v>
      </c>
      <c r="AI1514" s="416">
        <v>50</v>
      </c>
      <c r="AJ1514" s="416">
        <v>0</v>
      </c>
      <c r="AK1514" s="416">
        <v>0</v>
      </c>
      <c r="AL1514" s="416">
        <v>0</v>
      </c>
      <c r="AM1514" s="416">
        <v>0</v>
      </c>
      <c r="AN1514" s="416">
        <v>0</v>
      </c>
      <c r="AO1514" s="416">
        <v>0</v>
      </c>
      <c r="AP1514" s="416">
        <v>0</v>
      </c>
      <c r="AQ1514" s="416">
        <v>0</v>
      </c>
      <c r="AR1514" s="416">
        <v>0</v>
      </c>
      <c r="AS1514" s="416">
        <v>100</v>
      </c>
      <c r="AT1514" s="416">
        <v>117</v>
      </c>
      <c r="AU1514" s="416">
        <v>98</v>
      </c>
      <c r="AV1514" s="416">
        <v>32</v>
      </c>
      <c r="AW1514" s="416">
        <v>13</v>
      </c>
      <c r="AX1514" s="416">
        <v>2</v>
      </c>
      <c r="AY1514" s="416">
        <v>0</v>
      </c>
      <c r="AZ1514" s="416">
        <v>0</v>
      </c>
      <c r="BA1514" s="416">
        <v>0</v>
      </c>
      <c r="BB1514" s="416">
        <v>262</v>
      </c>
      <c r="BC1514" s="416">
        <v>0</v>
      </c>
      <c r="BD1514" s="416">
        <v>0</v>
      </c>
      <c r="BE1514" s="416">
        <v>0</v>
      </c>
      <c r="BF1514" s="416">
        <v>0</v>
      </c>
      <c r="BG1514" s="416">
        <v>0</v>
      </c>
      <c r="BH1514" s="416">
        <v>0</v>
      </c>
      <c r="BI1514" s="416">
        <v>0</v>
      </c>
      <c r="BJ1514" s="416">
        <v>0</v>
      </c>
      <c r="BK1514" s="416">
        <v>0</v>
      </c>
      <c r="BL1514" s="416">
        <v>0</v>
      </c>
      <c r="BM1514" s="416">
        <v>404</v>
      </c>
      <c r="BN1514" s="416">
        <v>252</v>
      </c>
      <c r="BO1514" s="416">
        <v>105</v>
      </c>
      <c r="BP1514" s="416">
        <v>33</v>
      </c>
      <c r="BQ1514" s="416">
        <v>19</v>
      </c>
      <c r="BR1514" s="416">
        <v>9</v>
      </c>
      <c r="BS1514" s="416">
        <v>0</v>
      </c>
      <c r="BT1514" s="416">
        <v>0</v>
      </c>
      <c r="BU1514" s="416">
        <v>822</v>
      </c>
      <c r="BV1514" s="416">
        <v>640</v>
      </c>
      <c r="BW1514" s="416">
        <v>375</v>
      </c>
      <c r="BX1514" s="416">
        <v>158</v>
      </c>
      <c r="BY1514" s="416">
        <v>56</v>
      </c>
      <c r="BZ1514" s="416">
        <v>32</v>
      </c>
      <c r="CA1514" s="416">
        <v>17</v>
      </c>
      <c r="CB1514" s="416">
        <v>2</v>
      </c>
      <c r="CC1514" s="416">
        <v>0</v>
      </c>
      <c r="CD1514" s="416">
        <v>1280</v>
      </c>
      <c r="CE1514" s="416">
        <v>10</v>
      </c>
      <c r="CF1514" s="416">
        <v>0</v>
      </c>
      <c r="CG1514" s="416">
        <v>0</v>
      </c>
      <c r="CH1514" s="416">
        <v>0</v>
      </c>
      <c r="CI1514" s="416">
        <v>0</v>
      </c>
      <c r="CJ1514" s="416">
        <v>0</v>
      </c>
      <c r="CK1514" s="416">
        <v>0</v>
      </c>
      <c r="CL1514" s="416">
        <v>0</v>
      </c>
      <c r="CM1514" s="416">
        <v>0</v>
      </c>
      <c r="CN1514" s="416">
        <v>0</v>
      </c>
      <c r="CO1514" s="416">
        <v>25</v>
      </c>
      <c r="CP1514" s="416">
        <v>0</v>
      </c>
      <c r="CQ1514" s="416">
        <v>0</v>
      </c>
      <c r="CR1514" s="416">
        <v>0</v>
      </c>
      <c r="CS1514" s="416">
        <v>0</v>
      </c>
      <c r="CT1514" s="416">
        <v>0</v>
      </c>
      <c r="CU1514" s="416">
        <v>0</v>
      </c>
      <c r="CV1514" s="416">
        <v>0</v>
      </c>
      <c r="CW1514" s="416">
        <v>0</v>
      </c>
      <c r="CX1514" s="416">
        <v>0</v>
      </c>
      <c r="CY1514" s="416">
        <v>50</v>
      </c>
      <c r="CZ1514" s="416">
        <v>0</v>
      </c>
      <c r="DA1514" s="416">
        <v>0</v>
      </c>
      <c r="DB1514" s="416">
        <v>0</v>
      </c>
      <c r="DC1514" s="416">
        <v>0</v>
      </c>
      <c r="DD1514" s="416">
        <v>0</v>
      </c>
      <c r="DE1514" s="416">
        <v>0</v>
      </c>
      <c r="DF1514" s="416">
        <v>0</v>
      </c>
      <c r="DG1514" s="416">
        <v>0</v>
      </c>
      <c r="DH1514" s="416">
        <v>0</v>
      </c>
      <c r="DI1514" s="416">
        <v>0</v>
      </c>
      <c r="DJ1514" s="416">
        <v>0</v>
      </c>
      <c r="DK1514" s="416">
        <v>0</v>
      </c>
      <c r="DL1514" s="416">
        <v>0</v>
      </c>
      <c r="DM1514" s="416">
        <v>0</v>
      </c>
      <c r="DN1514" s="416">
        <v>0</v>
      </c>
      <c r="DO1514" s="416">
        <v>0</v>
      </c>
      <c r="DP1514" s="416">
        <v>0</v>
      </c>
      <c r="DQ1514" s="416">
        <v>0</v>
      </c>
      <c r="DR1514" s="416">
        <v>0</v>
      </c>
      <c r="DS1514" s="416">
        <v>0</v>
      </c>
      <c r="DT1514" s="416">
        <v>0</v>
      </c>
      <c r="DU1514" s="416">
        <v>0</v>
      </c>
      <c r="DV1514" s="416">
        <v>0</v>
      </c>
      <c r="DW1514" s="416">
        <v>0</v>
      </c>
      <c r="DX1514" s="416">
        <v>0</v>
      </c>
      <c r="DY1514" s="416">
        <v>0</v>
      </c>
      <c r="DZ1514" s="416">
        <v>0</v>
      </c>
      <c r="EA1514" s="416">
        <v>0</v>
      </c>
      <c r="EB1514" s="416">
        <v>0</v>
      </c>
      <c r="EC1514" s="416">
        <v>58</v>
      </c>
      <c r="ED1514" s="416">
        <v>52</v>
      </c>
      <c r="EE1514" s="416">
        <v>25</v>
      </c>
      <c r="EF1514" s="416">
        <v>11</v>
      </c>
      <c r="EG1514" s="416">
        <v>1</v>
      </c>
      <c r="EH1514" s="416">
        <v>1</v>
      </c>
      <c r="EI1514" s="416">
        <v>0</v>
      </c>
      <c r="EJ1514" s="416">
        <v>0</v>
      </c>
      <c r="EK1514" s="416">
        <v>148</v>
      </c>
      <c r="EL1514" s="416">
        <v>10</v>
      </c>
      <c r="EM1514" s="416">
        <v>0</v>
      </c>
      <c r="EN1514" s="416">
        <v>0</v>
      </c>
      <c r="EO1514" s="416">
        <v>0</v>
      </c>
      <c r="EP1514" s="416">
        <v>0</v>
      </c>
      <c r="EQ1514" s="416">
        <v>0</v>
      </c>
      <c r="ER1514" s="416">
        <v>0</v>
      </c>
      <c r="ES1514" s="416">
        <v>0</v>
      </c>
      <c r="ET1514" s="416">
        <v>0</v>
      </c>
      <c r="EU1514" s="416">
        <v>0</v>
      </c>
      <c r="EV1514" s="416">
        <v>50</v>
      </c>
      <c r="EW1514" s="416">
        <v>3</v>
      </c>
      <c r="EX1514" s="416">
        <v>1</v>
      </c>
      <c r="EY1514" s="416">
        <v>0</v>
      </c>
      <c r="EZ1514" s="416">
        <v>0</v>
      </c>
      <c r="FA1514" s="416">
        <v>1</v>
      </c>
      <c r="FB1514" s="416">
        <v>0</v>
      </c>
      <c r="FC1514" s="416">
        <v>0</v>
      </c>
      <c r="FD1514" s="416">
        <v>0</v>
      </c>
      <c r="FE1514" s="416">
        <v>5</v>
      </c>
      <c r="FF1514" s="416">
        <v>100</v>
      </c>
      <c r="FG1514" s="416">
        <v>0</v>
      </c>
      <c r="FH1514" s="416">
        <v>0</v>
      </c>
      <c r="FI1514" s="416">
        <v>0</v>
      </c>
      <c r="FJ1514" s="416">
        <v>0</v>
      </c>
      <c r="FK1514" s="416">
        <v>0</v>
      </c>
      <c r="FL1514" s="416">
        <v>0</v>
      </c>
      <c r="FM1514" s="416">
        <v>0</v>
      </c>
      <c r="FN1514" s="416">
        <v>0</v>
      </c>
      <c r="FO1514" s="416">
        <v>0</v>
      </c>
      <c r="FP1514" s="416">
        <v>0</v>
      </c>
      <c r="FQ1514" s="416">
        <v>0</v>
      </c>
      <c r="FR1514" s="416">
        <v>0</v>
      </c>
      <c r="FS1514" s="416">
        <v>0</v>
      </c>
      <c r="FT1514" s="416">
        <v>0</v>
      </c>
      <c r="FU1514" s="416">
        <v>0</v>
      </c>
      <c r="FV1514" s="416">
        <v>0</v>
      </c>
      <c r="FW1514" s="416">
        <v>0</v>
      </c>
      <c r="FX1514" s="416">
        <v>0</v>
      </c>
      <c r="FY1514" s="416">
        <v>0</v>
      </c>
      <c r="FZ1514" s="416">
        <v>61</v>
      </c>
      <c r="GA1514" s="416">
        <v>53</v>
      </c>
      <c r="GB1514" s="416">
        <v>25</v>
      </c>
      <c r="GC1514" s="416">
        <v>11</v>
      </c>
      <c r="GD1514" s="416">
        <v>2</v>
      </c>
      <c r="GE1514" s="416">
        <v>1</v>
      </c>
      <c r="GF1514" s="416">
        <v>0</v>
      </c>
      <c r="GG1514" s="416">
        <v>0</v>
      </c>
      <c r="GH1514" s="416">
        <v>153</v>
      </c>
    </row>
    <row r="1515" spans="1:190" x14ac:dyDescent="0.2">
      <c r="A1515" s="150" t="s">
        <v>462</v>
      </c>
      <c r="B1515" s="151" t="s">
        <v>276</v>
      </c>
      <c r="C1515" s="152" t="s">
        <v>277</v>
      </c>
      <c r="D1515" s="404" t="s">
        <v>461</v>
      </c>
      <c r="E1515" s="416">
        <v>0</v>
      </c>
      <c r="F1515" s="416">
        <v>120</v>
      </c>
      <c r="G1515" s="416">
        <v>172</v>
      </c>
      <c r="H1515" s="416">
        <v>93</v>
      </c>
      <c r="I1515" s="416">
        <v>71</v>
      </c>
      <c r="J1515" s="416">
        <v>12</v>
      </c>
      <c r="K1515" s="416">
        <v>11</v>
      </c>
      <c r="L1515" s="416">
        <v>4</v>
      </c>
      <c r="M1515" s="416">
        <v>6</v>
      </c>
      <c r="N1515" s="416">
        <v>489</v>
      </c>
      <c r="O1515" s="416">
        <v>10</v>
      </c>
      <c r="P1515" s="416">
        <v>0</v>
      </c>
      <c r="Q1515" s="416">
        <v>0</v>
      </c>
      <c r="R1515" s="416">
        <v>0</v>
      </c>
      <c r="S1515" s="416">
        <v>0</v>
      </c>
      <c r="T1515" s="416">
        <v>0</v>
      </c>
      <c r="U1515" s="416">
        <v>0</v>
      </c>
      <c r="V1515" s="416">
        <v>0</v>
      </c>
      <c r="W1515" s="416">
        <v>0</v>
      </c>
      <c r="X1515" s="416">
        <v>0</v>
      </c>
      <c r="Y1515" s="416">
        <v>25</v>
      </c>
      <c r="Z1515" s="416">
        <v>0</v>
      </c>
      <c r="AA1515" s="416">
        <v>0</v>
      </c>
      <c r="AB1515" s="416">
        <v>0</v>
      </c>
      <c r="AC1515" s="416">
        <v>0</v>
      </c>
      <c r="AD1515" s="416">
        <v>0</v>
      </c>
      <c r="AE1515" s="416">
        <v>0</v>
      </c>
      <c r="AF1515" s="416">
        <v>0</v>
      </c>
      <c r="AG1515" s="416">
        <v>0</v>
      </c>
      <c r="AH1515" s="416">
        <v>0</v>
      </c>
      <c r="AI1515" s="416">
        <v>50</v>
      </c>
      <c r="AJ1515" s="416">
        <v>0</v>
      </c>
      <c r="AK1515" s="416">
        <v>0</v>
      </c>
      <c r="AL1515" s="416">
        <v>0</v>
      </c>
      <c r="AM1515" s="416">
        <v>0</v>
      </c>
      <c r="AN1515" s="416">
        <v>0</v>
      </c>
      <c r="AO1515" s="416">
        <v>0</v>
      </c>
      <c r="AP1515" s="416">
        <v>0</v>
      </c>
      <c r="AQ1515" s="416">
        <v>0</v>
      </c>
      <c r="AR1515" s="416">
        <v>0</v>
      </c>
      <c r="AS1515" s="416">
        <v>100</v>
      </c>
      <c r="AT1515" s="416">
        <v>31</v>
      </c>
      <c r="AU1515" s="416">
        <v>34</v>
      </c>
      <c r="AV1515" s="416">
        <v>14</v>
      </c>
      <c r="AW1515" s="416">
        <v>13</v>
      </c>
      <c r="AX1515" s="416">
        <v>2</v>
      </c>
      <c r="AY1515" s="416">
        <v>0</v>
      </c>
      <c r="AZ1515" s="416">
        <v>1</v>
      </c>
      <c r="BA1515" s="416">
        <v>0</v>
      </c>
      <c r="BB1515" s="416">
        <v>95</v>
      </c>
      <c r="BC1515" s="416">
        <v>0</v>
      </c>
      <c r="BD1515" s="416">
        <v>0</v>
      </c>
      <c r="BE1515" s="416">
        <v>0</v>
      </c>
      <c r="BF1515" s="416">
        <v>0</v>
      </c>
      <c r="BG1515" s="416">
        <v>0</v>
      </c>
      <c r="BH1515" s="416">
        <v>0</v>
      </c>
      <c r="BI1515" s="416">
        <v>0</v>
      </c>
      <c r="BJ1515" s="416">
        <v>0</v>
      </c>
      <c r="BK1515" s="416">
        <v>0</v>
      </c>
      <c r="BL1515" s="416">
        <v>0</v>
      </c>
      <c r="BM1515" s="416">
        <v>31</v>
      </c>
      <c r="BN1515" s="416">
        <v>34</v>
      </c>
      <c r="BO1515" s="416">
        <v>14</v>
      </c>
      <c r="BP1515" s="416">
        <v>13</v>
      </c>
      <c r="BQ1515" s="416">
        <v>2</v>
      </c>
      <c r="BR1515" s="416">
        <v>0</v>
      </c>
      <c r="BS1515" s="416">
        <v>1</v>
      </c>
      <c r="BT1515" s="416">
        <v>0</v>
      </c>
      <c r="BU1515" s="416">
        <v>95</v>
      </c>
      <c r="BV1515" s="416">
        <v>151</v>
      </c>
      <c r="BW1515" s="416">
        <v>206</v>
      </c>
      <c r="BX1515" s="416">
        <v>107</v>
      </c>
      <c r="BY1515" s="416">
        <v>84</v>
      </c>
      <c r="BZ1515" s="416">
        <v>14</v>
      </c>
      <c r="CA1515" s="416">
        <v>11</v>
      </c>
      <c r="CB1515" s="416">
        <v>5</v>
      </c>
      <c r="CC1515" s="416">
        <v>6</v>
      </c>
      <c r="CD1515" s="416">
        <v>584</v>
      </c>
      <c r="CE1515" s="416">
        <v>10</v>
      </c>
      <c r="CF1515" s="416">
        <v>0</v>
      </c>
      <c r="CG1515" s="416">
        <v>0</v>
      </c>
      <c r="CH1515" s="416">
        <v>0</v>
      </c>
      <c r="CI1515" s="416">
        <v>0</v>
      </c>
      <c r="CJ1515" s="416">
        <v>0</v>
      </c>
      <c r="CK1515" s="416">
        <v>0</v>
      </c>
      <c r="CL1515" s="416">
        <v>0</v>
      </c>
      <c r="CM1515" s="416">
        <v>0</v>
      </c>
      <c r="CN1515" s="416">
        <v>0</v>
      </c>
      <c r="CO1515" s="416">
        <v>25</v>
      </c>
      <c r="CP1515" s="416">
        <v>0</v>
      </c>
      <c r="CQ1515" s="416">
        <v>0</v>
      </c>
      <c r="CR1515" s="416">
        <v>0</v>
      </c>
      <c r="CS1515" s="416">
        <v>0</v>
      </c>
      <c r="CT1515" s="416">
        <v>0</v>
      </c>
      <c r="CU1515" s="416">
        <v>0</v>
      </c>
      <c r="CV1515" s="416">
        <v>0</v>
      </c>
      <c r="CW1515" s="416">
        <v>0</v>
      </c>
      <c r="CX1515" s="416">
        <v>0</v>
      </c>
      <c r="CY1515" s="416">
        <v>50</v>
      </c>
      <c r="CZ1515" s="416">
        <v>0</v>
      </c>
      <c r="DA1515" s="416">
        <v>0</v>
      </c>
      <c r="DB1515" s="416">
        <v>0</v>
      </c>
      <c r="DC1515" s="416">
        <v>0</v>
      </c>
      <c r="DD1515" s="416">
        <v>0</v>
      </c>
      <c r="DE1515" s="416">
        <v>0</v>
      </c>
      <c r="DF1515" s="416">
        <v>0</v>
      </c>
      <c r="DG1515" s="416">
        <v>0</v>
      </c>
      <c r="DH1515" s="416">
        <v>0</v>
      </c>
      <c r="DI1515" s="416">
        <v>0</v>
      </c>
      <c r="DJ1515" s="416">
        <v>0</v>
      </c>
      <c r="DK1515" s="416">
        <v>0</v>
      </c>
      <c r="DL1515" s="416">
        <v>0</v>
      </c>
      <c r="DM1515" s="416">
        <v>0</v>
      </c>
      <c r="DN1515" s="416">
        <v>0</v>
      </c>
      <c r="DO1515" s="416">
        <v>0</v>
      </c>
      <c r="DP1515" s="416">
        <v>0</v>
      </c>
      <c r="DQ1515" s="416">
        <v>0</v>
      </c>
      <c r="DR1515" s="416">
        <v>0</v>
      </c>
      <c r="DS1515" s="416">
        <v>0</v>
      </c>
      <c r="DT1515" s="416">
        <v>0</v>
      </c>
      <c r="DU1515" s="416">
        <v>0</v>
      </c>
      <c r="DV1515" s="416">
        <v>0</v>
      </c>
      <c r="DW1515" s="416">
        <v>0</v>
      </c>
      <c r="DX1515" s="416">
        <v>0</v>
      </c>
      <c r="DY1515" s="416">
        <v>0</v>
      </c>
      <c r="DZ1515" s="416">
        <v>0</v>
      </c>
      <c r="EA1515" s="416">
        <v>0</v>
      </c>
      <c r="EB1515" s="416">
        <v>0</v>
      </c>
      <c r="EC1515" s="416">
        <v>18</v>
      </c>
      <c r="ED1515" s="416">
        <v>38</v>
      </c>
      <c r="EE1515" s="416">
        <v>34</v>
      </c>
      <c r="EF1515" s="416">
        <v>91</v>
      </c>
      <c r="EG1515" s="416">
        <v>27</v>
      </c>
      <c r="EH1515" s="416">
        <v>11</v>
      </c>
      <c r="EI1515" s="416">
        <v>0</v>
      </c>
      <c r="EJ1515" s="416">
        <v>0</v>
      </c>
      <c r="EK1515" s="416">
        <v>219</v>
      </c>
      <c r="EL1515" s="416">
        <v>10</v>
      </c>
      <c r="EM1515" s="416">
        <v>0</v>
      </c>
      <c r="EN1515" s="416">
        <v>0</v>
      </c>
      <c r="EO1515" s="416">
        <v>0</v>
      </c>
      <c r="EP1515" s="416">
        <v>0</v>
      </c>
      <c r="EQ1515" s="416">
        <v>0</v>
      </c>
      <c r="ER1515" s="416">
        <v>0</v>
      </c>
      <c r="ES1515" s="416">
        <v>0</v>
      </c>
      <c r="ET1515" s="416">
        <v>0</v>
      </c>
      <c r="EU1515" s="416">
        <v>0</v>
      </c>
      <c r="EV1515" s="416">
        <v>50</v>
      </c>
      <c r="EW1515" s="416">
        <v>2</v>
      </c>
      <c r="EX1515" s="416">
        <v>1</v>
      </c>
      <c r="EY1515" s="416">
        <v>1</v>
      </c>
      <c r="EZ1515" s="416">
        <v>1</v>
      </c>
      <c r="FA1515" s="416">
        <v>1</v>
      </c>
      <c r="FB1515" s="416">
        <v>0</v>
      </c>
      <c r="FC1515" s="416">
        <v>0</v>
      </c>
      <c r="FD1515" s="416">
        <v>0</v>
      </c>
      <c r="FE1515" s="416">
        <v>6</v>
      </c>
      <c r="FF1515" s="416">
        <v>100</v>
      </c>
      <c r="FG1515" s="416">
        <v>0</v>
      </c>
      <c r="FH1515" s="416">
        <v>0</v>
      </c>
      <c r="FI1515" s="416">
        <v>0</v>
      </c>
      <c r="FJ1515" s="416">
        <v>0</v>
      </c>
      <c r="FK1515" s="416">
        <v>0</v>
      </c>
      <c r="FL1515" s="416">
        <v>0</v>
      </c>
      <c r="FM1515" s="416">
        <v>0</v>
      </c>
      <c r="FN1515" s="416">
        <v>0</v>
      </c>
      <c r="FO1515" s="416">
        <v>0</v>
      </c>
      <c r="FP1515" s="416">
        <v>0</v>
      </c>
      <c r="FQ1515" s="416">
        <v>0</v>
      </c>
      <c r="FR1515" s="416">
        <v>0</v>
      </c>
      <c r="FS1515" s="416">
        <v>0</v>
      </c>
      <c r="FT1515" s="416">
        <v>0</v>
      </c>
      <c r="FU1515" s="416">
        <v>0</v>
      </c>
      <c r="FV1515" s="416">
        <v>0</v>
      </c>
      <c r="FW1515" s="416">
        <v>0</v>
      </c>
      <c r="FX1515" s="416">
        <v>0</v>
      </c>
      <c r="FY1515" s="416">
        <v>0</v>
      </c>
      <c r="FZ1515" s="416">
        <v>20</v>
      </c>
      <c r="GA1515" s="416">
        <v>39</v>
      </c>
      <c r="GB1515" s="416">
        <v>35</v>
      </c>
      <c r="GC1515" s="416">
        <v>92</v>
      </c>
      <c r="GD1515" s="416">
        <v>28</v>
      </c>
      <c r="GE1515" s="416">
        <v>11</v>
      </c>
      <c r="GF1515" s="416">
        <v>0</v>
      </c>
      <c r="GG1515" s="416">
        <v>0</v>
      </c>
      <c r="GH1515" s="416">
        <v>225</v>
      </c>
    </row>
    <row r="1516" spans="1:190" x14ac:dyDescent="0.2">
      <c r="A1516" s="150" t="s">
        <v>464</v>
      </c>
      <c r="B1516" s="151" t="s">
        <v>276</v>
      </c>
      <c r="C1516" s="152" t="s">
        <v>277</v>
      </c>
      <c r="D1516" s="404" t="s">
        <v>463</v>
      </c>
      <c r="E1516" s="416">
        <v>0</v>
      </c>
      <c r="F1516" s="416">
        <v>57</v>
      </c>
      <c r="G1516" s="416">
        <v>79</v>
      </c>
      <c r="H1516" s="416">
        <v>80</v>
      </c>
      <c r="I1516" s="416">
        <v>66</v>
      </c>
      <c r="J1516" s="416">
        <v>16</v>
      </c>
      <c r="K1516" s="416">
        <v>9</v>
      </c>
      <c r="L1516" s="416">
        <v>11</v>
      </c>
      <c r="M1516" s="416">
        <v>1</v>
      </c>
      <c r="N1516" s="416">
        <v>319</v>
      </c>
      <c r="O1516" s="416">
        <v>10</v>
      </c>
      <c r="P1516" s="416">
        <v>0</v>
      </c>
      <c r="Q1516" s="416">
        <v>0</v>
      </c>
      <c r="R1516" s="416">
        <v>0</v>
      </c>
      <c r="S1516" s="416">
        <v>0</v>
      </c>
      <c r="T1516" s="416">
        <v>0</v>
      </c>
      <c r="U1516" s="416">
        <v>0</v>
      </c>
      <c r="V1516" s="416">
        <v>0</v>
      </c>
      <c r="W1516" s="416">
        <v>0</v>
      </c>
      <c r="X1516" s="416">
        <v>0</v>
      </c>
      <c r="Y1516" s="416">
        <v>25</v>
      </c>
      <c r="Z1516" s="416">
        <v>0</v>
      </c>
      <c r="AA1516" s="416">
        <v>0</v>
      </c>
      <c r="AB1516" s="416">
        <v>0</v>
      </c>
      <c r="AC1516" s="416">
        <v>0</v>
      </c>
      <c r="AD1516" s="416">
        <v>0</v>
      </c>
      <c r="AE1516" s="416">
        <v>0</v>
      </c>
      <c r="AF1516" s="416">
        <v>0</v>
      </c>
      <c r="AG1516" s="416">
        <v>0</v>
      </c>
      <c r="AH1516" s="416">
        <v>0</v>
      </c>
      <c r="AI1516" s="416">
        <v>50</v>
      </c>
      <c r="AJ1516" s="416">
        <v>0</v>
      </c>
      <c r="AK1516" s="416">
        <v>0</v>
      </c>
      <c r="AL1516" s="416">
        <v>0</v>
      </c>
      <c r="AM1516" s="416">
        <v>0</v>
      </c>
      <c r="AN1516" s="416">
        <v>0</v>
      </c>
      <c r="AO1516" s="416">
        <v>0</v>
      </c>
      <c r="AP1516" s="416">
        <v>0</v>
      </c>
      <c r="AQ1516" s="416">
        <v>0</v>
      </c>
      <c r="AR1516" s="416">
        <v>0</v>
      </c>
      <c r="AS1516" s="416">
        <v>100</v>
      </c>
      <c r="AT1516" s="416">
        <v>19</v>
      </c>
      <c r="AU1516" s="416">
        <v>18</v>
      </c>
      <c r="AV1516" s="416">
        <v>32</v>
      </c>
      <c r="AW1516" s="416">
        <v>18</v>
      </c>
      <c r="AX1516" s="416">
        <v>6</v>
      </c>
      <c r="AY1516" s="416">
        <v>3</v>
      </c>
      <c r="AZ1516" s="416">
        <v>2</v>
      </c>
      <c r="BA1516" s="416">
        <v>1</v>
      </c>
      <c r="BB1516" s="416">
        <v>99</v>
      </c>
      <c r="BC1516" s="416">
        <v>0</v>
      </c>
      <c r="BD1516" s="416">
        <v>0</v>
      </c>
      <c r="BE1516" s="416">
        <v>0</v>
      </c>
      <c r="BF1516" s="416">
        <v>0</v>
      </c>
      <c r="BG1516" s="416">
        <v>0</v>
      </c>
      <c r="BH1516" s="416">
        <v>0</v>
      </c>
      <c r="BI1516" s="416">
        <v>0</v>
      </c>
      <c r="BJ1516" s="416">
        <v>0</v>
      </c>
      <c r="BK1516" s="416">
        <v>0</v>
      </c>
      <c r="BL1516" s="416">
        <v>0</v>
      </c>
      <c r="BM1516" s="416">
        <v>19</v>
      </c>
      <c r="BN1516" s="416">
        <v>18</v>
      </c>
      <c r="BO1516" s="416">
        <v>32</v>
      </c>
      <c r="BP1516" s="416">
        <v>18</v>
      </c>
      <c r="BQ1516" s="416">
        <v>6</v>
      </c>
      <c r="BR1516" s="416">
        <v>3</v>
      </c>
      <c r="BS1516" s="416">
        <v>2</v>
      </c>
      <c r="BT1516" s="416">
        <v>1</v>
      </c>
      <c r="BU1516" s="416">
        <v>99</v>
      </c>
      <c r="BV1516" s="416">
        <v>76</v>
      </c>
      <c r="BW1516" s="416">
        <v>97</v>
      </c>
      <c r="BX1516" s="416">
        <v>112</v>
      </c>
      <c r="BY1516" s="416">
        <v>84</v>
      </c>
      <c r="BZ1516" s="416">
        <v>22</v>
      </c>
      <c r="CA1516" s="416">
        <v>12</v>
      </c>
      <c r="CB1516" s="416">
        <v>13</v>
      </c>
      <c r="CC1516" s="416">
        <v>2</v>
      </c>
      <c r="CD1516" s="416">
        <v>418</v>
      </c>
      <c r="CE1516" s="416">
        <v>10</v>
      </c>
      <c r="CF1516" s="416">
        <v>0</v>
      </c>
      <c r="CG1516" s="416">
        <v>0</v>
      </c>
      <c r="CH1516" s="416">
        <v>0</v>
      </c>
      <c r="CI1516" s="416">
        <v>0</v>
      </c>
      <c r="CJ1516" s="416">
        <v>0</v>
      </c>
      <c r="CK1516" s="416">
        <v>0</v>
      </c>
      <c r="CL1516" s="416">
        <v>0</v>
      </c>
      <c r="CM1516" s="416">
        <v>0</v>
      </c>
      <c r="CN1516" s="416">
        <v>0</v>
      </c>
      <c r="CO1516" s="416">
        <v>25</v>
      </c>
      <c r="CP1516" s="416">
        <v>0</v>
      </c>
      <c r="CQ1516" s="416">
        <v>0</v>
      </c>
      <c r="CR1516" s="416">
        <v>0</v>
      </c>
      <c r="CS1516" s="416">
        <v>0</v>
      </c>
      <c r="CT1516" s="416">
        <v>0</v>
      </c>
      <c r="CU1516" s="416">
        <v>0</v>
      </c>
      <c r="CV1516" s="416">
        <v>0</v>
      </c>
      <c r="CW1516" s="416">
        <v>0</v>
      </c>
      <c r="CX1516" s="416">
        <v>0</v>
      </c>
      <c r="CY1516" s="416">
        <v>50</v>
      </c>
      <c r="CZ1516" s="416">
        <v>11</v>
      </c>
      <c r="DA1516" s="416">
        <v>8</v>
      </c>
      <c r="DB1516" s="416">
        <v>11</v>
      </c>
      <c r="DC1516" s="416">
        <v>6</v>
      </c>
      <c r="DD1516" s="416">
        <v>6</v>
      </c>
      <c r="DE1516" s="416">
        <v>1</v>
      </c>
      <c r="DF1516" s="416">
        <v>1</v>
      </c>
      <c r="DG1516" s="416">
        <v>0</v>
      </c>
      <c r="DH1516" s="416">
        <v>44</v>
      </c>
      <c r="DI1516" s="416">
        <v>0</v>
      </c>
      <c r="DJ1516" s="416">
        <v>0</v>
      </c>
      <c r="DK1516" s="416">
        <v>0</v>
      </c>
      <c r="DL1516" s="416">
        <v>0</v>
      </c>
      <c r="DM1516" s="416">
        <v>0</v>
      </c>
      <c r="DN1516" s="416">
        <v>0</v>
      </c>
      <c r="DO1516" s="416">
        <v>0</v>
      </c>
      <c r="DP1516" s="416">
        <v>0</v>
      </c>
      <c r="DQ1516" s="416">
        <v>0</v>
      </c>
      <c r="DR1516" s="416">
        <v>0</v>
      </c>
      <c r="DS1516" s="416">
        <v>11</v>
      </c>
      <c r="DT1516" s="416">
        <v>8</v>
      </c>
      <c r="DU1516" s="416">
        <v>11</v>
      </c>
      <c r="DV1516" s="416">
        <v>6</v>
      </c>
      <c r="DW1516" s="416">
        <v>6</v>
      </c>
      <c r="DX1516" s="416">
        <v>1</v>
      </c>
      <c r="DY1516" s="416">
        <v>1</v>
      </c>
      <c r="DZ1516" s="416">
        <v>0</v>
      </c>
      <c r="EA1516" s="416">
        <v>44</v>
      </c>
      <c r="EB1516" s="416">
        <v>0</v>
      </c>
      <c r="EC1516" s="416">
        <v>11</v>
      </c>
      <c r="ED1516" s="416">
        <v>8</v>
      </c>
      <c r="EE1516" s="416">
        <v>20</v>
      </c>
      <c r="EF1516" s="416">
        <v>23</v>
      </c>
      <c r="EG1516" s="416">
        <v>7</v>
      </c>
      <c r="EH1516" s="416">
        <v>4</v>
      </c>
      <c r="EI1516" s="416">
        <v>3</v>
      </c>
      <c r="EJ1516" s="416">
        <v>0</v>
      </c>
      <c r="EK1516" s="416">
        <v>76</v>
      </c>
      <c r="EL1516" s="416">
        <v>10</v>
      </c>
      <c r="EM1516" s="416">
        <v>0</v>
      </c>
      <c r="EN1516" s="416">
        <v>0</v>
      </c>
      <c r="EO1516" s="416">
        <v>0</v>
      </c>
      <c r="EP1516" s="416">
        <v>0</v>
      </c>
      <c r="EQ1516" s="416">
        <v>0</v>
      </c>
      <c r="ER1516" s="416">
        <v>0</v>
      </c>
      <c r="ES1516" s="416">
        <v>0</v>
      </c>
      <c r="ET1516" s="416">
        <v>0</v>
      </c>
      <c r="EU1516" s="416">
        <v>0</v>
      </c>
      <c r="EV1516" s="416">
        <v>50</v>
      </c>
      <c r="EW1516" s="416">
        <v>0</v>
      </c>
      <c r="EX1516" s="416">
        <v>0</v>
      </c>
      <c r="EY1516" s="416">
        <v>3</v>
      </c>
      <c r="EZ1516" s="416">
        <v>1</v>
      </c>
      <c r="FA1516" s="416">
        <v>0</v>
      </c>
      <c r="FB1516" s="416">
        <v>2</v>
      </c>
      <c r="FC1516" s="416">
        <v>1</v>
      </c>
      <c r="FD1516" s="416">
        <v>1</v>
      </c>
      <c r="FE1516" s="416">
        <v>8</v>
      </c>
      <c r="FF1516" s="416">
        <v>100</v>
      </c>
      <c r="FG1516" s="416">
        <v>0</v>
      </c>
      <c r="FH1516" s="416">
        <v>0</v>
      </c>
      <c r="FI1516" s="416">
        <v>0</v>
      </c>
      <c r="FJ1516" s="416">
        <v>0</v>
      </c>
      <c r="FK1516" s="416">
        <v>0</v>
      </c>
      <c r="FL1516" s="416">
        <v>0</v>
      </c>
      <c r="FM1516" s="416">
        <v>0</v>
      </c>
      <c r="FN1516" s="416">
        <v>0</v>
      </c>
      <c r="FO1516" s="416">
        <v>0</v>
      </c>
      <c r="FP1516" s="416">
        <v>0</v>
      </c>
      <c r="FQ1516" s="416">
        <v>0</v>
      </c>
      <c r="FR1516" s="416">
        <v>0</v>
      </c>
      <c r="FS1516" s="416">
        <v>0</v>
      </c>
      <c r="FT1516" s="416">
        <v>0</v>
      </c>
      <c r="FU1516" s="416">
        <v>0</v>
      </c>
      <c r="FV1516" s="416">
        <v>0</v>
      </c>
      <c r="FW1516" s="416">
        <v>0</v>
      </c>
      <c r="FX1516" s="416">
        <v>0</v>
      </c>
      <c r="FY1516" s="416">
        <v>0</v>
      </c>
      <c r="FZ1516" s="416">
        <v>11</v>
      </c>
      <c r="GA1516" s="416">
        <v>8</v>
      </c>
      <c r="GB1516" s="416">
        <v>23</v>
      </c>
      <c r="GC1516" s="416">
        <v>24</v>
      </c>
      <c r="GD1516" s="416">
        <v>7</v>
      </c>
      <c r="GE1516" s="416">
        <v>6</v>
      </c>
      <c r="GF1516" s="416">
        <v>4</v>
      </c>
      <c r="GG1516" s="416">
        <v>1</v>
      </c>
      <c r="GH1516" s="416">
        <v>84</v>
      </c>
    </row>
    <row r="1517" spans="1:190" x14ac:dyDescent="0.2">
      <c r="A1517" s="150" t="s">
        <v>466</v>
      </c>
      <c r="B1517" s="151" t="s">
        <v>276</v>
      </c>
      <c r="C1517" s="152" t="s">
        <v>69</v>
      </c>
      <c r="D1517" s="404" t="s">
        <v>465</v>
      </c>
      <c r="E1517" s="416">
        <v>0</v>
      </c>
      <c r="F1517" s="416">
        <v>346</v>
      </c>
      <c r="G1517" s="416">
        <v>100</v>
      </c>
      <c r="H1517" s="416">
        <v>81</v>
      </c>
      <c r="I1517" s="416">
        <v>33</v>
      </c>
      <c r="J1517" s="416">
        <v>17</v>
      </c>
      <c r="K1517" s="416">
        <v>12</v>
      </c>
      <c r="L1517" s="416">
        <v>3</v>
      </c>
      <c r="M1517" s="416">
        <v>0</v>
      </c>
      <c r="N1517" s="416">
        <v>592</v>
      </c>
      <c r="O1517" s="416">
        <v>10</v>
      </c>
      <c r="P1517" s="416">
        <v>0</v>
      </c>
      <c r="Q1517" s="416">
        <v>0</v>
      </c>
      <c r="R1517" s="416">
        <v>0</v>
      </c>
      <c r="S1517" s="416">
        <v>0</v>
      </c>
      <c r="T1517" s="416">
        <v>0</v>
      </c>
      <c r="U1517" s="416">
        <v>0</v>
      </c>
      <c r="V1517" s="416">
        <v>0</v>
      </c>
      <c r="W1517" s="416">
        <v>0</v>
      </c>
      <c r="X1517" s="416">
        <v>0</v>
      </c>
      <c r="Y1517" s="416">
        <v>25</v>
      </c>
      <c r="Z1517" s="416">
        <v>0</v>
      </c>
      <c r="AA1517" s="416">
        <v>0</v>
      </c>
      <c r="AB1517" s="416">
        <v>0</v>
      </c>
      <c r="AC1517" s="416">
        <v>0</v>
      </c>
      <c r="AD1517" s="416">
        <v>0</v>
      </c>
      <c r="AE1517" s="416">
        <v>0</v>
      </c>
      <c r="AF1517" s="416">
        <v>0</v>
      </c>
      <c r="AG1517" s="416">
        <v>0</v>
      </c>
      <c r="AH1517" s="416">
        <v>0</v>
      </c>
      <c r="AI1517" s="416">
        <v>50</v>
      </c>
      <c r="AJ1517" s="416">
        <v>24</v>
      </c>
      <c r="AK1517" s="416">
        <v>15</v>
      </c>
      <c r="AL1517" s="416">
        <v>13</v>
      </c>
      <c r="AM1517" s="416">
        <v>6</v>
      </c>
      <c r="AN1517" s="416">
        <v>3</v>
      </c>
      <c r="AO1517" s="416">
        <v>0</v>
      </c>
      <c r="AP1517" s="416">
        <v>0</v>
      </c>
      <c r="AQ1517" s="416">
        <v>0</v>
      </c>
      <c r="AR1517" s="416">
        <v>61</v>
      </c>
      <c r="AS1517" s="416">
        <v>100</v>
      </c>
      <c r="AT1517" s="416">
        <v>351</v>
      </c>
      <c r="AU1517" s="416">
        <v>108</v>
      </c>
      <c r="AV1517" s="416">
        <v>38</v>
      </c>
      <c r="AW1517" s="416">
        <v>24</v>
      </c>
      <c r="AX1517" s="416">
        <v>12</v>
      </c>
      <c r="AY1517" s="416">
        <v>0</v>
      </c>
      <c r="AZ1517" s="416">
        <v>1</v>
      </c>
      <c r="BA1517" s="416">
        <v>0</v>
      </c>
      <c r="BB1517" s="416">
        <v>534</v>
      </c>
      <c r="BC1517" s="416">
        <v>0</v>
      </c>
      <c r="BD1517" s="416">
        <v>0</v>
      </c>
      <c r="BE1517" s="416">
        <v>0</v>
      </c>
      <c r="BF1517" s="416">
        <v>0</v>
      </c>
      <c r="BG1517" s="416">
        <v>0</v>
      </c>
      <c r="BH1517" s="416">
        <v>0</v>
      </c>
      <c r="BI1517" s="416">
        <v>0</v>
      </c>
      <c r="BJ1517" s="416">
        <v>0</v>
      </c>
      <c r="BK1517" s="416">
        <v>0</v>
      </c>
      <c r="BL1517" s="416">
        <v>0</v>
      </c>
      <c r="BM1517" s="416">
        <v>375</v>
      </c>
      <c r="BN1517" s="416">
        <v>123</v>
      </c>
      <c r="BO1517" s="416">
        <v>51</v>
      </c>
      <c r="BP1517" s="416">
        <v>30</v>
      </c>
      <c r="BQ1517" s="416">
        <v>15</v>
      </c>
      <c r="BR1517" s="416">
        <v>0</v>
      </c>
      <c r="BS1517" s="416">
        <v>1</v>
      </c>
      <c r="BT1517" s="416">
        <v>0</v>
      </c>
      <c r="BU1517" s="416">
        <v>595</v>
      </c>
      <c r="BV1517" s="416">
        <v>721</v>
      </c>
      <c r="BW1517" s="416">
        <v>223</v>
      </c>
      <c r="BX1517" s="416">
        <v>132</v>
      </c>
      <c r="BY1517" s="416">
        <v>63</v>
      </c>
      <c r="BZ1517" s="416">
        <v>32</v>
      </c>
      <c r="CA1517" s="416">
        <v>12</v>
      </c>
      <c r="CB1517" s="416">
        <v>4</v>
      </c>
      <c r="CC1517" s="416">
        <v>0</v>
      </c>
      <c r="CD1517" s="416">
        <v>1187</v>
      </c>
      <c r="CE1517" s="416">
        <v>10</v>
      </c>
      <c r="CF1517" s="416">
        <v>0</v>
      </c>
      <c r="CG1517" s="416">
        <v>0</v>
      </c>
      <c r="CH1517" s="416">
        <v>0</v>
      </c>
      <c r="CI1517" s="416">
        <v>0</v>
      </c>
      <c r="CJ1517" s="416">
        <v>0</v>
      </c>
      <c r="CK1517" s="416">
        <v>0</v>
      </c>
      <c r="CL1517" s="416">
        <v>0</v>
      </c>
      <c r="CM1517" s="416">
        <v>0</v>
      </c>
      <c r="CN1517" s="416">
        <v>0</v>
      </c>
      <c r="CO1517" s="416">
        <v>25</v>
      </c>
      <c r="CP1517" s="416">
        <v>0</v>
      </c>
      <c r="CQ1517" s="416">
        <v>0</v>
      </c>
      <c r="CR1517" s="416">
        <v>0</v>
      </c>
      <c r="CS1517" s="416">
        <v>0</v>
      </c>
      <c r="CT1517" s="416">
        <v>0</v>
      </c>
      <c r="CU1517" s="416">
        <v>0</v>
      </c>
      <c r="CV1517" s="416">
        <v>0</v>
      </c>
      <c r="CW1517" s="416">
        <v>0</v>
      </c>
      <c r="CX1517" s="416">
        <v>0</v>
      </c>
      <c r="CY1517" s="416">
        <v>50</v>
      </c>
      <c r="CZ1517" s="416">
        <v>86</v>
      </c>
      <c r="DA1517" s="416">
        <v>26</v>
      </c>
      <c r="DB1517" s="416">
        <v>16</v>
      </c>
      <c r="DC1517" s="416">
        <v>5</v>
      </c>
      <c r="DD1517" s="416">
        <v>6</v>
      </c>
      <c r="DE1517" s="416">
        <v>2</v>
      </c>
      <c r="DF1517" s="416">
        <v>1</v>
      </c>
      <c r="DG1517" s="416">
        <v>0</v>
      </c>
      <c r="DH1517" s="416">
        <v>142</v>
      </c>
      <c r="DI1517" s="416">
        <v>0</v>
      </c>
      <c r="DJ1517" s="416">
        <v>0</v>
      </c>
      <c r="DK1517" s="416">
        <v>0</v>
      </c>
      <c r="DL1517" s="416">
        <v>0</v>
      </c>
      <c r="DM1517" s="416">
        <v>0</v>
      </c>
      <c r="DN1517" s="416">
        <v>0</v>
      </c>
      <c r="DO1517" s="416">
        <v>0</v>
      </c>
      <c r="DP1517" s="416">
        <v>0</v>
      </c>
      <c r="DQ1517" s="416">
        <v>0</v>
      </c>
      <c r="DR1517" s="416">
        <v>0</v>
      </c>
      <c r="DS1517" s="416">
        <v>86</v>
      </c>
      <c r="DT1517" s="416">
        <v>26</v>
      </c>
      <c r="DU1517" s="416">
        <v>16</v>
      </c>
      <c r="DV1517" s="416">
        <v>5</v>
      </c>
      <c r="DW1517" s="416">
        <v>6</v>
      </c>
      <c r="DX1517" s="416">
        <v>2</v>
      </c>
      <c r="DY1517" s="416">
        <v>1</v>
      </c>
      <c r="DZ1517" s="416">
        <v>0</v>
      </c>
      <c r="EA1517" s="416">
        <v>142</v>
      </c>
      <c r="EB1517" s="416">
        <v>0</v>
      </c>
      <c r="EC1517" s="416">
        <v>0</v>
      </c>
      <c r="ED1517" s="416">
        <v>0</v>
      </c>
      <c r="EE1517" s="416">
        <v>0</v>
      </c>
      <c r="EF1517" s="416">
        <v>0</v>
      </c>
      <c r="EG1517" s="416">
        <v>0</v>
      </c>
      <c r="EH1517" s="416">
        <v>0</v>
      </c>
      <c r="EI1517" s="416">
        <v>0</v>
      </c>
      <c r="EJ1517" s="416">
        <v>0</v>
      </c>
      <c r="EK1517" s="416">
        <v>0</v>
      </c>
      <c r="EL1517" s="416">
        <v>10</v>
      </c>
      <c r="EM1517" s="416">
        <v>0</v>
      </c>
      <c r="EN1517" s="416">
        <v>0</v>
      </c>
      <c r="EO1517" s="416">
        <v>0</v>
      </c>
      <c r="EP1517" s="416">
        <v>0</v>
      </c>
      <c r="EQ1517" s="416">
        <v>0</v>
      </c>
      <c r="ER1517" s="416">
        <v>0</v>
      </c>
      <c r="ES1517" s="416">
        <v>0</v>
      </c>
      <c r="ET1517" s="416">
        <v>0</v>
      </c>
      <c r="EU1517" s="416">
        <v>0</v>
      </c>
      <c r="EV1517" s="416">
        <v>50</v>
      </c>
      <c r="EW1517" s="416">
        <v>1828</v>
      </c>
      <c r="EX1517" s="416">
        <v>2</v>
      </c>
      <c r="EY1517" s="416">
        <v>17</v>
      </c>
      <c r="EZ1517" s="416">
        <v>0</v>
      </c>
      <c r="FA1517" s="416">
        <v>0</v>
      </c>
      <c r="FB1517" s="416">
        <v>0</v>
      </c>
      <c r="FC1517" s="416">
        <v>0</v>
      </c>
      <c r="FD1517" s="416">
        <v>0</v>
      </c>
      <c r="FE1517" s="416">
        <v>1847</v>
      </c>
      <c r="FF1517" s="416">
        <v>100</v>
      </c>
      <c r="FG1517" s="416">
        <v>0</v>
      </c>
      <c r="FH1517" s="416">
        <v>0</v>
      </c>
      <c r="FI1517" s="416">
        <v>0</v>
      </c>
      <c r="FJ1517" s="416">
        <v>0</v>
      </c>
      <c r="FK1517" s="416">
        <v>0</v>
      </c>
      <c r="FL1517" s="416">
        <v>0</v>
      </c>
      <c r="FM1517" s="416">
        <v>0</v>
      </c>
      <c r="FN1517" s="416">
        <v>0</v>
      </c>
      <c r="FO1517" s="416">
        <v>0</v>
      </c>
      <c r="FP1517" s="416">
        <v>5</v>
      </c>
      <c r="FQ1517" s="416">
        <v>223</v>
      </c>
      <c r="FR1517" s="416">
        <v>113</v>
      </c>
      <c r="FS1517" s="416">
        <v>126</v>
      </c>
      <c r="FT1517" s="416">
        <v>53</v>
      </c>
      <c r="FU1517" s="416">
        <v>12</v>
      </c>
      <c r="FV1517" s="416">
        <v>11</v>
      </c>
      <c r="FW1517" s="416">
        <v>3</v>
      </c>
      <c r="FX1517" s="416">
        <v>0</v>
      </c>
      <c r="FY1517" s="416">
        <v>541</v>
      </c>
      <c r="FZ1517" s="416">
        <v>2051</v>
      </c>
      <c r="GA1517" s="416">
        <v>115</v>
      </c>
      <c r="GB1517" s="416">
        <v>143</v>
      </c>
      <c r="GC1517" s="416">
        <v>53</v>
      </c>
      <c r="GD1517" s="416">
        <v>12</v>
      </c>
      <c r="GE1517" s="416">
        <v>11</v>
      </c>
      <c r="GF1517" s="416">
        <v>3</v>
      </c>
      <c r="GG1517" s="416">
        <v>0</v>
      </c>
      <c r="GH1517" s="416">
        <v>2388</v>
      </c>
    </row>
    <row r="1518" spans="1:190" x14ac:dyDescent="0.2">
      <c r="A1518" s="150" t="s">
        <v>468</v>
      </c>
      <c r="B1518" s="151" t="s">
        <v>292</v>
      </c>
      <c r="C1518" s="152" t="s">
        <v>128</v>
      </c>
      <c r="D1518" s="404" t="s">
        <v>467</v>
      </c>
      <c r="E1518" s="416">
        <v>0</v>
      </c>
      <c r="F1518" s="416">
        <v>176</v>
      </c>
      <c r="G1518" s="416">
        <v>319</v>
      </c>
      <c r="H1518" s="416">
        <v>353</v>
      </c>
      <c r="I1518" s="416">
        <v>209</v>
      </c>
      <c r="J1518" s="416">
        <v>77</v>
      </c>
      <c r="K1518" s="416">
        <v>14</v>
      </c>
      <c r="L1518" s="416">
        <v>18</v>
      </c>
      <c r="M1518" s="416">
        <v>1</v>
      </c>
      <c r="N1518" s="416">
        <v>1167</v>
      </c>
      <c r="O1518" s="416">
        <v>10</v>
      </c>
      <c r="P1518" s="416">
        <v>0</v>
      </c>
      <c r="Q1518" s="416">
        <v>0</v>
      </c>
      <c r="R1518" s="416">
        <v>0</v>
      </c>
      <c r="S1518" s="416">
        <v>0</v>
      </c>
      <c r="T1518" s="416">
        <v>0</v>
      </c>
      <c r="U1518" s="416">
        <v>0</v>
      </c>
      <c r="V1518" s="416">
        <v>0</v>
      </c>
      <c r="W1518" s="416">
        <v>0</v>
      </c>
      <c r="X1518" s="416">
        <v>0</v>
      </c>
      <c r="Y1518" s="416">
        <v>25</v>
      </c>
      <c r="Z1518" s="416">
        <v>0</v>
      </c>
      <c r="AA1518" s="416">
        <v>0</v>
      </c>
      <c r="AB1518" s="416">
        <v>0</v>
      </c>
      <c r="AC1518" s="416">
        <v>0</v>
      </c>
      <c r="AD1518" s="416">
        <v>0</v>
      </c>
      <c r="AE1518" s="416">
        <v>0</v>
      </c>
      <c r="AF1518" s="416">
        <v>0</v>
      </c>
      <c r="AG1518" s="416">
        <v>0</v>
      </c>
      <c r="AH1518" s="416">
        <v>0</v>
      </c>
      <c r="AI1518" s="416">
        <v>50</v>
      </c>
      <c r="AJ1518" s="416">
        <v>0</v>
      </c>
      <c r="AK1518" s="416">
        <v>0</v>
      </c>
      <c r="AL1518" s="416">
        <v>0</v>
      </c>
      <c r="AM1518" s="416">
        <v>0</v>
      </c>
      <c r="AN1518" s="416">
        <v>0</v>
      </c>
      <c r="AO1518" s="416">
        <v>0</v>
      </c>
      <c r="AP1518" s="416">
        <v>0</v>
      </c>
      <c r="AQ1518" s="416">
        <v>0</v>
      </c>
      <c r="AR1518" s="416">
        <v>0</v>
      </c>
      <c r="AS1518" s="416">
        <v>100</v>
      </c>
      <c r="AT1518" s="416">
        <v>0</v>
      </c>
      <c r="AU1518" s="416">
        <v>0</v>
      </c>
      <c r="AV1518" s="416">
        <v>0</v>
      </c>
      <c r="AW1518" s="416">
        <v>0</v>
      </c>
      <c r="AX1518" s="416">
        <v>0</v>
      </c>
      <c r="AY1518" s="416">
        <v>0</v>
      </c>
      <c r="AZ1518" s="416">
        <v>0</v>
      </c>
      <c r="BA1518" s="416">
        <v>0</v>
      </c>
      <c r="BB1518" s="416">
        <v>0</v>
      </c>
      <c r="BC1518" s="416">
        <v>0</v>
      </c>
      <c r="BD1518" s="416">
        <v>0</v>
      </c>
      <c r="BE1518" s="416">
        <v>0</v>
      </c>
      <c r="BF1518" s="416">
        <v>0</v>
      </c>
      <c r="BG1518" s="416">
        <v>0</v>
      </c>
      <c r="BH1518" s="416">
        <v>0</v>
      </c>
      <c r="BI1518" s="416">
        <v>0</v>
      </c>
      <c r="BJ1518" s="416">
        <v>0</v>
      </c>
      <c r="BK1518" s="416">
        <v>0</v>
      </c>
      <c r="BL1518" s="416">
        <v>0</v>
      </c>
      <c r="BM1518" s="416">
        <v>0</v>
      </c>
      <c r="BN1518" s="416">
        <v>0</v>
      </c>
      <c r="BO1518" s="416">
        <v>0</v>
      </c>
      <c r="BP1518" s="416">
        <v>0</v>
      </c>
      <c r="BQ1518" s="416">
        <v>0</v>
      </c>
      <c r="BR1518" s="416">
        <v>0</v>
      </c>
      <c r="BS1518" s="416">
        <v>0</v>
      </c>
      <c r="BT1518" s="416">
        <v>0</v>
      </c>
      <c r="BU1518" s="416">
        <v>0</v>
      </c>
      <c r="BV1518" s="416">
        <v>176</v>
      </c>
      <c r="BW1518" s="416">
        <v>319</v>
      </c>
      <c r="BX1518" s="416">
        <v>353</v>
      </c>
      <c r="BY1518" s="416">
        <v>209</v>
      </c>
      <c r="BZ1518" s="416">
        <v>77</v>
      </c>
      <c r="CA1518" s="416">
        <v>14</v>
      </c>
      <c r="CB1518" s="416">
        <v>18</v>
      </c>
      <c r="CC1518" s="416">
        <v>1</v>
      </c>
      <c r="CD1518" s="416">
        <v>1167</v>
      </c>
      <c r="CE1518" s="416">
        <v>10</v>
      </c>
      <c r="CF1518" s="416">
        <v>0</v>
      </c>
      <c r="CG1518" s="416">
        <v>0</v>
      </c>
      <c r="CH1518" s="416">
        <v>0</v>
      </c>
      <c r="CI1518" s="416">
        <v>0</v>
      </c>
      <c r="CJ1518" s="416">
        <v>0</v>
      </c>
      <c r="CK1518" s="416">
        <v>0</v>
      </c>
      <c r="CL1518" s="416">
        <v>0</v>
      </c>
      <c r="CM1518" s="416">
        <v>0</v>
      </c>
      <c r="CN1518" s="416">
        <v>0</v>
      </c>
      <c r="CO1518" s="416">
        <v>25</v>
      </c>
      <c r="CP1518" s="416">
        <v>0</v>
      </c>
      <c r="CQ1518" s="416">
        <v>0</v>
      </c>
      <c r="CR1518" s="416">
        <v>0</v>
      </c>
      <c r="CS1518" s="416">
        <v>0</v>
      </c>
      <c r="CT1518" s="416">
        <v>0</v>
      </c>
      <c r="CU1518" s="416">
        <v>0</v>
      </c>
      <c r="CV1518" s="416">
        <v>0</v>
      </c>
      <c r="CW1518" s="416">
        <v>0</v>
      </c>
      <c r="CX1518" s="416">
        <v>0</v>
      </c>
      <c r="CY1518" s="416">
        <v>50</v>
      </c>
      <c r="CZ1518" s="416">
        <v>50</v>
      </c>
      <c r="DA1518" s="416">
        <v>53</v>
      </c>
      <c r="DB1518" s="416">
        <v>50</v>
      </c>
      <c r="DC1518" s="416">
        <v>16</v>
      </c>
      <c r="DD1518" s="416">
        <v>10</v>
      </c>
      <c r="DE1518" s="416">
        <v>6</v>
      </c>
      <c r="DF1518" s="416">
        <v>1</v>
      </c>
      <c r="DG1518" s="416">
        <v>0</v>
      </c>
      <c r="DH1518" s="416">
        <v>186</v>
      </c>
      <c r="DI1518" s="416">
        <v>0</v>
      </c>
      <c r="DJ1518" s="416">
        <v>0</v>
      </c>
      <c r="DK1518" s="416">
        <v>0</v>
      </c>
      <c r="DL1518" s="416">
        <v>0</v>
      </c>
      <c r="DM1518" s="416">
        <v>0</v>
      </c>
      <c r="DN1518" s="416">
        <v>0</v>
      </c>
      <c r="DO1518" s="416">
        <v>0</v>
      </c>
      <c r="DP1518" s="416">
        <v>0</v>
      </c>
      <c r="DQ1518" s="416">
        <v>0</v>
      </c>
      <c r="DR1518" s="416">
        <v>0</v>
      </c>
      <c r="DS1518" s="416">
        <v>50</v>
      </c>
      <c r="DT1518" s="416">
        <v>53</v>
      </c>
      <c r="DU1518" s="416">
        <v>50</v>
      </c>
      <c r="DV1518" s="416">
        <v>16</v>
      </c>
      <c r="DW1518" s="416">
        <v>10</v>
      </c>
      <c r="DX1518" s="416">
        <v>6</v>
      </c>
      <c r="DY1518" s="416">
        <v>1</v>
      </c>
      <c r="DZ1518" s="416">
        <v>0</v>
      </c>
      <c r="EA1518" s="416">
        <v>186</v>
      </c>
      <c r="EB1518" s="416">
        <v>0</v>
      </c>
      <c r="EC1518" s="416">
        <v>18</v>
      </c>
      <c r="ED1518" s="416">
        <v>91</v>
      </c>
      <c r="EE1518" s="416">
        <v>177</v>
      </c>
      <c r="EF1518" s="416">
        <v>95</v>
      </c>
      <c r="EG1518" s="416">
        <v>53</v>
      </c>
      <c r="EH1518" s="416">
        <v>14</v>
      </c>
      <c r="EI1518" s="416">
        <v>8</v>
      </c>
      <c r="EJ1518" s="416">
        <v>2</v>
      </c>
      <c r="EK1518" s="416">
        <v>458</v>
      </c>
      <c r="EL1518" s="416">
        <v>10</v>
      </c>
      <c r="EM1518" s="416">
        <v>0</v>
      </c>
      <c r="EN1518" s="416">
        <v>0</v>
      </c>
      <c r="EO1518" s="416">
        <v>0</v>
      </c>
      <c r="EP1518" s="416">
        <v>0</v>
      </c>
      <c r="EQ1518" s="416">
        <v>0</v>
      </c>
      <c r="ER1518" s="416">
        <v>0</v>
      </c>
      <c r="ES1518" s="416">
        <v>0</v>
      </c>
      <c r="ET1518" s="416">
        <v>0</v>
      </c>
      <c r="EU1518" s="416">
        <v>0</v>
      </c>
      <c r="EV1518" s="416">
        <v>50</v>
      </c>
      <c r="EW1518" s="416">
        <v>0</v>
      </c>
      <c r="EX1518" s="416">
        <v>2</v>
      </c>
      <c r="EY1518" s="416">
        <v>0</v>
      </c>
      <c r="EZ1518" s="416">
        <v>0</v>
      </c>
      <c r="FA1518" s="416">
        <v>1</v>
      </c>
      <c r="FB1518" s="416">
        <v>0</v>
      </c>
      <c r="FC1518" s="416">
        <v>0</v>
      </c>
      <c r="FD1518" s="416">
        <v>0</v>
      </c>
      <c r="FE1518" s="416">
        <v>3</v>
      </c>
      <c r="FF1518" s="416">
        <v>100</v>
      </c>
      <c r="FG1518" s="416">
        <v>0</v>
      </c>
      <c r="FH1518" s="416">
        <v>0</v>
      </c>
      <c r="FI1518" s="416">
        <v>0</v>
      </c>
      <c r="FJ1518" s="416">
        <v>0</v>
      </c>
      <c r="FK1518" s="416">
        <v>0</v>
      </c>
      <c r="FL1518" s="416">
        <v>0</v>
      </c>
      <c r="FM1518" s="416">
        <v>0</v>
      </c>
      <c r="FN1518" s="416">
        <v>0</v>
      </c>
      <c r="FO1518" s="416">
        <v>0</v>
      </c>
      <c r="FP1518" s="416">
        <v>0</v>
      </c>
      <c r="FQ1518" s="416">
        <v>0</v>
      </c>
      <c r="FR1518" s="416">
        <v>0</v>
      </c>
      <c r="FS1518" s="416">
        <v>0</v>
      </c>
      <c r="FT1518" s="416">
        <v>0</v>
      </c>
      <c r="FU1518" s="416">
        <v>0</v>
      </c>
      <c r="FV1518" s="416">
        <v>0</v>
      </c>
      <c r="FW1518" s="416">
        <v>0</v>
      </c>
      <c r="FX1518" s="416">
        <v>0</v>
      </c>
      <c r="FY1518" s="416">
        <v>0</v>
      </c>
      <c r="FZ1518" s="416">
        <v>18</v>
      </c>
      <c r="GA1518" s="416">
        <v>93</v>
      </c>
      <c r="GB1518" s="416">
        <v>177</v>
      </c>
      <c r="GC1518" s="416">
        <v>95</v>
      </c>
      <c r="GD1518" s="416">
        <v>54</v>
      </c>
      <c r="GE1518" s="416">
        <v>14</v>
      </c>
      <c r="GF1518" s="416">
        <v>8</v>
      </c>
      <c r="GG1518" s="416">
        <v>2</v>
      </c>
      <c r="GH1518" s="416">
        <v>461</v>
      </c>
    </row>
    <row r="1519" spans="1:190" x14ac:dyDescent="0.2">
      <c r="A1519" s="150" t="s">
        <v>470</v>
      </c>
      <c r="B1519" s="151" t="s">
        <v>276</v>
      </c>
      <c r="C1519" s="152" t="s">
        <v>277</v>
      </c>
      <c r="D1519" s="404" t="s">
        <v>469</v>
      </c>
      <c r="E1519" s="416">
        <v>0</v>
      </c>
      <c r="F1519" s="416">
        <v>57</v>
      </c>
      <c r="G1519" s="416">
        <v>78</v>
      </c>
      <c r="H1519" s="416">
        <v>156</v>
      </c>
      <c r="I1519" s="416">
        <v>185</v>
      </c>
      <c r="J1519" s="416">
        <v>110</v>
      </c>
      <c r="K1519" s="416">
        <v>58</v>
      </c>
      <c r="L1519" s="416">
        <v>67</v>
      </c>
      <c r="M1519" s="416">
        <v>16</v>
      </c>
      <c r="N1519" s="416">
        <v>727</v>
      </c>
      <c r="O1519" s="416">
        <v>10</v>
      </c>
      <c r="P1519" s="416">
        <v>0</v>
      </c>
      <c r="Q1519" s="416">
        <v>0</v>
      </c>
      <c r="R1519" s="416">
        <v>0</v>
      </c>
      <c r="S1519" s="416">
        <v>0</v>
      </c>
      <c r="T1519" s="416">
        <v>0</v>
      </c>
      <c r="U1519" s="416">
        <v>0</v>
      </c>
      <c r="V1519" s="416">
        <v>0</v>
      </c>
      <c r="W1519" s="416">
        <v>0</v>
      </c>
      <c r="X1519" s="416">
        <v>0</v>
      </c>
      <c r="Y1519" s="416">
        <v>25</v>
      </c>
      <c r="Z1519" s="416">
        <v>0</v>
      </c>
      <c r="AA1519" s="416">
        <v>0</v>
      </c>
      <c r="AB1519" s="416">
        <v>0</v>
      </c>
      <c r="AC1519" s="416">
        <v>0</v>
      </c>
      <c r="AD1519" s="416">
        <v>0</v>
      </c>
      <c r="AE1519" s="416">
        <v>0</v>
      </c>
      <c r="AF1519" s="416">
        <v>0</v>
      </c>
      <c r="AG1519" s="416">
        <v>0</v>
      </c>
      <c r="AH1519" s="416">
        <v>0</v>
      </c>
      <c r="AI1519" s="416">
        <v>50</v>
      </c>
      <c r="AJ1519" s="416">
        <v>0</v>
      </c>
      <c r="AK1519" s="416">
        <v>0</v>
      </c>
      <c r="AL1519" s="416">
        <v>0</v>
      </c>
      <c r="AM1519" s="416">
        <v>0</v>
      </c>
      <c r="AN1519" s="416">
        <v>0</v>
      </c>
      <c r="AO1519" s="416">
        <v>0</v>
      </c>
      <c r="AP1519" s="416">
        <v>0</v>
      </c>
      <c r="AQ1519" s="416">
        <v>0</v>
      </c>
      <c r="AR1519" s="416">
        <v>0</v>
      </c>
      <c r="AS1519" s="416">
        <v>100</v>
      </c>
      <c r="AT1519" s="416">
        <v>2</v>
      </c>
      <c r="AU1519" s="416">
        <v>21</v>
      </c>
      <c r="AV1519" s="416">
        <v>55</v>
      </c>
      <c r="AW1519" s="416">
        <v>33</v>
      </c>
      <c r="AX1519" s="416">
        <v>23</v>
      </c>
      <c r="AY1519" s="416">
        <v>7</v>
      </c>
      <c r="AZ1519" s="416">
        <v>9</v>
      </c>
      <c r="BA1519" s="416">
        <v>6</v>
      </c>
      <c r="BB1519" s="416">
        <v>156</v>
      </c>
      <c r="BC1519" s="416">
        <v>0</v>
      </c>
      <c r="BD1519" s="416">
        <v>0</v>
      </c>
      <c r="BE1519" s="416">
        <v>0</v>
      </c>
      <c r="BF1519" s="416">
        <v>0</v>
      </c>
      <c r="BG1519" s="416">
        <v>0</v>
      </c>
      <c r="BH1519" s="416">
        <v>0</v>
      </c>
      <c r="BI1519" s="416">
        <v>0</v>
      </c>
      <c r="BJ1519" s="416">
        <v>0</v>
      </c>
      <c r="BK1519" s="416">
        <v>0</v>
      </c>
      <c r="BL1519" s="416">
        <v>0</v>
      </c>
      <c r="BM1519" s="416">
        <v>2</v>
      </c>
      <c r="BN1519" s="416">
        <v>21</v>
      </c>
      <c r="BO1519" s="416">
        <v>55</v>
      </c>
      <c r="BP1519" s="416">
        <v>33</v>
      </c>
      <c r="BQ1519" s="416">
        <v>23</v>
      </c>
      <c r="BR1519" s="416">
        <v>7</v>
      </c>
      <c r="BS1519" s="416">
        <v>9</v>
      </c>
      <c r="BT1519" s="416">
        <v>6</v>
      </c>
      <c r="BU1519" s="416">
        <v>156</v>
      </c>
      <c r="BV1519" s="416">
        <v>59</v>
      </c>
      <c r="BW1519" s="416">
        <v>99</v>
      </c>
      <c r="BX1519" s="416">
        <v>211</v>
      </c>
      <c r="BY1519" s="416">
        <v>218</v>
      </c>
      <c r="BZ1519" s="416">
        <v>133</v>
      </c>
      <c r="CA1519" s="416">
        <v>65</v>
      </c>
      <c r="CB1519" s="416">
        <v>76</v>
      </c>
      <c r="CC1519" s="416">
        <v>22</v>
      </c>
      <c r="CD1519" s="416">
        <v>883</v>
      </c>
      <c r="CE1519" s="416">
        <v>10</v>
      </c>
      <c r="CF1519" s="416">
        <v>0</v>
      </c>
      <c r="CG1519" s="416">
        <v>0</v>
      </c>
      <c r="CH1519" s="416">
        <v>0</v>
      </c>
      <c r="CI1519" s="416">
        <v>0</v>
      </c>
      <c r="CJ1519" s="416">
        <v>0</v>
      </c>
      <c r="CK1519" s="416">
        <v>0</v>
      </c>
      <c r="CL1519" s="416">
        <v>0</v>
      </c>
      <c r="CM1519" s="416">
        <v>0</v>
      </c>
      <c r="CN1519" s="416">
        <v>0</v>
      </c>
      <c r="CO1519" s="416">
        <v>25</v>
      </c>
      <c r="CP1519" s="416">
        <v>0</v>
      </c>
      <c r="CQ1519" s="416">
        <v>0</v>
      </c>
      <c r="CR1519" s="416">
        <v>0</v>
      </c>
      <c r="CS1519" s="416">
        <v>0</v>
      </c>
      <c r="CT1519" s="416">
        <v>0</v>
      </c>
      <c r="CU1519" s="416">
        <v>0</v>
      </c>
      <c r="CV1519" s="416">
        <v>0</v>
      </c>
      <c r="CW1519" s="416">
        <v>0</v>
      </c>
      <c r="CX1519" s="416">
        <v>0</v>
      </c>
      <c r="CY1519" s="416">
        <v>50</v>
      </c>
      <c r="CZ1519" s="416">
        <v>4</v>
      </c>
      <c r="DA1519" s="416">
        <v>12</v>
      </c>
      <c r="DB1519" s="416">
        <v>19</v>
      </c>
      <c r="DC1519" s="416">
        <v>20</v>
      </c>
      <c r="DD1519" s="416">
        <v>19</v>
      </c>
      <c r="DE1519" s="416">
        <v>7</v>
      </c>
      <c r="DF1519" s="416">
        <v>4</v>
      </c>
      <c r="DG1519" s="416">
        <v>8</v>
      </c>
      <c r="DH1519" s="416">
        <v>93</v>
      </c>
      <c r="DI1519" s="416">
        <v>0</v>
      </c>
      <c r="DJ1519" s="416">
        <v>0</v>
      </c>
      <c r="DK1519" s="416">
        <v>0</v>
      </c>
      <c r="DL1519" s="416">
        <v>0</v>
      </c>
      <c r="DM1519" s="416">
        <v>0</v>
      </c>
      <c r="DN1519" s="416">
        <v>0</v>
      </c>
      <c r="DO1519" s="416">
        <v>0</v>
      </c>
      <c r="DP1519" s="416">
        <v>0</v>
      </c>
      <c r="DQ1519" s="416">
        <v>0</v>
      </c>
      <c r="DR1519" s="416">
        <v>0</v>
      </c>
      <c r="DS1519" s="416">
        <v>4</v>
      </c>
      <c r="DT1519" s="416">
        <v>12</v>
      </c>
      <c r="DU1519" s="416">
        <v>19</v>
      </c>
      <c r="DV1519" s="416">
        <v>20</v>
      </c>
      <c r="DW1519" s="416">
        <v>19</v>
      </c>
      <c r="DX1519" s="416">
        <v>7</v>
      </c>
      <c r="DY1519" s="416">
        <v>4</v>
      </c>
      <c r="DZ1519" s="416">
        <v>8</v>
      </c>
      <c r="EA1519" s="416">
        <v>93</v>
      </c>
      <c r="EB1519" s="416">
        <v>0</v>
      </c>
      <c r="EC1519" s="416">
        <v>23</v>
      </c>
      <c r="ED1519" s="416">
        <v>13</v>
      </c>
      <c r="EE1519" s="416">
        <v>76</v>
      </c>
      <c r="EF1519" s="416">
        <v>79</v>
      </c>
      <c r="EG1519" s="416">
        <v>53</v>
      </c>
      <c r="EH1519" s="416">
        <v>38</v>
      </c>
      <c r="EI1519" s="416">
        <v>43</v>
      </c>
      <c r="EJ1519" s="416">
        <v>16</v>
      </c>
      <c r="EK1519" s="416">
        <v>341</v>
      </c>
      <c r="EL1519" s="416">
        <v>10</v>
      </c>
      <c r="EM1519" s="416">
        <v>0</v>
      </c>
      <c r="EN1519" s="416">
        <v>0</v>
      </c>
      <c r="EO1519" s="416">
        <v>0</v>
      </c>
      <c r="EP1519" s="416">
        <v>0</v>
      </c>
      <c r="EQ1519" s="416">
        <v>0</v>
      </c>
      <c r="ER1519" s="416">
        <v>0</v>
      </c>
      <c r="ES1519" s="416">
        <v>0</v>
      </c>
      <c r="ET1519" s="416">
        <v>0</v>
      </c>
      <c r="EU1519" s="416">
        <v>0</v>
      </c>
      <c r="EV1519" s="416">
        <v>50</v>
      </c>
      <c r="EW1519" s="416">
        <v>0</v>
      </c>
      <c r="EX1519" s="416">
        <v>0</v>
      </c>
      <c r="EY1519" s="416">
        <v>0</v>
      </c>
      <c r="EZ1519" s="416">
        <v>0</v>
      </c>
      <c r="FA1519" s="416">
        <v>0</v>
      </c>
      <c r="FB1519" s="416">
        <v>0</v>
      </c>
      <c r="FC1519" s="416">
        <v>0</v>
      </c>
      <c r="FD1519" s="416">
        <v>0</v>
      </c>
      <c r="FE1519" s="416">
        <v>0</v>
      </c>
      <c r="FF1519" s="416">
        <v>100</v>
      </c>
      <c r="FG1519" s="416">
        <v>0</v>
      </c>
      <c r="FH1519" s="416">
        <v>0</v>
      </c>
      <c r="FI1519" s="416">
        <v>0</v>
      </c>
      <c r="FJ1519" s="416">
        <v>0</v>
      </c>
      <c r="FK1519" s="416">
        <v>0</v>
      </c>
      <c r="FL1519" s="416">
        <v>0</v>
      </c>
      <c r="FM1519" s="416">
        <v>0</v>
      </c>
      <c r="FN1519" s="416">
        <v>0</v>
      </c>
      <c r="FO1519" s="416">
        <v>0</v>
      </c>
      <c r="FP1519" s="416">
        <v>0</v>
      </c>
      <c r="FQ1519" s="416">
        <v>0</v>
      </c>
      <c r="FR1519" s="416">
        <v>0</v>
      </c>
      <c r="FS1519" s="416">
        <v>0</v>
      </c>
      <c r="FT1519" s="416">
        <v>0</v>
      </c>
      <c r="FU1519" s="416">
        <v>0</v>
      </c>
      <c r="FV1519" s="416">
        <v>0</v>
      </c>
      <c r="FW1519" s="416">
        <v>0</v>
      </c>
      <c r="FX1519" s="416">
        <v>0</v>
      </c>
      <c r="FY1519" s="416">
        <v>0</v>
      </c>
      <c r="FZ1519" s="416">
        <v>23</v>
      </c>
      <c r="GA1519" s="416">
        <v>13</v>
      </c>
      <c r="GB1519" s="416">
        <v>76</v>
      </c>
      <c r="GC1519" s="416">
        <v>79</v>
      </c>
      <c r="GD1519" s="416">
        <v>53</v>
      </c>
      <c r="GE1519" s="416">
        <v>38</v>
      </c>
      <c r="GF1519" s="416">
        <v>43</v>
      </c>
      <c r="GG1519" s="416">
        <v>16</v>
      </c>
      <c r="GH1519" s="416">
        <v>341</v>
      </c>
    </row>
    <row r="1520" spans="1:190" x14ac:dyDescent="0.2">
      <c r="A1520" s="150" t="s">
        <v>472</v>
      </c>
      <c r="B1520" s="151" t="s">
        <v>292</v>
      </c>
      <c r="C1520" s="152" t="s">
        <v>128</v>
      </c>
      <c r="D1520" s="404" t="s">
        <v>471</v>
      </c>
      <c r="E1520" s="416">
        <v>0</v>
      </c>
      <c r="F1520" s="416">
        <v>159</v>
      </c>
      <c r="G1520" s="416">
        <v>355</v>
      </c>
      <c r="H1520" s="416">
        <v>360</v>
      </c>
      <c r="I1520" s="416">
        <v>244</v>
      </c>
      <c r="J1520" s="416">
        <v>129</v>
      </c>
      <c r="K1520" s="416">
        <v>50</v>
      </c>
      <c r="L1520" s="416">
        <v>11</v>
      </c>
      <c r="M1520" s="416">
        <v>0</v>
      </c>
      <c r="N1520" s="416">
        <v>1308</v>
      </c>
      <c r="O1520" s="416">
        <v>10</v>
      </c>
      <c r="P1520" s="416">
        <v>0</v>
      </c>
      <c r="Q1520" s="416">
        <v>0</v>
      </c>
      <c r="R1520" s="416">
        <v>0</v>
      </c>
      <c r="S1520" s="416">
        <v>0</v>
      </c>
      <c r="T1520" s="416">
        <v>0</v>
      </c>
      <c r="U1520" s="416">
        <v>0</v>
      </c>
      <c r="V1520" s="416">
        <v>0</v>
      </c>
      <c r="W1520" s="416">
        <v>0</v>
      </c>
      <c r="X1520" s="416">
        <v>0</v>
      </c>
      <c r="Y1520" s="416">
        <v>25</v>
      </c>
      <c r="Z1520" s="416">
        <v>2</v>
      </c>
      <c r="AA1520" s="416">
        <v>11</v>
      </c>
      <c r="AB1520" s="416">
        <v>12</v>
      </c>
      <c r="AC1520" s="416">
        <v>13</v>
      </c>
      <c r="AD1520" s="416">
        <v>10</v>
      </c>
      <c r="AE1520" s="416">
        <v>4</v>
      </c>
      <c r="AF1520" s="416">
        <v>1</v>
      </c>
      <c r="AG1520" s="416">
        <v>0</v>
      </c>
      <c r="AH1520" s="416">
        <v>53</v>
      </c>
      <c r="AI1520" s="416">
        <v>50</v>
      </c>
      <c r="AJ1520" s="416">
        <v>0</v>
      </c>
      <c r="AK1520" s="416">
        <v>0</v>
      </c>
      <c r="AL1520" s="416">
        <v>0</v>
      </c>
      <c r="AM1520" s="416">
        <v>0</v>
      </c>
      <c r="AN1520" s="416">
        <v>0</v>
      </c>
      <c r="AO1520" s="416">
        <v>0</v>
      </c>
      <c r="AP1520" s="416">
        <v>0</v>
      </c>
      <c r="AQ1520" s="416">
        <v>0</v>
      </c>
      <c r="AR1520" s="416">
        <v>0</v>
      </c>
      <c r="AS1520" s="416">
        <v>100</v>
      </c>
      <c r="AT1520" s="416">
        <v>13</v>
      </c>
      <c r="AU1520" s="416">
        <v>67</v>
      </c>
      <c r="AV1520" s="416">
        <v>58</v>
      </c>
      <c r="AW1520" s="416">
        <v>34</v>
      </c>
      <c r="AX1520" s="416">
        <v>8</v>
      </c>
      <c r="AY1520" s="416">
        <v>2</v>
      </c>
      <c r="AZ1520" s="416">
        <v>2</v>
      </c>
      <c r="BA1520" s="416">
        <v>0</v>
      </c>
      <c r="BB1520" s="416">
        <v>184</v>
      </c>
      <c r="BC1520" s="416">
        <v>0</v>
      </c>
      <c r="BD1520" s="416">
        <v>0</v>
      </c>
      <c r="BE1520" s="416">
        <v>0</v>
      </c>
      <c r="BF1520" s="416">
        <v>0</v>
      </c>
      <c r="BG1520" s="416">
        <v>0</v>
      </c>
      <c r="BH1520" s="416">
        <v>0</v>
      </c>
      <c r="BI1520" s="416">
        <v>0</v>
      </c>
      <c r="BJ1520" s="416">
        <v>0</v>
      </c>
      <c r="BK1520" s="416">
        <v>0</v>
      </c>
      <c r="BL1520" s="416">
        <v>0</v>
      </c>
      <c r="BM1520" s="416">
        <v>15</v>
      </c>
      <c r="BN1520" s="416">
        <v>78</v>
      </c>
      <c r="BO1520" s="416">
        <v>70</v>
      </c>
      <c r="BP1520" s="416">
        <v>47</v>
      </c>
      <c r="BQ1520" s="416">
        <v>18</v>
      </c>
      <c r="BR1520" s="416">
        <v>6</v>
      </c>
      <c r="BS1520" s="416">
        <v>3</v>
      </c>
      <c r="BT1520" s="416">
        <v>0</v>
      </c>
      <c r="BU1520" s="416">
        <v>237</v>
      </c>
      <c r="BV1520" s="416">
        <v>174</v>
      </c>
      <c r="BW1520" s="416">
        <v>433</v>
      </c>
      <c r="BX1520" s="416">
        <v>430</v>
      </c>
      <c r="BY1520" s="416">
        <v>291</v>
      </c>
      <c r="BZ1520" s="416">
        <v>147</v>
      </c>
      <c r="CA1520" s="416">
        <v>56</v>
      </c>
      <c r="CB1520" s="416">
        <v>14</v>
      </c>
      <c r="CC1520" s="416">
        <v>0</v>
      </c>
      <c r="CD1520" s="416">
        <v>1545</v>
      </c>
      <c r="CE1520" s="416">
        <v>10</v>
      </c>
      <c r="CF1520" s="416">
        <v>0</v>
      </c>
      <c r="CG1520" s="416">
        <v>0</v>
      </c>
      <c r="CH1520" s="416">
        <v>0</v>
      </c>
      <c r="CI1520" s="416">
        <v>0</v>
      </c>
      <c r="CJ1520" s="416">
        <v>0</v>
      </c>
      <c r="CK1520" s="416">
        <v>0</v>
      </c>
      <c r="CL1520" s="416">
        <v>0</v>
      </c>
      <c r="CM1520" s="416">
        <v>0</v>
      </c>
      <c r="CN1520" s="416">
        <v>0</v>
      </c>
      <c r="CO1520" s="416">
        <v>25</v>
      </c>
      <c r="CP1520" s="416">
        <v>0</v>
      </c>
      <c r="CQ1520" s="416">
        <v>0</v>
      </c>
      <c r="CR1520" s="416">
        <v>0</v>
      </c>
      <c r="CS1520" s="416">
        <v>0</v>
      </c>
      <c r="CT1520" s="416">
        <v>0</v>
      </c>
      <c r="CU1520" s="416">
        <v>0</v>
      </c>
      <c r="CV1520" s="416">
        <v>0</v>
      </c>
      <c r="CW1520" s="416">
        <v>0</v>
      </c>
      <c r="CX1520" s="416">
        <v>0</v>
      </c>
      <c r="CY1520" s="416">
        <v>50</v>
      </c>
      <c r="CZ1520" s="416">
        <v>172</v>
      </c>
      <c r="DA1520" s="416">
        <v>155</v>
      </c>
      <c r="DB1520" s="416">
        <v>78</v>
      </c>
      <c r="DC1520" s="416">
        <v>39</v>
      </c>
      <c r="DD1520" s="416">
        <v>17</v>
      </c>
      <c r="DE1520" s="416">
        <v>13</v>
      </c>
      <c r="DF1520" s="416">
        <v>5</v>
      </c>
      <c r="DG1520" s="416">
        <v>3</v>
      </c>
      <c r="DH1520" s="416">
        <v>482</v>
      </c>
      <c r="DI1520" s="416">
        <v>0</v>
      </c>
      <c r="DJ1520" s="416">
        <v>0</v>
      </c>
      <c r="DK1520" s="416">
        <v>0</v>
      </c>
      <c r="DL1520" s="416">
        <v>0</v>
      </c>
      <c r="DM1520" s="416">
        <v>0</v>
      </c>
      <c r="DN1520" s="416">
        <v>0</v>
      </c>
      <c r="DO1520" s="416">
        <v>0</v>
      </c>
      <c r="DP1520" s="416">
        <v>0</v>
      </c>
      <c r="DQ1520" s="416">
        <v>0</v>
      </c>
      <c r="DR1520" s="416">
        <v>0</v>
      </c>
      <c r="DS1520" s="416">
        <v>172</v>
      </c>
      <c r="DT1520" s="416">
        <v>155</v>
      </c>
      <c r="DU1520" s="416">
        <v>78</v>
      </c>
      <c r="DV1520" s="416">
        <v>39</v>
      </c>
      <c r="DW1520" s="416">
        <v>17</v>
      </c>
      <c r="DX1520" s="416">
        <v>13</v>
      </c>
      <c r="DY1520" s="416">
        <v>5</v>
      </c>
      <c r="DZ1520" s="416">
        <v>3</v>
      </c>
      <c r="EA1520" s="416">
        <v>482</v>
      </c>
      <c r="EB1520" s="416">
        <v>0</v>
      </c>
      <c r="EC1520" s="416">
        <v>88</v>
      </c>
      <c r="ED1520" s="416">
        <v>262</v>
      </c>
      <c r="EE1520" s="416">
        <v>355</v>
      </c>
      <c r="EF1520" s="416">
        <v>199</v>
      </c>
      <c r="EG1520" s="416">
        <v>73</v>
      </c>
      <c r="EH1520" s="416">
        <v>27</v>
      </c>
      <c r="EI1520" s="416">
        <v>6</v>
      </c>
      <c r="EJ1520" s="416">
        <v>0</v>
      </c>
      <c r="EK1520" s="416">
        <v>1010</v>
      </c>
      <c r="EL1520" s="416">
        <v>10</v>
      </c>
      <c r="EM1520" s="416">
        <v>0</v>
      </c>
      <c r="EN1520" s="416">
        <v>0</v>
      </c>
      <c r="EO1520" s="416">
        <v>0</v>
      </c>
      <c r="EP1520" s="416">
        <v>0</v>
      </c>
      <c r="EQ1520" s="416">
        <v>0</v>
      </c>
      <c r="ER1520" s="416">
        <v>0</v>
      </c>
      <c r="ES1520" s="416">
        <v>0</v>
      </c>
      <c r="ET1520" s="416">
        <v>0</v>
      </c>
      <c r="EU1520" s="416">
        <v>0</v>
      </c>
      <c r="EV1520" s="416">
        <v>50</v>
      </c>
      <c r="EW1520" s="416">
        <v>0</v>
      </c>
      <c r="EX1520" s="416">
        <v>0</v>
      </c>
      <c r="EY1520" s="416">
        <v>1</v>
      </c>
      <c r="EZ1520" s="416">
        <v>1</v>
      </c>
      <c r="FA1520" s="416">
        <v>0</v>
      </c>
      <c r="FB1520" s="416">
        <v>0</v>
      </c>
      <c r="FC1520" s="416">
        <v>0</v>
      </c>
      <c r="FD1520" s="416">
        <v>0</v>
      </c>
      <c r="FE1520" s="416">
        <v>2</v>
      </c>
      <c r="FF1520" s="416">
        <v>100</v>
      </c>
      <c r="FG1520" s="416">
        <v>0</v>
      </c>
      <c r="FH1520" s="416">
        <v>0</v>
      </c>
      <c r="FI1520" s="416">
        <v>0</v>
      </c>
      <c r="FJ1520" s="416">
        <v>0</v>
      </c>
      <c r="FK1520" s="416">
        <v>0</v>
      </c>
      <c r="FL1520" s="416">
        <v>0</v>
      </c>
      <c r="FM1520" s="416">
        <v>0</v>
      </c>
      <c r="FN1520" s="416">
        <v>0</v>
      </c>
      <c r="FO1520" s="416">
        <v>0</v>
      </c>
      <c r="FP1520" s="416">
        <v>0</v>
      </c>
      <c r="FQ1520" s="416">
        <v>0</v>
      </c>
      <c r="FR1520" s="416">
        <v>0</v>
      </c>
      <c r="FS1520" s="416">
        <v>0</v>
      </c>
      <c r="FT1520" s="416">
        <v>0</v>
      </c>
      <c r="FU1520" s="416">
        <v>0</v>
      </c>
      <c r="FV1520" s="416">
        <v>0</v>
      </c>
      <c r="FW1520" s="416">
        <v>0</v>
      </c>
      <c r="FX1520" s="416">
        <v>0</v>
      </c>
      <c r="FY1520" s="416">
        <v>0</v>
      </c>
      <c r="FZ1520" s="416">
        <v>88</v>
      </c>
      <c r="GA1520" s="416">
        <v>262</v>
      </c>
      <c r="GB1520" s="416">
        <v>356</v>
      </c>
      <c r="GC1520" s="416">
        <v>200</v>
      </c>
      <c r="GD1520" s="416">
        <v>73</v>
      </c>
      <c r="GE1520" s="416">
        <v>27</v>
      </c>
      <c r="GF1520" s="416">
        <v>6</v>
      </c>
      <c r="GG1520" s="416">
        <v>0</v>
      </c>
      <c r="GH1520" s="416">
        <v>1012</v>
      </c>
    </row>
    <row r="1521" spans="1:190" x14ac:dyDescent="0.2">
      <c r="A1521" s="150" t="s">
        <v>473</v>
      </c>
      <c r="B1521" s="151" t="s">
        <v>284</v>
      </c>
      <c r="C1521" s="152" t="s">
        <v>278</v>
      </c>
      <c r="D1521" s="404" t="s">
        <v>298</v>
      </c>
      <c r="E1521" s="416">
        <v>0</v>
      </c>
      <c r="F1521" s="416">
        <v>166</v>
      </c>
      <c r="G1521" s="416">
        <v>51</v>
      </c>
      <c r="H1521" s="416">
        <v>30</v>
      </c>
      <c r="I1521" s="416">
        <v>22</v>
      </c>
      <c r="J1521" s="416">
        <v>6</v>
      </c>
      <c r="K1521" s="416">
        <v>3</v>
      </c>
      <c r="L1521" s="416">
        <v>2</v>
      </c>
      <c r="M1521" s="416">
        <v>1</v>
      </c>
      <c r="N1521" s="416">
        <v>281</v>
      </c>
      <c r="O1521" s="416">
        <v>10</v>
      </c>
      <c r="P1521" s="416">
        <v>0</v>
      </c>
      <c r="Q1521" s="416">
        <v>0</v>
      </c>
      <c r="R1521" s="416">
        <v>0</v>
      </c>
      <c r="S1521" s="416">
        <v>0</v>
      </c>
      <c r="T1521" s="416">
        <v>0</v>
      </c>
      <c r="U1521" s="416">
        <v>0</v>
      </c>
      <c r="V1521" s="416">
        <v>0</v>
      </c>
      <c r="W1521" s="416">
        <v>0</v>
      </c>
      <c r="X1521" s="416">
        <v>0</v>
      </c>
      <c r="Y1521" s="416">
        <v>25</v>
      </c>
      <c r="Z1521" s="416">
        <v>141</v>
      </c>
      <c r="AA1521" s="416">
        <v>47</v>
      </c>
      <c r="AB1521" s="416">
        <v>34</v>
      </c>
      <c r="AC1521" s="416">
        <v>16</v>
      </c>
      <c r="AD1521" s="416">
        <v>6</v>
      </c>
      <c r="AE1521" s="416">
        <v>2</v>
      </c>
      <c r="AF1521" s="416">
        <v>2</v>
      </c>
      <c r="AG1521" s="416">
        <v>0</v>
      </c>
      <c r="AH1521" s="416">
        <v>248</v>
      </c>
      <c r="AI1521" s="416">
        <v>50</v>
      </c>
      <c r="AJ1521" s="416">
        <v>23</v>
      </c>
      <c r="AK1521" s="416">
        <v>14</v>
      </c>
      <c r="AL1521" s="416">
        <v>10</v>
      </c>
      <c r="AM1521" s="416">
        <v>2</v>
      </c>
      <c r="AN1521" s="416">
        <v>5</v>
      </c>
      <c r="AO1521" s="416">
        <v>0</v>
      </c>
      <c r="AP1521" s="416">
        <v>0</v>
      </c>
      <c r="AQ1521" s="416">
        <v>0</v>
      </c>
      <c r="AR1521" s="416">
        <v>54</v>
      </c>
      <c r="AS1521" s="416">
        <v>100</v>
      </c>
      <c r="AT1521" s="416">
        <v>22</v>
      </c>
      <c r="AU1521" s="416">
        <v>13</v>
      </c>
      <c r="AV1521" s="416">
        <v>4</v>
      </c>
      <c r="AW1521" s="416">
        <v>2</v>
      </c>
      <c r="AX1521" s="416">
        <v>3</v>
      </c>
      <c r="AY1521" s="416">
        <v>0</v>
      </c>
      <c r="AZ1521" s="416">
        <v>0</v>
      </c>
      <c r="BA1521" s="416">
        <v>0</v>
      </c>
      <c r="BB1521" s="416">
        <v>44</v>
      </c>
      <c r="BC1521" s="416">
        <v>0</v>
      </c>
      <c r="BD1521" s="416">
        <v>0</v>
      </c>
      <c r="BE1521" s="416">
        <v>0</v>
      </c>
      <c r="BF1521" s="416">
        <v>0</v>
      </c>
      <c r="BG1521" s="416">
        <v>0</v>
      </c>
      <c r="BH1521" s="416">
        <v>0</v>
      </c>
      <c r="BI1521" s="416">
        <v>0</v>
      </c>
      <c r="BJ1521" s="416">
        <v>0</v>
      </c>
      <c r="BK1521" s="416">
        <v>0</v>
      </c>
      <c r="BL1521" s="416">
        <v>0</v>
      </c>
      <c r="BM1521" s="416">
        <v>186</v>
      </c>
      <c r="BN1521" s="416">
        <v>74</v>
      </c>
      <c r="BO1521" s="416">
        <v>48</v>
      </c>
      <c r="BP1521" s="416">
        <v>20</v>
      </c>
      <c r="BQ1521" s="416">
        <v>14</v>
      </c>
      <c r="BR1521" s="416">
        <v>2</v>
      </c>
      <c r="BS1521" s="416">
        <v>2</v>
      </c>
      <c r="BT1521" s="416">
        <v>0</v>
      </c>
      <c r="BU1521" s="416">
        <v>346</v>
      </c>
      <c r="BV1521" s="416">
        <v>352</v>
      </c>
      <c r="BW1521" s="416">
        <v>125</v>
      </c>
      <c r="BX1521" s="416">
        <v>78</v>
      </c>
      <c r="BY1521" s="416">
        <v>42</v>
      </c>
      <c r="BZ1521" s="416">
        <v>20</v>
      </c>
      <c r="CA1521" s="416">
        <v>5</v>
      </c>
      <c r="CB1521" s="416">
        <v>4</v>
      </c>
      <c r="CC1521" s="416">
        <v>1</v>
      </c>
      <c r="CD1521" s="416">
        <v>627</v>
      </c>
      <c r="CE1521" s="416">
        <v>10</v>
      </c>
      <c r="CF1521" s="416">
        <v>0</v>
      </c>
      <c r="CG1521" s="416">
        <v>0</v>
      </c>
      <c r="CH1521" s="416">
        <v>0</v>
      </c>
      <c r="CI1521" s="416">
        <v>0</v>
      </c>
      <c r="CJ1521" s="416">
        <v>0</v>
      </c>
      <c r="CK1521" s="416">
        <v>0</v>
      </c>
      <c r="CL1521" s="416">
        <v>0</v>
      </c>
      <c r="CM1521" s="416">
        <v>0</v>
      </c>
      <c r="CN1521" s="416">
        <v>0</v>
      </c>
      <c r="CO1521" s="416">
        <v>25</v>
      </c>
      <c r="CP1521" s="416">
        <v>0</v>
      </c>
      <c r="CQ1521" s="416">
        <v>0</v>
      </c>
      <c r="CR1521" s="416">
        <v>0</v>
      </c>
      <c r="CS1521" s="416">
        <v>0</v>
      </c>
      <c r="CT1521" s="416">
        <v>0</v>
      </c>
      <c r="CU1521" s="416">
        <v>0</v>
      </c>
      <c r="CV1521" s="416">
        <v>0</v>
      </c>
      <c r="CW1521" s="416">
        <v>0</v>
      </c>
      <c r="CX1521" s="416">
        <v>0</v>
      </c>
      <c r="CY1521" s="416">
        <v>50</v>
      </c>
      <c r="CZ1521" s="416">
        <v>103</v>
      </c>
      <c r="DA1521" s="416">
        <v>32</v>
      </c>
      <c r="DB1521" s="416">
        <v>17</v>
      </c>
      <c r="DC1521" s="416">
        <v>11</v>
      </c>
      <c r="DD1521" s="416">
        <v>4</v>
      </c>
      <c r="DE1521" s="416">
        <v>2</v>
      </c>
      <c r="DF1521" s="416">
        <v>1</v>
      </c>
      <c r="DG1521" s="416">
        <v>1</v>
      </c>
      <c r="DH1521" s="416">
        <v>171</v>
      </c>
      <c r="DI1521" s="416">
        <v>0</v>
      </c>
      <c r="DJ1521" s="416">
        <v>0</v>
      </c>
      <c r="DK1521" s="416">
        <v>0</v>
      </c>
      <c r="DL1521" s="416">
        <v>0</v>
      </c>
      <c r="DM1521" s="416">
        <v>0</v>
      </c>
      <c r="DN1521" s="416">
        <v>0</v>
      </c>
      <c r="DO1521" s="416">
        <v>0</v>
      </c>
      <c r="DP1521" s="416">
        <v>0</v>
      </c>
      <c r="DQ1521" s="416">
        <v>0</v>
      </c>
      <c r="DR1521" s="416">
        <v>0</v>
      </c>
      <c r="DS1521" s="416">
        <v>103</v>
      </c>
      <c r="DT1521" s="416">
        <v>32</v>
      </c>
      <c r="DU1521" s="416">
        <v>17</v>
      </c>
      <c r="DV1521" s="416">
        <v>11</v>
      </c>
      <c r="DW1521" s="416">
        <v>4</v>
      </c>
      <c r="DX1521" s="416">
        <v>2</v>
      </c>
      <c r="DY1521" s="416">
        <v>1</v>
      </c>
      <c r="DZ1521" s="416">
        <v>1</v>
      </c>
      <c r="EA1521" s="416">
        <v>171</v>
      </c>
      <c r="EB1521" s="416">
        <v>0</v>
      </c>
      <c r="EC1521" s="416">
        <v>23</v>
      </c>
      <c r="ED1521" s="416">
        <v>18</v>
      </c>
      <c r="EE1521" s="416">
        <v>4</v>
      </c>
      <c r="EF1521" s="416">
        <v>3</v>
      </c>
      <c r="EG1521" s="416">
        <v>4</v>
      </c>
      <c r="EH1521" s="416">
        <v>0</v>
      </c>
      <c r="EI1521" s="416">
        <v>0</v>
      </c>
      <c r="EJ1521" s="416">
        <v>0</v>
      </c>
      <c r="EK1521" s="416">
        <v>52</v>
      </c>
      <c r="EL1521" s="416">
        <v>10</v>
      </c>
      <c r="EM1521" s="416">
        <v>0</v>
      </c>
      <c r="EN1521" s="416">
        <v>0</v>
      </c>
      <c r="EO1521" s="416">
        <v>0</v>
      </c>
      <c r="EP1521" s="416">
        <v>0</v>
      </c>
      <c r="EQ1521" s="416">
        <v>0</v>
      </c>
      <c r="ER1521" s="416">
        <v>0</v>
      </c>
      <c r="ES1521" s="416">
        <v>0</v>
      </c>
      <c r="ET1521" s="416">
        <v>0</v>
      </c>
      <c r="EU1521" s="416">
        <v>0</v>
      </c>
      <c r="EV1521" s="416">
        <v>50</v>
      </c>
      <c r="EW1521" s="416">
        <v>2</v>
      </c>
      <c r="EX1521" s="416">
        <v>2</v>
      </c>
      <c r="EY1521" s="416">
        <v>0</v>
      </c>
      <c r="EZ1521" s="416">
        <v>1</v>
      </c>
      <c r="FA1521" s="416">
        <v>0</v>
      </c>
      <c r="FB1521" s="416">
        <v>0</v>
      </c>
      <c r="FC1521" s="416">
        <v>0</v>
      </c>
      <c r="FD1521" s="416">
        <v>0</v>
      </c>
      <c r="FE1521" s="416">
        <v>5</v>
      </c>
      <c r="FF1521" s="416">
        <v>100</v>
      </c>
      <c r="FG1521" s="416">
        <v>0</v>
      </c>
      <c r="FH1521" s="416">
        <v>0</v>
      </c>
      <c r="FI1521" s="416">
        <v>0</v>
      </c>
      <c r="FJ1521" s="416">
        <v>0</v>
      </c>
      <c r="FK1521" s="416">
        <v>0</v>
      </c>
      <c r="FL1521" s="416">
        <v>0</v>
      </c>
      <c r="FM1521" s="416">
        <v>0</v>
      </c>
      <c r="FN1521" s="416">
        <v>0</v>
      </c>
      <c r="FO1521" s="416">
        <v>0</v>
      </c>
      <c r="FP1521" s="416">
        <v>0</v>
      </c>
      <c r="FQ1521" s="416">
        <v>0</v>
      </c>
      <c r="FR1521" s="416">
        <v>0</v>
      </c>
      <c r="FS1521" s="416">
        <v>0</v>
      </c>
      <c r="FT1521" s="416">
        <v>0</v>
      </c>
      <c r="FU1521" s="416">
        <v>0</v>
      </c>
      <c r="FV1521" s="416">
        <v>0</v>
      </c>
      <c r="FW1521" s="416">
        <v>0</v>
      </c>
      <c r="FX1521" s="416">
        <v>0</v>
      </c>
      <c r="FY1521" s="416">
        <v>0</v>
      </c>
      <c r="FZ1521" s="416">
        <v>25</v>
      </c>
      <c r="GA1521" s="416">
        <v>20</v>
      </c>
      <c r="GB1521" s="416">
        <v>4</v>
      </c>
      <c r="GC1521" s="416">
        <v>4</v>
      </c>
      <c r="GD1521" s="416">
        <v>4</v>
      </c>
      <c r="GE1521" s="416">
        <v>0</v>
      </c>
      <c r="GF1521" s="416">
        <v>0</v>
      </c>
      <c r="GG1521" s="416">
        <v>0</v>
      </c>
      <c r="GH1521" s="416">
        <v>57</v>
      </c>
    </row>
    <row r="1522" spans="1:190" x14ac:dyDescent="0.2">
      <c r="A1522" s="150" t="s">
        <v>475</v>
      </c>
      <c r="B1522" s="151" t="s">
        <v>276</v>
      </c>
      <c r="C1522" s="152" t="s">
        <v>283</v>
      </c>
      <c r="D1522" s="404" t="s">
        <v>474</v>
      </c>
      <c r="E1522" s="416">
        <v>0</v>
      </c>
      <c r="F1522" s="416">
        <v>64</v>
      </c>
      <c r="G1522" s="416">
        <v>80</v>
      </c>
      <c r="H1522" s="416">
        <v>110</v>
      </c>
      <c r="I1522" s="416">
        <v>67</v>
      </c>
      <c r="J1522" s="416">
        <v>50</v>
      </c>
      <c r="K1522" s="416">
        <v>32</v>
      </c>
      <c r="L1522" s="416">
        <v>18</v>
      </c>
      <c r="M1522" s="416">
        <v>3</v>
      </c>
      <c r="N1522" s="416">
        <v>424</v>
      </c>
      <c r="O1522" s="416">
        <v>10</v>
      </c>
      <c r="P1522" s="416">
        <v>0</v>
      </c>
      <c r="Q1522" s="416">
        <v>0</v>
      </c>
      <c r="R1522" s="416">
        <v>0</v>
      </c>
      <c r="S1522" s="416">
        <v>0</v>
      </c>
      <c r="T1522" s="416">
        <v>0</v>
      </c>
      <c r="U1522" s="416">
        <v>0</v>
      </c>
      <c r="V1522" s="416">
        <v>0</v>
      </c>
      <c r="W1522" s="416">
        <v>0</v>
      </c>
      <c r="X1522" s="416">
        <v>0</v>
      </c>
      <c r="Y1522" s="416">
        <v>25</v>
      </c>
      <c r="Z1522" s="416">
        <v>0</v>
      </c>
      <c r="AA1522" s="416">
        <v>0</v>
      </c>
      <c r="AB1522" s="416">
        <v>0</v>
      </c>
      <c r="AC1522" s="416">
        <v>0</v>
      </c>
      <c r="AD1522" s="416">
        <v>0</v>
      </c>
      <c r="AE1522" s="416">
        <v>0</v>
      </c>
      <c r="AF1522" s="416">
        <v>0</v>
      </c>
      <c r="AG1522" s="416">
        <v>0</v>
      </c>
      <c r="AH1522" s="416">
        <v>0</v>
      </c>
      <c r="AI1522" s="416">
        <v>50</v>
      </c>
      <c r="AJ1522" s="416">
        <v>69</v>
      </c>
      <c r="AK1522" s="416">
        <v>80</v>
      </c>
      <c r="AL1522" s="416">
        <v>72</v>
      </c>
      <c r="AM1522" s="416">
        <v>53</v>
      </c>
      <c r="AN1522" s="416">
        <v>25</v>
      </c>
      <c r="AO1522" s="416">
        <v>26</v>
      </c>
      <c r="AP1522" s="416">
        <v>19</v>
      </c>
      <c r="AQ1522" s="416">
        <v>0</v>
      </c>
      <c r="AR1522" s="416">
        <v>344</v>
      </c>
      <c r="AS1522" s="416">
        <v>100</v>
      </c>
      <c r="AT1522" s="416">
        <v>19</v>
      </c>
      <c r="AU1522" s="416">
        <v>44</v>
      </c>
      <c r="AV1522" s="416">
        <v>47</v>
      </c>
      <c r="AW1522" s="416">
        <v>24</v>
      </c>
      <c r="AX1522" s="416">
        <v>25</v>
      </c>
      <c r="AY1522" s="416">
        <v>15</v>
      </c>
      <c r="AZ1522" s="416">
        <v>5</v>
      </c>
      <c r="BA1522" s="416">
        <v>0</v>
      </c>
      <c r="BB1522" s="416">
        <v>179</v>
      </c>
      <c r="BC1522" s="416">
        <v>0</v>
      </c>
      <c r="BD1522" s="416">
        <v>0</v>
      </c>
      <c r="BE1522" s="416">
        <v>0</v>
      </c>
      <c r="BF1522" s="416">
        <v>0</v>
      </c>
      <c r="BG1522" s="416">
        <v>0</v>
      </c>
      <c r="BH1522" s="416">
        <v>0</v>
      </c>
      <c r="BI1522" s="416">
        <v>0</v>
      </c>
      <c r="BJ1522" s="416">
        <v>0</v>
      </c>
      <c r="BK1522" s="416">
        <v>0</v>
      </c>
      <c r="BL1522" s="416">
        <v>0</v>
      </c>
      <c r="BM1522" s="416">
        <v>88</v>
      </c>
      <c r="BN1522" s="416">
        <v>124</v>
      </c>
      <c r="BO1522" s="416">
        <v>119</v>
      </c>
      <c r="BP1522" s="416">
        <v>77</v>
      </c>
      <c r="BQ1522" s="416">
        <v>50</v>
      </c>
      <c r="BR1522" s="416">
        <v>41</v>
      </c>
      <c r="BS1522" s="416">
        <v>24</v>
      </c>
      <c r="BT1522" s="416">
        <v>0</v>
      </c>
      <c r="BU1522" s="416">
        <v>523</v>
      </c>
      <c r="BV1522" s="416">
        <v>152</v>
      </c>
      <c r="BW1522" s="416">
        <v>204</v>
      </c>
      <c r="BX1522" s="416">
        <v>229</v>
      </c>
      <c r="BY1522" s="416">
        <v>144</v>
      </c>
      <c r="BZ1522" s="416">
        <v>100</v>
      </c>
      <c r="CA1522" s="416">
        <v>73</v>
      </c>
      <c r="CB1522" s="416">
        <v>42</v>
      </c>
      <c r="CC1522" s="416">
        <v>3</v>
      </c>
      <c r="CD1522" s="416">
        <v>947</v>
      </c>
      <c r="CE1522" s="416">
        <v>10</v>
      </c>
      <c r="CF1522" s="416">
        <v>0</v>
      </c>
      <c r="CG1522" s="416">
        <v>0</v>
      </c>
      <c r="CH1522" s="416">
        <v>0</v>
      </c>
      <c r="CI1522" s="416">
        <v>0</v>
      </c>
      <c r="CJ1522" s="416">
        <v>0</v>
      </c>
      <c r="CK1522" s="416">
        <v>0</v>
      </c>
      <c r="CL1522" s="416">
        <v>0</v>
      </c>
      <c r="CM1522" s="416">
        <v>0</v>
      </c>
      <c r="CN1522" s="416">
        <v>0</v>
      </c>
      <c r="CO1522" s="416">
        <v>25</v>
      </c>
      <c r="CP1522" s="416">
        <v>0</v>
      </c>
      <c r="CQ1522" s="416">
        <v>0</v>
      </c>
      <c r="CR1522" s="416">
        <v>0</v>
      </c>
      <c r="CS1522" s="416">
        <v>0</v>
      </c>
      <c r="CT1522" s="416">
        <v>0</v>
      </c>
      <c r="CU1522" s="416">
        <v>0</v>
      </c>
      <c r="CV1522" s="416">
        <v>0</v>
      </c>
      <c r="CW1522" s="416">
        <v>0</v>
      </c>
      <c r="CX1522" s="416">
        <v>0</v>
      </c>
      <c r="CY1522" s="416">
        <v>50</v>
      </c>
      <c r="CZ1522" s="416">
        <v>0</v>
      </c>
      <c r="DA1522" s="416">
        <v>0</v>
      </c>
      <c r="DB1522" s="416">
        <v>0</v>
      </c>
      <c r="DC1522" s="416">
        <v>0</v>
      </c>
      <c r="DD1522" s="416">
        <v>0</v>
      </c>
      <c r="DE1522" s="416">
        <v>0</v>
      </c>
      <c r="DF1522" s="416">
        <v>0</v>
      </c>
      <c r="DG1522" s="416">
        <v>0</v>
      </c>
      <c r="DH1522" s="416">
        <v>0</v>
      </c>
      <c r="DI1522" s="416">
        <v>0</v>
      </c>
      <c r="DJ1522" s="416">
        <v>0</v>
      </c>
      <c r="DK1522" s="416">
        <v>0</v>
      </c>
      <c r="DL1522" s="416">
        <v>0</v>
      </c>
      <c r="DM1522" s="416">
        <v>0</v>
      </c>
      <c r="DN1522" s="416">
        <v>0</v>
      </c>
      <c r="DO1522" s="416">
        <v>0</v>
      </c>
      <c r="DP1522" s="416">
        <v>0</v>
      </c>
      <c r="DQ1522" s="416">
        <v>0</v>
      </c>
      <c r="DR1522" s="416">
        <v>0</v>
      </c>
      <c r="DS1522" s="416">
        <v>0</v>
      </c>
      <c r="DT1522" s="416">
        <v>0</v>
      </c>
      <c r="DU1522" s="416">
        <v>0</v>
      </c>
      <c r="DV1522" s="416">
        <v>0</v>
      </c>
      <c r="DW1522" s="416">
        <v>0</v>
      </c>
      <c r="DX1522" s="416">
        <v>0</v>
      </c>
      <c r="DY1522" s="416">
        <v>0</v>
      </c>
      <c r="DZ1522" s="416">
        <v>0</v>
      </c>
      <c r="EA1522" s="416">
        <v>0</v>
      </c>
      <c r="EB1522" s="416">
        <v>0</v>
      </c>
      <c r="EC1522" s="416">
        <v>66</v>
      </c>
      <c r="ED1522" s="416">
        <v>77</v>
      </c>
      <c r="EE1522" s="416">
        <v>111</v>
      </c>
      <c r="EF1522" s="416">
        <v>61</v>
      </c>
      <c r="EG1522" s="416">
        <v>44</v>
      </c>
      <c r="EH1522" s="416">
        <v>22</v>
      </c>
      <c r="EI1522" s="416">
        <v>17</v>
      </c>
      <c r="EJ1522" s="416">
        <v>12</v>
      </c>
      <c r="EK1522" s="416">
        <v>410</v>
      </c>
      <c r="EL1522" s="416">
        <v>10</v>
      </c>
      <c r="EM1522" s="416">
        <v>0</v>
      </c>
      <c r="EN1522" s="416">
        <v>0</v>
      </c>
      <c r="EO1522" s="416">
        <v>0</v>
      </c>
      <c r="EP1522" s="416">
        <v>0</v>
      </c>
      <c r="EQ1522" s="416">
        <v>0</v>
      </c>
      <c r="ER1522" s="416">
        <v>0</v>
      </c>
      <c r="ES1522" s="416">
        <v>0</v>
      </c>
      <c r="ET1522" s="416">
        <v>0</v>
      </c>
      <c r="EU1522" s="416">
        <v>0</v>
      </c>
      <c r="EV1522" s="416">
        <v>50</v>
      </c>
      <c r="EW1522" s="416">
        <v>0</v>
      </c>
      <c r="EX1522" s="416">
        <v>0</v>
      </c>
      <c r="EY1522" s="416">
        <v>0</v>
      </c>
      <c r="EZ1522" s="416">
        <v>0</v>
      </c>
      <c r="FA1522" s="416">
        <v>0</v>
      </c>
      <c r="FB1522" s="416">
        <v>0</v>
      </c>
      <c r="FC1522" s="416">
        <v>0</v>
      </c>
      <c r="FD1522" s="416">
        <v>0</v>
      </c>
      <c r="FE1522" s="416">
        <v>0</v>
      </c>
      <c r="FF1522" s="416">
        <v>100</v>
      </c>
      <c r="FG1522" s="416">
        <v>0</v>
      </c>
      <c r="FH1522" s="416">
        <v>0</v>
      </c>
      <c r="FI1522" s="416">
        <v>0</v>
      </c>
      <c r="FJ1522" s="416">
        <v>0</v>
      </c>
      <c r="FK1522" s="416">
        <v>0</v>
      </c>
      <c r="FL1522" s="416">
        <v>0</v>
      </c>
      <c r="FM1522" s="416">
        <v>0</v>
      </c>
      <c r="FN1522" s="416">
        <v>0</v>
      </c>
      <c r="FO1522" s="416">
        <v>0</v>
      </c>
      <c r="FP1522" s="416">
        <v>0</v>
      </c>
      <c r="FQ1522" s="416">
        <v>0</v>
      </c>
      <c r="FR1522" s="416">
        <v>0</v>
      </c>
      <c r="FS1522" s="416">
        <v>0</v>
      </c>
      <c r="FT1522" s="416">
        <v>0</v>
      </c>
      <c r="FU1522" s="416">
        <v>0</v>
      </c>
      <c r="FV1522" s="416">
        <v>0</v>
      </c>
      <c r="FW1522" s="416">
        <v>0</v>
      </c>
      <c r="FX1522" s="416">
        <v>0</v>
      </c>
      <c r="FY1522" s="416">
        <v>0</v>
      </c>
      <c r="FZ1522" s="416">
        <v>66</v>
      </c>
      <c r="GA1522" s="416">
        <v>77</v>
      </c>
      <c r="GB1522" s="416">
        <v>111</v>
      </c>
      <c r="GC1522" s="416">
        <v>61</v>
      </c>
      <c r="GD1522" s="416">
        <v>44</v>
      </c>
      <c r="GE1522" s="416">
        <v>22</v>
      </c>
      <c r="GF1522" s="416">
        <v>17</v>
      </c>
      <c r="GG1522" s="416">
        <v>12</v>
      </c>
      <c r="GH1522" s="416">
        <v>410</v>
      </c>
    </row>
    <row r="1523" spans="1:190" x14ac:dyDescent="0.2">
      <c r="A1523" s="150" t="s">
        <v>476</v>
      </c>
      <c r="B1523" s="151" t="s">
        <v>292</v>
      </c>
      <c r="C1523" s="152" t="s">
        <v>128</v>
      </c>
      <c r="D1523" s="404" t="s">
        <v>299</v>
      </c>
      <c r="E1523" s="416">
        <v>0</v>
      </c>
      <c r="F1523" s="416">
        <v>9</v>
      </c>
      <c r="G1523" s="416">
        <v>22</v>
      </c>
      <c r="H1523" s="416">
        <v>52</v>
      </c>
      <c r="I1523" s="416">
        <v>115</v>
      </c>
      <c r="J1523" s="416">
        <v>89</v>
      </c>
      <c r="K1523" s="416">
        <v>51</v>
      </c>
      <c r="L1523" s="416">
        <v>53</v>
      </c>
      <c r="M1523" s="416">
        <v>43</v>
      </c>
      <c r="N1523" s="416">
        <v>434</v>
      </c>
      <c r="O1523" s="416">
        <v>10</v>
      </c>
      <c r="P1523" s="416">
        <v>0</v>
      </c>
      <c r="Q1523" s="416">
        <v>0</v>
      </c>
      <c r="R1523" s="416">
        <v>0</v>
      </c>
      <c r="S1523" s="416">
        <v>0</v>
      </c>
      <c r="T1523" s="416">
        <v>0</v>
      </c>
      <c r="U1523" s="416">
        <v>0</v>
      </c>
      <c r="V1523" s="416">
        <v>0</v>
      </c>
      <c r="W1523" s="416">
        <v>0</v>
      </c>
      <c r="X1523" s="416">
        <v>0</v>
      </c>
      <c r="Y1523" s="416">
        <v>25</v>
      </c>
      <c r="Z1523" s="416">
        <v>0</v>
      </c>
      <c r="AA1523" s="416">
        <v>0</v>
      </c>
      <c r="AB1523" s="416">
        <v>0</v>
      </c>
      <c r="AC1523" s="416">
        <v>0</v>
      </c>
      <c r="AD1523" s="416">
        <v>0</v>
      </c>
      <c r="AE1523" s="416">
        <v>0</v>
      </c>
      <c r="AF1523" s="416">
        <v>0</v>
      </c>
      <c r="AG1523" s="416">
        <v>0</v>
      </c>
      <c r="AH1523" s="416">
        <v>0</v>
      </c>
      <c r="AI1523" s="416">
        <v>50</v>
      </c>
      <c r="AJ1523" s="416">
        <v>0</v>
      </c>
      <c r="AK1523" s="416">
        <v>0</v>
      </c>
      <c r="AL1523" s="416">
        <v>0</v>
      </c>
      <c r="AM1523" s="416">
        <v>0</v>
      </c>
      <c r="AN1523" s="416">
        <v>0</v>
      </c>
      <c r="AO1523" s="416">
        <v>0</v>
      </c>
      <c r="AP1523" s="416">
        <v>0</v>
      </c>
      <c r="AQ1523" s="416">
        <v>0</v>
      </c>
      <c r="AR1523" s="416">
        <v>0</v>
      </c>
      <c r="AS1523" s="416">
        <v>100</v>
      </c>
      <c r="AT1523" s="416">
        <v>0</v>
      </c>
      <c r="AU1523" s="416">
        <v>0</v>
      </c>
      <c r="AV1523" s="416">
        <v>0</v>
      </c>
      <c r="AW1523" s="416">
        <v>0</v>
      </c>
      <c r="AX1523" s="416">
        <v>0</v>
      </c>
      <c r="AY1523" s="416">
        <v>0</v>
      </c>
      <c r="AZ1523" s="416">
        <v>0</v>
      </c>
      <c r="BA1523" s="416">
        <v>0</v>
      </c>
      <c r="BB1523" s="416">
        <v>0</v>
      </c>
      <c r="BC1523" s="416">
        <v>0</v>
      </c>
      <c r="BD1523" s="416">
        <v>0</v>
      </c>
      <c r="BE1523" s="416">
        <v>0</v>
      </c>
      <c r="BF1523" s="416">
        <v>0</v>
      </c>
      <c r="BG1523" s="416">
        <v>0</v>
      </c>
      <c r="BH1523" s="416">
        <v>0</v>
      </c>
      <c r="BI1523" s="416">
        <v>0</v>
      </c>
      <c r="BJ1523" s="416">
        <v>0</v>
      </c>
      <c r="BK1523" s="416">
        <v>0</v>
      </c>
      <c r="BL1523" s="416">
        <v>0</v>
      </c>
      <c r="BM1523" s="416">
        <v>0</v>
      </c>
      <c r="BN1523" s="416">
        <v>0</v>
      </c>
      <c r="BO1523" s="416">
        <v>0</v>
      </c>
      <c r="BP1523" s="416">
        <v>0</v>
      </c>
      <c r="BQ1523" s="416">
        <v>0</v>
      </c>
      <c r="BR1523" s="416">
        <v>0</v>
      </c>
      <c r="BS1523" s="416">
        <v>0</v>
      </c>
      <c r="BT1523" s="416">
        <v>0</v>
      </c>
      <c r="BU1523" s="416">
        <v>0</v>
      </c>
      <c r="BV1523" s="416">
        <v>9</v>
      </c>
      <c r="BW1523" s="416">
        <v>22</v>
      </c>
      <c r="BX1523" s="416">
        <v>52</v>
      </c>
      <c r="BY1523" s="416">
        <v>115</v>
      </c>
      <c r="BZ1523" s="416">
        <v>89</v>
      </c>
      <c r="CA1523" s="416">
        <v>51</v>
      </c>
      <c r="CB1523" s="416">
        <v>53</v>
      </c>
      <c r="CC1523" s="416">
        <v>43</v>
      </c>
      <c r="CD1523" s="416">
        <v>434</v>
      </c>
      <c r="CE1523" s="416">
        <v>10</v>
      </c>
      <c r="CF1523" s="416">
        <v>0</v>
      </c>
      <c r="CG1523" s="416">
        <v>0</v>
      </c>
      <c r="CH1523" s="416">
        <v>0</v>
      </c>
      <c r="CI1523" s="416">
        <v>0</v>
      </c>
      <c r="CJ1523" s="416">
        <v>0</v>
      </c>
      <c r="CK1523" s="416">
        <v>0</v>
      </c>
      <c r="CL1523" s="416">
        <v>0</v>
      </c>
      <c r="CM1523" s="416">
        <v>0</v>
      </c>
      <c r="CN1523" s="416">
        <v>0</v>
      </c>
      <c r="CO1523" s="416">
        <v>25</v>
      </c>
      <c r="CP1523" s="416">
        <v>0</v>
      </c>
      <c r="CQ1523" s="416">
        <v>0</v>
      </c>
      <c r="CR1523" s="416">
        <v>0</v>
      </c>
      <c r="CS1523" s="416">
        <v>0</v>
      </c>
      <c r="CT1523" s="416">
        <v>0</v>
      </c>
      <c r="CU1523" s="416">
        <v>0</v>
      </c>
      <c r="CV1523" s="416">
        <v>0</v>
      </c>
      <c r="CW1523" s="416">
        <v>0</v>
      </c>
      <c r="CX1523" s="416">
        <v>0</v>
      </c>
      <c r="CY1523" s="416">
        <v>50</v>
      </c>
      <c r="CZ1523" s="416">
        <v>0</v>
      </c>
      <c r="DA1523" s="416">
        <v>4</v>
      </c>
      <c r="DB1523" s="416">
        <v>9</v>
      </c>
      <c r="DC1523" s="416">
        <v>33</v>
      </c>
      <c r="DD1523" s="416">
        <v>7</v>
      </c>
      <c r="DE1523" s="416">
        <v>6</v>
      </c>
      <c r="DF1523" s="416">
        <v>19</v>
      </c>
      <c r="DG1523" s="416">
        <v>7</v>
      </c>
      <c r="DH1523" s="416">
        <v>85</v>
      </c>
      <c r="DI1523" s="416">
        <v>0</v>
      </c>
      <c r="DJ1523" s="416">
        <v>0</v>
      </c>
      <c r="DK1523" s="416">
        <v>0</v>
      </c>
      <c r="DL1523" s="416">
        <v>0</v>
      </c>
      <c r="DM1523" s="416">
        <v>0</v>
      </c>
      <c r="DN1523" s="416">
        <v>0</v>
      </c>
      <c r="DO1523" s="416">
        <v>0</v>
      </c>
      <c r="DP1523" s="416">
        <v>0</v>
      </c>
      <c r="DQ1523" s="416">
        <v>0</v>
      </c>
      <c r="DR1523" s="416">
        <v>0</v>
      </c>
      <c r="DS1523" s="416">
        <v>0</v>
      </c>
      <c r="DT1523" s="416">
        <v>4</v>
      </c>
      <c r="DU1523" s="416">
        <v>9</v>
      </c>
      <c r="DV1523" s="416">
        <v>33</v>
      </c>
      <c r="DW1523" s="416">
        <v>7</v>
      </c>
      <c r="DX1523" s="416">
        <v>6</v>
      </c>
      <c r="DY1523" s="416">
        <v>19</v>
      </c>
      <c r="DZ1523" s="416">
        <v>7</v>
      </c>
      <c r="EA1523" s="416">
        <v>85</v>
      </c>
      <c r="EB1523" s="416">
        <v>0</v>
      </c>
      <c r="EC1523" s="416">
        <v>88</v>
      </c>
      <c r="ED1523" s="416">
        <v>92</v>
      </c>
      <c r="EE1523" s="416">
        <v>299</v>
      </c>
      <c r="EF1523" s="416">
        <v>649</v>
      </c>
      <c r="EG1523" s="416">
        <v>378</v>
      </c>
      <c r="EH1523" s="416">
        <v>227</v>
      </c>
      <c r="EI1523" s="416">
        <v>305</v>
      </c>
      <c r="EJ1523" s="416">
        <v>70</v>
      </c>
      <c r="EK1523" s="416">
        <v>2108</v>
      </c>
      <c r="EL1523" s="416">
        <v>10</v>
      </c>
      <c r="EM1523" s="416">
        <v>0</v>
      </c>
      <c r="EN1523" s="416">
        <v>0</v>
      </c>
      <c r="EO1523" s="416">
        <v>0</v>
      </c>
      <c r="EP1523" s="416">
        <v>0</v>
      </c>
      <c r="EQ1523" s="416">
        <v>0</v>
      </c>
      <c r="ER1523" s="416">
        <v>0</v>
      </c>
      <c r="ES1523" s="416">
        <v>0</v>
      </c>
      <c r="ET1523" s="416">
        <v>0</v>
      </c>
      <c r="EU1523" s="416">
        <v>0</v>
      </c>
      <c r="EV1523" s="416">
        <v>50</v>
      </c>
      <c r="EW1523" s="416">
        <v>0</v>
      </c>
      <c r="EX1523" s="416">
        <v>0</v>
      </c>
      <c r="EY1523" s="416">
        <v>1</v>
      </c>
      <c r="EZ1523" s="416">
        <v>0</v>
      </c>
      <c r="FA1523" s="416">
        <v>1</v>
      </c>
      <c r="FB1523" s="416">
        <v>0</v>
      </c>
      <c r="FC1523" s="416">
        <v>0</v>
      </c>
      <c r="FD1523" s="416">
        <v>0</v>
      </c>
      <c r="FE1523" s="416">
        <v>2</v>
      </c>
      <c r="FF1523" s="416">
        <v>100</v>
      </c>
      <c r="FG1523" s="416">
        <v>0</v>
      </c>
      <c r="FH1523" s="416">
        <v>0</v>
      </c>
      <c r="FI1523" s="416">
        <v>0</v>
      </c>
      <c r="FJ1523" s="416">
        <v>0</v>
      </c>
      <c r="FK1523" s="416">
        <v>0</v>
      </c>
      <c r="FL1523" s="416">
        <v>0</v>
      </c>
      <c r="FM1523" s="416">
        <v>0</v>
      </c>
      <c r="FN1523" s="416">
        <v>0</v>
      </c>
      <c r="FO1523" s="416">
        <v>0</v>
      </c>
      <c r="FP1523" s="416">
        <v>0</v>
      </c>
      <c r="FQ1523" s="416">
        <v>0</v>
      </c>
      <c r="FR1523" s="416">
        <v>0</v>
      </c>
      <c r="FS1523" s="416">
        <v>0</v>
      </c>
      <c r="FT1523" s="416">
        <v>0</v>
      </c>
      <c r="FU1523" s="416">
        <v>0</v>
      </c>
      <c r="FV1523" s="416">
        <v>0</v>
      </c>
      <c r="FW1523" s="416">
        <v>0</v>
      </c>
      <c r="FX1523" s="416">
        <v>0</v>
      </c>
      <c r="FY1523" s="416">
        <v>0</v>
      </c>
      <c r="FZ1523" s="416">
        <v>88</v>
      </c>
      <c r="GA1523" s="416">
        <v>92</v>
      </c>
      <c r="GB1523" s="416">
        <v>300</v>
      </c>
      <c r="GC1523" s="416">
        <v>649</v>
      </c>
      <c r="GD1523" s="416">
        <v>379</v>
      </c>
      <c r="GE1523" s="416">
        <v>227</v>
      </c>
      <c r="GF1523" s="416">
        <v>305</v>
      </c>
      <c r="GG1523" s="416">
        <v>70</v>
      </c>
      <c r="GH1523" s="416">
        <v>2110</v>
      </c>
    </row>
    <row r="1524" spans="1:190" x14ac:dyDescent="0.2">
      <c r="A1524" s="150" t="s">
        <v>478</v>
      </c>
      <c r="B1524" s="151" t="s">
        <v>276</v>
      </c>
      <c r="C1524" s="152" t="s">
        <v>279</v>
      </c>
      <c r="D1524" s="404" t="s">
        <v>477</v>
      </c>
      <c r="E1524" s="416">
        <v>0</v>
      </c>
      <c r="F1524" s="416">
        <v>160</v>
      </c>
      <c r="G1524" s="416">
        <v>102</v>
      </c>
      <c r="H1524" s="416">
        <v>106</v>
      </c>
      <c r="I1524" s="416">
        <v>51</v>
      </c>
      <c r="J1524" s="416">
        <v>60</v>
      </c>
      <c r="K1524" s="416">
        <v>25</v>
      </c>
      <c r="L1524" s="416">
        <v>21</v>
      </c>
      <c r="M1524" s="416">
        <v>2</v>
      </c>
      <c r="N1524" s="416">
        <v>527</v>
      </c>
      <c r="O1524" s="416">
        <v>10</v>
      </c>
      <c r="P1524" s="416">
        <v>0</v>
      </c>
      <c r="Q1524" s="416">
        <v>0</v>
      </c>
      <c r="R1524" s="416">
        <v>0</v>
      </c>
      <c r="S1524" s="416">
        <v>0</v>
      </c>
      <c r="T1524" s="416">
        <v>0</v>
      </c>
      <c r="U1524" s="416">
        <v>0</v>
      </c>
      <c r="V1524" s="416">
        <v>0</v>
      </c>
      <c r="W1524" s="416">
        <v>0</v>
      </c>
      <c r="X1524" s="416">
        <v>0</v>
      </c>
      <c r="Y1524" s="416">
        <v>25</v>
      </c>
      <c r="Z1524" s="416">
        <v>0</v>
      </c>
      <c r="AA1524" s="416">
        <v>0</v>
      </c>
      <c r="AB1524" s="416">
        <v>0</v>
      </c>
      <c r="AC1524" s="416">
        <v>0</v>
      </c>
      <c r="AD1524" s="416">
        <v>0</v>
      </c>
      <c r="AE1524" s="416">
        <v>0</v>
      </c>
      <c r="AF1524" s="416">
        <v>0</v>
      </c>
      <c r="AG1524" s="416">
        <v>0</v>
      </c>
      <c r="AH1524" s="416">
        <v>0</v>
      </c>
      <c r="AI1524" s="416">
        <v>50</v>
      </c>
      <c r="AJ1524" s="416">
        <v>9</v>
      </c>
      <c r="AK1524" s="416">
        <v>7</v>
      </c>
      <c r="AL1524" s="416">
        <v>9</v>
      </c>
      <c r="AM1524" s="416">
        <v>9</v>
      </c>
      <c r="AN1524" s="416">
        <v>10</v>
      </c>
      <c r="AO1524" s="416">
        <v>9</v>
      </c>
      <c r="AP1524" s="416">
        <v>3</v>
      </c>
      <c r="AQ1524" s="416">
        <v>1</v>
      </c>
      <c r="AR1524" s="416">
        <v>57</v>
      </c>
      <c r="AS1524" s="416">
        <v>100</v>
      </c>
      <c r="AT1524" s="416">
        <v>23</v>
      </c>
      <c r="AU1524" s="416">
        <v>15</v>
      </c>
      <c r="AV1524" s="416">
        <v>19</v>
      </c>
      <c r="AW1524" s="416">
        <v>13</v>
      </c>
      <c r="AX1524" s="416">
        <v>10</v>
      </c>
      <c r="AY1524" s="416">
        <v>4</v>
      </c>
      <c r="AZ1524" s="416">
        <v>4</v>
      </c>
      <c r="BA1524" s="416">
        <v>0</v>
      </c>
      <c r="BB1524" s="416">
        <v>88</v>
      </c>
      <c r="BC1524" s="416">
        <v>0</v>
      </c>
      <c r="BD1524" s="416">
        <v>0</v>
      </c>
      <c r="BE1524" s="416">
        <v>0</v>
      </c>
      <c r="BF1524" s="416">
        <v>0</v>
      </c>
      <c r="BG1524" s="416">
        <v>0</v>
      </c>
      <c r="BH1524" s="416">
        <v>0</v>
      </c>
      <c r="BI1524" s="416">
        <v>0</v>
      </c>
      <c r="BJ1524" s="416">
        <v>0</v>
      </c>
      <c r="BK1524" s="416">
        <v>0</v>
      </c>
      <c r="BL1524" s="416">
        <v>0</v>
      </c>
      <c r="BM1524" s="416">
        <v>32</v>
      </c>
      <c r="BN1524" s="416">
        <v>22</v>
      </c>
      <c r="BO1524" s="416">
        <v>28</v>
      </c>
      <c r="BP1524" s="416">
        <v>22</v>
      </c>
      <c r="BQ1524" s="416">
        <v>20</v>
      </c>
      <c r="BR1524" s="416">
        <v>13</v>
      </c>
      <c r="BS1524" s="416">
        <v>7</v>
      </c>
      <c r="BT1524" s="416">
        <v>1</v>
      </c>
      <c r="BU1524" s="416">
        <v>145</v>
      </c>
      <c r="BV1524" s="416">
        <v>192</v>
      </c>
      <c r="BW1524" s="416">
        <v>124</v>
      </c>
      <c r="BX1524" s="416">
        <v>134</v>
      </c>
      <c r="BY1524" s="416">
        <v>73</v>
      </c>
      <c r="BZ1524" s="416">
        <v>80</v>
      </c>
      <c r="CA1524" s="416">
        <v>38</v>
      </c>
      <c r="CB1524" s="416">
        <v>28</v>
      </c>
      <c r="CC1524" s="416">
        <v>3</v>
      </c>
      <c r="CD1524" s="416">
        <v>672</v>
      </c>
      <c r="CE1524" s="416">
        <v>10</v>
      </c>
      <c r="CF1524" s="416">
        <v>0</v>
      </c>
      <c r="CG1524" s="416">
        <v>0</v>
      </c>
      <c r="CH1524" s="416">
        <v>0</v>
      </c>
      <c r="CI1524" s="416">
        <v>0</v>
      </c>
      <c r="CJ1524" s="416">
        <v>0</v>
      </c>
      <c r="CK1524" s="416">
        <v>0</v>
      </c>
      <c r="CL1524" s="416">
        <v>0</v>
      </c>
      <c r="CM1524" s="416">
        <v>0</v>
      </c>
      <c r="CN1524" s="416">
        <v>0</v>
      </c>
      <c r="CO1524" s="416">
        <v>25</v>
      </c>
      <c r="CP1524" s="416">
        <v>0</v>
      </c>
      <c r="CQ1524" s="416">
        <v>0</v>
      </c>
      <c r="CR1524" s="416">
        <v>0</v>
      </c>
      <c r="CS1524" s="416">
        <v>0</v>
      </c>
      <c r="CT1524" s="416">
        <v>0</v>
      </c>
      <c r="CU1524" s="416">
        <v>0</v>
      </c>
      <c r="CV1524" s="416">
        <v>0</v>
      </c>
      <c r="CW1524" s="416">
        <v>0</v>
      </c>
      <c r="CX1524" s="416">
        <v>0</v>
      </c>
      <c r="CY1524" s="416">
        <v>50</v>
      </c>
      <c r="CZ1524" s="416">
        <v>0</v>
      </c>
      <c r="DA1524" s="416">
        <v>0</v>
      </c>
      <c r="DB1524" s="416">
        <v>0</v>
      </c>
      <c r="DC1524" s="416">
        <v>0</v>
      </c>
      <c r="DD1524" s="416">
        <v>0</v>
      </c>
      <c r="DE1524" s="416">
        <v>0</v>
      </c>
      <c r="DF1524" s="416">
        <v>0</v>
      </c>
      <c r="DG1524" s="416">
        <v>0</v>
      </c>
      <c r="DH1524" s="416">
        <v>0</v>
      </c>
      <c r="DI1524" s="416">
        <v>0</v>
      </c>
      <c r="DJ1524" s="416">
        <v>0</v>
      </c>
      <c r="DK1524" s="416">
        <v>0</v>
      </c>
      <c r="DL1524" s="416">
        <v>0</v>
      </c>
      <c r="DM1524" s="416">
        <v>0</v>
      </c>
      <c r="DN1524" s="416">
        <v>0</v>
      </c>
      <c r="DO1524" s="416">
        <v>0</v>
      </c>
      <c r="DP1524" s="416">
        <v>0</v>
      </c>
      <c r="DQ1524" s="416">
        <v>0</v>
      </c>
      <c r="DR1524" s="416">
        <v>0</v>
      </c>
      <c r="DS1524" s="416">
        <v>0</v>
      </c>
      <c r="DT1524" s="416">
        <v>0</v>
      </c>
      <c r="DU1524" s="416">
        <v>0</v>
      </c>
      <c r="DV1524" s="416">
        <v>0</v>
      </c>
      <c r="DW1524" s="416">
        <v>0</v>
      </c>
      <c r="DX1524" s="416">
        <v>0</v>
      </c>
      <c r="DY1524" s="416">
        <v>0</v>
      </c>
      <c r="DZ1524" s="416">
        <v>0</v>
      </c>
      <c r="EA1524" s="416">
        <v>0</v>
      </c>
      <c r="EB1524" s="416">
        <v>0</v>
      </c>
      <c r="EC1524" s="416">
        <v>0</v>
      </c>
      <c r="ED1524" s="416">
        <v>0</v>
      </c>
      <c r="EE1524" s="416">
        <v>0</v>
      </c>
      <c r="EF1524" s="416">
        <v>0</v>
      </c>
      <c r="EG1524" s="416">
        <v>0</v>
      </c>
      <c r="EH1524" s="416">
        <v>0</v>
      </c>
      <c r="EI1524" s="416">
        <v>0</v>
      </c>
      <c r="EJ1524" s="416">
        <v>0</v>
      </c>
      <c r="EK1524" s="416">
        <v>0</v>
      </c>
      <c r="EL1524" s="416">
        <v>10</v>
      </c>
      <c r="EM1524" s="416">
        <v>34</v>
      </c>
      <c r="EN1524" s="416">
        <v>30</v>
      </c>
      <c r="EO1524" s="416">
        <v>34</v>
      </c>
      <c r="EP1524" s="416">
        <v>26</v>
      </c>
      <c r="EQ1524" s="416">
        <v>19</v>
      </c>
      <c r="ER1524" s="416">
        <v>14</v>
      </c>
      <c r="ES1524" s="416">
        <v>19</v>
      </c>
      <c r="ET1524" s="416">
        <v>6</v>
      </c>
      <c r="EU1524" s="416">
        <v>182</v>
      </c>
      <c r="EV1524" s="416">
        <v>50</v>
      </c>
      <c r="EW1524" s="416">
        <v>0</v>
      </c>
      <c r="EX1524" s="416">
        <v>0</v>
      </c>
      <c r="EY1524" s="416">
        <v>0</v>
      </c>
      <c r="EZ1524" s="416">
        <v>1</v>
      </c>
      <c r="FA1524" s="416">
        <v>0</v>
      </c>
      <c r="FB1524" s="416">
        <v>0</v>
      </c>
      <c r="FC1524" s="416">
        <v>0</v>
      </c>
      <c r="FD1524" s="416">
        <v>0</v>
      </c>
      <c r="FE1524" s="416">
        <v>1</v>
      </c>
      <c r="FF1524" s="416">
        <v>100</v>
      </c>
      <c r="FG1524" s="416">
        <v>0</v>
      </c>
      <c r="FH1524" s="416">
        <v>0</v>
      </c>
      <c r="FI1524" s="416">
        <v>0</v>
      </c>
      <c r="FJ1524" s="416">
        <v>0</v>
      </c>
      <c r="FK1524" s="416">
        <v>0</v>
      </c>
      <c r="FL1524" s="416">
        <v>0</v>
      </c>
      <c r="FM1524" s="416">
        <v>0</v>
      </c>
      <c r="FN1524" s="416">
        <v>0</v>
      </c>
      <c r="FO1524" s="416">
        <v>0</v>
      </c>
      <c r="FP1524" s="416">
        <v>0</v>
      </c>
      <c r="FQ1524" s="416">
        <v>0</v>
      </c>
      <c r="FR1524" s="416">
        <v>0</v>
      </c>
      <c r="FS1524" s="416">
        <v>0</v>
      </c>
      <c r="FT1524" s="416">
        <v>0</v>
      </c>
      <c r="FU1524" s="416">
        <v>0</v>
      </c>
      <c r="FV1524" s="416">
        <v>0</v>
      </c>
      <c r="FW1524" s="416">
        <v>0</v>
      </c>
      <c r="FX1524" s="416">
        <v>0</v>
      </c>
      <c r="FY1524" s="416">
        <v>0</v>
      </c>
      <c r="FZ1524" s="416">
        <v>34</v>
      </c>
      <c r="GA1524" s="416">
        <v>30</v>
      </c>
      <c r="GB1524" s="416">
        <v>34</v>
      </c>
      <c r="GC1524" s="416">
        <v>27</v>
      </c>
      <c r="GD1524" s="416">
        <v>19</v>
      </c>
      <c r="GE1524" s="416">
        <v>14</v>
      </c>
      <c r="GF1524" s="416">
        <v>19</v>
      </c>
      <c r="GG1524" s="416">
        <v>6</v>
      </c>
      <c r="GH1524" s="416">
        <v>183</v>
      </c>
    </row>
    <row r="1525" spans="1:190" x14ac:dyDescent="0.2">
      <c r="A1525" s="150" t="s">
        <v>480</v>
      </c>
      <c r="B1525" s="151" t="s">
        <v>280</v>
      </c>
      <c r="C1525" s="152" t="s">
        <v>128</v>
      </c>
      <c r="D1525" s="404" t="s">
        <v>479</v>
      </c>
      <c r="E1525" s="416">
        <v>0</v>
      </c>
      <c r="F1525" s="416">
        <v>144</v>
      </c>
      <c r="G1525" s="416">
        <v>362</v>
      </c>
      <c r="H1525" s="416">
        <v>557</v>
      </c>
      <c r="I1525" s="416">
        <v>392</v>
      </c>
      <c r="J1525" s="416">
        <v>190</v>
      </c>
      <c r="K1525" s="416">
        <v>93</v>
      </c>
      <c r="L1525" s="416">
        <v>62</v>
      </c>
      <c r="M1525" s="416">
        <v>18</v>
      </c>
      <c r="N1525" s="416">
        <v>1818</v>
      </c>
      <c r="O1525" s="416">
        <v>10</v>
      </c>
      <c r="P1525" s="416">
        <v>0</v>
      </c>
      <c r="Q1525" s="416">
        <v>0</v>
      </c>
      <c r="R1525" s="416">
        <v>0</v>
      </c>
      <c r="S1525" s="416">
        <v>0</v>
      </c>
      <c r="T1525" s="416">
        <v>0</v>
      </c>
      <c r="U1525" s="416">
        <v>0</v>
      </c>
      <c r="V1525" s="416">
        <v>0</v>
      </c>
      <c r="W1525" s="416">
        <v>0</v>
      </c>
      <c r="X1525" s="416">
        <v>0</v>
      </c>
      <c r="Y1525" s="416">
        <v>25</v>
      </c>
      <c r="Z1525" s="416">
        <v>0</v>
      </c>
      <c r="AA1525" s="416">
        <v>0</v>
      </c>
      <c r="AB1525" s="416">
        <v>0</v>
      </c>
      <c r="AC1525" s="416">
        <v>0</v>
      </c>
      <c r="AD1525" s="416">
        <v>0</v>
      </c>
      <c r="AE1525" s="416">
        <v>0</v>
      </c>
      <c r="AF1525" s="416">
        <v>0</v>
      </c>
      <c r="AG1525" s="416">
        <v>0</v>
      </c>
      <c r="AH1525" s="416">
        <v>0</v>
      </c>
      <c r="AI1525" s="416">
        <v>50</v>
      </c>
      <c r="AJ1525" s="416">
        <v>5</v>
      </c>
      <c r="AK1525" s="416">
        <v>10</v>
      </c>
      <c r="AL1525" s="416">
        <v>20</v>
      </c>
      <c r="AM1525" s="416">
        <v>22</v>
      </c>
      <c r="AN1525" s="416">
        <v>13</v>
      </c>
      <c r="AO1525" s="416">
        <v>9</v>
      </c>
      <c r="AP1525" s="416">
        <v>9</v>
      </c>
      <c r="AQ1525" s="416">
        <v>2</v>
      </c>
      <c r="AR1525" s="416">
        <v>90</v>
      </c>
      <c r="AS1525" s="416">
        <v>100</v>
      </c>
      <c r="AT1525" s="416">
        <v>5</v>
      </c>
      <c r="AU1525" s="416">
        <v>7</v>
      </c>
      <c r="AV1525" s="416">
        <v>18</v>
      </c>
      <c r="AW1525" s="416">
        <v>3</v>
      </c>
      <c r="AX1525" s="416">
        <v>0</v>
      </c>
      <c r="AY1525" s="416">
        <v>2</v>
      </c>
      <c r="AZ1525" s="416">
        <v>1</v>
      </c>
      <c r="BA1525" s="416">
        <v>0</v>
      </c>
      <c r="BB1525" s="416">
        <v>36</v>
      </c>
      <c r="BC1525" s="416">
        <v>0</v>
      </c>
      <c r="BD1525" s="416">
        <v>0</v>
      </c>
      <c r="BE1525" s="416">
        <v>0</v>
      </c>
      <c r="BF1525" s="416">
        <v>0</v>
      </c>
      <c r="BG1525" s="416">
        <v>0</v>
      </c>
      <c r="BH1525" s="416">
        <v>0</v>
      </c>
      <c r="BI1525" s="416">
        <v>0</v>
      </c>
      <c r="BJ1525" s="416">
        <v>0</v>
      </c>
      <c r="BK1525" s="416">
        <v>0</v>
      </c>
      <c r="BL1525" s="416">
        <v>0</v>
      </c>
      <c r="BM1525" s="416">
        <v>10</v>
      </c>
      <c r="BN1525" s="416">
        <v>17</v>
      </c>
      <c r="BO1525" s="416">
        <v>38</v>
      </c>
      <c r="BP1525" s="416">
        <v>25</v>
      </c>
      <c r="BQ1525" s="416">
        <v>13</v>
      </c>
      <c r="BR1525" s="416">
        <v>11</v>
      </c>
      <c r="BS1525" s="416">
        <v>10</v>
      </c>
      <c r="BT1525" s="416">
        <v>2</v>
      </c>
      <c r="BU1525" s="416">
        <v>126</v>
      </c>
      <c r="BV1525" s="416">
        <v>154</v>
      </c>
      <c r="BW1525" s="416">
        <v>379</v>
      </c>
      <c r="BX1525" s="416">
        <v>595</v>
      </c>
      <c r="BY1525" s="416">
        <v>417</v>
      </c>
      <c r="BZ1525" s="416">
        <v>203</v>
      </c>
      <c r="CA1525" s="416">
        <v>104</v>
      </c>
      <c r="CB1525" s="416">
        <v>72</v>
      </c>
      <c r="CC1525" s="416">
        <v>20</v>
      </c>
      <c r="CD1525" s="416">
        <v>1944</v>
      </c>
      <c r="CE1525" s="416">
        <v>10</v>
      </c>
      <c r="CF1525" s="416">
        <v>0</v>
      </c>
      <c r="CG1525" s="416">
        <v>0</v>
      </c>
      <c r="CH1525" s="416">
        <v>0</v>
      </c>
      <c r="CI1525" s="416">
        <v>0</v>
      </c>
      <c r="CJ1525" s="416">
        <v>0</v>
      </c>
      <c r="CK1525" s="416">
        <v>0</v>
      </c>
      <c r="CL1525" s="416">
        <v>0</v>
      </c>
      <c r="CM1525" s="416">
        <v>0</v>
      </c>
      <c r="CN1525" s="416">
        <v>0</v>
      </c>
      <c r="CO1525" s="416">
        <v>25</v>
      </c>
      <c r="CP1525" s="416">
        <v>0</v>
      </c>
      <c r="CQ1525" s="416">
        <v>0</v>
      </c>
      <c r="CR1525" s="416">
        <v>0</v>
      </c>
      <c r="CS1525" s="416">
        <v>0</v>
      </c>
      <c r="CT1525" s="416">
        <v>0</v>
      </c>
      <c r="CU1525" s="416">
        <v>0</v>
      </c>
      <c r="CV1525" s="416">
        <v>0</v>
      </c>
      <c r="CW1525" s="416">
        <v>0</v>
      </c>
      <c r="CX1525" s="416">
        <v>0</v>
      </c>
      <c r="CY1525" s="416">
        <v>50</v>
      </c>
      <c r="CZ1525" s="416">
        <v>10</v>
      </c>
      <c r="DA1525" s="416">
        <v>22</v>
      </c>
      <c r="DB1525" s="416">
        <v>21</v>
      </c>
      <c r="DC1525" s="416">
        <v>19</v>
      </c>
      <c r="DD1525" s="416">
        <v>8</v>
      </c>
      <c r="DE1525" s="416">
        <v>4</v>
      </c>
      <c r="DF1525" s="416">
        <v>3</v>
      </c>
      <c r="DG1525" s="416">
        <v>3</v>
      </c>
      <c r="DH1525" s="416">
        <v>90</v>
      </c>
      <c r="DI1525" s="416">
        <v>0</v>
      </c>
      <c r="DJ1525" s="416">
        <v>0</v>
      </c>
      <c r="DK1525" s="416">
        <v>0</v>
      </c>
      <c r="DL1525" s="416">
        <v>0</v>
      </c>
      <c r="DM1525" s="416">
        <v>0</v>
      </c>
      <c r="DN1525" s="416">
        <v>0</v>
      </c>
      <c r="DO1525" s="416">
        <v>0</v>
      </c>
      <c r="DP1525" s="416">
        <v>0</v>
      </c>
      <c r="DQ1525" s="416">
        <v>0</v>
      </c>
      <c r="DR1525" s="416">
        <v>0</v>
      </c>
      <c r="DS1525" s="416">
        <v>10</v>
      </c>
      <c r="DT1525" s="416">
        <v>22</v>
      </c>
      <c r="DU1525" s="416">
        <v>21</v>
      </c>
      <c r="DV1525" s="416">
        <v>19</v>
      </c>
      <c r="DW1525" s="416">
        <v>8</v>
      </c>
      <c r="DX1525" s="416">
        <v>4</v>
      </c>
      <c r="DY1525" s="416">
        <v>3</v>
      </c>
      <c r="DZ1525" s="416">
        <v>3</v>
      </c>
      <c r="EA1525" s="416">
        <v>90</v>
      </c>
      <c r="EB1525" s="416">
        <v>0</v>
      </c>
      <c r="EC1525" s="416">
        <v>0</v>
      </c>
      <c r="ED1525" s="416">
        <v>0</v>
      </c>
      <c r="EE1525" s="416">
        <v>0</v>
      </c>
      <c r="EF1525" s="416">
        <v>0</v>
      </c>
      <c r="EG1525" s="416">
        <v>0</v>
      </c>
      <c r="EH1525" s="416">
        <v>0</v>
      </c>
      <c r="EI1525" s="416">
        <v>0</v>
      </c>
      <c r="EJ1525" s="416">
        <v>0</v>
      </c>
      <c r="EK1525" s="416">
        <v>0</v>
      </c>
      <c r="EL1525" s="416">
        <v>10</v>
      </c>
      <c r="EM1525" s="416">
        <v>0</v>
      </c>
      <c r="EN1525" s="416">
        <v>0</v>
      </c>
      <c r="EO1525" s="416">
        <v>0</v>
      </c>
      <c r="EP1525" s="416">
        <v>0</v>
      </c>
      <c r="EQ1525" s="416">
        <v>0</v>
      </c>
      <c r="ER1525" s="416">
        <v>0</v>
      </c>
      <c r="ES1525" s="416">
        <v>0</v>
      </c>
      <c r="ET1525" s="416">
        <v>0</v>
      </c>
      <c r="EU1525" s="416">
        <v>0</v>
      </c>
      <c r="EV1525" s="416">
        <v>50</v>
      </c>
      <c r="EW1525" s="416">
        <v>0</v>
      </c>
      <c r="EX1525" s="416">
        <v>0</v>
      </c>
      <c r="EY1525" s="416">
        <v>0</v>
      </c>
      <c r="EZ1525" s="416">
        <v>0</v>
      </c>
      <c r="FA1525" s="416">
        <v>0</v>
      </c>
      <c r="FB1525" s="416">
        <v>0</v>
      </c>
      <c r="FC1525" s="416">
        <v>0</v>
      </c>
      <c r="FD1525" s="416">
        <v>0</v>
      </c>
      <c r="FE1525" s="416">
        <v>0</v>
      </c>
      <c r="FF1525" s="416">
        <v>100</v>
      </c>
      <c r="FG1525" s="416">
        <v>0</v>
      </c>
      <c r="FH1525" s="416">
        <v>0</v>
      </c>
      <c r="FI1525" s="416">
        <v>0</v>
      </c>
      <c r="FJ1525" s="416">
        <v>0</v>
      </c>
      <c r="FK1525" s="416">
        <v>0</v>
      </c>
      <c r="FL1525" s="416">
        <v>0</v>
      </c>
      <c r="FM1525" s="416">
        <v>0</v>
      </c>
      <c r="FN1525" s="416">
        <v>0</v>
      </c>
      <c r="FO1525" s="416">
        <v>0</v>
      </c>
      <c r="FP1525" s="416">
        <v>0</v>
      </c>
      <c r="FQ1525" s="416">
        <v>0</v>
      </c>
      <c r="FR1525" s="416">
        <v>0</v>
      </c>
      <c r="FS1525" s="416">
        <v>0</v>
      </c>
      <c r="FT1525" s="416">
        <v>0</v>
      </c>
      <c r="FU1525" s="416">
        <v>0</v>
      </c>
      <c r="FV1525" s="416">
        <v>0</v>
      </c>
      <c r="FW1525" s="416">
        <v>0</v>
      </c>
      <c r="FX1525" s="416">
        <v>0</v>
      </c>
      <c r="FY1525" s="416">
        <v>0</v>
      </c>
      <c r="FZ1525" s="416">
        <v>0</v>
      </c>
      <c r="GA1525" s="416">
        <v>0</v>
      </c>
      <c r="GB1525" s="416">
        <v>0</v>
      </c>
      <c r="GC1525" s="416">
        <v>0</v>
      </c>
      <c r="GD1525" s="416">
        <v>0</v>
      </c>
      <c r="GE1525" s="416">
        <v>0</v>
      </c>
      <c r="GF1525" s="416">
        <v>0</v>
      </c>
      <c r="GG1525" s="416">
        <v>0</v>
      </c>
      <c r="GH1525" s="416">
        <v>0</v>
      </c>
    </row>
    <row r="1526" spans="1:190" x14ac:dyDescent="0.2">
      <c r="A1526" s="150" t="s">
        <v>482</v>
      </c>
      <c r="B1526" s="151" t="s">
        <v>276</v>
      </c>
      <c r="C1526" s="152" t="s">
        <v>69</v>
      </c>
      <c r="D1526" s="404" t="s">
        <v>481</v>
      </c>
      <c r="E1526" s="416">
        <v>0</v>
      </c>
      <c r="F1526" s="416">
        <v>36</v>
      </c>
      <c r="G1526" s="416">
        <v>30</v>
      </c>
      <c r="H1526" s="416">
        <v>54</v>
      </c>
      <c r="I1526" s="416">
        <v>19</v>
      </c>
      <c r="J1526" s="416">
        <v>9</v>
      </c>
      <c r="K1526" s="416">
        <v>3</v>
      </c>
      <c r="L1526" s="416">
        <v>3</v>
      </c>
      <c r="M1526" s="416">
        <v>0</v>
      </c>
      <c r="N1526" s="416">
        <v>154</v>
      </c>
      <c r="O1526" s="416">
        <v>10</v>
      </c>
      <c r="P1526" s="416">
        <v>0</v>
      </c>
      <c r="Q1526" s="416">
        <v>0</v>
      </c>
      <c r="R1526" s="416">
        <v>0</v>
      </c>
      <c r="S1526" s="416">
        <v>0</v>
      </c>
      <c r="T1526" s="416">
        <v>0</v>
      </c>
      <c r="U1526" s="416">
        <v>0</v>
      </c>
      <c r="V1526" s="416">
        <v>0</v>
      </c>
      <c r="W1526" s="416">
        <v>0</v>
      </c>
      <c r="X1526" s="416">
        <v>0</v>
      </c>
      <c r="Y1526" s="416">
        <v>25</v>
      </c>
      <c r="Z1526" s="416">
        <v>0</v>
      </c>
      <c r="AA1526" s="416">
        <v>0</v>
      </c>
      <c r="AB1526" s="416">
        <v>0</v>
      </c>
      <c r="AC1526" s="416">
        <v>0</v>
      </c>
      <c r="AD1526" s="416">
        <v>0</v>
      </c>
      <c r="AE1526" s="416">
        <v>0</v>
      </c>
      <c r="AF1526" s="416">
        <v>0</v>
      </c>
      <c r="AG1526" s="416">
        <v>0</v>
      </c>
      <c r="AH1526" s="416">
        <v>0</v>
      </c>
      <c r="AI1526" s="416">
        <v>50</v>
      </c>
      <c r="AJ1526" s="416">
        <v>0</v>
      </c>
      <c r="AK1526" s="416">
        <v>4</v>
      </c>
      <c r="AL1526" s="416">
        <v>6</v>
      </c>
      <c r="AM1526" s="416">
        <v>0</v>
      </c>
      <c r="AN1526" s="416">
        <v>1</v>
      </c>
      <c r="AO1526" s="416">
        <v>1</v>
      </c>
      <c r="AP1526" s="416">
        <v>0</v>
      </c>
      <c r="AQ1526" s="416">
        <v>0</v>
      </c>
      <c r="AR1526" s="416">
        <v>12</v>
      </c>
      <c r="AS1526" s="416">
        <v>100</v>
      </c>
      <c r="AT1526" s="416">
        <v>66</v>
      </c>
      <c r="AU1526" s="416">
        <v>71</v>
      </c>
      <c r="AV1526" s="416">
        <v>109</v>
      </c>
      <c r="AW1526" s="416">
        <v>35</v>
      </c>
      <c r="AX1526" s="416">
        <v>15</v>
      </c>
      <c r="AY1526" s="416">
        <v>6</v>
      </c>
      <c r="AZ1526" s="416">
        <v>3</v>
      </c>
      <c r="BA1526" s="416">
        <v>0</v>
      </c>
      <c r="BB1526" s="416">
        <v>305</v>
      </c>
      <c r="BC1526" s="416">
        <v>0</v>
      </c>
      <c r="BD1526" s="416">
        <v>0</v>
      </c>
      <c r="BE1526" s="416">
        <v>0</v>
      </c>
      <c r="BF1526" s="416">
        <v>0</v>
      </c>
      <c r="BG1526" s="416">
        <v>0</v>
      </c>
      <c r="BH1526" s="416">
        <v>0</v>
      </c>
      <c r="BI1526" s="416">
        <v>0</v>
      </c>
      <c r="BJ1526" s="416">
        <v>0</v>
      </c>
      <c r="BK1526" s="416">
        <v>0</v>
      </c>
      <c r="BL1526" s="416">
        <v>0</v>
      </c>
      <c r="BM1526" s="416">
        <v>66</v>
      </c>
      <c r="BN1526" s="416">
        <v>75</v>
      </c>
      <c r="BO1526" s="416">
        <v>115</v>
      </c>
      <c r="BP1526" s="416">
        <v>35</v>
      </c>
      <c r="BQ1526" s="416">
        <v>16</v>
      </c>
      <c r="BR1526" s="416">
        <v>7</v>
      </c>
      <c r="BS1526" s="416">
        <v>3</v>
      </c>
      <c r="BT1526" s="416">
        <v>0</v>
      </c>
      <c r="BU1526" s="416">
        <v>317</v>
      </c>
      <c r="BV1526" s="416">
        <v>102</v>
      </c>
      <c r="BW1526" s="416">
        <v>105</v>
      </c>
      <c r="BX1526" s="416">
        <v>169</v>
      </c>
      <c r="BY1526" s="416">
        <v>54</v>
      </c>
      <c r="BZ1526" s="416">
        <v>25</v>
      </c>
      <c r="CA1526" s="416">
        <v>10</v>
      </c>
      <c r="CB1526" s="416">
        <v>6</v>
      </c>
      <c r="CC1526" s="416">
        <v>0</v>
      </c>
      <c r="CD1526" s="416">
        <v>471</v>
      </c>
      <c r="CE1526" s="416">
        <v>10</v>
      </c>
      <c r="CF1526" s="416">
        <v>0</v>
      </c>
      <c r="CG1526" s="416">
        <v>0</v>
      </c>
      <c r="CH1526" s="416">
        <v>0</v>
      </c>
      <c r="CI1526" s="416">
        <v>0</v>
      </c>
      <c r="CJ1526" s="416">
        <v>0</v>
      </c>
      <c r="CK1526" s="416">
        <v>0</v>
      </c>
      <c r="CL1526" s="416">
        <v>0</v>
      </c>
      <c r="CM1526" s="416">
        <v>0</v>
      </c>
      <c r="CN1526" s="416">
        <v>0</v>
      </c>
      <c r="CO1526" s="416">
        <v>25</v>
      </c>
      <c r="CP1526" s="416">
        <v>0</v>
      </c>
      <c r="CQ1526" s="416">
        <v>0</v>
      </c>
      <c r="CR1526" s="416">
        <v>0</v>
      </c>
      <c r="CS1526" s="416">
        <v>0</v>
      </c>
      <c r="CT1526" s="416">
        <v>0</v>
      </c>
      <c r="CU1526" s="416">
        <v>0</v>
      </c>
      <c r="CV1526" s="416">
        <v>0</v>
      </c>
      <c r="CW1526" s="416">
        <v>0</v>
      </c>
      <c r="CX1526" s="416">
        <v>0</v>
      </c>
      <c r="CY1526" s="416">
        <v>50</v>
      </c>
      <c r="CZ1526" s="416">
        <v>5</v>
      </c>
      <c r="DA1526" s="416">
        <v>8</v>
      </c>
      <c r="DB1526" s="416">
        <v>11</v>
      </c>
      <c r="DC1526" s="416">
        <v>3</v>
      </c>
      <c r="DD1526" s="416">
        <v>2</v>
      </c>
      <c r="DE1526" s="416">
        <v>1</v>
      </c>
      <c r="DF1526" s="416">
        <v>3</v>
      </c>
      <c r="DG1526" s="416">
        <v>0</v>
      </c>
      <c r="DH1526" s="416">
        <v>33</v>
      </c>
      <c r="DI1526" s="416">
        <v>0</v>
      </c>
      <c r="DJ1526" s="416">
        <v>0</v>
      </c>
      <c r="DK1526" s="416">
        <v>0</v>
      </c>
      <c r="DL1526" s="416">
        <v>0</v>
      </c>
      <c r="DM1526" s="416">
        <v>0</v>
      </c>
      <c r="DN1526" s="416">
        <v>0</v>
      </c>
      <c r="DO1526" s="416">
        <v>0</v>
      </c>
      <c r="DP1526" s="416">
        <v>0</v>
      </c>
      <c r="DQ1526" s="416">
        <v>0</v>
      </c>
      <c r="DR1526" s="416">
        <v>0</v>
      </c>
      <c r="DS1526" s="416">
        <v>5</v>
      </c>
      <c r="DT1526" s="416">
        <v>8</v>
      </c>
      <c r="DU1526" s="416">
        <v>11</v>
      </c>
      <c r="DV1526" s="416">
        <v>3</v>
      </c>
      <c r="DW1526" s="416">
        <v>2</v>
      </c>
      <c r="DX1526" s="416">
        <v>1</v>
      </c>
      <c r="DY1526" s="416">
        <v>3</v>
      </c>
      <c r="DZ1526" s="416">
        <v>0</v>
      </c>
      <c r="EA1526" s="416">
        <v>33</v>
      </c>
      <c r="EB1526" s="416">
        <v>0</v>
      </c>
      <c r="EC1526" s="416">
        <v>12</v>
      </c>
      <c r="ED1526" s="416">
        <v>17</v>
      </c>
      <c r="EE1526" s="416">
        <v>26</v>
      </c>
      <c r="EF1526" s="416">
        <v>1</v>
      </c>
      <c r="EG1526" s="416">
        <v>2</v>
      </c>
      <c r="EH1526" s="416">
        <v>3</v>
      </c>
      <c r="EI1526" s="416">
        <v>1</v>
      </c>
      <c r="EJ1526" s="416">
        <v>0</v>
      </c>
      <c r="EK1526" s="416">
        <v>62</v>
      </c>
      <c r="EL1526" s="416">
        <v>10</v>
      </c>
      <c r="EM1526" s="416">
        <v>0</v>
      </c>
      <c r="EN1526" s="416">
        <v>0</v>
      </c>
      <c r="EO1526" s="416">
        <v>0</v>
      </c>
      <c r="EP1526" s="416">
        <v>0</v>
      </c>
      <c r="EQ1526" s="416">
        <v>0</v>
      </c>
      <c r="ER1526" s="416">
        <v>0</v>
      </c>
      <c r="ES1526" s="416">
        <v>0</v>
      </c>
      <c r="ET1526" s="416">
        <v>0</v>
      </c>
      <c r="EU1526" s="416">
        <v>0</v>
      </c>
      <c r="EV1526" s="416">
        <v>50</v>
      </c>
      <c r="EW1526" s="416">
        <v>0</v>
      </c>
      <c r="EX1526" s="416">
        <v>0</v>
      </c>
      <c r="EY1526" s="416">
        <v>0</v>
      </c>
      <c r="EZ1526" s="416">
        <v>0</v>
      </c>
      <c r="FA1526" s="416">
        <v>0</v>
      </c>
      <c r="FB1526" s="416">
        <v>0</v>
      </c>
      <c r="FC1526" s="416">
        <v>0</v>
      </c>
      <c r="FD1526" s="416">
        <v>0</v>
      </c>
      <c r="FE1526" s="416">
        <v>0</v>
      </c>
      <c r="FF1526" s="416">
        <v>100</v>
      </c>
      <c r="FG1526" s="416">
        <v>0</v>
      </c>
      <c r="FH1526" s="416">
        <v>0</v>
      </c>
      <c r="FI1526" s="416">
        <v>0</v>
      </c>
      <c r="FJ1526" s="416">
        <v>0</v>
      </c>
      <c r="FK1526" s="416">
        <v>0</v>
      </c>
      <c r="FL1526" s="416">
        <v>0</v>
      </c>
      <c r="FM1526" s="416">
        <v>0</v>
      </c>
      <c r="FN1526" s="416">
        <v>0</v>
      </c>
      <c r="FO1526" s="416">
        <v>0</v>
      </c>
      <c r="FP1526" s="416">
        <v>0</v>
      </c>
      <c r="FQ1526" s="416">
        <v>0</v>
      </c>
      <c r="FR1526" s="416">
        <v>0</v>
      </c>
      <c r="FS1526" s="416">
        <v>0</v>
      </c>
      <c r="FT1526" s="416">
        <v>0</v>
      </c>
      <c r="FU1526" s="416">
        <v>0</v>
      </c>
      <c r="FV1526" s="416">
        <v>0</v>
      </c>
      <c r="FW1526" s="416">
        <v>0</v>
      </c>
      <c r="FX1526" s="416">
        <v>0</v>
      </c>
      <c r="FY1526" s="416">
        <v>0</v>
      </c>
      <c r="FZ1526" s="416">
        <v>12</v>
      </c>
      <c r="GA1526" s="416">
        <v>17</v>
      </c>
      <c r="GB1526" s="416">
        <v>26</v>
      </c>
      <c r="GC1526" s="416">
        <v>1</v>
      </c>
      <c r="GD1526" s="416">
        <v>2</v>
      </c>
      <c r="GE1526" s="416">
        <v>3</v>
      </c>
      <c r="GF1526" s="416">
        <v>1</v>
      </c>
      <c r="GG1526" s="416">
        <v>0</v>
      </c>
      <c r="GH1526" s="416">
        <v>62</v>
      </c>
    </row>
    <row r="1527" spans="1:190" x14ac:dyDescent="0.2">
      <c r="A1527" s="150" t="s">
        <v>484</v>
      </c>
      <c r="B1527" s="151" t="s">
        <v>276</v>
      </c>
      <c r="C1527" s="152" t="s">
        <v>283</v>
      </c>
      <c r="D1527" s="404" t="s">
        <v>483</v>
      </c>
      <c r="E1527" s="416">
        <v>0</v>
      </c>
      <c r="F1527" s="416">
        <v>105</v>
      </c>
      <c r="G1527" s="416">
        <v>114</v>
      </c>
      <c r="H1527" s="416">
        <v>126</v>
      </c>
      <c r="I1527" s="416">
        <v>78</v>
      </c>
      <c r="J1527" s="416">
        <v>85</v>
      </c>
      <c r="K1527" s="416">
        <v>47</v>
      </c>
      <c r="L1527" s="416">
        <v>34</v>
      </c>
      <c r="M1527" s="416">
        <v>10</v>
      </c>
      <c r="N1527" s="416">
        <v>599</v>
      </c>
      <c r="O1527" s="416">
        <v>10</v>
      </c>
      <c r="P1527" s="416">
        <v>0</v>
      </c>
      <c r="Q1527" s="416">
        <v>0</v>
      </c>
      <c r="R1527" s="416">
        <v>0</v>
      </c>
      <c r="S1527" s="416">
        <v>0</v>
      </c>
      <c r="T1527" s="416">
        <v>0</v>
      </c>
      <c r="U1527" s="416">
        <v>0</v>
      </c>
      <c r="V1527" s="416">
        <v>0</v>
      </c>
      <c r="W1527" s="416">
        <v>0</v>
      </c>
      <c r="X1527" s="416">
        <v>0</v>
      </c>
      <c r="Y1527" s="416">
        <v>25</v>
      </c>
      <c r="Z1527" s="416">
        <v>0</v>
      </c>
      <c r="AA1527" s="416">
        <v>0</v>
      </c>
      <c r="AB1527" s="416">
        <v>0</v>
      </c>
      <c r="AC1527" s="416">
        <v>0</v>
      </c>
      <c r="AD1527" s="416">
        <v>0</v>
      </c>
      <c r="AE1527" s="416">
        <v>0</v>
      </c>
      <c r="AF1527" s="416">
        <v>0</v>
      </c>
      <c r="AG1527" s="416">
        <v>0</v>
      </c>
      <c r="AH1527" s="416">
        <v>0</v>
      </c>
      <c r="AI1527" s="416">
        <v>50</v>
      </c>
      <c r="AJ1527" s="416">
        <v>0</v>
      </c>
      <c r="AK1527" s="416">
        <v>0</v>
      </c>
      <c r="AL1527" s="416">
        <v>0</v>
      </c>
      <c r="AM1527" s="416">
        <v>0</v>
      </c>
      <c r="AN1527" s="416">
        <v>0</v>
      </c>
      <c r="AO1527" s="416">
        <v>0</v>
      </c>
      <c r="AP1527" s="416">
        <v>0</v>
      </c>
      <c r="AQ1527" s="416">
        <v>0</v>
      </c>
      <c r="AR1527" s="416">
        <v>0</v>
      </c>
      <c r="AS1527" s="416">
        <v>100</v>
      </c>
      <c r="AT1527" s="416">
        <v>16</v>
      </c>
      <c r="AU1527" s="416">
        <v>12</v>
      </c>
      <c r="AV1527" s="416">
        <v>10</v>
      </c>
      <c r="AW1527" s="416">
        <v>5</v>
      </c>
      <c r="AX1527" s="416">
        <v>6</v>
      </c>
      <c r="AY1527" s="416">
        <v>1</v>
      </c>
      <c r="AZ1527" s="416">
        <v>3</v>
      </c>
      <c r="BA1527" s="416">
        <v>1</v>
      </c>
      <c r="BB1527" s="416">
        <v>54</v>
      </c>
      <c r="BC1527" s="416">
        <v>40</v>
      </c>
      <c r="BD1527" s="416">
        <v>158</v>
      </c>
      <c r="BE1527" s="416">
        <v>219</v>
      </c>
      <c r="BF1527" s="416">
        <v>188</v>
      </c>
      <c r="BG1527" s="416">
        <v>113</v>
      </c>
      <c r="BH1527" s="416">
        <v>123</v>
      </c>
      <c r="BI1527" s="416">
        <v>70</v>
      </c>
      <c r="BJ1527" s="416">
        <v>62</v>
      </c>
      <c r="BK1527" s="416">
        <v>5</v>
      </c>
      <c r="BL1527" s="416">
        <v>938</v>
      </c>
      <c r="BM1527" s="416">
        <v>174</v>
      </c>
      <c r="BN1527" s="416">
        <v>231</v>
      </c>
      <c r="BO1527" s="416">
        <v>198</v>
      </c>
      <c r="BP1527" s="416">
        <v>118</v>
      </c>
      <c r="BQ1527" s="416">
        <v>129</v>
      </c>
      <c r="BR1527" s="416">
        <v>71</v>
      </c>
      <c r="BS1527" s="416">
        <v>65</v>
      </c>
      <c r="BT1527" s="416">
        <v>6</v>
      </c>
      <c r="BU1527" s="416">
        <v>992</v>
      </c>
      <c r="BV1527" s="416">
        <v>279</v>
      </c>
      <c r="BW1527" s="416">
        <v>345</v>
      </c>
      <c r="BX1527" s="416">
        <v>324</v>
      </c>
      <c r="BY1527" s="416">
        <v>196</v>
      </c>
      <c r="BZ1527" s="416">
        <v>214</v>
      </c>
      <c r="CA1527" s="416">
        <v>118</v>
      </c>
      <c r="CB1527" s="416">
        <v>99</v>
      </c>
      <c r="CC1527" s="416">
        <v>16</v>
      </c>
      <c r="CD1527" s="416">
        <v>1591</v>
      </c>
      <c r="CE1527" s="416">
        <v>10</v>
      </c>
      <c r="CF1527" s="416">
        <v>0</v>
      </c>
      <c r="CG1527" s="416">
        <v>0</v>
      </c>
      <c r="CH1527" s="416">
        <v>0</v>
      </c>
      <c r="CI1527" s="416">
        <v>0</v>
      </c>
      <c r="CJ1527" s="416">
        <v>0</v>
      </c>
      <c r="CK1527" s="416">
        <v>0</v>
      </c>
      <c r="CL1527" s="416">
        <v>0</v>
      </c>
      <c r="CM1527" s="416">
        <v>0</v>
      </c>
      <c r="CN1527" s="416">
        <v>0</v>
      </c>
      <c r="CO1527" s="416">
        <v>25</v>
      </c>
      <c r="CP1527" s="416">
        <v>49</v>
      </c>
      <c r="CQ1527" s="416">
        <v>49</v>
      </c>
      <c r="CR1527" s="416">
        <v>54</v>
      </c>
      <c r="CS1527" s="416">
        <v>49</v>
      </c>
      <c r="CT1527" s="416">
        <v>31</v>
      </c>
      <c r="CU1527" s="416">
        <v>13</v>
      </c>
      <c r="CV1527" s="416">
        <v>11</v>
      </c>
      <c r="CW1527" s="416">
        <v>8</v>
      </c>
      <c r="CX1527" s="416">
        <v>264</v>
      </c>
      <c r="CY1527" s="416">
        <v>50</v>
      </c>
      <c r="CZ1527" s="416">
        <v>0</v>
      </c>
      <c r="DA1527" s="416">
        <v>0</v>
      </c>
      <c r="DB1527" s="416">
        <v>0</v>
      </c>
      <c r="DC1527" s="416">
        <v>0</v>
      </c>
      <c r="DD1527" s="416">
        <v>0</v>
      </c>
      <c r="DE1527" s="416">
        <v>0</v>
      </c>
      <c r="DF1527" s="416">
        <v>0</v>
      </c>
      <c r="DG1527" s="416">
        <v>0</v>
      </c>
      <c r="DH1527" s="416">
        <v>0</v>
      </c>
      <c r="DI1527" s="416">
        <v>0</v>
      </c>
      <c r="DJ1527" s="416">
        <v>0</v>
      </c>
      <c r="DK1527" s="416">
        <v>0</v>
      </c>
      <c r="DL1527" s="416">
        <v>0</v>
      </c>
      <c r="DM1527" s="416">
        <v>0</v>
      </c>
      <c r="DN1527" s="416">
        <v>0</v>
      </c>
      <c r="DO1527" s="416">
        <v>0</v>
      </c>
      <c r="DP1527" s="416">
        <v>0</v>
      </c>
      <c r="DQ1527" s="416">
        <v>0</v>
      </c>
      <c r="DR1527" s="416">
        <v>0</v>
      </c>
      <c r="DS1527" s="416">
        <v>49</v>
      </c>
      <c r="DT1527" s="416">
        <v>49</v>
      </c>
      <c r="DU1527" s="416">
        <v>54</v>
      </c>
      <c r="DV1527" s="416">
        <v>49</v>
      </c>
      <c r="DW1527" s="416">
        <v>31</v>
      </c>
      <c r="DX1527" s="416">
        <v>13</v>
      </c>
      <c r="DY1527" s="416">
        <v>11</v>
      </c>
      <c r="DZ1527" s="416">
        <v>8</v>
      </c>
      <c r="EA1527" s="416">
        <v>264</v>
      </c>
      <c r="EB1527" s="416">
        <v>0</v>
      </c>
      <c r="EC1527" s="416">
        <v>89</v>
      </c>
      <c r="ED1527" s="416">
        <v>112</v>
      </c>
      <c r="EE1527" s="416">
        <v>153</v>
      </c>
      <c r="EF1527" s="416">
        <v>114</v>
      </c>
      <c r="EG1527" s="416">
        <v>98</v>
      </c>
      <c r="EH1527" s="416">
        <v>54</v>
      </c>
      <c r="EI1527" s="416">
        <v>50</v>
      </c>
      <c r="EJ1527" s="416">
        <v>6</v>
      </c>
      <c r="EK1527" s="416">
        <v>676</v>
      </c>
      <c r="EL1527" s="416">
        <v>10</v>
      </c>
      <c r="EM1527" s="416">
        <v>0</v>
      </c>
      <c r="EN1527" s="416">
        <v>0</v>
      </c>
      <c r="EO1527" s="416">
        <v>0</v>
      </c>
      <c r="EP1527" s="416">
        <v>0</v>
      </c>
      <c r="EQ1527" s="416">
        <v>0</v>
      </c>
      <c r="ER1527" s="416">
        <v>0</v>
      </c>
      <c r="ES1527" s="416">
        <v>0</v>
      </c>
      <c r="ET1527" s="416">
        <v>0</v>
      </c>
      <c r="EU1527" s="416">
        <v>0</v>
      </c>
      <c r="EV1527" s="416">
        <v>50</v>
      </c>
      <c r="EW1527" s="416">
        <v>0</v>
      </c>
      <c r="EX1527" s="416">
        <v>0</v>
      </c>
      <c r="EY1527" s="416">
        <v>0</v>
      </c>
      <c r="EZ1527" s="416">
        <v>0</v>
      </c>
      <c r="FA1527" s="416">
        <v>0</v>
      </c>
      <c r="FB1527" s="416">
        <v>0</v>
      </c>
      <c r="FC1527" s="416">
        <v>0</v>
      </c>
      <c r="FD1527" s="416">
        <v>0</v>
      </c>
      <c r="FE1527" s="416">
        <v>0</v>
      </c>
      <c r="FF1527" s="416">
        <v>100</v>
      </c>
      <c r="FG1527" s="416">
        <v>0</v>
      </c>
      <c r="FH1527" s="416">
        <v>0</v>
      </c>
      <c r="FI1527" s="416">
        <v>0</v>
      </c>
      <c r="FJ1527" s="416">
        <v>0</v>
      </c>
      <c r="FK1527" s="416">
        <v>0</v>
      </c>
      <c r="FL1527" s="416">
        <v>0</v>
      </c>
      <c r="FM1527" s="416">
        <v>0</v>
      </c>
      <c r="FN1527" s="416">
        <v>0</v>
      </c>
      <c r="FO1527" s="416">
        <v>0</v>
      </c>
      <c r="FP1527" s="416">
        <v>0</v>
      </c>
      <c r="FQ1527" s="416">
        <v>0</v>
      </c>
      <c r="FR1527" s="416">
        <v>0</v>
      </c>
      <c r="FS1527" s="416">
        <v>0</v>
      </c>
      <c r="FT1527" s="416">
        <v>0</v>
      </c>
      <c r="FU1527" s="416">
        <v>0</v>
      </c>
      <c r="FV1527" s="416">
        <v>0</v>
      </c>
      <c r="FW1527" s="416">
        <v>0</v>
      </c>
      <c r="FX1527" s="416">
        <v>0</v>
      </c>
      <c r="FY1527" s="416">
        <v>0</v>
      </c>
      <c r="FZ1527" s="416">
        <v>89</v>
      </c>
      <c r="GA1527" s="416">
        <v>112</v>
      </c>
      <c r="GB1527" s="416">
        <v>153</v>
      </c>
      <c r="GC1527" s="416">
        <v>114</v>
      </c>
      <c r="GD1527" s="416">
        <v>98</v>
      </c>
      <c r="GE1527" s="416">
        <v>54</v>
      </c>
      <c r="GF1527" s="416">
        <v>50</v>
      </c>
      <c r="GG1527" s="416">
        <v>6</v>
      </c>
      <c r="GH1527" s="416">
        <v>676</v>
      </c>
    </row>
    <row r="1528" spans="1:190" x14ac:dyDescent="0.2">
      <c r="A1528" s="150" t="s">
        <v>486</v>
      </c>
      <c r="B1528" s="151" t="s">
        <v>280</v>
      </c>
      <c r="C1528" s="152" t="s">
        <v>128</v>
      </c>
      <c r="D1528" s="404" t="s">
        <v>485</v>
      </c>
      <c r="E1528" s="416">
        <v>0</v>
      </c>
      <c r="F1528" s="416">
        <v>9</v>
      </c>
      <c r="G1528" s="416">
        <v>20</v>
      </c>
      <c r="H1528" s="416">
        <v>125</v>
      </c>
      <c r="I1528" s="416">
        <v>112</v>
      </c>
      <c r="J1528" s="416">
        <v>63</v>
      </c>
      <c r="K1528" s="416">
        <v>24</v>
      </c>
      <c r="L1528" s="416">
        <v>19</v>
      </c>
      <c r="M1528" s="416">
        <v>14</v>
      </c>
      <c r="N1528" s="416">
        <v>386</v>
      </c>
      <c r="O1528" s="416">
        <v>10</v>
      </c>
      <c r="P1528" s="416">
        <v>0</v>
      </c>
      <c r="Q1528" s="416">
        <v>0</v>
      </c>
      <c r="R1528" s="416">
        <v>0</v>
      </c>
      <c r="S1528" s="416">
        <v>0</v>
      </c>
      <c r="T1528" s="416">
        <v>0</v>
      </c>
      <c r="U1528" s="416">
        <v>0</v>
      </c>
      <c r="V1528" s="416">
        <v>0</v>
      </c>
      <c r="W1528" s="416">
        <v>0</v>
      </c>
      <c r="X1528" s="416">
        <v>0</v>
      </c>
      <c r="Y1528" s="416">
        <v>25</v>
      </c>
      <c r="Z1528" s="416">
        <v>0</v>
      </c>
      <c r="AA1528" s="416">
        <v>0</v>
      </c>
      <c r="AB1528" s="416">
        <v>0</v>
      </c>
      <c r="AC1528" s="416">
        <v>0</v>
      </c>
      <c r="AD1528" s="416">
        <v>0</v>
      </c>
      <c r="AE1528" s="416">
        <v>0</v>
      </c>
      <c r="AF1528" s="416">
        <v>0</v>
      </c>
      <c r="AG1528" s="416">
        <v>0</v>
      </c>
      <c r="AH1528" s="416">
        <v>0</v>
      </c>
      <c r="AI1528" s="416">
        <v>50</v>
      </c>
      <c r="AJ1528" s="416">
        <v>0</v>
      </c>
      <c r="AK1528" s="416">
        <v>0</v>
      </c>
      <c r="AL1528" s="416">
        <v>0</v>
      </c>
      <c r="AM1528" s="416">
        <v>0</v>
      </c>
      <c r="AN1528" s="416">
        <v>0</v>
      </c>
      <c r="AO1528" s="416">
        <v>0</v>
      </c>
      <c r="AP1528" s="416">
        <v>0</v>
      </c>
      <c r="AQ1528" s="416">
        <v>0</v>
      </c>
      <c r="AR1528" s="416">
        <v>0</v>
      </c>
      <c r="AS1528" s="416">
        <v>100</v>
      </c>
      <c r="AT1528" s="416">
        <v>0</v>
      </c>
      <c r="AU1528" s="416">
        <v>0</v>
      </c>
      <c r="AV1528" s="416">
        <v>0</v>
      </c>
      <c r="AW1528" s="416">
        <v>0</v>
      </c>
      <c r="AX1528" s="416">
        <v>0</v>
      </c>
      <c r="AY1528" s="416">
        <v>0</v>
      </c>
      <c r="AZ1528" s="416">
        <v>0</v>
      </c>
      <c r="BA1528" s="416">
        <v>0</v>
      </c>
      <c r="BB1528" s="416">
        <v>0</v>
      </c>
      <c r="BC1528" s="416">
        <v>0</v>
      </c>
      <c r="BD1528" s="416">
        <v>0</v>
      </c>
      <c r="BE1528" s="416">
        <v>0</v>
      </c>
      <c r="BF1528" s="416">
        <v>0</v>
      </c>
      <c r="BG1528" s="416">
        <v>0</v>
      </c>
      <c r="BH1528" s="416">
        <v>0</v>
      </c>
      <c r="BI1528" s="416">
        <v>0</v>
      </c>
      <c r="BJ1528" s="416">
        <v>0</v>
      </c>
      <c r="BK1528" s="416">
        <v>0</v>
      </c>
      <c r="BL1528" s="416">
        <v>0</v>
      </c>
      <c r="BM1528" s="416">
        <v>0</v>
      </c>
      <c r="BN1528" s="416">
        <v>0</v>
      </c>
      <c r="BO1528" s="416">
        <v>0</v>
      </c>
      <c r="BP1528" s="416">
        <v>0</v>
      </c>
      <c r="BQ1528" s="416">
        <v>0</v>
      </c>
      <c r="BR1528" s="416">
        <v>0</v>
      </c>
      <c r="BS1528" s="416">
        <v>0</v>
      </c>
      <c r="BT1528" s="416">
        <v>0</v>
      </c>
      <c r="BU1528" s="416">
        <v>0</v>
      </c>
      <c r="BV1528" s="416">
        <v>9</v>
      </c>
      <c r="BW1528" s="416">
        <v>20</v>
      </c>
      <c r="BX1528" s="416">
        <v>125</v>
      </c>
      <c r="BY1528" s="416">
        <v>112</v>
      </c>
      <c r="BZ1528" s="416">
        <v>63</v>
      </c>
      <c r="CA1528" s="416">
        <v>24</v>
      </c>
      <c r="CB1528" s="416">
        <v>19</v>
      </c>
      <c r="CC1528" s="416">
        <v>14</v>
      </c>
      <c r="CD1528" s="416">
        <v>386</v>
      </c>
      <c r="CE1528" s="416">
        <v>10</v>
      </c>
      <c r="CF1528" s="416">
        <v>0</v>
      </c>
      <c r="CG1528" s="416">
        <v>0</v>
      </c>
      <c r="CH1528" s="416">
        <v>0</v>
      </c>
      <c r="CI1528" s="416">
        <v>0</v>
      </c>
      <c r="CJ1528" s="416">
        <v>0</v>
      </c>
      <c r="CK1528" s="416">
        <v>0</v>
      </c>
      <c r="CL1528" s="416">
        <v>0</v>
      </c>
      <c r="CM1528" s="416">
        <v>0</v>
      </c>
      <c r="CN1528" s="416">
        <v>0</v>
      </c>
      <c r="CO1528" s="416">
        <v>25</v>
      </c>
      <c r="CP1528" s="416">
        <v>0</v>
      </c>
      <c r="CQ1528" s="416">
        <v>0</v>
      </c>
      <c r="CR1528" s="416">
        <v>0</v>
      </c>
      <c r="CS1528" s="416">
        <v>0</v>
      </c>
      <c r="CT1528" s="416">
        <v>0</v>
      </c>
      <c r="CU1528" s="416">
        <v>0</v>
      </c>
      <c r="CV1528" s="416">
        <v>0</v>
      </c>
      <c r="CW1528" s="416">
        <v>0</v>
      </c>
      <c r="CX1528" s="416">
        <v>0</v>
      </c>
      <c r="CY1528" s="416">
        <v>50</v>
      </c>
      <c r="CZ1528" s="416">
        <v>2</v>
      </c>
      <c r="DA1528" s="416">
        <v>0</v>
      </c>
      <c r="DB1528" s="416">
        <v>11</v>
      </c>
      <c r="DC1528" s="416">
        <v>14</v>
      </c>
      <c r="DD1528" s="416">
        <v>13</v>
      </c>
      <c r="DE1528" s="416">
        <v>3</v>
      </c>
      <c r="DF1528" s="416">
        <v>3</v>
      </c>
      <c r="DG1528" s="416">
        <v>1</v>
      </c>
      <c r="DH1528" s="416">
        <v>47</v>
      </c>
      <c r="DI1528" s="416">
        <v>0</v>
      </c>
      <c r="DJ1528" s="416">
        <v>0</v>
      </c>
      <c r="DK1528" s="416">
        <v>0</v>
      </c>
      <c r="DL1528" s="416">
        <v>0</v>
      </c>
      <c r="DM1528" s="416">
        <v>0</v>
      </c>
      <c r="DN1528" s="416">
        <v>0</v>
      </c>
      <c r="DO1528" s="416">
        <v>0</v>
      </c>
      <c r="DP1528" s="416">
        <v>0</v>
      </c>
      <c r="DQ1528" s="416">
        <v>0</v>
      </c>
      <c r="DR1528" s="416">
        <v>0</v>
      </c>
      <c r="DS1528" s="416">
        <v>2</v>
      </c>
      <c r="DT1528" s="416">
        <v>0</v>
      </c>
      <c r="DU1528" s="416">
        <v>11</v>
      </c>
      <c r="DV1528" s="416">
        <v>14</v>
      </c>
      <c r="DW1528" s="416">
        <v>13</v>
      </c>
      <c r="DX1528" s="416">
        <v>3</v>
      </c>
      <c r="DY1528" s="416">
        <v>3</v>
      </c>
      <c r="DZ1528" s="416">
        <v>1</v>
      </c>
      <c r="EA1528" s="416">
        <v>47</v>
      </c>
      <c r="EB1528" s="416">
        <v>0</v>
      </c>
      <c r="EC1528" s="416">
        <v>0</v>
      </c>
      <c r="ED1528" s="416">
        <v>0</v>
      </c>
      <c r="EE1528" s="416">
        <v>0</v>
      </c>
      <c r="EF1528" s="416">
        <v>1</v>
      </c>
      <c r="EG1528" s="416">
        <v>1</v>
      </c>
      <c r="EH1528" s="416">
        <v>0</v>
      </c>
      <c r="EI1528" s="416">
        <v>0</v>
      </c>
      <c r="EJ1528" s="416">
        <v>0</v>
      </c>
      <c r="EK1528" s="416">
        <v>2</v>
      </c>
      <c r="EL1528" s="416">
        <v>10</v>
      </c>
      <c r="EM1528" s="416">
        <v>0</v>
      </c>
      <c r="EN1528" s="416">
        <v>0</v>
      </c>
      <c r="EO1528" s="416">
        <v>0</v>
      </c>
      <c r="EP1528" s="416">
        <v>0</v>
      </c>
      <c r="EQ1528" s="416">
        <v>0</v>
      </c>
      <c r="ER1528" s="416">
        <v>0</v>
      </c>
      <c r="ES1528" s="416">
        <v>0</v>
      </c>
      <c r="ET1528" s="416">
        <v>0</v>
      </c>
      <c r="EU1528" s="416">
        <v>0</v>
      </c>
      <c r="EV1528" s="416">
        <v>50</v>
      </c>
      <c r="EW1528" s="416">
        <v>0</v>
      </c>
      <c r="EX1528" s="416">
        <v>0</v>
      </c>
      <c r="EY1528" s="416">
        <v>0</v>
      </c>
      <c r="EZ1528" s="416">
        <v>0</v>
      </c>
      <c r="FA1528" s="416">
        <v>0</v>
      </c>
      <c r="FB1528" s="416">
        <v>0</v>
      </c>
      <c r="FC1528" s="416">
        <v>0</v>
      </c>
      <c r="FD1528" s="416">
        <v>0</v>
      </c>
      <c r="FE1528" s="416">
        <v>0</v>
      </c>
      <c r="FF1528" s="416">
        <v>100</v>
      </c>
      <c r="FG1528" s="416">
        <v>0</v>
      </c>
      <c r="FH1528" s="416">
        <v>0</v>
      </c>
      <c r="FI1528" s="416">
        <v>0</v>
      </c>
      <c r="FJ1528" s="416">
        <v>0</v>
      </c>
      <c r="FK1528" s="416">
        <v>0</v>
      </c>
      <c r="FL1528" s="416">
        <v>0</v>
      </c>
      <c r="FM1528" s="416">
        <v>0</v>
      </c>
      <c r="FN1528" s="416">
        <v>0</v>
      </c>
      <c r="FO1528" s="416">
        <v>0</v>
      </c>
      <c r="FP1528" s="416">
        <v>0</v>
      </c>
      <c r="FQ1528" s="416">
        <v>0</v>
      </c>
      <c r="FR1528" s="416">
        <v>0</v>
      </c>
      <c r="FS1528" s="416">
        <v>0</v>
      </c>
      <c r="FT1528" s="416">
        <v>0</v>
      </c>
      <c r="FU1528" s="416">
        <v>0</v>
      </c>
      <c r="FV1528" s="416">
        <v>0</v>
      </c>
      <c r="FW1528" s="416">
        <v>0</v>
      </c>
      <c r="FX1528" s="416">
        <v>0</v>
      </c>
      <c r="FY1528" s="416">
        <v>0</v>
      </c>
      <c r="FZ1528" s="416">
        <v>0</v>
      </c>
      <c r="GA1528" s="416">
        <v>0</v>
      </c>
      <c r="GB1528" s="416">
        <v>0</v>
      </c>
      <c r="GC1528" s="416">
        <v>1</v>
      </c>
      <c r="GD1528" s="416">
        <v>1</v>
      </c>
      <c r="GE1528" s="416">
        <v>0</v>
      </c>
      <c r="GF1528" s="416">
        <v>0</v>
      </c>
      <c r="GG1528" s="416">
        <v>0</v>
      </c>
      <c r="GH1528" s="416">
        <v>2</v>
      </c>
    </row>
    <row r="1529" spans="1:190" x14ac:dyDescent="0.2">
      <c r="A1529" s="150" t="s">
        <v>488</v>
      </c>
      <c r="B1529" s="151" t="s">
        <v>276</v>
      </c>
      <c r="C1529" s="152" t="s">
        <v>277</v>
      </c>
      <c r="D1529" s="404" t="s">
        <v>487</v>
      </c>
      <c r="E1529" s="416">
        <v>0</v>
      </c>
      <c r="F1529" s="416">
        <v>30</v>
      </c>
      <c r="G1529" s="416">
        <v>64</v>
      </c>
      <c r="H1529" s="416">
        <v>114</v>
      </c>
      <c r="I1529" s="416">
        <v>87</v>
      </c>
      <c r="J1529" s="416">
        <v>58</v>
      </c>
      <c r="K1529" s="416">
        <v>34</v>
      </c>
      <c r="L1529" s="416">
        <v>33</v>
      </c>
      <c r="M1529" s="416">
        <v>4</v>
      </c>
      <c r="N1529" s="416">
        <v>424</v>
      </c>
      <c r="O1529" s="416">
        <v>10</v>
      </c>
      <c r="P1529" s="416">
        <v>0</v>
      </c>
      <c r="Q1529" s="416">
        <v>0</v>
      </c>
      <c r="R1529" s="416">
        <v>0</v>
      </c>
      <c r="S1529" s="416">
        <v>0</v>
      </c>
      <c r="T1529" s="416">
        <v>0</v>
      </c>
      <c r="U1529" s="416">
        <v>0</v>
      </c>
      <c r="V1529" s="416">
        <v>0</v>
      </c>
      <c r="W1529" s="416">
        <v>0</v>
      </c>
      <c r="X1529" s="416">
        <v>0</v>
      </c>
      <c r="Y1529" s="416">
        <v>25</v>
      </c>
      <c r="Z1529" s="416">
        <v>0</v>
      </c>
      <c r="AA1529" s="416">
        <v>0</v>
      </c>
      <c r="AB1529" s="416">
        <v>0</v>
      </c>
      <c r="AC1529" s="416">
        <v>0</v>
      </c>
      <c r="AD1529" s="416">
        <v>0</v>
      </c>
      <c r="AE1529" s="416">
        <v>0</v>
      </c>
      <c r="AF1529" s="416">
        <v>0</v>
      </c>
      <c r="AG1529" s="416">
        <v>0</v>
      </c>
      <c r="AH1529" s="416">
        <v>0</v>
      </c>
      <c r="AI1529" s="416">
        <v>50</v>
      </c>
      <c r="AJ1529" s="416">
        <v>0</v>
      </c>
      <c r="AK1529" s="416">
        <v>0</v>
      </c>
      <c r="AL1529" s="416">
        <v>0</v>
      </c>
      <c r="AM1529" s="416">
        <v>0</v>
      </c>
      <c r="AN1529" s="416">
        <v>0</v>
      </c>
      <c r="AO1529" s="416">
        <v>0</v>
      </c>
      <c r="AP1529" s="416">
        <v>0</v>
      </c>
      <c r="AQ1529" s="416">
        <v>0</v>
      </c>
      <c r="AR1529" s="416">
        <v>0</v>
      </c>
      <c r="AS1529" s="416">
        <v>100</v>
      </c>
      <c r="AT1529" s="416">
        <v>0</v>
      </c>
      <c r="AU1529" s="416">
        <v>0</v>
      </c>
      <c r="AV1529" s="416">
        <v>0</v>
      </c>
      <c r="AW1529" s="416">
        <v>0</v>
      </c>
      <c r="AX1529" s="416">
        <v>0</v>
      </c>
      <c r="AY1529" s="416">
        <v>0</v>
      </c>
      <c r="AZ1529" s="416">
        <v>0</v>
      </c>
      <c r="BA1529" s="416">
        <v>0</v>
      </c>
      <c r="BB1529" s="416">
        <v>0</v>
      </c>
      <c r="BC1529" s="416">
        <v>0</v>
      </c>
      <c r="BD1529" s="416">
        <v>0</v>
      </c>
      <c r="BE1529" s="416">
        <v>0</v>
      </c>
      <c r="BF1529" s="416">
        <v>0</v>
      </c>
      <c r="BG1529" s="416">
        <v>0</v>
      </c>
      <c r="BH1529" s="416">
        <v>0</v>
      </c>
      <c r="BI1529" s="416">
        <v>0</v>
      </c>
      <c r="BJ1529" s="416">
        <v>0</v>
      </c>
      <c r="BK1529" s="416">
        <v>0</v>
      </c>
      <c r="BL1529" s="416">
        <v>0</v>
      </c>
      <c r="BM1529" s="416">
        <v>0</v>
      </c>
      <c r="BN1529" s="416">
        <v>0</v>
      </c>
      <c r="BO1529" s="416">
        <v>0</v>
      </c>
      <c r="BP1529" s="416">
        <v>0</v>
      </c>
      <c r="BQ1529" s="416">
        <v>0</v>
      </c>
      <c r="BR1529" s="416">
        <v>0</v>
      </c>
      <c r="BS1529" s="416">
        <v>0</v>
      </c>
      <c r="BT1529" s="416">
        <v>0</v>
      </c>
      <c r="BU1529" s="416">
        <v>0</v>
      </c>
      <c r="BV1529" s="416">
        <v>30</v>
      </c>
      <c r="BW1529" s="416">
        <v>64</v>
      </c>
      <c r="BX1529" s="416">
        <v>114</v>
      </c>
      <c r="BY1529" s="416">
        <v>87</v>
      </c>
      <c r="BZ1529" s="416">
        <v>58</v>
      </c>
      <c r="CA1529" s="416">
        <v>34</v>
      </c>
      <c r="CB1529" s="416">
        <v>33</v>
      </c>
      <c r="CC1529" s="416">
        <v>4</v>
      </c>
      <c r="CD1529" s="416">
        <v>424</v>
      </c>
      <c r="CE1529" s="416">
        <v>10</v>
      </c>
      <c r="CF1529" s="416">
        <v>0</v>
      </c>
      <c r="CG1529" s="416">
        <v>0</v>
      </c>
      <c r="CH1529" s="416">
        <v>0</v>
      </c>
      <c r="CI1529" s="416">
        <v>0</v>
      </c>
      <c r="CJ1529" s="416">
        <v>0</v>
      </c>
      <c r="CK1529" s="416">
        <v>0</v>
      </c>
      <c r="CL1529" s="416">
        <v>0</v>
      </c>
      <c r="CM1529" s="416">
        <v>0</v>
      </c>
      <c r="CN1529" s="416">
        <v>0</v>
      </c>
      <c r="CO1529" s="416">
        <v>25</v>
      </c>
      <c r="CP1529" s="416">
        <v>0</v>
      </c>
      <c r="CQ1529" s="416">
        <v>0</v>
      </c>
      <c r="CR1529" s="416">
        <v>0</v>
      </c>
      <c r="CS1529" s="416">
        <v>0</v>
      </c>
      <c r="CT1529" s="416">
        <v>0</v>
      </c>
      <c r="CU1529" s="416">
        <v>0</v>
      </c>
      <c r="CV1529" s="416">
        <v>0</v>
      </c>
      <c r="CW1529" s="416">
        <v>0</v>
      </c>
      <c r="CX1529" s="416">
        <v>0</v>
      </c>
      <c r="CY1529" s="416">
        <v>50</v>
      </c>
      <c r="CZ1529" s="416">
        <v>2</v>
      </c>
      <c r="DA1529" s="416">
        <v>13</v>
      </c>
      <c r="DB1529" s="416">
        <v>2</v>
      </c>
      <c r="DC1529" s="416">
        <v>2</v>
      </c>
      <c r="DD1529" s="416">
        <v>2</v>
      </c>
      <c r="DE1529" s="416">
        <v>1</v>
      </c>
      <c r="DF1529" s="416">
        <v>1</v>
      </c>
      <c r="DG1529" s="416">
        <v>0</v>
      </c>
      <c r="DH1529" s="416">
        <v>23</v>
      </c>
      <c r="DI1529" s="416">
        <v>0</v>
      </c>
      <c r="DJ1529" s="416">
        <v>0</v>
      </c>
      <c r="DK1529" s="416">
        <v>0</v>
      </c>
      <c r="DL1529" s="416">
        <v>0</v>
      </c>
      <c r="DM1529" s="416">
        <v>0</v>
      </c>
      <c r="DN1529" s="416">
        <v>0</v>
      </c>
      <c r="DO1529" s="416">
        <v>0</v>
      </c>
      <c r="DP1529" s="416">
        <v>0</v>
      </c>
      <c r="DQ1529" s="416">
        <v>0</v>
      </c>
      <c r="DR1529" s="416">
        <v>0</v>
      </c>
      <c r="DS1529" s="416">
        <v>2</v>
      </c>
      <c r="DT1529" s="416">
        <v>13</v>
      </c>
      <c r="DU1529" s="416">
        <v>2</v>
      </c>
      <c r="DV1529" s="416">
        <v>2</v>
      </c>
      <c r="DW1529" s="416">
        <v>2</v>
      </c>
      <c r="DX1529" s="416">
        <v>1</v>
      </c>
      <c r="DY1529" s="416">
        <v>1</v>
      </c>
      <c r="DZ1529" s="416">
        <v>0</v>
      </c>
      <c r="EA1529" s="416">
        <v>23</v>
      </c>
      <c r="EB1529" s="416">
        <v>0</v>
      </c>
      <c r="EC1529" s="416">
        <v>14</v>
      </c>
      <c r="ED1529" s="416">
        <v>7</v>
      </c>
      <c r="EE1529" s="416">
        <v>22</v>
      </c>
      <c r="EF1529" s="416">
        <v>21</v>
      </c>
      <c r="EG1529" s="416">
        <v>21</v>
      </c>
      <c r="EH1529" s="416">
        <v>13</v>
      </c>
      <c r="EI1529" s="416">
        <v>17</v>
      </c>
      <c r="EJ1529" s="416">
        <v>2</v>
      </c>
      <c r="EK1529" s="416">
        <v>117</v>
      </c>
      <c r="EL1529" s="416">
        <v>10</v>
      </c>
      <c r="EM1529" s="416">
        <v>0</v>
      </c>
      <c r="EN1529" s="416">
        <v>0</v>
      </c>
      <c r="EO1529" s="416">
        <v>0</v>
      </c>
      <c r="EP1529" s="416">
        <v>0</v>
      </c>
      <c r="EQ1529" s="416">
        <v>0</v>
      </c>
      <c r="ER1529" s="416">
        <v>0</v>
      </c>
      <c r="ES1529" s="416">
        <v>0</v>
      </c>
      <c r="ET1529" s="416">
        <v>0</v>
      </c>
      <c r="EU1529" s="416">
        <v>0</v>
      </c>
      <c r="EV1529" s="416">
        <v>50</v>
      </c>
      <c r="EW1529" s="416">
        <v>0</v>
      </c>
      <c r="EX1529" s="416">
        <v>1</v>
      </c>
      <c r="EY1529" s="416">
        <v>1</v>
      </c>
      <c r="EZ1529" s="416">
        <v>1</v>
      </c>
      <c r="FA1529" s="416">
        <v>0</v>
      </c>
      <c r="FB1529" s="416">
        <v>0</v>
      </c>
      <c r="FC1529" s="416">
        <v>0</v>
      </c>
      <c r="FD1529" s="416">
        <v>0</v>
      </c>
      <c r="FE1529" s="416">
        <v>3</v>
      </c>
      <c r="FF1529" s="416">
        <v>100</v>
      </c>
      <c r="FG1529" s="416">
        <v>0</v>
      </c>
      <c r="FH1529" s="416">
        <v>0</v>
      </c>
      <c r="FI1529" s="416">
        <v>0</v>
      </c>
      <c r="FJ1529" s="416">
        <v>0</v>
      </c>
      <c r="FK1529" s="416">
        <v>0</v>
      </c>
      <c r="FL1529" s="416">
        <v>0</v>
      </c>
      <c r="FM1529" s="416">
        <v>0</v>
      </c>
      <c r="FN1529" s="416">
        <v>0</v>
      </c>
      <c r="FO1529" s="416">
        <v>0</v>
      </c>
      <c r="FP1529" s="416">
        <v>0</v>
      </c>
      <c r="FQ1529" s="416">
        <v>0</v>
      </c>
      <c r="FR1529" s="416">
        <v>0</v>
      </c>
      <c r="FS1529" s="416">
        <v>0</v>
      </c>
      <c r="FT1529" s="416">
        <v>0</v>
      </c>
      <c r="FU1529" s="416">
        <v>0</v>
      </c>
      <c r="FV1529" s="416">
        <v>0</v>
      </c>
      <c r="FW1529" s="416">
        <v>0</v>
      </c>
      <c r="FX1529" s="416">
        <v>0</v>
      </c>
      <c r="FY1529" s="416">
        <v>0</v>
      </c>
      <c r="FZ1529" s="416">
        <v>14</v>
      </c>
      <c r="GA1529" s="416">
        <v>8</v>
      </c>
      <c r="GB1529" s="416">
        <v>23</v>
      </c>
      <c r="GC1529" s="416">
        <v>22</v>
      </c>
      <c r="GD1529" s="416">
        <v>21</v>
      </c>
      <c r="GE1529" s="416">
        <v>13</v>
      </c>
      <c r="GF1529" s="416">
        <v>17</v>
      </c>
      <c r="GG1529" s="416">
        <v>2</v>
      </c>
      <c r="GH1529" s="416">
        <v>120</v>
      </c>
    </row>
    <row r="1530" spans="1:190" x14ac:dyDescent="0.2">
      <c r="A1530" s="150" t="s">
        <v>489</v>
      </c>
      <c r="B1530" s="151" t="s">
        <v>284</v>
      </c>
      <c r="C1530" s="152" t="s">
        <v>293</v>
      </c>
      <c r="D1530" s="404" t="s">
        <v>300</v>
      </c>
      <c r="E1530" s="416">
        <v>0</v>
      </c>
      <c r="F1530" s="416">
        <v>625</v>
      </c>
      <c r="G1530" s="416">
        <v>92</v>
      </c>
      <c r="H1530" s="416">
        <v>54</v>
      </c>
      <c r="I1530" s="416">
        <v>21</v>
      </c>
      <c r="J1530" s="416">
        <v>8</v>
      </c>
      <c r="K1530" s="416">
        <v>1</v>
      </c>
      <c r="L1530" s="416">
        <v>1</v>
      </c>
      <c r="M1530" s="416">
        <v>2</v>
      </c>
      <c r="N1530" s="416">
        <v>804</v>
      </c>
      <c r="O1530" s="416">
        <v>10</v>
      </c>
      <c r="P1530" s="416">
        <v>0</v>
      </c>
      <c r="Q1530" s="416">
        <v>0</v>
      </c>
      <c r="R1530" s="416">
        <v>0</v>
      </c>
      <c r="S1530" s="416">
        <v>0</v>
      </c>
      <c r="T1530" s="416">
        <v>0</v>
      </c>
      <c r="U1530" s="416">
        <v>0</v>
      </c>
      <c r="V1530" s="416">
        <v>0</v>
      </c>
      <c r="W1530" s="416">
        <v>0</v>
      </c>
      <c r="X1530" s="416">
        <v>0</v>
      </c>
      <c r="Y1530" s="416">
        <v>25</v>
      </c>
      <c r="Z1530" s="416">
        <v>0</v>
      </c>
      <c r="AA1530" s="416">
        <v>0</v>
      </c>
      <c r="AB1530" s="416">
        <v>0</v>
      </c>
      <c r="AC1530" s="416">
        <v>0</v>
      </c>
      <c r="AD1530" s="416">
        <v>0</v>
      </c>
      <c r="AE1530" s="416">
        <v>0</v>
      </c>
      <c r="AF1530" s="416">
        <v>0</v>
      </c>
      <c r="AG1530" s="416">
        <v>0</v>
      </c>
      <c r="AH1530" s="416">
        <v>0</v>
      </c>
      <c r="AI1530" s="416">
        <v>50</v>
      </c>
      <c r="AJ1530" s="416">
        <v>88</v>
      </c>
      <c r="AK1530" s="416">
        <v>18</v>
      </c>
      <c r="AL1530" s="416">
        <v>14</v>
      </c>
      <c r="AM1530" s="416">
        <v>6</v>
      </c>
      <c r="AN1530" s="416">
        <v>4</v>
      </c>
      <c r="AO1530" s="416">
        <v>1</v>
      </c>
      <c r="AP1530" s="416">
        <v>1</v>
      </c>
      <c r="AQ1530" s="416">
        <v>0</v>
      </c>
      <c r="AR1530" s="416">
        <v>132</v>
      </c>
      <c r="AS1530" s="416">
        <v>100</v>
      </c>
      <c r="AT1530" s="416">
        <v>17</v>
      </c>
      <c r="AU1530" s="416">
        <v>6</v>
      </c>
      <c r="AV1530" s="416">
        <v>3</v>
      </c>
      <c r="AW1530" s="416">
        <v>3</v>
      </c>
      <c r="AX1530" s="416">
        <v>1</v>
      </c>
      <c r="AY1530" s="416">
        <v>0</v>
      </c>
      <c r="AZ1530" s="416">
        <v>0</v>
      </c>
      <c r="BA1530" s="416">
        <v>0</v>
      </c>
      <c r="BB1530" s="416">
        <v>30</v>
      </c>
      <c r="BC1530" s="416">
        <v>0</v>
      </c>
      <c r="BD1530" s="416">
        <v>0</v>
      </c>
      <c r="BE1530" s="416">
        <v>0</v>
      </c>
      <c r="BF1530" s="416">
        <v>0</v>
      </c>
      <c r="BG1530" s="416">
        <v>0</v>
      </c>
      <c r="BH1530" s="416">
        <v>0</v>
      </c>
      <c r="BI1530" s="416">
        <v>0</v>
      </c>
      <c r="BJ1530" s="416">
        <v>0</v>
      </c>
      <c r="BK1530" s="416">
        <v>0</v>
      </c>
      <c r="BL1530" s="416">
        <v>0</v>
      </c>
      <c r="BM1530" s="416">
        <v>105</v>
      </c>
      <c r="BN1530" s="416">
        <v>24</v>
      </c>
      <c r="BO1530" s="416">
        <v>17</v>
      </c>
      <c r="BP1530" s="416">
        <v>9</v>
      </c>
      <c r="BQ1530" s="416">
        <v>5</v>
      </c>
      <c r="BR1530" s="416">
        <v>1</v>
      </c>
      <c r="BS1530" s="416">
        <v>1</v>
      </c>
      <c r="BT1530" s="416">
        <v>0</v>
      </c>
      <c r="BU1530" s="416">
        <v>162</v>
      </c>
      <c r="BV1530" s="416">
        <v>730</v>
      </c>
      <c r="BW1530" s="416">
        <v>116</v>
      </c>
      <c r="BX1530" s="416">
        <v>71</v>
      </c>
      <c r="BY1530" s="416">
        <v>30</v>
      </c>
      <c r="BZ1530" s="416">
        <v>13</v>
      </c>
      <c r="CA1530" s="416">
        <v>2</v>
      </c>
      <c r="CB1530" s="416">
        <v>2</v>
      </c>
      <c r="CC1530" s="416">
        <v>2</v>
      </c>
      <c r="CD1530" s="416">
        <v>966</v>
      </c>
      <c r="CE1530" s="416">
        <v>10</v>
      </c>
      <c r="CF1530" s="416">
        <v>0</v>
      </c>
      <c r="CG1530" s="416">
        <v>0</v>
      </c>
      <c r="CH1530" s="416">
        <v>0</v>
      </c>
      <c r="CI1530" s="416">
        <v>0</v>
      </c>
      <c r="CJ1530" s="416">
        <v>0</v>
      </c>
      <c r="CK1530" s="416">
        <v>0</v>
      </c>
      <c r="CL1530" s="416">
        <v>0</v>
      </c>
      <c r="CM1530" s="416">
        <v>0</v>
      </c>
      <c r="CN1530" s="416">
        <v>0</v>
      </c>
      <c r="CO1530" s="416">
        <v>25</v>
      </c>
      <c r="CP1530" s="416">
        <v>0</v>
      </c>
      <c r="CQ1530" s="416">
        <v>0</v>
      </c>
      <c r="CR1530" s="416">
        <v>0</v>
      </c>
      <c r="CS1530" s="416">
        <v>0</v>
      </c>
      <c r="CT1530" s="416">
        <v>0</v>
      </c>
      <c r="CU1530" s="416">
        <v>0</v>
      </c>
      <c r="CV1530" s="416">
        <v>0</v>
      </c>
      <c r="CW1530" s="416">
        <v>0</v>
      </c>
      <c r="CX1530" s="416">
        <v>0</v>
      </c>
      <c r="CY1530" s="416">
        <v>50</v>
      </c>
      <c r="CZ1530" s="416">
        <v>292</v>
      </c>
      <c r="DA1530" s="416">
        <v>11</v>
      </c>
      <c r="DB1530" s="416">
        <v>6</v>
      </c>
      <c r="DC1530" s="416">
        <v>3</v>
      </c>
      <c r="DD1530" s="416">
        <v>1</v>
      </c>
      <c r="DE1530" s="416">
        <v>1</v>
      </c>
      <c r="DF1530" s="416">
        <v>1</v>
      </c>
      <c r="DG1530" s="416">
        <v>0</v>
      </c>
      <c r="DH1530" s="416">
        <v>315</v>
      </c>
      <c r="DI1530" s="416">
        <v>0</v>
      </c>
      <c r="DJ1530" s="416">
        <v>0</v>
      </c>
      <c r="DK1530" s="416">
        <v>0</v>
      </c>
      <c r="DL1530" s="416">
        <v>0</v>
      </c>
      <c r="DM1530" s="416">
        <v>0</v>
      </c>
      <c r="DN1530" s="416">
        <v>0</v>
      </c>
      <c r="DO1530" s="416">
        <v>0</v>
      </c>
      <c r="DP1530" s="416">
        <v>0</v>
      </c>
      <c r="DQ1530" s="416">
        <v>0</v>
      </c>
      <c r="DR1530" s="416">
        <v>0</v>
      </c>
      <c r="DS1530" s="416">
        <v>292</v>
      </c>
      <c r="DT1530" s="416">
        <v>11</v>
      </c>
      <c r="DU1530" s="416">
        <v>6</v>
      </c>
      <c r="DV1530" s="416">
        <v>3</v>
      </c>
      <c r="DW1530" s="416">
        <v>1</v>
      </c>
      <c r="DX1530" s="416">
        <v>1</v>
      </c>
      <c r="DY1530" s="416">
        <v>1</v>
      </c>
      <c r="DZ1530" s="416">
        <v>0</v>
      </c>
      <c r="EA1530" s="416">
        <v>315</v>
      </c>
      <c r="EB1530" s="416">
        <v>0</v>
      </c>
      <c r="EC1530" s="416">
        <v>156</v>
      </c>
      <c r="ED1530" s="416">
        <v>66</v>
      </c>
      <c r="EE1530" s="416">
        <v>38</v>
      </c>
      <c r="EF1530" s="416">
        <v>15</v>
      </c>
      <c r="EG1530" s="416">
        <v>14</v>
      </c>
      <c r="EH1530" s="416">
        <v>4</v>
      </c>
      <c r="EI1530" s="416">
        <v>7</v>
      </c>
      <c r="EJ1530" s="416">
        <v>2</v>
      </c>
      <c r="EK1530" s="416">
        <v>302</v>
      </c>
      <c r="EL1530" s="416">
        <v>10</v>
      </c>
      <c r="EM1530" s="416">
        <v>0</v>
      </c>
      <c r="EN1530" s="416">
        <v>0</v>
      </c>
      <c r="EO1530" s="416">
        <v>0</v>
      </c>
      <c r="EP1530" s="416">
        <v>0</v>
      </c>
      <c r="EQ1530" s="416">
        <v>0</v>
      </c>
      <c r="ER1530" s="416">
        <v>0</v>
      </c>
      <c r="ES1530" s="416">
        <v>0</v>
      </c>
      <c r="ET1530" s="416">
        <v>0</v>
      </c>
      <c r="EU1530" s="416">
        <v>0</v>
      </c>
      <c r="EV1530" s="416">
        <v>50</v>
      </c>
      <c r="EW1530" s="416">
        <v>0</v>
      </c>
      <c r="EX1530" s="416">
        <v>0</v>
      </c>
      <c r="EY1530" s="416">
        <v>0</v>
      </c>
      <c r="EZ1530" s="416">
        <v>0</v>
      </c>
      <c r="FA1530" s="416">
        <v>0</v>
      </c>
      <c r="FB1530" s="416">
        <v>0</v>
      </c>
      <c r="FC1530" s="416">
        <v>0</v>
      </c>
      <c r="FD1530" s="416">
        <v>0</v>
      </c>
      <c r="FE1530" s="416">
        <v>0</v>
      </c>
      <c r="FF1530" s="416">
        <v>100</v>
      </c>
      <c r="FG1530" s="416">
        <v>0</v>
      </c>
      <c r="FH1530" s="416">
        <v>0</v>
      </c>
      <c r="FI1530" s="416">
        <v>0</v>
      </c>
      <c r="FJ1530" s="416">
        <v>0</v>
      </c>
      <c r="FK1530" s="416">
        <v>0</v>
      </c>
      <c r="FL1530" s="416">
        <v>0</v>
      </c>
      <c r="FM1530" s="416">
        <v>0</v>
      </c>
      <c r="FN1530" s="416">
        <v>0</v>
      </c>
      <c r="FO1530" s="416">
        <v>0</v>
      </c>
      <c r="FP1530" s="416">
        <v>0</v>
      </c>
      <c r="FQ1530" s="416">
        <v>0</v>
      </c>
      <c r="FR1530" s="416">
        <v>0</v>
      </c>
      <c r="FS1530" s="416">
        <v>0</v>
      </c>
      <c r="FT1530" s="416">
        <v>0</v>
      </c>
      <c r="FU1530" s="416">
        <v>0</v>
      </c>
      <c r="FV1530" s="416">
        <v>0</v>
      </c>
      <c r="FW1530" s="416">
        <v>0</v>
      </c>
      <c r="FX1530" s="416">
        <v>0</v>
      </c>
      <c r="FY1530" s="416">
        <v>0</v>
      </c>
      <c r="FZ1530" s="416">
        <v>156</v>
      </c>
      <c r="GA1530" s="416">
        <v>66</v>
      </c>
      <c r="GB1530" s="416">
        <v>38</v>
      </c>
      <c r="GC1530" s="416">
        <v>15</v>
      </c>
      <c r="GD1530" s="416">
        <v>14</v>
      </c>
      <c r="GE1530" s="416">
        <v>4</v>
      </c>
      <c r="GF1530" s="416">
        <v>7</v>
      </c>
      <c r="GG1530" s="416">
        <v>2</v>
      </c>
      <c r="GH1530" s="416">
        <v>302</v>
      </c>
    </row>
    <row r="1531" spans="1:190" x14ac:dyDescent="0.2">
      <c r="A1531" s="150" t="s">
        <v>491</v>
      </c>
      <c r="B1531" s="151" t="s">
        <v>276</v>
      </c>
      <c r="C1531" s="152" t="s">
        <v>277</v>
      </c>
      <c r="D1531" s="404" t="s">
        <v>490</v>
      </c>
      <c r="E1531" s="416">
        <v>0</v>
      </c>
      <c r="F1531" s="416">
        <v>535</v>
      </c>
      <c r="G1531" s="416">
        <v>198</v>
      </c>
      <c r="H1531" s="416">
        <v>101</v>
      </c>
      <c r="I1531" s="416">
        <v>51</v>
      </c>
      <c r="J1531" s="416">
        <v>30</v>
      </c>
      <c r="K1531" s="416">
        <v>9</v>
      </c>
      <c r="L1531" s="416">
        <v>3</v>
      </c>
      <c r="M1531" s="416">
        <v>0</v>
      </c>
      <c r="N1531" s="416">
        <v>927</v>
      </c>
      <c r="O1531" s="416">
        <v>10</v>
      </c>
      <c r="P1531" s="416">
        <v>0</v>
      </c>
      <c r="Q1531" s="416">
        <v>0</v>
      </c>
      <c r="R1531" s="416">
        <v>0</v>
      </c>
      <c r="S1531" s="416">
        <v>0</v>
      </c>
      <c r="T1531" s="416">
        <v>0</v>
      </c>
      <c r="U1531" s="416">
        <v>0</v>
      </c>
      <c r="V1531" s="416">
        <v>0</v>
      </c>
      <c r="W1531" s="416">
        <v>0</v>
      </c>
      <c r="X1531" s="416">
        <v>0</v>
      </c>
      <c r="Y1531" s="416">
        <v>25</v>
      </c>
      <c r="Z1531" s="416">
        <v>0</v>
      </c>
      <c r="AA1531" s="416">
        <v>0</v>
      </c>
      <c r="AB1531" s="416">
        <v>0</v>
      </c>
      <c r="AC1531" s="416">
        <v>0</v>
      </c>
      <c r="AD1531" s="416">
        <v>0</v>
      </c>
      <c r="AE1531" s="416">
        <v>0</v>
      </c>
      <c r="AF1531" s="416">
        <v>0</v>
      </c>
      <c r="AG1531" s="416">
        <v>0</v>
      </c>
      <c r="AH1531" s="416">
        <v>0</v>
      </c>
      <c r="AI1531" s="416">
        <v>50</v>
      </c>
      <c r="AJ1531" s="416">
        <v>67</v>
      </c>
      <c r="AK1531" s="416">
        <v>28</v>
      </c>
      <c r="AL1531" s="416">
        <v>7</v>
      </c>
      <c r="AM1531" s="416">
        <v>4</v>
      </c>
      <c r="AN1531" s="416">
        <v>1</v>
      </c>
      <c r="AO1531" s="416">
        <v>0</v>
      </c>
      <c r="AP1531" s="416">
        <v>0</v>
      </c>
      <c r="AQ1531" s="416">
        <v>0</v>
      </c>
      <c r="AR1531" s="416">
        <v>107</v>
      </c>
      <c r="AS1531" s="416">
        <v>100</v>
      </c>
      <c r="AT1531" s="416">
        <v>46</v>
      </c>
      <c r="AU1531" s="416">
        <v>18</v>
      </c>
      <c r="AV1531" s="416">
        <v>9</v>
      </c>
      <c r="AW1531" s="416">
        <v>2</v>
      </c>
      <c r="AX1531" s="416">
        <v>2</v>
      </c>
      <c r="AY1531" s="416">
        <v>1</v>
      </c>
      <c r="AZ1531" s="416">
        <v>0</v>
      </c>
      <c r="BA1531" s="416">
        <v>0</v>
      </c>
      <c r="BB1531" s="416">
        <v>78</v>
      </c>
      <c r="BC1531" s="416">
        <v>0</v>
      </c>
      <c r="BD1531" s="416">
        <v>0</v>
      </c>
      <c r="BE1531" s="416">
        <v>0</v>
      </c>
      <c r="BF1531" s="416">
        <v>0</v>
      </c>
      <c r="BG1531" s="416">
        <v>0</v>
      </c>
      <c r="BH1531" s="416">
        <v>0</v>
      </c>
      <c r="BI1531" s="416">
        <v>0</v>
      </c>
      <c r="BJ1531" s="416">
        <v>0</v>
      </c>
      <c r="BK1531" s="416">
        <v>0</v>
      </c>
      <c r="BL1531" s="416">
        <v>0</v>
      </c>
      <c r="BM1531" s="416">
        <v>113</v>
      </c>
      <c r="BN1531" s="416">
        <v>46</v>
      </c>
      <c r="BO1531" s="416">
        <v>16</v>
      </c>
      <c r="BP1531" s="416">
        <v>6</v>
      </c>
      <c r="BQ1531" s="416">
        <v>3</v>
      </c>
      <c r="BR1531" s="416">
        <v>1</v>
      </c>
      <c r="BS1531" s="416">
        <v>0</v>
      </c>
      <c r="BT1531" s="416">
        <v>0</v>
      </c>
      <c r="BU1531" s="416">
        <v>185</v>
      </c>
      <c r="BV1531" s="416">
        <v>648</v>
      </c>
      <c r="BW1531" s="416">
        <v>244</v>
      </c>
      <c r="BX1531" s="416">
        <v>117</v>
      </c>
      <c r="BY1531" s="416">
        <v>57</v>
      </c>
      <c r="BZ1531" s="416">
        <v>33</v>
      </c>
      <c r="CA1531" s="416">
        <v>10</v>
      </c>
      <c r="CB1531" s="416">
        <v>3</v>
      </c>
      <c r="CC1531" s="416">
        <v>0</v>
      </c>
      <c r="CD1531" s="416">
        <v>1112</v>
      </c>
      <c r="CE1531" s="416">
        <v>10</v>
      </c>
      <c r="CF1531" s="416">
        <v>0</v>
      </c>
      <c r="CG1531" s="416">
        <v>0</v>
      </c>
      <c r="CH1531" s="416">
        <v>0</v>
      </c>
      <c r="CI1531" s="416">
        <v>0</v>
      </c>
      <c r="CJ1531" s="416">
        <v>0</v>
      </c>
      <c r="CK1531" s="416">
        <v>0</v>
      </c>
      <c r="CL1531" s="416">
        <v>0</v>
      </c>
      <c r="CM1531" s="416">
        <v>0</v>
      </c>
      <c r="CN1531" s="416">
        <v>0</v>
      </c>
      <c r="CO1531" s="416">
        <v>25</v>
      </c>
      <c r="CP1531" s="416">
        <v>0</v>
      </c>
      <c r="CQ1531" s="416">
        <v>0</v>
      </c>
      <c r="CR1531" s="416">
        <v>0</v>
      </c>
      <c r="CS1531" s="416">
        <v>0</v>
      </c>
      <c r="CT1531" s="416">
        <v>0</v>
      </c>
      <c r="CU1531" s="416">
        <v>0</v>
      </c>
      <c r="CV1531" s="416">
        <v>0</v>
      </c>
      <c r="CW1531" s="416">
        <v>0</v>
      </c>
      <c r="CX1531" s="416">
        <v>0</v>
      </c>
      <c r="CY1531" s="416">
        <v>50</v>
      </c>
      <c r="CZ1531" s="416">
        <v>153</v>
      </c>
      <c r="DA1531" s="416">
        <v>28</v>
      </c>
      <c r="DB1531" s="416">
        <v>14</v>
      </c>
      <c r="DC1531" s="416">
        <v>16</v>
      </c>
      <c r="DD1531" s="416">
        <v>1</v>
      </c>
      <c r="DE1531" s="416">
        <v>1</v>
      </c>
      <c r="DF1531" s="416">
        <v>0</v>
      </c>
      <c r="DG1531" s="416">
        <v>0</v>
      </c>
      <c r="DH1531" s="416">
        <v>213</v>
      </c>
      <c r="DI1531" s="416">
        <v>0</v>
      </c>
      <c r="DJ1531" s="416">
        <v>0</v>
      </c>
      <c r="DK1531" s="416">
        <v>0</v>
      </c>
      <c r="DL1531" s="416">
        <v>0</v>
      </c>
      <c r="DM1531" s="416">
        <v>0</v>
      </c>
      <c r="DN1531" s="416">
        <v>0</v>
      </c>
      <c r="DO1531" s="416">
        <v>0</v>
      </c>
      <c r="DP1531" s="416">
        <v>0</v>
      </c>
      <c r="DQ1531" s="416">
        <v>0</v>
      </c>
      <c r="DR1531" s="416">
        <v>0</v>
      </c>
      <c r="DS1531" s="416">
        <v>153</v>
      </c>
      <c r="DT1531" s="416">
        <v>28</v>
      </c>
      <c r="DU1531" s="416">
        <v>14</v>
      </c>
      <c r="DV1531" s="416">
        <v>16</v>
      </c>
      <c r="DW1531" s="416">
        <v>1</v>
      </c>
      <c r="DX1531" s="416">
        <v>1</v>
      </c>
      <c r="DY1531" s="416">
        <v>0</v>
      </c>
      <c r="DZ1531" s="416">
        <v>0</v>
      </c>
      <c r="EA1531" s="416">
        <v>213</v>
      </c>
      <c r="EB1531" s="416">
        <v>0</v>
      </c>
      <c r="EC1531" s="416">
        <v>335</v>
      </c>
      <c r="ED1531" s="416">
        <v>146</v>
      </c>
      <c r="EE1531" s="416">
        <v>92</v>
      </c>
      <c r="EF1531" s="416">
        <v>61</v>
      </c>
      <c r="EG1531" s="416">
        <v>19</v>
      </c>
      <c r="EH1531" s="416">
        <v>8</v>
      </c>
      <c r="EI1531" s="416">
        <v>1</v>
      </c>
      <c r="EJ1531" s="416">
        <v>0</v>
      </c>
      <c r="EK1531" s="416">
        <v>662</v>
      </c>
      <c r="EL1531" s="416">
        <v>10</v>
      </c>
      <c r="EM1531" s="416">
        <v>0</v>
      </c>
      <c r="EN1531" s="416">
        <v>0</v>
      </c>
      <c r="EO1531" s="416">
        <v>0</v>
      </c>
      <c r="EP1531" s="416">
        <v>0</v>
      </c>
      <c r="EQ1531" s="416">
        <v>0</v>
      </c>
      <c r="ER1531" s="416">
        <v>0</v>
      </c>
      <c r="ES1531" s="416">
        <v>0</v>
      </c>
      <c r="ET1531" s="416">
        <v>0</v>
      </c>
      <c r="EU1531" s="416">
        <v>0</v>
      </c>
      <c r="EV1531" s="416">
        <v>50</v>
      </c>
      <c r="EW1531" s="416">
        <v>2</v>
      </c>
      <c r="EX1531" s="416">
        <v>2</v>
      </c>
      <c r="EY1531" s="416">
        <v>1</v>
      </c>
      <c r="EZ1531" s="416">
        <v>2</v>
      </c>
      <c r="FA1531" s="416">
        <v>0</v>
      </c>
      <c r="FB1531" s="416">
        <v>0</v>
      </c>
      <c r="FC1531" s="416">
        <v>0</v>
      </c>
      <c r="FD1531" s="416">
        <v>0</v>
      </c>
      <c r="FE1531" s="416">
        <v>7</v>
      </c>
      <c r="FF1531" s="416">
        <v>100</v>
      </c>
      <c r="FG1531" s="416">
        <v>0</v>
      </c>
      <c r="FH1531" s="416">
        <v>0</v>
      </c>
      <c r="FI1531" s="416">
        <v>0</v>
      </c>
      <c r="FJ1531" s="416">
        <v>0</v>
      </c>
      <c r="FK1531" s="416">
        <v>0</v>
      </c>
      <c r="FL1531" s="416">
        <v>0</v>
      </c>
      <c r="FM1531" s="416">
        <v>0</v>
      </c>
      <c r="FN1531" s="416">
        <v>0</v>
      </c>
      <c r="FO1531" s="416">
        <v>0</v>
      </c>
      <c r="FP1531" s="416">
        <v>0</v>
      </c>
      <c r="FQ1531" s="416">
        <v>0</v>
      </c>
      <c r="FR1531" s="416">
        <v>0</v>
      </c>
      <c r="FS1531" s="416">
        <v>0</v>
      </c>
      <c r="FT1531" s="416">
        <v>0</v>
      </c>
      <c r="FU1531" s="416">
        <v>0</v>
      </c>
      <c r="FV1531" s="416">
        <v>0</v>
      </c>
      <c r="FW1531" s="416">
        <v>0</v>
      </c>
      <c r="FX1531" s="416">
        <v>0</v>
      </c>
      <c r="FY1531" s="416">
        <v>0</v>
      </c>
      <c r="FZ1531" s="416">
        <v>337</v>
      </c>
      <c r="GA1531" s="416">
        <v>148</v>
      </c>
      <c r="GB1531" s="416">
        <v>93</v>
      </c>
      <c r="GC1531" s="416">
        <v>63</v>
      </c>
      <c r="GD1531" s="416">
        <v>19</v>
      </c>
      <c r="GE1531" s="416">
        <v>8</v>
      </c>
      <c r="GF1531" s="416">
        <v>1</v>
      </c>
      <c r="GG1531" s="416">
        <v>0</v>
      </c>
      <c r="GH1531" s="416">
        <v>669</v>
      </c>
    </row>
    <row r="1532" spans="1:190" x14ac:dyDescent="0.2">
      <c r="A1532" s="150" t="s">
        <v>493</v>
      </c>
      <c r="B1532" s="151" t="s">
        <v>276</v>
      </c>
      <c r="C1532" s="152" t="s">
        <v>277</v>
      </c>
      <c r="D1532" s="404" t="s">
        <v>492</v>
      </c>
      <c r="E1532" s="416">
        <v>0</v>
      </c>
      <c r="F1532" s="416">
        <v>193</v>
      </c>
      <c r="G1532" s="416">
        <v>144</v>
      </c>
      <c r="H1532" s="416">
        <v>112</v>
      </c>
      <c r="I1532" s="416">
        <v>65</v>
      </c>
      <c r="J1532" s="416">
        <v>37</v>
      </c>
      <c r="K1532" s="416">
        <v>14</v>
      </c>
      <c r="L1532" s="416">
        <v>6</v>
      </c>
      <c r="M1532" s="416">
        <v>0</v>
      </c>
      <c r="N1532" s="416">
        <v>571</v>
      </c>
      <c r="O1532" s="416">
        <v>10</v>
      </c>
      <c r="P1532" s="416">
        <v>0</v>
      </c>
      <c r="Q1532" s="416">
        <v>0</v>
      </c>
      <c r="R1532" s="416">
        <v>0</v>
      </c>
      <c r="S1532" s="416">
        <v>0</v>
      </c>
      <c r="T1532" s="416">
        <v>0</v>
      </c>
      <c r="U1532" s="416">
        <v>0</v>
      </c>
      <c r="V1532" s="416">
        <v>0</v>
      </c>
      <c r="W1532" s="416">
        <v>0</v>
      </c>
      <c r="X1532" s="416">
        <v>0</v>
      </c>
      <c r="Y1532" s="416">
        <v>25</v>
      </c>
      <c r="Z1532" s="416">
        <v>0</v>
      </c>
      <c r="AA1532" s="416">
        <v>0</v>
      </c>
      <c r="AB1532" s="416">
        <v>0</v>
      </c>
      <c r="AC1532" s="416">
        <v>0</v>
      </c>
      <c r="AD1532" s="416">
        <v>0</v>
      </c>
      <c r="AE1532" s="416">
        <v>0</v>
      </c>
      <c r="AF1532" s="416">
        <v>0</v>
      </c>
      <c r="AG1532" s="416">
        <v>0</v>
      </c>
      <c r="AH1532" s="416">
        <v>0</v>
      </c>
      <c r="AI1532" s="416">
        <v>50</v>
      </c>
      <c r="AJ1532" s="416">
        <v>0</v>
      </c>
      <c r="AK1532" s="416">
        <v>0</v>
      </c>
      <c r="AL1532" s="416">
        <v>0</v>
      </c>
      <c r="AM1532" s="416">
        <v>0</v>
      </c>
      <c r="AN1532" s="416">
        <v>0</v>
      </c>
      <c r="AO1532" s="416">
        <v>0</v>
      </c>
      <c r="AP1532" s="416">
        <v>0</v>
      </c>
      <c r="AQ1532" s="416">
        <v>0</v>
      </c>
      <c r="AR1532" s="416">
        <v>0</v>
      </c>
      <c r="AS1532" s="416">
        <v>100</v>
      </c>
      <c r="AT1532" s="416">
        <v>0</v>
      </c>
      <c r="AU1532" s="416">
        <v>0</v>
      </c>
      <c r="AV1532" s="416">
        <v>0</v>
      </c>
      <c r="AW1532" s="416">
        <v>0</v>
      </c>
      <c r="AX1532" s="416">
        <v>0</v>
      </c>
      <c r="AY1532" s="416">
        <v>0</v>
      </c>
      <c r="AZ1532" s="416">
        <v>0</v>
      </c>
      <c r="BA1532" s="416">
        <v>0</v>
      </c>
      <c r="BB1532" s="416">
        <v>0</v>
      </c>
      <c r="BC1532" s="416">
        <v>0</v>
      </c>
      <c r="BD1532" s="416">
        <v>0</v>
      </c>
      <c r="BE1532" s="416">
        <v>0</v>
      </c>
      <c r="BF1532" s="416">
        <v>0</v>
      </c>
      <c r="BG1532" s="416">
        <v>0</v>
      </c>
      <c r="BH1532" s="416">
        <v>0</v>
      </c>
      <c r="BI1532" s="416">
        <v>0</v>
      </c>
      <c r="BJ1532" s="416">
        <v>0</v>
      </c>
      <c r="BK1532" s="416">
        <v>0</v>
      </c>
      <c r="BL1532" s="416">
        <v>0</v>
      </c>
      <c r="BM1532" s="416">
        <v>0</v>
      </c>
      <c r="BN1532" s="416">
        <v>0</v>
      </c>
      <c r="BO1532" s="416">
        <v>0</v>
      </c>
      <c r="BP1532" s="416">
        <v>0</v>
      </c>
      <c r="BQ1532" s="416">
        <v>0</v>
      </c>
      <c r="BR1532" s="416">
        <v>0</v>
      </c>
      <c r="BS1532" s="416">
        <v>0</v>
      </c>
      <c r="BT1532" s="416">
        <v>0</v>
      </c>
      <c r="BU1532" s="416">
        <v>0</v>
      </c>
      <c r="BV1532" s="416">
        <v>193</v>
      </c>
      <c r="BW1532" s="416">
        <v>144</v>
      </c>
      <c r="BX1532" s="416">
        <v>112</v>
      </c>
      <c r="BY1532" s="416">
        <v>65</v>
      </c>
      <c r="BZ1532" s="416">
        <v>37</v>
      </c>
      <c r="CA1532" s="416">
        <v>14</v>
      </c>
      <c r="CB1532" s="416">
        <v>6</v>
      </c>
      <c r="CC1532" s="416">
        <v>0</v>
      </c>
      <c r="CD1532" s="416">
        <v>571</v>
      </c>
      <c r="CE1532" s="416">
        <v>10</v>
      </c>
      <c r="CF1532" s="416">
        <v>0</v>
      </c>
      <c r="CG1532" s="416">
        <v>0</v>
      </c>
      <c r="CH1532" s="416">
        <v>0</v>
      </c>
      <c r="CI1532" s="416">
        <v>0</v>
      </c>
      <c r="CJ1532" s="416">
        <v>0</v>
      </c>
      <c r="CK1532" s="416">
        <v>0</v>
      </c>
      <c r="CL1532" s="416">
        <v>0</v>
      </c>
      <c r="CM1532" s="416">
        <v>0</v>
      </c>
      <c r="CN1532" s="416">
        <v>0</v>
      </c>
      <c r="CO1532" s="416">
        <v>25</v>
      </c>
      <c r="CP1532" s="416">
        <v>0</v>
      </c>
      <c r="CQ1532" s="416">
        <v>0</v>
      </c>
      <c r="CR1532" s="416">
        <v>0</v>
      </c>
      <c r="CS1532" s="416">
        <v>0</v>
      </c>
      <c r="CT1532" s="416">
        <v>0</v>
      </c>
      <c r="CU1532" s="416">
        <v>0</v>
      </c>
      <c r="CV1532" s="416">
        <v>0</v>
      </c>
      <c r="CW1532" s="416">
        <v>0</v>
      </c>
      <c r="CX1532" s="416">
        <v>0</v>
      </c>
      <c r="CY1532" s="416">
        <v>50</v>
      </c>
      <c r="CZ1532" s="416">
        <v>40</v>
      </c>
      <c r="DA1532" s="416">
        <v>11</v>
      </c>
      <c r="DB1532" s="416">
        <v>7</v>
      </c>
      <c r="DC1532" s="416">
        <v>9</v>
      </c>
      <c r="DD1532" s="416">
        <v>8</v>
      </c>
      <c r="DE1532" s="416">
        <v>2</v>
      </c>
      <c r="DF1532" s="416">
        <v>1</v>
      </c>
      <c r="DG1532" s="416">
        <v>0</v>
      </c>
      <c r="DH1532" s="416">
        <v>78</v>
      </c>
      <c r="DI1532" s="416">
        <v>0</v>
      </c>
      <c r="DJ1532" s="416">
        <v>0</v>
      </c>
      <c r="DK1532" s="416">
        <v>0</v>
      </c>
      <c r="DL1532" s="416">
        <v>0</v>
      </c>
      <c r="DM1532" s="416">
        <v>0</v>
      </c>
      <c r="DN1532" s="416">
        <v>0</v>
      </c>
      <c r="DO1532" s="416">
        <v>0</v>
      </c>
      <c r="DP1532" s="416">
        <v>0</v>
      </c>
      <c r="DQ1532" s="416">
        <v>0</v>
      </c>
      <c r="DR1532" s="416">
        <v>0</v>
      </c>
      <c r="DS1532" s="416">
        <v>40</v>
      </c>
      <c r="DT1532" s="416">
        <v>11</v>
      </c>
      <c r="DU1532" s="416">
        <v>7</v>
      </c>
      <c r="DV1532" s="416">
        <v>9</v>
      </c>
      <c r="DW1532" s="416">
        <v>8</v>
      </c>
      <c r="DX1532" s="416">
        <v>2</v>
      </c>
      <c r="DY1532" s="416">
        <v>1</v>
      </c>
      <c r="DZ1532" s="416">
        <v>0</v>
      </c>
      <c r="EA1532" s="416">
        <v>78</v>
      </c>
      <c r="EB1532" s="416">
        <v>0</v>
      </c>
      <c r="EC1532" s="416">
        <v>44</v>
      </c>
      <c r="ED1532" s="416">
        <v>45</v>
      </c>
      <c r="EE1532" s="416">
        <v>87</v>
      </c>
      <c r="EF1532" s="416">
        <v>71</v>
      </c>
      <c r="EG1532" s="416">
        <v>52</v>
      </c>
      <c r="EH1532" s="416">
        <v>27</v>
      </c>
      <c r="EI1532" s="416">
        <v>22</v>
      </c>
      <c r="EJ1532" s="416">
        <v>0</v>
      </c>
      <c r="EK1532" s="416">
        <v>348</v>
      </c>
      <c r="EL1532" s="416">
        <v>10</v>
      </c>
      <c r="EM1532" s="416">
        <v>0</v>
      </c>
      <c r="EN1532" s="416">
        <v>0</v>
      </c>
      <c r="EO1532" s="416">
        <v>0</v>
      </c>
      <c r="EP1532" s="416">
        <v>0</v>
      </c>
      <c r="EQ1532" s="416">
        <v>0</v>
      </c>
      <c r="ER1532" s="416">
        <v>0</v>
      </c>
      <c r="ES1532" s="416">
        <v>0</v>
      </c>
      <c r="ET1532" s="416">
        <v>0</v>
      </c>
      <c r="EU1532" s="416">
        <v>0</v>
      </c>
      <c r="EV1532" s="416">
        <v>50</v>
      </c>
      <c r="EW1532" s="416">
        <v>29</v>
      </c>
      <c r="EX1532" s="416">
        <v>16</v>
      </c>
      <c r="EY1532" s="416">
        <v>28</v>
      </c>
      <c r="EZ1532" s="416">
        <v>1</v>
      </c>
      <c r="FA1532" s="416">
        <v>0</v>
      </c>
      <c r="FB1532" s="416">
        <v>0</v>
      </c>
      <c r="FC1532" s="416">
        <v>0</v>
      </c>
      <c r="FD1532" s="416">
        <v>0</v>
      </c>
      <c r="FE1532" s="416">
        <v>74</v>
      </c>
      <c r="FF1532" s="416">
        <v>100</v>
      </c>
      <c r="FG1532" s="416">
        <v>0</v>
      </c>
      <c r="FH1532" s="416">
        <v>0</v>
      </c>
      <c r="FI1532" s="416">
        <v>0</v>
      </c>
      <c r="FJ1532" s="416">
        <v>0</v>
      </c>
      <c r="FK1532" s="416">
        <v>0</v>
      </c>
      <c r="FL1532" s="416">
        <v>0</v>
      </c>
      <c r="FM1532" s="416">
        <v>0</v>
      </c>
      <c r="FN1532" s="416">
        <v>0</v>
      </c>
      <c r="FO1532" s="416">
        <v>0</v>
      </c>
      <c r="FP1532" s="416">
        <v>0</v>
      </c>
      <c r="FQ1532" s="416">
        <v>0</v>
      </c>
      <c r="FR1532" s="416">
        <v>0</v>
      </c>
      <c r="FS1532" s="416">
        <v>0</v>
      </c>
      <c r="FT1532" s="416">
        <v>0</v>
      </c>
      <c r="FU1532" s="416">
        <v>0</v>
      </c>
      <c r="FV1532" s="416">
        <v>0</v>
      </c>
      <c r="FW1532" s="416">
        <v>0</v>
      </c>
      <c r="FX1532" s="416">
        <v>0</v>
      </c>
      <c r="FY1532" s="416">
        <v>0</v>
      </c>
      <c r="FZ1532" s="416">
        <v>73</v>
      </c>
      <c r="GA1532" s="416">
        <v>61</v>
      </c>
      <c r="GB1532" s="416">
        <v>115</v>
      </c>
      <c r="GC1532" s="416">
        <v>72</v>
      </c>
      <c r="GD1532" s="416">
        <v>52</v>
      </c>
      <c r="GE1532" s="416">
        <v>27</v>
      </c>
      <c r="GF1532" s="416">
        <v>22</v>
      </c>
      <c r="GG1532" s="416">
        <v>0</v>
      </c>
      <c r="GH1532" s="416">
        <v>422</v>
      </c>
    </row>
    <row r="1533" spans="1:190" x14ac:dyDescent="0.2">
      <c r="A1533" s="150" t="s">
        <v>495</v>
      </c>
      <c r="B1533" s="151" t="s">
        <v>280</v>
      </c>
      <c r="C1533" s="152" t="s">
        <v>128</v>
      </c>
      <c r="D1533" s="404" t="s">
        <v>494</v>
      </c>
      <c r="E1533" s="416">
        <v>0</v>
      </c>
      <c r="F1533" s="416">
        <v>73</v>
      </c>
      <c r="G1533" s="416">
        <v>112</v>
      </c>
      <c r="H1533" s="416">
        <v>131</v>
      </c>
      <c r="I1533" s="416">
        <v>147</v>
      </c>
      <c r="J1533" s="416">
        <v>42</v>
      </c>
      <c r="K1533" s="416">
        <v>18</v>
      </c>
      <c r="L1533" s="416">
        <v>14</v>
      </c>
      <c r="M1533" s="416">
        <v>4</v>
      </c>
      <c r="N1533" s="416">
        <v>541</v>
      </c>
      <c r="O1533" s="416">
        <v>10</v>
      </c>
      <c r="P1533" s="416">
        <v>0</v>
      </c>
      <c r="Q1533" s="416">
        <v>0</v>
      </c>
      <c r="R1533" s="416">
        <v>0</v>
      </c>
      <c r="S1533" s="416">
        <v>0</v>
      </c>
      <c r="T1533" s="416">
        <v>0</v>
      </c>
      <c r="U1533" s="416">
        <v>0</v>
      </c>
      <c r="V1533" s="416">
        <v>0</v>
      </c>
      <c r="W1533" s="416">
        <v>0</v>
      </c>
      <c r="X1533" s="416">
        <v>0</v>
      </c>
      <c r="Y1533" s="416">
        <v>25</v>
      </c>
      <c r="Z1533" s="416">
        <v>0</v>
      </c>
      <c r="AA1533" s="416">
        <v>0</v>
      </c>
      <c r="AB1533" s="416">
        <v>0</v>
      </c>
      <c r="AC1533" s="416">
        <v>0</v>
      </c>
      <c r="AD1533" s="416">
        <v>0</v>
      </c>
      <c r="AE1533" s="416">
        <v>0</v>
      </c>
      <c r="AF1533" s="416">
        <v>0</v>
      </c>
      <c r="AG1533" s="416">
        <v>0</v>
      </c>
      <c r="AH1533" s="416">
        <v>0</v>
      </c>
      <c r="AI1533" s="416">
        <v>50</v>
      </c>
      <c r="AJ1533" s="416">
        <v>0</v>
      </c>
      <c r="AK1533" s="416">
        <v>0</v>
      </c>
      <c r="AL1533" s="416">
        <v>0</v>
      </c>
      <c r="AM1533" s="416">
        <v>0</v>
      </c>
      <c r="AN1533" s="416">
        <v>0</v>
      </c>
      <c r="AO1533" s="416">
        <v>0</v>
      </c>
      <c r="AP1533" s="416">
        <v>0</v>
      </c>
      <c r="AQ1533" s="416">
        <v>0</v>
      </c>
      <c r="AR1533" s="416">
        <v>0</v>
      </c>
      <c r="AS1533" s="416">
        <v>100</v>
      </c>
      <c r="AT1533" s="416">
        <v>0</v>
      </c>
      <c r="AU1533" s="416">
        <v>0</v>
      </c>
      <c r="AV1533" s="416">
        <v>0</v>
      </c>
      <c r="AW1533" s="416">
        <v>0</v>
      </c>
      <c r="AX1533" s="416">
        <v>0</v>
      </c>
      <c r="AY1533" s="416">
        <v>0</v>
      </c>
      <c r="AZ1533" s="416">
        <v>0</v>
      </c>
      <c r="BA1533" s="416">
        <v>0</v>
      </c>
      <c r="BB1533" s="416">
        <v>0</v>
      </c>
      <c r="BC1533" s="416">
        <v>0</v>
      </c>
      <c r="BD1533" s="416">
        <v>0</v>
      </c>
      <c r="BE1533" s="416">
        <v>0</v>
      </c>
      <c r="BF1533" s="416">
        <v>0</v>
      </c>
      <c r="BG1533" s="416">
        <v>0</v>
      </c>
      <c r="BH1533" s="416">
        <v>0</v>
      </c>
      <c r="BI1533" s="416">
        <v>0</v>
      </c>
      <c r="BJ1533" s="416">
        <v>0</v>
      </c>
      <c r="BK1533" s="416">
        <v>0</v>
      </c>
      <c r="BL1533" s="416">
        <v>0</v>
      </c>
      <c r="BM1533" s="416">
        <v>0</v>
      </c>
      <c r="BN1533" s="416">
        <v>0</v>
      </c>
      <c r="BO1533" s="416">
        <v>0</v>
      </c>
      <c r="BP1533" s="416">
        <v>0</v>
      </c>
      <c r="BQ1533" s="416">
        <v>0</v>
      </c>
      <c r="BR1533" s="416">
        <v>0</v>
      </c>
      <c r="BS1533" s="416">
        <v>0</v>
      </c>
      <c r="BT1533" s="416">
        <v>0</v>
      </c>
      <c r="BU1533" s="416">
        <v>0</v>
      </c>
      <c r="BV1533" s="416">
        <v>73</v>
      </c>
      <c r="BW1533" s="416">
        <v>112</v>
      </c>
      <c r="BX1533" s="416">
        <v>131</v>
      </c>
      <c r="BY1533" s="416">
        <v>147</v>
      </c>
      <c r="BZ1533" s="416">
        <v>42</v>
      </c>
      <c r="CA1533" s="416">
        <v>18</v>
      </c>
      <c r="CB1533" s="416">
        <v>14</v>
      </c>
      <c r="CC1533" s="416">
        <v>4</v>
      </c>
      <c r="CD1533" s="416">
        <v>541</v>
      </c>
      <c r="CE1533" s="416">
        <v>10</v>
      </c>
      <c r="CF1533" s="416">
        <v>0</v>
      </c>
      <c r="CG1533" s="416">
        <v>0</v>
      </c>
      <c r="CH1533" s="416">
        <v>0</v>
      </c>
      <c r="CI1533" s="416">
        <v>0</v>
      </c>
      <c r="CJ1533" s="416">
        <v>0</v>
      </c>
      <c r="CK1533" s="416">
        <v>0</v>
      </c>
      <c r="CL1533" s="416">
        <v>0</v>
      </c>
      <c r="CM1533" s="416">
        <v>0</v>
      </c>
      <c r="CN1533" s="416">
        <v>0</v>
      </c>
      <c r="CO1533" s="416">
        <v>25</v>
      </c>
      <c r="CP1533" s="416">
        <v>0</v>
      </c>
      <c r="CQ1533" s="416">
        <v>0</v>
      </c>
      <c r="CR1533" s="416">
        <v>0</v>
      </c>
      <c r="CS1533" s="416">
        <v>0</v>
      </c>
      <c r="CT1533" s="416">
        <v>0</v>
      </c>
      <c r="CU1533" s="416">
        <v>0</v>
      </c>
      <c r="CV1533" s="416">
        <v>0</v>
      </c>
      <c r="CW1533" s="416">
        <v>0</v>
      </c>
      <c r="CX1533" s="416">
        <v>0</v>
      </c>
      <c r="CY1533" s="416">
        <v>50</v>
      </c>
      <c r="CZ1533" s="416">
        <v>114</v>
      </c>
      <c r="DA1533" s="416">
        <v>54</v>
      </c>
      <c r="DB1533" s="416">
        <v>32</v>
      </c>
      <c r="DC1533" s="416">
        <v>18</v>
      </c>
      <c r="DD1533" s="416">
        <v>12</v>
      </c>
      <c r="DE1533" s="416">
        <v>5</v>
      </c>
      <c r="DF1533" s="416">
        <v>5</v>
      </c>
      <c r="DG1533" s="416">
        <v>2</v>
      </c>
      <c r="DH1533" s="416">
        <v>242</v>
      </c>
      <c r="DI1533" s="416">
        <v>0</v>
      </c>
      <c r="DJ1533" s="416">
        <v>0</v>
      </c>
      <c r="DK1533" s="416">
        <v>0</v>
      </c>
      <c r="DL1533" s="416">
        <v>0</v>
      </c>
      <c r="DM1533" s="416">
        <v>0</v>
      </c>
      <c r="DN1533" s="416">
        <v>0</v>
      </c>
      <c r="DO1533" s="416">
        <v>0</v>
      </c>
      <c r="DP1533" s="416">
        <v>0</v>
      </c>
      <c r="DQ1533" s="416">
        <v>0</v>
      </c>
      <c r="DR1533" s="416">
        <v>0</v>
      </c>
      <c r="DS1533" s="416">
        <v>114</v>
      </c>
      <c r="DT1533" s="416">
        <v>54</v>
      </c>
      <c r="DU1533" s="416">
        <v>32</v>
      </c>
      <c r="DV1533" s="416">
        <v>18</v>
      </c>
      <c r="DW1533" s="416">
        <v>12</v>
      </c>
      <c r="DX1533" s="416">
        <v>5</v>
      </c>
      <c r="DY1533" s="416">
        <v>5</v>
      </c>
      <c r="DZ1533" s="416">
        <v>2</v>
      </c>
      <c r="EA1533" s="416">
        <v>242</v>
      </c>
      <c r="EB1533" s="416">
        <v>0</v>
      </c>
      <c r="EC1533" s="416">
        <v>19</v>
      </c>
      <c r="ED1533" s="416">
        <v>22</v>
      </c>
      <c r="EE1533" s="416">
        <v>38</v>
      </c>
      <c r="EF1533" s="416">
        <v>81</v>
      </c>
      <c r="EG1533" s="416">
        <v>28</v>
      </c>
      <c r="EH1533" s="416">
        <v>12</v>
      </c>
      <c r="EI1533" s="416">
        <v>1</v>
      </c>
      <c r="EJ1533" s="416">
        <v>2</v>
      </c>
      <c r="EK1533" s="416">
        <v>203</v>
      </c>
      <c r="EL1533" s="416">
        <v>10</v>
      </c>
      <c r="EM1533" s="416">
        <v>0</v>
      </c>
      <c r="EN1533" s="416">
        <v>0</v>
      </c>
      <c r="EO1533" s="416">
        <v>0</v>
      </c>
      <c r="EP1533" s="416">
        <v>0</v>
      </c>
      <c r="EQ1533" s="416">
        <v>0</v>
      </c>
      <c r="ER1533" s="416">
        <v>0</v>
      </c>
      <c r="ES1533" s="416">
        <v>0</v>
      </c>
      <c r="ET1533" s="416">
        <v>0</v>
      </c>
      <c r="EU1533" s="416">
        <v>0</v>
      </c>
      <c r="EV1533" s="416">
        <v>50</v>
      </c>
      <c r="EW1533" s="416">
        <v>0</v>
      </c>
      <c r="EX1533" s="416">
        <v>0</v>
      </c>
      <c r="EY1533" s="416">
        <v>0</v>
      </c>
      <c r="EZ1533" s="416">
        <v>0</v>
      </c>
      <c r="FA1533" s="416">
        <v>0</v>
      </c>
      <c r="FB1533" s="416">
        <v>0</v>
      </c>
      <c r="FC1533" s="416">
        <v>0</v>
      </c>
      <c r="FD1533" s="416">
        <v>0</v>
      </c>
      <c r="FE1533" s="416">
        <v>0</v>
      </c>
      <c r="FF1533" s="416">
        <v>100</v>
      </c>
      <c r="FG1533" s="416">
        <v>0</v>
      </c>
      <c r="FH1533" s="416">
        <v>0</v>
      </c>
      <c r="FI1533" s="416">
        <v>0</v>
      </c>
      <c r="FJ1533" s="416">
        <v>0</v>
      </c>
      <c r="FK1533" s="416">
        <v>0</v>
      </c>
      <c r="FL1533" s="416">
        <v>0</v>
      </c>
      <c r="FM1533" s="416">
        <v>0</v>
      </c>
      <c r="FN1533" s="416">
        <v>0</v>
      </c>
      <c r="FO1533" s="416">
        <v>0</v>
      </c>
      <c r="FP1533" s="416">
        <v>0</v>
      </c>
      <c r="FQ1533" s="416">
        <v>0</v>
      </c>
      <c r="FR1533" s="416">
        <v>0</v>
      </c>
      <c r="FS1533" s="416">
        <v>0</v>
      </c>
      <c r="FT1533" s="416">
        <v>0</v>
      </c>
      <c r="FU1533" s="416">
        <v>0</v>
      </c>
      <c r="FV1533" s="416">
        <v>0</v>
      </c>
      <c r="FW1533" s="416">
        <v>0</v>
      </c>
      <c r="FX1533" s="416">
        <v>0</v>
      </c>
      <c r="FY1533" s="416">
        <v>0</v>
      </c>
      <c r="FZ1533" s="416">
        <v>19</v>
      </c>
      <c r="GA1533" s="416">
        <v>22</v>
      </c>
      <c r="GB1533" s="416">
        <v>38</v>
      </c>
      <c r="GC1533" s="416">
        <v>81</v>
      </c>
      <c r="GD1533" s="416">
        <v>28</v>
      </c>
      <c r="GE1533" s="416">
        <v>12</v>
      </c>
      <c r="GF1533" s="416">
        <v>1</v>
      </c>
      <c r="GG1533" s="416">
        <v>2</v>
      </c>
      <c r="GH1533" s="416">
        <v>203</v>
      </c>
    </row>
    <row r="1534" spans="1:190" x14ac:dyDescent="0.2">
      <c r="A1534" s="150" t="s">
        <v>496</v>
      </c>
      <c r="B1534" s="151" t="s">
        <v>284</v>
      </c>
      <c r="C1534" s="152" t="s">
        <v>286</v>
      </c>
      <c r="D1534" s="404" t="s">
        <v>301</v>
      </c>
      <c r="E1534" s="416">
        <v>0</v>
      </c>
      <c r="F1534" s="416">
        <v>77</v>
      </c>
      <c r="G1534" s="416">
        <v>55</v>
      </c>
      <c r="H1534" s="416">
        <v>52</v>
      </c>
      <c r="I1534" s="416">
        <v>53</v>
      </c>
      <c r="J1534" s="416">
        <v>34</v>
      </c>
      <c r="K1534" s="416">
        <v>15</v>
      </c>
      <c r="L1534" s="416">
        <v>11</v>
      </c>
      <c r="M1534" s="416">
        <v>1</v>
      </c>
      <c r="N1534" s="416">
        <v>298</v>
      </c>
      <c r="O1534" s="416">
        <v>10</v>
      </c>
      <c r="P1534" s="416">
        <v>0</v>
      </c>
      <c r="Q1534" s="416">
        <v>0</v>
      </c>
      <c r="R1534" s="416">
        <v>0</v>
      </c>
      <c r="S1534" s="416">
        <v>0</v>
      </c>
      <c r="T1534" s="416">
        <v>0</v>
      </c>
      <c r="U1534" s="416">
        <v>0</v>
      </c>
      <c r="V1534" s="416">
        <v>0</v>
      </c>
      <c r="W1534" s="416">
        <v>0</v>
      </c>
      <c r="X1534" s="416">
        <v>0</v>
      </c>
      <c r="Y1534" s="416">
        <v>25</v>
      </c>
      <c r="Z1534" s="416">
        <v>0</v>
      </c>
      <c r="AA1534" s="416">
        <v>0</v>
      </c>
      <c r="AB1534" s="416">
        <v>0</v>
      </c>
      <c r="AC1534" s="416">
        <v>0</v>
      </c>
      <c r="AD1534" s="416">
        <v>0</v>
      </c>
      <c r="AE1534" s="416">
        <v>0</v>
      </c>
      <c r="AF1534" s="416">
        <v>0</v>
      </c>
      <c r="AG1534" s="416">
        <v>0</v>
      </c>
      <c r="AH1534" s="416">
        <v>0</v>
      </c>
      <c r="AI1534" s="416">
        <v>50</v>
      </c>
      <c r="AJ1534" s="416">
        <v>0</v>
      </c>
      <c r="AK1534" s="416">
        <v>0</v>
      </c>
      <c r="AL1534" s="416">
        <v>0</v>
      </c>
      <c r="AM1534" s="416">
        <v>0</v>
      </c>
      <c r="AN1534" s="416">
        <v>0</v>
      </c>
      <c r="AO1534" s="416">
        <v>0</v>
      </c>
      <c r="AP1534" s="416">
        <v>0</v>
      </c>
      <c r="AQ1534" s="416">
        <v>0</v>
      </c>
      <c r="AR1534" s="416">
        <v>0</v>
      </c>
      <c r="AS1534" s="416">
        <v>100</v>
      </c>
      <c r="AT1534" s="416">
        <v>0</v>
      </c>
      <c r="AU1534" s="416">
        <v>0</v>
      </c>
      <c r="AV1534" s="416">
        <v>0</v>
      </c>
      <c r="AW1534" s="416">
        <v>0</v>
      </c>
      <c r="AX1534" s="416">
        <v>0</v>
      </c>
      <c r="AY1534" s="416">
        <v>0</v>
      </c>
      <c r="AZ1534" s="416">
        <v>0</v>
      </c>
      <c r="BA1534" s="416">
        <v>0</v>
      </c>
      <c r="BB1534" s="416">
        <v>0</v>
      </c>
      <c r="BC1534" s="416">
        <v>0</v>
      </c>
      <c r="BD1534" s="416">
        <v>0</v>
      </c>
      <c r="BE1534" s="416">
        <v>0</v>
      </c>
      <c r="BF1534" s="416">
        <v>0</v>
      </c>
      <c r="BG1534" s="416">
        <v>0</v>
      </c>
      <c r="BH1534" s="416">
        <v>0</v>
      </c>
      <c r="BI1534" s="416">
        <v>0</v>
      </c>
      <c r="BJ1534" s="416">
        <v>0</v>
      </c>
      <c r="BK1534" s="416">
        <v>0</v>
      </c>
      <c r="BL1534" s="416">
        <v>0</v>
      </c>
      <c r="BM1534" s="416">
        <v>0</v>
      </c>
      <c r="BN1534" s="416">
        <v>0</v>
      </c>
      <c r="BO1534" s="416">
        <v>0</v>
      </c>
      <c r="BP1534" s="416">
        <v>0</v>
      </c>
      <c r="BQ1534" s="416">
        <v>0</v>
      </c>
      <c r="BR1534" s="416">
        <v>0</v>
      </c>
      <c r="BS1534" s="416">
        <v>0</v>
      </c>
      <c r="BT1534" s="416">
        <v>0</v>
      </c>
      <c r="BU1534" s="416">
        <v>0</v>
      </c>
      <c r="BV1534" s="416">
        <v>77</v>
      </c>
      <c r="BW1534" s="416">
        <v>55</v>
      </c>
      <c r="BX1534" s="416">
        <v>52</v>
      </c>
      <c r="BY1534" s="416">
        <v>53</v>
      </c>
      <c r="BZ1534" s="416">
        <v>34</v>
      </c>
      <c r="CA1534" s="416">
        <v>15</v>
      </c>
      <c r="CB1534" s="416">
        <v>11</v>
      </c>
      <c r="CC1534" s="416">
        <v>1</v>
      </c>
      <c r="CD1534" s="416">
        <v>298</v>
      </c>
      <c r="CE1534" s="416">
        <v>10</v>
      </c>
      <c r="CF1534" s="416">
        <v>0</v>
      </c>
      <c r="CG1534" s="416">
        <v>0</v>
      </c>
      <c r="CH1534" s="416">
        <v>0</v>
      </c>
      <c r="CI1534" s="416">
        <v>0</v>
      </c>
      <c r="CJ1534" s="416">
        <v>0</v>
      </c>
      <c r="CK1534" s="416">
        <v>0</v>
      </c>
      <c r="CL1534" s="416">
        <v>0</v>
      </c>
      <c r="CM1534" s="416">
        <v>0</v>
      </c>
      <c r="CN1534" s="416">
        <v>0</v>
      </c>
      <c r="CO1534" s="416">
        <v>25</v>
      </c>
      <c r="CP1534" s="416">
        <v>0</v>
      </c>
      <c r="CQ1534" s="416">
        <v>0</v>
      </c>
      <c r="CR1534" s="416">
        <v>0</v>
      </c>
      <c r="CS1534" s="416">
        <v>0</v>
      </c>
      <c r="CT1534" s="416">
        <v>0</v>
      </c>
      <c r="CU1534" s="416">
        <v>0</v>
      </c>
      <c r="CV1534" s="416">
        <v>0</v>
      </c>
      <c r="CW1534" s="416">
        <v>0</v>
      </c>
      <c r="CX1534" s="416">
        <v>0</v>
      </c>
      <c r="CY1534" s="416">
        <v>50</v>
      </c>
      <c r="CZ1534" s="416">
        <v>52</v>
      </c>
      <c r="DA1534" s="416">
        <v>34</v>
      </c>
      <c r="DB1534" s="416">
        <v>47</v>
      </c>
      <c r="DC1534" s="416">
        <v>31</v>
      </c>
      <c r="DD1534" s="416">
        <v>37</v>
      </c>
      <c r="DE1534" s="416">
        <v>15</v>
      </c>
      <c r="DF1534" s="416">
        <v>10</v>
      </c>
      <c r="DG1534" s="416">
        <v>1</v>
      </c>
      <c r="DH1534" s="416">
        <v>227</v>
      </c>
      <c r="DI1534" s="416">
        <v>0</v>
      </c>
      <c r="DJ1534" s="416">
        <v>0</v>
      </c>
      <c r="DK1534" s="416">
        <v>0</v>
      </c>
      <c r="DL1534" s="416">
        <v>0</v>
      </c>
      <c r="DM1534" s="416">
        <v>0</v>
      </c>
      <c r="DN1534" s="416">
        <v>0</v>
      </c>
      <c r="DO1534" s="416">
        <v>0</v>
      </c>
      <c r="DP1534" s="416">
        <v>0</v>
      </c>
      <c r="DQ1534" s="416">
        <v>0</v>
      </c>
      <c r="DR1534" s="416">
        <v>0</v>
      </c>
      <c r="DS1534" s="416">
        <v>52</v>
      </c>
      <c r="DT1534" s="416">
        <v>34</v>
      </c>
      <c r="DU1534" s="416">
        <v>47</v>
      </c>
      <c r="DV1534" s="416">
        <v>31</v>
      </c>
      <c r="DW1534" s="416">
        <v>37</v>
      </c>
      <c r="DX1534" s="416">
        <v>15</v>
      </c>
      <c r="DY1534" s="416">
        <v>10</v>
      </c>
      <c r="DZ1534" s="416">
        <v>1</v>
      </c>
      <c r="EA1534" s="416">
        <v>227</v>
      </c>
      <c r="EB1534" s="416">
        <v>0</v>
      </c>
      <c r="EC1534" s="416">
        <v>74</v>
      </c>
      <c r="ED1534" s="416">
        <v>81</v>
      </c>
      <c r="EE1534" s="416">
        <v>132</v>
      </c>
      <c r="EF1534" s="416">
        <v>128</v>
      </c>
      <c r="EG1534" s="416">
        <v>119</v>
      </c>
      <c r="EH1534" s="416">
        <v>68</v>
      </c>
      <c r="EI1534" s="416">
        <v>56</v>
      </c>
      <c r="EJ1534" s="416">
        <v>7</v>
      </c>
      <c r="EK1534" s="416">
        <v>665</v>
      </c>
      <c r="EL1534" s="416">
        <v>10</v>
      </c>
      <c r="EM1534" s="416">
        <v>0</v>
      </c>
      <c r="EN1534" s="416">
        <v>0</v>
      </c>
      <c r="EO1534" s="416">
        <v>0</v>
      </c>
      <c r="EP1534" s="416">
        <v>0</v>
      </c>
      <c r="EQ1534" s="416">
        <v>0</v>
      </c>
      <c r="ER1534" s="416">
        <v>0</v>
      </c>
      <c r="ES1534" s="416">
        <v>0</v>
      </c>
      <c r="ET1534" s="416">
        <v>0</v>
      </c>
      <c r="EU1534" s="416">
        <v>0</v>
      </c>
      <c r="EV1534" s="416">
        <v>50</v>
      </c>
      <c r="EW1534" s="416">
        <v>5</v>
      </c>
      <c r="EX1534" s="416">
        <v>0</v>
      </c>
      <c r="EY1534" s="416">
        <v>5</v>
      </c>
      <c r="EZ1534" s="416">
        <v>0</v>
      </c>
      <c r="FA1534" s="416">
        <v>1</v>
      </c>
      <c r="FB1534" s="416">
        <v>1</v>
      </c>
      <c r="FC1534" s="416">
        <v>1</v>
      </c>
      <c r="FD1534" s="416">
        <v>0</v>
      </c>
      <c r="FE1534" s="416">
        <v>13</v>
      </c>
      <c r="FF1534" s="416">
        <v>100</v>
      </c>
      <c r="FG1534" s="416">
        <v>0</v>
      </c>
      <c r="FH1534" s="416">
        <v>0</v>
      </c>
      <c r="FI1534" s="416">
        <v>0</v>
      </c>
      <c r="FJ1534" s="416">
        <v>0</v>
      </c>
      <c r="FK1534" s="416">
        <v>0</v>
      </c>
      <c r="FL1534" s="416">
        <v>0</v>
      </c>
      <c r="FM1534" s="416">
        <v>0</v>
      </c>
      <c r="FN1534" s="416">
        <v>0</v>
      </c>
      <c r="FO1534" s="416">
        <v>0</v>
      </c>
      <c r="FP1534" s="416">
        <v>0</v>
      </c>
      <c r="FQ1534" s="416">
        <v>0</v>
      </c>
      <c r="FR1534" s="416">
        <v>0</v>
      </c>
      <c r="FS1534" s="416">
        <v>0</v>
      </c>
      <c r="FT1534" s="416">
        <v>0</v>
      </c>
      <c r="FU1534" s="416">
        <v>0</v>
      </c>
      <c r="FV1534" s="416">
        <v>0</v>
      </c>
      <c r="FW1534" s="416">
        <v>0</v>
      </c>
      <c r="FX1534" s="416">
        <v>0</v>
      </c>
      <c r="FY1534" s="416">
        <v>0</v>
      </c>
      <c r="FZ1534" s="416">
        <v>79</v>
      </c>
      <c r="GA1534" s="416">
        <v>81</v>
      </c>
      <c r="GB1534" s="416">
        <v>137</v>
      </c>
      <c r="GC1534" s="416">
        <v>128</v>
      </c>
      <c r="GD1534" s="416">
        <v>120</v>
      </c>
      <c r="GE1534" s="416">
        <v>69</v>
      </c>
      <c r="GF1534" s="416">
        <v>57</v>
      </c>
      <c r="GG1534" s="416">
        <v>7</v>
      </c>
      <c r="GH1534" s="416">
        <v>678</v>
      </c>
    </row>
    <row r="1535" spans="1:190" x14ac:dyDescent="0.2">
      <c r="A1535" s="150" t="s">
        <v>500</v>
      </c>
      <c r="B1535" s="151" t="s">
        <v>276</v>
      </c>
      <c r="C1535" s="152" t="s">
        <v>69</v>
      </c>
      <c r="D1535" s="404" t="s">
        <v>497</v>
      </c>
      <c r="E1535" s="416">
        <v>0</v>
      </c>
      <c r="F1535" s="416">
        <v>9</v>
      </c>
      <c r="G1535" s="416">
        <v>32</v>
      </c>
      <c r="H1535" s="416">
        <v>61</v>
      </c>
      <c r="I1535" s="416">
        <v>100</v>
      </c>
      <c r="J1535" s="416">
        <v>54</v>
      </c>
      <c r="K1535" s="416">
        <v>25</v>
      </c>
      <c r="L1535" s="416">
        <v>40</v>
      </c>
      <c r="M1535" s="416">
        <v>33</v>
      </c>
      <c r="N1535" s="416">
        <v>354</v>
      </c>
      <c r="O1535" s="416">
        <v>10</v>
      </c>
      <c r="P1535" s="416">
        <v>0</v>
      </c>
      <c r="Q1535" s="416">
        <v>0</v>
      </c>
      <c r="R1535" s="416">
        <v>0</v>
      </c>
      <c r="S1535" s="416">
        <v>0</v>
      </c>
      <c r="T1535" s="416">
        <v>0</v>
      </c>
      <c r="U1535" s="416">
        <v>0</v>
      </c>
      <c r="V1535" s="416">
        <v>0</v>
      </c>
      <c r="W1535" s="416">
        <v>0</v>
      </c>
      <c r="X1535" s="416">
        <v>0</v>
      </c>
      <c r="Y1535" s="416">
        <v>25</v>
      </c>
      <c r="Z1535" s="416">
        <v>0</v>
      </c>
      <c r="AA1535" s="416">
        <v>0</v>
      </c>
      <c r="AB1535" s="416">
        <v>0</v>
      </c>
      <c r="AC1535" s="416">
        <v>0</v>
      </c>
      <c r="AD1535" s="416">
        <v>0</v>
      </c>
      <c r="AE1535" s="416">
        <v>0</v>
      </c>
      <c r="AF1535" s="416">
        <v>0</v>
      </c>
      <c r="AG1535" s="416">
        <v>0</v>
      </c>
      <c r="AH1535" s="416">
        <v>0</v>
      </c>
      <c r="AI1535" s="416">
        <v>50</v>
      </c>
      <c r="AJ1535" s="416">
        <v>1</v>
      </c>
      <c r="AK1535" s="416">
        <v>4</v>
      </c>
      <c r="AL1535" s="416">
        <v>9</v>
      </c>
      <c r="AM1535" s="416">
        <v>24</v>
      </c>
      <c r="AN1535" s="416">
        <v>34</v>
      </c>
      <c r="AO1535" s="416">
        <v>17</v>
      </c>
      <c r="AP1535" s="416">
        <v>26</v>
      </c>
      <c r="AQ1535" s="416">
        <v>4</v>
      </c>
      <c r="AR1535" s="416">
        <v>119</v>
      </c>
      <c r="AS1535" s="416">
        <v>100</v>
      </c>
      <c r="AT1535" s="416">
        <v>1</v>
      </c>
      <c r="AU1535" s="416">
        <v>8</v>
      </c>
      <c r="AV1535" s="416">
        <v>27</v>
      </c>
      <c r="AW1535" s="416">
        <v>32</v>
      </c>
      <c r="AX1535" s="416">
        <v>8</v>
      </c>
      <c r="AY1535" s="416">
        <v>12</v>
      </c>
      <c r="AZ1535" s="416">
        <v>5</v>
      </c>
      <c r="BA1535" s="416">
        <v>0</v>
      </c>
      <c r="BB1535" s="416">
        <v>93</v>
      </c>
      <c r="BC1535" s="416">
        <v>0</v>
      </c>
      <c r="BD1535" s="416">
        <v>0</v>
      </c>
      <c r="BE1535" s="416">
        <v>0</v>
      </c>
      <c r="BF1535" s="416">
        <v>0</v>
      </c>
      <c r="BG1535" s="416">
        <v>0</v>
      </c>
      <c r="BH1535" s="416">
        <v>0</v>
      </c>
      <c r="BI1535" s="416">
        <v>0</v>
      </c>
      <c r="BJ1535" s="416">
        <v>0</v>
      </c>
      <c r="BK1535" s="416">
        <v>0</v>
      </c>
      <c r="BL1535" s="416">
        <v>0</v>
      </c>
      <c r="BM1535" s="416">
        <v>2</v>
      </c>
      <c r="BN1535" s="416">
        <v>12</v>
      </c>
      <c r="BO1535" s="416">
        <v>36</v>
      </c>
      <c r="BP1535" s="416">
        <v>56</v>
      </c>
      <c r="BQ1535" s="416">
        <v>42</v>
      </c>
      <c r="BR1535" s="416">
        <v>29</v>
      </c>
      <c r="BS1535" s="416">
        <v>31</v>
      </c>
      <c r="BT1535" s="416">
        <v>4</v>
      </c>
      <c r="BU1535" s="416">
        <v>212</v>
      </c>
      <c r="BV1535" s="416">
        <v>11</v>
      </c>
      <c r="BW1535" s="416">
        <v>44</v>
      </c>
      <c r="BX1535" s="416">
        <v>97</v>
      </c>
      <c r="BY1535" s="416">
        <v>156</v>
      </c>
      <c r="BZ1535" s="416">
        <v>96</v>
      </c>
      <c r="CA1535" s="416">
        <v>54</v>
      </c>
      <c r="CB1535" s="416">
        <v>71</v>
      </c>
      <c r="CC1535" s="416">
        <v>37</v>
      </c>
      <c r="CD1535" s="416">
        <v>566</v>
      </c>
      <c r="CE1535" s="416">
        <v>10</v>
      </c>
      <c r="CF1535" s="416">
        <v>0</v>
      </c>
      <c r="CG1535" s="416">
        <v>0</v>
      </c>
      <c r="CH1535" s="416">
        <v>0</v>
      </c>
      <c r="CI1535" s="416">
        <v>0</v>
      </c>
      <c r="CJ1535" s="416">
        <v>0</v>
      </c>
      <c r="CK1535" s="416">
        <v>0</v>
      </c>
      <c r="CL1535" s="416">
        <v>0</v>
      </c>
      <c r="CM1535" s="416">
        <v>0</v>
      </c>
      <c r="CN1535" s="416">
        <v>0</v>
      </c>
      <c r="CO1535" s="416">
        <v>25</v>
      </c>
      <c r="CP1535" s="416">
        <v>0</v>
      </c>
      <c r="CQ1535" s="416">
        <v>0</v>
      </c>
      <c r="CR1535" s="416">
        <v>0</v>
      </c>
      <c r="CS1535" s="416">
        <v>0</v>
      </c>
      <c r="CT1535" s="416">
        <v>0</v>
      </c>
      <c r="CU1535" s="416">
        <v>0</v>
      </c>
      <c r="CV1535" s="416">
        <v>0</v>
      </c>
      <c r="CW1535" s="416">
        <v>0</v>
      </c>
      <c r="CX1535" s="416">
        <v>0</v>
      </c>
      <c r="CY1535" s="416">
        <v>50</v>
      </c>
      <c r="CZ1535" s="416">
        <v>2</v>
      </c>
      <c r="DA1535" s="416">
        <v>4</v>
      </c>
      <c r="DB1535" s="416">
        <v>4</v>
      </c>
      <c r="DC1535" s="416">
        <v>21</v>
      </c>
      <c r="DD1535" s="416">
        <v>10</v>
      </c>
      <c r="DE1535" s="416">
        <v>3</v>
      </c>
      <c r="DF1535" s="416">
        <v>4</v>
      </c>
      <c r="DG1535" s="416">
        <v>2</v>
      </c>
      <c r="DH1535" s="416">
        <v>50</v>
      </c>
      <c r="DI1535" s="416">
        <v>0</v>
      </c>
      <c r="DJ1535" s="416">
        <v>0</v>
      </c>
      <c r="DK1535" s="416">
        <v>0</v>
      </c>
      <c r="DL1535" s="416">
        <v>0</v>
      </c>
      <c r="DM1535" s="416">
        <v>0</v>
      </c>
      <c r="DN1535" s="416">
        <v>0</v>
      </c>
      <c r="DO1535" s="416">
        <v>0</v>
      </c>
      <c r="DP1535" s="416">
        <v>0</v>
      </c>
      <c r="DQ1535" s="416">
        <v>0</v>
      </c>
      <c r="DR1535" s="416">
        <v>0</v>
      </c>
      <c r="DS1535" s="416">
        <v>2</v>
      </c>
      <c r="DT1535" s="416">
        <v>4</v>
      </c>
      <c r="DU1535" s="416">
        <v>4</v>
      </c>
      <c r="DV1535" s="416">
        <v>21</v>
      </c>
      <c r="DW1535" s="416">
        <v>10</v>
      </c>
      <c r="DX1535" s="416">
        <v>3</v>
      </c>
      <c r="DY1535" s="416">
        <v>4</v>
      </c>
      <c r="DZ1535" s="416">
        <v>2</v>
      </c>
      <c r="EA1535" s="416">
        <v>50</v>
      </c>
      <c r="EB1535" s="416">
        <v>0</v>
      </c>
      <c r="EC1535" s="416">
        <v>0</v>
      </c>
      <c r="ED1535" s="416">
        <v>0</v>
      </c>
      <c r="EE1535" s="416">
        <v>0</v>
      </c>
      <c r="EF1535" s="416">
        <v>0</v>
      </c>
      <c r="EG1535" s="416">
        <v>0</v>
      </c>
      <c r="EH1535" s="416">
        <v>0</v>
      </c>
      <c r="EI1535" s="416">
        <v>0</v>
      </c>
      <c r="EJ1535" s="416">
        <v>0</v>
      </c>
      <c r="EK1535" s="416">
        <v>0</v>
      </c>
      <c r="EL1535" s="416">
        <v>10</v>
      </c>
      <c r="EM1535" s="416">
        <v>12</v>
      </c>
      <c r="EN1535" s="416">
        <v>13</v>
      </c>
      <c r="EO1535" s="416">
        <v>44</v>
      </c>
      <c r="EP1535" s="416">
        <v>58</v>
      </c>
      <c r="EQ1535" s="416">
        <v>44</v>
      </c>
      <c r="ER1535" s="416">
        <v>20</v>
      </c>
      <c r="ES1535" s="416">
        <v>16</v>
      </c>
      <c r="ET1535" s="416">
        <v>10</v>
      </c>
      <c r="EU1535" s="416">
        <v>217</v>
      </c>
      <c r="EV1535" s="416">
        <v>50</v>
      </c>
      <c r="EW1535" s="416">
        <v>2</v>
      </c>
      <c r="EX1535" s="416">
        <v>0</v>
      </c>
      <c r="EY1535" s="416">
        <v>0</v>
      </c>
      <c r="EZ1535" s="416">
        <v>0</v>
      </c>
      <c r="FA1535" s="416">
        <v>0</v>
      </c>
      <c r="FB1535" s="416">
        <v>1</v>
      </c>
      <c r="FC1535" s="416">
        <v>0</v>
      </c>
      <c r="FD1535" s="416">
        <v>0</v>
      </c>
      <c r="FE1535" s="416">
        <v>3</v>
      </c>
      <c r="FF1535" s="416">
        <v>100</v>
      </c>
      <c r="FG1535" s="416">
        <v>0</v>
      </c>
      <c r="FH1535" s="416">
        <v>0</v>
      </c>
      <c r="FI1535" s="416">
        <v>0</v>
      </c>
      <c r="FJ1535" s="416">
        <v>0</v>
      </c>
      <c r="FK1535" s="416">
        <v>0</v>
      </c>
      <c r="FL1535" s="416">
        <v>0</v>
      </c>
      <c r="FM1535" s="416">
        <v>0</v>
      </c>
      <c r="FN1535" s="416">
        <v>0</v>
      </c>
      <c r="FO1535" s="416">
        <v>0</v>
      </c>
      <c r="FP1535" s="416">
        <v>0</v>
      </c>
      <c r="FQ1535" s="416">
        <v>0</v>
      </c>
      <c r="FR1535" s="416">
        <v>0</v>
      </c>
      <c r="FS1535" s="416">
        <v>0</v>
      </c>
      <c r="FT1535" s="416">
        <v>0</v>
      </c>
      <c r="FU1535" s="416">
        <v>0</v>
      </c>
      <c r="FV1535" s="416">
        <v>0</v>
      </c>
      <c r="FW1535" s="416">
        <v>0</v>
      </c>
      <c r="FX1535" s="416">
        <v>0</v>
      </c>
      <c r="FY1535" s="416">
        <v>0</v>
      </c>
      <c r="FZ1535" s="416">
        <v>14</v>
      </c>
      <c r="GA1535" s="416">
        <v>13</v>
      </c>
      <c r="GB1535" s="416">
        <v>44</v>
      </c>
      <c r="GC1535" s="416">
        <v>58</v>
      </c>
      <c r="GD1535" s="416">
        <v>44</v>
      </c>
      <c r="GE1535" s="416">
        <v>21</v>
      </c>
      <c r="GF1535" s="416">
        <v>16</v>
      </c>
      <c r="GG1535" s="416">
        <v>10</v>
      </c>
      <c r="GH1535" s="416">
        <v>220</v>
      </c>
    </row>
    <row r="1536" spans="1:190" x14ac:dyDescent="0.2">
      <c r="A1536" s="150" t="s">
        <v>502</v>
      </c>
      <c r="B1536" s="151" t="s">
        <v>276</v>
      </c>
      <c r="C1536" s="152" t="s">
        <v>279</v>
      </c>
      <c r="D1536" s="404" t="s">
        <v>501</v>
      </c>
      <c r="E1536" s="416">
        <v>0</v>
      </c>
      <c r="F1536" s="416">
        <v>193</v>
      </c>
      <c r="G1536" s="416">
        <v>230</v>
      </c>
      <c r="H1536" s="416">
        <v>134</v>
      </c>
      <c r="I1536" s="416">
        <v>58</v>
      </c>
      <c r="J1536" s="416">
        <v>29</v>
      </c>
      <c r="K1536" s="416">
        <v>20</v>
      </c>
      <c r="L1536" s="416">
        <v>8</v>
      </c>
      <c r="M1536" s="416">
        <v>1</v>
      </c>
      <c r="N1536" s="416">
        <v>673</v>
      </c>
      <c r="O1536" s="416">
        <v>10</v>
      </c>
      <c r="P1536" s="416">
        <v>0</v>
      </c>
      <c r="Q1536" s="416">
        <v>0</v>
      </c>
      <c r="R1536" s="416">
        <v>0</v>
      </c>
      <c r="S1536" s="416">
        <v>0</v>
      </c>
      <c r="T1536" s="416">
        <v>0</v>
      </c>
      <c r="U1536" s="416">
        <v>0</v>
      </c>
      <c r="V1536" s="416">
        <v>0</v>
      </c>
      <c r="W1536" s="416">
        <v>0</v>
      </c>
      <c r="X1536" s="416">
        <v>0</v>
      </c>
      <c r="Y1536" s="416">
        <v>25</v>
      </c>
      <c r="Z1536" s="416">
        <v>0</v>
      </c>
      <c r="AA1536" s="416">
        <v>0</v>
      </c>
      <c r="AB1536" s="416">
        <v>0</v>
      </c>
      <c r="AC1536" s="416">
        <v>0</v>
      </c>
      <c r="AD1536" s="416">
        <v>0</v>
      </c>
      <c r="AE1536" s="416">
        <v>0</v>
      </c>
      <c r="AF1536" s="416">
        <v>0</v>
      </c>
      <c r="AG1536" s="416">
        <v>0</v>
      </c>
      <c r="AH1536" s="416">
        <v>0</v>
      </c>
      <c r="AI1536" s="416">
        <v>50</v>
      </c>
      <c r="AJ1536" s="416">
        <v>15</v>
      </c>
      <c r="AK1536" s="416">
        <v>35</v>
      </c>
      <c r="AL1536" s="416">
        <v>21</v>
      </c>
      <c r="AM1536" s="416">
        <v>5</v>
      </c>
      <c r="AN1536" s="416">
        <v>6</v>
      </c>
      <c r="AO1536" s="416">
        <v>1</v>
      </c>
      <c r="AP1536" s="416">
        <v>3</v>
      </c>
      <c r="AQ1536" s="416">
        <v>1</v>
      </c>
      <c r="AR1536" s="416">
        <v>87</v>
      </c>
      <c r="AS1536" s="416">
        <v>100</v>
      </c>
      <c r="AT1536" s="416">
        <v>84</v>
      </c>
      <c r="AU1536" s="416">
        <v>83</v>
      </c>
      <c r="AV1536" s="416">
        <v>31</v>
      </c>
      <c r="AW1536" s="416">
        <v>17</v>
      </c>
      <c r="AX1536" s="416">
        <v>7</v>
      </c>
      <c r="AY1536" s="416">
        <v>4</v>
      </c>
      <c r="AZ1536" s="416">
        <v>3</v>
      </c>
      <c r="BA1536" s="416">
        <v>0</v>
      </c>
      <c r="BB1536" s="416">
        <v>229</v>
      </c>
      <c r="BC1536" s="416">
        <v>0</v>
      </c>
      <c r="BD1536" s="416">
        <v>0</v>
      </c>
      <c r="BE1536" s="416">
        <v>0</v>
      </c>
      <c r="BF1536" s="416">
        <v>0</v>
      </c>
      <c r="BG1536" s="416">
        <v>0</v>
      </c>
      <c r="BH1536" s="416">
        <v>0</v>
      </c>
      <c r="BI1536" s="416">
        <v>0</v>
      </c>
      <c r="BJ1536" s="416">
        <v>0</v>
      </c>
      <c r="BK1536" s="416">
        <v>0</v>
      </c>
      <c r="BL1536" s="416">
        <v>0</v>
      </c>
      <c r="BM1536" s="416">
        <v>99</v>
      </c>
      <c r="BN1536" s="416">
        <v>118</v>
      </c>
      <c r="BO1536" s="416">
        <v>52</v>
      </c>
      <c r="BP1536" s="416">
        <v>22</v>
      </c>
      <c r="BQ1536" s="416">
        <v>13</v>
      </c>
      <c r="BR1536" s="416">
        <v>5</v>
      </c>
      <c r="BS1536" s="416">
        <v>6</v>
      </c>
      <c r="BT1536" s="416">
        <v>1</v>
      </c>
      <c r="BU1536" s="416">
        <v>316</v>
      </c>
      <c r="BV1536" s="416">
        <v>292</v>
      </c>
      <c r="BW1536" s="416">
        <v>348</v>
      </c>
      <c r="BX1536" s="416">
        <v>186</v>
      </c>
      <c r="BY1536" s="416">
        <v>80</v>
      </c>
      <c r="BZ1536" s="416">
        <v>42</v>
      </c>
      <c r="CA1536" s="416">
        <v>25</v>
      </c>
      <c r="CB1536" s="416">
        <v>14</v>
      </c>
      <c r="CC1536" s="416">
        <v>2</v>
      </c>
      <c r="CD1536" s="416">
        <v>989</v>
      </c>
      <c r="CE1536" s="416">
        <v>10</v>
      </c>
      <c r="CF1536" s="416">
        <v>0</v>
      </c>
      <c r="CG1536" s="416">
        <v>0</v>
      </c>
      <c r="CH1536" s="416">
        <v>0</v>
      </c>
      <c r="CI1536" s="416">
        <v>0</v>
      </c>
      <c r="CJ1536" s="416">
        <v>0</v>
      </c>
      <c r="CK1536" s="416">
        <v>0</v>
      </c>
      <c r="CL1536" s="416">
        <v>0</v>
      </c>
      <c r="CM1536" s="416">
        <v>0</v>
      </c>
      <c r="CN1536" s="416">
        <v>0</v>
      </c>
      <c r="CO1536" s="416">
        <v>25</v>
      </c>
      <c r="CP1536" s="416">
        <v>0</v>
      </c>
      <c r="CQ1536" s="416">
        <v>0</v>
      </c>
      <c r="CR1536" s="416">
        <v>0</v>
      </c>
      <c r="CS1536" s="416">
        <v>0</v>
      </c>
      <c r="CT1536" s="416">
        <v>0</v>
      </c>
      <c r="CU1536" s="416">
        <v>0</v>
      </c>
      <c r="CV1536" s="416">
        <v>0</v>
      </c>
      <c r="CW1536" s="416">
        <v>0</v>
      </c>
      <c r="CX1536" s="416">
        <v>0</v>
      </c>
      <c r="CY1536" s="416">
        <v>50</v>
      </c>
      <c r="CZ1536" s="416">
        <v>62</v>
      </c>
      <c r="DA1536" s="416">
        <v>45</v>
      </c>
      <c r="DB1536" s="416">
        <v>31</v>
      </c>
      <c r="DC1536" s="416">
        <v>11</v>
      </c>
      <c r="DD1536" s="416">
        <v>5</v>
      </c>
      <c r="DE1536" s="416">
        <v>3</v>
      </c>
      <c r="DF1536" s="416">
        <v>4</v>
      </c>
      <c r="DG1536" s="416">
        <v>0</v>
      </c>
      <c r="DH1536" s="416">
        <v>161</v>
      </c>
      <c r="DI1536" s="416">
        <v>0</v>
      </c>
      <c r="DJ1536" s="416">
        <v>0</v>
      </c>
      <c r="DK1536" s="416">
        <v>0</v>
      </c>
      <c r="DL1536" s="416">
        <v>0</v>
      </c>
      <c r="DM1536" s="416">
        <v>0</v>
      </c>
      <c r="DN1536" s="416">
        <v>0</v>
      </c>
      <c r="DO1536" s="416">
        <v>0</v>
      </c>
      <c r="DP1536" s="416">
        <v>0</v>
      </c>
      <c r="DQ1536" s="416">
        <v>0</v>
      </c>
      <c r="DR1536" s="416">
        <v>0</v>
      </c>
      <c r="DS1536" s="416">
        <v>62</v>
      </c>
      <c r="DT1536" s="416">
        <v>45</v>
      </c>
      <c r="DU1536" s="416">
        <v>31</v>
      </c>
      <c r="DV1536" s="416">
        <v>11</v>
      </c>
      <c r="DW1536" s="416">
        <v>5</v>
      </c>
      <c r="DX1536" s="416">
        <v>3</v>
      </c>
      <c r="DY1536" s="416">
        <v>4</v>
      </c>
      <c r="DZ1536" s="416">
        <v>0</v>
      </c>
      <c r="EA1536" s="416">
        <v>161</v>
      </c>
      <c r="EB1536" s="416">
        <v>0</v>
      </c>
      <c r="EC1536" s="416">
        <v>41</v>
      </c>
      <c r="ED1536" s="416">
        <v>77</v>
      </c>
      <c r="EE1536" s="416">
        <v>63</v>
      </c>
      <c r="EF1536" s="416">
        <v>44</v>
      </c>
      <c r="EG1536" s="416">
        <v>24</v>
      </c>
      <c r="EH1536" s="416">
        <v>13</v>
      </c>
      <c r="EI1536" s="416">
        <v>6</v>
      </c>
      <c r="EJ1536" s="416">
        <v>0</v>
      </c>
      <c r="EK1536" s="416">
        <v>268</v>
      </c>
      <c r="EL1536" s="416">
        <v>10</v>
      </c>
      <c r="EM1536" s="416">
        <v>0</v>
      </c>
      <c r="EN1536" s="416">
        <v>0</v>
      </c>
      <c r="EO1536" s="416">
        <v>0</v>
      </c>
      <c r="EP1536" s="416">
        <v>0</v>
      </c>
      <c r="EQ1536" s="416">
        <v>0</v>
      </c>
      <c r="ER1536" s="416">
        <v>0</v>
      </c>
      <c r="ES1536" s="416">
        <v>0</v>
      </c>
      <c r="ET1536" s="416">
        <v>0</v>
      </c>
      <c r="EU1536" s="416">
        <v>0</v>
      </c>
      <c r="EV1536" s="416">
        <v>50</v>
      </c>
      <c r="EW1536" s="416">
        <v>4</v>
      </c>
      <c r="EX1536" s="416">
        <v>8</v>
      </c>
      <c r="EY1536" s="416">
        <v>3</v>
      </c>
      <c r="EZ1536" s="416">
        <v>1</v>
      </c>
      <c r="FA1536" s="416">
        <v>3</v>
      </c>
      <c r="FB1536" s="416">
        <v>0</v>
      </c>
      <c r="FC1536" s="416">
        <v>0</v>
      </c>
      <c r="FD1536" s="416">
        <v>0</v>
      </c>
      <c r="FE1536" s="416">
        <v>19</v>
      </c>
      <c r="FF1536" s="416">
        <v>100</v>
      </c>
      <c r="FG1536" s="416">
        <v>0</v>
      </c>
      <c r="FH1536" s="416">
        <v>0</v>
      </c>
      <c r="FI1536" s="416">
        <v>0</v>
      </c>
      <c r="FJ1536" s="416">
        <v>0</v>
      </c>
      <c r="FK1536" s="416">
        <v>0</v>
      </c>
      <c r="FL1536" s="416">
        <v>0</v>
      </c>
      <c r="FM1536" s="416">
        <v>0</v>
      </c>
      <c r="FN1536" s="416">
        <v>0</v>
      </c>
      <c r="FO1536" s="416">
        <v>0</v>
      </c>
      <c r="FP1536" s="416">
        <v>0</v>
      </c>
      <c r="FQ1536" s="416">
        <v>0</v>
      </c>
      <c r="FR1536" s="416">
        <v>0</v>
      </c>
      <c r="FS1536" s="416">
        <v>0</v>
      </c>
      <c r="FT1536" s="416">
        <v>0</v>
      </c>
      <c r="FU1536" s="416">
        <v>0</v>
      </c>
      <c r="FV1536" s="416">
        <v>0</v>
      </c>
      <c r="FW1536" s="416">
        <v>0</v>
      </c>
      <c r="FX1536" s="416">
        <v>0</v>
      </c>
      <c r="FY1536" s="416">
        <v>0</v>
      </c>
      <c r="FZ1536" s="416">
        <v>45</v>
      </c>
      <c r="GA1536" s="416">
        <v>85</v>
      </c>
      <c r="GB1536" s="416">
        <v>66</v>
      </c>
      <c r="GC1536" s="416">
        <v>45</v>
      </c>
      <c r="GD1536" s="416">
        <v>27</v>
      </c>
      <c r="GE1536" s="416">
        <v>13</v>
      </c>
      <c r="GF1536" s="416">
        <v>6</v>
      </c>
      <c r="GG1536" s="416">
        <v>0</v>
      </c>
      <c r="GH1536" s="416">
        <v>287</v>
      </c>
    </row>
    <row r="1537" spans="1:190" x14ac:dyDescent="0.2">
      <c r="A1537" s="150" t="s">
        <v>504</v>
      </c>
      <c r="B1537" s="151" t="s">
        <v>280</v>
      </c>
      <c r="C1537" s="152" t="s">
        <v>128</v>
      </c>
      <c r="D1537" s="404" t="s">
        <v>503</v>
      </c>
      <c r="E1537" s="416">
        <v>0</v>
      </c>
      <c r="F1537" s="416">
        <v>16</v>
      </c>
      <c r="G1537" s="416">
        <v>42</v>
      </c>
      <c r="H1537" s="416">
        <v>127</v>
      </c>
      <c r="I1537" s="416">
        <v>160</v>
      </c>
      <c r="J1537" s="416">
        <v>75</v>
      </c>
      <c r="K1537" s="416">
        <v>51</v>
      </c>
      <c r="L1537" s="416">
        <v>32</v>
      </c>
      <c r="M1537" s="416">
        <v>12</v>
      </c>
      <c r="N1537" s="416">
        <v>515</v>
      </c>
      <c r="O1537" s="416">
        <v>10</v>
      </c>
      <c r="P1537" s="416">
        <v>0</v>
      </c>
      <c r="Q1537" s="416">
        <v>0</v>
      </c>
      <c r="R1537" s="416">
        <v>0</v>
      </c>
      <c r="S1537" s="416">
        <v>0</v>
      </c>
      <c r="T1537" s="416">
        <v>0</v>
      </c>
      <c r="U1537" s="416">
        <v>0</v>
      </c>
      <c r="V1537" s="416">
        <v>0</v>
      </c>
      <c r="W1537" s="416">
        <v>0</v>
      </c>
      <c r="X1537" s="416">
        <v>0</v>
      </c>
      <c r="Y1537" s="416">
        <v>25</v>
      </c>
      <c r="Z1537" s="416">
        <v>0</v>
      </c>
      <c r="AA1537" s="416">
        <v>0</v>
      </c>
      <c r="AB1537" s="416">
        <v>0</v>
      </c>
      <c r="AC1537" s="416">
        <v>0</v>
      </c>
      <c r="AD1537" s="416">
        <v>0</v>
      </c>
      <c r="AE1537" s="416">
        <v>0</v>
      </c>
      <c r="AF1537" s="416">
        <v>0</v>
      </c>
      <c r="AG1537" s="416">
        <v>0</v>
      </c>
      <c r="AH1537" s="416">
        <v>0</v>
      </c>
      <c r="AI1537" s="416">
        <v>50</v>
      </c>
      <c r="AJ1537" s="416">
        <v>0</v>
      </c>
      <c r="AK1537" s="416">
        <v>0</v>
      </c>
      <c r="AL1537" s="416">
        <v>0</v>
      </c>
      <c r="AM1537" s="416">
        <v>0</v>
      </c>
      <c r="AN1537" s="416">
        <v>0</v>
      </c>
      <c r="AO1537" s="416">
        <v>0</v>
      </c>
      <c r="AP1537" s="416">
        <v>0</v>
      </c>
      <c r="AQ1537" s="416">
        <v>0</v>
      </c>
      <c r="AR1537" s="416">
        <v>0</v>
      </c>
      <c r="AS1537" s="416">
        <v>100</v>
      </c>
      <c r="AT1537" s="416">
        <v>10</v>
      </c>
      <c r="AU1537" s="416">
        <v>40</v>
      </c>
      <c r="AV1537" s="416">
        <v>135</v>
      </c>
      <c r="AW1537" s="416">
        <v>145</v>
      </c>
      <c r="AX1537" s="416">
        <v>33</v>
      </c>
      <c r="AY1537" s="416">
        <v>20</v>
      </c>
      <c r="AZ1537" s="416">
        <v>14</v>
      </c>
      <c r="BA1537" s="416">
        <v>2</v>
      </c>
      <c r="BB1537" s="416">
        <v>399</v>
      </c>
      <c r="BC1537" s="416">
        <v>0</v>
      </c>
      <c r="BD1537" s="416">
        <v>0</v>
      </c>
      <c r="BE1537" s="416">
        <v>0</v>
      </c>
      <c r="BF1537" s="416">
        <v>0</v>
      </c>
      <c r="BG1537" s="416">
        <v>0</v>
      </c>
      <c r="BH1537" s="416">
        <v>0</v>
      </c>
      <c r="BI1537" s="416">
        <v>0</v>
      </c>
      <c r="BJ1537" s="416">
        <v>0</v>
      </c>
      <c r="BK1537" s="416">
        <v>0</v>
      </c>
      <c r="BL1537" s="416">
        <v>0</v>
      </c>
      <c r="BM1537" s="416">
        <v>10</v>
      </c>
      <c r="BN1537" s="416">
        <v>40</v>
      </c>
      <c r="BO1537" s="416">
        <v>135</v>
      </c>
      <c r="BP1537" s="416">
        <v>145</v>
      </c>
      <c r="BQ1537" s="416">
        <v>33</v>
      </c>
      <c r="BR1537" s="416">
        <v>20</v>
      </c>
      <c r="BS1537" s="416">
        <v>14</v>
      </c>
      <c r="BT1537" s="416">
        <v>2</v>
      </c>
      <c r="BU1537" s="416">
        <v>399</v>
      </c>
      <c r="BV1537" s="416">
        <v>26</v>
      </c>
      <c r="BW1537" s="416">
        <v>82</v>
      </c>
      <c r="BX1537" s="416">
        <v>262</v>
      </c>
      <c r="BY1537" s="416">
        <v>305</v>
      </c>
      <c r="BZ1537" s="416">
        <v>108</v>
      </c>
      <c r="CA1537" s="416">
        <v>71</v>
      </c>
      <c r="CB1537" s="416">
        <v>46</v>
      </c>
      <c r="CC1537" s="416">
        <v>14</v>
      </c>
      <c r="CD1537" s="416">
        <v>914</v>
      </c>
      <c r="CE1537" s="416">
        <v>10</v>
      </c>
      <c r="CF1537" s="416">
        <v>0</v>
      </c>
      <c r="CG1537" s="416">
        <v>0</v>
      </c>
      <c r="CH1537" s="416">
        <v>0</v>
      </c>
      <c r="CI1537" s="416">
        <v>0</v>
      </c>
      <c r="CJ1537" s="416">
        <v>0</v>
      </c>
      <c r="CK1537" s="416">
        <v>0</v>
      </c>
      <c r="CL1537" s="416">
        <v>0</v>
      </c>
      <c r="CM1537" s="416">
        <v>0</v>
      </c>
      <c r="CN1537" s="416">
        <v>0</v>
      </c>
      <c r="CO1537" s="416">
        <v>25</v>
      </c>
      <c r="CP1537" s="416">
        <v>0</v>
      </c>
      <c r="CQ1537" s="416">
        <v>0</v>
      </c>
      <c r="CR1537" s="416">
        <v>0</v>
      </c>
      <c r="CS1537" s="416">
        <v>0</v>
      </c>
      <c r="CT1537" s="416">
        <v>0</v>
      </c>
      <c r="CU1537" s="416">
        <v>0</v>
      </c>
      <c r="CV1537" s="416">
        <v>0</v>
      </c>
      <c r="CW1537" s="416">
        <v>0</v>
      </c>
      <c r="CX1537" s="416">
        <v>0</v>
      </c>
      <c r="CY1537" s="416">
        <v>50</v>
      </c>
      <c r="CZ1537" s="416">
        <v>0</v>
      </c>
      <c r="DA1537" s="416">
        <v>0</v>
      </c>
      <c r="DB1537" s="416">
        <v>0</v>
      </c>
      <c r="DC1537" s="416">
        <v>0</v>
      </c>
      <c r="DD1537" s="416">
        <v>0</v>
      </c>
      <c r="DE1537" s="416">
        <v>0</v>
      </c>
      <c r="DF1537" s="416">
        <v>0</v>
      </c>
      <c r="DG1537" s="416">
        <v>0</v>
      </c>
      <c r="DH1537" s="416">
        <v>0</v>
      </c>
      <c r="DI1537" s="416">
        <v>0</v>
      </c>
      <c r="DJ1537" s="416">
        <v>0</v>
      </c>
      <c r="DK1537" s="416">
        <v>0</v>
      </c>
      <c r="DL1537" s="416">
        <v>0</v>
      </c>
      <c r="DM1537" s="416">
        <v>0</v>
      </c>
      <c r="DN1537" s="416">
        <v>0</v>
      </c>
      <c r="DO1537" s="416">
        <v>0</v>
      </c>
      <c r="DP1537" s="416">
        <v>0</v>
      </c>
      <c r="DQ1537" s="416">
        <v>0</v>
      </c>
      <c r="DR1537" s="416">
        <v>0</v>
      </c>
      <c r="DS1537" s="416">
        <v>0</v>
      </c>
      <c r="DT1537" s="416">
        <v>0</v>
      </c>
      <c r="DU1537" s="416">
        <v>0</v>
      </c>
      <c r="DV1537" s="416">
        <v>0</v>
      </c>
      <c r="DW1537" s="416">
        <v>0</v>
      </c>
      <c r="DX1537" s="416">
        <v>0</v>
      </c>
      <c r="DY1537" s="416">
        <v>0</v>
      </c>
      <c r="DZ1537" s="416">
        <v>0</v>
      </c>
      <c r="EA1537" s="416">
        <v>0</v>
      </c>
      <c r="EB1537" s="416">
        <v>0</v>
      </c>
      <c r="EC1537" s="416">
        <v>0</v>
      </c>
      <c r="ED1537" s="416">
        <v>0</v>
      </c>
      <c r="EE1537" s="416">
        <v>0</v>
      </c>
      <c r="EF1537" s="416">
        <v>0</v>
      </c>
      <c r="EG1537" s="416">
        <v>0</v>
      </c>
      <c r="EH1537" s="416">
        <v>0</v>
      </c>
      <c r="EI1537" s="416">
        <v>0</v>
      </c>
      <c r="EJ1537" s="416">
        <v>0</v>
      </c>
      <c r="EK1537" s="416">
        <v>0</v>
      </c>
      <c r="EL1537" s="416">
        <v>10</v>
      </c>
      <c r="EM1537" s="416">
        <v>0</v>
      </c>
      <c r="EN1537" s="416">
        <v>0</v>
      </c>
      <c r="EO1537" s="416">
        <v>0</v>
      </c>
      <c r="EP1537" s="416">
        <v>0</v>
      </c>
      <c r="EQ1537" s="416">
        <v>0</v>
      </c>
      <c r="ER1537" s="416">
        <v>0</v>
      </c>
      <c r="ES1537" s="416">
        <v>0</v>
      </c>
      <c r="ET1537" s="416">
        <v>0</v>
      </c>
      <c r="EU1537" s="416">
        <v>0</v>
      </c>
      <c r="EV1537" s="416">
        <v>50</v>
      </c>
      <c r="EW1537" s="416">
        <v>0</v>
      </c>
      <c r="EX1537" s="416">
        <v>0</v>
      </c>
      <c r="EY1537" s="416">
        <v>0</v>
      </c>
      <c r="EZ1537" s="416">
        <v>0</v>
      </c>
      <c r="FA1537" s="416">
        <v>0</v>
      </c>
      <c r="FB1537" s="416">
        <v>0</v>
      </c>
      <c r="FC1537" s="416">
        <v>0</v>
      </c>
      <c r="FD1537" s="416">
        <v>0</v>
      </c>
      <c r="FE1537" s="416">
        <v>0</v>
      </c>
      <c r="FF1537" s="416">
        <v>100</v>
      </c>
      <c r="FG1537" s="416">
        <v>0</v>
      </c>
      <c r="FH1537" s="416">
        <v>0</v>
      </c>
      <c r="FI1537" s="416">
        <v>0</v>
      </c>
      <c r="FJ1537" s="416">
        <v>0</v>
      </c>
      <c r="FK1537" s="416">
        <v>0</v>
      </c>
      <c r="FL1537" s="416">
        <v>0</v>
      </c>
      <c r="FM1537" s="416">
        <v>0</v>
      </c>
      <c r="FN1537" s="416">
        <v>0</v>
      </c>
      <c r="FO1537" s="416">
        <v>0</v>
      </c>
      <c r="FP1537" s="416">
        <v>25</v>
      </c>
      <c r="FQ1537" s="416">
        <v>41</v>
      </c>
      <c r="FR1537" s="416">
        <v>100</v>
      </c>
      <c r="FS1537" s="416">
        <v>296</v>
      </c>
      <c r="FT1537" s="416">
        <v>333</v>
      </c>
      <c r="FU1537" s="416">
        <v>122</v>
      </c>
      <c r="FV1537" s="416">
        <v>61</v>
      </c>
      <c r="FW1537" s="416">
        <v>31</v>
      </c>
      <c r="FX1537" s="416">
        <v>7</v>
      </c>
      <c r="FY1537" s="416">
        <v>991</v>
      </c>
      <c r="FZ1537" s="416">
        <v>41</v>
      </c>
      <c r="GA1537" s="416">
        <v>100</v>
      </c>
      <c r="GB1537" s="416">
        <v>296</v>
      </c>
      <c r="GC1537" s="416">
        <v>333</v>
      </c>
      <c r="GD1537" s="416">
        <v>122</v>
      </c>
      <c r="GE1537" s="416">
        <v>61</v>
      </c>
      <c r="GF1537" s="416">
        <v>31</v>
      </c>
      <c r="GG1537" s="416">
        <v>7</v>
      </c>
      <c r="GH1537" s="416">
        <v>991</v>
      </c>
    </row>
    <row r="1538" spans="1:190" x14ac:dyDescent="0.2">
      <c r="A1538" s="150" t="s">
        <v>505</v>
      </c>
      <c r="B1538" s="151" t="s">
        <v>276</v>
      </c>
      <c r="C1538" s="152" t="s">
        <v>279</v>
      </c>
      <c r="D1538" s="404" t="s">
        <v>302</v>
      </c>
      <c r="E1538" s="416">
        <v>0</v>
      </c>
      <c r="F1538" s="416">
        <v>256</v>
      </c>
      <c r="G1538" s="416">
        <v>208</v>
      </c>
      <c r="H1538" s="416">
        <v>102</v>
      </c>
      <c r="I1538" s="416">
        <v>86</v>
      </c>
      <c r="J1538" s="416">
        <v>44</v>
      </c>
      <c r="K1538" s="416">
        <v>28</v>
      </c>
      <c r="L1538" s="416">
        <v>6</v>
      </c>
      <c r="M1538" s="416">
        <v>0</v>
      </c>
      <c r="N1538" s="416">
        <v>730</v>
      </c>
      <c r="O1538" s="416">
        <v>10</v>
      </c>
      <c r="P1538" s="416">
        <v>0</v>
      </c>
      <c r="Q1538" s="416">
        <v>0</v>
      </c>
      <c r="R1538" s="416">
        <v>0</v>
      </c>
      <c r="S1538" s="416">
        <v>0</v>
      </c>
      <c r="T1538" s="416">
        <v>0</v>
      </c>
      <c r="U1538" s="416">
        <v>0</v>
      </c>
      <c r="V1538" s="416">
        <v>0</v>
      </c>
      <c r="W1538" s="416">
        <v>0</v>
      </c>
      <c r="X1538" s="416">
        <v>0</v>
      </c>
      <c r="Y1538" s="416">
        <v>25</v>
      </c>
      <c r="Z1538" s="416">
        <v>0</v>
      </c>
      <c r="AA1538" s="416">
        <v>0</v>
      </c>
      <c r="AB1538" s="416">
        <v>0</v>
      </c>
      <c r="AC1538" s="416">
        <v>0</v>
      </c>
      <c r="AD1538" s="416">
        <v>0</v>
      </c>
      <c r="AE1538" s="416">
        <v>0</v>
      </c>
      <c r="AF1538" s="416">
        <v>0</v>
      </c>
      <c r="AG1538" s="416">
        <v>0</v>
      </c>
      <c r="AH1538" s="416">
        <v>0</v>
      </c>
      <c r="AI1538" s="416">
        <v>50</v>
      </c>
      <c r="AJ1538" s="416">
        <v>13</v>
      </c>
      <c r="AK1538" s="416">
        <v>25</v>
      </c>
      <c r="AL1538" s="416">
        <v>9</v>
      </c>
      <c r="AM1538" s="416">
        <v>6</v>
      </c>
      <c r="AN1538" s="416">
        <v>1</v>
      </c>
      <c r="AO1538" s="416">
        <v>0</v>
      </c>
      <c r="AP1538" s="416">
        <v>1</v>
      </c>
      <c r="AQ1538" s="416">
        <v>0</v>
      </c>
      <c r="AR1538" s="416">
        <v>55</v>
      </c>
      <c r="AS1538" s="416">
        <v>100</v>
      </c>
      <c r="AT1538" s="416">
        <v>62</v>
      </c>
      <c r="AU1538" s="416">
        <v>48</v>
      </c>
      <c r="AV1538" s="416">
        <v>16</v>
      </c>
      <c r="AW1538" s="416">
        <v>13</v>
      </c>
      <c r="AX1538" s="416">
        <v>4</v>
      </c>
      <c r="AY1538" s="416">
        <v>4</v>
      </c>
      <c r="AZ1538" s="416">
        <v>0</v>
      </c>
      <c r="BA1538" s="416">
        <v>0</v>
      </c>
      <c r="BB1538" s="416">
        <v>147</v>
      </c>
      <c r="BC1538" s="416">
        <v>0</v>
      </c>
      <c r="BD1538" s="416">
        <v>0</v>
      </c>
      <c r="BE1538" s="416">
        <v>0</v>
      </c>
      <c r="BF1538" s="416">
        <v>0</v>
      </c>
      <c r="BG1538" s="416">
        <v>0</v>
      </c>
      <c r="BH1538" s="416">
        <v>0</v>
      </c>
      <c r="BI1538" s="416">
        <v>0</v>
      </c>
      <c r="BJ1538" s="416">
        <v>0</v>
      </c>
      <c r="BK1538" s="416">
        <v>0</v>
      </c>
      <c r="BL1538" s="416">
        <v>0</v>
      </c>
      <c r="BM1538" s="416">
        <v>75</v>
      </c>
      <c r="BN1538" s="416">
        <v>73</v>
      </c>
      <c r="BO1538" s="416">
        <v>25</v>
      </c>
      <c r="BP1538" s="416">
        <v>19</v>
      </c>
      <c r="BQ1538" s="416">
        <v>5</v>
      </c>
      <c r="BR1538" s="416">
        <v>4</v>
      </c>
      <c r="BS1538" s="416">
        <v>1</v>
      </c>
      <c r="BT1538" s="416">
        <v>0</v>
      </c>
      <c r="BU1538" s="416">
        <v>202</v>
      </c>
      <c r="BV1538" s="416">
        <v>331</v>
      </c>
      <c r="BW1538" s="416">
        <v>281</v>
      </c>
      <c r="BX1538" s="416">
        <v>127</v>
      </c>
      <c r="BY1538" s="416">
        <v>105</v>
      </c>
      <c r="BZ1538" s="416">
        <v>49</v>
      </c>
      <c r="CA1538" s="416">
        <v>32</v>
      </c>
      <c r="CB1538" s="416">
        <v>7</v>
      </c>
      <c r="CC1538" s="416">
        <v>0</v>
      </c>
      <c r="CD1538" s="416">
        <v>932</v>
      </c>
      <c r="CE1538" s="416">
        <v>10</v>
      </c>
      <c r="CF1538" s="416">
        <v>0</v>
      </c>
      <c r="CG1538" s="416">
        <v>0</v>
      </c>
      <c r="CH1538" s="416">
        <v>0</v>
      </c>
      <c r="CI1538" s="416">
        <v>0</v>
      </c>
      <c r="CJ1538" s="416">
        <v>0</v>
      </c>
      <c r="CK1538" s="416">
        <v>0</v>
      </c>
      <c r="CL1538" s="416">
        <v>0</v>
      </c>
      <c r="CM1538" s="416">
        <v>0</v>
      </c>
      <c r="CN1538" s="416">
        <v>0</v>
      </c>
      <c r="CO1538" s="416">
        <v>25</v>
      </c>
      <c r="CP1538" s="416">
        <v>0</v>
      </c>
      <c r="CQ1538" s="416">
        <v>0</v>
      </c>
      <c r="CR1538" s="416">
        <v>0</v>
      </c>
      <c r="CS1538" s="416">
        <v>0</v>
      </c>
      <c r="CT1538" s="416">
        <v>0</v>
      </c>
      <c r="CU1538" s="416">
        <v>0</v>
      </c>
      <c r="CV1538" s="416">
        <v>0</v>
      </c>
      <c r="CW1538" s="416">
        <v>0</v>
      </c>
      <c r="CX1538" s="416">
        <v>0</v>
      </c>
      <c r="CY1538" s="416">
        <v>50</v>
      </c>
      <c r="CZ1538" s="416">
        <v>0</v>
      </c>
      <c r="DA1538" s="416">
        <v>0</v>
      </c>
      <c r="DB1538" s="416">
        <v>0</v>
      </c>
      <c r="DC1538" s="416">
        <v>0</v>
      </c>
      <c r="DD1538" s="416">
        <v>0</v>
      </c>
      <c r="DE1538" s="416">
        <v>0</v>
      </c>
      <c r="DF1538" s="416">
        <v>0</v>
      </c>
      <c r="DG1538" s="416">
        <v>0</v>
      </c>
      <c r="DH1538" s="416">
        <v>0</v>
      </c>
      <c r="DI1538" s="416">
        <v>0</v>
      </c>
      <c r="DJ1538" s="416">
        <v>0</v>
      </c>
      <c r="DK1538" s="416">
        <v>0</v>
      </c>
      <c r="DL1538" s="416">
        <v>0</v>
      </c>
      <c r="DM1538" s="416">
        <v>0</v>
      </c>
      <c r="DN1538" s="416">
        <v>0</v>
      </c>
      <c r="DO1538" s="416">
        <v>0</v>
      </c>
      <c r="DP1538" s="416">
        <v>0</v>
      </c>
      <c r="DQ1538" s="416">
        <v>0</v>
      </c>
      <c r="DR1538" s="416">
        <v>0</v>
      </c>
      <c r="DS1538" s="416">
        <v>0</v>
      </c>
      <c r="DT1538" s="416">
        <v>0</v>
      </c>
      <c r="DU1538" s="416">
        <v>0</v>
      </c>
      <c r="DV1538" s="416">
        <v>0</v>
      </c>
      <c r="DW1538" s="416">
        <v>0</v>
      </c>
      <c r="DX1538" s="416">
        <v>0</v>
      </c>
      <c r="DY1538" s="416">
        <v>0</v>
      </c>
      <c r="DZ1538" s="416">
        <v>0</v>
      </c>
      <c r="EA1538" s="416">
        <v>0</v>
      </c>
      <c r="EB1538" s="416">
        <v>0</v>
      </c>
      <c r="EC1538" s="416">
        <v>36</v>
      </c>
      <c r="ED1538" s="416">
        <v>36</v>
      </c>
      <c r="EE1538" s="416">
        <v>21</v>
      </c>
      <c r="EF1538" s="416">
        <v>13</v>
      </c>
      <c r="EG1538" s="416">
        <v>5</v>
      </c>
      <c r="EH1538" s="416">
        <v>3</v>
      </c>
      <c r="EI1538" s="416">
        <v>3</v>
      </c>
      <c r="EJ1538" s="416">
        <v>1</v>
      </c>
      <c r="EK1538" s="416">
        <v>118</v>
      </c>
      <c r="EL1538" s="416">
        <v>10</v>
      </c>
      <c r="EM1538" s="416">
        <v>0</v>
      </c>
      <c r="EN1538" s="416">
        <v>0</v>
      </c>
      <c r="EO1538" s="416">
        <v>0</v>
      </c>
      <c r="EP1538" s="416">
        <v>0</v>
      </c>
      <c r="EQ1538" s="416">
        <v>0</v>
      </c>
      <c r="ER1538" s="416">
        <v>0</v>
      </c>
      <c r="ES1538" s="416">
        <v>0</v>
      </c>
      <c r="ET1538" s="416">
        <v>0</v>
      </c>
      <c r="EU1538" s="416">
        <v>0</v>
      </c>
      <c r="EV1538" s="416">
        <v>50</v>
      </c>
      <c r="EW1538" s="416">
        <v>0</v>
      </c>
      <c r="EX1538" s="416">
        <v>0</v>
      </c>
      <c r="EY1538" s="416">
        <v>0</v>
      </c>
      <c r="EZ1538" s="416">
        <v>0</v>
      </c>
      <c r="FA1538" s="416">
        <v>0</v>
      </c>
      <c r="FB1538" s="416">
        <v>0</v>
      </c>
      <c r="FC1538" s="416">
        <v>0</v>
      </c>
      <c r="FD1538" s="416">
        <v>0</v>
      </c>
      <c r="FE1538" s="416">
        <v>0</v>
      </c>
      <c r="FF1538" s="416">
        <v>100</v>
      </c>
      <c r="FG1538" s="416">
        <v>0</v>
      </c>
      <c r="FH1538" s="416">
        <v>0</v>
      </c>
      <c r="FI1538" s="416">
        <v>0</v>
      </c>
      <c r="FJ1538" s="416">
        <v>0</v>
      </c>
      <c r="FK1538" s="416">
        <v>0</v>
      </c>
      <c r="FL1538" s="416">
        <v>0</v>
      </c>
      <c r="FM1538" s="416">
        <v>0</v>
      </c>
      <c r="FN1538" s="416">
        <v>0</v>
      </c>
      <c r="FO1538" s="416">
        <v>0</v>
      </c>
      <c r="FP1538" s="416">
        <v>0</v>
      </c>
      <c r="FQ1538" s="416">
        <v>0</v>
      </c>
      <c r="FR1538" s="416">
        <v>0</v>
      </c>
      <c r="FS1538" s="416">
        <v>0</v>
      </c>
      <c r="FT1538" s="416">
        <v>0</v>
      </c>
      <c r="FU1538" s="416">
        <v>0</v>
      </c>
      <c r="FV1538" s="416">
        <v>0</v>
      </c>
      <c r="FW1538" s="416">
        <v>0</v>
      </c>
      <c r="FX1538" s="416">
        <v>0</v>
      </c>
      <c r="FY1538" s="416">
        <v>0</v>
      </c>
      <c r="FZ1538" s="416">
        <v>36</v>
      </c>
      <c r="GA1538" s="416">
        <v>36</v>
      </c>
      <c r="GB1538" s="416">
        <v>21</v>
      </c>
      <c r="GC1538" s="416">
        <v>13</v>
      </c>
      <c r="GD1538" s="416">
        <v>5</v>
      </c>
      <c r="GE1538" s="416">
        <v>3</v>
      </c>
      <c r="GF1538" s="416">
        <v>3</v>
      </c>
      <c r="GG1538" s="416">
        <v>1</v>
      </c>
      <c r="GH1538" s="416">
        <v>118</v>
      </c>
    </row>
    <row r="1539" spans="1:190" x14ac:dyDescent="0.2">
      <c r="A1539" s="150" t="s">
        <v>507</v>
      </c>
      <c r="B1539" s="151" t="s">
        <v>276</v>
      </c>
      <c r="C1539" s="152" t="s">
        <v>277</v>
      </c>
      <c r="D1539" s="404" t="s">
        <v>506</v>
      </c>
      <c r="E1539" s="416">
        <v>0</v>
      </c>
      <c r="F1539" s="416">
        <v>34</v>
      </c>
      <c r="G1539" s="416">
        <v>96</v>
      </c>
      <c r="H1539" s="416">
        <v>136</v>
      </c>
      <c r="I1539" s="416">
        <v>96</v>
      </c>
      <c r="J1539" s="416">
        <v>69</v>
      </c>
      <c r="K1539" s="416">
        <v>62</v>
      </c>
      <c r="L1539" s="416">
        <v>77</v>
      </c>
      <c r="M1539" s="416">
        <v>4</v>
      </c>
      <c r="N1539" s="416">
        <v>574</v>
      </c>
      <c r="O1539" s="416">
        <v>10</v>
      </c>
      <c r="P1539" s="416">
        <v>0</v>
      </c>
      <c r="Q1539" s="416">
        <v>0</v>
      </c>
      <c r="R1539" s="416">
        <v>0</v>
      </c>
      <c r="S1539" s="416">
        <v>0</v>
      </c>
      <c r="T1539" s="416">
        <v>0</v>
      </c>
      <c r="U1539" s="416">
        <v>0</v>
      </c>
      <c r="V1539" s="416">
        <v>0</v>
      </c>
      <c r="W1539" s="416">
        <v>0</v>
      </c>
      <c r="X1539" s="416">
        <v>0</v>
      </c>
      <c r="Y1539" s="416">
        <v>25</v>
      </c>
      <c r="Z1539" s="416">
        <v>3</v>
      </c>
      <c r="AA1539" s="416">
        <v>0</v>
      </c>
      <c r="AB1539" s="416">
        <v>2</v>
      </c>
      <c r="AC1539" s="416">
        <v>9</v>
      </c>
      <c r="AD1539" s="416">
        <v>7</v>
      </c>
      <c r="AE1539" s="416">
        <v>8</v>
      </c>
      <c r="AF1539" s="416">
        <v>8</v>
      </c>
      <c r="AG1539" s="416">
        <v>1</v>
      </c>
      <c r="AH1539" s="416">
        <v>38</v>
      </c>
      <c r="AI1539" s="416">
        <v>50</v>
      </c>
      <c r="AJ1539" s="416">
        <v>0</v>
      </c>
      <c r="AK1539" s="416">
        <v>0</v>
      </c>
      <c r="AL1539" s="416">
        <v>0</v>
      </c>
      <c r="AM1539" s="416">
        <v>0</v>
      </c>
      <c r="AN1539" s="416">
        <v>0</v>
      </c>
      <c r="AO1539" s="416">
        <v>0</v>
      </c>
      <c r="AP1539" s="416">
        <v>0</v>
      </c>
      <c r="AQ1539" s="416">
        <v>0</v>
      </c>
      <c r="AR1539" s="416">
        <v>0</v>
      </c>
      <c r="AS1539" s="416">
        <v>100</v>
      </c>
      <c r="AT1539" s="416">
        <v>3</v>
      </c>
      <c r="AU1539" s="416">
        <v>8</v>
      </c>
      <c r="AV1539" s="416">
        <v>23</v>
      </c>
      <c r="AW1539" s="416">
        <v>7</v>
      </c>
      <c r="AX1539" s="416">
        <v>8</v>
      </c>
      <c r="AY1539" s="416">
        <v>4</v>
      </c>
      <c r="AZ1539" s="416">
        <v>5</v>
      </c>
      <c r="BA1539" s="416">
        <v>0</v>
      </c>
      <c r="BB1539" s="416">
        <v>58</v>
      </c>
      <c r="BC1539" s="416">
        <v>0</v>
      </c>
      <c r="BD1539" s="416">
        <v>0</v>
      </c>
      <c r="BE1539" s="416">
        <v>0</v>
      </c>
      <c r="BF1539" s="416">
        <v>0</v>
      </c>
      <c r="BG1539" s="416">
        <v>0</v>
      </c>
      <c r="BH1539" s="416">
        <v>0</v>
      </c>
      <c r="BI1539" s="416">
        <v>0</v>
      </c>
      <c r="BJ1539" s="416">
        <v>0</v>
      </c>
      <c r="BK1539" s="416">
        <v>0</v>
      </c>
      <c r="BL1539" s="416">
        <v>0</v>
      </c>
      <c r="BM1539" s="416">
        <v>6</v>
      </c>
      <c r="BN1539" s="416">
        <v>8</v>
      </c>
      <c r="BO1539" s="416">
        <v>25</v>
      </c>
      <c r="BP1539" s="416">
        <v>16</v>
      </c>
      <c r="BQ1539" s="416">
        <v>15</v>
      </c>
      <c r="BR1539" s="416">
        <v>12</v>
      </c>
      <c r="BS1539" s="416">
        <v>13</v>
      </c>
      <c r="BT1539" s="416">
        <v>1</v>
      </c>
      <c r="BU1539" s="416">
        <v>96</v>
      </c>
      <c r="BV1539" s="416">
        <v>40</v>
      </c>
      <c r="BW1539" s="416">
        <v>104</v>
      </c>
      <c r="BX1539" s="416">
        <v>161</v>
      </c>
      <c r="BY1539" s="416">
        <v>112</v>
      </c>
      <c r="BZ1539" s="416">
        <v>84</v>
      </c>
      <c r="CA1539" s="416">
        <v>74</v>
      </c>
      <c r="CB1539" s="416">
        <v>90</v>
      </c>
      <c r="CC1539" s="416">
        <v>5</v>
      </c>
      <c r="CD1539" s="416">
        <v>670</v>
      </c>
      <c r="CE1539" s="416">
        <v>10</v>
      </c>
      <c r="CF1539" s="416">
        <v>0</v>
      </c>
      <c r="CG1539" s="416">
        <v>0</v>
      </c>
      <c r="CH1539" s="416">
        <v>0</v>
      </c>
      <c r="CI1539" s="416">
        <v>0</v>
      </c>
      <c r="CJ1539" s="416">
        <v>0</v>
      </c>
      <c r="CK1539" s="416">
        <v>0</v>
      </c>
      <c r="CL1539" s="416">
        <v>0</v>
      </c>
      <c r="CM1539" s="416">
        <v>0</v>
      </c>
      <c r="CN1539" s="416">
        <v>0</v>
      </c>
      <c r="CO1539" s="416">
        <v>25</v>
      </c>
      <c r="CP1539" s="416">
        <v>0</v>
      </c>
      <c r="CQ1539" s="416">
        <v>0</v>
      </c>
      <c r="CR1539" s="416">
        <v>0</v>
      </c>
      <c r="CS1539" s="416">
        <v>0</v>
      </c>
      <c r="CT1539" s="416">
        <v>0</v>
      </c>
      <c r="CU1539" s="416">
        <v>0</v>
      </c>
      <c r="CV1539" s="416">
        <v>0</v>
      </c>
      <c r="CW1539" s="416">
        <v>0</v>
      </c>
      <c r="CX1539" s="416">
        <v>0</v>
      </c>
      <c r="CY1539" s="416">
        <v>50</v>
      </c>
      <c r="CZ1539" s="416">
        <v>6</v>
      </c>
      <c r="DA1539" s="416">
        <v>6</v>
      </c>
      <c r="DB1539" s="416">
        <v>11</v>
      </c>
      <c r="DC1539" s="416">
        <v>13</v>
      </c>
      <c r="DD1539" s="416">
        <v>7</v>
      </c>
      <c r="DE1539" s="416">
        <v>4</v>
      </c>
      <c r="DF1539" s="416">
        <v>10</v>
      </c>
      <c r="DG1539" s="416">
        <v>2</v>
      </c>
      <c r="DH1539" s="416">
        <v>59</v>
      </c>
      <c r="DI1539" s="416">
        <v>0</v>
      </c>
      <c r="DJ1539" s="416">
        <v>0</v>
      </c>
      <c r="DK1539" s="416">
        <v>0</v>
      </c>
      <c r="DL1539" s="416">
        <v>0</v>
      </c>
      <c r="DM1539" s="416">
        <v>0</v>
      </c>
      <c r="DN1539" s="416">
        <v>0</v>
      </c>
      <c r="DO1539" s="416">
        <v>0</v>
      </c>
      <c r="DP1539" s="416">
        <v>0</v>
      </c>
      <c r="DQ1539" s="416">
        <v>0</v>
      </c>
      <c r="DR1539" s="416">
        <v>0</v>
      </c>
      <c r="DS1539" s="416">
        <v>6</v>
      </c>
      <c r="DT1539" s="416">
        <v>6</v>
      </c>
      <c r="DU1539" s="416">
        <v>11</v>
      </c>
      <c r="DV1539" s="416">
        <v>13</v>
      </c>
      <c r="DW1539" s="416">
        <v>7</v>
      </c>
      <c r="DX1539" s="416">
        <v>4</v>
      </c>
      <c r="DY1539" s="416">
        <v>10</v>
      </c>
      <c r="DZ1539" s="416">
        <v>2</v>
      </c>
      <c r="EA1539" s="416">
        <v>59</v>
      </c>
      <c r="EB1539" s="416">
        <v>0</v>
      </c>
      <c r="EC1539" s="416">
        <v>34</v>
      </c>
      <c r="ED1539" s="416">
        <v>33</v>
      </c>
      <c r="EE1539" s="416">
        <v>58</v>
      </c>
      <c r="EF1539" s="416">
        <v>52</v>
      </c>
      <c r="EG1539" s="416">
        <v>55</v>
      </c>
      <c r="EH1539" s="416">
        <v>44</v>
      </c>
      <c r="EI1539" s="416">
        <v>68</v>
      </c>
      <c r="EJ1539" s="416">
        <v>29</v>
      </c>
      <c r="EK1539" s="416">
        <v>373</v>
      </c>
      <c r="EL1539" s="416">
        <v>10</v>
      </c>
      <c r="EM1539" s="416">
        <v>0</v>
      </c>
      <c r="EN1539" s="416">
        <v>0</v>
      </c>
      <c r="EO1539" s="416">
        <v>0</v>
      </c>
      <c r="EP1539" s="416">
        <v>0</v>
      </c>
      <c r="EQ1539" s="416">
        <v>0</v>
      </c>
      <c r="ER1539" s="416">
        <v>0</v>
      </c>
      <c r="ES1539" s="416">
        <v>0</v>
      </c>
      <c r="ET1539" s="416">
        <v>0</v>
      </c>
      <c r="EU1539" s="416">
        <v>0</v>
      </c>
      <c r="EV1539" s="416">
        <v>50</v>
      </c>
      <c r="EW1539" s="416">
        <v>3</v>
      </c>
      <c r="EX1539" s="416">
        <v>1</v>
      </c>
      <c r="EY1539" s="416">
        <v>0</v>
      </c>
      <c r="EZ1539" s="416">
        <v>0</v>
      </c>
      <c r="FA1539" s="416">
        <v>0</v>
      </c>
      <c r="FB1539" s="416">
        <v>0</v>
      </c>
      <c r="FC1539" s="416">
        <v>1</v>
      </c>
      <c r="FD1539" s="416">
        <v>0</v>
      </c>
      <c r="FE1539" s="416">
        <v>5</v>
      </c>
      <c r="FF1539" s="416">
        <v>100</v>
      </c>
      <c r="FG1539" s="416">
        <v>0</v>
      </c>
      <c r="FH1539" s="416">
        <v>0</v>
      </c>
      <c r="FI1539" s="416">
        <v>0</v>
      </c>
      <c r="FJ1539" s="416">
        <v>0</v>
      </c>
      <c r="FK1539" s="416">
        <v>0</v>
      </c>
      <c r="FL1539" s="416">
        <v>0</v>
      </c>
      <c r="FM1539" s="416">
        <v>0</v>
      </c>
      <c r="FN1539" s="416">
        <v>0</v>
      </c>
      <c r="FO1539" s="416">
        <v>0</v>
      </c>
      <c r="FP1539" s="416">
        <v>0</v>
      </c>
      <c r="FQ1539" s="416">
        <v>0</v>
      </c>
      <c r="FR1539" s="416">
        <v>0</v>
      </c>
      <c r="FS1539" s="416">
        <v>0</v>
      </c>
      <c r="FT1539" s="416">
        <v>0</v>
      </c>
      <c r="FU1539" s="416">
        <v>0</v>
      </c>
      <c r="FV1539" s="416">
        <v>0</v>
      </c>
      <c r="FW1539" s="416">
        <v>0</v>
      </c>
      <c r="FX1539" s="416">
        <v>0</v>
      </c>
      <c r="FY1539" s="416">
        <v>0</v>
      </c>
      <c r="FZ1539" s="416">
        <v>37</v>
      </c>
      <c r="GA1539" s="416">
        <v>34</v>
      </c>
      <c r="GB1539" s="416">
        <v>58</v>
      </c>
      <c r="GC1539" s="416">
        <v>52</v>
      </c>
      <c r="GD1539" s="416">
        <v>55</v>
      </c>
      <c r="GE1539" s="416">
        <v>44</v>
      </c>
      <c r="GF1539" s="416">
        <v>69</v>
      </c>
      <c r="GG1539" s="416">
        <v>29</v>
      </c>
      <c r="GH1539" s="416">
        <v>378</v>
      </c>
    </row>
    <row r="1540" spans="1:190" x14ac:dyDescent="0.2">
      <c r="A1540" s="150" t="s">
        <v>509</v>
      </c>
      <c r="B1540" s="151" t="s">
        <v>280</v>
      </c>
      <c r="C1540" s="152" t="s">
        <v>128</v>
      </c>
      <c r="D1540" s="404" t="s">
        <v>508</v>
      </c>
      <c r="E1540" s="416">
        <v>0</v>
      </c>
      <c r="F1540" s="416">
        <v>12</v>
      </c>
      <c r="G1540" s="416">
        <v>63</v>
      </c>
      <c r="H1540" s="416">
        <v>144</v>
      </c>
      <c r="I1540" s="416">
        <v>163</v>
      </c>
      <c r="J1540" s="416">
        <v>92</v>
      </c>
      <c r="K1540" s="416">
        <v>47</v>
      </c>
      <c r="L1540" s="416">
        <v>52</v>
      </c>
      <c r="M1540" s="416">
        <v>9</v>
      </c>
      <c r="N1540" s="416">
        <v>582</v>
      </c>
      <c r="O1540" s="416">
        <v>10</v>
      </c>
      <c r="P1540" s="416">
        <v>0</v>
      </c>
      <c r="Q1540" s="416">
        <v>0</v>
      </c>
      <c r="R1540" s="416">
        <v>0</v>
      </c>
      <c r="S1540" s="416">
        <v>0</v>
      </c>
      <c r="T1540" s="416">
        <v>0</v>
      </c>
      <c r="U1540" s="416">
        <v>0</v>
      </c>
      <c r="V1540" s="416">
        <v>0</v>
      </c>
      <c r="W1540" s="416">
        <v>0</v>
      </c>
      <c r="X1540" s="416">
        <v>0</v>
      </c>
      <c r="Y1540" s="416">
        <v>25</v>
      </c>
      <c r="Z1540" s="416">
        <v>0</v>
      </c>
      <c r="AA1540" s="416">
        <v>0</v>
      </c>
      <c r="AB1540" s="416">
        <v>0</v>
      </c>
      <c r="AC1540" s="416">
        <v>0</v>
      </c>
      <c r="AD1540" s="416">
        <v>0</v>
      </c>
      <c r="AE1540" s="416">
        <v>0</v>
      </c>
      <c r="AF1540" s="416">
        <v>0</v>
      </c>
      <c r="AG1540" s="416">
        <v>0</v>
      </c>
      <c r="AH1540" s="416">
        <v>0</v>
      </c>
      <c r="AI1540" s="416">
        <v>50</v>
      </c>
      <c r="AJ1540" s="416">
        <v>0</v>
      </c>
      <c r="AK1540" s="416">
        <v>0</v>
      </c>
      <c r="AL1540" s="416">
        <v>0</v>
      </c>
      <c r="AM1540" s="416">
        <v>0</v>
      </c>
      <c r="AN1540" s="416">
        <v>0</v>
      </c>
      <c r="AO1540" s="416">
        <v>0</v>
      </c>
      <c r="AP1540" s="416">
        <v>0</v>
      </c>
      <c r="AQ1540" s="416">
        <v>0</v>
      </c>
      <c r="AR1540" s="416">
        <v>0</v>
      </c>
      <c r="AS1540" s="416">
        <v>100</v>
      </c>
      <c r="AT1540" s="416">
        <v>0</v>
      </c>
      <c r="AU1540" s="416">
        <v>0</v>
      </c>
      <c r="AV1540" s="416">
        <v>0</v>
      </c>
      <c r="AW1540" s="416">
        <v>0</v>
      </c>
      <c r="AX1540" s="416">
        <v>0</v>
      </c>
      <c r="AY1540" s="416">
        <v>0</v>
      </c>
      <c r="AZ1540" s="416">
        <v>0</v>
      </c>
      <c r="BA1540" s="416">
        <v>0</v>
      </c>
      <c r="BB1540" s="416">
        <v>0</v>
      </c>
      <c r="BC1540" s="416">
        <v>0</v>
      </c>
      <c r="BD1540" s="416">
        <v>0</v>
      </c>
      <c r="BE1540" s="416">
        <v>0</v>
      </c>
      <c r="BF1540" s="416">
        <v>0</v>
      </c>
      <c r="BG1540" s="416">
        <v>0</v>
      </c>
      <c r="BH1540" s="416">
        <v>0</v>
      </c>
      <c r="BI1540" s="416">
        <v>0</v>
      </c>
      <c r="BJ1540" s="416">
        <v>0</v>
      </c>
      <c r="BK1540" s="416">
        <v>0</v>
      </c>
      <c r="BL1540" s="416">
        <v>0</v>
      </c>
      <c r="BM1540" s="416">
        <v>0</v>
      </c>
      <c r="BN1540" s="416">
        <v>0</v>
      </c>
      <c r="BO1540" s="416">
        <v>0</v>
      </c>
      <c r="BP1540" s="416">
        <v>0</v>
      </c>
      <c r="BQ1540" s="416">
        <v>0</v>
      </c>
      <c r="BR1540" s="416">
        <v>0</v>
      </c>
      <c r="BS1540" s="416">
        <v>0</v>
      </c>
      <c r="BT1540" s="416">
        <v>0</v>
      </c>
      <c r="BU1540" s="416">
        <v>0</v>
      </c>
      <c r="BV1540" s="416">
        <v>12</v>
      </c>
      <c r="BW1540" s="416">
        <v>63</v>
      </c>
      <c r="BX1540" s="416">
        <v>144</v>
      </c>
      <c r="BY1540" s="416">
        <v>163</v>
      </c>
      <c r="BZ1540" s="416">
        <v>92</v>
      </c>
      <c r="CA1540" s="416">
        <v>47</v>
      </c>
      <c r="CB1540" s="416">
        <v>52</v>
      </c>
      <c r="CC1540" s="416">
        <v>9</v>
      </c>
      <c r="CD1540" s="416">
        <v>582</v>
      </c>
      <c r="CE1540" s="416">
        <v>10</v>
      </c>
      <c r="CF1540" s="416">
        <v>0</v>
      </c>
      <c r="CG1540" s="416">
        <v>0</v>
      </c>
      <c r="CH1540" s="416">
        <v>0</v>
      </c>
      <c r="CI1540" s="416">
        <v>0</v>
      </c>
      <c r="CJ1540" s="416">
        <v>0</v>
      </c>
      <c r="CK1540" s="416">
        <v>0</v>
      </c>
      <c r="CL1540" s="416">
        <v>0</v>
      </c>
      <c r="CM1540" s="416">
        <v>0</v>
      </c>
      <c r="CN1540" s="416">
        <v>0</v>
      </c>
      <c r="CO1540" s="416">
        <v>25</v>
      </c>
      <c r="CP1540" s="416">
        <v>0</v>
      </c>
      <c r="CQ1540" s="416">
        <v>0</v>
      </c>
      <c r="CR1540" s="416">
        <v>0</v>
      </c>
      <c r="CS1540" s="416">
        <v>0</v>
      </c>
      <c r="CT1540" s="416">
        <v>0</v>
      </c>
      <c r="CU1540" s="416">
        <v>0</v>
      </c>
      <c r="CV1540" s="416">
        <v>0</v>
      </c>
      <c r="CW1540" s="416">
        <v>0</v>
      </c>
      <c r="CX1540" s="416">
        <v>0</v>
      </c>
      <c r="CY1540" s="416">
        <v>50</v>
      </c>
      <c r="CZ1540" s="416">
        <v>9</v>
      </c>
      <c r="DA1540" s="416">
        <v>44</v>
      </c>
      <c r="DB1540" s="416">
        <v>34</v>
      </c>
      <c r="DC1540" s="416">
        <v>29</v>
      </c>
      <c r="DD1540" s="416">
        <v>15</v>
      </c>
      <c r="DE1540" s="416">
        <v>5</v>
      </c>
      <c r="DF1540" s="416">
        <v>2</v>
      </c>
      <c r="DG1540" s="416">
        <v>2</v>
      </c>
      <c r="DH1540" s="416">
        <v>140</v>
      </c>
      <c r="DI1540" s="416">
        <v>0</v>
      </c>
      <c r="DJ1540" s="416">
        <v>0</v>
      </c>
      <c r="DK1540" s="416">
        <v>0</v>
      </c>
      <c r="DL1540" s="416">
        <v>0</v>
      </c>
      <c r="DM1540" s="416">
        <v>0</v>
      </c>
      <c r="DN1540" s="416">
        <v>0</v>
      </c>
      <c r="DO1540" s="416">
        <v>0</v>
      </c>
      <c r="DP1540" s="416">
        <v>0</v>
      </c>
      <c r="DQ1540" s="416">
        <v>0</v>
      </c>
      <c r="DR1540" s="416">
        <v>0</v>
      </c>
      <c r="DS1540" s="416">
        <v>9</v>
      </c>
      <c r="DT1540" s="416">
        <v>44</v>
      </c>
      <c r="DU1540" s="416">
        <v>34</v>
      </c>
      <c r="DV1540" s="416">
        <v>29</v>
      </c>
      <c r="DW1540" s="416">
        <v>15</v>
      </c>
      <c r="DX1540" s="416">
        <v>5</v>
      </c>
      <c r="DY1540" s="416">
        <v>2</v>
      </c>
      <c r="DZ1540" s="416">
        <v>2</v>
      </c>
      <c r="EA1540" s="416">
        <v>140</v>
      </c>
      <c r="EB1540" s="416">
        <v>0</v>
      </c>
      <c r="EC1540" s="416">
        <v>19</v>
      </c>
      <c r="ED1540" s="416">
        <v>30</v>
      </c>
      <c r="EE1540" s="416">
        <v>102</v>
      </c>
      <c r="EF1540" s="416">
        <v>139</v>
      </c>
      <c r="EG1540" s="416">
        <v>97</v>
      </c>
      <c r="EH1540" s="416">
        <v>40</v>
      </c>
      <c r="EI1540" s="416">
        <v>29</v>
      </c>
      <c r="EJ1540" s="416">
        <v>2</v>
      </c>
      <c r="EK1540" s="416">
        <v>458</v>
      </c>
      <c r="EL1540" s="416">
        <v>10</v>
      </c>
      <c r="EM1540" s="416">
        <v>0</v>
      </c>
      <c r="EN1540" s="416">
        <v>0</v>
      </c>
      <c r="EO1540" s="416">
        <v>0</v>
      </c>
      <c r="EP1540" s="416">
        <v>0</v>
      </c>
      <c r="EQ1540" s="416">
        <v>0</v>
      </c>
      <c r="ER1540" s="416">
        <v>0</v>
      </c>
      <c r="ES1540" s="416">
        <v>0</v>
      </c>
      <c r="ET1540" s="416">
        <v>0</v>
      </c>
      <c r="EU1540" s="416">
        <v>0</v>
      </c>
      <c r="EV1540" s="416">
        <v>50</v>
      </c>
      <c r="EW1540" s="416">
        <v>0</v>
      </c>
      <c r="EX1540" s="416">
        <v>0</v>
      </c>
      <c r="EY1540" s="416">
        <v>0</v>
      </c>
      <c r="EZ1540" s="416">
        <v>0</v>
      </c>
      <c r="FA1540" s="416">
        <v>0</v>
      </c>
      <c r="FB1540" s="416">
        <v>0</v>
      </c>
      <c r="FC1540" s="416">
        <v>0</v>
      </c>
      <c r="FD1540" s="416">
        <v>0</v>
      </c>
      <c r="FE1540" s="416">
        <v>0</v>
      </c>
      <c r="FF1540" s="416">
        <v>100</v>
      </c>
      <c r="FG1540" s="416">
        <v>0</v>
      </c>
      <c r="FH1540" s="416">
        <v>0</v>
      </c>
      <c r="FI1540" s="416">
        <v>0</v>
      </c>
      <c r="FJ1540" s="416">
        <v>0</v>
      </c>
      <c r="FK1540" s="416">
        <v>0</v>
      </c>
      <c r="FL1540" s="416">
        <v>0</v>
      </c>
      <c r="FM1540" s="416">
        <v>0</v>
      </c>
      <c r="FN1540" s="416">
        <v>0</v>
      </c>
      <c r="FO1540" s="416">
        <v>0</v>
      </c>
      <c r="FP1540" s="416">
        <v>0</v>
      </c>
      <c r="FQ1540" s="416">
        <v>0</v>
      </c>
      <c r="FR1540" s="416">
        <v>0</v>
      </c>
      <c r="FS1540" s="416">
        <v>0</v>
      </c>
      <c r="FT1540" s="416">
        <v>0</v>
      </c>
      <c r="FU1540" s="416">
        <v>0</v>
      </c>
      <c r="FV1540" s="416">
        <v>0</v>
      </c>
      <c r="FW1540" s="416">
        <v>0</v>
      </c>
      <c r="FX1540" s="416">
        <v>0</v>
      </c>
      <c r="FY1540" s="416">
        <v>0</v>
      </c>
      <c r="FZ1540" s="416">
        <v>19</v>
      </c>
      <c r="GA1540" s="416">
        <v>30</v>
      </c>
      <c r="GB1540" s="416">
        <v>102</v>
      </c>
      <c r="GC1540" s="416">
        <v>139</v>
      </c>
      <c r="GD1540" s="416">
        <v>97</v>
      </c>
      <c r="GE1540" s="416">
        <v>40</v>
      </c>
      <c r="GF1540" s="416">
        <v>29</v>
      </c>
      <c r="GG1540" s="416">
        <v>2</v>
      </c>
      <c r="GH1540" s="416">
        <v>458</v>
      </c>
    </row>
    <row r="1541" spans="1:190" x14ac:dyDescent="0.2">
      <c r="A1541" s="150" t="s">
        <v>510</v>
      </c>
      <c r="B1541" s="151" t="s">
        <v>276</v>
      </c>
      <c r="C1541" s="152" t="s">
        <v>69</v>
      </c>
      <c r="D1541" s="597" t="s">
        <v>946</v>
      </c>
      <c r="E1541" s="416">
        <v>0</v>
      </c>
      <c r="F1541" s="416">
        <v>164</v>
      </c>
      <c r="G1541" s="416">
        <v>191</v>
      </c>
      <c r="H1541" s="416">
        <v>142</v>
      </c>
      <c r="I1541" s="416">
        <v>88</v>
      </c>
      <c r="J1541" s="416">
        <v>51</v>
      </c>
      <c r="K1541" s="416">
        <v>33</v>
      </c>
      <c r="L1541" s="416">
        <v>15</v>
      </c>
      <c r="M1541" s="416">
        <v>5</v>
      </c>
      <c r="N1541" s="416">
        <v>689</v>
      </c>
      <c r="O1541" s="416">
        <v>10</v>
      </c>
      <c r="P1541" s="416">
        <v>0</v>
      </c>
      <c r="Q1541" s="416">
        <v>0</v>
      </c>
      <c r="R1541" s="416">
        <v>0</v>
      </c>
      <c r="S1541" s="416">
        <v>0</v>
      </c>
      <c r="T1541" s="416">
        <v>0</v>
      </c>
      <c r="U1541" s="416">
        <v>0</v>
      </c>
      <c r="V1541" s="416">
        <v>0</v>
      </c>
      <c r="W1541" s="416">
        <v>0</v>
      </c>
      <c r="X1541" s="416">
        <v>0</v>
      </c>
      <c r="Y1541" s="416">
        <v>25</v>
      </c>
      <c r="Z1541" s="416">
        <v>0</v>
      </c>
      <c r="AA1541" s="416">
        <v>0</v>
      </c>
      <c r="AB1541" s="416">
        <v>0</v>
      </c>
      <c r="AC1541" s="416">
        <v>0</v>
      </c>
      <c r="AD1541" s="416">
        <v>0</v>
      </c>
      <c r="AE1541" s="416">
        <v>0</v>
      </c>
      <c r="AF1541" s="416">
        <v>0</v>
      </c>
      <c r="AG1541" s="416">
        <v>0</v>
      </c>
      <c r="AH1541" s="416">
        <v>0</v>
      </c>
      <c r="AI1541" s="416">
        <v>50</v>
      </c>
      <c r="AJ1541" s="416">
        <v>0</v>
      </c>
      <c r="AK1541" s="416">
        <v>0</v>
      </c>
      <c r="AL1541" s="416">
        <v>0</v>
      </c>
      <c r="AM1541" s="416">
        <v>0</v>
      </c>
      <c r="AN1541" s="416">
        <v>0</v>
      </c>
      <c r="AO1541" s="416">
        <v>0</v>
      </c>
      <c r="AP1541" s="416">
        <v>0</v>
      </c>
      <c r="AQ1541" s="416">
        <v>0</v>
      </c>
      <c r="AR1541" s="416">
        <v>0</v>
      </c>
      <c r="AS1541" s="416">
        <v>100</v>
      </c>
      <c r="AT1541" s="416">
        <v>55</v>
      </c>
      <c r="AU1541" s="416">
        <v>67</v>
      </c>
      <c r="AV1541" s="416">
        <v>37</v>
      </c>
      <c r="AW1541" s="416">
        <v>26</v>
      </c>
      <c r="AX1541" s="416">
        <v>6</v>
      </c>
      <c r="AY1541" s="416">
        <v>5</v>
      </c>
      <c r="AZ1541" s="416">
        <v>1</v>
      </c>
      <c r="BA1541" s="416">
        <v>0</v>
      </c>
      <c r="BB1541" s="416">
        <v>197</v>
      </c>
      <c r="BC1541" s="416">
        <v>0</v>
      </c>
      <c r="BD1541" s="416">
        <v>0</v>
      </c>
      <c r="BE1541" s="416">
        <v>0</v>
      </c>
      <c r="BF1541" s="416">
        <v>0</v>
      </c>
      <c r="BG1541" s="416">
        <v>0</v>
      </c>
      <c r="BH1541" s="416">
        <v>0</v>
      </c>
      <c r="BI1541" s="416">
        <v>0</v>
      </c>
      <c r="BJ1541" s="416">
        <v>0</v>
      </c>
      <c r="BK1541" s="416">
        <v>0</v>
      </c>
      <c r="BL1541" s="416">
        <v>0</v>
      </c>
      <c r="BM1541" s="416">
        <v>55</v>
      </c>
      <c r="BN1541" s="416">
        <v>67</v>
      </c>
      <c r="BO1541" s="416">
        <v>37</v>
      </c>
      <c r="BP1541" s="416">
        <v>26</v>
      </c>
      <c r="BQ1541" s="416">
        <v>6</v>
      </c>
      <c r="BR1541" s="416">
        <v>5</v>
      </c>
      <c r="BS1541" s="416">
        <v>1</v>
      </c>
      <c r="BT1541" s="416">
        <v>0</v>
      </c>
      <c r="BU1541" s="416">
        <v>197</v>
      </c>
      <c r="BV1541" s="416">
        <v>219</v>
      </c>
      <c r="BW1541" s="416">
        <v>258</v>
      </c>
      <c r="BX1541" s="416">
        <v>179</v>
      </c>
      <c r="BY1541" s="416">
        <v>114</v>
      </c>
      <c r="BZ1541" s="416">
        <v>57</v>
      </c>
      <c r="CA1541" s="416">
        <v>38</v>
      </c>
      <c r="CB1541" s="416">
        <v>16</v>
      </c>
      <c r="CC1541" s="416">
        <v>5</v>
      </c>
      <c r="CD1541" s="416">
        <v>886</v>
      </c>
      <c r="CE1541" s="416">
        <v>10</v>
      </c>
      <c r="CF1541" s="416">
        <v>0</v>
      </c>
      <c r="CG1541" s="416">
        <v>0</v>
      </c>
      <c r="CH1541" s="416">
        <v>0</v>
      </c>
      <c r="CI1541" s="416">
        <v>0</v>
      </c>
      <c r="CJ1541" s="416">
        <v>0</v>
      </c>
      <c r="CK1541" s="416">
        <v>0</v>
      </c>
      <c r="CL1541" s="416">
        <v>0</v>
      </c>
      <c r="CM1541" s="416">
        <v>0</v>
      </c>
      <c r="CN1541" s="416">
        <v>0</v>
      </c>
      <c r="CO1541" s="416">
        <v>25</v>
      </c>
      <c r="CP1541" s="416">
        <v>0</v>
      </c>
      <c r="CQ1541" s="416">
        <v>0</v>
      </c>
      <c r="CR1541" s="416">
        <v>0</v>
      </c>
      <c r="CS1541" s="416">
        <v>0</v>
      </c>
      <c r="CT1541" s="416">
        <v>0</v>
      </c>
      <c r="CU1541" s="416">
        <v>0</v>
      </c>
      <c r="CV1541" s="416">
        <v>0</v>
      </c>
      <c r="CW1541" s="416">
        <v>0</v>
      </c>
      <c r="CX1541" s="416">
        <v>0</v>
      </c>
      <c r="CY1541" s="416">
        <v>50</v>
      </c>
      <c r="CZ1541" s="416">
        <v>39</v>
      </c>
      <c r="DA1541" s="416">
        <v>25</v>
      </c>
      <c r="DB1541" s="416">
        <v>19</v>
      </c>
      <c r="DC1541" s="416">
        <v>15</v>
      </c>
      <c r="DD1541" s="416">
        <v>14</v>
      </c>
      <c r="DE1541" s="416">
        <v>2</v>
      </c>
      <c r="DF1541" s="416">
        <v>3</v>
      </c>
      <c r="DG1541" s="416">
        <v>1</v>
      </c>
      <c r="DH1541" s="416">
        <v>118</v>
      </c>
      <c r="DI1541" s="416">
        <v>0</v>
      </c>
      <c r="DJ1541" s="416">
        <v>0</v>
      </c>
      <c r="DK1541" s="416">
        <v>0</v>
      </c>
      <c r="DL1541" s="416">
        <v>0</v>
      </c>
      <c r="DM1541" s="416">
        <v>0</v>
      </c>
      <c r="DN1541" s="416">
        <v>0</v>
      </c>
      <c r="DO1541" s="416">
        <v>0</v>
      </c>
      <c r="DP1541" s="416">
        <v>0</v>
      </c>
      <c r="DQ1541" s="416">
        <v>0</v>
      </c>
      <c r="DR1541" s="416">
        <v>0</v>
      </c>
      <c r="DS1541" s="416">
        <v>39</v>
      </c>
      <c r="DT1541" s="416">
        <v>25</v>
      </c>
      <c r="DU1541" s="416">
        <v>19</v>
      </c>
      <c r="DV1541" s="416">
        <v>15</v>
      </c>
      <c r="DW1541" s="416">
        <v>14</v>
      </c>
      <c r="DX1541" s="416">
        <v>2</v>
      </c>
      <c r="DY1541" s="416">
        <v>3</v>
      </c>
      <c r="DZ1541" s="416">
        <v>1</v>
      </c>
      <c r="EA1541" s="416">
        <v>118</v>
      </c>
      <c r="EB1541" s="416">
        <v>0</v>
      </c>
      <c r="EC1541" s="416">
        <v>60</v>
      </c>
      <c r="ED1541" s="416">
        <v>95</v>
      </c>
      <c r="EE1541" s="416">
        <v>61</v>
      </c>
      <c r="EF1541" s="416">
        <v>42</v>
      </c>
      <c r="EG1541" s="416">
        <v>23</v>
      </c>
      <c r="EH1541" s="416">
        <v>15</v>
      </c>
      <c r="EI1541" s="416">
        <v>11</v>
      </c>
      <c r="EJ1541" s="416">
        <v>2</v>
      </c>
      <c r="EK1541" s="416">
        <v>309</v>
      </c>
      <c r="EL1541" s="416">
        <v>10</v>
      </c>
      <c r="EM1541" s="416">
        <v>0</v>
      </c>
      <c r="EN1541" s="416">
        <v>0</v>
      </c>
      <c r="EO1541" s="416">
        <v>0</v>
      </c>
      <c r="EP1541" s="416">
        <v>0</v>
      </c>
      <c r="EQ1541" s="416">
        <v>0</v>
      </c>
      <c r="ER1541" s="416">
        <v>0</v>
      </c>
      <c r="ES1541" s="416">
        <v>0</v>
      </c>
      <c r="ET1541" s="416">
        <v>0</v>
      </c>
      <c r="EU1541" s="416">
        <v>0</v>
      </c>
      <c r="EV1541" s="416">
        <v>50</v>
      </c>
      <c r="EW1541" s="416">
        <v>0</v>
      </c>
      <c r="EX1541" s="416">
        <v>0</v>
      </c>
      <c r="EY1541" s="416">
        <v>0</v>
      </c>
      <c r="EZ1541" s="416">
        <v>0</v>
      </c>
      <c r="FA1541" s="416">
        <v>0</v>
      </c>
      <c r="FB1541" s="416">
        <v>0</v>
      </c>
      <c r="FC1541" s="416">
        <v>0</v>
      </c>
      <c r="FD1541" s="416">
        <v>0</v>
      </c>
      <c r="FE1541" s="416">
        <v>0</v>
      </c>
      <c r="FF1541" s="416">
        <v>100</v>
      </c>
      <c r="FG1541" s="416">
        <v>0</v>
      </c>
      <c r="FH1541" s="416">
        <v>0</v>
      </c>
      <c r="FI1541" s="416">
        <v>0</v>
      </c>
      <c r="FJ1541" s="416">
        <v>0</v>
      </c>
      <c r="FK1541" s="416">
        <v>0</v>
      </c>
      <c r="FL1541" s="416">
        <v>0</v>
      </c>
      <c r="FM1541" s="416">
        <v>0</v>
      </c>
      <c r="FN1541" s="416">
        <v>0</v>
      </c>
      <c r="FO1541" s="416">
        <v>0</v>
      </c>
      <c r="FP1541" s="416">
        <v>0</v>
      </c>
      <c r="FQ1541" s="416">
        <v>0</v>
      </c>
      <c r="FR1541" s="416">
        <v>0</v>
      </c>
      <c r="FS1541" s="416">
        <v>0</v>
      </c>
      <c r="FT1541" s="416">
        <v>0</v>
      </c>
      <c r="FU1541" s="416">
        <v>0</v>
      </c>
      <c r="FV1541" s="416">
        <v>0</v>
      </c>
      <c r="FW1541" s="416">
        <v>0</v>
      </c>
      <c r="FX1541" s="416">
        <v>0</v>
      </c>
      <c r="FY1541" s="416">
        <v>0</v>
      </c>
      <c r="FZ1541" s="416">
        <v>60</v>
      </c>
      <c r="GA1541" s="416">
        <v>95</v>
      </c>
      <c r="GB1541" s="416">
        <v>61</v>
      </c>
      <c r="GC1541" s="416">
        <v>42</v>
      </c>
      <c r="GD1541" s="416">
        <v>23</v>
      </c>
      <c r="GE1541" s="416">
        <v>15</v>
      </c>
      <c r="GF1541" s="416">
        <v>11</v>
      </c>
      <c r="GG1541" s="416">
        <v>2</v>
      </c>
      <c r="GH1541" s="416">
        <v>309</v>
      </c>
    </row>
    <row r="1542" spans="1:190" x14ac:dyDescent="0.2">
      <c r="A1542" s="150" t="s">
        <v>512</v>
      </c>
      <c r="B1542" s="151" t="s">
        <v>276</v>
      </c>
      <c r="C1542" s="152" t="s">
        <v>278</v>
      </c>
      <c r="D1542" s="404" t="s">
        <v>511</v>
      </c>
      <c r="E1542" s="416">
        <v>0</v>
      </c>
      <c r="F1542" s="416">
        <v>357</v>
      </c>
      <c r="G1542" s="416">
        <v>42</v>
      </c>
      <c r="H1542" s="416">
        <v>28</v>
      </c>
      <c r="I1542" s="416">
        <v>10</v>
      </c>
      <c r="J1542" s="416">
        <v>2</v>
      </c>
      <c r="K1542" s="416">
        <v>2</v>
      </c>
      <c r="L1542" s="416">
        <v>1</v>
      </c>
      <c r="M1542" s="416">
        <v>0</v>
      </c>
      <c r="N1542" s="416">
        <v>442</v>
      </c>
      <c r="O1542" s="416">
        <v>10</v>
      </c>
      <c r="P1542" s="416">
        <v>548</v>
      </c>
      <c r="Q1542" s="416">
        <v>56</v>
      </c>
      <c r="R1542" s="416">
        <v>39</v>
      </c>
      <c r="S1542" s="416">
        <v>17</v>
      </c>
      <c r="T1542" s="416">
        <v>7</v>
      </c>
      <c r="U1542" s="416">
        <v>2</v>
      </c>
      <c r="V1542" s="416">
        <v>0</v>
      </c>
      <c r="W1542" s="416">
        <v>0</v>
      </c>
      <c r="X1542" s="416">
        <v>669</v>
      </c>
      <c r="Y1542" s="416">
        <v>25</v>
      </c>
      <c r="Z1542" s="416">
        <v>0</v>
      </c>
      <c r="AA1542" s="416">
        <v>0</v>
      </c>
      <c r="AB1542" s="416">
        <v>0</v>
      </c>
      <c r="AC1542" s="416">
        <v>0</v>
      </c>
      <c r="AD1542" s="416">
        <v>0</v>
      </c>
      <c r="AE1542" s="416">
        <v>0</v>
      </c>
      <c r="AF1542" s="416">
        <v>0</v>
      </c>
      <c r="AG1542" s="416">
        <v>0</v>
      </c>
      <c r="AH1542" s="416">
        <v>0</v>
      </c>
      <c r="AI1542" s="416">
        <v>50</v>
      </c>
      <c r="AJ1542" s="416">
        <v>0</v>
      </c>
      <c r="AK1542" s="416">
        <v>0</v>
      </c>
      <c r="AL1542" s="416">
        <v>0</v>
      </c>
      <c r="AM1542" s="416">
        <v>0</v>
      </c>
      <c r="AN1542" s="416">
        <v>0</v>
      </c>
      <c r="AO1542" s="416">
        <v>0</v>
      </c>
      <c r="AP1542" s="416">
        <v>0</v>
      </c>
      <c r="AQ1542" s="416">
        <v>0</v>
      </c>
      <c r="AR1542" s="416">
        <v>0</v>
      </c>
      <c r="AS1542" s="416">
        <v>100</v>
      </c>
      <c r="AT1542" s="416">
        <v>0</v>
      </c>
      <c r="AU1542" s="416">
        <v>0</v>
      </c>
      <c r="AV1542" s="416">
        <v>0</v>
      </c>
      <c r="AW1542" s="416">
        <v>0</v>
      </c>
      <c r="AX1542" s="416">
        <v>0</v>
      </c>
      <c r="AY1542" s="416">
        <v>0</v>
      </c>
      <c r="AZ1542" s="416">
        <v>0</v>
      </c>
      <c r="BA1542" s="416">
        <v>0</v>
      </c>
      <c r="BB1542" s="416">
        <v>0</v>
      </c>
      <c r="BC1542" s="416">
        <v>0</v>
      </c>
      <c r="BD1542" s="416">
        <v>0</v>
      </c>
      <c r="BE1542" s="416">
        <v>0</v>
      </c>
      <c r="BF1542" s="416">
        <v>0</v>
      </c>
      <c r="BG1542" s="416">
        <v>0</v>
      </c>
      <c r="BH1542" s="416">
        <v>0</v>
      </c>
      <c r="BI1542" s="416">
        <v>0</v>
      </c>
      <c r="BJ1542" s="416">
        <v>0</v>
      </c>
      <c r="BK1542" s="416">
        <v>0</v>
      </c>
      <c r="BL1542" s="416">
        <v>0</v>
      </c>
      <c r="BM1542" s="416">
        <v>548</v>
      </c>
      <c r="BN1542" s="416">
        <v>56</v>
      </c>
      <c r="BO1542" s="416">
        <v>39</v>
      </c>
      <c r="BP1542" s="416">
        <v>17</v>
      </c>
      <c r="BQ1542" s="416">
        <v>7</v>
      </c>
      <c r="BR1542" s="416">
        <v>2</v>
      </c>
      <c r="BS1542" s="416">
        <v>0</v>
      </c>
      <c r="BT1542" s="416">
        <v>0</v>
      </c>
      <c r="BU1542" s="416">
        <v>669</v>
      </c>
      <c r="BV1542" s="416">
        <v>905</v>
      </c>
      <c r="BW1542" s="416">
        <v>98</v>
      </c>
      <c r="BX1542" s="416">
        <v>67</v>
      </c>
      <c r="BY1542" s="416">
        <v>27</v>
      </c>
      <c r="BZ1542" s="416">
        <v>9</v>
      </c>
      <c r="CA1542" s="416">
        <v>4</v>
      </c>
      <c r="CB1542" s="416">
        <v>1</v>
      </c>
      <c r="CC1542" s="416">
        <v>0</v>
      </c>
      <c r="CD1542" s="416">
        <v>1111</v>
      </c>
      <c r="CE1542" s="416">
        <v>10</v>
      </c>
      <c r="CF1542" s="416">
        <v>0</v>
      </c>
      <c r="CG1542" s="416">
        <v>0</v>
      </c>
      <c r="CH1542" s="416">
        <v>0</v>
      </c>
      <c r="CI1542" s="416">
        <v>0</v>
      </c>
      <c r="CJ1542" s="416">
        <v>0</v>
      </c>
      <c r="CK1542" s="416">
        <v>0</v>
      </c>
      <c r="CL1542" s="416">
        <v>0</v>
      </c>
      <c r="CM1542" s="416">
        <v>0</v>
      </c>
      <c r="CN1542" s="416">
        <v>0</v>
      </c>
      <c r="CO1542" s="416">
        <v>25</v>
      </c>
      <c r="CP1542" s="416">
        <v>0</v>
      </c>
      <c r="CQ1542" s="416">
        <v>0</v>
      </c>
      <c r="CR1542" s="416">
        <v>0</v>
      </c>
      <c r="CS1542" s="416">
        <v>0</v>
      </c>
      <c r="CT1542" s="416">
        <v>0</v>
      </c>
      <c r="CU1542" s="416">
        <v>0</v>
      </c>
      <c r="CV1542" s="416">
        <v>0</v>
      </c>
      <c r="CW1542" s="416">
        <v>0</v>
      </c>
      <c r="CX1542" s="416">
        <v>0</v>
      </c>
      <c r="CY1542" s="416">
        <v>50</v>
      </c>
      <c r="CZ1542" s="416">
        <v>273</v>
      </c>
      <c r="DA1542" s="416">
        <v>19</v>
      </c>
      <c r="DB1542" s="416">
        <v>17</v>
      </c>
      <c r="DC1542" s="416">
        <v>5</v>
      </c>
      <c r="DD1542" s="416">
        <v>3</v>
      </c>
      <c r="DE1542" s="416">
        <v>3</v>
      </c>
      <c r="DF1542" s="416">
        <v>3</v>
      </c>
      <c r="DG1542" s="416">
        <v>0</v>
      </c>
      <c r="DH1542" s="416">
        <v>323</v>
      </c>
      <c r="DI1542" s="416">
        <v>0</v>
      </c>
      <c r="DJ1542" s="416">
        <v>0</v>
      </c>
      <c r="DK1542" s="416">
        <v>0</v>
      </c>
      <c r="DL1542" s="416">
        <v>0</v>
      </c>
      <c r="DM1542" s="416">
        <v>0</v>
      </c>
      <c r="DN1542" s="416">
        <v>0</v>
      </c>
      <c r="DO1542" s="416">
        <v>0</v>
      </c>
      <c r="DP1542" s="416">
        <v>0</v>
      </c>
      <c r="DQ1542" s="416">
        <v>0</v>
      </c>
      <c r="DR1542" s="416">
        <v>0</v>
      </c>
      <c r="DS1542" s="416">
        <v>273</v>
      </c>
      <c r="DT1542" s="416">
        <v>19</v>
      </c>
      <c r="DU1542" s="416">
        <v>17</v>
      </c>
      <c r="DV1542" s="416">
        <v>5</v>
      </c>
      <c r="DW1542" s="416">
        <v>3</v>
      </c>
      <c r="DX1542" s="416">
        <v>3</v>
      </c>
      <c r="DY1542" s="416">
        <v>3</v>
      </c>
      <c r="DZ1542" s="416">
        <v>0</v>
      </c>
      <c r="EA1542" s="416">
        <v>323</v>
      </c>
      <c r="EB1542" s="416">
        <v>0</v>
      </c>
      <c r="EC1542" s="416">
        <v>35</v>
      </c>
      <c r="ED1542" s="416">
        <v>4</v>
      </c>
      <c r="EE1542" s="416">
        <v>7</v>
      </c>
      <c r="EF1542" s="416">
        <v>6</v>
      </c>
      <c r="EG1542" s="416">
        <v>0</v>
      </c>
      <c r="EH1542" s="416">
        <v>0</v>
      </c>
      <c r="EI1542" s="416">
        <v>2</v>
      </c>
      <c r="EJ1542" s="416">
        <v>0</v>
      </c>
      <c r="EK1542" s="416">
        <v>54</v>
      </c>
      <c r="EL1542" s="416">
        <v>10</v>
      </c>
      <c r="EM1542" s="416">
        <v>0</v>
      </c>
      <c r="EN1542" s="416">
        <v>0</v>
      </c>
      <c r="EO1542" s="416">
        <v>0</v>
      </c>
      <c r="EP1542" s="416">
        <v>0</v>
      </c>
      <c r="EQ1542" s="416">
        <v>0</v>
      </c>
      <c r="ER1542" s="416">
        <v>0</v>
      </c>
      <c r="ES1542" s="416">
        <v>0</v>
      </c>
      <c r="ET1542" s="416">
        <v>0</v>
      </c>
      <c r="EU1542" s="416">
        <v>0</v>
      </c>
      <c r="EV1542" s="416">
        <v>50</v>
      </c>
      <c r="EW1542" s="416">
        <v>5</v>
      </c>
      <c r="EX1542" s="416">
        <v>2</v>
      </c>
      <c r="EY1542" s="416">
        <v>0</v>
      </c>
      <c r="EZ1542" s="416">
        <v>1</v>
      </c>
      <c r="FA1542" s="416">
        <v>0</v>
      </c>
      <c r="FB1542" s="416">
        <v>0</v>
      </c>
      <c r="FC1542" s="416">
        <v>0</v>
      </c>
      <c r="FD1542" s="416">
        <v>0</v>
      </c>
      <c r="FE1542" s="416">
        <v>8</v>
      </c>
      <c r="FF1542" s="416">
        <v>100</v>
      </c>
      <c r="FG1542" s="416">
        <v>0</v>
      </c>
      <c r="FH1542" s="416">
        <v>0</v>
      </c>
      <c r="FI1542" s="416">
        <v>0</v>
      </c>
      <c r="FJ1542" s="416">
        <v>0</v>
      </c>
      <c r="FK1542" s="416">
        <v>0</v>
      </c>
      <c r="FL1542" s="416">
        <v>0</v>
      </c>
      <c r="FM1542" s="416">
        <v>0</v>
      </c>
      <c r="FN1542" s="416">
        <v>0</v>
      </c>
      <c r="FO1542" s="416">
        <v>0</v>
      </c>
      <c r="FP1542" s="416">
        <v>0</v>
      </c>
      <c r="FQ1542" s="416">
        <v>0</v>
      </c>
      <c r="FR1542" s="416">
        <v>0</v>
      </c>
      <c r="FS1542" s="416">
        <v>0</v>
      </c>
      <c r="FT1542" s="416">
        <v>0</v>
      </c>
      <c r="FU1542" s="416">
        <v>0</v>
      </c>
      <c r="FV1542" s="416">
        <v>0</v>
      </c>
      <c r="FW1542" s="416">
        <v>0</v>
      </c>
      <c r="FX1542" s="416">
        <v>0</v>
      </c>
      <c r="FY1542" s="416">
        <v>0</v>
      </c>
      <c r="FZ1542" s="416">
        <v>40</v>
      </c>
      <c r="GA1542" s="416">
        <v>6</v>
      </c>
      <c r="GB1542" s="416">
        <v>7</v>
      </c>
      <c r="GC1542" s="416">
        <v>7</v>
      </c>
      <c r="GD1542" s="416">
        <v>0</v>
      </c>
      <c r="GE1542" s="416">
        <v>0</v>
      </c>
      <c r="GF1542" s="416">
        <v>2</v>
      </c>
      <c r="GG1542" s="416">
        <v>0</v>
      </c>
      <c r="GH1542" s="416">
        <v>62</v>
      </c>
    </row>
    <row r="1543" spans="1:190" x14ac:dyDescent="0.2">
      <c r="A1543" s="150" t="s">
        <v>514</v>
      </c>
      <c r="B1543" s="151" t="s">
        <v>276</v>
      </c>
      <c r="C1543" s="152" t="s">
        <v>69</v>
      </c>
      <c r="D1543" s="404" t="s">
        <v>513</v>
      </c>
      <c r="E1543" s="416">
        <v>0</v>
      </c>
      <c r="F1543" s="416">
        <v>353</v>
      </c>
      <c r="G1543" s="416">
        <v>352</v>
      </c>
      <c r="H1543" s="416">
        <v>76</v>
      </c>
      <c r="I1543" s="416">
        <v>38</v>
      </c>
      <c r="J1543" s="416">
        <v>19</v>
      </c>
      <c r="K1543" s="416">
        <v>6</v>
      </c>
      <c r="L1543" s="416">
        <v>3</v>
      </c>
      <c r="M1543" s="416">
        <v>1</v>
      </c>
      <c r="N1543" s="416">
        <v>848</v>
      </c>
      <c r="O1543" s="416">
        <v>10</v>
      </c>
      <c r="P1543" s="416">
        <v>16</v>
      </c>
      <c r="Q1543" s="416">
        <v>20</v>
      </c>
      <c r="R1543" s="416">
        <v>12</v>
      </c>
      <c r="S1543" s="416">
        <v>2</v>
      </c>
      <c r="T1543" s="416">
        <v>3</v>
      </c>
      <c r="U1543" s="416">
        <v>0</v>
      </c>
      <c r="V1543" s="416">
        <v>1</v>
      </c>
      <c r="W1543" s="416">
        <v>0</v>
      </c>
      <c r="X1543" s="416">
        <v>54</v>
      </c>
      <c r="Y1543" s="416">
        <v>25</v>
      </c>
      <c r="Z1543" s="416">
        <v>0</v>
      </c>
      <c r="AA1543" s="416">
        <v>0</v>
      </c>
      <c r="AB1543" s="416">
        <v>0</v>
      </c>
      <c r="AC1543" s="416">
        <v>0</v>
      </c>
      <c r="AD1543" s="416">
        <v>0</v>
      </c>
      <c r="AE1543" s="416">
        <v>0</v>
      </c>
      <c r="AF1543" s="416">
        <v>0</v>
      </c>
      <c r="AG1543" s="416">
        <v>0</v>
      </c>
      <c r="AH1543" s="416">
        <v>0</v>
      </c>
      <c r="AI1543" s="416">
        <v>50</v>
      </c>
      <c r="AJ1543" s="416">
        <v>66</v>
      </c>
      <c r="AK1543" s="416">
        <v>44</v>
      </c>
      <c r="AL1543" s="416">
        <v>23</v>
      </c>
      <c r="AM1543" s="416">
        <v>4</v>
      </c>
      <c r="AN1543" s="416">
        <v>3</v>
      </c>
      <c r="AO1543" s="416">
        <v>2</v>
      </c>
      <c r="AP1543" s="416">
        <v>0</v>
      </c>
      <c r="AQ1543" s="416">
        <v>0</v>
      </c>
      <c r="AR1543" s="416">
        <v>142</v>
      </c>
      <c r="AS1543" s="416">
        <v>100</v>
      </c>
      <c r="AT1543" s="416">
        <v>0</v>
      </c>
      <c r="AU1543" s="416">
        <v>0</v>
      </c>
      <c r="AV1543" s="416">
        <v>0</v>
      </c>
      <c r="AW1543" s="416">
        <v>0</v>
      </c>
      <c r="AX1543" s="416">
        <v>0</v>
      </c>
      <c r="AY1543" s="416">
        <v>0</v>
      </c>
      <c r="AZ1543" s="416">
        <v>0</v>
      </c>
      <c r="BA1543" s="416">
        <v>0</v>
      </c>
      <c r="BB1543" s="416">
        <v>0</v>
      </c>
      <c r="BC1543" s="416">
        <v>0</v>
      </c>
      <c r="BD1543" s="416">
        <v>0</v>
      </c>
      <c r="BE1543" s="416">
        <v>0</v>
      </c>
      <c r="BF1543" s="416">
        <v>0</v>
      </c>
      <c r="BG1543" s="416">
        <v>0</v>
      </c>
      <c r="BH1543" s="416">
        <v>0</v>
      </c>
      <c r="BI1543" s="416">
        <v>0</v>
      </c>
      <c r="BJ1543" s="416">
        <v>0</v>
      </c>
      <c r="BK1543" s="416">
        <v>0</v>
      </c>
      <c r="BL1543" s="416">
        <v>0</v>
      </c>
      <c r="BM1543" s="416">
        <v>82</v>
      </c>
      <c r="BN1543" s="416">
        <v>64</v>
      </c>
      <c r="BO1543" s="416">
        <v>35</v>
      </c>
      <c r="BP1543" s="416">
        <v>6</v>
      </c>
      <c r="BQ1543" s="416">
        <v>6</v>
      </c>
      <c r="BR1543" s="416">
        <v>2</v>
      </c>
      <c r="BS1543" s="416">
        <v>1</v>
      </c>
      <c r="BT1543" s="416">
        <v>0</v>
      </c>
      <c r="BU1543" s="416">
        <v>196</v>
      </c>
      <c r="BV1543" s="416">
        <v>435</v>
      </c>
      <c r="BW1543" s="416">
        <v>416</v>
      </c>
      <c r="BX1543" s="416">
        <v>111</v>
      </c>
      <c r="BY1543" s="416">
        <v>44</v>
      </c>
      <c r="BZ1543" s="416">
        <v>25</v>
      </c>
      <c r="CA1543" s="416">
        <v>8</v>
      </c>
      <c r="CB1543" s="416">
        <v>4</v>
      </c>
      <c r="CC1543" s="416">
        <v>1</v>
      </c>
      <c r="CD1543" s="416">
        <v>1044</v>
      </c>
      <c r="CE1543" s="416">
        <v>10</v>
      </c>
      <c r="CF1543" s="416">
        <v>0</v>
      </c>
      <c r="CG1543" s="416">
        <v>0</v>
      </c>
      <c r="CH1543" s="416">
        <v>0</v>
      </c>
      <c r="CI1543" s="416">
        <v>0</v>
      </c>
      <c r="CJ1543" s="416">
        <v>0</v>
      </c>
      <c r="CK1543" s="416">
        <v>0</v>
      </c>
      <c r="CL1543" s="416">
        <v>0</v>
      </c>
      <c r="CM1543" s="416">
        <v>0</v>
      </c>
      <c r="CN1543" s="416">
        <v>0</v>
      </c>
      <c r="CO1543" s="416">
        <v>25</v>
      </c>
      <c r="CP1543" s="416">
        <v>0</v>
      </c>
      <c r="CQ1543" s="416">
        <v>0</v>
      </c>
      <c r="CR1543" s="416">
        <v>0</v>
      </c>
      <c r="CS1543" s="416">
        <v>0</v>
      </c>
      <c r="CT1543" s="416">
        <v>0</v>
      </c>
      <c r="CU1543" s="416">
        <v>0</v>
      </c>
      <c r="CV1543" s="416">
        <v>0</v>
      </c>
      <c r="CW1543" s="416">
        <v>0</v>
      </c>
      <c r="CX1543" s="416">
        <v>0</v>
      </c>
      <c r="CY1543" s="416">
        <v>50</v>
      </c>
      <c r="CZ1543" s="416">
        <v>52</v>
      </c>
      <c r="DA1543" s="416">
        <v>25</v>
      </c>
      <c r="DB1543" s="416">
        <v>14</v>
      </c>
      <c r="DC1543" s="416">
        <v>5</v>
      </c>
      <c r="DD1543" s="416">
        <v>1</v>
      </c>
      <c r="DE1543" s="416">
        <v>2</v>
      </c>
      <c r="DF1543" s="416">
        <v>0</v>
      </c>
      <c r="DG1543" s="416">
        <v>0</v>
      </c>
      <c r="DH1543" s="416">
        <v>99</v>
      </c>
      <c r="DI1543" s="416">
        <v>0</v>
      </c>
      <c r="DJ1543" s="416">
        <v>0</v>
      </c>
      <c r="DK1543" s="416">
        <v>0</v>
      </c>
      <c r="DL1543" s="416">
        <v>0</v>
      </c>
      <c r="DM1543" s="416">
        <v>0</v>
      </c>
      <c r="DN1543" s="416">
        <v>0</v>
      </c>
      <c r="DO1543" s="416">
        <v>0</v>
      </c>
      <c r="DP1543" s="416">
        <v>0</v>
      </c>
      <c r="DQ1543" s="416">
        <v>0</v>
      </c>
      <c r="DR1543" s="416">
        <v>0</v>
      </c>
      <c r="DS1543" s="416">
        <v>52</v>
      </c>
      <c r="DT1543" s="416">
        <v>25</v>
      </c>
      <c r="DU1543" s="416">
        <v>14</v>
      </c>
      <c r="DV1543" s="416">
        <v>5</v>
      </c>
      <c r="DW1543" s="416">
        <v>1</v>
      </c>
      <c r="DX1543" s="416">
        <v>2</v>
      </c>
      <c r="DY1543" s="416">
        <v>0</v>
      </c>
      <c r="DZ1543" s="416">
        <v>0</v>
      </c>
      <c r="EA1543" s="416">
        <v>99</v>
      </c>
      <c r="EB1543" s="416">
        <v>0</v>
      </c>
      <c r="EC1543" s="416">
        <v>122</v>
      </c>
      <c r="ED1543" s="416">
        <v>126</v>
      </c>
      <c r="EE1543" s="416">
        <v>65</v>
      </c>
      <c r="EF1543" s="416">
        <v>39</v>
      </c>
      <c r="EG1543" s="416">
        <v>10</v>
      </c>
      <c r="EH1543" s="416">
        <v>6</v>
      </c>
      <c r="EI1543" s="416">
        <v>6</v>
      </c>
      <c r="EJ1543" s="416">
        <v>0</v>
      </c>
      <c r="EK1543" s="416">
        <v>374</v>
      </c>
      <c r="EL1543" s="416">
        <v>10</v>
      </c>
      <c r="EM1543" s="416">
        <v>0</v>
      </c>
      <c r="EN1543" s="416">
        <v>0</v>
      </c>
      <c r="EO1543" s="416">
        <v>0</v>
      </c>
      <c r="EP1543" s="416">
        <v>0</v>
      </c>
      <c r="EQ1543" s="416">
        <v>0</v>
      </c>
      <c r="ER1543" s="416">
        <v>0</v>
      </c>
      <c r="ES1543" s="416">
        <v>0</v>
      </c>
      <c r="ET1543" s="416">
        <v>0</v>
      </c>
      <c r="EU1543" s="416">
        <v>0</v>
      </c>
      <c r="EV1543" s="416">
        <v>50</v>
      </c>
      <c r="EW1543" s="416">
        <v>0</v>
      </c>
      <c r="EX1543" s="416">
        <v>1</v>
      </c>
      <c r="EY1543" s="416">
        <v>0</v>
      </c>
      <c r="EZ1543" s="416">
        <v>0</v>
      </c>
      <c r="FA1543" s="416">
        <v>0</v>
      </c>
      <c r="FB1543" s="416">
        <v>0</v>
      </c>
      <c r="FC1543" s="416">
        <v>0</v>
      </c>
      <c r="FD1543" s="416">
        <v>0</v>
      </c>
      <c r="FE1543" s="416">
        <v>1</v>
      </c>
      <c r="FF1543" s="416">
        <v>100</v>
      </c>
      <c r="FG1543" s="416">
        <v>0</v>
      </c>
      <c r="FH1543" s="416">
        <v>0</v>
      </c>
      <c r="FI1543" s="416">
        <v>0</v>
      </c>
      <c r="FJ1543" s="416">
        <v>0</v>
      </c>
      <c r="FK1543" s="416">
        <v>0</v>
      </c>
      <c r="FL1543" s="416">
        <v>0</v>
      </c>
      <c r="FM1543" s="416">
        <v>0</v>
      </c>
      <c r="FN1543" s="416">
        <v>0</v>
      </c>
      <c r="FO1543" s="416">
        <v>0</v>
      </c>
      <c r="FP1543" s="416">
        <v>0</v>
      </c>
      <c r="FQ1543" s="416">
        <v>0</v>
      </c>
      <c r="FR1543" s="416">
        <v>0</v>
      </c>
      <c r="FS1543" s="416">
        <v>0</v>
      </c>
      <c r="FT1543" s="416">
        <v>0</v>
      </c>
      <c r="FU1543" s="416">
        <v>0</v>
      </c>
      <c r="FV1543" s="416">
        <v>0</v>
      </c>
      <c r="FW1543" s="416">
        <v>0</v>
      </c>
      <c r="FX1543" s="416">
        <v>0</v>
      </c>
      <c r="FY1543" s="416">
        <v>0</v>
      </c>
      <c r="FZ1543" s="416">
        <v>122</v>
      </c>
      <c r="GA1543" s="416">
        <v>127</v>
      </c>
      <c r="GB1543" s="416">
        <v>65</v>
      </c>
      <c r="GC1543" s="416">
        <v>39</v>
      </c>
      <c r="GD1543" s="416">
        <v>10</v>
      </c>
      <c r="GE1543" s="416">
        <v>6</v>
      </c>
      <c r="GF1543" s="416">
        <v>6</v>
      </c>
      <c r="GG1543" s="416">
        <v>0</v>
      </c>
      <c r="GH1543" s="416">
        <v>375</v>
      </c>
    </row>
    <row r="1544" spans="1:190" x14ac:dyDescent="0.2">
      <c r="A1544" s="150" t="s">
        <v>515</v>
      </c>
      <c r="B1544" s="151" t="s">
        <v>284</v>
      </c>
      <c r="C1544" s="152" t="s">
        <v>277</v>
      </c>
      <c r="D1544" s="404" t="s">
        <v>304</v>
      </c>
      <c r="E1544" s="416">
        <v>0</v>
      </c>
      <c r="F1544" s="416">
        <v>233</v>
      </c>
      <c r="G1544" s="416">
        <v>258</v>
      </c>
      <c r="H1544" s="416">
        <v>173</v>
      </c>
      <c r="I1544" s="416">
        <v>105</v>
      </c>
      <c r="J1544" s="416">
        <v>53</v>
      </c>
      <c r="K1544" s="416">
        <v>31</v>
      </c>
      <c r="L1544" s="416">
        <v>25</v>
      </c>
      <c r="M1544" s="416">
        <v>1</v>
      </c>
      <c r="N1544" s="416">
        <v>879</v>
      </c>
      <c r="O1544" s="416">
        <v>10</v>
      </c>
      <c r="P1544" s="416">
        <v>0</v>
      </c>
      <c r="Q1544" s="416">
        <v>0</v>
      </c>
      <c r="R1544" s="416">
        <v>0</v>
      </c>
      <c r="S1544" s="416">
        <v>0</v>
      </c>
      <c r="T1544" s="416">
        <v>0</v>
      </c>
      <c r="U1544" s="416">
        <v>0</v>
      </c>
      <c r="V1544" s="416">
        <v>0</v>
      </c>
      <c r="W1544" s="416">
        <v>0</v>
      </c>
      <c r="X1544" s="416">
        <v>0</v>
      </c>
      <c r="Y1544" s="416">
        <v>25</v>
      </c>
      <c r="Z1544" s="416">
        <v>0</v>
      </c>
      <c r="AA1544" s="416">
        <v>0</v>
      </c>
      <c r="AB1544" s="416">
        <v>0</v>
      </c>
      <c r="AC1544" s="416">
        <v>0</v>
      </c>
      <c r="AD1544" s="416">
        <v>0</v>
      </c>
      <c r="AE1544" s="416">
        <v>0</v>
      </c>
      <c r="AF1544" s="416">
        <v>0</v>
      </c>
      <c r="AG1544" s="416">
        <v>0</v>
      </c>
      <c r="AH1544" s="416">
        <v>0</v>
      </c>
      <c r="AI1544" s="416">
        <v>50</v>
      </c>
      <c r="AJ1544" s="416">
        <v>0</v>
      </c>
      <c r="AK1544" s="416">
        <v>0</v>
      </c>
      <c r="AL1544" s="416">
        <v>0</v>
      </c>
      <c r="AM1544" s="416">
        <v>0</v>
      </c>
      <c r="AN1544" s="416">
        <v>0</v>
      </c>
      <c r="AO1544" s="416">
        <v>0</v>
      </c>
      <c r="AP1544" s="416">
        <v>0</v>
      </c>
      <c r="AQ1544" s="416">
        <v>0</v>
      </c>
      <c r="AR1544" s="416">
        <v>0</v>
      </c>
      <c r="AS1544" s="416">
        <v>100</v>
      </c>
      <c r="AT1544" s="416">
        <v>127</v>
      </c>
      <c r="AU1544" s="416">
        <v>167</v>
      </c>
      <c r="AV1544" s="416">
        <v>95</v>
      </c>
      <c r="AW1544" s="416">
        <v>59</v>
      </c>
      <c r="AX1544" s="416">
        <v>30</v>
      </c>
      <c r="AY1544" s="416">
        <v>12</v>
      </c>
      <c r="AZ1544" s="416">
        <v>4</v>
      </c>
      <c r="BA1544" s="416">
        <v>0</v>
      </c>
      <c r="BB1544" s="416">
        <v>494</v>
      </c>
      <c r="BC1544" s="416">
        <v>75</v>
      </c>
      <c r="BD1544" s="416">
        <v>25</v>
      </c>
      <c r="BE1544" s="416">
        <v>36</v>
      </c>
      <c r="BF1544" s="416">
        <v>31</v>
      </c>
      <c r="BG1544" s="416">
        <v>26</v>
      </c>
      <c r="BH1544" s="416">
        <v>18</v>
      </c>
      <c r="BI1544" s="416">
        <v>6</v>
      </c>
      <c r="BJ1544" s="416">
        <v>3</v>
      </c>
      <c r="BK1544" s="416">
        <v>1</v>
      </c>
      <c r="BL1544" s="416">
        <v>146</v>
      </c>
      <c r="BM1544" s="416">
        <v>152</v>
      </c>
      <c r="BN1544" s="416">
        <v>203</v>
      </c>
      <c r="BO1544" s="416">
        <v>126</v>
      </c>
      <c r="BP1544" s="416">
        <v>85</v>
      </c>
      <c r="BQ1544" s="416">
        <v>48</v>
      </c>
      <c r="BR1544" s="416">
        <v>18</v>
      </c>
      <c r="BS1544" s="416">
        <v>7</v>
      </c>
      <c r="BT1544" s="416">
        <v>1</v>
      </c>
      <c r="BU1544" s="416">
        <v>640</v>
      </c>
      <c r="BV1544" s="416">
        <v>385</v>
      </c>
      <c r="BW1544" s="416">
        <v>461</v>
      </c>
      <c r="BX1544" s="416">
        <v>299</v>
      </c>
      <c r="BY1544" s="416">
        <v>190</v>
      </c>
      <c r="BZ1544" s="416">
        <v>101</v>
      </c>
      <c r="CA1544" s="416">
        <v>49</v>
      </c>
      <c r="CB1544" s="416">
        <v>32</v>
      </c>
      <c r="CC1544" s="416">
        <v>2</v>
      </c>
      <c r="CD1544" s="416">
        <v>1519</v>
      </c>
      <c r="CE1544" s="416">
        <v>10</v>
      </c>
      <c r="CF1544" s="416">
        <v>0</v>
      </c>
      <c r="CG1544" s="416">
        <v>0</v>
      </c>
      <c r="CH1544" s="416">
        <v>0</v>
      </c>
      <c r="CI1544" s="416">
        <v>0</v>
      </c>
      <c r="CJ1544" s="416">
        <v>0</v>
      </c>
      <c r="CK1544" s="416">
        <v>0</v>
      </c>
      <c r="CL1544" s="416">
        <v>0</v>
      </c>
      <c r="CM1544" s="416">
        <v>0</v>
      </c>
      <c r="CN1544" s="416">
        <v>0</v>
      </c>
      <c r="CO1544" s="416">
        <v>25</v>
      </c>
      <c r="CP1544" s="416">
        <v>0</v>
      </c>
      <c r="CQ1544" s="416">
        <v>0</v>
      </c>
      <c r="CR1544" s="416">
        <v>0</v>
      </c>
      <c r="CS1544" s="416">
        <v>0</v>
      </c>
      <c r="CT1544" s="416">
        <v>0</v>
      </c>
      <c r="CU1544" s="416">
        <v>0</v>
      </c>
      <c r="CV1544" s="416">
        <v>0</v>
      </c>
      <c r="CW1544" s="416">
        <v>0</v>
      </c>
      <c r="CX1544" s="416">
        <v>0</v>
      </c>
      <c r="CY1544" s="416">
        <v>50</v>
      </c>
      <c r="CZ1544" s="416">
        <v>49</v>
      </c>
      <c r="DA1544" s="416">
        <v>35</v>
      </c>
      <c r="DB1544" s="416">
        <v>29</v>
      </c>
      <c r="DC1544" s="416">
        <v>9</v>
      </c>
      <c r="DD1544" s="416">
        <v>12</v>
      </c>
      <c r="DE1544" s="416">
        <v>13</v>
      </c>
      <c r="DF1544" s="416">
        <v>9</v>
      </c>
      <c r="DG1544" s="416">
        <v>1</v>
      </c>
      <c r="DH1544" s="416">
        <v>157</v>
      </c>
      <c r="DI1544" s="416">
        <v>0</v>
      </c>
      <c r="DJ1544" s="416">
        <v>0</v>
      </c>
      <c r="DK1544" s="416">
        <v>0</v>
      </c>
      <c r="DL1544" s="416">
        <v>0</v>
      </c>
      <c r="DM1544" s="416">
        <v>0</v>
      </c>
      <c r="DN1544" s="416">
        <v>0</v>
      </c>
      <c r="DO1544" s="416">
        <v>0</v>
      </c>
      <c r="DP1544" s="416">
        <v>0</v>
      </c>
      <c r="DQ1544" s="416">
        <v>0</v>
      </c>
      <c r="DR1544" s="416">
        <v>0</v>
      </c>
      <c r="DS1544" s="416">
        <v>49</v>
      </c>
      <c r="DT1544" s="416">
        <v>35</v>
      </c>
      <c r="DU1544" s="416">
        <v>29</v>
      </c>
      <c r="DV1544" s="416">
        <v>9</v>
      </c>
      <c r="DW1544" s="416">
        <v>12</v>
      </c>
      <c r="DX1544" s="416">
        <v>13</v>
      </c>
      <c r="DY1544" s="416">
        <v>9</v>
      </c>
      <c r="DZ1544" s="416">
        <v>1</v>
      </c>
      <c r="EA1544" s="416">
        <v>157</v>
      </c>
      <c r="EB1544" s="416">
        <v>0</v>
      </c>
      <c r="EC1544" s="416">
        <v>664</v>
      </c>
      <c r="ED1544" s="416">
        <v>658</v>
      </c>
      <c r="EE1544" s="416">
        <v>658</v>
      </c>
      <c r="EF1544" s="416">
        <v>643</v>
      </c>
      <c r="EG1544" s="416">
        <v>510</v>
      </c>
      <c r="EH1544" s="416">
        <v>318</v>
      </c>
      <c r="EI1544" s="416">
        <v>202</v>
      </c>
      <c r="EJ1544" s="416">
        <v>23</v>
      </c>
      <c r="EK1544" s="416">
        <v>3676</v>
      </c>
      <c r="EL1544" s="416">
        <v>10</v>
      </c>
      <c r="EM1544" s="416">
        <v>0</v>
      </c>
      <c r="EN1544" s="416">
        <v>0</v>
      </c>
      <c r="EO1544" s="416">
        <v>0</v>
      </c>
      <c r="EP1544" s="416">
        <v>0</v>
      </c>
      <c r="EQ1544" s="416">
        <v>0</v>
      </c>
      <c r="ER1544" s="416">
        <v>0</v>
      </c>
      <c r="ES1544" s="416">
        <v>0</v>
      </c>
      <c r="ET1544" s="416">
        <v>0</v>
      </c>
      <c r="EU1544" s="416">
        <v>0</v>
      </c>
      <c r="EV1544" s="416">
        <v>50</v>
      </c>
      <c r="EW1544" s="416">
        <v>3</v>
      </c>
      <c r="EX1544" s="416">
        <v>12</v>
      </c>
      <c r="EY1544" s="416">
        <v>3</v>
      </c>
      <c r="EZ1544" s="416">
        <v>9</v>
      </c>
      <c r="FA1544" s="416">
        <v>1</v>
      </c>
      <c r="FB1544" s="416">
        <v>1</v>
      </c>
      <c r="FC1544" s="416">
        <v>0</v>
      </c>
      <c r="FD1544" s="416">
        <v>0</v>
      </c>
      <c r="FE1544" s="416">
        <v>29</v>
      </c>
      <c r="FF1544" s="416">
        <v>100</v>
      </c>
      <c r="FG1544" s="416">
        <v>0</v>
      </c>
      <c r="FH1544" s="416">
        <v>0</v>
      </c>
      <c r="FI1544" s="416">
        <v>0</v>
      </c>
      <c r="FJ1544" s="416">
        <v>0</v>
      </c>
      <c r="FK1544" s="416">
        <v>0</v>
      </c>
      <c r="FL1544" s="416">
        <v>0</v>
      </c>
      <c r="FM1544" s="416">
        <v>0</v>
      </c>
      <c r="FN1544" s="416">
        <v>0</v>
      </c>
      <c r="FO1544" s="416">
        <v>0</v>
      </c>
      <c r="FP1544" s="416">
        <v>0</v>
      </c>
      <c r="FQ1544" s="416">
        <v>0</v>
      </c>
      <c r="FR1544" s="416">
        <v>0</v>
      </c>
      <c r="FS1544" s="416">
        <v>0</v>
      </c>
      <c r="FT1544" s="416">
        <v>0</v>
      </c>
      <c r="FU1544" s="416">
        <v>0</v>
      </c>
      <c r="FV1544" s="416">
        <v>0</v>
      </c>
      <c r="FW1544" s="416">
        <v>0</v>
      </c>
      <c r="FX1544" s="416">
        <v>0</v>
      </c>
      <c r="FY1544" s="416">
        <v>0</v>
      </c>
      <c r="FZ1544" s="416">
        <v>667</v>
      </c>
      <c r="GA1544" s="416">
        <v>670</v>
      </c>
      <c r="GB1544" s="416">
        <v>661</v>
      </c>
      <c r="GC1544" s="416">
        <v>652</v>
      </c>
      <c r="GD1544" s="416">
        <v>511</v>
      </c>
      <c r="GE1544" s="416">
        <v>319</v>
      </c>
      <c r="GF1544" s="416">
        <v>202</v>
      </c>
      <c r="GG1544" s="416">
        <v>23</v>
      </c>
      <c r="GH1544" s="416">
        <v>3705</v>
      </c>
    </row>
    <row r="1545" spans="1:190" x14ac:dyDescent="0.2">
      <c r="A1545" s="150" t="s">
        <v>517</v>
      </c>
      <c r="B1545" s="151" t="s">
        <v>284</v>
      </c>
      <c r="C1545" s="152" t="s">
        <v>285</v>
      </c>
      <c r="D1545" s="404" t="s">
        <v>516</v>
      </c>
      <c r="E1545" s="416">
        <v>0</v>
      </c>
      <c r="F1545" s="416">
        <v>0</v>
      </c>
      <c r="G1545" s="416">
        <v>0</v>
      </c>
      <c r="H1545" s="416">
        <v>0</v>
      </c>
      <c r="I1545" s="416">
        <v>0</v>
      </c>
      <c r="J1545" s="416">
        <v>0</v>
      </c>
      <c r="K1545" s="416">
        <v>0</v>
      </c>
      <c r="L1545" s="416">
        <v>0</v>
      </c>
      <c r="M1545" s="416">
        <v>0</v>
      </c>
      <c r="N1545" s="416">
        <v>0</v>
      </c>
      <c r="O1545" s="416">
        <v>10</v>
      </c>
      <c r="P1545" s="416">
        <v>0</v>
      </c>
      <c r="Q1545" s="416">
        <v>0</v>
      </c>
      <c r="R1545" s="416">
        <v>0</v>
      </c>
      <c r="S1545" s="416">
        <v>0</v>
      </c>
      <c r="T1545" s="416">
        <v>0</v>
      </c>
      <c r="U1545" s="416">
        <v>0</v>
      </c>
      <c r="V1545" s="416">
        <v>0</v>
      </c>
      <c r="W1545" s="416">
        <v>0</v>
      </c>
      <c r="X1545" s="416">
        <v>0</v>
      </c>
      <c r="Y1545" s="416">
        <v>25</v>
      </c>
      <c r="Z1545" s="416">
        <v>0</v>
      </c>
      <c r="AA1545" s="416">
        <v>0</v>
      </c>
      <c r="AB1545" s="416">
        <v>0</v>
      </c>
      <c r="AC1545" s="416">
        <v>0</v>
      </c>
      <c r="AD1545" s="416">
        <v>0</v>
      </c>
      <c r="AE1545" s="416">
        <v>0</v>
      </c>
      <c r="AF1545" s="416">
        <v>0</v>
      </c>
      <c r="AG1545" s="416">
        <v>0</v>
      </c>
      <c r="AH1545" s="416">
        <v>0</v>
      </c>
      <c r="AI1545" s="416">
        <v>50</v>
      </c>
      <c r="AJ1545" s="416">
        <v>0</v>
      </c>
      <c r="AK1545" s="416">
        <v>0</v>
      </c>
      <c r="AL1545" s="416">
        <v>0</v>
      </c>
      <c r="AM1545" s="416">
        <v>0</v>
      </c>
      <c r="AN1545" s="416">
        <v>1</v>
      </c>
      <c r="AO1545" s="416">
        <v>2</v>
      </c>
      <c r="AP1545" s="416">
        <v>0</v>
      </c>
      <c r="AQ1545" s="416">
        <v>0</v>
      </c>
      <c r="AR1545" s="416">
        <v>3</v>
      </c>
      <c r="AS1545" s="416">
        <v>100</v>
      </c>
      <c r="AT1545" s="416">
        <v>0</v>
      </c>
      <c r="AU1545" s="416">
        <v>0</v>
      </c>
      <c r="AV1545" s="416">
        <v>0</v>
      </c>
      <c r="AW1545" s="416">
        <v>0</v>
      </c>
      <c r="AX1545" s="416">
        <v>0</v>
      </c>
      <c r="AY1545" s="416">
        <v>0</v>
      </c>
      <c r="AZ1545" s="416">
        <v>0</v>
      </c>
      <c r="BA1545" s="416">
        <v>0</v>
      </c>
      <c r="BB1545" s="416">
        <v>0</v>
      </c>
      <c r="BC1545" s="416">
        <v>0</v>
      </c>
      <c r="BD1545" s="416">
        <v>0</v>
      </c>
      <c r="BE1545" s="416">
        <v>0</v>
      </c>
      <c r="BF1545" s="416">
        <v>0</v>
      </c>
      <c r="BG1545" s="416">
        <v>0</v>
      </c>
      <c r="BH1545" s="416">
        <v>0</v>
      </c>
      <c r="BI1545" s="416">
        <v>0</v>
      </c>
      <c r="BJ1545" s="416">
        <v>0</v>
      </c>
      <c r="BK1545" s="416">
        <v>0</v>
      </c>
      <c r="BL1545" s="416">
        <v>0</v>
      </c>
      <c r="BM1545" s="416">
        <v>0</v>
      </c>
      <c r="BN1545" s="416">
        <v>0</v>
      </c>
      <c r="BO1545" s="416">
        <v>0</v>
      </c>
      <c r="BP1545" s="416">
        <v>0</v>
      </c>
      <c r="BQ1545" s="416">
        <v>1</v>
      </c>
      <c r="BR1545" s="416">
        <v>2</v>
      </c>
      <c r="BS1545" s="416">
        <v>0</v>
      </c>
      <c r="BT1545" s="416">
        <v>0</v>
      </c>
      <c r="BU1545" s="416">
        <v>3</v>
      </c>
      <c r="BV1545" s="416">
        <v>0</v>
      </c>
      <c r="BW1545" s="416">
        <v>0</v>
      </c>
      <c r="BX1545" s="416">
        <v>0</v>
      </c>
      <c r="BY1545" s="416">
        <v>0</v>
      </c>
      <c r="BZ1545" s="416">
        <v>1</v>
      </c>
      <c r="CA1545" s="416">
        <v>2</v>
      </c>
      <c r="CB1545" s="416">
        <v>0</v>
      </c>
      <c r="CC1545" s="416">
        <v>0</v>
      </c>
      <c r="CD1545" s="416">
        <v>3</v>
      </c>
      <c r="CE1545" s="416">
        <v>10</v>
      </c>
      <c r="CF1545" s="416">
        <v>0</v>
      </c>
      <c r="CG1545" s="416">
        <v>0</v>
      </c>
      <c r="CH1545" s="416">
        <v>0</v>
      </c>
      <c r="CI1545" s="416">
        <v>0</v>
      </c>
      <c r="CJ1545" s="416">
        <v>0</v>
      </c>
      <c r="CK1545" s="416">
        <v>0</v>
      </c>
      <c r="CL1545" s="416">
        <v>0</v>
      </c>
      <c r="CM1545" s="416">
        <v>0</v>
      </c>
      <c r="CN1545" s="416">
        <v>0</v>
      </c>
      <c r="CO1545" s="416">
        <v>25</v>
      </c>
      <c r="CP1545" s="416">
        <v>0</v>
      </c>
      <c r="CQ1545" s="416">
        <v>0</v>
      </c>
      <c r="CR1545" s="416">
        <v>0</v>
      </c>
      <c r="CS1545" s="416">
        <v>0</v>
      </c>
      <c r="CT1545" s="416">
        <v>0</v>
      </c>
      <c r="CU1545" s="416">
        <v>0</v>
      </c>
      <c r="CV1545" s="416">
        <v>0</v>
      </c>
      <c r="CW1545" s="416">
        <v>0</v>
      </c>
      <c r="CX1545" s="416">
        <v>0</v>
      </c>
      <c r="CY1545" s="416">
        <v>50</v>
      </c>
      <c r="CZ1545" s="416">
        <v>0</v>
      </c>
      <c r="DA1545" s="416">
        <v>0</v>
      </c>
      <c r="DB1545" s="416">
        <v>0</v>
      </c>
      <c r="DC1545" s="416">
        <v>0</v>
      </c>
      <c r="DD1545" s="416">
        <v>0</v>
      </c>
      <c r="DE1545" s="416">
        <v>0</v>
      </c>
      <c r="DF1545" s="416">
        <v>0</v>
      </c>
      <c r="DG1545" s="416">
        <v>0</v>
      </c>
      <c r="DH1545" s="416">
        <v>0</v>
      </c>
      <c r="DI1545" s="416">
        <v>0</v>
      </c>
      <c r="DJ1545" s="416">
        <v>0</v>
      </c>
      <c r="DK1545" s="416">
        <v>0</v>
      </c>
      <c r="DL1545" s="416">
        <v>0</v>
      </c>
      <c r="DM1545" s="416">
        <v>0</v>
      </c>
      <c r="DN1545" s="416">
        <v>0</v>
      </c>
      <c r="DO1545" s="416">
        <v>0</v>
      </c>
      <c r="DP1545" s="416">
        <v>0</v>
      </c>
      <c r="DQ1545" s="416">
        <v>0</v>
      </c>
      <c r="DR1545" s="416">
        <v>0</v>
      </c>
      <c r="DS1545" s="416">
        <v>0</v>
      </c>
      <c r="DT1545" s="416">
        <v>0</v>
      </c>
      <c r="DU1545" s="416">
        <v>0</v>
      </c>
      <c r="DV1545" s="416">
        <v>0</v>
      </c>
      <c r="DW1545" s="416">
        <v>0</v>
      </c>
      <c r="DX1545" s="416">
        <v>0</v>
      </c>
      <c r="DY1545" s="416">
        <v>0</v>
      </c>
      <c r="DZ1545" s="416">
        <v>0</v>
      </c>
      <c r="EA1545" s="416">
        <v>0</v>
      </c>
      <c r="EB1545" s="416">
        <v>0</v>
      </c>
      <c r="EC1545" s="416">
        <v>0</v>
      </c>
      <c r="ED1545" s="416">
        <v>4</v>
      </c>
      <c r="EE1545" s="416">
        <v>11</v>
      </c>
      <c r="EF1545" s="416">
        <v>33</v>
      </c>
      <c r="EG1545" s="416">
        <v>43</v>
      </c>
      <c r="EH1545" s="416">
        <v>58</v>
      </c>
      <c r="EI1545" s="416">
        <v>34</v>
      </c>
      <c r="EJ1545" s="416">
        <v>4</v>
      </c>
      <c r="EK1545" s="416">
        <v>187</v>
      </c>
      <c r="EL1545" s="416">
        <v>10</v>
      </c>
      <c r="EM1545" s="416">
        <v>0</v>
      </c>
      <c r="EN1545" s="416">
        <v>0</v>
      </c>
      <c r="EO1545" s="416">
        <v>0</v>
      </c>
      <c r="EP1545" s="416">
        <v>0</v>
      </c>
      <c r="EQ1545" s="416">
        <v>0</v>
      </c>
      <c r="ER1545" s="416">
        <v>0</v>
      </c>
      <c r="ES1545" s="416">
        <v>0</v>
      </c>
      <c r="ET1545" s="416">
        <v>0</v>
      </c>
      <c r="EU1545" s="416">
        <v>0</v>
      </c>
      <c r="EV1545" s="416">
        <v>50</v>
      </c>
      <c r="EW1545" s="416">
        <v>0</v>
      </c>
      <c r="EX1545" s="416">
        <v>0</v>
      </c>
      <c r="EY1545" s="416">
        <v>0</v>
      </c>
      <c r="EZ1545" s="416">
        <v>0</v>
      </c>
      <c r="FA1545" s="416">
        <v>0</v>
      </c>
      <c r="FB1545" s="416">
        <v>0</v>
      </c>
      <c r="FC1545" s="416">
        <v>0</v>
      </c>
      <c r="FD1545" s="416">
        <v>0</v>
      </c>
      <c r="FE1545" s="416">
        <v>0</v>
      </c>
      <c r="FF1545" s="416">
        <v>100</v>
      </c>
      <c r="FG1545" s="416">
        <v>0</v>
      </c>
      <c r="FH1545" s="416">
        <v>0</v>
      </c>
      <c r="FI1545" s="416">
        <v>0</v>
      </c>
      <c r="FJ1545" s="416">
        <v>0</v>
      </c>
      <c r="FK1545" s="416">
        <v>0</v>
      </c>
      <c r="FL1545" s="416">
        <v>0</v>
      </c>
      <c r="FM1545" s="416">
        <v>0</v>
      </c>
      <c r="FN1545" s="416">
        <v>0</v>
      </c>
      <c r="FO1545" s="416">
        <v>0</v>
      </c>
      <c r="FP1545" s="416">
        <v>0</v>
      </c>
      <c r="FQ1545" s="416">
        <v>0</v>
      </c>
      <c r="FR1545" s="416">
        <v>0</v>
      </c>
      <c r="FS1545" s="416">
        <v>0</v>
      </c>
      <c r="FT1545" s="416">
        <v>0</v>
      </c>
      <c r="FU1545" s="416">
        <v>0</v>
      </c>
      <c r="FV1545" s="416">
        <v>0</v>
      </c>
      <c r="FW1545" s="416">
        <v>0</v>
      </c>
      <c r="FX1545" s="416">
        <v>0</v>
      </c>
      <c r="FY1545" s="416">
        <v>0</v>
      </c>
      <c r="FZ1545" s="416">
        <v>0</v>
      </c>
      <c r="GA1545" s="416">
        <v>4</v>
      </c>
      <c r="GB1545" s="416">
        <v>11</v>
      </c>
      <c r="GC1545" s="416">
        <v>33</v>
      </c>
      <c r="GD1545" s="416">
        <v>43</v>
      </c>
      <c r="GE1545" s="416">
        <v>58</v>
      </c>
      <c r="GF1545" s="416">
        <v>34</v>
      </c>
      <c r="GG1545" s="416">
        <v>4</v>
      </c>
      <c r="GH1545" s="416">
        <v>187</v>
      </c>
    </row>
    <row r="1546" spans="1:190" x14ac:dyDescent="0.2">
      <c r="A1546" s="150" t="s">
        <v>519</v>
      </c>
      <c r="B1546" s="151" t="s">
        <v>292</v>
      </c>
      <c r="C1546" s="152" t="s">
        <v>128</v>
      </c>
      <c r="D1546" s="404" t="s">
        <v>518</v>
      </c>
      <c r="E1546" s="416">
        <v>0</v>
      </c>
      <c r="F1546" s="416">
        <v>71</v>
      </c>
      <c r="G1546" s="416">
        <v>176</v>
      </c>
      <c r="H1546" s="416">
        <v>661</v>
      </c>
      <c r="I1546" s="416">
        <v>793</v>
      </c>
      <c r="J1546" s="416">
        <v>476</v>
      </c>
      <c r="K1546" s="416">
        <v>240</v>
      </c>
      <c r="L1546" s="416">
        <v>130</v>
      </c>
      <c r="M1546" s="416">
        <v>19</v>
      </c>
      <c r="N1546" s="416">
        <v>2566</v>
      </c>
      <c r="O1546" s="416">
        <v>10</v>
      </c>
      <c r="P1546" s="416">
        <v>0</v>
      </c>
      <c r="Q1546" s="416">
        <v>0</v>
      </c>
      <c r="R1546" s="416">
        <v>0</v>
      </c>
      <c r="S1546" s="416">
        <v>0</v>
      </c>
      <c r="T1546" s="416">
        <v>0</v>
      </c>
      <c r="U1546" s="416">
        <v>0</v>
      </c>
      <c r="V1546" s="416">
        <v>0</v>
      </c>
      <c r="W1546" s="416">
        <v>0</v>
      </c>
      <c r="X1546" s="416">
        <v>0</v>
      </c>
      <c r="Y1546" s="416">
        <v>25</v>
      </c>
      <c r="Z1546" s="416">
        <v>0</v>
      </c>
      <c r="AA1546" s="416">
        <v>0</v>
      </c>
      <c r="AB1546" s="416">
        <v>0</v>
      </c>
      <c r="AC1546" s="416">
        <v>0</v>
      </c>
      <c r="AD1546" s="416">
        <v>0</v>
      </c>
      <c r="AE1546" s="416">
        <v>0</v>
      </c>
      <c r="AF1546" s="416">
        <v>0</v>
      </c>
      <c r="AG1546" s="416">
        <v>0</v>
      </c>
      <c r="AH1546" s="416">
        <v>0</v>
      </c>
      <c r="AI1546" s="416">
        <v>50</v>
      </c>
      <c r="AJ1546" s="416">
        <v>0</v>
      </c>
      <c r="AK1546" s="416">
        <v>0</v>
      </c>
      <c r="AL1546" s="416">
        <v>0</v>
      </c>
      <c r="AM1546" s="416">
        <v>0</v>
      </c>
      <c r="AN1546" s="416">
        <v>0</v>
      </c>
      <c r="AO1546" s="416">
        <v>0</v>
      </c>
      <c r="AP1546" s="416">
        <v>0</v>
      </c>
      <c r="AQ1546" s="416">
        <v>0</v>
      </c>
      <c r="AR1546" s="416">
        <v>0</v>
      </c>
      <c r="AS1546" s="416">
        <v>100</v>
      </c>
      <c r="AT1546" s="416">
        <v>0</v>
      </c>
      <c r="AU1546" s="416">
        <v>0</v>
      </c>
      <c r="AV1546" s="416">
        <v>0</v>
      </c>
      <c r="AW1546" s="416">
        <v>0</v>
      </c>
      <c r="AX1546" s="416">
        <v>0</v>
      </c>
      <c r="AY1546" s="416">
        <v>0</v>
      </c>
      <c r="AZ1546" s="416">
        <v>0</v>
      </c>
      <c r="BA1546" s="416">
        <v>0</v>
      </c>
      <c r="BB1546" s="416">
        <v>0</v>
      </c>
      <c r="BC1546" s="416">
        <v>0</v>
      </c>
      <c r="BD1546" s="416">
        <v>0</v>
      </c>
      <c r="BE1546" s="416">
        <v>0</v>
      </c>
      <c r="BF1546" s="416">
        <v>0</v>
      </c>
      <c r="BG1546" s="416">
        <v>0</v>
      </c>
      <c r="BH1546" s="416">
        <v>0</v>
      </c>
      <c r="BI1546" s="416">
        <v>0</v>
      </c>
      <c r="BJ1546" s="416">
        <v>0</v>
      </c>
      <c r="BK1546" s="416">
        <v>0</v>
      </c>
      <c r="BL1546" s="416">
        <v>0</v>
      </c>
      <c r="BM1546" s="416">
        <v>0</v>
      </c>
      <c r="BN1546" s="416">
        <v>0</v>
      </c>
      <c r="BO1546" s="416">
        <v>0</v>
      </c>
      <c r="BP1546" s="416">
        <v>0</v>
      </c>
      <c r="BQ1546" s="416">
        <v>0</v>
      </c>
      <c r="BR1546" s="416">
        <v>0</v>
      </c>
      <c r="BS1546" s="416">
        <v>0</v>
      </c>
      <c r="BT1546" s="416">
        <v>0</v>
      </c>
      <c r="BU1546" s="416">
        <v>0</v>
      </c>
      <c r="BV1546" s="416">
        <v>71</v>
      </c>
      <c r="BW1546" s="416">
        <v>176</v>
      </c>
      <c r="BX1546" s="416">
        <v>661</v>
      </c>
      <c r="BY1546" s="416">
        <v>793</v>
      </c>
      <c r="BZ1546" s="416">
        <v>476</v>
      </c>
      <c r="CA1546" s="416">
        <v>240</v>
      </c>
      <c r="CB1546" s="416">
        <v>130</v>
      </c>
      <c r="CC1546" s="416">
        <v>19</v>
      </c>
      <c r="CD1546" s="416">
        <v>2566</v>
      </c>
      <c r="CE1546" s="416">
        <v>10</v>
      </c>
      <c r="CF1546" s="416">
        <v>0</v>
      </c>
      <c r="CG1546" s="416">
        <v>0</v>
      </c>
      <c r="CH1546" s="416">
        <v>0</v>
      </c>
      <c r="CI1546" s="416">
        <v>0</v>
      </c>
      <c r="CJ1546" s="416">
        <v>0</v>
      </c>
      <c r="CK1546" s="416">
        <v>0</v>
      </c>
      <c r="CL1546" s="416">
        <v>0</v>
      </c>
      <c r="CM1546" s="416">
        <v>0</v>
      </c>
      <c r="CN1546" s="416">
        <v>0</v>
      </c>
      <c r="CO1546" s="416">
        <v>25</v>
      </c>
      <c r="CP1546" s="416">
        <v>0</v>
      </c>
      <c r="CQ1546" s="416">
        <v>0</v>
      </c>
      <c r="CR1546" s="416">
        <v>0</v>
      </c>
      <c r="CS1546" s="416">
        <v>0</v>
      </c>
      <c r="CT1546" s="416">
        <v>0</v>
      </c>
      <c r="CU1546" s="416">
        <v>0</v>
      </c>
      <c r="CV1546" s="416">
        <v>0</v>
      </c>
      <c r="CW1546" s="416">
        <v>0</v>
      </c>
      <c r="CX1546" s="416">
        <v>0</v>
      </c>
      <c r="CY1546" s="416">
        <v>50</v>
      </c>
      <c r="CZ1546" s="416">
        <v>0</v>
      </c>
      <c r="DA1546" s="416">
        <v>1</v>
      </c>
      <c r="DB1546" s="416">
        <v>12</v>
      </c>
      <c r="DC1546" s="416">
        <v>27</v>
      </c>
      <c r="DD1546" s="416">
        <v>14</v>
      </c>
      <c r="DE1546" s="416">
        <v>3</v>
      </c>
      <c r="DF1546" s="416">
        <v>6</v>
      </c>
      <c r="DG1546" s="416">
        <v>0</v>
      </c>
      <c r="DH1546" s="416">
        <v>63</v>
      </c>
      <c r="DI1546" s="416">
        <v>0</v>
      </c>
      <c r="DJ1546" s="416">
        <v>0</v>
      </c>
      <c r="DK1546" s="416">
        <v>0</v>
      </c>
      <c r="DL1546" s="416">
        <v>0</v>
      </c>
      <c r="DM1546" s="416">
        <v>0</v>
      </c>
      <c r="DN1546" s="416">
        <v>0</v>
      </c>
      <c r="DO1546" s="416">
        <v>0</v>
      </c>
      <c r="DP1546" s="416">
        <v>0</v>
      </c>
      <c r="DQ1546" s="416">
        <v>0</v>
      </c>
      <c r="DR1546" s="416">
        <v>0</v>
      </c>
      <c r="DS1546" s="416">
        <v>0</v>
      </c>
      <c r="DT1546" s="416">
        <v>1</v>
      </c>
      <c r="DU1546" s="416">
        <v>12</v>
      </c>
      <c r="DV1546" s="416">
        <v>27</v>
      </c>
      <c r="DW1546" s="416">
        <v>14</v>
      </c>
      <c r="DX1546" s="416">
        <v>3</v>
      </c>
      <c r="DY1546" s="416">
        <v>6</v>
      </c>
      <c r="DZ1546" s="416">
        <v>0</v>
      </c>
      <c r="EA1546" s="416">
        <v>63</v>
      </c>
      <c r="EB1546" s="416">
        <v>0</v>
      </c>
      <c r="EC1546" s="416">
        <v>0</v>
      </c>
      <c r="ED1546" s="416">
        <v>6</v>
      </c>
      <c r="EE1546" s="416">
        <v>40</v>
      </c>
      <c r="EF1546" s="416">
        <v>75</v>
      </c>
      <c r="EG1546" s="416">
        <v>104</v>
      </c>
      <c r="EH1546" s="416">
        <v>72</v>
      </c>
      <c r="EI1546" s="416">
        <v>37</v>
      </c>
      <c r="EJ1546" s="416">
        <v>6</v>
      </c>
      <c r="EK1546" s="416">
        <v>340</v>
      </c>
      <c r="EL1546" s="416">
        <v>10</v>
      </c>
      <c r="EM1546" s="416">
        <v>0</v>
      </c>
      <c r="EN1546" s="416">
        <v>0</v>
      </c>
      <c r="EO1546" s="416">
        <v>0</v>
      </c>
      <c r="EP1546" s="416">
        <v>0</v>
      </c>
      <c r="EQ1546" s="416">
        <v>0</v>
      </c>
      <c r="ER1546" s="416">
        <v>0</v>
      </c>
      <c r="ES1546" s="416">
        <v>0</v>
      </c>
      <c r="ET1546" s="416">
        <v>0</v>
      </c>
      <c r="EU1546" s="416">
        <v>0</v>
      </c>
      <c r="EV1546" s="416">
        <v>50</v>
      </c>
      <c r="EW1546" s="416">
        <v>0</v>
      </c>
      <c r="EX1546" s="416">
        <v>0</v>
      </c>
      <c r="EY1546" s="416">
        <v>0</v>
      </c>
      <c r="EZ1546" s="416">
        <v>0</v>
      </c>
      <c r="FA1546" s="416">
        <v>0</v>
      </c>
      <c r="FB1546" s="416">
        <v>0</v>
      </c>
      <c r="FC1546" s="416">
        <v>0</v>
      </c>
      <c r="FD1546" s="416">
        <v>0</v>
      </c>
      <c r="FE1546" s="416">
        <v>0</v>
      </c>
      <c r="FF1546" s="416">
        <v>100</v>
      </c>
      <c r="FG1546" s="416">
        <v>0</v>
      </c>
      <c r="FH1546" s="416">
        <v>0</v>
      </c>
      <c r="FI1546" s="416">
        <v>0</v>
      </c>
      <c r="FJ1546" s="416">
        <v>0</v>
      </c>
      <c r="FK1546" s="416">
        <v>0</v>
      </c>
      <c r="FL1546" s="416">
        <v>0</v>
      </c>
      <c r="FM1546" s="416">
        <v>0</v>
      </c>
      <c r="FN1546" s="416">
        <v>0</v>
      </c>
      <c r="FO1546" s="416">
        <v>0</v>
      </c>
      <c r="FP1546" s="416">
        <v>0</v>
      </c>
      <c r="FQ1546" s="416">
        <v>0</v>
      </c>
      <c r="FR1546" s="416">
        <v>0</v>
      </c>
      <c r="FS1546" s="416">
        <v>0</v>
      </c>
      <c r="FT1546" s="416">
        <v>0</v>
      </c>
      <c r="FU1546" s="416">
        <v>0</v>
      </c>
      <c r="FV1546" s="416">
        <v>0</v>
      </c>
      <c r="FW1546" s="416">
        <v>0</v>
      </c>
      <c r="FX1546" s="416">
        <v>0</v>
      </c>
      <c r="FY1546" s="416">
        <v>0</v>
      </c>
      <c r="FZ1546" s="416">
        <v>0</v>
      </c>
      <c r="GA1546" s="416">
        <v>6</v>
      </c>
      <c r="GB1546" s="416">
        <v>40</v>
      </c>
      <c r="GC1546" s="416">
        <v>75</v>
      </c>
      <c r="GD1546" s="416">
        <v>104</v>
      </c>
      <c r="GE1546" s="416">
        <v>72</v>
      </c>
      <c r="GF1546" s="416">
        <v>37</v>
      </c>
      <c r="GG1546" s="416">
        <v>6</v>
      </c>
      <c r="GH1546" s="416">
        <v>340</v>
      </c>
    </row>
    <row r="1547" spans="1:190" x14ac:dyDescent="0.2">
      <c r="A1547" s="150" t="s">
        <v>520</v>
      </c>
      <c r="B1547" s="151" t="s">
        <v>292</v>
      </c>
      <c r="C1547" s="152" t="s">
        <v>128</v>
      </c>
      <c r="D1547" s="404" t="s">
        <v>305</v>
      </c>
      <c r="E1547" s="416">
        <v>0</v>
      </c>
      <c r="F1547" s="416">
        <v>20</v>
      </c>
      <c r="G1547" s="416">
        <v>65</v>
      </c>
      <c r="H1547" s="416">
        <v>174</v>
      </c>
      <c r="I1547" s="416">
        <v>171</v>
      </c>
      <c r="J1547" s="416">
        <v>150</v>
      </c>
      <c r="K1547" s="416">
        <v>169</v>
      </c>
      <c r="L1547" s="416">
        <v>306</v>
      </c>
      <c r="M1547" s="416">
        <v>265</v>
      </c>
      <c r="N1547" s="416">
        <v>1320</v>
      </c>
      <c r="O1547" s="416">
        <v>10</v>
      </c>
      <c r="P1547" s="416">
        <v>0</v>
      </c>
      <c r="Q1547" s="416">
        <v>0</v>
      </c>
      <c r="R1547" s="416">
        <v>0</v>
      </c>
      <c r="S1547" s="416">
        <v>0</v>
      </c>
      <c r="T1547" s="416">
        <v>0</v>
      </c>
      <c r="U1547" s="416">
        <v>0</v>
      </c>
      <c r="V1547" s="416">
        <v>0</v>
      </c>
      <c r="W1547" s="416">
        <v>0</v>
      </c>
      <c r="X1547" s="416">
        <v>0</v>
      </c>
      <c r="Y1547" s="416">
        <v>25</v>
      </c>
      <c r="Z1547" s="416">
        <v>0</v>
      </c>
      <c r="AA1547" s="416">
        <v>0</v>
      </c>
      <c r="AB1547" s="416">
        <v>0</v>
      </c>
      <c r="AC1547" s="416">
        <v>0</v>
      </c>
      <c r="AD1547" s="416">
        <v>0</v>
      </c>
      <c r="AE1547" s="416">
        <v>0</v>
      </c>
      <c r="AF1547" s="416">
        <v>0</v>
      </c>
      <c r="AG1547" s="416">
        <v>0</v>
      </c>
      <c r="AH1547" s="416">
        <v>0</v>
      </c>
      <c r="AI1547" s="416">
        <v>50</v>
      </c>
      <c r="AJ1547" s="416">
        <v>0</v>
      </c>
      <c r="AK1547" s="416">
        <v>0</v>
      </c>
      <c r="AL1547" s="416">
        <v>0</v>
      </c>
      <c r="AM1547" s="416">
        <v>0</v>
      </c>
      <c r="AN1547" s="416">
        <v>0</v>
      </c>
      <c r="AO1547" s="416">
        <v>0</v>
      </c>
      <c r="AP1547" s="416">
        <v>0</v>
      </c>
      <c r="AQ1547" s="416">
        <v>0</v>
      </c>
      <c r="AR1547" s="416">
        <v>0</v>
      </c>
      <c r="AS1547" s="416">
        <v>100</v>
      </c>
      <c r="AT1547" s="416">
        <v>0</v>
      </c>
      <c r="AU1547" s="416">
        <v>0</v>
      </c>
      <c r="AV1547" s="416">
        <v>0</v>
      </c>
      <c r="AW1547" s="416">
        <v>0</v>
      </c>
      <c r="AX1547" s="416">
        <v>0</v>
      </c>
      <c r="AY1547" s="416">
        <v>0</v>
      </c>
      <c r="AZ1547" s="416">
        <v>0</v>
      </c>
      <c r="BA1547" s="416">
        <v>0</v>
      </c>
      <c r="BB1547" s="416">
        <v>0</v>
      </c>
      <c r="BC1547" s="416">
        <v>0</v>
      </c>
      <c r="BD1547" s="416">
        <v>0</v>
      </c>
      <c r="BE1547" s="416">
        <v>0</v>
      </c>
      <c r="BF1547" s="416">
        <v>0</v>
      </c>
      <c r="BG1547" s="416">
        <v>0</v>
      </c>
      <c r="BH1547" s="416">
        <v>0</v>
      </c>
      <c r="BI1547" s="416">
        <v>0</v>
      </c>
      <c r="BJ1547" s="416">
        <v>0</v>
      </c>
      <c r="BK1547" s="416">
        <v>0</v>
      </c>
      <c r="BL1547" s="416">
        <v>0</v>
      </c>
      <c r="BM1547" s="416">
        <v>0</v>
      </c>
      <c r="BN1547" s="416">
        <v>0</v>
      </c>
      <c r="BO1547" s="416">
        <v>0</v>
      </c>
      <c r="BP1547" s="416">
        <v>0</v>
      </c>
      <c r="BQ1547" s="416">
        <v>0</v>
      </c>
      <c r="BR1547" s="416">
        <v>0</v>
      </c>
      <c r="BS1547" s="416">
        <v>0</v>
      </c>
      <c r="BT1547" s="416">
        <v>0</v>
      </c>
      <c r="BU1547" s="416">
        <v>0</v>
      </c>
      <c r="BV1547" s="416">
        <v>20</v>
      </c>
      <c r="BW1547" s="416">
        <v>65</v>
      </c>
      <c r="BX1547" s="416">
        <v>174</v>
      </c>
      <c r="BY1547" s="416">
        <v>171</v>
      </c>
      <c r="BZ1547" s="416">
        <v>150</v>
      </c>
      <c r="CA1547" s="416">
        <v>169</v>
      </c>
      <c r="CB1547" s="416">
        <v>306</v>
      </c>
      <c r="CC1547" s="416">
        <v>265</v>
      </c>
      <c r="CD1547" s="416">
        <v>1320</v>
      </c>
      <c r="CE1547" s="416">
        <v>10</v>
      </c>
      <c r="CF1547" s="416">
        <v>0</v>
      </c>
      <c r="CG1547" s="416">
        <v>0</v>
      </c>
      <c r="CH1547" s="416">
        <v>0</v>
      </c>
      <c r="CI1547" s="416">
        <v>0</v>
      </c>
      <c r="CJ1547" s="416">
        <v>0</v>
      </c>
      <c r="CK1547" s="416">
        <v>0</v>
      </c>
      <c r="CL1547" s="416">
        <v>0</v>
      </c>
      <c r="CM1547" s="416">
        <v>0</v>
      </c>
      <c r="CN1547" s="416">
        <v>0</v>
      </c>
      <c r="CO1547" s="416">
        <v>25</v>
      </c>
      <c r="CP1547" s="416">
        <v>0</v>
      </c>
      <c r="CQ1547" s="416">
        <v>0</v>
      </c>
      <c r="CR1547" s="416">
        <v>0</v>
      </c>
      <c r="CS1547" s="416">
        <v>0</v>
      </c>
      <c r="CT1547" s="416">
        <v>0</v>
      </c>
      <c r="CU1547" s="416">
        <v>0</v>
      </c>
      <c r="CV1547" s="416">
        <v>0</v>
      </c>
      <c r="CW1547" s="416">
        <v>0</v>
      </c>
      <c r="CX1547" s="416">
        <v>0</v>
      </c>
      <c r="CY1547" s="416">
        <v>50</v>
      </c>
      <c r="CZ1547" s="416">
        <v>32</v>
      </c>
      <c r="DA1547" s="416">
        <v>15</v>
      </c>
      <c r="DB1547" s="416">
        <v>24</v>
      </c>
      <c r="DC1547" s="416">
        <v>51</v>
      </c>
      <c r="DD1547" s="416">
        <v>81</v>
      </c>
      <c r="DE1547" s="416">
        <v>72</v>
      </c>
      <c r="DF1547" s="416">
        <v>143</v>
      </c>
      <c r="DG1547" s="416">
        <v>158</v>
      </c>
      <c r="DH1547" s="416">
        <v>576</v>
      </c>
      <c r="DI1547" s="416">
        <v>0</v>
      </c>
      <c r="DJ1547" s="416">
        <v>0</v>
      </c>
      <c r="DK1547" s="416">
        <v>0</v>
      </c>
      <c r="DL1547" s="416">
        <v>0</v>
      </c>
      <c r="DM1547" s="416">
        <v>0</v>
      </c>
      <c r="DN1547" s="416">
        <v>0</v>
      </c>
      <c r="DO1547" s="416">
        <v>0</v>
      </c>
      <c r="DP1547" s="416">
        <v>0</v>
      </c>
      <c r="DQ1547" s="416">
        <v>0</v>
      </c>
      <c r="DR1547" s="416">
        <v>0</v>
      </c>
      <c r="DS1547" s="416">
        <v>32</v>
      </c>
      <c r="DT1547" s="416">
        <v>15</v>
      </c>
      <c r="DU1547" s="416">
        <v>24</v>
      </c>
      <c r="DV1547" s="416">
        <v>51</v>
      </c>
      <c r="DW1547" s="416">
        <v>81</v>
      </c>
      <c r="DX1547" s="416">
        <v>72</v>
      </c>
      <c r="DY1547" s="416">
        <v>143</v>
      </c>
      <c r="DZ1547" s="416">
        <v>158</v>
      </c>
      <c r="EA1547" s="416">
        <v>576</v>
      </c>
      <c r="EB1547" s="416">
        <v>0</v>
      </c>
      <c r="EC1547" s="416">
        <v>152</v>
      </c>
      <c r="ED1547" s="416">
        <v>156</v>
      </c>
      <c r="EE1547" s="416">
        <v>574</v>
      </c>
      <c r="EF1547" s="416">
        <v>1025</v>
      </c>
      <c r="EG1547" s="416">
        <v>1155</v>
      </c>
      <c r="EH1547" s="416">
        <v>1293</v>
      </c>
      <c r="EI1547" s="416">
        <v>2572</v>
      </c>
      <c r="EJ1547" s="416">
        <v>1730</v>
      </c>
      <c r="EK1547" s="416">
        <v>8657</v>
      </c>
      <c r="EL1547" s="416">
        <v>10</v>
      </c>
      <c r="EM1547" s="416">
        <v>0</v>
      </c>
      <c r="EN1547" s="416">
        <v>0</v>
      </c>
      <c r="EO1547" s="416">
        <v>0</v>
      </c>
      <c r="EP1547" s="416">
        <v>0</v>
      </c>
      <c r="EQ1547" s="416">
        <v>0</v>
      </c>
      <c r="ER1547" s="416">
        <v>0</v>
      </c>
      <c r="ES1547" s="416">
        <v>0</v>
      </c>
      <c r="ET1547" s="416">
        <v>0</v>
      </c>
      <c r="EU1547" s="416">
        <v>0</v>
      </c>
      <c r="EV1547" s="416">
        <v>50</v>
      </c>
      <c r="EW1547" s="416">
        <v>0</v>
      </c>
      <c r="EX1547" s="416">
        <v>0</v>
      </c>
      <c r="EY1547" s="416">
        <v>0</v>
      </c>
      <c r="EZ1547" s="416">
        <v>0</v>
      </c>
      <c r="FA1547" s="416">
        <v>0</v>
      </c>
      <c r="FB1547" s="416">
        <v>0</v>
      </c>
      <c r="FC1547" s="416">
        <v>0</v>
      </c>
      <c r="FD1547" s="416">
        <v>0</v>
      </c>
      <c r="FE1547" s="416">
        <v>0</v>
      </c>
      <c r="FF1547" s="416">
        <v>100</v>
      </c>
      <c r="FG1547" s="416">
        <v>0</v>
      </c>
      <c r="FH1547" s="416">
        <v>0</v>
      </c>
      <c r="FI1547" s="416">
        <v>0</v>
      </c>
      <c r="FJ1547" s="416">
        <v>0</v>
      </c>
      <c r="FK1547" s="416">
        <v>0</v>
      </c>
      <c r="FL1547" s="416">
        <v>0</v>
      </c>
      <c r="FM1547" s="416">
        <v>0</v>
      </c>
      <c r="FN1547" s="416">
        <v>0</v>
      </c>
      <c r="FO1547" s="416">
        <v>0</v>
      </c>
      <c r="FP1547" s="416">
        <v>0</v>
      </c>
      <c r="FQ1547" s="416">
        <v>0</v>
      </c>
      <c r="FR1547" s="416">
        <v>0</v>
      </c>
      <c r="FS1547" s="416">
        <v>0</v>
      </c>
      <c r="FT1547" s="416">
        <v>0</v>
      </c>
      <c r="FU1547" s="416">
        <v>0</v>
      </c>
      <c r="FV1547" s="416">
        <v>0</v>
      </c>
      <c r="FW1547" s="416">
        <v>0</v>
      </c>
      <c r="FX1547" s="416">
        <v>0</v>
      </c>
      <c r="FY1547" s="416">
        <v>0</v>
      </c>
      <c r="FZ1547" s="416">
        <v>152</v>
      </c>
      <c r="GA1547" s="416">
        <v>156</v>
      </c>
      <c r="GB1547" s="416">
        <v>574</v>
      </c>
      <c r="GC1547" s="416">
        <v>1025</v>
      </c>
      <c r="GD1547" s="416">
        <v>1155</v>
      </c>
      <c r="GE1547" s="416">
        <v>1293</v>
      </c>
      <c r="GF1547" s="416">
        <v>2572</v>
      </c>
      <c r="GG1547" s="416">
        <v>1730</v>
      </c>
      <c r="GH1547" s="416">
        <v>8657</v>
      </c>
    </row>
    <row r="1548" spans="1:190" x14ac:dyDescent="0.2">
      <c r="A1548" s="150" t="s">
        <v>522</v>
      </c>
      <c r="B1548" s="151" t="s">
        <v>276</v>
      </c>
      <c r="C1548" s="152" t="s">
        <v>279</v>
      </c>
      <c r="D1548" s="404" t="s">
        <v>521</v>
      </c>
      <c r="E1548" s="416">
        <v>0</v>
      </c>
      <c r="F1548" s="416">
        <v>309</v>
      </c>
      <c r="G1548" s="416">
        <v>151</v>
      </c>
      <c r="H1548" s="416">
        <v>83</v>
      </c>
      <c r="I1548" s="416">
        <v>45</v>
      </c>
      <c r="J1548" s="416">
        <v>34</v>
      </c>
      <c r="K1548" s="416">
        <v>14</v>
      </c>
      <c r="L1548" s="416">
        <v>7</v>
      </c>
      <c r="M1548" s="416">
        <v>1</v>
      </c>
      <c r="N1548" s="416">
        <v>644</v>
      </c>
      <c r="O1548" s="416">
        <v>10</v>
      </c>
      <c r="P1548" s="416">
        <v>0</v>
      </c>
      <c r="Q1548" s="416">
        <v>0</v>
      </c>
      <c r="R1548" s="416">
        <v>0</v>
      </c>
      <c r="S1548" s="416">
        <v>0</v>
      </c>
      <c r="T1548" s="416">
        <v>0</v>
      </c>
      <c r="U1548" s="416">
        <v>0</v>
      </c>
      <c r="V1548" s="416">
        <v>0</v>
      </c>
      <c r="W1548" s="416">
        <v>0</v>
      </c>
      <c r="X1548" s="416">
        <v>0</v>
      </c>
      <c r="Y1548" s="416">
        <v>25</v>
      </c>
      <c r="Z1548" s="416">
        <v>0</v>
      </c>
      <c r="AA1548" s="416">
        <v>0</v>
      </c>
      <c r="AB1548" s="416">
        <v>0</v>
      </c>
      <c r="AC1548" s="416">
        <v>0</v>
      </c>
      <c r="AD1548" s="416">
        <v>0</v>
      </c>
      <c r="AE1548" s="416">
        <v>0</v>
      </c>
      <c r="AF1548" s="416">
        <v>0</v>
      </c>
      <c r="AG1548" s="416">
        <v>0</v>
      </c>
      <c r="AH1548" s="416">
        <v>0</v>
      </c>
      <c r="AI1548" s="416">
        <v>50</v>
      </c>
      <c r="AJ1548" s="416">
        <v>0</v>
      </c>
      <c r="AK1548" s="416">
        <v>0</v>
      </c>
      <c r="AL1548" s="416">
        <v>0</v>
      </c>
      <c r="AM1548" s="416">
        <v>0</v>
      </c>
      <c r="AN1548" s="416">
        <v>0</v>
      </c>
      <c r="AO1548" s="416">
        <v>0</v>
      </c>
      <c r="AP1548" s="416">
        <v>0</v>
      </c>
      <c r="AQ1548" s="416">
        <v>0</v>
      </c>
      <c r="AR1548" s="416">
        <v>0</v>
      </c>
      <c r="AS1548" s="416">
        <v>100</v>
      </c>
      <c r="AT1548" s="416">
        <v>0</v>
      </c>
      <c r="AU1548" s="416">
        <v>0</v>
      </c>
      <c r="AV1548" s="416">
        <v>1</v>
      </c>
      <c r="AW1548" s="416">
        <v>0</v>
      </c>
      <c r="AX1548" s="416">
        <v>0</v>
      </c>
      <c r="AY1548" s="416">
        <v>0</v>
      </c>
      <c r="AZ1548" s="416">
        <v>0</v>
      </c>
      <c r="BA1548" s="416">
        <v>0</v>
      </c>
      <c r="BB1548" s="416">
        <v>1</v>
      </c>
      <c r="BC1548" s="416">
        <v>0</v>
      </c>
      <c r="BD1548" s="416">
        <v>0</v>
      </c>
      <c r="BE1548" s="416">
        <v>0</v>
      </c>
      <c r="BF1548" s="416">
        <v>0</v>
      </c>
      <c r="BG1548" s="416">
        <v>0</v>
      </c>
      <c r="BH1548" s="416">
        <v>0</v>
      </c>
      <c r="BI1548" s="416">
        <v>0</v>
      </c>
      <c r="BJ1548" s="416">
        <v>0</v>
      </c>
      <c r="BK1548" s="416">
        <v>0</v>
      </c>
      <c r="BL1548" s="416">
        <v>0</v>
      </c>
      <c r="BM1548" s="416">
        <v>0</v>
      </c>
      <c r="BN1548" s="416">
        <v>0</v>
      </c>
      <c r="BO1548" s="416">
        <v>1</v>
      </c>
      <c r="BP1548" s="416">
        <v>0</v>
      </c>
      <c r="BQ1548" s="416">
        <v>0</v>
      </c>
      <c r="BR1548" s="416">
        <v>0</v>
      </c>
      <c r="BS1548" s="416">
        <v>0</v>
      </c>
      <c r="BT1548" s="416">
        <v>0</v>
      </c>
      <c r="BU1548" s="416">
        <v>1</v>
      </c>
      <c r="BV1548" s="416">
        <v>309</v>
      </c>
      <c r="BW1548" s="416">
        <v>151</v>
      </c>
      <c r="BX1548" s="416">
        <v>84</v>
      </c>
      <c r="BY1548" s="416">
        <v>45</v>
      </c>
      <c r="BZ1548" s="416">
        <v>34</v>
      </c>
      <c r="CA1548" s="416">
        <v>14</v>
      </c>
      <c r="CB1548" s="416">
        <v>7</v>
      </c>
      <c r="CC1548" s="416">
        <v>1</v>
      </c>
      <c r="CD1548" s="416">
        <v>645</v>
      </c>
      <c r="CE1548" s="416">
        <v>10</v>
      </c>
      <c r="CF1548" s="416">
        <v>0</v>
      </c>
      <c r="CG1548" s="416">
        <v>0</v>
      </c>
      <c r="CH1548" s="416">
        <v>0</v>
      </c>
      <c r="CI1548" s="416">
        <v>0</v>
      </c>
      <c r="CJ1548" s="416">
        <v>0</v>
      </c>
      <c r="CK1548" s="416">
        <v>0</v>
      </c>
      <c r="CL1548" s="416">
        <v>0</v>
      </c>
      <c r="CM1548" s="416">
        <v>0</v>
      </c>
      <c r="CN1548" s="416">
        <v>0</v>
      </c>
      <c r="CO1548" s="416">
        <v>25</v>
      </c>
      <c r="CP1548" s="416">
        <v>0</v>
      </c>
      <c r="CQ1548" s="416">
        <v>0</v>
      </c>
      <c r="CR1548" s="416">
        <v>0</v>
      </c>
      <c r="CS1548" s="416">
        <v>0</v>
      </c>
      <c r="CT1548" s="416">
        <v>0</v>
      </c>
      <c r="CU1548" s="416">
        <v>0</v>
      </c>
      <c r="CV1548" s="416">
        <v>0</v>
      </c>
      <c r="CW1548" s="416">
        <v>0</v>
      </c>
      <c r="CX1548" s="416">
        <v>0</v>
      </c>
      <c r="CY1548" s="416">
        <v>50</v>
      </c>
      <c r="CZ1548" s="416">
        <v>47</v>
      </c>
      <c r="DA1548" s="416">
        <v>22</v>
      </c>
      <c r="DB1548" s="416">
        <v>14</v>
      </c>
      <c r="DC1548" s="416">
        <v>9</v>
      </c>
      <c r="DD1548" s="416">
        <v>5</v>
      </c>
      <c r="DE1548" s="416">
        <v>2</v>
      </c>
      <c r="DF1548" s="416">
        <v>4</v>
      </c>
      <c r="DG1548" s="416">
        <v>0</v>
      </c>
      <c r="DH1548" s="416">
        <v>103</v>
      </c>
      <c r="DI1548" s="416">
        <v>0</v>
      </c>
      <c r="DJ1548" s="416">
        <v>0</v>
      </c>
      <c r="DK1548" s="416">
        <v>0</v>
      </c>
      <c r="DL1548" s="416">
        <v>0</v>
      </c>
      <c r="DM1548" s="416">
        <v>0</v>
      </c>
      <c r="DN1548" s="416">
        <v>0</v>
      </c>
      <c r="DO1548" s="416">
        <v>0</v>
      </c>
      <c r="DP1548" s="416">
        <v>0</v>
      </c>
      <c r="DQ1548" s="416">
        <v>0</v>
      </c>
      <c r="DR1548" s="416">
        <v>0</v>
      </c>
      <c r="DS1548" s="416">
        <v>47</v>
      </c>
      <c r="DT1548" s="416">
        <v>22</v>
      </c>
      <c r="DU1548" s="416">
        <v>14</v>
      </c>
      <c r="DV1548" s="416">
        <v>9</v>
      </c>
      <c r="DW1548" s="416">
        <v>5</v>
      </c>
      <c r="DX1548" s="416">
        <v>2</v>
      </c>
      <c r="DY1548" s="416">
        <v>4</v>
      </c>
      <c r="DZ1548" s="416">
        <v>0</v>
      </c>
      <c r="EA1548" s="416">
        <v>103</v>
      </c>
      <c r="EB1548" s="416">
        <v>0</v>
      </c>
      <c r="EC1548" s="416">
        <v>33</v>
      </c>
      <c r="ED1548" s="416">
        <v>32</v>
      </c>
      <c r="EE1548" s="416">
        <v>18</v>
      </c>
      <c r="EF1548" s="416">
        <v>7</v>
      </c>
      <c r="EG1548" s="416">
        <v>5</v>
      </c>
      <c r="EH1548" s="416">
        <v>5</v>
      </c>
      <c r="EI1548" s="416">
        <v>3</v>
      </c>
      <c r="EJ1548" s="416">
        <v>1</v>
      </c>
      <c r="EK1548" s="416">
        <v>104</v>
      </c>
      <c r="EL1548" s="416">
        <v>10</v>
      </c>
      <c r="EM1548" s="416">
        <v>0</v>
      </c>
      <c r="EN1548" s="416">
        <v>0</v>
      </c>
      <c r="EO1548" s="416">
        <v>0</v>
      </c>
      <c r="EP1548" s="416">
        <v>0</v>
      </c>
      <c r="EQ1548" s="416">
        <v>0</v>
      </c>
      <c r="ER1548" s="416">
        <v>0</v>
      </c>
      <c r="ES1548" s="416">
        <v>0</v>
      </c>
      <c r="ET1548" s="416">
        <v>0</v>
      </c>
      <c r="EU1548" s="416">
        <v>0</v>
      </c>
      <c r="EV1548" s="416">
        <v>50</v>
      </c>
      <c r="EW1548" s="416">
        <v>0</v>
      </c>
      <c r="EX1548" s="416">
        <v>0</v>
      </c>
      <c r="EY1548" s="416">
        <v>0</v>
      </c>
      <c r="EZ1548" s="416">
        <v>0</v>
      </c>
      <c r="FA1548" s="416">
        <v>0</v>
      </c>
      <c r="FB1548" s="416">
        <v>0</v>
      </c>
      <c r="FC1548" s="416">
        <v>0</v>
      </c>
      <c r="FD1548" s="416">
        <v>0</v>
      </c>
      <c r="FE1548" s="416">
        <v>0</v>
      </c>
      <c r="FF1548" s="416">
        <v>100</v>
      </c>
      <c r="FG1548" s="416">
        <v>0</v>
      </c>
      <c r="FH1548" s="416">
        <v>0</v>
      </c>
      <c r="FI1548" s="416">
        <v>0</v>
      </c>
      <c r="FJ1548" s="416">
        <v>0</v>
      </c>
      <c r="FK1548" s="416">
        <v>0</v>
      </c>
      <c r="FL1548" s="416">
        <v>0</v>
      </c>
      <c r="FM1548" s="416">
        <v>0</v>
      </c>
      <c r="FN1548" s="416">
        <v>0</v>
      </c>
      <c r="FO1548" s="416">
        <v>0</v>
      </c>
      <c r="FP1548" s="416">
        <v>0</v>
      </c>
      <c r="FQ1548" s="416">
        <v>0</v>
      </c>
      <c r="FR1548" s="416">
        <v>0</v>
      </c>
      <c r="FS1548" s="416">
        <v>0</v>
      </c>
      <c r="FT1548" s="416">
        <v>0</v>
      </c>
      <c r="FU1548" s="416">
        <v>0</v>
      </c>
      <c r="FV1548" s="416">
        <v>0</v>
      </c>
      <c r="FW1548" s="416">
        <v>0</v>
      </c>
      <c r="FX1548" s="416">
        <v>0</v>
      </c>
      <c r="FY1548" s="416">
        <v>0</v>
      </c>
      <c r="FZ1548" s="416">
        <v>33</v>
      </c>
      <c r="GA1548" s="416">
        <v>32</v>
      </c>
      <c r="GB1548" s="416">
        <v>18</v>
      </c>
      <c r="GC1548" s="416">
        <v>7</v>
      </c>
      <c r="GD1548" s="416">
        <v>5</v>
      </c>
      <c r="GE1548" s="416">
        <v>5</v>
      </c>
      <c r="GF1548" s="416">
        <v>3</v>
      </c>
      <c r="GG1548" s="416">
        <v>1</v>
      </c>
      <c r="GH1548" s="416">
        <v>104</v>
      </c>
    </row>
    <row r="1549" spans="1:190" x14ac:dyDescent="0.2">
      <c r="A1549" s="150" t="s">
        <v>523</v>
      </c>
      <c r="B1549" s="151" t="s">
        <v>276</v>
      </c>
      <c r="C1549" s="152" t="s">
        <v>69</v>
      </c>
      <c r="D1549" s="404" t="s">
        <v>306</v>
      </c>
      <c r="E1549" s="416">
        <v>0</v>
      </c>
      <c r="F1549" s="416">
        <v>327</v>
      </c>
      <c r="G1549" s="416">
        <v>196</v>
      </c>
      <c r="H1549" s="416">
        <v>145</v>
      </c>
      <c r="I1549" s="416">
        <v>85</v>
      </c>
      <c r="J1549" s="416">
        <v>51</v>
      </c>
      <c r="K1549" s="416">
        <v>30</v>
      </c>
      <c r="L1549" s="416">
        <v>17</v>
      </c>
      <c r="M1549" s="416">
        <v>1</v>
      </c>
      <c r="N1549" s="416">
        <v>852</v>
      </c>
      <c r="O1549" s="416">
        <v>10</v>
      </c>
      <c r="P1549" s="416">
        <v>0</v>
      </c>
      <c r="Q1549" s="416">
        <v>0</v>
      </c>
      <c r="R1549" s="416">
        <v>0</v>
      </c>
      <c r="S1549" s="416">
        <v>0</v>
      </c>
      <c r="T1549" s="416">
        <v>0</v>
      </c>
      <c r="U1549" s="416">
        <v>0</v>
      </c>
      <c r="V1549" s="416">
        <v>0</v>
      </c>
      <c r="W1549" s="416">
        <v>0</v>
      </c>
      <c r="X1549" s="416">
        <v>0</v>
      </c>
      <c r="Y1549" s="416">
        <v>25</v>
      </c>
      <c r="Z1549" s="416">
        <v>0</v>
      </c>
      <c r="AA1549" s="416">
        <v>0</v>
      </c>
      <c r="AB1549" s="416">
        <v>0</v>
      </c>
      <c r="AC1549" s="416">
        <v>0</v>
      </c>
      <c r="AD1549" s="416">
        <v>0</v>
      </c>
      <c r="AE1549" s="416">
        <v>0</v>
      </c>
      <c r="AF1549" s="416">
        <v>0</v>
      </c>
      <c r="AG1549" s="416">
        <v>0</v>
      </c>
      <c r="AH1549" s="416">
        <v>0</v>
      </c>
      <c r="AI1549" s="416">
        <v>50</v>
      </c>
      <c r="AJ1549" s="416">
        <v>31</v>
      </c>
      <c r="AK1549" s="416">
        <v>22</v>
      </c>
      <c r="AL1549" s="416">
        <v>19</v>
      </c>
      <c r="AM1549" s="416">
        <v>6</v>
      </c>
      <c r="AN1549" s="416">
        <v>5</v>
      </c>
      <c r="AO1549" s="416">
        <v>0</v>
      </c>
      <c r="AP1549" s="416">
        <v>1</v>
      </c>
      <c r="AQ1549" s="416">
        <v>0</v>
      </c>
      <c r="AR1549" s="416">
        <v>84</v>
      </c>
      <c r="AS1549" s="416">
        <v>100</v>
      </c>
      <c r="AT1549" s="416">
        <v>173</v>
      </c>
      <c r="AU1549" s="416">
        <v>89</v>
      </c>
      <c r="AV1549" s="416">
        <v>54</v>
      </c>
      <c r="AW1549" s="416">
        <v>22</v>
      </c>
      <c r="AX1549" s="416">
        <v>18</v>
      </c>
      <c r="AY1549" s="416">
        <v>8</v>
      </c>
      <c r="AZ1549" s="416">
        <v>5</v>
      </c>
      <c r="BA1549" s="416">
        <v>0</v>
      </c>
      <c r="BB1549" s="416">
        <v>369</v>
      </c>
      <c r="BC1549" s="416">
        <v>0</v>
      </c>
      <c r="BD1549" s="416">
        <v>0</v>
      </c>
      <c r="BE1549" s="416">
        <v>0</v>
      </c>
      <c r="BF1549" s="416">
        <v>0</v>
      </c>
      <c r="BG1549" s="416">
        <v>0</v>
      </c>
      <c r="BH1549" s="416">
        <v>0</v>
      </c>
      <c r="BI1549" s="416">
        <v>0</v>
      </c>
      <c r="BJ1549" s="416">
        <v>0</v>
      </c>
      <c r="BK1549" s="416">
        <v>0</v>
      </c>
      <c r="BL1549" s="416">
        <v>0</v>
      </c>
      <c r="BM1549" s="416">
        <v>204</v>
      </c>
      <c r="BN1549" s="416">
        <v>111</v>
      </c>
      <c r="BO1549" s="416">
        <v>73</v>
      </c>
      <c r="BP1549" s="416">
        <v>28</v>
      </c>
      <c r="BQ1549" s="416">
        <v>23</v>
      </c>
      <c r="BR1549" s="416">
        <v>8</v>
      </c>
      <c r="BS1549" s="416">
        <v>6</v>
      </c>
      <c r="BT1549" s="416">
        <v>0</v>
      </c>
      <c r="BU1549" s="416">
        <v>453</v>
      </c>
      <c r="BV1549" s="416">
        <v>531</v>
      </c>
      <c r="BW1549" s="416">
        <v>307</v>
      </c>
      <c r="BX1549" s="416">
        <v>218</v>
      </c>
      <c r="BY1549" s="416">
        <v>113</v>
      </c>
      <c r="BZ1549" s="416">
        <v>74</v>
      </c>
      <c r="CA1549" s="416">
        <v>38</v>
      </c>
      <c r="CB1549" s="416">
        <v>23</v>
      </c>
      <c r="CC1549" s="416">
        <v>1</v>
      </c>
      <c r="CD1549" s="416">
        <v>1305</v>
      </c>
      <c r="CE1549" s="416">
        <v>10</v>
      </c>
      <c r="CF1549" s="416">
        <v>0</v>
      </c>
      <c r="CG1549" s="416">
        <v>0</v>
      </c>
      <c r="CH1549" s="416">
        <v>0</v>
      </c>
      <c r="CI1549" s="416">
        <v>0</v>
      </c>
      <c r="CJ1549" s="416">
        <v>0</v>
      </c>
      <c r="CK1549" s="416">
        <v>0</v>
      </c>
      <c r="CL1549" s="416">
        <v>0</v>
      </c>
      <c r="CM1549" s="416">
        <v>0</v>
      </c>
      <c r="CN1549" s="416">
        <v>0</v>
      </c>
      <c r="CO1549" s="416">
        <v>25</v>
      </c>
      <c r="CP1549" s="416">
        <v>0</v>
      </c>
      <c r="CQ1549" s="416">
        <v>0</v>
      </c>
      <c r="CR1549" s="416">
        <v>0</v>
      </c>
      <c r="CS1549" s="416">
        <v>0</v>
      </c>
      <c r="CT1549" s="416">
        <v>0</v>
      </c>
      <c r="CU1549" s="416">
        <v>0</v>
      </c>
      <c r="CV1549" s="416">
        <v>0</v>
      </c>
      <c r="CW1549" s="416">
        <v>0</v>
      </c>
      <c r="CX1549" s="416">
        <v>0</v>
      </c>
      <c r="CY1549" s="416">
        <v>50</v>
      </c>
      <c r="CZ1549" s="416">
        <v>159</v>
      </c>
      <c r="DA1549" s="416">
        <v>56</v>
      </c>
      <c r="DB1549" s="416">
        <v>27</v>
      </c>
      <c r="DC1549" s="416">
        <v>18</v>
      </c>
      <c r="DD1549" s="416">
        <v>7</v>
      </c>
      <c r="DE1549" s="416">
        <v>6</v>
      </c>
      <c r="DF1549" s="416">
        <v>5</v>
      </c>
      <c r="DG1549" s="416">
        <v>1</v>
      </c>
      <c r="DH1549" s="416">
        <v>279</v>
      </c>
      <c r="DI1549" s="416">
        <v>0</v>
      </c>
      <c r="DJ1549" s="416">
        <v>0</v>
      </c>
      <c r="DK1549" s="416">
        <v>0</v>
      </c>
      <c r="DL1549" s="416">
        <v>0</v>
      </c>
      <c r="DM1549" s="416">
        <v>0</v>
      </c>
      <c r="DN1549" s="416">
        <v>0</v>
      </c>
      <c r="DO1549" s="416">
        <v>0</v>
      </c>
      <c r="DP1549" s="416">
        <v>0</v>
      </c>
      <c r="DQ1549" s="416">
        <v>0</v>
      </c>
      <c r="DR1549" s="416">
        <v>0</v>
      </c>
      <c r="DS1549" s="416">
        <v>159</v>
      </c>
      <c r="DT1549" s="416">
        <v>56</v>
      </c>
      <c r="DU1549" s="416">
        <v>27</v>
      </c>
      <c r="DV1549" s="416">
        <v>18</v>
      </c>
      <c r="DW1549" s="416">
        <v>7</v>
      </c>
      <c r="DX1549" s="416">
        <v>6</v>
      </c>
      <c r="DY1549" s="416">
        <v>5</v>
      </c>
      <c r="DZ1549" s="416">
        <v>1</v>
      </c>
      <c r="EA1549" s="416">
        <v>279</v>
      </c>
      <c r="EB1549" s="416">
        <v>0</v>
      </c>
      <c r="EC1549" s="416">
        <v>0</v>
      </c>
      <c r="ED1549" s="416">
        <v>0</v>
      </c>
      <c r="EE1549" s="416">
        <v>0</v>
      </c>
      <c r="EF1549" s="416">
        <v>0</v>
      </c>
      <c r="EG1549" s="416">
        <v>0</v>
      </c>
      <c r="EH1549" s="416">
        <v>0</v>
      </c>
      <c r="EI1549" s="416">
        <v>0</v>
      </c>
      <c r="EJ1549" s="416">
        <v>0</v>
      </c>
      <c r="EK1549" s="416">
        <v>0</v>
      </c>
      <c r="EL1549" s="416">
        <v>10</v>
      </c>
      <c r="EM1549" s="416">
        <v>0</v>
      </c>
      <c r="EN1549" s="416">
        <v>0</v>
      </c>
      <c r="EO1549" s="416">
        <v>0</v>
      </c>
      <c r="EP1549" s="416">
        <v>0</v>
      </c>
      <c r="EQ1549" s="416">
        <v>0</v>
      </c>
      <c r="ER1549" s="416">
        <v>0</v>
      </c>
      <c r="ES1549" s="416">
        <v>0</v>
      </c>
      <c r="ET1549" s="416">
        <v>0</v>
      </c>
      <c r="EU1549" s="416">
        <v>0</v>
      </c>
      <c r="EV1549" s="416">
        <v>50</v>
      </c>
      <c r="EW1549" s="416">
        <v>9</v>
      </c>
      <c r="EX1549" s="416">
        <v>10</v>
      </c>
      <c r="EY1549" s="416">
        <v>10</v>
      </c>
      <c r="EZ1549" s="416">
        <v>2</v>
      </c>
      <c r="FA1549" s="416">
        <v>6</v>
      </c>
      <c r="FB1549" s="416">
        <v>2</v>
      </c>
      <c r="FC1549" s="416">
        <v>2</v>
      </c>
      <c r="FD1549" s="416">
        <v>0</v>
      </c>
      <c r="FE1549" s="416">
        <v>41</v>
      </c>
      <c r="FF1549" s="416">
        <v>100</v>
      </c>
      <c r="FG1549" s="416">
        <v>0</v>
      </c>
      <c r="FH1549" s="416">
        <v>0</v>
      </c>
      <c r="FI1549" s="416">
        <v>0</v>
      </c>
      <c r="FJ1549" s="416">
        <v>0</v>
      </c>
      <c r="FK1549" s="416">
        <v>0</v>
      </c>
      <c r="FL1549" s="416">
        <v>0</v>
      </c>
      <c r="FM1549" s="416">
        <v>0</v>
      </c>
      <c r="FN1549" s="416">
        <v>0</v>
      </c>
      <c r="FO1549" s="416">
        <v>0</v>
      </c>
      <c r="FP1549" s="416">
        <v>5</v>
      </c>
      <c r="FQ1549" s="416">
        <v>691</v>
      </c>
      <c r="FR1549" s="416">
        <v>710</v>
      </c>
      <c r="FS1549" s="416">
        <v>737</v>
      </c>
      <c r="FT1549" s="416">
        <v>450</v>
      </c>
      <c r="FU1549" s="416">
        <v>314</v>
      </c>
      <c r="FV1549" s="416">
        <v>247</v>
      </c>
      <c r="FW1549" s="416">
        <v>155</v>
      </c>
      <c r="FX1549" s="416">
        <v>17</v>
      </c>
      <c r="FY1549" s="416">
        <v>3321</v>
      </c>
      <c r="FZ1549" s="416">
        <v>700</v>
      </c>
      <c r="GA1549" s="416">
        <v>720</v>
      </c>
      <c r="GB1549" s="416">
        <v>747</v>
      </c>
      <c r="GC1549" s="416">
        <v>452</v>
      </c>
      <c r="GD1549" s="416">
        <v>320</v>
      </c>
      <c r="GE1549" s="416">
        <v>249</v>
      </c>
      <c r="GF1549" s="416">
        <v>157</v>
      </c>
      <c r="GG1549" s="416">
        <v>17</v>
      </c>
      <c r="GH1549" s="416">
        <v>3362</v>
      </c>
    </row>
    <row r="1550" spans="1:190" x14ac:dyDescent="0.2">
      <c r="A1550" s="150" t="s">
        <v>524</v>
      </c>
      <c r="B1550" s="151" t="s">
        <v>284</v>
      </c>
      <c r="C1550" s="152" t="s">
        <v>283</v>
      </c>
      <c r="D1550" s="404" t="s">
        <v>307</v>
      </c>
      <c r="E1550" s="416">
        <v>0</v>
      </c>
      <c r="F1550" s="416">
        <v>2082</v>
      </c>
      <c r="G1550" s="416">
        <v>397</v>
      </c>
      <c r="H1550" s="416">
        <v>184</v>
      </c>
      <c r="I1550" s="416">
        <v>54</v>
      </c>
      <c r="J1550" s="416">
        <v>16</v>
      </c>
      <c r="K1550" s="416">
        <v>4</v>
      </c>
      <c r="L1550" s="416">
        <v>1</v>
      </c>
      <c r="M1550" s="416">
        <v>1</v>
      </c>
      <c r="N1550" s="416">
        <v>2739</v>
      </c>
      <c r="O1550" s="416">
        <v>10</v>
      </c>
      <c r="P1550" s="416">
        <v>0</v>
      </c>
      <c r="Q1550" s="416">
        <v>0</v>
      </c>
      <c r="R1550" s="416">
        <v>0</v>
      </c>
      <c r="S1550" s="416">
        <v>0</v>
      </c>
      <c r="T1550" s="416">
        <v>0</v>
      </c>
      <c r="U1550" s="416">
        <v>0</v>
      </c>
      <c r="V1550" s="416">
        <v>0</v>
      </c>
      <c r="W1550" s="416">
        <v>0</v>
      </c>
      <c r="X1550" s="416">
        <v>0</v>
      </c>
      <c r="Y1550" s="416">
        <v>25</v>
      </c>
      <c r="Z1550" s="416">
        <v>0</v>
      </c>
      <c r="AA1550" s="416">
        <v>0</v>
      </c>
      <c r="AB1550" s="416">
        <v>0</v>
      </c>
      <c r="AC1550" s="416">
        <v>0</v>
      </c>
      <c r="AD1550" s="416">
        <v>0</v>
      </c>
      <c r="AE1550" s="416">
        <v>0</v>
      </c>
      <c r="AF1550" s="416">
        <v>0</v>
      </c>
      <c r="AG1550" s="416">
        <v>0</v>
      </c>
      <c r="AH1550" s="416">
        <v>0</v>
      </c>
      <c r="AI1550" s="416">
        <v>50</v>
      </c>
      <c r="AJ1550" s="416">
        <v>0</v>
      </c>
      <c r="AK1550" s="416">
        <v>0</v>
      </c>
      <c r="AL1550" s="416">
        <v>0</v>
      </c>
      <c r="AM1550" s="416">
        <v>0</v>
      </c>
      <c r="AN1550" s="416">
        <v>0</v>
      </c>
      <c r="AO1550" s="416">
        <v>0</v>
      </c>
      <c r="AP1550" s="416">
        <v>0</v>
      </c>
      <c r="AQ1550" s="416">
        <v>0</v>
      </c>
      <c r="AR1550" s="416">
        <v>0</v>
      </c>
      <c r="AS1550" s="416">
        <v>100</v>
      </c>
      <c r="AT1550" s="416">
        <v>349</v>
      </c>
      <c r="AU1550" s="416">
        <v>73</v>
      </c>
      <c r="AV1550" s="416">
        <v>27</v>
      </c>
      <c r="AW1550" s="416">
        <v>9</v>
      </c>
      <c r="AX1550" s="416">
        <v>3</v>
      </c>
      <c r="AY1550" s="416">
        <v>0</v>
      </c>
      <c r="AZ1550" s="416">
        <v>0</v>
      </c>
      <c r="BA1550" s="416">
        <v>0</v>
      </c>
      <c r="BB1550" s="416">
        <v>461</v>
      </c>
      <c r="BC1550" s="416">
        <v>0</v>
      </c>
      <c r="BD1550" s="416">
        <v>0</v>
      </c>
      <c r="BE1550" s="416">
        <v>0</v>
      </c>
      <c r="BF1550" s="416">
        <v>0</v>
      </c>
      <c r="BG1550" s="416">
        <v>0</v>
      </c>
      <c r="BH1550" s="416">
        <v>0</v>
      </c>
      <c r="BI1550" s="416">
        <v>0</v>
      </c>
      <c r="BJ1550" s="416">
        <v>0</v>
      </c>
      <c r="BK1550" s="416">
        <v>0</v>
      </c>
      <c r="BL1550" s="416">
        <v>0</v>
      </c>
      <c r="BM1550" s="416">
        <v>349</v>
      </c>
      <c r="BN1550" s="416">
        <v>73</v>
      </c>
      <c r="BO1550" s="416">
        <v>27</v>
      </c>
      <c r="BP1550" s="416">
        <v>9</v>
      </c>
      <c r="BQ1550" s="416">
        <v>3</v>
      </c>
      <c r="BR1550" s="416">
        <v>0</v>
      </c>
      <c r="BS1550" s="416">
        <v>0</v>
      </c>
      <c r="BT1550" s="416">
        <v>0</v>
      </c>
      <c r="BU1550" s="416">
        <v>461</v>
      </c>
      <c r="BV1550" s="416">
        <v>2431</v>
      </c>
      <c r="BW1550" s="416">
        <v>470</v>
      </c>
      <c r="BX1550" s="416">
        <v>211</v>
      </c>
      <c r="BY1550" s="416">
        <v>63</v>
      </c>
      <c r="BZ1550" s="416">
        <v>19</v>
      </c>
      <c r="CA1550" s="416">
        <v>4</v>
      </c>
      <c r="CB1550" s="416">
        <v>1</v>
      </c>
      <c r="CC1550" s="416">
        <v>1</v>
      </c>
      <c r="CD1550" s="416">
        <v>3200</v>
      </c>
      <c r="CE1550" s="416">
        <v>10</v>
      </c>
      <c r="CF1550" s="416">
        <v>0</v>
      </c>
      <c r="CG1550" s="416">
        <v>0</v>
      </c>
      <c r="CH1550" s="416">
        <v>0</v>
      </c>
      <c r="CI1550" s="416">
        <v>0</v>
      </c>
      <c r="CJ1550" s="416">
        <v>0</v>
      </c>
      <c r="CK1550" s="416">
        <v>0</v>
      </c>
      <c r="CL1550" s="416">
        <v>0</v>
      </c>
      <c r="CM1550" s="416">
        <v>0</v>
      </c>
      <c r="CN1550" s="416">
        <v>0</v>
      </c>
      <c r="CO1550" s="416">
        <v>25</v>
      </c>
      <c r="CP1550" s="416">
        <v>0</v>
      </c>
      <c r="CQ1550" s="416">
        <v>0</v>
      </c>
      <c r="CR1550" s="416">
        <v>0</v>
      </c>
      <c r="CS1550" s="416">
        <v>0</v>
      </c>
      <c r="CT1550" s="416">
        <v>0</v>
      </c>
      <c r="CU1550" s="416">
        <v>0</v>
      </c>
      <c r="CV1550" s="416">
        <v>0</v>
      </c>
      <c r="CW1550" s="416">
        <v>0</v>
      </c>
      <c r="CX1550" s="416">
        <v>0</v>
      </c>
      <c r="CY1550" s="416">
        <v>50</v>
      </c>
      <c r="CZ1550" s="416">
        <v>364</v>
      </c>
      <c r="DA1550" s="416">
        <v>71</v>
      </c>
      <c r="DB1550" s="416">
        <v>16</v>
      </c>
      <c r="DC1550" s="416">
        <v>14</v>
      </c>
      <c r="DD1550" s="416">
        <v>6</v>
      </c>
      <c r="DE1550" s="416">
        <v>3</v>
      </c>
      <c r="DF1550" s="416">
        <v>1</v>
      </c>
      <c r="DG1550" s="416">
        <v>0</v>
      </c>
      <c r="DH1550" s="416">
        <v>475</v>
      </c>
      <c r="DI1550" s="416">
        <v>0</v>
      </c>
      <c r="DJ1550" s="416">
        <v>0</v>
      </c>
      <c r="DK1550" s="416">
        <v>0</v>
      </c>
      <c r="DL1550" s="416">
        <v>0</v>
      </c>
      <c r="DM1550" s="416">
        <v>0</v>
      </c>
      <c r="DN1550" s="416">
        <v>0</v>
      </c>
      <c r="DO1550" s="416">
        <v>0</v>
      </c>
      <c r="DP1550" s="416">
        <v>0</v>
      </c>
      <c r="DQ1550" s="416">
        <v>0</v>
      </c>
      <c r="DR1550" s="416">
        <v>0</v>
      </c>
      <c r="DS1550" s="416">
        <v>364</v>
      </c>
      <c r="DT1550" s="416">
        <v>71</v>
      </c>
      <c r="DU1550" s="416">
        <v>16</v>
      </c>
      <c r="DV1550" s="416">
        <v>14</v>
      </c>
      <c r="DW1550" s="416">
        <v>6</v>
      </c>
      <c r="DX1550" s="416">
        <v>3</v>
      </c>
      <c r="DY1550" s="416">
        <v>1</v>
      </c>
      <c r="DZ1550" s="416">
        <v>0</v>
      </c>
      <c r="EA1550" s="416">
        <v>475</v>
      </c>
      <c r="EB1550" s="416">
        <v>0</v>
      </c>
      <c r="EC1550" s="416">
        <v>174</v>
      </c>
      <c r="ED1550" s="416">
        <v>64</v>
      </c>
      <c r="EE1550" s="416">
        <v>15</v>
      </c>
      <c r="EF1550" s="416">
        <v>11</v>
      </c>
      <c r="EG1550" s="416">
        <v>2</v>
      </c>
      <c r="EH1550" s="416">
        <v>1</v>
      </c>
      <c r="EI1550" s="416">
        <v>0</v>
      </c>
      <c r="EJ1550" s="416">
        <v>0</v>
      </c>
      <c r="EK1550" s="416">
        <v>267</v>
      </c>
      <c r="EL1550" s="416">
        <v>10</v>
      </c>
      <c r="EM1550" s="416">
        <v>0</v>
      </c>
      <c r="EN1550" s="416">
        <v>0</v>
      </c>
      <c r="EO1550" s="416">
        <v>0</v>
      </c>
      <c r="EP1550" s="416">
        <v>0</v>
      </c>
      <c r="EQ1550" s="416">
        <v>0</v>
      </c>
      <c r="ER1550" s="416">
        <v>0</v>
      </c>
      <c r="ES1550" s="416">
        <v>0</v>
      </c>
      <c r="ET1550" s="416">
        <v>0</v>
      </c>
      <c r="EU1550" s="416">
        <v>0</v>
      </c>
      <c r="EV1550" s="416">
        <v>50</v>
      </c>
      <c r="EW1550" s="416">
        <v>0</v>
      </c>
      <c r="EX1550" s="416">
        <v>1</v>
      </c>
      <c r="EY1550" s="416">
        <v>0</v>
      </c>
      <c r="EZ1550" s="416">
        <v>0</v>
      </c>
      <c r="FA1550" s="416">
        <v>0</v>
      </c>
      <c r="FB1550" s="416">
        <v>0</v>
      </c>
      <c r="FC1550" s="416">
        <v>0</v>
      </c>
      <c r="FD1550" s="416">
        <v>0</v>
      </c>
      <c r="FE1550" s="416">
        <v>1</v>
      </c>
      <c r="FF1550" s="416">
        <v>100</v>
      </c>
      <c r="FG1550" s="416">
        <v>0</v>
      </c>
      <c r="FH1550" s="416">
        <v>0</v>
      </c>
      <c r="FI1550" s="416">
        <v>0</v>
      </c>
      <c r="FJ1550" s="416">
        <v>0</v>
      </c>
      <c r="FK1550" s="416">
        <v>0</v>
      </c>
      <c r="FL1550" s="416">
        <v>0</v>
      </c>
      <c r="FM1550" s="416">
        <v>0</v>
      </c>
      <c r="FN1550" s="416">
        <v>0</v>
      </c>
      <c r="FO1550" s="416">
        <v>0</v>
      </c>
      <c r="FP1550" s="416">
        <v>0</v>
      </c>
      <c r="FQ1550" s="416">
        <v>0</v>
      </c>
      <c r="FR1550" s="416">
        <v>0</v>
      </c>
      <c r="FS1550" s="416">
        <v>0</v>
      </c>
      <c r="FT1550" s="416">
        <v>0</v>
      </c>
      <c r="FU1550" s="416">
        <v>0</v>
      </c>
      <c r="FV1550" s="416">
        <v>0</v>
      </c>
      <c r="FW1550" s="416">
        <v>0</v>
      </c>
      <c r="FX1550" s="416">
        <v>0</v>
      </c>
      <c r="FY1550" s="416">
        <v>0</v>
      </c>
      <c r="FZ1550" s="416">
        <v>174</v>
      </c>
      <c r="GA1550" s="416">
        <v>65</v>
      </c>
      <c r="GB1550" s="416">
        <v>15</v>
      </c>
      <c r="GC1550" s="416">
        <v>11</v>
      </c>
      <c r="GD1550" s="416">
        <v>2</v>
      </c>
      <c r="GE1550" s="416">
        <v>1</v>
      </c>
      <c r="GF1550" s="416">
        <v>0</v>
      </c>
      <c r="GG1550" s="416">
        <v>0</v>
      </c>
      <c r="GH1550" s="416">
        <v>268</v>
      </c>
    </row>
    <row r="1551" spans="1:190" x14ac:dyDescent="0.2">
      <c r="A1551" s="150" t="s">
        <v>526</v>
      </c>
      <c r="B1551" s="151" t="s">
        <v>280</v>
      </c>
      <c r="C1551" s="152" t="s">
        <v>128</v>
      </c>
      <c r="D1551" s="404" t="s">
        <v>525</v>
      </c>
      <c r="E1551" s="416">
        <v>0</v>
      </c>
      <c r="F1551" s="416">
        <v>10</v>
      </c>
      <c r="G1551" s="416">
        <v>58</v>
      </c>
      <c r="H1551" s="416">
        <v>249</v>
      </c>
      <c r="I1551" s="416">
        <v>186</v>
      </c>
      <c r="J1551" s="416">
        <v>146</v>
      </c>
      <c r="K1551" s="416">
        <v>66</v>
      </c>
      <c r="L1551" s="416">
        <v>43</v>
      </c>
      <c r="M1551" s="416">
        <v>23</v>
      </c>
      <c r="N1551" s="416">
        <v>781</v>
      </c>
      <c r="O1551" s="416">
        <v>10</v>
      </c>
      <c r="P1551" s="416">
        <v>0</v>
      </c>
      <c r="Q1551" s="416">
        <v>0</v>
      </c>
      <c r="R1551" s="416">
        <v>0</v>
      </c>
      <c r="S1551" s="416">
        <v>0</v>
      </c>
      <c r="T1551" s="416">
        <v>0</v>
      </c>
      <c r="U1551" s="416">
        <v>0</v>
      </c>
      <c r="V1551" s="416">
        <v>0</v>
      </c>
      <c r="W1551" s="416">
        <v>0</v>
      </c>
      <c r="X1551" s="416">
        <v>0</v>
      </c>
      <c r="Y1551" s="416">
        <v>25</v>
      </c>
      <c r="Z1551" s="416">
        <v>0</v>
      </c>
      <c r="AA1551" s="416">
        <v>0</v>
      </c>
      <c r="AB1551" s="416">
        <v>0</v>
      </c>
      <c r="AC1551" s="416">
        <v>0</v>
      </c>
      <c r="AD1551" s="416">
        <v>0</v>
      </c>
      <c r="AE1551" s="416">
        <v>0</v>
      </c>
      <c r="AF1551" s="416">
        <v>0</v>
      </c>
      <c r="AG1551" s="416">
        <v>0</v>
      </c>
      <c r="AH1551" s="416">
        <v>0</v>
      </c>
      <c r="AI1551" s="416">
        <v>50</v>
      </c>
      <c r="AJ1551" s="416">
        <v>0</v>
      </c>
      <c r="AK1551" s="416">
        <v>0</v>
      </c>
      <c r="AL1551" s="416">
        <v>0</v>
      </c>
      <c r="AM1551" s="416">
        <v>0</v>
      </c>
      <c r="AN1551" s="416">
        <v>0</v>
      </c>
      <c r="AO1551" s="416">
        <v>0</v>
      </c>
      <c r="AP1551" s="416">
        <v>0</v>
      </c>
      <c r="AQ1551" s="416">
        <v>0</v>
      </c>
      <c r="AR1551" s="416">
        <v>0</v>
      </c>
      <c r="AS1551" s="416">
        <v>100</v>
      </c>
      <c r="AT1551" s="416">
        <v>0</v>
      </c>
      <c r="AU1551" s="416">
        <v>0</v>
      </c>
      <c r="AV1551" s="416">
        <v>0</v>
      </c>
      <c r="AW1551" s="416">
        <v>0</v>
      </c>
      <c r="AX1551" s="416">
        <v>0</v>
      </c>
      <c r="AY1551" s="416">
        <v>0</v>
      </c>
      <c r="AZ1551" s="416">
        <v>0</v>
      </c>
      <c r="BA1551" s="416">
        <v>0</v>
      </c>
      <c r="BB1551" s="416">
        <v>0</v>
      </c>
      <c r="BC1551" s="416">
        <v>0</v>
      </c>
      <c r="BD1551" s="416">
        <v>0</v>
      </c>
      <c r="BE1551" s="416">
        <v>0</v>
      </c>
      <c r="BF1551" s="416">
        <v>0</v>
      </c>
      <c r="BG1551" s="416">
        <v>0</v>
      </c>
      <c r="BH1551" s="416">
        <v>0</v>
      </c>
      <c r="BI1551" s="416">
        <v>0</v>
      </c>
      <c r="BJ1551" s="416">
        <v>0</v>
      </c>
      <c r="BK1551" s="416">
        <v>0</v>
      </c>
      <c r="BL1551" s="416">
        <v>0</v>
      </c>
      <c r="BM1551" s="416">
        <v>0</v>
      </c>
      <c r="BN1551" s="416">
        <v>0</v>
      </c>
      <c r="BO1551" s="416">
        <v>0</v>
      </c>
      <c r="BP1551" s="416">
        <v>0</v>
      </c>
      <c r="BQ1551" s="416">
        <v>0</v>
      </c>
      <c r="BR1551" s="416">
        <v>0</v>
      </c>
      <c r="BS1551" s="416">
        <v>0</v>
      </c>
      <c r="BT1551" s="416">
        <v>0</v>
      </c>
      <c r="BU1551" s="416">
        <v>0</v>
      </c>
      <c r="BV1551" s="416">
        <v>10</v>
      </c>
      <c r="BW1551" s="416">
        <v>58</v>
      </c>
      <c r="BX1551" s="416">
        <v>249</v>
      </c>
      <c r="BY1551" s="416">
        <v>186</v>
      </c>
      <c r="BZ1551" s="416">
        <v>146</v>
      </c>
      <c r="CA1551" s="416">
        <v>66</v>
      </c>
      <c r="CB1551" s="416">
        <v>43</v>
      </c>
      <c r="CC1551" s="416">
        <v>23</v>
      </c>
      <c r="CD1551" s="416">
        <v>781</v>
      </c>
      <c r="CE1551" s="416">
        <v>10</v>
      </c>
      <c r="CF1551" s="416">
        <v>0</v>
      </c>
      <c r="CG1551" s="416">
        <v>0</v>
      </c>
      <c r="CH1551" s="416">
        <v>0</v>
      </c>
      <c r="CI1551" s="416">
        <v>0</v>
      </c>
      <c r="CJ1551" s="416">
        <v>0</v>
      </c>
      <c r="CK1551" s="416">
        <v>0</v>
      </c>
      <c r="CL1551" s="416">
        <v>0</v>
      </c>
      <c r="CM1551" s="416">
        <v>0</v>
      </c>
      <c r="CN1551" s="416">
        <v>0</v>
      </c>
      <c r="CO1551" s="416">
        <v>25</v>
      </c>
      <c r="CP1551" s="416">
        <v>0</v>
      </c>
      <c r="CQ1551" s="416">
        <v>0</v>
      </c>
      <c r="CR1551" s="416">
        <v>0</v>
      </c>
      <c r="CS1551" s="416">
        <v>0</v>
      </c>
      <c r="CT1551" s="416">
        <v>0</v>
      </c>
      <c r="CU1551" s="416">
        <v>0</v>
      </c>
      <c r="CV1551" s="416">
        <v>0</v>
      </c>
      <c r="CW1551" s="416">
        <v>0</v>
      </c>
      <c r="CX1551" s="416">
        <v>0</v>
      </c>
      <c r="CY1551" s="416">
        <v>50</v>
      </c>
      <c r="CZ1551" s="416">
        <v>2</v>
      </c>
      <c r="DA1551" s="416">
        <v>18</v>
      </c>
      <c r="DB1551" s="416">
        <v>29</v>
      </c>
      <c r="DC1551" s="416">
        <v>21</v>
      </c>
      <c r="DD1551" s="416">
        <v>19</v>
      </c>
      <c r="DE1551" s="416">
        <v>10</v>
      </c>
      <c r="DF1551" s="416">
        <v>6</v>
      </c>
      <c r="DG1551" s="416">
        <v>11</v>
      </c>
      <c r="DH1551" s="416">
        <v>116</v>
      </c>
      <c r="DI1551" s="416">
        <v>0</v>
      </c>
      <c r="DJ1551" s="416">
        <v>0</v>
      </c>
      <c r="DK1551" s="416">
        <v>0</v>
      </c>
      <c r="DL1551" s="416">
        <v>0</v>
      </c>
      <c r="DM1551" s="416">
        <v>0</v>
      </c>
      <c r="DN1551" s="416">
        <v>0</v>
      </c>
      <c r="DO1551" s="416">
        <v>0</v>
      </c>
      <c r="DP1551" s="416">
        <v>0</v>
      </c>
      <c r="DQ1551" s="416">
        <v>0</v>
      </c>
      <c r="DR1551" s="416">
        <v>0</v>
      </c>
      <c r="DS1551" s="416">
        <v>2</v>
      </c>
      <c r="DT1551" s="416">
        <v>18</v>
      </c>
      <c r="DU1551" s="416">
        <v>29</v>
      </c>
      <c r="DV1551" s="416">
        <v>21</v>
      </c>
      <c r="DW1551" s="416">
        <v>19</v>
      </c>
      <c r="DX1551" s="416">
        <v>10</v>
      </c>
      <c r="DY1551" s="416">
        <v>6</v>
      </c>
      <c r="DZ1551" s="416">
        <v>11</v>
      </c>
      <c r="EA1551" s="416">
        <v>116</v>
      </c>
      <c r="EB1551" s="416">
        <v>0</v>
      </c>
      <c r="EC1551" s="416">
        <v>155</v>
      </c>
      <c r="ED1551" s="416">
        <v>141</v>
      </c>
      <c r="EE1551" s="416">
        <v>147</v>
      </c>
      <c r="EF1551" s="416">
        <v>163</v>
      </c>
      <c r="EG1551" s="416">
        <v>96</v>
      </c>
      <c r="EH1551" s="416">
        <v>84</v>
      </c>
      <c r="EI1551" s="416">
        <v>36</v>
      </c>
      <c r="EJ1551" s="416">
        <v>16</v>
      </c>
      <c r="EK1551" s="416">
        <v>838</v>
      </c>
      <c r="EL1551" s="416">
        <v>10</v>
      </c>
      <c r="EM1551" s="416">
        <v>0</v>
      </c>
      <c r="EN1551" s="416">
        <v>0</v>
      </c>
      <c r="EO1551" s="416">
        <v>0</v>
      </c>
      <c r="EP1551" s="416">
        <v>0</v>
      </c>
      <c r="EQ1551" s="416">
        <v>0</v>
      </c>
      <c r="ER1551" s="416">
        <v>0</v>
      </c>
      <c r="ES1551" s="416">
        <v>0</v>
      </c>
      <c r="ET1551" s="416">
        <v>0</v>
      </c>
      <c r="EU1551" s="416">
        <v>0</v>
      </c>
      <c r="EV1551" s="416">
        <v>50</v>
      </c>
      <c r="EW1551" s="416">
        <v>0</v>
      </c>
      <c r="EX1551" s="416">
        <v>0</v>
      </c>
      <c r="EY1551" s="416">
        <v>0</v>
      </c>
      <c r="EZ1551" s="416">
        <v>0</v>
      </c>
      <c r="FA1551" s="416">
        <v>0</v>
      </c>
      <c r="FB1551" s="416">
        <v>0</v>
      </c>
      <c r="FC1551" s="416">
        <v>0</v>
      </c>
      <c r="FD1551" s="416">
        <v>0</v>
      </c>
      <c r="FE1551" s="416">
        <v>0</v>
      </c>
      <c r="FF1551" s="416">
        <v>100</v>
      </c>
      <c r="FG1551" s="416">
        <v>0</v>
      </c>
      <c r="FH1551" s="416">
        <v>0</v>
      </c>
      <c r="FI1551" s="416">
        <v>0</v>
      </c>
      <c r="FJ1551" s="416">
        <v>0</v>
      </c>
      <c r="FK1551" s="416">
        <v>0</v>
      </c>
      <c r="FL1551" s="416">
        <v>0</v>
      </c>
      <c r="FM1551" s="416">
        <v>0</v>
      </c>
      <c r="FN1551" s="416">
        <v>0</v>
      </c>
      <c r="FO1551" s="416">
        <v>0</v>
      </c>
      <c r="FP1551" s="416">
        <v>0</v>
      </c>
      <c r="FQ1551" s="416">
        <v>0</v>
      </c>
      <c r="FR1551" s="416">
        <v>0</v>
      </c>
      <c r="FS1551" s="416">
        <v>0</v>
      </c>
      <c r="FT1551" s="416">
        <v>0</v>
      </c>
      <c r="FU1551" s="416">
        <v>0</v>
      </c>
      <c r="FV1551" s="416">
        <v>0</v>
      </c>
      <c r="FW1551" s="416">
        <v>0</v>
      </c>
      <c r="FX1551" s="416">
        <v>0</v>
      </c>
      <c r="FY1551" s="416">
        <v>0</v>
      </c>
      <c r="FZ1551" s="416">
        <v>155</v>
      </c>
      <c r="GA1551" s="416">
        <v>141</v>
      </c>
      <c r="GB1551" s="416">
        <v>147</v>
      </c>
      <c r="GC1551" s="416">
        <v>163</v>
      </c>
      <c r="GD1551" s="416">
        <v>96</v>
      </c>
      <c r="GE1551" s="416">
        <v>84</v>
      </c>
      <c r="GF1551" s="416">
        <v>36</v>
      </c>
      <c r="GG1551" s="416">
        <v>16</v>
      </c>
      <c r="GH1551" s="416">
        <v>838</v>
      </c>
    </row>
    <row r="1552" spans="1:190" x14ac:dyDescent="0.2">
      <c r="A1552" s="150" t="s">
        <v>528</v>
      </c>
      <c r="B1552" s="151" t="s">
        <v>282</v>
      </c>
      <c r="C1552" s="152" t="s">
        <v>283</v>
      </c>
      <c r="D1552" s="404" t="s">
        <v>527</v>
      </c>
      <c r="E1552" s="416">
        <v>0</v>
      </c>
      <c r="F1552" s="416">
        <v>2230</v>
      </c>
      <c r="G1552" s="416">
        <v>651</v>
      </c>
      <c r="H1552" s="416">
        <v>391</v>
      </c>
      <c r="I1552" s="416">
        <v>163</v>
      </c>
      <c r="J1552" s="416">
        <v>93</v>
      </c>
      <c r="K1552" s="416">
        <v>63</v>
      </c>
      <c r="L1552" s="416">
        <v>19</v>
      </c>
      <c r="M1552" s="416">
        <v>3</v>
      </c>
      <c r="N1552" s="416">
        <v>3613</v>
      </c>
      <c r="O1552" s="416">
        <v>10</v>
      </c>
      <c r="P1552" s="416">
        <v>0</v>
      </c>
      <c r="Q1552" s="416">
        <v>0</v>
      </c>
      <c r="R1552" s="416">
        <v>0</v>
      </c>
      <c r="S1552" s="416">
        <v>0</v>
      </c>
      <c r="T1552" s="416">
        <v>0</v>
      </c>
      <c r="U1552" s="416">
        <v>0</v>
      </c>
      <c r="V1552" s="416">
        <v>0</v>
      </c>
      <c r="W1552" s="416">
        <v>0</v>
      </c>
      <c r="X1552" s="416">
        <v>0</v>
      </c>
      <c r="Y1552" s="416">
        <v>25</v>
      </c>
      <c r="Z1552" s="416">
        <v>0</v>
      </c>
      <c r="AA1552" s="416">
        <v>0</v>
      </c>
      <c r="AB1552" s="416">
        <v>0</v>
      </c>
      <c r="AC1552" s="416">
        <v>0</v>
      </c>
      <c r="AD1552" s="416">
        <v>0</v>
      </c>
      <c r="AE1552" s="416">
        <v>0</v>
      </c>
      <c r="AF1552" s="416">
        <v>0</v>
      </c>
      <c r="AG1552" s="416">
        <v>0</v>
      </c>
      <c r="AH1552" s="416">
        <v>0</v>
      </c>
      <c r="AI1552" s="416">
        <v>50</v>
      </c>
      <c r="AJ1552" s="416">
        <v>0</v>
      </c>
      <c r="AK1552" s="416">
        <v>0</v>
      </c>
      <c r="AL1552" s="416">
        <v>0</v>
      </c>
      <c r="AM1552" s="416">
        <v>0</v>
      </c>
      <c r="AN1552" s="416">
        <v>0</v>
      </c>
      <c r="AO1552" s="416">
        <v>0</v>
      </c>
      <c r="AP1552" s="416">
        <v>0</v>
      </c>
      <c r="AQ1552" s="416">
        <v>0</v>
      </c>
      <c r="AR1552" s="416">
        <v>0</v>
      </c>
      <c r="AS1552" s="416">
        <v>100</v>
      </c>
      <c r="AT1552" s="416">
        <v>0</v>
      </c>
      <c r="AU1552" s="416">
        <v>0</v>
      </c>
      <c r="AV1552" s="416">
        <v>0</v>
      </c>
      <c r="AW1552" s="416">
        <v>0</v>
      </c>
      <c r="AX1552" s="416">
        <v>0</v>
      </c>
      <c r="AY1552" s="416">
        <v>0</v>
      </c>
      <c r="AZ1552" s="416">
        <v>0</v>
      </c>
      <c r="BA1552" s="416">
        <v>0</v>
      </c>
      <c r="BB1552" s="416">
        <v>0</v>
      </c>
      <c r="BC1552" s="416">
        <v>0</v>
      </c>
      <c r="BD1552" s="416">
        <v>0</v>
      </c>
      <c r="BE1552" s="416">
        <v>0</v>
      </c>
      <c r="BF1552" s="416">
        <v>0</v>
      </c>
      <c r="BG1552" s="416">
        <v>0</v>
      </c>
      <c r="BH1552" s="416">
        <v>0</v>
      </c>
      <c r="BI1552" s="416">
        <v>0</v>
      </c>
      <c r="BJ1552" s="416">
        <v>0</v>
      </c>
      <c r="BK1552" s="416">
        <v>0</v>
      </c>
      <c r="BL1552" s="416">
        <v>0</v>
      </c>
      <c r="BM1552" s="416">
        <v>0</v>
      </c>
      <c r="BN1552" s="416">
        <v>0</v>
      </c>
      <c r="BO1552" s="416">
        <v>0</v>
      </c>
      <c r="BP1552" s="416">
        <v>0</v>
      </c>
      <c r="BQ1552" s="416">
        <v>0</v>
      </c>
      <c r="BR1552" s="416">
        <v>0</v>
      </c>
      <c r="BS1552" s="416">
        <v>0</v>
      </c>
      <c r="BT1552" s="416">
        <v>0</v>
      </c>
      <c r="BU1552" s="416">
        <v>0</v>
      </c>
      <c r="BV1552" s="416">
        <v>2230</v>
      </c>
      <c r="BW1552" s="416">
        <v>651</v>
      </c>
      <c r="BX1552" s="416">
        <v>391</v>
      </c>
      <c r="BY1552" s="416">
        <v>163</v>
      </c>
      <c r="BZ1552" s="416">
        <v>93</v>
      </c>
      <c r="CA1552" s="416">
        <v>63</v>
      </c>
      <c r="CB1552" s="416">
        <v>19</v>
      </c>
      <c r="CC1552" s="416">
        <v>3</v>
      </c>
      <c r="CD1552" s="416">
        <v>3613</v>
      </c>
      <c r="CE1552" s="416">
        <v>10</v>
      </c>
      <c r="CF1552" s="416">
        <v>0</v>
      </c>
      <c r="CG1552" s="416">
        <v>0</v>
      </c>
      <c r="CH1552" s="416">
        <v>0</v>
      </c>
      <c r="CI1552" s="416">
        <v>0</v>
      </c>
      <c r="CJ1552" s="416">
        <v>0</v>
      </c>
      <c r="CK1552" s="416">
        <v>0</v>
      </c>
      <c r="CL1552" s="416">
        <v>0</v>
      </c>
      <c r="CM1552" s="416">
        <v>0</v>
      </c>
      <c r="CN1552" s="416">
        <v>0</v>
      </c>
      <c r="CO1552" s="416">
        <v>25</v>
      </c>
      <c r="CP1552" s="416">
        <v>0</v>
      </c>
      <c r="CQ1552" s="416">
        <v>0</v>
      </c>
      <c r="CR1552" s="416">
        <v>0</v>
      </c>
      <c r="CS1552" s="416">
        <v>0</v>
      </c>
      <c r="CT1552" s="416">
        <v>0</v>
      </c>
      <c r="CU1552" s="416">
        <v>0</v>
      </c>
      <c r="CV1552" s="416">
        <v>0</v>
      </c>
      <c r="CW1552" s="416">
        <v>0</v>
      </c>
      <c r="CX1552" s="416">
        <v>0</v>
      </c>
      <c r="CY1552" s="416">
        <v>50</v>
      </c>
      <c r="CZ1552" s="416">
        <v>434</v>
      </c>
      <c r="DA1552" s="416">
        <v>138</v>
      </c>
      <c r="DB1552" s="416">
        <v>71</v>
      </c>
      <c r="DC1552" s="416">
        <v>26</v>
      </c>
      <c r="DD1552" s="416">
        <v>31</v>
      </c>
      <c r="DE1552" s="416">
        <v>7</v>
      </c>
      <c r="DF1552" s="416">
        <v>5</v>
      </c>
      <c r="DG1552" s="416">
        <v>2</v>
      </c>
      <c r="DH1552" s="416">
        <v>714</v>
      </c>
      <c r="DI1552" s="416">
        <v>0</v>
      </c>
      <c r="DJ1552" s="416">
        <v>0</v>
      </c>
      <c r="DK1552" s="416">
        <v>0</v>
      </c>
      <c r="DL1552" s="416">
        <v>0</v>
      </c>
      <c r="DM1552" s="416">
        <v>0</v>
      </c>
      <c r="DN1552" s="416">
        <v>0</v>
      </c>
      <c r="DO1552" s="416">
        <v>0</v>
      </c>
      <c r="DP1552" s="416">
        <v>0</v>
      </c>
      <c r="DQ1552" s="416">
        <v>0</v>
      </c>
      <c r="DR1552" s="416">
        <v>0</v>
      </c>
      <c r="DS1552" s="416">
        <v>434</v>
      </c>
      <c r="DT1552" s="416">
        <v>138</v>
      </c>
      <c r="DU1552" s="416">
        <v>71</v>
      </c>
      <c r="DV1552" s="416">
        <v>26</v>
      </c>
      <c r="DW1552" s="416">
        <v>31</v>
      </c>
      <c r="DX1552" s="416">
        <v>7</v>
      </c>
      <c r="DY1552" s="416">
        <v>5</v>
      </c>
      <c r="DZ1552" s="416">
        <v>2</v>
      </c>
      <c r="EA1552" s="416">
        <v>714</v>
      </c>
      <c r="EB1552" s="416">
        <v>0</v>
      </c>
      <c r="EC1552" s="416">
        <v>452</v>
      </c>
      <c r="ED1552" s="416">
        <v>186</v>
      </c>
      <c r="EE1552" s="416">
        <v>113</v>
      </c>
      <c r="EF1552" s="416">
        <v>51</v>
      </c>
      <c r="EG1552" s="416">
        <v>38</v>
      </c>
      <c r="EH1552" s="416">
        <v>16</v>
      </c>
      <c r="EI1552" s="416">
        <v>4</v>
      </c>
      <c r="EJ1552" s="416">
        <v>1</v>
      </c>
      <c r="EK1552" s="416">
        <v>861</v>
      </c>
      <c r="EL1552" s="416">
        <v>10</v>
      </c>
      <c r="EM1552" s="416">
        <v>0</v>
      </c>
      <c r="EN1552" s="416">
        <v>0</v>
      </c>
      <c r="EO1552" s="416">
        <v>0</v>
      </c>
      <c r="EP1552" s="416">
        <v>0</v>
      </c>
      <c r="EQ1552" s="416">
        <v>0</v>
      </c>
      <c r="ER1552" s="416">
        <v>0</v>
      </c>
      <c r="ES1552" s="416">
        <v>0</v>
      </c>
      <c r="ET1552" s="416">
        <v>0</v>
      </c>
      <c r="EU1552" s="416">
        <v>0</v>
      </c>
      <c r="EV1552" s="416">
        <v>50</v>
      </c>
      <c r="EW1552" s="416">
        <v>0</v>
      </c>
      <c r="EX1552" s="416">
        <v>0</v>
      </c>
      <c r="EY1552" s="416">
        <v>0</v>
      </c>
      <c r="EZ1552" s="416">
        <v>0</v>
      </c>
      <c r="FA1552" s="416">
        <v>0</v>
      </c>
      <c r="FB1552" s="416">
        <v>0</v>
      </c>
      <c r="FC1552" s="416">
        <v>0</v>
      </c>
      <c r="FD1552" s="416">
        <v>0</v>
      </c>
      <c r="FE1552" s="416">
        <v>0</v>
      </c>
      <c r="FF1552" s="416">
        <v>100</v>
      </c>
      <c r="FG1552" s="416">
        <v>0</v>
      </c>
      <c r="FH1552" s="416">
        <v>0</v>
      </c>
      <c r="FI1552" s="416">
        <v>0</v>
      </c>
      <c r="FJ1552" s="416">
        <v>0</v>
      </c>
      <c r="FK1552" s="416">
        <v>0</v>
      </c>
      <c r="FL1552" s="416">
        <v>0</v>
      </c>
      <c r="FM1552" s="416">
        <v>0</v>
      </c>
      <c r="FN1552" s="416">
        <v>0</v>
      </c>
      <c r="FO1552" s="416">
        <v>0</v>
      </c>
      <c r="FP1552" s="416">
        <v>0</v>
      </c>
      <c r="FQ1552" s="416">
        <v>0</v>
      </c>
      <c r="FR1552" s="416">
        <v>0</v>
      </c>
      <c r="FS1552" s="416">
        <v>0</v>
      </c>
      <c r="FT1552" s="416">
        <v>0</v>
      </c>
      <c r="FU1552" s="416">
        <v>0</v>
      </c>
      <c r="FV1552" s="416">
        <v>0</v>
      </c>
      <c r="FW1552" s="416">
        <v>0</v>
      </c>
      <c r="FX1552" s="416">
        <v>0</v>
      </c>
      <c r="FY1552" s="416">
        <v>0</v>
      </c>
      <c r="FZ1552" s="416">
        <v>452</v>
      </c>
      <c r="GA1552" s="416">
        <v>186</v>
      </c>
      <c r="GB1552" s="416">
        <v>113</v>
      </c>
      <c r="GC1552" s="416">
        <v>51</v>
      </c>
      <c r="GD1552" s="416">
        <v>38</v>
      </c>
      <c r="GE1552" s="416">
        <v>16</v>
      </c>
      <c r="GF1552" s="416">
        <v>4</v>
      </c>
      <c r="GG1552" s="416">
        <v>1</v>
      </c>
      <c r="GH1552" s="416">
        <v>861</v>
      </c>
    </row>
    <row r="1553" spans="1:190" x14ac:dyDescent="0.2">
      <c r="A1553" s="150" t="s">
        <v>530</v>
      </c>
      <c r="B1553" s="151" t="s">
        <v>282</v>
      </c>
      <c r="C1553" s="152" t="s">
        <v>278</v>
      </c>
      <c r="D1553" s="404" t="s">
        <v>529</v>
      </c>
      <c r="E1553" s="416">
        <v>0</v>
      </c>
      <c r="F1553" s="416">
        <v>603</v>
      </c>
      <c r="G1553" s="416">
        <v>181</v>
      </c>
      <c r="H1553" s="416">
        <v>103</v>
      </c>
      <c r="I1553" s="416">
        <v>30</v>
      </c>
      <c r="J1553" s="416">
        <v>16</v>
      </c>
      <c r="K1553" s="416">
        <v>5</v>
      </c>
      <c r="L1553" s="416">
        <v>2</v>
      </c>
      <c r="M1553" s="416">
        <v>0</v>
      </c>
      <c r="N1553" s="416">
        <v>940</v>
      </c>
      <c r="O1553" s="416">
        <v>10</v>
      </c>
      <c r="P1553" s="416">
        <v>0</v>
      </c>
      <c r="Q1553" s="416">
        <v>0</v>
      </c>
      <c r="R1553" s="416">
        <v>0</v>
      </c>
      <c r="S1553" s="416">
        <v>0</v>
      </c>
      <c r="T1553" s="416">
        <v>0</v>
      </c>
      <c r="U1553" s="416">
        <v>0</v>
      </c>
      <c r="V1553" s="416">
        <v>0</v>
      </c>
      <c r="W1553" s="416">
        <v>0</v>
      </c>
      <c r="X1553" s="416">
        <v>0</v>
      </c>
      <c r="Y1553" s="416">
        <v>25</v>
      </c>
      <c r="Z1553" s="416">
        <v>0</v>
      </c>
      <c r="AA1553" s="416">
        <v>0</v>
      </c>
      <c r="AB1553" s="416">
        <v>0</v>
      </c>
      <c r="AC1553" s="416">
        <v>0</v>
      </c>
      <c r="AD1553" s="416">
        <v>0</v>
      </c>
      <c r="AE1553" s="416">
        <v>0</v>
      </c>
      <c r="AF1553" s="416">
        <v>0</v>
      </c>
      <c r="AG1553" s="416">
        <v>0</v>
      </c>
      <c r="AH1553" s="416">
        <v>0</v>
      </c>
      <c r="AI1553" s="416">
        <v>50</v>
      </c>
      <c r="AJ1553" s="416">
        <v>0</v>
      </c>
      <c r="AK1553" s="416">
        <v>0</v>
      </c>
      <c r="AL1553" s="416">
        <v>0</v>
      </c>
      <c r="AM1553" s="416">
        <v>0</v>
      </c>
      <c r="AN1553" s="416">
        <v>0</v>
      </c>
      <c r="AO1553" s="416">
        <v>0</v>
      </c>
      <c r="AP1553" s="416">
        <v>0</v>
      </c>
      <c r="AQ1553" s="416">
        <v>0</v>
      </c>
      <c r="AR1553" s="416">
        <v>0</v>
      </c>
      <c r="AS1553" s="416">
        <v>100</v>
      </c>
      <c r="AT1553" s="416">
        <v>40</v>
      </c>
      <c r="AU1553" s="416">
        <v>15</v>
      </c>
      <c r="AV1553" s="416">
        <v>4</v>
      </c>
      <c r="AW1553" s="416">
        <v>0</v>
      </c>
      <c r="AX1553" s="416">
        <v>0</v>
      </c>
      <c r="AY1553" s="416">
        <v>1</v>
      </c>
      <c r="AZ1553" s="416">
        <v>0</v>
      </c>
      <c r="BA1553" s="416">
        <v>0</v>
      </c>
      <c r="BB1553" s="416">
        <v>60</v>
      </c>
      <c r="BC1553" s="416">
        <v>0</v>
      </c>
      <c r="BD1553" s="416">
        <v>0</v>
      </c>
      <c r="BE1553" s="416">
        <v>0</v>
      </c>
      <c r="BF1553" s="416">
        <v>0</v>
      </c>
      <c r="BG1553" s="416">
        <v>0</v>
      </c>
      <c r="BH1553" s="416">
        <v>0</v>
      </c>
      <c r="BI1553" s="416">
        <v>0</v>
      </c>
      <c r="BJ1553" s="416">
        <v>0</v>
      </c>
      <c r="BK1553" s="416">
        <v>0</v>
      </c>
      <c r="BL1553" s="416">
        <v>0</v>
      </c>
      <c r="BM1553" s="416">
        <v>40</v>
      </c>
      <c r="BN1553" s="416">
        <v>15</v>
      </c>
      <c r="BO1553" s="416">
        <v>4</v>
      </c>
      <c r="BP1553" s="416">
        <v>0</v>
      </c>
      <c r="BQ1553" s="416">
        <v>0</v>
      </c>
      <c r="BR1553" s="416">
        <v>1</v>
      </c>
      <c r="BS1553" s="416">
        <v>0</v>
      </c>
      <c r="BT1553" s="416">
        <v>0</v>
      </c>
      <c r="BU1553" s="416">
        <v>60</v>
      </c>
      <c r="BV1553" s="416">
        <v>643</v>
      </c>
      <c r="BW1553" s="416">
        <v>196</v>
      </c>
      <c r="BX1553" s="416">
        <v>107</v>
      </c>
      <c r="BY1553" s="416">
        <v>30</v>
      </c>
      <c r="BZ1553" s="416">
        <v>16</v>
      </c>
      <c r="CA1553" s="416">
        <v>6</v>
      </c>
      <c r="CB1553" s="416">
        <v>2</v>
      </c>
      <c r="CC1553" s="416">
        <v>0</v>
      </c>
      <c r="CD1553" s="416">
        <v>1000</v>
      </c>
      <c r="CE1553" s="416">
        <v>10</v>
      </c>
      <c r="CF1553" s="416">
        <v>0</v>
      </c>
      <c r="CG1553" s="416">
        <v>0</v>
      </c>
      <c r="CH1553" s="416">
        <v>0</v>
      </c>
      <c r="CI1553" s="416">
        <v>0</v>
      </c>
      <c r="CJ1553" s="416">
        <v>0</v>
      </c>
      <c r="CK1553" s="416">
        <v>0</v>
      </c>
      <c r="CL1553" s="416">
        <v>0</v>
      </c>
      <c r="CM1553" s="416">
        <v>0</v>
      </c>
      <c r="CN1553" s="416">
        <v>0</v>
      </c>
      <c r="CO1553" s="416">
        <v>25</v>
      </c>
      <c r="CP1553" s="416">
        <v>0</v>
      </c>
      <c r="CQ1553" s="416">
        <v>0</v>
      </c>
      <c r="CR1553" s="416">
        <v>0</v>
      </c>
      <c r="CS1553" s="416">
        <v>0</v>
      </c>
      <c r="CT1553" s="416">
        <v>0</v>
      </c>
      <c r="CU1553" s="416">
        <v>0</v>
      </c>
      <c r="CV1553" s="416">
        <v>0</v>
      </c>
      <c r="CW1553" s="416">
        <v>0</v>
      </c>
      <c r="CX1553" s="416">
        <v>0</v>
      </c>
      <c r="CY1553" s="416">
        <v>50</v>
      </c>
      <c r="CZ1553" s="416">
        <v>213</v>
      </c>
      <c r="DA1553" s="416">
        <v>26</v>
      </c>
      <c r="DB1553" s="416">
        <v>24</v>
      </c>
      <c r="DC1553" s="416">
        <v>13</v>
      </c>
      <c r="DD1553" s="416">
        <v>5</v>
      </c>
      <c r="DE1553" s="416">
        <v>0</v>
      </c>
      <c r="DF1553" s="416">
        <v>2</v>
      </c>
      <c r="DG1553" s="416">
        <v>1</v>
      </c>
      <c r="DH1553" s="416">
        <v>284</v>
      </c>
      <c r="DI1553" s="416">
        <v>0</v>
      </c>
      <c r="DJ1553" s="416">
        <v>0</v>
      </c>
      <c r="DK1553" s="416">
        <v>0</v>
      </c>
      <c r="DL1553" s="416">
        <v>0</v>
      </c>
      <c r="DM1553" s="416">
        <v>0</v>
      </c>
      <c r="DN1553" s="416">
        <v>0</v>
      </c>
      <c r="DO1553" s="416">
        <v>0</v>
      </c>
      <c r="DP1553" s="416">
        <v>0</v>
      </c>
      <c r="DQ1553" s="416">
        <v>0</v>
      </c>
      <c r="DR1553" s="416">
        <v>0</v>
      </c>
      <c r="DS1553" s="416">
        <v>213</v>
      </c>
      <c r="DT1553" s="416">
        <v>26</v>
      </c>
      <c r="DU1553" s="416">
        <v>24</v>
      </c>
      <c r="DV1553" s="416">
        <v>13</v>
      </c>
      <c r="DW1553" s="416">
        <v>5</v>
      </c>
      <c r="DX1553" s="416">
        <v>0</v>
      </c>
      <c r="DY1553" s="416">
        <v>2</v>
      </c>
      <c r="DZ1553" s="416">
        <v>1</v>
      </c>
      <c r="EA1553" s="416">
        <v>284</v>
      </c>
      <c r="EB1553" s="416">
        <v>0</v>
      </c>
      <c r="EC1553" s="416">
        <v>14</v>
      </c>
      <c r="ED1553" s="416">
        <v>8</v>
      </c>
      <c r="EE1553" s="416">
        <v>7</v>
      </c>
      <c r="EF1553" s="416">
        <v>5</v>
      </c>
      <c r="EG1553" s="416">
        <v>2</v>
      </c>
      <c r="EH1553" s="416">
        <v>0</v>
      </c>
      <c r="EI1553" s="416">
        <v>0</v>
      </c>
      <c r="EJ1553" s="416">
        <v>0</v>
      </c>
      <c r="EK1553" s="416">
        <v>36</v>
      </c>
      <c r="EL1553" s="416">
        <v>10</v>
      </c>
      <c r="EM1553" s="416">
        <v>0</v>
      </c>
      <c r="EN1553" s="416">
        <v>0</v>
      </c>
      <c r="EO1553" s="416">
        <v>0</v>
      </c>
      <c r="EP1553" s="416">
        <v>0</v>
      </c>
      <c r="EQ1553" s="416">
        <v>0</v>
      </c>
      <c r="ER1553" s="416">
        <v>0</v>
      </c>
      <c r="ES1553" s="416">
        <v>0</v>
      </c>
      <c r="ET1553" s="416">
        <v>0</v>
      </c>
      <c r="EU1553" s="416">
        <v>0</v>
      </c>
      <c r="EV1553" s="416">
        <v>50</v>
      </c>
      <c r="EW1553" s="416">
        <v>2</v>
      </c>
      <c r="EX1553" s="416">
        <v>0</v>
      </c>
      <c r="EY1553" s="416">
        <v>1</v>
      </c>
      <c r="EZ1553" s="416">
        <v>1</v>
      </c>
      <c r="FA1553" s="416">
        <v>0</v>
      </c>
      <c r="FB1553" s="416">
        <v>0</v>
      </c>
      <c r="FC1553" s="416">
        <v>0</v>
      </c>
      <c r="FD1553" s="416">
        <v>0</v>
      </c>
      <c r="FE1553" s="416">
        <v>4</v>
      </c>
      <c r="FF1553" s="416">
        <v>100</v>
      </c>
      <c r="FG1553" s="416">
        <v>0</v>
      </c>
      <c r="FH1553" s="416">
        <v>0</v>
      </c>
      <c r="FI1553" s="416">
        <v>0</v>
      </c>
      <c r="FJ1553" s="416">
        <v>0</v>
      </c>
      <c r="FK1553" s="416">
        <v>0</v>
      </c>
      <c r="FL1553" s="416">
        <v>0</v>
      </c>
      <c r="FM1553" s="416">
        <v>0</v>
      </c>
      <c r="FN1553" s="416">
        <v>0</v>
      </c>
      <c r="FO1553" s="416">
        <v>0</v>
      </c>
      <c r="FP1553" s="416">
        <v>0</v>
      </c>
      <c r="FQ1553" s="416">
        <v>0</v>
      </c>
      <c r="FR1553" s="416">
        <v>0</v>
      </c>
      <c r="FS1553" s="416">
        <v>0</v>
      </c>
      <c r="FT1553" s="416">
        <v>0</v>
      </c>
      <c r="FU1553" s="416">
        <v>0</v>
      </c>
      <c r="FV1553" s="416">
        <v>0</v>
      </c>
      <c r="FW1553" s="416">
        <v>0</v>
      </c>
      <c r="FX1553" s="416">
        <v>0</v>
      </c>
      <c r="FY1553" s="416">
        <v>0</v>
      </c>
      <c r="FZ1553" s="416">
        <v>16</v>
      </c>
      <c r="GA1553" s="416">
        <v>8</v>
      </c>
      <c r="GB1553" s="416">
        <v>8</v>
      </c>
      <c r="GC1553" s="416">
        <v>6</v>
      </c>
      <c r="GD1553" s="416">
        <v>2</v>
      </c>
      <c r="GE1553" s="416">
        <v>0</v>
      </c>
      <c r="GF1553" s="416">
        <v>0</v>
      </c>
      <c r="GG1553" s="416">
        <v>0</v>
      </c>
      <c r="GH1553" s="416">
        <v>40</v>
      </c>
    </row>
    <row r="1554" spans="1:190" x14ac:dyDescent="0.2">
      <c r="A1554" s="150" t="s">
        <v>532</v>
      </c>
      <c r="B1554" s="151" t="s">
        <v>292</v>
      </c>
      <c r="C1554" s="152" t="s">
        <v>128</v>
      </c>
      <c r="D1554" s="404" t="s">
        <v>531</v>
      </c>
      <c r="E1554" s="416">
        <v>0</v>
      </c>
      <c r="F1554" s="416">
        <v>48</v>
      </c>
      <c r="G1554" s="416">
        <v>284</v>
      </c>
      <c r="H1554" s="416">
        <v>242</v>
      </c>
      <c r="I1554" s="416">
        <v>170</v>
      </c>
      <c r="J1554" s="416">
        <v>55</v>
      </c>
      <c r="K1554" s="416">
        <v>27</v>
      </c>
      <c r="L1554" s="416">
        <v>24</v>
      </c>
      <c r="M1554" s="416">
        <v>6</v>
      </c>
      <c r="N1554" s="416">
        <v>856</v>
      </c>
      <c r="O1554" s="416">
        <v>10</v>
      </c>
      <c r="P1554" s="416">
        <v>0</v>
      </c>
      <c r="Q1554" s="416">
        <v>0</v>
      </c>
      <c r="R1554" s="416">
        <v>0</v>
      </c>
      <c r="S1554" s="416">
        <v>0</v>
      </c>
      <c r="T1554" s="416">
        <v>0</v>
      </c>
      <c r="U1554" s="416">
        <v>0</v>
      </c>
      <c r="V1554" s="416">
        <v>0</v>
      </c>
      <c r="W1554" s="416">
        <v>0</v>
      </c>
      <c r="X1554" s="416">
        <v>0</v>
      </c>
      <c r="Y1554" s="416">
        <v>25</v>
      </c>
      <c r="Z1554" s="416">
        <v>0</v>
      </c>
      <c r="AA1554" s="416">
        <v>0</v>
      </c>
      <c r="AB1554" s="416">
        <v>0</v>
      </c>
      <c r="AC1554" s="416">
        <v>0</v>
      </c>
      <c r="AD1554" s="416">
        <v>0</v>
      </c>
      <c r="AE1554" s="416">
        <v>0</v>
      </c>
      <c r="AF1554" s="416">
        <v>0</v>
      </c>
      <c r="AG1554" s="416">
        <v>0</v>
      </c>
      <c r="AH1554" s="416">
        <v>0</v>
      </c>
      <c r="AI1554" s="416">
        <v>50</v>
      </c>
      <c r="AJ1554" s="416">
        <v>0</v>
      </c>
      <c r="AK1554" s="416">
        <v>0</v>
      </c>
      <c r="AL1554" s="416">
        <v>0</v>
      </c>
      <c r="AM1554" s="416">
        <v>0</v>
      </c>
      <c r="AN1554" s="416">
        <v>0</v>
      </c>
      <c r="AO1554" s="416">
        <v>0</v>
      </c>
      <c r="AP1554" s="416">
        <v>0</v>
      </c>
      <c r="AQ1554" s="416">
        <v>0</v>
      </c>
      <c r="AR1554" s="416">
        <v>0</v>
      </c>
      <c r="AS1554" s="416">
        <v>100</v>
      </c>
      <c r="AT1554" s="416">
        <v>0</v>
      </c>
      <c r="AU1554" s="416">
        <v>0</v>
      </c>
      <c r="AV1554" s="416">
        <v>0</v>
      </c>
      <c r="AW1554" s="416">
        <v>0</v>
      </c>
      <c r="AX1554" s="416">
        <v>0</v>
      </c>
      <c r="AY1554" s="416">
        <v>0</v>
      </c>
      <c r="AZ1554" s="416">
        <v>0</v>
      </c>
      <c r="BA1554" s="416">
        <v>0</v>
      </c>
      <c r="BB1554" s="416">
        <v>0</v>
      </c>
      <c r="BC1554" s="416">
        <v>0</v>
      </c>
      <c r="BD1554" s="416">
        <v>0</v>
      </c>
      <c r="BE1554" s="416">
        <v>0</v>
      </c>
      <c r="BF1554" s="416">
        <v>0</v>
      </c>
      <c r="BG1554" s="416">
        <v>0</v>
      </c>
      <c r="BH1554" s="416">
        <v>0</v>
      </c>
      <c r="BI1554" s="416">
        <v>0</v>
      </c>
      <c r="BJ1554" s="416">
        <v>0</v>
      </c>
      <c r="BK1554" s="416">
        <v>0</v>
      </c>
      <c r="BL1554" s="416">
        <v>0</v>
      </c>
      <c r="BM1554" s="416">
        <v>0</v>
      </c>
      <c r="BN1554" s="416">
        <v>0</v>
      </c>
      <c r="BO1554" s="416">
        <v>0</v>
      </c>
      <c r="BP1554" s="416">
        <v>0</v>
      </c>
      <c r="BQ1554" s="416">
        <v>0</v>
      </c>
      <c r="BR1554" s="416">
        <v>0</v>
      </c>
      <c r="BS1554" s="416">
        <v>0</v>
      </c>
      <c r="BT1554" s="416">
        <v>0</v>
      </c>
      <c r="BU1554" s="416">
        <v>0</v>
      </c>
      <c r="BV1554" s="416">
        <v>48</v>
      </c>
      <c r="BW1554" s="416">
        <v>284</v>
      </c>
      <c r="BX1554" s="416">
        <v>242</v>
      </c>
      <c r="BY1554" s="416">
        <v>170</v>
      </c>
      <c r="BZ1554" s="416">
        <v>55</v>
      </c>
      <c r="CA1554" s="416">
        <v>27</v>
      </c>
      <c r="CB1554" s="416">
        <v>24</v>
      </c>
      <c r="CC1554" s="416">
        <v>6</v>
      </c>
      <c r="CD1554" s="416">
        <v>856</v>
      </c>
      <c r="CE1554" s="416">
        <v>10</v>
      </c>
      <c r="CF1554" s="416">
        <v>0</v>
      </c>
      <c r="CG1554" s="416">
        <v>0</v>
      </c>
      <c r="CH1554" s="416">
        <v>0</v>
      </c>
      <c r="CI1554" s="416">
        <v>0</v>
      </c>
      <c r="CJ1554" s="416">
        <v>0</v>
      </c>
      <c r="CK1554" s="416">
        <v>0</v>
      </c>
      <c r="CL1554" s="416">
        <v>0</v>
      </c>
      <c r="CM1554" s="416">
        <v>0</v>
      </c>
      <c r="CN1554" s="416">
        <v>0</v>
      </c>
      <c r="CO1554" s="416">
        <v>25</v>
      </c>
      <c r="CP1554" s="416">
        <v>0</v>
      </c>
      <c r="CQ1554" s="416">
        <v>0</v>
      </c>
      <c r="CR1554" s="416">
        <v>0</v>
      </c>
      <c r="CS1554" s="416">
        <v>0</v>
      </c>
      <c r="CT1554" s="416">
        <v>0</v>
      </c>
      <c r="CU1554" s="416">
        <v>0</v>
      </c>
      <c r="CV1554" s="416">
        <v>0</v>
      </c>
      <c r="CW1554" s="416">
        <v>0</v>
      </c>
      <c r="CX1554" s="416">
        <v>0</v>
      </c>
      <c r="CY1554" s="416">
        <v>50</v>
      </c>
      <c r="CZ1554" s="416">
        <v>49</v>
      </c>
      <c r="DA1554" s="416">
        <v>242</v>
      </c>
      <c r="DB1554" s="416">
        <v>214</v>
      </c>
      <c r="DC1554" s="416">
        <v>105</v>
      </c>
      <c r="DD1554" s="416">
        <v>36</v>
      </c>
      <c r="DE1554" s="416">
        <v>32</v>
      </c>
      <c r="DF1554" s="416">
        <v>30</v>
      </c>
      <c r="DG1554" s="416">
        <v>5</v>
      </c>
      <c r="DH1554" s="416">
        <v>713</v>
      </c>
      <c r="DI1554" s="416">
        <v>0</v>
      </c>
      <c r="DJ1554" s="416">
        <v>0</v>
      </c>
      <c r="DK1554" s="416">
        <v>0</v>
      </c>
      <c r="DL1554" s="416">
        <v>0</v>
      </c>
      <c r="DM1554" s="416">
        <v>0</v>
      </c>
      <c r="DN1554" s="416">
        <v>0</v>
      </c>
      <c r="DO1554" s="416">
        <v>0</v>
      </c>
      <c r="DP1554" s="416">
        <v>0</v>
      </c>
      <c r="DQ1554" s="416">
        <v>0</v>
      </c>
      <c r="DR1554" s="416">
        <v>0</v>
      </c>
      <c r="DS1554" s="416">
        <v>49</v>
      </c>
      <c r="DT1554" s="416">
        <v>242</v>
      </c>
      <c r="DU1554" s="416">
        <v>214</v>
      </c>
      <c r="DV1554" s="416">
        <v>105</v>
      </c>
      <c r="DW1554" s="416">
        <v>36</v>
      </c>
      <c r="DX1554" s="416">
        <v>32</v>
      </c>
      <c r="DY1554" s="416">
        <v>30</v>
      </c>
      <c r="DZ1554" s="416">
        <v>5</v>
      </c>
      <c r="EA1554" s="416">
        <v>713</v>
      </c>
      <c r="EB1554" s="416">
        <v>0</v>
      </c>
      <c r="EC1554" s="416">
        <v>8</v>
      </c>
      <c r="ED1554" s="416">
        <v>34</v>
      </c>
      <c r="EE1554" s="416">
        <v>88</v>
      </c>
      <c r="EF1554" s="416">
        <v>77</v>
      </c>
      <c r="EG1554" s="416">
        <v>70</v>
      </c>
      <c r="EH1554" s="416">
        <v>64</v>
      </c>
      <c r="EI1554" s="416">
        <v>87</v>
      </c>
      <c r="EJ1554" s="416">
        <v>34</v>
      </c>
      <c r="EK1554" s="416">
        <v>462</v>
      </c>
      <c r="EL1554" s="416">
        <v>10</v>
      </c>
      <c r="EM1554" s="416">
        <v>0</v>
      </c>
      <c r="EN1554" s="416">
        <v>0</v>
      </c>
      <c r="EO1554" s="416">
        <v>0</v>
      </c>
      <c r="EP1554" s="416">
        <v>0</v>
      </c>
      <c r="EQ1554" s="416">
        <v>0</v>
      </c>
      <c r="ER1554" s="416">
        <v>0</v>
      </c>
      <c r="ES1554" s="416">
        <v>0</v>
      </c>
      <c r="ET1554" s="416">
        <v>0</v>
      </c>
      <c r="EU1554" s="416">
        <v>0</v>
      </c>
      <c r="EV1554" s="416">
        <v>50</v>
      </c>
      <c r="EW1554" s="416">
        <v>0</v>
      </c>
      <c r="EX1554" s="416">
        <v>4</v>
      </c>
      <c r="EY1554" s="416">
        <v>4</v>
      </c>
      <c r="EZ1554" s="416">
        <v>2</v>
      </c>
      <c r="FA1554" s="416">
        <v>1</v>
      </c>
      <c r="FB1554" s="416">
        <v>1</v>
      </c>
      <c r="FC1554" s="416">
        <v>1</v>
      </c>
      <c r="FD1554" s="416">
        <v>0</v>
      </c>
      <c r="FE1554" s="416">
        <v>13</v>
      </c>
      <c r="FF1554" s="416">
        <v>100</v>
      </c>
      <c r="FG1554" s="416">
        <v>0</v>
      </c>
      <c r="FH1554" s="416">
        <v>0</v>
      </c>
      <c r="FI1554" s="416">
        <v>0</v>
      </c>
      <c r="FJ1554" s="416">
        <v>0</v>
      </c>
      <c r="FK1554" s="416">
        <v>0</v>
      </c>
      <c r="FL1554" s="416">
        <v>0</v>
      </c>
      <c r="FM1554" s="416">
        <v>0</v>
      </c>
      <c r="FN1554" s="416">
        <v>0</v>
      </c>
      <c r="FO1554" s="416">
        <v>0</v>
      </c>
      <c r="FP1554" s="416">
        <v>0</v>
      </c>
      <c r="FQ1554" s="416">
        <v>0</v>
      </c>
      <c r="FR1554" s="416">
        <v>0</v>
      </c>
      <c r="FS1554" s="416">
        <v>0</v>
      </c>
      <c r="FT1554" s="416">
        <v>0</v>
      </c>
      <c r="FU1554" s="416">
        <v>0</v>
      </c>
      <c r="FV1554" s="416">
        <v>0</v>
      </c>
      <c r="FW1554" s="416">
        <v>0</v>
      </c>
      <c r="FX1554" s="416">
        <v>0</v>
      </c>
      <c r="FY1554" s="416">
        <v>0</v>
      </c>
      <c r="FZ1554" s="416">
        <v>8</v>
      </c>
      <c r="GA1554" s="416">
        <v>38</v>
      </c>
      <c r="GB1554" s="416">
        <v>92</v>
      </c>
      <c r="GC1554" s="416">
        <v>79</v>
      </c>
      <c r="GD1554" s="416">
        <v>71</v>
      </c>
      <c r="GE1554" s="416">
        <v>65</v>
      </c>
      <c r="GF1554" s="416">
        <v>88</v>
      </c>
      <c r="GG1554" s="416">
        <v>34</v>
      </c>
      <c r="GH1554" s="416">
        <v>475</v>
      </c>
    </row>
    <row r="1555" spans="1:190" x14ac:dyDescent="0.2">
      <c r="A1555" s="150" t="s">
        <v>534</v>
      </c>
      <c r="B1555" s="151" t="s">
        <v>276</v>
      </c>
      <c r="C1555" s="152" t="s">
        <v>278</v>
      </c>
      <c r="D1555" s="404" t="s">
        <v>533</v>
      </c>
      <c r="E1555" s="416">
        <v>0</v>
      </c>
      <c r="F1555" s="416">
        <v>280</v>
      </c>
      <c r="G1555" s="416">
        <v>145</v>
      </c>
      <c r="H1555" s="416">
        <v>95</v>
      </c>
      <c r="I1555" s="416">
        <v>39</v>
      </c>
      <c r="J1555" s="416">
        <v>25</v>
      </c>
      <c r="K1555" s="416">
        <v>13</v>
      </c>
      <c r="L1555" s="416">
        <v>8</v>
      </c>
      <c r="M1555" s="416">
        <v>0</v>
      </c>
      <c r="N1555" s="416">
        <v>605</v>
      </c>
      <c r="O1555" s="416">
        <v>10</v>
      </c>
      <c r="P1555" s="416">
        <v>0</v>
      </c>
      <c r="Q1555" s="416">
        <v>0</v>
      </c>
      <c r="R1555" s="416">
        <v>0</v>
      </c>
      <c r="S1555" s="416">
        <v>0</v>
      </c>
      <c r="T1555" s="416">
        <v>0</v>
      </c>
      <c r="U1555" s="416">
        <v>0</v>
      </c>
      <c r="V1555" s="416">
        <v>0</v>
      </c>
      <c r="W1555" s="416">
        <v>0</v>
      </c>
      <c r="X1555" s="416">
        <v>0</v>
      </c>
      <c r="Y1555" s="416">
        <v>25</v>
      </c>
      <c r="Z1555" s="416">
        <v>0</v>
      </c>
      <c r="AA1555" s="416">
        <v>0</v>
      </c>
      <c r="AB1555" s="416">
        <v>0</v>
      </c>
      <c r="AC1555" s="416">
        <v>0</v>
      </c>
      <c r="AD1555" s="416">
        <v>0</v>
      </c>
      <c r="AE1555" s="416">
        <v>0</v>
      </c>
      <c r="AF1555" s="416">
        <v>0</v>
      </c>
      <c r="AG1555" s="416">
        <v>0</v>
      </c>
      <c r="AH1555" s="416">
        <v>0</v>
      </c>
      <c r="AI1555" s="416">
        <v>50</v>
      </c>
      <c r="AJ1555" s="416">
        <v>374</v>
      </c>
      <c r="AK1555" s="416">
        <v>127</v>
      </c>
      <c r="AL1555" s="416">
        <v>83</v>
      </c>
      <c r="AM1555" s="416">
        <v>49</v>
      </c>
      <c r="AN1555" s="416">
        <v>22</v>
      </c>
      <c r="AO1555" s="416">
        <v>10</v>
      </c>
      <c r="AP1555" s="416">
        <v>7</v>
      </c>
      <c r="AQ1555" s="416">
        <v>0</v>
      </c>
      <c r="AR1555" s="416">
        <v>672</v>
      </c>
      <c r="AS1555" s="416">
        <v>100</v>
      </c>
      <c r="AT1555" s="416">
        <v>237</v>
      </c>
      <c r="AU1555" s="416">
        <v>83</v>
      </c>
      <c r="AV1555" s="416">
        <v>50</v>
      </c>
      <c r="AW1555" s="416">
        <v>27</v>
      </c>
      <c r="AX1555" s="416">
        <v>21</v>
      </c>
      <c r="AY1555" s="416">
        <v>5</v>
      </c>
      <c r="AZ1555" s="416">
        <v>3</v>
      </c>
      <c r="BA1555" s="416">
        <v>0</v>
      </c>
      <c r="BB1555" s="416">
        <v>426</v>
      </c>
      <c r="BC1555" s="416">
        <v>0</v>
      </c>
      <c r="BD1555" s="416">
        <v>0</v>
      </c>
      <c r="BE1555" s="416">
        <v>0</v>
      </c>
      <c r="BF1555" s="416">
        <v>0</v>
      </c>
      <c r="BG1555" s="416">
        <v>0</v>
      </c>
      <c r="BH1555" s="416">
        <v>0</v>
      </c>
      <c r="BI1555" s="416">
        <v>0</v>
      </c>
      <c r="BJ1555" s="416">
        <v>0</v>
      </c>
      <c r="BK1555" s="416">
        <v>0</v>
      </c>
      <c r="BL1555" s="416">
        <v>0</v>
      </c>
      <c r="BM1555" s="416">
        <v>611</v>
      </c>
      <c r="BN1555" s="416">
        <v>210</v>
      </c>
      <c r="BO1555" s="416">
        <v>133</v>
      </c>
      <c r="BP1555" s="416">
        <v>76</v>
      </c>
      <c r="BQ1555" s="416">
        <v>43</v>
      </c>
      <c r="BR1555" s="416">
        <v>15</v>
      </c>
      <c r="BS1555" s="416">
        <v>10</v>
      </c>
      <c r="BT1555" s="416">
        <v>0</v>
      </c>
      <c r="BU1555" s="416">
        <v>1098</v>
      </c>
      <c r="BV1555" s="416">
        <v>891</v>
      </c>
      <c r="BW1555" s="416">
        <v>355</v>
      </c>
      <c r="BX1555" s="416">
        <v>228</v>
      </c>
      <c r="BY1555" s="416">
        <v>115</v>
      </c>
      <c r="BZ1555" s="416">
        <v>68</v>
      </c>
      <c r="CA1555" s="416">
        <v>28</v>
      </c>
      <c r="CB1555" s="416">
        <v>18</v>
      </c>
      <c r="CC1555" s="416">
        <v>0</v>
      </c>
      <c r="CD1555" s="416">
        <v>1703</v>
      </c>
      <c r="CE1555" s="416">
        <v>10</v>
      </c>
      <c r="CF1555" s="416">
        <v>0</v>
      </c>
      <c r="CG1555" s="416">
        <v>0</v>
      </c>
      <c r="CH1555" s="416">
        <v>0</v>
      </c>
      <c r="CI1555" s="416">
        <v>0</v>
      </c>
      <c r="CJ1555" s="416">
        <v>0</v>
      </c>
      <c r="CK1555" s="416">
        <v>0</v>
      </c>
      <c r="CL1555" s="416">
        <v>0</v>
      </c>
      <c r="CM1555" s="416">
        <v>0</v>
      </c>
      <c r="CN1555" s="416">
        <v>0</v>
      </c>
      <c r="CO1555" s="416">
        <v>25</v>
      </c>
      <c r="CP1555" s="416">
        <v>0</v>
      </c>
      <c r="CQ1555" s="416">
        <v>0</v>
      </c>
      <c r="CR1555" s="416">
        <v>0</v>
      </c>
      <c r="CS1555" s="416">
        <v>0</v>
      </c>
      <c r="CT1555" s="416">
        <v>0</v>
      </c>
      <c r="CU1555" s="416">
        <v>0</v>
      </c>
      <c r="CV1555" s="416">
        <v>0</v>
      </c>
      <c r="CW1555" s="416">
        <v>0</v>
      </c>
      <c r="CX1555" s="416">
        <v>0</v>
      </c>
      <c r="CY1555" s="416">
        <v>50</v>
      </c>
      <c r="CZ1555" s="416">
        <v>121</v>
      </c>
      <c r="DA1555" s="416">
        <v>42</v>
      </c>
      <c r="DB1555" s="416">
        <v>41</v>
      </c>
      <c r="DC1555" s="416">
        <v>26</v>
      </c>
      <c r="DD1555" s="416">
        <v>5</v>
      </c>
      <c r="DE1555" s="416">
        <v>2</v>
      </c>
      <c r="DF1555" s="416">
        <v>4</v>
      </c>
      <c r="DG1555" s="416">
        <v>1</v>
      </c>
      <c r="DH1555" s="416">
        <v>242</v>
      </c>
      <c r="DI1555" s="416">
        <v>0</v>
      </c>
      <c r="DJ1555" s="416">
        <v>0</v>
      </c>
      <c r="DK1555" s="416">
        <v>0</v>
      </c>
      <c r="DL1555" s="416">
        <v>0</v>
      </c>
      <c r="DM1555" s="416">
        <v>0</v>
      </c>
      <c r="DN1555" s="416">
        <v>0</v>
      </c>
      <c r="DO1555" s="416">
        <v>0</v>
      </c>
      <c r="DP1555" s="416">
        <v>0</v>
      </c>
      <c r="DQ1555" s="416">
        <v>0</v>
      </c>
      <c r="DR1555" s="416">
        <v>0</v>
      </c>
      <c r="DS1555" s="416">
        <v>121</v>
      </c>
      <c r="DT1555" s="416">
        <v>42</v>
      </c>
      <c r="DU1555" s="416">
        <v>41</v>
      </c>
      <c r="DV1555" s="416">
        <v>26</v>
      </c>
      <c r="DW1555" s="416">
        <v>5</v>
      </c>
      <c r="DX1555" s="416">
        <v>2</v>
      </c>
      <c r="DY1555" s="416">
        <v>4</v>
      </c>
      <c r="DZ1555" s="416">
        <v>1</v>
      </c>
      <c r="EA1555" s="416">
        <v>242</v>
      </c>
      <c r="EB1555" s="416">
        <v>0</v>
      </c>
      <c r="EC1555" s="416">
        <v>216</v>
      </c>
      <c r="ED1555" s="416">
        <v>168</v>
      </c>
      <c r="EE1555" s="416">
        <v>137</v>
      </c>
      <c r="EF1555" s="416">
        <v>92</v>
      </c>
      <c r="EG1555" s="416">
        <v>62</v>
      </c>
      <c r="EH1555" s="416">
        <v>18</v>
      </c>
      <c r="EI1555" s="416">
        <v>15</v>
      </c>
      <c r="EJ1555" s="416">
        <v>5</v>
      </c>
      <c r="EK1555" s="416">
        <v>713</v>
      </c>
      <c r="EL1555" s="416">
        <v>10</v>
      </c>
      <c r="EM1555" s="416">
        <v>3</v>
      </c>
      <c r="EN1555" s="416">
        <v>7</v>
      </c>
      <c r="EO1555" s="416">
        <v>3</v>
      </c>
      <c r="EP1555" s="416">
        <v>2</v>
      </c>
      <c r="EQ1555" s="416">
        <v>0</v>
      </c>
      <c r="ER1555" s="416">
        <v>0</v>
      </c>
      <c r="ES1555" s="416">
        <v>0</v>
      </c>
      <c r="ET1555" s="416">
        <v>0</v>
      </c>
      <c r="EU1555" s="416">
        <v>15</v>
      </c>
      <c r="EV1555" s="416">
        <v>50</v>
      </c>
      <c r="EW1555" s="416">
        <v>0</v>
      </c>
      <c r="EX1555" s="416">
        <v>0</v>
      </c>
      <c r="EY1555" s="416">
        <v>0</v>
      </c>
      <c r="EZ1555" s="416">
        <v>0</v>
      </c>
      <c r="FA1555" s="416">
        <v>0</v>
      </c>
      <c r="FB1555" s="416">
        <v>0</v>
      </c>
      <c r="FC1555" s="416">
        <v>0</v>
      </c>
      <c r="FD1555" s="416">
        <v>0</v>
      </c>
      <c r="FE1555" s="416">
        <v>0</v>
      </c>
      <c r="FF1555" s="416">
        <v>100</v>
      </c>
      <c r="FG1555" s="416">
        <v>0</v>
      </c>
      <c r="FH1555" s="416">
        <v>0</v>
      </c>
      <c r="FI1555" s="416">
        <v>0</v>
      </c>
      <c r="FJ1555" s="416">
        <v>0</v>
      </c>
      <c r="FK1555" s="416">
        <v>0</v>
      </c>
      <c r="FL1555" s="416">
        <v>0</v>
      </c>
      <c r="FM1555" s="416">
        <v>0</v>
      </c>
      <c r="FN1555" s="416">
        <v>0</v>
      </c>
      <c r="FO1555" s="416">
        <v>0</v>
      </c>
      <c r="FP1555" s="416">
        <v>0</v>
      </c>
      <c r="FQ1555" s="416">
        <v>0</v>
      </c>
      <c r="FR1555" s="416">
        <v>0</v>
      </c>
      <c r="FS1555" s="416">
        <v>0</v>
      </c>
      <c r="FT1555" s="416">
        <v>0</v>
      </c>
      <c r="FU1555" s="416">
        <v>0</v>
      </c>
      <c r="FV1555" s="416">
        <v>0</v>
      </c>
      <c r="FW1555" s="416">
        <v>0</v>
      </c>
      <c r="FX1555" s="416">
        <v>0</v>
      </c>
      <c r="FY1555" s="416">
        <v>0</v>
      </c>
      <c r="FZ1555" s="416">
        <v>219</v>
      </c>
      <c r="GA1555" s="416">
        <v>175</v>
      </c>
      <c r="GB1555" s="416">
        <v>140</v>
      </c>
      <c r="GC1555" s="416">
        <v>94</v>
      </c>
      <c r="GD1555" s="416">
        <v>62</v>
      </c>
      <c r="GE1555" s="416">
        <v>18</v>
      </c>
      <c r="GF1555" s="416">
        <v>15</v>
      </c>
      <c r="GG1555" s="416">
        <v>5</v>
      </c>
      <c r="GH1555" s="416">
        <v>728</v>
      </c>
    </row>
    <row r="1556" spans="1:190" x14ac:dyDescent="0.2">
      <c r="A1556" s="150" t="s">
        <v>536</v>
      </c>
      <c r="B1556" s="151" t="s">
        <v>282</v>
      </c>
      <c r="C1556" s="152" t="s">
        <v>283</v>
      </c>
      <c r="D1556" s="404" t="s">
        <v>535</v>
      </c>
      <c r="E1556" s="416">
        <v>0</v>
      </c>
      <c r="F1556" s="416">
        <v>3818</v>
      </c>
      <c r="G1556" s="416">
        <v>1600</v>
      </c>
      <c r="H1556" s="416">
        <v>1142</v>
      </c>
      <c r="I1556" s="416">
        <v>634</v>
      </c>
      <c r="J1556" s="416">
        <v>257</v>
      </c>
      <c r="K1556" s="416">
        <v>111</v>
      </c>
      <c r="L1556" s="416">
        <v>86</v>
      </c>
      <c r="M1556" s="416">
        <v>25</v>
      </c>
      <c r="N1556" s="416">
        <v>7673</v>
      </c>
      <c r="O1556" s="416">
        <v>10</v>
      </c>
      <c r="P1556" s="416">
        <v>0</v>
      </c>
      <c r="Q1556" s="416">
        <v>0</v>
      </c>
      <c r="R1556" s="416">
        <v>0</v>
      </c>
      <c r="S1556" s="416">
        <v>0</v>
      </c>
      <c r="T1556" s="416">
        <v>0</v>
      </c>
      <c r="U1556" s="416">
        <v>0</v>
      </c>
      <c r="V1556" s="416">
        <v>0</v>
      </c>
      <c r="W1556" s="416">
        <v>0</v>
      </c>
      <c r="X1556" s="416">
        <v>0</v>
      </c>
      <c r="Y1556" s="416">
        <v>25</v>
      </c>
      <c r="Z1556" s="416">
        <v>0</v>
      </c>
      <c r="AA1556" s="416">
        <v>0</v>
      </c>
      <c r="AB1556" s="416">
        <v>0</v>
      </c>
      <c r="AC1556" s="416">
        <v>0</v>
      </c>
      <c r="AD1556" s="416">
        <v>0</v>
      </c>
      <c r="AE1556" s="416">
        <v>0</v>
      </c>
      <c r="AF1556" s="416">
        <v>0</v>
      </c>
      <c r="AG1556" s="416">
        <v>0</v>
      </c>
      <c r="AH1556" s="416">
        <v>0</v>
      </c>
      <c r="AI1556" s="416">
        <v>50</v>
      </c>
      <c r="AJ1556" s="416">
        <v>0</v>
      </c>
      <c r="AK1556" s="416">
        <v>0</v>
      </c>
      <c r="AL1556" s="416">
        <v>0</v>
      </c>
      <c r="AM1556" s="416">
        <v>0</v>
      </c>
      <c r="AN1556" s="416">
        <v>0</v>
      </c>
      <c r="AO1556" s="416">
        <v>0</v>
      </c>
      <c r="AP1556" s="416">
        <v>0</v>
      </c>
      <c r="AQ1556" s="416">
        <v>0</v>
      </c>
      <c r="AR1556" s="416">
        <v>0</v>
      </c>
      <c r="AS1556" s="416">
        <v>100</v>
      </c>
      <c r="AT1556" s="416">
        <v>0</v>
      </c>
      <c r="AU1556" s="416">
        <v>0</v>
      </c>
      <c r="AV1556" s="416">
        <v>0</v>
      </c>
      <c r="AW1556" s="416">
        <v>0</v>
      </c>
      <c r="AX1556" s="416">
        <v>0</v>
      </c>
      <c r="AY1556" s="416">
        <v>0</v>
      </c>
      <c r="AZ1556" s="416">
        <v>0</v>
      </c>
      <c r="BA1556" s="416">
        <v>0</v>
      </c>
      <c r="BB1556" s="416">
        <v>0</v>
      </c>
      <c r="BC1556" s="416">
        <v>0</v>
      </c>
      <c r="BD1556" s="416">
        <v>0</v>
      </c>
      <c r="BE1556" s="416">
        <v>0</v>
      </c>
      <c r="BF1556" s="416">
        <v>0</v>
      </c>
      <c r="BG1556" s="416">
        <v>0</v>
      </c>
      <c r="BH1556" s="416">
        <v>0</v>
      </c>
      <c r="BI1556" s="416">
        <v>0</v>
      </c>
      <c r="BJ1556" s="416">
        <v>0</v>
      </c>
      <c r="BK1556" s="416">
        <v>0</v>
      </c>
      <c r="BL1556" s="416">
        <v>0</v>
      </c>
      <c r="BM1556" s="416">
        <v>0</v>
      </c>
      <c r="BN1556" s="416">
        <v>0</v>
      </c>
      <c r="BO1556" s="416">
        <v>0</v>
      </c>
      <c r="BP1556" s="416">
        <v>0</v>
      </c>
      <c r="BQ1556" s="416">
        <v>0</v>
      </c>
      <c r="BR1556" s="416">
        <v>0</v>
      </c>
      <c r="BS1556" s="416">
        <v>0</v>
      </c>
      <c r="BT1556" s="416">
        <v>0</v>
      </c>
      <c r="BU1556" s="416">
        <v>0</v>
      </c>
      <c r="BV1556" s="416">
        <v>3818</v>
      </c>
      <c r="BW1556" s="416">
        <v>1600</v>
      </c>
      <c r="BX1556" s="416">
        <v>1142</v>
      </c>
      <c r="BY1556" s="416">
        <v>634</v>
      </c>
      <c r="BZ1556" s="416">
        <v>257</v>
      </c>
      <c r="CA1556" s="416">
        <v>111</v>
      </c>
      <c r="CB1556" s="416">
        <v>86</v>
      </c>
      <c r="CC1556" s="416">
        <v>25</v>
      </c>
      <c r="CD1556" s="416">
        <v>7673</v>
      </c>
      <c r="CE1556" s="416">
        <v>10</v>
      </c>
      <c r="CF1556" s="416">
        <v>0</v>
      </c>
      <c r="CG1556" s="416">
        <v>0</v>
      </c>
      <c r="CH1556" s="416">
        <v>0</v>
      </c>
      <c r="CI1556" s="416">
        <v>0</v>
      </c>
      <c r="CJ1556" s="416">
        <v>0</v>
      </c>
      <c r="CK1556" s="416">
        <v>0</v>
      </c>
      <c r="CL1556" s="416">
        <v>0</v>
      </c>
      <c r="CM1556" s="416">
        <v>0</v>
      </c>
      <c r="CN1556" s="416">
        <v>0</v>
      </c>
      <c r="CO1556" s="416">
        <v>25</v>
      </c>
      <c r="CP1556" s="416">
        <v>0</v>
      </c>
      <c r="CQ1556" s="416">
        <v>0</v>
      </c>
      <c r="CR1556" s="416">
        <v>0</v>
      </c>
      <c r="CS1556" s="416">
        <v>0</v>
      </c>
      <c r="CT1556" s="416">
        <v>0</v>
      </c>
      <c r="CU1556" s="416">
        <v>0</v>
      </c>
      <c r="CV1556" s="416">
        <v>0</v>
      </c>
      <c r="CW1556" s="416">
        <v>0</v>
      </c>
      <c r="CX1556" s="416">
        <v>0</v>
      </c>
      <c r="CY1556" s="416">
        <v>50</v>
      </c>
      <c r="CZ1556" s="416">
        <v>460</v>
      </c>
      <c r="DA1556" s="416">
        <v>171</v>
      </c>
      <c r="DB1556" s="416">
        <v>128</v>
      </c>
      <c r="DC1556" s="416">
        <v>67</v>
      </c>
      <c r="DD1556" s="416">
        <v>36</v>
      </c>
      <c r="DE1556" s="416">
        <v>21</v>
      </c>
      <c r="DF1556" s="416">
        <v>13</v>
      </c>
      <c r="DG1556" s="416">
        <v>9</v>
      </c>
      <c r="DH1556" s="416">
        <v>905</v>
      </c>
      <c r="DI1556" s="416">
        <v>0</v>
      </c>
      <c r="DJ1556" s="416">
        <v>0</v>
      </c>
      <c r="DK1556" s="416">
        <v>0</v>
      </c>
      <c r="DL1556" s="416">
        <v>0</v>
      </c>
      <c r="DM1556" s="416">
        <v>0</v>
      </c>
      <c r="DN1556" s="416">
        <v>0</v>
      </c>
      <c r="DO1556" s="416">
        <v>0</v>
      </c>
      <c r="DP1556" s="416">
        <v>0</v>
      </c>
      <c r="DQ1556" s="416">
        <v>0</v>
      </c>
      <c r="DR1556" s="416">
        <v>0</v>
      </c>
      <c r="DS1556" s="416">
        <v>460</v>
      </c>
      <c r="DT1556" s="416">
        <v>171</v>
      </c>
      <c r="DU1556" s="416">
        <v>128</v>
      </c>
      <c r="DV1556" s="416">
        <v>67</v>
      </c>
      <c r="DW1556" s="416">
        <v>36</v>
      </c>
      <c r="DX1556" s="416">
        <v>21</v>
      </c>
      <c r="DY1556" s="416">
        <v>13</v>
      </c>
      <c r="DZ1556" s="416">
        <v>9</v>
      </c>
      <c r="EA1556" s="416">
        <v>905</v>
      </c>
      <c r="EB1556" s="416">
        <v>0</v>
      </c>
      <c r="EC1556" s="416">
        <v>674</v>
      </c>
      <c r="ED1556" s="416">
        <v>458</v>
      </c>
      <c r="EE1556" s="416">
        <v>389</v>
      </c>
      <c r="EF1556" s="416">
        <v>273</v>
      </c>
      <c r="EG1556" s="416">
        <v>123</v>
      </c>
      <c r="EH1556" s="416">
        <v>58</v>
      </c>
      <c r="EI1556" s="416">
        <v>40</v>
      </c>
      <c r="EJ1556" s="416">
        <v>10</v>
      </c>
      <c r="EK1556" s="416">
        <v>2025</v>
      </c>
      <c r="EL1556" s="416">
        <v>10</v>
      </c>
      <c r="EM1556" s="416">
        <v>0</v>
      </c>
      <c r="EN1556" s="416">
        <v>0</v>
      </c>
      <c r="EO1556" s="416">
        <v>0</v>
      </c>
      <c r="EP1556" s="416">
        <v>0</v>
      </c>
      <c r="EQ1556" s="416">
        <v>0</v>
      </c>
      <c r="ER1556" s="416">
        <v>0</v>
      </c>
      <c r="ES1556" s="416">
        <v>0</v>
      </c>
      <c r="ET1556" s="416">
        <v>0</v>
      </c>
      <c r="EU1556" s="416">
        <v>0</v>
      </c>
      <c r="EV1556" s="416">
        <v>50</v>
      </c>
      <c r="EW1556" s="416">
        <v>4</v>
      </c>
      <c r="EX1556" s="416">
        <v>6</v>
      </c>
      <c r="EY1556" s="416">
        <v>3</v>
      </c>
      <c r="EZ1556" s="416">
        <v>0</v>
      </c>
      <c r="FA1556" s="416">
        <v>0</v>
      </c>
      <c r="FB1556" s="416">
        <v>0</v>
      </c>
      <c r="FC1556" s="416">
        <v>0</v>
      </c>
      <c r="FD1556" s="416">
        <v>0</v>
      </c>
      <c r="FE1556" s="416">
        <v>13</v>
      </c>
      <c r="FF1556" s="416">
        <v>100</v>
      </c>
      <c r="FG1556" s="416">
        <v>0</v>
      </c>
      <c r="FH1556" s="416">
        <v>0</v>
      </c>
      <c r="FI1556" s="416">
        <v>0</v>
      </c>
      <c r="FJ1556" s="416">
        <v>0</v>
      </c>
      <c r="FK1556" s="416">
        <v>0</v>
      </c>
      <c r="FL1556" s="416">
        <v>0</v>
      </c>
      <c r="FM1556" s="416">
        <v>0</v>
      </c>
      <c r="FN1556" s="416">
        <v>0</v>
      </c>
      <c r="FO1556" s="416">
        <v>0</v>
      </c>
      <c r="FP1556" s="416">
        <v>0</v>
      </c>
      <c r="FQ1556" s="416">
        <v>0</v>
      </c>
      <c r="FR1556" s="416">
        <v>0</v>
      </c>
      <c r="FS1556" s="416">
        <v>0</v>
      </c>
      <c r="FT1556" s="416">
        <v>0</v>
      </c>
      <c r="FU1556" s="416">
        <v>0</v>
      </c>
      <c r="FV1556" s="416">
        <v>0</v>
      </c>
      <c r="FW1556" s="416">
        <v>0</v>
      </c>
      <c r="FX1556" s="416">
        <v>0</v>
      </c>
      <c r="FY1556" s="416">
        <v>0</v>
      </c>
      <c r="FZ1556" s="416">
        <v>678</v>
      </c>
      <c r="GA1556" s="416">
        <v>464</v>
      </c>
      <c r="GB1556" s="416">
        <v>392</v>
      </c>
      <c r="GC1556" s="416">
        <v>273</v>
      </c>
      <c r="GD1556" s="416">
        <v>123</v>
      </c>
      <c r="GE1556" s="416">
        <v>58</v>
      </c>
      <c r="GF1556" s="416">
        <v>40</v>
      </c>
      <c r="GG1556" s="416">
        <v>10</v>
      </c>
      <c r="GH1556" s="416">
        <v>2038</v>
      </c>
    </row>
    <row r="1557" spans="1:190" x14ac:dyDescent="0.2">
      <c r="A1557" s="150" t="s">
        <v>537</v>
      </c>
      <c r="B1557" s="151" t="s">
        <v>284</v>
      </c>
      <c r="C1557" s="152" t="s">
        <v>279</v>
      </c>
      <c r="D1557" s="404" t="s">
        <v>308</v>
      </c>
      <c r="E1557" s="416">
        <v>0</v>
      </c>
      <c r="F1557" s="416">
        <v>1550</v>
      </c>
      <c r="G1557" s="416">
        <v>472</v>
      </c>
      <c r="H1557" s="416">
        <v>271</v>
      </c>
      <c r="I1557" s="416">
        <v>107</v>
      </c>
      <c r="J1557" s="416">
        <v>38</v>
      </c>
      <c r="K1557" s="416">
        <v>20</v>
      </c>
      <c r="L1557" s="416">
        <v>11</v>
      </c>
      <c r="M1557" s="416">
        <v>0</v>
      </c>
      <c r="N1557" s="416">
        <v>2469</v>
      </c>
      <c r="O1557" s="416">
        <v>10</v>
      </c>
      <c r="P1557" s="416">
        <v>0</v>
      </c>
      <c r="Q1557" s="416">
        <v>0</v>
      </c>
      <c r="R1557" s="416">
        <v>0</v>
      </c>
      <c r="S1557" s="416">
        <v>0</v>
      </c>
      <c r="T1557" s="416">
        <v>0</v>
      </c>
      <c r="U1557" s="416">
        <v>0</v>
      </c>
      <c r="V1557" s="416">
        <v>0</v>
      </c>
      <c r="W1557" s="416">
        <v>0</v>
      </c>
      <c r="X1557" s="416">
        <v>0</v>
      </c>
      <c r="Y1557" s="416">
        <v>25</v>
      </c>
      <c r="Z1557" s="416">
        <v>0</v>
      </c>
      <c r="AA1557" s="416">
        <v>0</v>
      </c>
      <c r="AB1557" s="416">
        <v>0</v>
      </c>
      <c r="AC1557" s="416">
        <v>0</v>
      </c>
      <c r="AD1557" s="416">
        <v>0</v>
      </c>
      <c r="AE1557" s="416">
        <v>0</v>
      </c>
      <c r="AF1557" s="416">
        <v>0</v>
      </c>
      <c r="AG1557" s="416">
        <v>0</v>
      </c>
      <c r="AH1557" s="416">
        <v>0</v>
      </c>
      <c r="AI1557" s="416">
        <v>50</v>
      </c>
      <c r="AJ1557" s="416">
        <v>0</v>
      </c>
      <c r="AK1557" s="416">
        <v>0</v>
      </c>
      <c r="AL1557" s="416">
        <v>0</v>
      </c>
      <c r="AM1557" s="416">
        <v>0</v>
      </c>
      <c r="AN1557" s="416">
        <v>0</v>
      </c>
      <c r="AO1557" s="416">
        <v>0</v>
      </c>
      <c r="AP1557" s="416">
        <v>0</v>
      </c>
      <c r="AQ1557" s="416">
        <v>0</v>
      </c>
      <c r="AR1557" s="416">
        <v>0</v>
      </c>
      <c r="AS1557" s="416">
        <v>100</v>
      </c>
      <c r="AT1557" s="416">
        <v>177</v>
      </c>
      <c r="AU1557" s="416">
        <v>30</v>
      </c>
      <c r="AV1557" s="416">
        <v>17</v>
      </c>
      <c r="AW1557" s="416">
        <v>5</v>
      </c>
      <c r="AX1557" s="416">
        <v>5</v>
      </c>
      <c r="AY1557" s="416">
        <v>0</v>
      </c>
      <c r="AZ1557" s="416">
        <v>0</v>
      </c>
      <c r="BA1557" s="416">
        <v>0</v>
      </c>
      <c r="BB1557" s="416">
        <v>234</v>
      </c>
      <c r="BC1557" s="416">
        <v>0</v>
      </c>
      <c r="BD1557" s="416">
        <v>0</v>
      </c>
      <c r="BE1557" s="416">
        <v>0</v>
      </c>
      <c r="BF1557" s="416">
        <v>0</v>
      </c>
      <c r="BG1557" s="416">
        <v>0</v>
      </c>
      <c r="BH1557" s="416">
        <v>0</v>
      </c>
      <c r="BI1557" s="416">
        <v>0</v>
      </c>
      <c r="BJ1557" s="416">
        <v>0</v>
      </c>
      <c r="BK1557" s="416">
        <v>0</v>
      </c>
      <c r="BL1557" s="416">
        <v>0</v>
      </c>
      <c r="BM1557" s="416">
        <v>177</v>
      </c>
      <c r="BN1557" s="416">
        <v>30</v>
      </c>
      <c r="BO1557" s="416">
        <v>17</v>
      </c>
      <c r="BP1557" s="416">
        <v>5</v>
      </c>
      <c r="BQ1557" s="416">
        <v>5</v>
      </c>
      <c r="BR1557" s="416">
        <v>0</v>
      </c>
      <c r="BS1557" s="416">
        <v>0</v>
      </c>
      <c r="BT1557" s="416">
        <v>0</v>
      </c>
      <c r="BU1557" s="416">
        <v>234</v>
      </c>
      <c r="BV1557" s="416">
        <v>1727</v>
      </c>
      <c r="BW1557" s="416">
        <v>502</v>
      </c>
      <c r="BX1557" s="416">
        <v>288</v>
      </c>
      <c r="BY1557" s="416">
        <v>112</v>
      </c>
      <c r="BZ1557" s="416">
        <v>43</v>
      </c>
      <c r="CA1557" s="416">
        <v>20</v>
      </c>
      <c r="CB1557" s="416">
        <v>11</v>
      </c>
      <c r="CC1557" s="416">
        <v>0</v>
      </c>
      <c r="CD1557" s="416">
        <v>2703</v>
      </c>
      <c r="CE1557" s="416">
        <v>10</v>
      </c>
      <c r="CF1557" s="416">
        <v>0</v>
      </c>
      <c r="CG1557" s="416">
        <v>0</v>
      </c>
      <c r="CH1557" s="416">
        <v>0</v>
      </c>
      <c r="CI1557" s="416">
        <v>0</v>
      </c>
      <c r="CJ1557" s="416">
        <v>0</v>
      </c>
      <c r="CK1557" s="416">
        <v>0</v>
      </c>
      <c r="CL1557" s="416">
        <v>0</v>
      </c>
      <c r="CM1557" s="416">
        <v>0</v>
      </c>
      <c r="CN1557" s="416">
        <v>0</v>
      </c>
      <c r="CO1557" s="416">
        <v>25</v>
      </c>
      <c r="CP1557" s="416">
        <v>0</v>
      </c>
      <c r="CQ1557" s="416">
        <v>0</v>
      </c>
      <c r="CR1557" s="416">
        <v>0</v>
      </c>
      <c r="CS1557" s="416">
        <v>0</v>
      </c>
      <c r="CT1557" s="416">
        <v>0</v>
      </c>
      <c r="CU1557" s="416">
        <v>0</v>
      </c>
      <c r="CV1557" s="416">
        <v>0</v>
      </c>
      <c r="CW1557" s="416">
        <v>0</v>
      </c>
      <c r="CX1557" s="416">
        <v>0</v>
      </c>
      <c r="CY1557" s="416">
        <v>50</v>
      </c>
      <c r="CZ1557" s="416">
        <v>223</v>
      </c>
      <c r="DA1557" s="416">
        <v>77</v>
      </c>
      <c r="DB1557" s="416">
        <v>36</v>
      </c>
      <c r="DC1557" s="416">
        <v>18</v>
      </c>
      <c r="DD1557" s="416">
        <v>8</v>
      </c>
      <c r="DE1557" s="416">
        <v>5</v>
      </c>
      <c r="DF1557" s="416">
        <v>2</v>
      </c>
      <c r="DG1557" s="416">
        <v>1</v>
      </c>
      <c r="DH1557" s="416">
        <v>370</v>
      </c>
      <c r="DI1557" s="416">
        <v>0</v>
      </c>
      <c r="DJ1557" s="416">
        <v>0</v>
      </c>
      <c r="DK1557" s="416">
        <v>0</v>
      </c>
      <c r="DL1557" s="416">
        <v>0</v>
      </c>
      <c r="DM1557" s="416">
        <v>0</v>
      </c>
      <c r="DN1557" s="416">
        <v>0</v>
      </c>
      <c r="DO1557" s="416">
        <v>0</v>
      </c>
      <c r="DP1557" s="416">
        <v>0</v>
      </c>
      <c r="DQ1557" s="416">
        <v>0</v>
      </c>
      <c r="DR1557" s="416">
        <v>0</v>
      </c>
      <c r="DS1557" s="416">
        <v>223</v>
      </c>
      <c r="DT1557" s="416">
        <v>77</v>
      </c>
      <c r="DU1557" s="416">
        <v>36</v>
      </c>
      <c r="DV1557" s="416">
        <v>18</v>
      </c>
      <c r="DW1557" s="416">
        <v>8</v>
      </c>
      <c r="DX1557" s="416">
        <v>5</v>
      </c>
      <c r="DY1557" s="416">
        <v>2</v>
      </c>
      <c r="DZ1557" s="416">
        <v>1</v>
      </c>
      <c r="EA1557" s="416">
        <v>370</v>
      </c>
      <c r="EB1557" s="416">
        <v>0</v>
      </c>
      <c r="EC1557" s="416">
        <v>519</v>
      </c>
      <c r="ED1557" s="416">
        <v>222</v>
      </c>
      <c r="EE1557" s="416">
        <v>94</v>
      </c>
      <c r="EF1557" s="416">
        <v>55</v>
      </c>
      <c r="EG1557" s="416">
        <v>26</v>
      </c>
      <c r="EH1557" s="416">
        <v>6</v>
      </c>
      <c r="EI1557" s="416">
        <v>2</v>
      </c>
      <c r="EJ1557" s="416">
        <v>0</v>
      </c>
      <c r="EK1557" s="416">
        <v>924</v>
      </c>
      <c r="EL1557" s="416">
        <v>10</v>
      </c>
      <c r="EM1557" s="416">
        <v>0</v>
      </c>
      <c r="EN1557" s="416">
        <v>0</v>
      </c>
      <c r="EO1557" s="416">
        <v>0</v>
      </c>
      <c r="EP1557" s="416">
        <v>0</v>
      </c>
      <c r="EQ1557" s="416">
        <v>0</v>
      </c>
      <c r="ER1557" s="416">
        <v>0</v>
      </c>
      <c r="ES1557" s="416">
        <v>0</v>
      </c>
      <c r="ET1557" s="416">
        <v>0</v>
      </c>
      <c r="EU1557" s="416">
        <v>0</v>
      </c>
      <c r="EV1557" s="416">
        <v>50</v>
      </c>
      <c r="EW1557" s="416">
        <v>0</v>
      </c>
      <c r="EX1557" s="416">
        <v>0</v>
      </c>
      <c r="EY1557" s="416">
        <v>0</v>
      </c>
      <c r="EZ1557" s="416">
        <v>0</v>
      </c>
      <c r="FA1557" s="416">
        <v>0</v>
      </c>
      <c r="FB1557" s="416">
        <v>0</v>
      </c>
      <c r="FC1557" s="416">
        <v>0</v>
      </c>
      <c r="FD1557" s="416">
        <v>0</v>
      </c>
      <c r="FE1557" s="416">
        <v>0</v>
      </c>
      <c r="FF1557" s="416">
        <v>100</v>
      </c>
      <c r="FG1557" s="416">
        <v>0</v>
      </c>
      <c r="FH1557" s="416">
        <v>0</v>
      </c>
      <c r="FI1557" s="416">
        <v>0</v>
      </c>
      <c r="FJ1557" s="416">
        <v>0</v>
      </c>
      <c r="FK1557" s="416">
        <v>0</v>
      </c>
      <c r="FL1557" s="416">
        <v>0</v>
      </c>
      <c r="FM1557" s="416">
        <v>0</v>
      </c>
      <c r="FN1557" s="416">
        <v>0</v>
      </c>
      <c r="FO1557" s="416">
        <v>0</v>
      </c>
      <c r="FP1557" s="416">
        <v>0</v>
      </c>
      <c r="FQ1557" s="416">
        <v>0</v>
      </c>
      <c r="FR1557" s="416">
        <v>0</v>
      </c>
      <c r="FS1557" s="416">
        <v>0</v>
      </c>
      <c r="FT1557" s="416">
        <v>0</v>
      </c>
      <c r="FU1557" s="416">
        <v>0</v>
      </c>
      <c r="FV1557" s="416">
        <v>0</v>
      </c>
      <c r="FW1557" s="416">
        <v>0</v>
      </c>
      <c r="FX1557" s="416">
        <v>0</v>
      </c>
      <c r="FY1557" s="416">
        <v>0</v>
      </c>
      <c r="FZ1557" s="416">
        <v>519</v>
      </c>
      <c r="GA1557" s="416">
        <v>222</v>
      </c>
      <c r="GB1557" s="416">
        <v>94</v>
      </c>
      <c r="GC1557" s="416">
        <v>55</v>
      </c>
      <c r="GD1557" s="416">
        <v>26</v>
      </c>
      <c r="GE1557" s="416">
        <v>6</v>
      </c>
      <c r="GF1557" s="416">
        <v>2</v>
      </c>
      <c r="GG1557" s="416">
        <v>0</v>
      </c>
      <c r="GH1557" s="416">
        <v>924</v>
      </c>
    </row>
    <row r="1558" spans="1:190" x14ac:dyDescent="0.2">
      <c r="A1558" s="150" t="s">
        <v>539</v>
      </c>
      <c r="B1558" s="151" t="s">
        <v>276</v>
      </c>
      <c r="C1558" s="152" t="s">
        <v>277</v>
      </c>
      <c r="D1558" s="404" t="s">
        <v>538</v>
      </c>
      <c r="E1558" s="416">
        <v>0</v>
      </c>
      <c r="F1558" s="416">
        <v>79</v>
      </c>
      <c r="G1558" s="416">
        <v>102</v>
      </c>
      <c r="H1558" s="416">
        <v>123</v>
      </c>
      <c r="I1558" s="416">
        <v>59</v>
      </c>
      <c r="J1558" s="416">
        <v>50</v>
      </c>
      <c r="K1558" s="416">
        <v>27</v>
      </c>
      <c r="L1558" s="416">
        <v>20</v>
      </c>
      <c r="M1558" s="416">
        <v>3</v>
      </c>
      <c r="N1558" s="416">
        <v>463</v>
      </c>
      <c r="O1558" s="416">
        <v>10</v>
      </c>
      <c r="P1558" s="416">
        <v>0</v>
      </c>
      <c r="Q1558" s="416">
        <v>0</v>
      </c>
      <c r="R1558" s="416">
        <v>0</v>
      </c>
      <c r="S1558" s="416">
        <v>0</v>
      </c>
      <c r="T1558" s="416">
        <v>0</v>
      </c>
      <c r="U1558" s="416">
        <v>0</v>
      </c>
      <c r="V1558" s="416">
        <v>0</v>
      </c>
      <c r="W1558" s="416">
        <v>0</v>
      </c>
      <c r="X1558" s="416">
        <v>0</v>
      </c>
      <c r="Y1558" s="416">
        <v>25</v>
      </c>
      <c r="Z1558" s="416">
        <v>0</v>
      </c>
      <c r="AA1558" s="416">
        <v>0</v>
      </c>
      <c r="AB1558" s="416">
        <v>0</v>
      </c>
      <c r="AC1558" s="416">
        <v>0</v>
      </c>
      <c r="AD1558" s="416">
        <v>0</v>
      </c>
      <c r="AE1558" s="416">
        <v>0</v>
      </c>
      <c r="AF1558" s="416">
        <v>0</v>
      </c>
      <c r="AG1558" s="416">
        <v>0</v>
      </c>
      <c r="AH1558" s="416">
        <v>0</v>
      </c>
      <c r="AI1558" s="416">
        <v>50</v>
      </c>
      <c r="AJ1558" s="416">
        <v>24</v>
      </c>
      <c r="AK1558" s="416">
        <v>7</v>
      </c>
      <c r="AL1558" s="416">
        <v>12</v>
      </c>
      <c r="AM1558" s="416">
        <v>15</v>
      </c>
      <c r="AN1558" s="416">
        <v>7</v>
      </c>
      <c r="AO1558" s="416">
        <v>4</v>
      </c>
      <c r="AP1558" s="416">
        <v>8</v>
      </c>
      <c r="AQ1558" s="416">
        <v>0</v>
      </c>
      <c r="AR1558" s="416">
        <v>77</v>
      </c>
      <c r="AS1558" s="416">
        <v>100</v>
      </c>
      <c r="AT1558" s="416">
        <v>22</v>
      </c>
      <c r="AU1558" s="416">
        <v>31</v>
      </c>
      <c r="AV1558" s="416">
        <v>33</v>
      </c>
      <c r="AW1558" s="416">
        <v>18</v>
      </c>
      <c r="AX1558" s="416">
        <v>4</v>
      </c>
      <c r="AY1558" s="416">
        <v>1</v>
      </c>
      <c r="AZ1558" s="416">
        <v>5</v>
      </c>
      <c r="BA1558" s="416">
        <v>0</v>
      </c>
      <c r="BB1558" s="416">
        <v>114</v>
      </c>
      <c r="BC1558" s="416">
        <v>0</v>
      </c>
      <c r="BD1558" s="416">
        <v>0</v>
      </c>
      <c r="BE1558" s="416">
        <v>0</v>
      </c>
      <c r="BF1558" s="416">
        <v>0</v>
      </c>
      <c r="BG1558" s="416">
        <v>0</v>
      </c>
      <c r="BH1558" s="416">
        <v>0</v>
      </c>
      <c r="BI1558" s="416">
        <v>0</v>
      </c>
      <c r="BJ1558" s="416">
        <v>0</v>
      </c>
      <c r="BK1558" s="416">
        <v>0</v>
      </c>
      <c r="BL1558" s="416">
        <v>0</v>
      </c>
      <c r="BM1558" s="416">
        <v>46</v>
      </c>
      <c r="BN1558" s="416">
        <v>38</v>
      </c>
      <c r="BO1558" s="416">
        <v>45</v>
      </c>
      <c r="BP1558" s="416">
        <v>33</v>
      </c>
      <c r="BQ1558" s="416">
        <v>11</v>
      </c>
      <c r="BR1558" s="416">
        <v>5</v>
      </c>
      <c r="BS1558" s="416">
        <v>13</v>
      </c>
      <c r="BT1558" s="416">
        <v>0</v>
      </c>
      <c r="BU1558" s="416">
        <v>191</v>
      </c>
      <c r="BV1558" s="416">
        <v>125</v>
      </c>
      <c r="BW1558" s="416">
        <v>140</v>
      </c>
      <c r="BX1558" s="416">
        <v>168</v>
      </c>
      <c r="BY1558" s="416">
        <v>92</v>
      </c>
      <c r="BZ1558" s="416">
        <v>61</v>
      </c>
      <c r="CA1558" s="416">
        <v>32</v>
      </c>
      <c r="CB1558" s="416">
        <v>33</v>
      </c>
      <c r="CC1558" s="416">
        <v>3</v>
      </c>
      <c r="CD1558" s="416">
        <v>654</v>
      </c>
      <c r="CE1558" s="416">
        <v>10</v>
      </c>
      <c r="CF1558" s="416">
        <v>0</v>
      </c>
      <c r="CG1558" s="416">
        <v>0</v>
      </c>
      <c r="CH1558" s="416">
        <v>0</v>
      </c>
      <c r="CI1558" s="416">
        <v>0</v>
      </c>
      <c r="CJ1558" s="416">
        <v>0</v>
      </c>
      <c r="CK1558" s="416">
        <v>0</v>
      </c>
      <c r="CL1558" s="416">
        <v>0</v>
      </c>
      <c r="CM1558" s="416">
        <v>0</v>
      </c>
      <c r="CN1558" s="416">
        <v>0</v>
      </c>
      <c r="CO1558" s="416">
        <v>25</v>
      </c>
      <c r="CP1558" s="416">
        <v>0</v>
      </c>
      <c r="CQ1558" s="416">
        <v>0</v>
      </c>
      <c r="CR1558" s="416">
        <v>0</v>
      </c>
      <c r="CS1558" s="416">
        <v>0</v>
      </c>
      <c r="CT1558" s="416">
        <v>0</v>
      </c>
      <c r="CU1558" s="416">
        <v>0</v>
      </c>
      <c r="CV1558" s="416">
        <v>0</v>
      </c>
      <c r="CW1558" s="416">
        <v>0</v>
      </c>
      <c r="CX1558" s="416">
        <v>0</v>
      </c>
      <c r="CY1558" s="416">
        <v>50</v>
      </c>
      <c r="CZ1558" s="416">
        <v>15</v>
      </c>
      <c r="DA1558" s="416">
        <v>9</v>
      </c>
      <c r="DB1558" s="416">
        <v>11</v>
      </c>
      <c r="DC1558" s="416">
        <v>12</v>
      </c>
      <c r="DD1558" s="416">
        <v>3</v>
      </c>
      <c r="DE1558" s="416">
        <v>2</v>
      </c>
      <c r="DF1558" s="416">
        <v>2</v>
      </c>
      <c r="DG1558" s="416">
        <v>0</v>
      </c>
      <c r="DH1558" s="416">
        <v>54</v>
      </c>
      <c r="DI1558" s="416">
        <v>0</v>
      </c>
      <c r="DJ1558" s="416">
        <v>0</v>
      </c>
      <c r="DK1558" s="416">
        <v>0</v>
      </c>
      <c r="DL1558" s="416">
        <v>0</v>
      </c>
      <c r="DM1558" s="416">
        <v>0</v>
      </c>
      <c r="DN1558" s="416">
        <v>0</v>
      </c>
      <c r="DO1558" s="416">
        <v>0</v>
      </c>
      <c r="DP1558" s="416">
        <v>0</v>
      </c>
      <c r="DQ1558" s="416">
        <v>0</v>
      </c>
      <c r="DR1558" s="416">
        <v>0</v>
      </c>
      <c r="DS1558" s="416">
        <v>15</v>
      </c>
      <c r="DT1558" s="416">
        <v>9</v>
      </c>
      <c r="DU1558" s="416">
        <v>11</v>
      </c>
      <c r="DV1558" s="416">
        <v>12</v>
      </c>
      <c r="DW1558" s="416">
        <v>3</v>
      </c>
      <c r="DX1558" s="416">
        <v>2</v>
      </c>
      <c r="DY1558" s="416">
        <v>2</v>
      </c>
      <c r="DZ1558" s="416">
        <v>0</v>
      </c>
      <c r="EA1558" s="416">
        <v>54</v>
      </c>
      <c r="EB1558" s="416">
        <v>0</v>
      </c>
      <c r="EC1558" s="416">
        <v>30</v>
      </c>
      <c r="ED1558" s="416">
        <v>47</v>
      </c>
      <c r="EE1558" s="416">
        <v>84</v>
      </c>
      <c r="EF1558" s="416">
        <v>83</v>
      </c>
      <c r="EG1558" s="416">
        <v>48</v>
      </c>
      <c r="EH1558" s="416">
        <v>22</v>
      </c>
      <c r="EI1558" s="416">
        <v>21</v>
      </c>
      <c r="EJ1558" s="416">
        <v>5</v>
      </c>
      <c r="EK1558" s="416">
        <v>340</v>
      </c>
      <c r="EL1558" s="416">
        <v>10</v>
      </c>
      <c r="EM1558" s="416">
        <v>0</v>
      </c>
      <c r="EN1558" s="416">
        <v>0</v>
      </c>
      <c r="EO1558" s="416">
        <v>0</v>
      </c>
      <c r="EP1558" s="416">
        <v>0</v>
      </c>
      <c r="EQ1558" s="416">
        <v>0</v>
      </c>
      <c r="ER1558" s="416">
        <v>0</v>
      </c>
      <c r="ES1558" s="416">
        <v>0</v>
      </c>
      <c r="ET1558" s="416">
        <v>0</v>
      </c>
      <c r="EU1558" s="416">
        <v>0</v>
      </c>
      <c r="EV1558" s="416">
        <v>50</v>
      </c>
      <c r="EW1558" s="416">
        <v>0</v>
      </c>
      <c r="EX1558" s="416">
        <v>0</v>
      </c>
      <c r="EY1558" s="416">
        <v>0</v>
      </c>
      <c r="EZ1558" s="416">
        <v>0</v>
      </c>
      <c r="FA1558" s="416">
        <v>0</v>
      </c>
      <c r="FB1558" s="416">
        <v>0</v>
      </c>
      <c r="FC1558" s="416">
        <v>0</v>
      </c>
      <c r="FD1558" s="416">
        <v>0</v>
      </c>
      <c r="FE1558" s="416">
        <v>0</v>
      </c>
      <c r="FF1558" s="416">
        <v>100</v>
      </c>
      <c r="FG1558" s="416">
        <v>0</v>
      </c>
      <c r="FH1558" s="416">
        <v>0</v>
      </c>
      <c r="FI1558" s="416">
        <v>0</v>
      </c>
      <c r="FJ1558" s="416">
        <v>0</v>
      </c>
      <c r="FK1558" s="416">
        <v>0</v>
      </c>
      <c r="FL1558" s="416">
        <v>0</v>
      </c>
      <c r="FM1558" s="416">
        <v>0</v>
      </c>
      <c r="FN1558" s="416">
        <v>0</v>
      </c>
      <c r="FO1558" s="416">
        <v>0</v>
      </c>
      <c r="FP1558" s="416">
        <v>0</v>
      </c>
      <c r="FQ1558" s="416">
        <v>0</v>
      </c>
      <c r="FR1558" s="416">
        <v>0</v>
      </c>
      <c r="FS1558" s="416">
        <v>0</v>
      </c>
      <c r="FT1558" s="416">
        <v>0</v>
      </c>
      <c r="FU1558" s="416">
        <v>0</v>
      </c>
      <c r="FV1558" s="416">
        <v>0</v>
      </c>
      <c r="FW1558" s="416">
        <v>0</v>
      </c>
      <c r="FX1558" s="416">
        <v>0</v>
      </c>
      <c r="FY1558" s="416">
        <v>0</v>
      </c>
      <c r="FZ1558" s="416">
        <v>30</v>
      </c>
      <c r="GA1558" s="416">
        <v>47</v>
      </c>
      <c r="GB1558" s="416">
        <v>84</v>
      </c>
      <c r="GC1558" s="416">
        <v>83</v>
      </c>
      <c r="GD1558" s="416">
        <v>48</v>
      </c>
      <c r="GE1558" s="416">
        <v>22</v>
      </c>
      <c r="GF1558" s="416">
        <v>21</v>
      </c>
      <c r="GG1558" s="416">
        <v>5</v>
      </c>
      <c r="GH1558" s="416">
        <v>340</v>
      </c>
    </row>
    <row r="1559" spans="1:190" x14ac:dyDescent="0.2">
      <c r="A1559" s="150" t="s">
        <v>541</v>
      </c>
      <c r="B1559" s="151" t="s">
        <v>292</v>
      </c>
      <c r="C1559" s="152" t="s">
        <v>128</v>
      </c>
      <c r="D1559" s="404" t="s">
        <v>540</v>
      </c>
      <c r="E1559" s="416">
        <v>0</v>
      </c>
      <c r="F1559" s="416">
        <v>129</v>
      </c>
      <c r="G1559" s="416">
        <v>456</v>
      </c>
      <c r="H1559" s="416">
        <v>372</v>
      </c>
      <c r="I1559" s="416">
        <v>200</v>
      </c>
      <c r="J1559" s="416">
        <v>74</v>
      </c>
      <c r="K1559" s="416">
        <v>20</v>
      </c>
      <c r="L1559" s="416">
        <v>9</v>
      </c>
      <c r="M1559" s="416">
        <v>2</v>
      </c>
      <c r="N1559" s="416">
        <v>1262</v>
      </c>
      <c r="O1559" s="416">
        <v>10</v>
      </c>
      <c r="P1559" s="416">
        <v>0</v>
      </c>
      <c r="Q1559" s="416">
        <v>0</v>
      </c>
      <c r="R1559" s="416">
        <v>0</v>
      </c>
      <c r="S1559" s="416">
        <v>0</v>
      </c>
      <c r="T1559" s="416">
        <v>0</v>
      </c>
      <c r="U1559" s="416">
        <v>0</v>
      </c>
      <c r="V1559" s="416">
        <v>0</v>
      </c>
      <c r="W1559" s="416">
        <v>0</v>
      </c>
      <c r="X1559" s="416">
        <v>0</v>
      </c>
      <c r="Y1559" s="416">
        <v>25</v>
      </c>
      <c r="Z1559" s="416">
        <v>0</v>
      </c>
      <c r="AA1559" s="416">
        <v>0</v>
      </c>
      <c r="AB1559" s="416">
        <v>0</v>
      </c>
      <c r="AC1559" s="416">
        <v>0</v>
      </c>
      <c r="AD1559" s="416">
        <v>0</v>
      </c>
      <c r="AE1559" s="416">
        <v>0</v>
      </c>
      <c r="AF1559" s="416">
        <v>0</v>
      </c>
      <c r="AG1559" s="416">
        <v>0</v>
      </c>
      <c r="AH1559" s="416">
        <v>0</v>
      </c>
      <c r="AI1559" s="416">
        <v>50</v>
      </c>
      <c r="AJ1559" s="416">
        <v>0</v>
      </c>
      <c r="AK1559" s="416">
        <v>0</v>
      </c>
      <c r="AL1559" s="416">
        <v>0</v>
      </c>
      <c r="AM1559" s="416">
        <v>0</v>
      </c>
      <c r="AN1559" s="416">
        <v>0</v>
      </c>
      <c r="AO1559" s="416">
        <v>0</v>
      </c>
      <c r="AP1559" s="416">
        <v>0</v>
      </c>
      <c r="AQ1559" s="416">
        <v>0</v>
      </c>
      <c r="AR1559" s="416">
        <v>0</v>
      </c>
      <c r="AS1559" s="416">
        <v>100</v>
      </c>
      <c r="AT1559" s="416">
        <v>19</v>
      </c>
      <c r="AU1559" s="416">
        <v>60</v>
      </c>
      <c r="AV1559" s="416">
        <v>61</v>
      </c>
      <c r="AW1559" s="416">
        <v>26</v>
      </c>
      <c r="AX1559" s="416">
        <v>3</v>
      </c>
      <c r="AY1559" s="416">
        <v>1</v>
      </c>
      <c r="AZ1559" s="416">
        <v>2</v>
      </c>
      <c r="BA1559" s="416">
        <v>0</v>
      </c>
      <c r="BB1559" s="416">
        <v>172</v>
      </c>
      <c r="BC1559" s="416">
        <v>0</v>
      </c>
      <c r="BD1559" s="416">
        <v>0</v>
      </c>
      <c r="BE1559" s="416">
        <v>0</v>
      </c>
      <c r="BF1559" s="416">
        <v>0</v>
      </c>
      <c r="BG1559" s="416">
        <v>0</v>
      </c>
      <c r="BH1559" s="416">
        <v>0</v>
      </c>
      <c r="BI1559" s="416">
        <v>0</v>
      </c>
      <c r="BJ1559" s="416">
        <v>0</v>
      </c>
      <c r="BK1559" s="416">
        <v>0</v>
      </c>
      <c r="BL1559" s="416">
        <v>0</v>
      </c>
      <c r="BM1559" s="416">
        <v>19</v>
      </c>
      <c r="BN1559" s="416">
        <v>60</v>
      </c>
      <c r="BO1559" s="416">
        <v>61</v>
      </c>
      <c r="BP1559" s="416">
        <v>26</v>
      </c>
      <c r="BQ1559" s="416">
        <v>3</v>
      </c>
      <c r="BR1559" s="416">
        <v>1</v>
      </c>
      <c r="BS1559" s="416">
        <v>2</v>
      </c>
      <c r="BT1559" s="416">
        <v>0</v>
      </c>
      <c r="BU1559" s="416">
        <v>172</v>
      </c>
      <c r="BV1559" s="416">
        <v>148</v>
      </c>
      <c r="BW1559" s="416">
        <v>516</v>
      </c>
      <c r="BX1559" s="416">
        <v>433</v>
      </c>
      <c r="BY1559" s="416">
        <v>226</v>
      </c>
      <c r="BZ1559" s="416">
        <v>77</v>
      </c>
      <c r="CA1559" s="416">
        <v>21</v>
      </c>
      <c r="CB1559" s="416">
        <v>11</v>
      </c>
      <c r="CC1559" s="416">
        <v>2</v>
      </c>
      <c r="CD1559" s="416">
        <v>1434</v>
      </c>
      <c r="CE1559" s="416">
        <v>10</v>
      </c>
      <c r="CF1559" s="416">
        <v>0</v>
      </c>
      <c r="CG1559" s="416">
        <v>0</v>
      </c>
      <c r="CH1559" s="416">
        <v>0</v>
      </c>
      <c r="CI1559" s="416">
        <v>0</v>
      </c>
      <c r="CJ1559" s="416">
        <v>0</v>
      </c>
      <c r="CK1559" s="416">
        <v>0</v>
      </c>
      <c r="CL1559" s="416">
        <v>0</v>
      </c>
      <c r="CM1559" s="416">
        <v>0</v>
      </c>
      <c r="CN1559" s="416">
        <v>0</v>
      </c>
      <c r="CO1559" s="416">
        <v>25</v>
      </c>
      <c r="CP1559" s="416">
        <v>0</v>
      </c>
      <c r="CQ1559" s="416">
        <v>0</v>
      </c>
      <c r="CR1559" s="416">
        <v>0</v>
      </c>
      <c r="CS1559" s="416">
        <v>0</v>
      </c>
      <c r="CT1559" s="416">
        <v>0</v>
      </c>
      <c r="CU1559" s="416">
        <v>0</v>
      </c>
      <c r="CV1559" s="416">
        <v>0</v>
      </c>
      <c r="CW1559" s="416">
        <v>0</v>
      </c>
      <c r="CX1559" s="416">
        <v>0</v>
      </c>
      <c r="CY1559" s="416">
        <v>50</v>
      </c>
      <c r="CZ1559" s="416">
        <v>39</v>
      </c>
      <c r="DA1559" s="416">
        <v>53</v>
      </c>
      <c r="DB1559" s="416">
        <v>39</v>
      </c>
      <c r="DC1559" s="416">
        <v>22</v>
      </c>
      <c r="DD1559" s="416">
        <v>9</v>
      </c>
      <c r="DE1559" s="416">
        <v>3</v>
      </c>
      <c r="DF1559" s="416">
        <v>1</v>
      </c>
      <c r="DG1559" s="416">
        <v>1</v>
      </c>
      <c r="DH1559" s="416">
        <v>167</v>
      </c>
      <c r="DI1559" s="416">
        <v>0</v>
      </c>
      <c r="DJ1559" s="416">
        <v>0</v>
      </c>
      <c r="DK1559" s="416">
        <v>0</v>
      </c>
      <c r="DL1559" s="416">
        <v>0</v>
      </c>
      <c r="DM1559" s="416">
        <v>0</v>
      </c>
      <c r="DN1559" s="416">
        <v>0</v>
      </c>
      <c r="DO1559" s="416">
        <v>0</v>
      </c>
      <c r="DP1559" s="416">
        <v>0</v>
      </c>
      <c r="DQ1559" s="416">
        <v>0</v>
      </c>
      <c r="DR1559" s="416">
        <v>0</v>
      </c>
      <c r="DS1559" s="416">
        <v>39</v>
      </c>
      <c r="DT1559" s="416">
        <v>53</v>
      </c>
      <c r="DU1559" s="416">
        <v>39</v>
      </c>
      <c r="DV1559" s="416">
        <v>22</v>
      </c>
      <c r="DW1559" s="416">
        <v>9</v>
      </c>
      <c r="DX1559" s="416">
        <v>3</v>
      </c>
      <c r="DY1559" s="416">
        <v>1</v>
      </c>
      <c r="DZ1559" s="416">
        <v>1</v>
      </c>
      <c r="EA1559" s="416">
        <v>167</v>
      </c>
      <c r="EB1559" s="416">
        <v>0</v>
      </c>
      <c r="EC1559" s="416">
        <v>19</v>
      </c>
      <c r="ED1559" s="416">
        <v>107</v>
      </c>
      <c r="EE1559" s="416">
        <v>143</v>
      </c>
      <c r="EF1559" s="416">
        <v>59</v>
      </c>
      <c r="EG1559" s="416">
        <v>15</v>
      </c>
      <c r="EH1559" s="416">
        <v>1</v>
      </c>
      <c r="EI1559" s="416">
        <v>4</v>
      </c>
      <c r="EJ1559" s="416">
        <v>0</v>
      </c>
      <c r="EK1559" s="416">
        <v>348</v>
      </c>
      <c r="EL1559" s="416">
        <v>10</v>
      </c>
      <c r="EM1559" s="416">
        <v>0</v>
      </c>
      <c r="EN1559" s="416">
        <v>0</v>
      </c>
      <c r="EO1559" s="416">
        <v>0</v>
      </c>
      <c r="EP1559" s="416">
        <v>0</v>
      </c>
      <c r="EQ1559" s="416">
        <v>0</v>
      </c>
      <c r="ER1559" s="416">
        <v>0</v>
      </c>
      <c r="ES1559" s="416">
        <v>0</v>
      </c>
      <c r="ET1559" s="416">
        <v>0</v>
      </c>
      <c r="EU1559" s="416">
        <v>0</v>
      </c>
      <c r="EV1559" s="416">
        <v>50</v>
      </c>
      <c r="EW1559" s="416">
        <v>0</v>
      </c>
      <c r="EX1559" s="416">
        <v>0</v>
      </c>
      <c r="EY1559" s="416">
        <v>0</v>
      </c>
      <c r="EZ1559" s="416">
        <v>1</v>
      </c>
      <c r="FA1559" s="416">
        <v>0</v>
      </c>
      <c r="FB1559" s="416">
        <v>0</v>
      </c>
      <c r="FC1559" s="416">
        <v>0</v>
      </c>
      <c r="FD1559" s="416">
        <v>0</v>
      </c>
      <c r="FE1559" s="416">
        <v>1</v>
      </c>
      <c r="FF1559" s="416">
        <v>100</v>
      </c>
      <c r="FG1559" s="416">
        <v>0</v>
      </c>
      <c r="FH1559" s="416">
        <v>0</v>
      </c>
      <c r="FI1559" s="416">
        <v>0</v>
      </c>
      <c r="FJ1559" s="416">
        <v>0</v>
      </c>
      <c r="FK1559" s="416">
        <v>0</v>
      </c>
      <c r="FL1559" s="416">
        <v>0</v>
      </c>
      <c r="FM1559" s="416">
        <v>0</v>
      </c>
      <c r="FN1559" s="416">
        <v>0</v>
      </c>
      <c r="FO1559" s="416">
        <v>0</v>
      </c>
      <c r="FP1559" s="416">
        <v>0</v>
      </c>
      <c r="FQ1559" s="416">
        <v>0</v>
      </c>
      <c r="FR1559" s="416">
        <v>0</v>
      </c>
      <c r="FS1559" s="416">
        <v>0</v>
      </c>
      <c r="FT1559" s="416">
        <v>0</v>
      </c>
      <c r="FU1559" s="416">
        <v>0</v>
      </c>
      <c r="FV1559" s="416">
        <v>0</v>
      </c>
      <c r="FW1559" s="416">
        <v>0</v>
      </c>
      <c r="FX1559" s="416">
        <v>0</v>
      </c>
      <c r="FY1559" s="416">
        <v>0</v>
      </c>
      <c r="FZ1559" s="416">
        <v>19</v>
      </c>
      <c r="GA1559" s="416">
        <v>107</v>
      </c>
      <c r="GB1559" s="416">
        <v>143</v>
      </c>
      <c r="GC1559" s="416">
        <v>60</v>
      </c>
      <c r="GD1559" s="416">
        <v>15</v>
      </c>
      <c r="GE1559" s="416">
        <v>1</v>
      </c>
      <c r="GF1559" s="416">
        <v>4</v>
      </c>
      <c r="GG1559" s="416">
        <v>0</v>
      </c>
      <c r="GH1559" s="416">
        <v>349</v>
      </c>
    </row>
    <row r="1560" spans="1:190" x14ac:dyDescent="0.2">
      <c r="A1560" s="150" t="s">
        <v>543</v>
      </c>
      <c r="B1560" s="151" t="s">
        <v>276</v>
      </c>
      <c r="C1560" s="152" t="s">
        <v>286</v>
      </c>
      <c r="D1560" s="404" t="s">
        <v>542</v>
      </c>
      <c r="E1560" s="416">
        <v>0</v>
      </c>
      <c r="F1560" s="416">
        <v>76</v>
      </c>
      <c r="G1560" s="416">
        <v>91</v>
      </c>
      <c r="H1560" s="416">
        <v>74</v>
      </c>
      <c r="I1560" s="416">
        <v>40</v>
      </c>
      <c r="J1560" s="416">
        <v>33</v>
      </c>
      <c r="K1560" s="416">
        <v>22</v>
      </c>
      <c r="L1560" s="416">
        <v>24</v>
      </c>
      <c r="M1560" s="416">
        <v>5</v>
      </c>
      <c r="N1560" s="416">
        <v>365</v>
      </c>
      <c r="O1560" s="416">
        <v>10</v>
      </c>
      <c r="P1560" s="416">
        <v>0</v>
      </c>
      <c r="Q1560" s="416">
        <v>0</v>
      </c>
      <c r="R1560" s="416">
        <v>0</v>
      </c>
      <c r="S1560" s="416">
        <v>0</v>
      </c>
      <c r="T1560" s="416">
        <v>0</v>
      </c>
      <c r="U1560" s="416">
        <v>0</v>
      </c>
      <c r="V1560" s="416">
        <v>0</v>
      </c>
      <c r="W1560" s="416">
        <v>0</v>
      </c>
      <c r="X1560" s="416">
        <v>0</v>
      </c>
      <c r="Y1560" s="416">
        <v>25</v>
      </c>
      <c r="Z1560" s="416">
        <v>0</v>
      </c>
      <c r="AA1560" s="416">
        <v>0</v>
      </c>
      <c r="AB1560" s="416">
        <v>0</v>
      </c>
      <c r="AC1560" s="416">
        <v>0</v>
      </c>
      <c r="AD1560" s="416">
        <v>0</v>
      </c>
      <c r="AE1560" s="416">
        <v>0</v>
      </c>
      <c r="AF1560" s="416">
        <v>0</v>
      </c>
      <c r="AG1560" s="416">
        <v>0</v>
      </c>
      <c r="AH1560" s="416">
        <v>0</v>
      </c>
      <c r="AI1560" s="416">
        <v>50</v>
      </c>
      <c r="AJ1560" s="416">
        <v>1</v>
      </c>
      <c r="AK1560" s="416">
        <v>3</v>
      </c>
      <c r="AL1560" s="416">
        <v>3</v>
      </c>
      <c r="AM1560" s="416">
        <v>7</v>
      </c>
      <c r="AN1560" s="416">
        <v>2</v>
      </c>
      <c r="AO1560" s="416">
        <v>0</v>
      </c>
      <c r="AP1560" s="416">
        <v>4</v>
      </c>
      <c r="AQ1560" s="416">
        <v>1</v>
      </c>
      <c r="AR1560" s="416">
        <v>21</v>
      </c>
      <c r="AS1560" s="416">
        <v>100</v>
      </c>
      <c r="AT1560" s="416">
        <v>37</v>
      </c>
      <c r="AU1560" s="416">
        <v>54</v>
      </c>
      <c r="AV1560" s="416">
        <v>47</v>
      </c>
      <c r="AW1560" s="416">
        <v>16</v>
      </c>
      <c r="AX1560" s="416">
        <v>12</v>
      </c>
      <c r="AY1560" s="416">
        <v>10</v>
      </c>
      <c r="AZ1560" s="416">
        <v>6</v>
      </c>
      <c r="BA1560" s="416">
        <v>1</v>
      </c>
      <c r="BB1560" s="416">
        <v>183</v>
      </c>
      <c r="BC1560" s="416">
        <v>0</v>
      </c>
      <c r="BD1560" s="416">
        <v>0</v>
      </c>
      <c r="BE1560" s="416">
        <v>0</v>
      </c>
      <c r="BF1560" s="416">
        <v>0</v>
      </c>
      <c r="BG1560" s="416">
        <v>0</v>
      </c>
      <c r="BH1560" s="416">
        <v>0</v>
      </c>
      <c r="BI1560" s="416">
        <v>0</v>
      </c>
      <c r="BJ1560" s="416">
        <v>0</v>
      </c>
      <c r="BK1560" s="416">
        <v>0</v>
      </c>
      <c r="BL1560" s="416">
        <v>0</v>
      </c>
      <c r="BM1560" s="416">
        <v>38</v>
      </c>
      <c r="BN1560" s="416">
        <v>57</v>
      </c>
      <c r="BO1560" s="416">
        <v>50</v>
      </c>
      <c r="BP1560" s="416">
        <v>23</v>
      </c>
      <c r="BQ1560" s="416">
        <v>14</v>
      </c>
      <c r="BR1560" s="416">
        <v>10</v>
      </c>
      <c r="BS1560" s="416">
        <v>10</v>
      </c>
      <c r="BT1560" s="416">
        <v>2</v>
      </c>
      <c r="BU1560" s="416">
        <v>204</v>
      </c>
      <c r="BV1560" s="416">
        <v>114</v>
      </c>
      <c r="BW1560" s="416">
        <v>148</v>
      </c>
      <c r="BX1560" s="416">
        <v>124</v>
      </c>
      <c r="BY1560" s="416">
        <v>63</v>
      </c>
      <c r="BZ1560" s="416">
        <v>47</v>
      </c>
      <c r="CA1560" s="416">
        <v>32</v>
      </c>
      <c r="CB1560" s="416">
        <v>34</v>
      </c>
      <c r="CC1560" s="416">
        <v>7</v>
      </c>
      <c r="CD1560" s="416">
        <v>569</v>
      </c>
      <c r="CE1560" s="416">
        <v>10</v>
      </c>
      <c r="CF1560" s="416">
        <v>0</v>
      </c>
      <c r="CG1560" s="416">
        <v>0</v>
      </c>
      <c r="CH1560" s="416">
        <v>0</v>
      </c>
      <c r="CI1560" s="416">
        <v>0</v>
      </c>
      <c r="CJ1560" s="416">
        <v>0</v>
      </c>
      <c r="CK1560" s="416">
        <v>0</v>
      </c>
      <c r="CL1560" s="416">
        <v>0</v>
      </c>
      <c r="CM1560" s="416">
        <v>0</v>
      </c>
      <c r="CN1560" s="416">
        <v>0</v>
      </c>
      <c r="CO1560" s="416">
        <v>25</v>
      </c>
      <c r="CP1560" s="416">
        <v>0</v>
      </c>
      <c r="CQ1560" s="416">
        <v>0</v>
      </c>
      <c r="CR1560" s="416">
        <v>0</v>
      </c>
      <c r="CS1560" s="416">
        <v>0</v>
      </c>
      <c r="CT1560" s="416">
        <v>0</v>
      </c>
      <c r="CU1560" s="416">
        <v>0</v>
      </c>
      <c r="CV1560" s="416">
        <v>0</v>
      </c>
      <c r="CW1560" s="416">
        <v>0</v>
      </c>
      <c r="CX1560" s="416">
        <v>0</v>
      </c>
      <c r="CY1560" s="416">
        <v>50</v>
      </c>
      <c r="CZ1560" s="416">
        <v>24</v>
      </c>
      <c r="DA1560" s="416">
        <v>26</v>
      </c>
      <c r="DB1560" s="416">
        <v>16</v>
      </c>
      <c r="DC1560" s="416">
        <v>17</v>
      </c>
      <c r="DD1560" s="416">
        <v>8</v>
      </c>
      <c r="DE1560" s="416">
        <v>2</v>
      </c>
      <c r="DF1560" s="416">
        <v>5</v>
      </c>
      <c r="DG1560" s="416">
        <v>2</v>
      </c>
      <c r="DH1560" s="416">
        <v>100</v>
      </c>
      <c r="DI1560" s="416">
        <v>0</v>
      </c>
      <c r="DJ1560" s="416">
        <v>0</v>
      </c>
      <c r="DK1560" s="416">
        <v>0</v>
      </c>
      <c r="DL1560" s="416">
        <v>0</v>
      </c>
      <c r="DM1560" s="416">
        <v>0</v>
      </c>
      <c r="DN1560" s="416">
        <v>0</v>
      </c>
      <c r="DO1560" s="416">
        <v>0</v>
      </c>
      <c r="DP1560" s="416">
        <v>0</v>
      </c>
      <c r="DQ1560" s="416">
        <v>0</v>
      </c>
      <c r="DR1560" s="416">
        <v>0</v>
      </c>
      <c r="DS1560" s="416">
        <v>24</v>
      </c>
      <c r="DT1560" s="416">
        <v>26</v>
      </c>
      <c r="DU1560" s="416">
        <v>16</v>
      </c>
      <c r="DV1560" s="416">
        <v>17</v>
      </c>
      <c r="DW1560" s="416">
        <v>8</v>
      </c>
      <c r="DX1560" s="416">
        <v>2</v>
      </c>
      <c r="DY1560" s="416">
        <v>5</v>
      </c>
      <c r="DZ1560" s="416">
        <v>2</v>
      </c>
      <c r="EA1560" s="416">
        <v>100</v>
      </c>
      <c r="EB1560" s="416">
        <v>0</v>
      </c>
      <c r="EC1560" s="416">
        <v>10</v>
      </c>
      <c r="ED1560" s="416">
        <v>27</v>
      </c>
      <c r="EE1560" s="416">
        <v>11</v>
      </c>
      <c r="EF1560" s="416">
        <v>7</v>
      </c>
      <c r="EG1560" s="416">
        <v>7</v>
      </c>
      <c r="EH1560" s="416">
        <v>4</v>
      </c>
      <c r="EI1560" s="416">
        <v>4</v>
      </c>
      <c r="EJ1560" s="416">
        <v>2</v>
      </c>
      <c r="EK1560" s="416">
        <v>72</v>
      </c>
      <c r="EL1560" s="416">
        <v>10</v>
      </c>
      <c r="EM1560" s="416">
        <v>0</v>
      </c>
      <c r="EN1560" s="416">
        <v>1</v>
      </c>
      <c r="EO1560" s="416">
        <v>0</v>
      </c>
      <c r="EP1560" s="416">
        <v>0</v>
      </c>
      <c r="EQ1560" s="416">
        <v>0</v>
      </c>
      <c r="ER1560" s="416">
        <v>0</v>
      </c>
      <c r="ES1560" s="416">
        <v>1</v>
      </c>
      <c r="ET1560" s="416">
        <v>0</v>
      </c>
      <c r="EU1560" s="416">
        <v>2</v>
      </c>
      <c r="EV1560" s="416">
        <v>50</v>
      </c>
      <c r="EW1560" s="416">
        <v>0</v>
      </c>
      <c r="EX1560" s="416">
        <v>0</v>
      </c>
      <c r="EY1560" s="416">
        <v>0</v>
      </c>
      <c r="EZ1560" s="416">
        <v>0</v>
      </c>
      <c r="FA1560" s="416">
        <v>0</v>
      </c>
      <c r="FB1560" s="416">
        <v>0</v>
      </c>
      <c r="FC1560" s="416">
        <v>0</v>
      </c>
      <c r="FD1560" s="416">
        <v>0</v>
      </c>
      <c r="FE1560" s="416">
        <v>0</v>
      </c>
      <c r="FF1560" s="416">
        <v>100</v>
      </c>
      <c r="FG1560" s="416">
        <v>0</v>
      </c>
      <c r="FH1560" s="416">
        <v>0</v>
      </c>
      <c r="FI1560" s="416">
        <v>0</v>
      </c>
      <c r="FJ1560" s="416">
        <v>0</v>
      </c>
      <c r="FK1560" s="416">
        <v>0</v>
      </c>
      <c r="FL1560" s="416">
        <v>0</v>
      </c>
      <c r="FM1560" s="416">
        <v>0</v>
      </c>
      <c r="FN1560" s="416">
        <v>0</v>
      </c>
      <c r="FO1560" s="416">
        <v>0</v>
      </c>
      <c r="FP1560" s="416">
        <v>0</v>
      </c>
      <c r="FQ1560" s="416">
        <v>0</v>
      </c>
      <c r="FR1560" s="416">
        <v>0</v>
      </c>
      <c r="FS1560" s="416">
        <v>0</v>
      </c>
      <c r="FT1560" s="416">
        <v>0</v>
      </c>
      <c r="FU1560" s="416">
        <v>0</v>
      </c>
      <c r="FV1560" s="416">
        <v>0</v>
      </c>
      <c r="FW1560" s="416">
        <v>0</v>
      </c>
      <c r="FX1560" s="416">
        <v>0</v>
      </c>
      <c r="FY1560" s="416">
        <v>0</v>
      </c>
      <c r="FZ1560" s="416">
        <v>10</v>
      </c>
      <c r="GA1560" s="416">
        <v>28</v>
      </c>
      <c r="GB1560" s="416">
        <v>11</v>
      </c>
      <c r="GC1560" s="416">
        <v>7</v>
      </c>
      <c r="GD1560" s="416">
        <v>7</v>
      </c>
      <c r="GE1560" s="416">
        <v>4</v>
      </c>
      <c r="GF1560" s="416">
        <v>5</v>
      </c>
      <c r="GG1560" s="416">
        <v>2</v>
      </c>
      <c r="GH1560" s="416">
        <v>74</v>
      </c>
    </row>
    <row r="1561" spans="1:190" x14ac:dyDescent="0.2">
      <c r="A1561" s="150" t="s">
        <v>545</v>
      </c>
      <c r="B1561" s="151" t="s">
        <v>276</v>
      </c>
      <c r="C1561" s="152" t="s">
        <v>279</v>
      </c>
      <c r="D1561" s="404" t="s">
        <v>544</v>
      </c>
      <c r="E1561" s="416">
        <v>0</v>
      </c>
      <c r="F1561" s="416">
        <v>447</v>
      </c>
      <c r="G1561" s="416">
        <v>97</v>
      </c>
      <c r="H1561" s="416">
        <v>36</v>
      </c>
      <c r="I1561" s="416">
        <v>32</v>
      </c>
      <c r="J1561" s="416">
        <v>5</v>
      </c>
      <c r="K1561" s="416">
        <v>6</v>
      </c>
      <c r="L1561" s="416">
        <v>1</v>
      </c>
      <c r="M1561" s="416">
        <v>0</v>
      </c>
      <c r="N1561" s="416">
        <v>624</v>
      </c>
      <c r="O1561" s="416">
        <v>10</v>
      </c>
      <c r="P1561" s="416">
        <v>0</v>
      </c>
      <c r="Q1561" s="416">
        <v>0</v>
      </c>
      <c r="R1561" s="416">
        <v>0</v>
      </c>
      <c r="S1561" s="416">
        <v>0</v>
      </c>
      <c r="T1561" s="416">
        <v>0</v>
      </c>
      <c r="U1561" s="416">
        <v>0</v>
      </c>
      <c r="V1561" s="416">
        <v>0</v>
      </c>
      <c r="W1561" s="416">
        <v>0</v>
      </c>
      <c r="X1561" s="416">
        <v>0</v>
      </c>
      <c r="Y1561" s="416">
        <v>25</v>
      </c>
      <c r="Z1561" s="416">
        <v>13</v>
      </c>
      <c r="AA1561" s="416">
        <v>6</v>
      </c>
      <c r="AB1561" s="416">
        <v>5</v>
      </c>
      <c r="AC1561" s="416">
        <v>0</v>
      </c>
      <c r="AD1561" s="416">
        <v>0</v>
      </c>
      <c r="AE1561" s="416">
        <v>1</v>
      </c>
      <c r="AF1561" s="416">
        <v>1</v>
      </c>
      <c r="AG1561" s="416">
        <v>0</v>
      </c>
      <c r="AH1561" s="416">
        <v>26</v>
      </c>
      <c r="AI1561" s="416">
        <v>50</v>
      </c>
      <c r="AJ1561" s="416">
        <v>0</v>
      </c>
      <c r="AK1561" s="416">
        <v>0</v>
      </c>
      <c r="AL1561" s="416">
        <v>0</v>
      </c>
      <c r="AM1561" s="416">
        <v>0</v>
      </c>
      <c r="AN1561" s="416">
        <v>0</v>
      </c>
      <c r="AO1561" s="416">
        <v>0</v>
      </c>
      <c r="AP1561" s="416">
        <v>0</v>
      </c>
      <c r="AQ1561" s="416">
        <v>0</v>
      </c>
      <c r="AR1561" s="416">
        <v>0</v>
      </c>
      <c r="AS1561" s="416">
        <v>100</v>
      </c>
      <c r="AT1561" s="416">
        <v>264</v>
      </c>
      <c r="AU1561" s="416">
        <v>51</v>
      </c>
      <c r="AV1561" s="416">
        <v>34</v>
      </c>
      <c r="AW1561" s="416">
        <v>18</v>
      </c>
      <c r="AX1561" s="416">
        <v>1</v>
      </c>
      <c r="AY1561" s="416">
        <v>2</v>
      </c>
      <c r="AZ1561" s="416">
        <v>0</v>
      </c>
      <c r="BA1561" s="416">
        <v>0</v>
      </c>
      <c r="BB1561" s="416">
        <v>370</v>
      </c>
      <c r="BC1561" s="416">
        <v>0</v>
      </c>
      <c r="BD1561" s="416">
        <v>0</v>
      </c>
      <c r="BE1561" s="416">
        <v>0</v>
      </c>
      <c r="BF1561" s="416">
        <v>0</v>
      </c>
      <c r="BG1561" s="416">
        <v>0</v>
      </c>
      <c r="BH1561" s="416">
        <v>0</v>
      </c>
      <c r="BI1561" s="416">
        <v>0</v>
      </c>
      <c r="BJ1561" s="416">
        <v>0</v>
      </c>
      <c r="BK1561" s="416">
        <v>0</v>
      </c>
      <c r="BL1561" s="416">
        <v>0</v>
      </c>
      <c r="BM1561" s="416">
        <v>277</v>
      </c>
      <c r="BN1561" s="416">
        <v>57</v>
      </c>
      <c r="BO1561" s="416">
        <v>39</v>
      </c>
      <c r="BP1561" s="416">
        <v>18</v>
      </c>
      <c r="BQ1561" s="416">
        <v>1</v>
      </c>
      <c r="BR1561" s="416">
        <v>3</v>
      </c>
      <c r="BS1561" s="416">
        <v>1</v>
      </c>
      <c r="BT1561" s="416">
        <v>0</v>
      </c>
      <c r="BU1561" s="416">
        <v>396</v>
      </c>
      <c r="BV1561" s="416">
        <v>724</v>
      </c>
      <c r="BW1561" s="416">
        <v>154</v>
      </c>
      <c r="BX1561" s="416">
        <v>75</v>
      </c>
      <c r="BY1561" s="416">
        <v>50</v>
      </c>
      <c r="BZ1561" s="416">
        <v>6</v>
      </c>
      <c r="CA1561" s="416">
        <v>9</v>
      </c>
      <c r="CB1561" s="416">
        <v>2</v>
      </c>
      <c r="CC1561" s="416">
        <v>0</v>
      </c>
      <c r="CD1561" s="416">
        <v>1020</v>
      </c>
      <c r="CE1561" s="416">
        <v>10</v>
      </c>
      <c r="CF1561" s="416">
        <v>0</v>
      </c>
      <c r="CG1561" s="416">
        <v>0</v>
      </c>
      <c r="CH1561" s="416">
        <v>0</v>
      </c>
      <c r="CI1561" s="416">
        <v>0</v>
      </c>
      <c r="CJ1561" s="416">
        <v>0</v>
      </c>
      <c r="CK1561" s="416">
        <v>0</v>
      </c>
      <c r="CL1561" s="416">
        <v>0</v>
      </c>
      <c r="CM1561" s="416">
        <v>0</v>
      </c>
      <c r="CN1561" s="416">
        <v>0</v>
      </c>
      <c r="CO1561" s="416">
        <v>25</v>
      </c>
      <c r="CP1561" s="416">
        <v>0</v>
      </c>
      <c r="CQ1561" s="416">
        <v>0</v>
      </c>
      <c r="CR1561" s="416">
        <v>0</v>
      </c>
      <c r="CS1561" s="416">
        <v>0</v>
      </c>
      <c r="CT1561" s="416">
        <v>0</v>
      </c>
      <c r="CU1561" s="416">
        <v>0</v>
      </c>
      <c r="CV1561" s="416">
        <v>0</v>
      </c>
      <c r="CW1561" s="416">
        <v>0</v>
      </c>
      <c r="CX1561" s="416">
        <v>0</v>
      </c>
      <c r="CY1561" s="416">
        <v>50</v>
      </c>
      <c r="CZ1561" s="416">
        <v>83</v>
      </c>
      <c r="DA1561" s="416">
        <v>13</v>
      </c>
      <c r="DB1561" s="416">
        <v>3</v>
      </c>
      <c r="DC1561" s="416">
        <v>6</v>
      </c>
      <c r="DD1561" s="416">
        <v>0</v>
      </c>
      <c r="DE1561" s="416">
        <v>1</v>
      </c>
      <c r="DF1561" s="416">
        <v>1</v>
      </c>
      <c r="DG1561" s="416">
        <v>0</v>
      </c>
      <c r="DH1561" s="416">
        <v>107</v>
      </c>
      <c r="DI1561" s="416">
        <v>0</v>
      </c>
      <c r="DJ1561" s="416">
        <v>0</v>
      </c>
      <c r="DK1561" s="416">
        <v>0</v>
      </c>
      <c r="DL1561" s="416">
        <v>0</v>
      </c>
      <c r="DM1561" s="416">
        <v>0</v>
      </c>
      <c r="DN1561" s="416">
        <v>0</v>
      </c>
      <c r="DO1561" s="416">
        <v>0</v>
      </c>
      <c r="DP1561" s="416">
        <v>0</v>
      </c>
      <c r="DQ1561" s="416">
        <v>0</v>
      </c>
      <c r="DR1561" s="416">
        <v>0</v>
      </c>
      <c r="DS1561" s="416">
        <v>83</v>
      </c>
      <c r="DT1561" s="416">
        <v>13</v>
      </c>
      <c r="DU1561" s="416">
        <v>3</v>
      </c>
      <c r="DV1561" s="416">
        <v>6</v>
      </c>
      <c r="DW1561" s="416">
        <v>0</v>
      </c>
      <c r="DX1561" s="416">
        <v>1</v>
      </c>
      <c r="DY1561" s="416">
        <v>1</v>
      </c>
      <c r="DZ1561" s="416">
        <v>0</v>
      </c>
      <c r="EA1561" s="416">
        <v>107</v>
      </c>
      <c r="EB1561" s="416">
        <v>0</v>
      </c>
      <c r="EC1561" s="416">
        <v>0</v>
      </c>
      <c r="ED1561" s="416">
        <v>0</v>
      </c>
      <c r="EE1561" s="416">
        <v>0</v>
      </c>
      <c r="EF1561" s="416">
        <v>0</v>
      </c>
      <c r="EG1561" s="416">
        <v>0</v>
      </c>
      <c r="EH1561" s="416">
        <v>0</v>
      </c>
      <c r="EI1561" s="416">
        <v>0</v>
      </c>
      <c r="EJ1561" s="416">
        <v>0</v>
      </c>
      <c r="EK1561" s="416">
        <v>0</v>
      </c>
      <c r="EL1561" s="416">
        <v>10</v>
      </c>
      <c r="EM1561" s="416">
        <v>219</v>
      </c>
      <c r="EN1561" s="416">
        <v>69</v>
      </c>
      <c r="EO1561" s="416">
        <v>39</v>
      </c>
      <c r="EP1561" s="416">
        <v>20</v>
      </c>
      <c r="EQ1561" s="416">
        <v>14</v>
      </c>
      <c r="ER1561" s="416">
        <v>2</v>
      </c>
      <c r="ES1561" s="416">
        <v>3</v>
      </c>
      <c r="ET1561" s="416">
        <v>0</v>
      </c>
      <c r="EU1561" s="416">
        <v>366</v>
      </c>
      <c r="EV1561" s="416">
        <v>50</v>
      </c>
      <c r="EW1561" s="416">
        <v>0</v>
      </c>
      <c r="EX1561" s="416">
        <v>0</v>
      </c>
      <c r="EY1561" s="416">
        <v>0</v>
      </c>
      <c r="EZ1561" s="416">
        <v>0</v>
      </c>
      <c r="FA1561" s="416">
        <v>0</v>
      </c>
      <c r="FB1561" s="416">
        <v>0</v>
      </c>
      <c r="FC1561" s="416">
        <v>0</v>
      </c>
      <c r="FD1561" s="416">
        <v>0</v>
      </c>
      <c r="FE1561" s="416">
        <v>0</v>
      </c>
      <c r="FF1561" s="416">
        <v>100</v>
      </c>
      <c r="FG1561" s="416">
        <v>0</v>
      </c>
      <c r="FH1561" s="416">
        <v>0</v>
      </c>
      <c r="FI1561" s="416">
        <v>0</v>
      </c>
      <c r="FJ1561" s="416">
        <v>0</v>
      </c>
      <c r="FK1561" s="416">
        <v>0</v>
      </c>
      <c r="FL1561" s="416">
        <v>0</v>
      </c>
      <c r="FM1561" s="416">
        <v>0</v>
      </c>
      <c r="FN1561" s="416">
        <v>0</v>
      </c>
      <c r="FO1561" s="416">
        <v>0</v>
      </c>
      <c r="FP1561" s="416">
        <v>0</v>
      </c>
      <c r="FQ1561" s="416">
        <v>0</v>
      </c>
      <c r="FR1561" s="416">
        <v>0</v>
      </c>
      <c r="FS1561" s="416">
        <v>0</v>
      </c>
      <c r="FT1561" s="416">
        <v>0</v>
      </c>
      <c r="FU1561" s="416">
        <v>0</v>
      </c>
      <c r="FV1561" s="416">
        <v>0</v>
      </c>
      <c r="FW1561" s="416">
        <v>0</v>
      </c>
      <c r="FX1561" s="416">
        <v>0</v>
      </c>
      <c r="FY1561" s="416">
        <v>0</v>
      </c>
      <c r="FZ1561" s="416">
        <v>219</v>
      </c>
      <c r="GA1561" s="416">
        <v>69</v>
      </c>
      <c r="GB1561" s="416">
        <v>39</v>
      </c>
      <c r="GC1561" s="416">
        <v>20</v>
      </c>
      <c r="GD1561" s="416">
        <v>14</v>
      </c>
      <c r="GE1561" s="416">
        <v>2</v>
      </c>
      <c r="GF1561" s="416">
        <v>3</v>
      </c>
      <c r="GG1561" s="416">
        <v>0</v>
      </c>
      <c r="GH1561" s="416">
        <v>366</v>
      </c>
    </row>
    <row r="1562" spans="1:190" x14ac:dyDescent="0.2">
      <c r="A1562" s="150" t="s">
        <v>547</v>
      </c>
      <c r="B1562" s="151" t="s">
        <v>282</v>
      </c>
      <c r="C1562" s="152" t="s">
        <v>278</v>
      </c>
      <c r="D1562" s="404" t="s">
        <v>546</v>
      </c>
      <c r="E1562" s="416">
        <v>0</v>
      </c>
      <c r="F1562" s="416">
        <v>2203</v>
      </c>
      <c r="G1562" s="416">
        <v>541</v>
      </c>
      <c r="H1562" s="416">
        <v>357</v>
      </c>
      <c r="I1562" s="416">
        <v>149</v>
      </c>
      <c r="J1562" s="416">
        <v>63</v>
      </c>
      <c r="K1562" s="416">
        <v>30</v>
      </c>
      <c r="L1562" s="416">
        <v>22</v>
      </c>
      <c r="M1562" s="416">
        <v>3</v>
      </c>
      <c r="N1562" s="416">
        <v>3368</v>
      </c>
      <c r="O1562" s="416">
        <v>10</v>
      </c>
      <c r="P1562" s="416">
        <v>0</v>
      </c>
      <c r="Q1562" s="416">
        <v>0</v>
      </c>
      <c r="R1562" s="416">
        <v>0</v>
      </c>
      <c r="S1562" s="416">
        <v>0</v>
      </c>
      <c r="T1562" s="416">
        <v>0</v>
      </c>
      <c r="U1562" s="416">
        <v>0</v>
      </c>
      <c r="V1562" s="416">
        <v>0</v>
      </c>
      <c r="W1562" s="416">
        <v>0</v>
      </c>
      <c r="X1562" s="416">
        <v>0</v>
      </c>
      <c r="Y1562" s="416">
        <v>25</v>
      </c>
      <c r="Z1562" s="416">
        <v>0</v>
      </c>
      <c r="AA1562" s="416">
        <v>0</v>
      </c>
      <c r="AB1562" s="416">
        <v>0</v>
      </c>
      <c r="AC1562" s="416">
        <v>0</v>
      </c>
      <c r="AD1562" s="416">
        <v>0</v>
      </c>
      <c r="AE1562" s="416">
        <v>0</v>
      </c>
      <c r="AF1562" s="416">
        <v>0</v>
      </c>
      <c r="AG1562" s="416">
        <v>0</v>
      </c>
      <c r="AH1562" s="416">
        <v>0</v>
      </c>
      <c r="AI1562" s="416">
        <v>50</v>
      </c>
      <c r="AJ1562" s="416">
        <v>582</v>
      </c>
      <c r="AK1562" s="416">
        <v>119</v>
      </c>
      <c r="AL1562" s="416">
        <v>75</v>
      </c>
      <c r="AM1562" s="416">
        <v>38</v>
      </c>
      <c r="AN1562" s="416">
        <v>10</v>
      </c>
      <c r="AO1562" s="416">
        <v>4</v>
      </c>
      <c r="AP1562" s="416">
        <v>2</v>
      </c>
      <c r="AQ1562" s="416">
        <v>0</v>
      </c>
      <c r="AR1562" s="416">
        <v>830</v>
      </c>
      <c r="AS1562" s="416">
        <v>100</v>
      </c>
      <c r="AT1562" s="416">
        <v>350</v>
      </c>
      <c r="AU1562" s="416">
        <v>115</v>
      </c>
      <c r="AV1562" s="416">
        <v>117</v>
      </c>
      <c r="AW1562" s="416">
        <v>63</v>
      </c>
      <c r="AX1562" s="416">
        <v>18</v>
      </c>
      <c r="AY1562" s="416">
        <v>8</v>
      </c>
      <c r="AZ1562" s="416">
        <v>7</v>
      </c>
      <c r="BA1562" s="416">
        <v>0</v>
      </c>
      <c r="BB1562" s="416">
        <v>678</v>
      </c>
      <c r="BC1562" s="416">
        <v>0</v>
      </c>
      <c r="BD1562" s="416">
        <v>0</v>
      </c>
      <c r="BE1562" s="416">
        <v>0</v>
      </c>
      <c r="BF1562" s="416">
        <v>0</v>
      </c>
      <c r="BG1562" s="416">
        <v>0</v>
      </c>
      <c r="BH1562" s="416">
        <v>0</v>
      </c>
      <c r="BI1562" s="416">
        <v>0</v>
      </c>
      <c r="BJ1562" s="416">
        <v>0</v>
      </c>
      <c r="BK1562" s="416">
        <v>0</v>
      </c>
      <c r="BL1562" s="416">
        <v>0</v>
      </c>
      <c r="BM1562" s="416">
        <v>932</v>
      </c>
      <c r="BN1562" s="416">
        <v>234</v>
      </c>
      <c r="BO1562" s="416">
        <v>192</v>
      </c>
      <c r="BP1562" s="416">
        <v>101</v>
      </c>
      <c r="BQ1562" s="416">
        <v>28</v>
      </c>
      <c r="BR1562" s="416">
        <v>12</v>
      </c>
      <c r="BS1562" s="416">
        <v>9</v>
      </c>
      <c r="BT1562" s="416">
        <v>0</v>
      </c>
      <c r="BU1562" s="416">
        <v>1508</v>
      </c>
      <c r="BV1562" s="416">
        <v>3135</v>
      </c>
      <c r="BW1562" s="416">
        <v>775</v>
      </c>
      <c r="BX1562" s="416">
        <v>549</v>
      </c>
      <c r="BY1562" s="416">
        <v>250</v>
      </c>
      <c r="BZ1562" s="416">
        <v>91</v>
      </c>
      <c r="CA1562" s="416">
        <v>42</v>
      </c>
      <c r="CB1562" s="416">
        <v>31</v>
      </c>
      <c r="CC1562" s="416">
        <v>3</v>
      </c>
      <c r="CD1562" s="416">
        <v>4876</v>
      </c>
      <c r="CE1562" s="416">
        <v>10</v>
      </c>
      <c r="CF1562" s="416">
        <v>0</v>
      </c>
      <c r="CG1562" s="416">
        <v>0</v>
      </c>
      <c r="CH1562" s="416">
        <v>0</v>
      </c>
      <c r="CI1562" s="416">
        <v>0</v>
      </c>
      <c r="CJ1562" s="416">
        <v>0</v>
      </c>
      <c r="CK1562" s="416">
        <v>0</v>
      </c>
      <c r="CL1562" s="416">
        <v>0</v>
      </c>
      <c r="CM1562" s="416">
        <v>0</v>
      </c>
      <c r="CN1562" s="416">
        <v>0</v>
      </c>
      <c r="CO1562" s="416">
        <v>25</v>
      </c>
      <c r="CP1562" s="416">
        <v>0</v>
      </c>
      <c r="CQ1562" s="416">
        <v>0</v>
      </c>
      <c r="CR1562" s="416">
        <v>0</v>
      </c>
      <c r="CS1562" s="416">
        <v>0</v>
      </c>
      <c r="CT1562" s="416">
        <v>0</v>
      </c>
      <c r="CU1562" s="416">
        <v>0</v>
      </c>
      <c r="CV1562" s="416">
        <v>0</v>
      </c>
      <c r="CW1562" s="416">
        <v>0</v>
      </c>
      <c r="CX1562" s="416">
        <v>0</v>
      </c>
      <c r="CY1562" s="416">
        <v>50</v>
      </c>
      <c r="CZ1562" s="416">
        <v>913</v>
      </c>
      <c r="DA1562" s="416">
        <v>88</v>
      </c>
      <c r="DB1562" s="416">
        <v>65</v>
      </c>
      <c r="DC1562" s="416">
        <v>41</v>
      </c>
      <c r="DD1562" s="416">
        <v>13</v>
      </c>
      <c r="DE1562" s="416">
        <v>7</v>
      </c>
      <c r="DF1562" s="416">
        <v>9</v>
      </c>
      <c r="DG1562" s="416">
        <v>4</v>
      </c>
      <c r="DH1562" s="416">
        <v>1140</v>
      </c>
      <c r="DI1562" s="416">
        <v>0</v>
      </c>
      <c r="DJ1562" s="416">
        <v>0</v>
      </c>
      <c r="DK1562" s="416">
        <v>0</v>
      </c>
      <c r="DL1562" s="416">
        <v>0</v>
      </c>
      <c r="DM1562" s="416">
        <v>0</v>
      </c>
      <c r="DN1562" s="416">
        <v>0</v>
      </c>
      <c r="DO1562" s="416">
        <v>0</v>
      </c>
      <c r="DP1562" s="416">
        <v>0</v>
      </c>
      <c r="DQ1562" s="416">
        <v>0</v>
      </c>
      <c r="DR1562" s="416">
        <v>0</v>
      </c>
      <c r="DS1562" s="416">
        <v>913</v>
      </c>
      <c r="DT1562" s="416">
        <v>88</v>
      </c>
      <c r="DU1562" s="416">
        <v>65</v>
      </c>
      <c r="DV1562" s="416">
        <v>41</v>
      </c>
      <c r="DW1562" s="416">
        <v>13</v>
      </c>
      <c r="DX1562" s="416">
        <v>7</v>
      </c>
      <c r="DY1562" s="416">
        <v>9</v>
      </c>
      <c r="DZ1562" s="416">
        <v>4</v>
      </c>
      <c r="EA1562" s="416">
        <v>1140</v>
      </c>
      <c r="EB1562" s="416">
        <v>0</v>
      </c>
      <c r="EC1562" s="416">
        <v>50</v>
      </c>
      <c r="ED1562" s="416">
        <v>37</v>
      </c>
      <c r="EE1562" s="416">
        <v>48</v>
      </c>
      <c r="EF1562" s="416">
        <v>26</v>
      </c>
      <c r="EG1562" s="416">
        <v>21</v>
      </c>
      <c r="EH1562" s="416">
        <v>6</v>
      </c>
      <c r="EI1562" s="416">
        <v>4</v>
      </c>
      <c r="EJ1562" s="416">
        <v>2</v>
      </c>
      <c r="EK1562" s="416">
        <v>194</v>
      </c>
      <c r="EL1562" s="416">
        <v>10</v>
      </c>
      <c r="EM1562" s="416">
        <v>0</v>
      </c>
      <c r="EN1562" s="416">
        <v>0</v>
      </c>
      <c r="EO1562" s="416">
        <v>0</v>
      </c>
      <c r="EP1562" s="416">
        <v>0</v>
      </c>
      <c r="EQ1562" s="416">
        <v>0</v>
      </c>
      <c r="ER1562" s="416">
        <v>0</v>
      </c>
      <c r="ES1562" s="416">
        <v>0</v>
      </c>
      <c r="ET1562" s="416">
        <v>0</v>
      </c>
      <c r="EU1562" s="416">
        <v>0</v>
      </c>
      <c r="EV1562" s="416">
        <v>50</v>
      </c>
      <c r="EW1562" s="416">
        <v>0</v>
      </c>
      <c r="EX1562" s="416">
        <v>0</v>
      </c>
      <c r="EY1562" s="416">
        <v>0</v>
      </c>
      <c r="EZ1562" s="416">
        <v>0</v>
      </c>
      <c r="FA1562" s="416">
        <v>0</v>
      </c>
      <c r="FB1562" s="416">
        <v>0</v>
      </c>
      <c r="FC1562" s="416">
        <v>0</v>
      </c>
      <c r="FD1562" s="416">
        <v>0</v>
      </c>
      <c r="FE1562" s="416">
        <v>0</v>
      </c>
      <c r="FF1562" s="416">
        <v>100</v>
      </c>
      <c r="FG1562" s="416">
        <v>0</v>
      </c>
      <c r="FH1562" s="416">
        <v>0</v>
      </c>
      <c r="FI1562" s="416">
        <v>0</v>
      </c>
      <c r="FJ1562" s="416">
        <v>0</v>
      </c>
      <c r="FK1562" s="416">
        <v>0</v>
      </c>
      <c r="FL1562" s="416">
        <v>0</v>
      </c>
      <c r="FM1562" s="416">
        <v>0</v>
      </c>
      <c r="FN1562" s="416">
        <v>0</v>
      </c>
      <c r="FO1562" s="416">
        <v>0</v>
      </c>
      <c r="FP1562" s="416">
        <v>0</v>
      </c>
      <c r="FQ1562" s="416">
        <v>0</v>
      </c>
      <c r="FR1562" s="416">
        <v>0</v>
      </c>
      <c r="FS1562" s="416">
        <v>0</v>
      </c>
      <c r="FT1562" s="416">
        <v>0</v>
      </c>
      <c r="FU1562" s="416">
        <v>0</v>
      </c>
      <c r="FV1562" s="416">
        <v>0</v>
      </c>
      <c r="FW1562" s="416">
        <v>0</v>
      </c>
      <c r="FX1562" s="416">
        <v>0</v>
      </c>
      <c r="FY1562" s="416">
        <v>0</v>
      </c>
      <c r="FZ1562" s="416">
        <v>50</v>
      </c>
      <c r="GA1562" s="416">
        <v>37</v>
      </c>
      <c r="GB1562" s="416">
        <v>48</v>
      </c>
      <c r="GC1562" s="416">
        <v>26</v>
      </c>
      <c r="GD1562" s="416">
        <v>21</v>
      </c>
      <c r="GE1562" s="416">
        <v>6</v>
      </c>
      <c r="GF1562" s="416">
        <v>4</v>
      </c>
      <c r="GG1562" s="416">
        <v>2</v>
      </c>
      <c r="GH1562" s="416">
        <v>194</v>
      </c>
    </row>
    <row r="1563" spans="1:190" x14ac:dyDescent="0.2">
      <c r="A1563" s="150" t="s">
        <v>548</v>
      </c>
      <c r="B1563" s="151" t="s">
        <v>284</v>
      </c>
      <c r="C1563" s="152" t="s">
        <v>69</v>
      </c>
      <c r="D1563" s="404" t="s">
        <v>309</v>
      </c>
      <c r="E1563" s="416">
        <v>0</v>
      </c>
      <c r="F1563" s="416">
        <v>393</v>
      </c>
      <c r="G1563" s="416">
        <v>196</v>
      </c>
      <c r="H1563" s="416">
        <v>137</v>
      </c>
      <c r="I1563" s="416">
        <v>40</v>
      </c>
      <c r="J1563" s="416">
        <v>21</v>
      </c>
      <c r="K1563" s="416">
        <v>5</v>
      </c>
      <c r="L1563" s="416">
        <v>0</v>
      </c>
      <c r="M1563" s="416">
        <v>0</v>
      </c>
      <c r="N1563" s="416">
        <v>792</v>
      </c>
      <c r="O1563" s="416">
        <v>10</v>
      </c>
      <c r="P1563" s="416">
        <v>0</v>
      </c>
      <c r="Q1563" s="416">
        <v>0</v>
      </c>
      <c r="R1563" s="416">
        <v>0</v>
      </c>
      <c r="S1563" s="416">
        <v>0</v>
      </c>
      <c r="T1563" s="416">
        <v>0</v>
      </c>
      <c r="U1563" s="416">
        <v>0</v>
      </c>
      <c r="V1563" s="416">
        <v>0</v>
      </c>
      <c r="W1563" s="416">
        <v>0</v>
      </c>
      <c r="X1563" s="416">
        <v>0</v>
      </c>
      <c r="Y1563" s="416">
        <v>25</v>
      </c>
      <c r="Z1563" s="416">
        <v>0</v>
      </c>
      <c r="AA1563" s="416">
        <v>0</v>
      </c>
      <c r="AB1563" s="416">
        <v>0</v>
      </c>
      <c r="AC1563" s="416">
        <v>0</v>
      </c>
      <c r="AD1563" s="416">
        <v>0</v>
      </c>
      <c r="AE1563" s="416">
        <v>0</v>
      </c>
      <c r="AF1563" s="416">
        <v>0</v>
      </c>
      <c r="AG1563" s="416">
        <v>0</v>
      </c>
      <c r="AH1563" s="416">
        <v>0</v>
      </c>
      <c r="AI1563" s="416">
        <v>50</v>
      </c>
      <c r="AJ1563" s="416">
        <v>0</v>
      </c>
      <c r="AK1563" s="416">
        <v>0</v>
      </c>
      <c r="AL1563" s="416">
        <v>0</v>
      </c>
      <c r="AM1563" s="416">
        <v>0</v>
      </c>
      <c r="AN1563" s="416">
        <v>0</v>
      </c>
      <c r="AO1563" s="416">
        <v>0</v>
      </c>
      <c r="AP1563" s="416">
        <v>0</v>
      </c>
      <c r="AQ1563" s="416">
        <v>0</v>
      </c>
      <c r="AR1563" s="416">
        <v>0</v>
      </c>
      <c r="AS1563" s="416">
        <v>100</v>
      </c>
      <c r="AT1563" s="416">
        <v>0</v>
      </c>
      <c r="AU1563" s="416">
        <v>0</v>
      </c>
      <c r="AV1563" s="416">
        <v>0</v>
      </c>
      <c r="AW1563" s="416">
        <v>0</v>
      </c>
      <c r="AX1563" s="416">
        <v>0</v>
      </c>
      <c r="AY1563" s="416">
        <v>0</v>
      </c>
      <c r="AZ1563" s="416">
        <v>0</v>
      </c>
      <c r="BA1563" s="416">
        <v>0</v>
      </c>
      <c r="BB1563" s="416">
        <v>0</v>
      </c>
      <c r="BC1563" s="416">
        <v>0</v>
      </c>
      <c r="BD1563" s="416">
        <v>0</v>
      </c>
      <c r="BE1563" s="416">
        <v>0</v>
      </c>
      <c r="BF1563" s="416">
        <v>0</v>
      </c>
      <c r="BG1563" s="416">
        <v>0</v>
      </c>
      <c r="BH1563" s="416">
        <v>0</v>
      </c>
      <c r="BI1563" s="416">
        <v>0</v>
      </c>
      <c r="BJ1563" s="416">
        <v>0</v>
      </c>
      <c r="BK1563" s="416">
        <v>0</v>
      </c>
      <c r="BL1563" s="416">
        <v>0</v>
      </c>
      <c r="BM1563" s="416">
        <v>0</v>
      </c>
      <c r="BN1563" s="416">
        <v>0</v>
      </c>
      <c r="BO1563" s="416">
        <v>0</v>
      </c>
      <c r="BP1563" s="416">
        <v>0</v>
      </c>
      <c r="BQ1563" s="416">
        <v>0</v>
      </c>
      <c r="BR1563" s="416">
        <v>0</v>
      </c>
      <c r="BS1563" s="416">
        <v>0</v>
      </c>
      <c r="BT1563" s="416">
        <v>0</v>
      </c>
      <c r="BU1563" s="416">
        <v>0</v>
      </c>
      <c r="BV1563" s="416">
        <v>393</v>
      </c>
      <c r="BW1563" s="416">
        <v>196</v>
      </c>
      <c r="BX1563" s="416">
        <v>137</v>
      </c>
      <c r="BY1563" s="416">
        <v>40</v>
      </c>
      <c r="BZ1563" s="416">
        <v>21</v>
      </c>
      <c r="CA1563" s="416">
        <v>5</v>
      </c>
      <c r="CB1563" s="416">
        <v>0</v>
      </c>
      <c r="CC1563" s="416">
        <v>0</v>
      </c>
      <c r="CD1563" s="416">
        <v>792</v>
      </c>
      <c r="CE1563" s="416">
        <v>10</v>
      </c>
      <c r="CF1563" s="416">
        <v>0</v>
      </c>
      <c r="CG1563" s="416">
        <v>0</v>
      </c>
      <c r="CH1563" s="416">
        <v>0</v>
      </c>
      <c r="CI1563" s="416">
        <v>0</v>
      </c>
      <c r="CJ1563" s="416">
        <v>0</v>
      </c>
      <c r="CK1563" s="416">
        <v>0</v>
      </c>
      <c r="CL1563" s="416">
        <v>0</v>
      </c>
      <c r="CM1563" s="416">
        <v>0</v>
      </c>
      <c r="CN1563" s="416">
        <v>0</v>
      </c>
      <c r="CO1563" s="416">
        <v>25</v>
      </c>
      <c r="CP1563" s="416">
        <v>0</v>
      </c>
      <c r="CQ1563" s="416">
        <v>0</v>
      </c>
      <c r="CR1563" s="416">
        <v>0</v>
      </c>
      <c r="CS1563" s="416">
        <v>0</v>
      </c>
      <c r="CT1563" s="416">
        <v>0</v>
      </c>
      <c r="CU1563" s="416">
        <v>0</v>
      </c>
      <c r="CV1563" s="416">
        <v>0</v>
      </c>
      <c r="CW1563" s="416">
        <v>0</v>
      </c>
      <c r="CX1563" s="416">
        <v>0</v>
      </c>
      <c r="CY1563" s="416">
        <v>50</v>
      </c>
      <c r="CZ1563" s="416">
        <v>58</v>
      </c>
      <c r="DA1563" s="416">
        <v>32</v>
      </c>
      <c r="DB1563" s="416">
        <v>23</v>
      </c>
      <c r="DC1563" s="416">
        <v>10</v>
      </c>
      <c r="DD1563" s="416">
        <v>1</v>
      </c>
      <c r="DE1563" s="416">
        <v>4</v>
      </c>
      <c r="DF1563" s="416">
        <v>0</v>
      </c>
      <c r="DG1563" s="416">
        <v>0</v>
      </c>
      <c r="DH1563" s="416">
        <v>128</v>
      </c>
      <c r="DI1563" s="416">
        <v>0</v>
      </c>
      <c r="DJ1563" s="416">
        <v>0</v>
      </c>
      <c r="DK1563" s="416">
        <v>0</v>
      </c>
      <c r="DL1563" s="416">
        <v>0</v>
      </c>
      <c r="DM1563" s="416">
        <v>0</v>
      </c>
      <c r="DN1563" s="416">
        <v>0</v>
      </c>
      <c r="DO1563" s="416">
        <v>0</v>
      </c>
      <c r="DP1563" s="416">
        <v>0</v>
      </c>
      <c r="DQ1563" s="416">
        <v>0</v>
      </c>
      <c r="DR1563" s="416">
        <v>0</v>
      </c>
      <c r="DS1563" s="416">
        <v>58</v>
      </c>
      <c r="DT1563" s="416">
        <v>32</v>
      </c>
      <c r="DU1563" s="416">
        <v>23</v>
      </c>
      <c r="DV1563" s="416">
        <v>10</v>
      </c>
      <c r="DW1563" s="416">
        <v>1</v>
      </c>
      <c r="DX1563" s="416">
        <v>4</v>
      </c>
      <c r="DY1563" s="416">
        <v>0</v>
      </c>
      <c r="DZ1563" s="416">
        <v>0</v>
      </c>
      <c r="EA1563" s="416">
        <v>128</v>
      </c>
      <c r="EB1563" s="416">
        <v>0</v>
      </c>
      <c r="EC1563" s="416">
        <v>81</v>
      </c>
      <c r="ED1563" s="416">
        <v>55</v>
      </c>
      <c r="EE1563" s="416">
        <v>54</v>
      </c>
      <c r="EF1563" s="416">
        <v>12</v>
      </c>
      <c r="EG1563" s="416">
        <v>0</v>
      </c>
      <c r="EH1563" s="416">
        <v>2</v>
      </c>
      <c r="EI1563" s="416">
        <v>1</v>
      </c>
      <c r="EJ1563" s="416">
        <v>0</v>
      </c>
      <c r="EK1563" s="416">
        <v>205</v>
      </c>
      <c r="EL1563" s="416">
        <v>10</v>
      </c>
      <c r="EM1563" s="416">
        <v>0</v>
      </c>
      <c r="EN1563" s="416">
        <v>0</v>
      </c>
      <c r="EO1563" s="416">
        <v>0</v>
      </c>
      <c r="EP1563" s="416">
        <v>0</v>
      </c>
      <c r="EQ1563" s="416">
        <v>0</v>
      </c>
      <c r="ER1563" s="416">
        <v>0</v>
      </c>
      <c r="ES1563" s="416">
        <v>0</v>
      </c>
      <c r="ET1563" s="416">
        <v>0</v>
      </c>
      <c r="EU1563" s="416">
        <v>0</v>
      </c>
      <c r="EV1563" s="416">
        <v>50</v>
      </c>
      <c r="EW1563" s="416">
        <v>0</v>
      </c>
      <c r="EX1563" s="416">
        <v>1</v>
      </c>
      <c r="EY1563" s="416">
        <v>1</v>
      </c>
      <c r="EZ1563" s="416">
        <v>0</v>
      </c>
      <c r="FA1563" s="416">
        <v>0</v>
      </c>
      <c r="FB1563" s="416">
        <v>0</v>
      </c>
      <c r="FC1563" s="416">
        <v>0</v>
      </c>
      <c r="FD1563" s="416">
        <v>0</v>
      </c>
      <c r="FE1563" s="416">
        <v>2</v>
      </c>
      <c r="FF1563" s="416">
        <v>100</v>
      </c>
      <c r="FG1563" s="416">
        <v>0</v>
      </c>
      <c r="FH1563" s="416">
        <v>0</v>
      </c>
      <c r="FI1563" s="416">
        <v>0</v>
      </c>
      <c r="FJ1563" s="416">
        <v>0</v>
      </c>
      <c r="FK1563" s="416">
        <v>0</v>
      </c>
      <c r="FL1563" s="416">
        <v>0</v>
      </c>
      <c r="FM1563" s="416">
        <v>0</v>
      </c>
      <c r="FN1563" s="416">
        <v>0</v>
      </c>
      <c r="FO1563" s="416">
        <v>0</v>
      </c>
      <c r="FP1563" s="416">
        <v>0</v>
      </c>
      <c r="FQ1563" s="416">
        <v>0</v>
      </c>
      <c r="FR1563" s="416">
        <v>0</v>
      </c>
      <c r="FS1563" s="416">
        <v>0</v>
      </c>
      <c r="FT1563" s="416">
        <v>0</v>
      </c>
      <c r="FU1563" s="416">
        <v>0</v>
      </c>
      <c r="FV1563" s="416">
        <v>0</v>
      </c>
      <c r="FW1563" s="416">
        <v>0</v>
      </c>
      <c r="FX1563" s="416">
        <v>0</v>
      </c>
      <c r="FY1563" s="416">
        <v>0</v>
      </c>
      <c r="FZ1563" s="416">
        <v>81</v>
      </c>
      <c r="GA1563" s="416">
        <v>56</v>
      </c>
      <c r="GB1563" s="416">
        <v>55</v>
      </c>
      <c r="GC1563" s="416">
        <v>12</v>
      </c>
      <c r="GD1563" s="416">
        <v>0</v>
      </c>
      <c r="GE1563" s="416">
        <v>2</v>
      </c>
      <c r="GF1563" s="416">
        <v>1</v>
      </c>
      <c r="GG1563" s="416">
        <v>0</v>
      </c>
      <c r="GH1563" s="416">
        <v>207</v>
      </c>
    </row>
    <row r="1564" spans="1:190" x14ac:dyDescent="0.2">
      <c r="A1564" s="150" t="s">
        <v>550</v>
      </c>
      <c r="B1564" s="151" t="s">
        <v>276</v>
      </c>
      <c r="C1564" s="152" t="s">
        <v>277</v>
      </c>
      <c r="D1564" s="404" t="s">
        <v>549</v>
      </c>
      <c r="E1564" s="416">
        <v>0</v>
      </c>
      <c r="F1564" s="416">
        <v>50</v>
      </c>
      <c r="G1564" s="416">
        <v>72</v>
      </c>
      <c r="H1564" s="416">
        <v>121</v>
      </c>
      <c r="I1564" s="416">
        <v>110</v>
      </c>
      <c r="J1564" s="416">
        <v>48</v>
      </c>
      <c r="K1564" s="416">
        <v>21</v>
      </c>
      <c r="L1564" s="416">
        <v>16</v>
      </c>
      <c r="M1564" s="416">
        <v>1</v>
      </c>
      <c r="N1564" s="416">
        <v>439</v>
      </c>
      <c r="O1564" s="416">
        <v>10</v>
      </c>
      <c r="P1564" s="416">
        <v>0</v>
      </c>
      <c r="Q1564" s="416">
        <v>0</v>
      </c>
      <c r="R1564" s="416">
        <v>0</v>
      </c>
      <c r="S1564" s="416">
        <v>0</v>
      </c>
      <c r="T1564" s="416">
        <v>0</v>
      </c>
      <c r="U1564" s="416">
        <v>0</v>
      </c>
      <c r="V1564" s="416">
        <v>0</v>
      </c>
      <c r="W1564" s="416">
        <v>0</v>
      </c>
      <c r="X1564" s="416">
        <v>0</v>
      </c>
      <c r="Y1564" s="416">
        <v>25</v>
      </c>
      <c r="Z1564" s="416">
        <v>0</v>
      </c>
      <c r="AA1564" s="416">
        <v>0</v>
      </c>
      <c r="AB1564" s="416">
        <v>0</v>
      </c>
      <c r="AC1564" s="416">
        <v>0</v>
      </c>
      <c r="AD1564" s="416">
        <v>0</v>
      </c>
      <c r="AE1564" s="416">
        <v>0</v>
      </c>
      <c r="AF1564" s="416">
        <v>0</v>
      </c>
      <c r="AG1564" s="416">
        <v>0</v>
      </c>
      <c r="AH1564" s="416">
        <v>0</v>
      </c>
      <c r="AI1564" s="416">
        <v>50</v>
      </c>
      <c r="AJ1564" s="416">
        <v>0</v>
      </c>
      <c r="AK1564" s="416">
        <v>0</v>
      </c>
      <c r="AL1564" s="416">
        <v>0</v>
      </c>
      <c r="AM1564" s="416">
        <v>0</v>
      </c>
      <c r="AN1564" s="416">
        <v>0</v>
      </c>
      <c r="AO1564" s="416">
        <v>0</v>
      </c>
      <c r="AP1564" s="416">
        <v>0</v>
      </c>
      <c r="AQ1564" s="416">
        <v>0</v>
      </c>
      <c r="AR1564" s="416">
        <v>0</v>
      </c>
      <c r="AS1564" s="416">
        <v>100</v>
      </c>
      <c r="AT1564" s="416">
        <v>10</v>
      </c>
      <c r="AU1564" s="416">
        <v>11</v>
      </c>
      <c r="AV1564" s="416">
        <v>39</v>
      </c>
      <c r="AW1564" s="416">
        <v>32</v>
      </c>
      <c r="AX1564" s="416">
        <v>19</v>
      </c>
      <c r="AY1564" s="416">
        <v>9</v>
      </c>
      <c r="AZ1564" s="416">
        <v>7</v>
      </c>
      <c r="BA1564" s="416">
        <v>1</v>
      </c>
      <c r="BB1564" s="416">
        <v>128</v>
      </c>
      <c r="BC1564" s="416">
        <v>0</v>
      </c>
      <c r="BD1564" s="416">
        <v>0</v>
      </c>
      <c r="BE1564" s="416">
        <v>0</v>
      </c>
      <c r="BF1564" s="416">
        <v>0</v>
      </c>
      <c r="BG1564" s="416">
        <v>0</v>
      </c>
      <c r="BH1564" s="416">
        <v>0</v>
      </c>
      <c r="BI1564" s="416">
        <v>0</v>
      </c>
      <c r="BJ1564" s="416">
        <v>0</v>
      </c>
      <c r="BK1564" s="416">
        <v>0</v>
      </c>
      <c r="BL1564" s="416">
        <v>0</v>
      </c>
      <c r="BM1564" s="416">
        <v>10</v>
      </c>
      <c r="BN1564" s="416">
        <v>11</v>
      </c>
      <c r="BO1564" s="416">
        <v>39</v>
      </c>
      <c r="BP1564" s="416">
        <v>32</v>
      </c>
      <c r="BQ1564" s="416">
        <v>19</v>
      </c>
      <c r="BR1564" s="416">
        <v>9</v>
      </c>
      <c r="BS1564" s="416">
        <v>7</v>
      </c>
      <c r="BT1564" s="416">
        <v>1</v>
      </c>
      <c r="BU1564" s="416">
        <v>128</v>
      </c>
      <c r="BV1564" s="416">
        <v>60</v>
      </c>
      <c r="BW1564" s="416">
        <v>83</v>
      </c>
      <c r="BX1564" s="416">
        <v>160</v>
      </c>
      <c r="BY1564" s="416">
        <v>142</v>
      </c>
      <c r="BZ1564" s="416">
        <v>67</v>
      </c>
      <c r="CA1564" s="416">
        <v>30</v>
      </c>
      <c r="CB1564" s="416">
        <v>23</v>
      </c>
      <c r="CC1564" s="416">
        <v>2</v>
      </c>
      <c r="CD1564" s="416">
        <v>567</v>
      </c>
      <c r="CE1564" s="416">
        <v>10</v>
      </c>
      <c r="CF1564" s="416">
        <v>0</v>
      </c>
      <c r="CG1564" s="416">
        <v>0</v>
      </c>
      <c r="CH1564" s="416">
        <v>0</v>
      </c>
      <c r="CI1564" s="416">
        <v>0</v>
      </c>
      <c r="CJ1564" s="416">
        <v>0</v>
      </c>
      <c r="CK1564" s="416">
        <v>0</v>
      </c>
      <c r="CL1564" s="416">
        <v>0</v>
      </c>
      <c r="CM1564" s="416">
        <v>0</v>
      </c>
      <c r="CN1564" s="416">
        <v>0</v>
      </c>
      <c r="CO1564" s="416">
        <v>25</v>
      </c>
      <c r="CP1564" s="416">
        <v>0</v>
      </c>
      <c r="CQ1564" s="416">
        <v>0</v>
      </c>
      <c r="CR1564" s="416">
        <v>0</v>
      </c>
      <c r="CS1564" s="416">
        <v>0</v>
      </c>
      <c r="CT1564" s="416">
        <v>0</v>
      </c>
      <c r="CU1564" s="416">
        <v>0</v>
      </c>
      <c r="CV1564" s="416">
        <v>0</v>
      </c>
      <c r="CW1564" s="416">
        <v>0</v>
      </c>
      <c r="CX1564" s="416">
        <v>0</v>
      </c>
      <c r="CY1564" s="416">
        <v>50</v>
      </c>
      <c r="CZ1564" s="416">
        <v>13</v>
      </c>
      <c r="DA1564" s="416">
        <v>22</v>
      </c>
      <c r="DB1564" s="416">
        <v>20</v>
      </c>
      <c r="DC1564" s="416">
        <v>18</v>
      </c>
      <c r="DD1564" s="416">
        <v>11</v>
      </c>
      <c r="DE1564" s="416">
        <v>11</v>
      </c>
      <c r="DF1564" s="416">
        <v>5</v>
      </c>
      <c r="DG1564" s="416">
        <v>3</v>
      </c>
      <c r="DH1564" s="416">
        <v>103</v>
      </c>
      <c r="DI1564" s="416">
        <v>0</v>
      </c>
      <c r="DJ1564" s="416">
        <v>0</v>
      </c>
      <c r="DK1564" s="416">
        <v>0</v>
      </c>
      <c r="DL1564" s="416">
        <v>0</v>
      </c>
      <c r="DM1564" s="416">
        <v>0</v>
      </c>
      <c r="DN1564" s="416">
        <v>0</v>
      </c>
      <c r="DO1564" s="416">
        <v>0</v>
      </c>
      <c r="DP1564" s="416">
        <v>0</v>
      </c>
      <c r="DQ1564" s="416">
        <v>0</v>
      </c>
      <c r="DR1564" s="416">
        <v>0</v>
      </c>
      <c r="DS1564" s="416">
        <v>13</v>
      </c>
      <c r="DT1564" s="416">
        <v>22</v>
      </c>
      <c r="DU1564" s="416">
        <v>20</v>
      </c>
      <c r="DV1564" s="416">
        <v>18</v>
      </c>
      <c r="DW1564" s="416">
        <v>11</v>
      </c>
      <c r="DX1564" s="416">
        <v>11</v>
      </c>
      <c r="DY1564" s="416">
        <v>5</v>
      </c>
      <c r="DZ1564" s="416">
        <v>3</v>
      </c>
      <c r="EA1564" s="416">
        <v>103</v>
      </c>
      <c r="EB1564" s="416">
        <v>0</v>
      </c>
      <c r="EC1564" s="416">
        <v>24</v>
      </c>
      <c r="ED1564" s="416">
        <v>17</v>
      </c>
      <c r="EE1564" s="416">
        <v>26</v>
      </c>
      <c r="EF1564" s="416">
        <v>30</v>
      </c>
      <c r="EG1564" s="416">
        <v>10</v>
      </c>
      <c r="EH1564" s="416">
        <v>17</v>
      </c>
      <c r="EI1564" s="416">
        <v>22</v>
      </c>
      <c r="EJ1564" s="416">
        <v>6</v>
      </c>
      <c r="EK1564" s="416">
        <v>152</v>
      </c>
      <c r="EL1564" s="416">
        <v>10</v>
      </c>
      <c r="EM1564" s="416">
        <v>0</v>
      </c>
      <c r="EN1564" s="416">
        <v>0</v>
      </c>
      <c r="EO1564" s="416">
        <v>0</v>
      </c>
      <c r="EP1564" s="416">
        <v>0</v>
      </c>
      <c r="EQ1564" s="416">
        <v>0</v>
      </c>
      <c r="ER1564" s="416">
        <v>0</v>
      </c>
      <c r="ES1564" s="416">
        <v>0</v>
      </c>
      <c r="ET1564" s="416">
        <v>0</v>
      </c>
      <c r="EU1564" s="416">
        <v>0</v>
      </c>
      <c r="EV1564" s="416">
        <v>50</v>
      </c>
      <c r="EW1564" s="416">
        <v>0</v>
      </c>
      <c r="EX1564" s="416">
        <v>0</v>
      </c>
      <c r="EY1564" s="416">
        <v>3</v>
      </c>
      <c r="EZ1564" s="416">
        <v>3</v>
      </c>
      <c r="FA1564" s="416">
        <v>0</v>
      </c>
      <c r="FB1564" s="416">
        <v>0</v>
      </c>
      <c r="FC1564" s="416">
        <v>0</v>
      </c>
      <c r="FD1564" s="416">
        <v>0</v>
      </c>
      <c r="FE1564" s="416">
        <v>6</v>
      </c>
      <c r="FF1564" s="416">
        <v>100</v>
      </c>
      <c r="FG1564" s="416">
        <v>0</v>
      </c>
      <c r="FH1564" s="416">
        <v>0</v>
      </c>
      <c r="FI1564" s="416">
        <v>0</v>
      </c>
      <c r="FJ1564" s="416">
        <v>0</v>
      </c>
      <c r="FK1564" s="416">
        <v>0</v>
      </c>
      <c r="FL1564" s="416">
        <v>0</v>
      </c>
      <c r="FM1564" s="416">
        <v>0</v>
      </c>
      <c r="FN1564" s="416">
        <v>0</v>
      </c>
      <c r="FO1564" s="416">
        <v>0</v>
      </c>
      <c r="FP1564" s="416">
        <v>0</v>
      </c>
      <c r="FQ1564" s="416">
        <v>0</v>
      </c>
      <c r="FR1564" s="416">
        <v>0</v>
      </c>
      <c r="FS1564" s="416">
        <v>0</v>
      </c>
      <c r="FT1564" s="416">
        <v>0</v>
      </c>
      <c r="FU1564" s="416">
        <v>0</v>
      </c>
      <c r="FV1564" s="416">
        <v>0</v>
      </c>
      <c r="FW1564" s="416">
        <v>0</v>
      </c>
      <c r="FX1564" s="416">
        <v>0</v>
      </c>
      <c r="FY1564" s="416">
        <v>0</v>
      </c>
      <c r="FZ1564" s="416">
        <v>24</v>
      </c>
      <c r="GA1564" s="416">
        <v>17</v>
      </c>
      <c r="GB1564" s="416">
        <v>29</v>
      </c>
      <c r="GC1564" s="416">
        <v>33</v>
      </c>
      <c r="GD1564" s="416">
        <v>10</v>
      </c>
      <c r="GE1564" s="416">
        <v>17</v>
      </c>
      <c r="GF1564" s="416">
        <v>22</v>
      </c>
      <c r="GG1564" s="416">
        <v>6</v>
      </c>
      <c r="GH1564" s="416">
        <v>158</v>
      </c>
    </row>
    <row r="1565" spans="1:190" x14ac:dyDescent="0.2">
      <c r="A1565" s="150" t="s">
        <v>552</v>
      </c>
      <c r="B1565" s="151" t="s">
        <v>276</v>
      </c>
      <c r="C1565" s="152" t="s">
        <v>69</v>
      </c>
      <c r="D1565" s="404" t="s">
        <v>551</v>
      </c>
      <c r="E1565" s="416">
        <v>0</v>
      </c>
      <c r="F1565" s="416">
        <v>17</v>
      </c>
      <c r="G1565" s="416">
        <v>24</v>
      </c>
      <c r="H1565" s="416">
        <v>31</v>
      </c>
      <c r="I1565" s="416">
        <v>18</v>
      </c>
      <c r="J1565" s="416">
        <v>12</v>
      </c>
      <c r="K1565" s="416">
        <v>5</v>
      </c>
      <c r="L1565" s="416">
        <v>7</v>
      </c>
      <c r="M1565" s="416">
        <v>0</v>
      </c>
      <c r="N1565" s="416">
        <v>114</v>
      </c>
      <c r="O1565" s="416">
        <v>10</v>
      </c>
      <c r="P1565" s="416">
        <v>0</v>
      </c>
      <c r="Q1565" s="416">
        <v>0</v>
      </c>
      <c r="R1565" s="416">
        <v>0</v>
      </c>
      <c r="S1565" s="416">
        <v>0</v>
      </c>
      <c r="T1565" s="416">
        <v>0</v>
      </c>
      <c r="U1565" s="416">
        <v>0</v>
      </c>
      <c r="V1565" s="416">
        <v>0</v>
      </c>
      <c r="W1565" s="416">
        <v>0</v>
      </c>
      <c r="X1565" s="416">
        <v>0</v>
      </c>
      <c r="Y1565" s="416">
        <v>25</v>
      </c>
      <c r="Z1565" s="416">
        <v>0</v>
      </c>
      <c r="AA1565" s="416">
        <v>0</v>
      </c>
      <c r="AB1565" s="416">
        <v>0</v>
      </c>
      <c r="AC1565" s="416">
        <v>0</v>
      </c>
      <c r="AD1565" s="416">
        <v>0</v>
      </c>
      <c r="AE1565" s="416">
        <v>0</v>
      </c>
      <c r="AF1565" s="416">
        <v>0</v>
      </c>
      <c r="AG1565" s="416">
        <v>0</v>
      </c>
      <c r="AH1565" s="416">
        <v>0</v>
      </c>
      <c r="AI1565" s="416">
        <v>50</v>
      </c>
      <c r="AJ1565" s="416">
        <v>0</v>
      </c>
      <c r="AK1565" s="416">
        <v>0</v>
      </c>
      <c r="AL1565" s="416">
        <v>0</v>
      </c>
      <c r="AM1565" s="416">
        <v>0</v>
      </c>
      <c r="AN1565" s="416">
        <v>0</v>
      </c>
      <c r="AO1565" s="416">
        <v>0</v>
      </c>
      <c r="AP1565" s="416">
        <v>0</v>
      </c>
      <c r="AQ1565" s="416">
        <v>0</v>
      </c>
      <c r="AR1565" s="416">
        <v>0</v>
      </c>
      <c r="AS1565" s="416">
        <v>100</v>
      </c>
      <c r="AT1565" s="416">
        <v>41</v>
      </c>
      <c r="AU1565" s="416">
        <v>45</v>
      </c>
      <c r="AV1565" s="416">
        <v>68</v>
      </c>
      <c r="AW1565" s="416">
        <v>35</v>
      </c>
      <c r="AX1565" s="416">
        <v>11</v>
      </c>
      <c r="AY1565" s="416">
        <v>14</v>
      </c>
      <c r="AZ1565" s="416">
        <v>11</v>
      </c>
      <c r="BA1565" s="416">
        <v>1</v>
      </c>
      <c r="BB1565" s="416">
        <v>226</v>
      </c>
      <c r="BC1565" s="416">
        <v>0</v>
      </c>
      <c r="BD1565" s="416">
        <v>0</v>
      </c>
      <c r="BE1565" s="416">
        <v>0</v>
      </c>
      <c r="BF1565" s="416">
        <v>0</v>
      </c>
      <c r="BG1565" s="416">
        <v>0</v>
      </c>
      <c r="BH1565" s="416">
        <v>0</v>
      </c>
      <c r="BI1565" s="416">
        <v>0</v>
      </c>
      <c r="BJ1565" s="416">
        <v>0</v>
      </c>
      <c r="BK1565" s="416">
        <v>0</v>
      </c>
      <c r="BL1565" s="416">
        <v>0</v>
      </c>
      <c r="BM1565" s="416">
        <v>41</v>
      </c>
      <c r="BN1565" s="416">
        <v>45</v>
      </c>
      <c r="BO1565" s="416">
        <v>68</v>
      </c>
      <c r="BP1565" s="416">
        <v>35</v>
      </c>
      <c r="BQ1565" s="416">
        <v>11</v>
      </c>
      <c r="BR1565" s="416">
        <v>14</v>
      </c>
      <c r="BS1565" s="416">
        <v>11</v>
      </c>
      <c r="BT1565" s="416">
        <v>1</v>
      </c>
      <c r="BU1565" s="416">
        <v>226</v>
      </c>
      <c r="BV1565" s="416">
        <v>58</v>
      </c>
      <c r="BW1565" s="416">
        <v>69</v>
      </c>
      <c r="BX1565" s="416">
        <v>99</v>
      </c>
      <c r="BY1565" s="416">
        <v>53</v>
      </c>
      <c r="BZ1565" s="416">
        <v>23</v>
      </c>
      <c r="CA1565" s="416">
        <v>19</v>
      </c>
      <c r="CB1565" s="416">
        <v>18</v>
      </c>
      <c r="CC1565" s="416">
        <v>1</v>
      </c>
      <c r="CD1565" s="416">
        <v>340</v>
      </c>
      <c r="CE1565" s="416">
        <v>10</v>
      </c>
      <c r="CF1565" s="416">
        <v>0</v>
      </c>
      <c r="CG1565" s="416">
        <v>0</v>
      </c>
      <c r="CH1565" s="416">
        <v>0</v>
      </c>
      <c r="CI1565" s="416">
        <v>0</v>
      </c>
      <c r="CJ1565" s="416">
        <v>0</v>
      </c>
      <c r="CK1565" s="416">
        <v>0</v>
      </c>
      <c r="CL1565" s="416">
        <v>0</v>
      </c>
      <c r="CM1565" s="416">
        <v>0</v>
      </c>
      <c r="CN1565" s="416">
        <v>0</v>
      </c>
      <c r="CO1565" s="416">
        <v>25</v>
      </c>
      <c r="CP1565" s="416">
        <v>0</v>
      </c>
      <c r="CQ1565" s="416">
        <v>0</v>
      </c>
      <c r="CR1565" s="416">
        <v>0</v>
      </c>
      <c r="CS1565" s="416">
        <v>0</v>
      </c>
      <c r="CT1565" s="416">
        <v>0</v>
      </c>
      <c r="CU1565" s="416">
        <v>0</v>
      </c>
      <c r="CV1565" s="416">
        <v>0</v>
      </c>
      <c r="CW1565" s="416">
        <v>0</v>
      </c>
      <c r="CX1565" s="416">
        <v>0</v>
      </c>
      <c r="CY1565" s="416">
        <v>50</v>
      </c>
      <c r="CZ1565" s="416">
        <v>13</v>
      </c>
      <c r="DA1565" s="416">
        <v>22</v>
      </c>
      <c r="DB1565" s="416">
        <v>11</v>
      </c>
      <c r="DC1565" s="416">
        <v>10</v>
      </c>
      <c r="DD1565" s="416">
        <v>7</v>
      </c>
      <c r="DE1565" s="416">
        <v>3</v>
      </c>
      <c r="DF1565" s="416">
        <v>5</v>
      </c>
      <c r="DG1565" s="416">
        <v>0</v>
      </c>
      <c r="DH1565" s="416">
        <v>71</v>
      </c>
      <c r="DI1565" s="416">
        <v>0</v>
      </c>
      <c r="DJ1565" s="416">
        <v>0</v>
      </c>
      <c r="DK1565" s="416">
        <v>0</v>
      </c>
      <c r="DL1565" s="416">
        <v>0</v>
      </c>
      <c r="DM1565" s="416">
        <v>0</v>
      </c>
      <c r="DN1565" s="416">
        <v>0</v>
      </c>
      <c r="DO1565" s="416">
        <v>0</v>
      </c>
      <c r="DP1565" s="416">
        <v>0</v>
      </c>
      <c r="DQ1565" s="416">
        <v>0</v>
      </c>
      <c r="DR1565" s="416">
        <v>0</v>
      </c>
      <c r="DS1565" s="416">
        <v>13</v>
      </c>
      <c r="DT1565" s="416">
        <v>22</v>
      </c>
      <c r="DU1565" s="416">
        <v>11</v>
      </c>
      <c r="DV1565" s="416">
        <v>10</v>
      </c>
      <c r="DW1565" s="416">
        <v>7</v>
      </c>
      <c r="DX1565" s="416">
        <v>3</v>
      </c>
      <c r="DY1565" s="416">
        <v>5</v>
      </c>
      <c r="DZ1565" s="416">
        <v>0</v>
      </c>
      <c r="EA1565" s="416">
        <v>71</v>
      </c>
      <c r="EB1565" s="416">
        <v>0</v>
      </c>
      <c r="EC1565" s="416">
        <v>0</v>
      </c>
      <c r="ED1565" s="416">
        <v>0</v>
      </c>
      <c r="EE1565" s="416">
        <v>0</v>
      </c>
      <c r="EF1565" s="416">
        <v>0</v>
      </c>
      <c r="EG1565" s="416">
        <v>0</v>
      </c>
      <c r="EH1565" s="416">
        <v>0</v>
      </c>
      <c r="EI1565" s="416">
        <v>0</v>
      </c>
      <c r="EJ1565" s="416">
        <v>0</v>
      </c>
      <c r="EK1565" s="416">
        <v>0</v>
      </c>
      <c r="EL1565" s="416">
        <v>10</v>
      </c>
      <c r="EM1565" s="416">
        <v>72</v>
      </c>
      <c r="EN1565" s="416">
        <v>65</v>
      </c>
      <c r="EO1565" s="416">
        <v>69</v>
      </c>
      <c r="EP1565" s="416">
        <v>42</v>
      </c>
      <c r="EQ1565" s="416">
        <v>32</v>
      </c>
      <c r="ER1565" s="416">
        <v>16</v>
      </c>
      <c r="ES1565" s="416">
        <v>12</v>
      </c>
      <c r="ET1565" s="416">
        <v>8</v>
      </c>
      <c r="EU1565" s="416">
        <v>316</v>
      </c>
      <c r="EV1565" s="416">
        <v>50</v>
      </c>
      <c r="EW1565" s="416">
        <v>8</v>
      </c>
      <c r="EX1565" s="416">
        <v>1</v>
      </c>
      <c r="EY1565" s="416">
        <v>0</v>
      </c>
      <c r="EZ1565" s="416">
        <v>1</v>
      </c>
      <c r="FA1565" s="416">
        <v>0</v>
      </c>
      <c r="FB1565" s="416">
        <v>0</v>
      </c>
      <c r="FC1565" s="416">
        <v>0</v>
      </c>
      <c r="FD1565" s="416">
        <v>0</v>
      </c>
      <c r="FE1565" s="416">
        <v>10</v>
      </c>
      <c r="FF1565" s="416">
        <v>100</v>
      </c>
      <c r="FG1565" s="416">
        <v>0</v>
      </c>
      <c r="FH1565" s="416">
        <v>0</v>
      </c>
      <c r="FI1565" s="416">
        <v>0</v>
      </c>
      <c r="FJ1565" s="416">
        <v>0</v>
      </c>
      <c r="FK1565" s="416">
        <v>0</v>
      </c>
      <c r="FL1565" s="416">
        <v>0</v>
      </c>
      <c r="FM1565" s="416">
        <v>0</v>
      </c>
      <c r="FN1565" s="416">
        <v>0</v>
      </c>
      <c r="FO1565" s="416">
        <v>0</v>
      </c>
      <c r="FP1565" s="416">
        <v>0</v>
      </c>
      <c r="FQ1565" s="416">
        <v>0</v>
      </c>
      <c r="FR1565" s="416">
        <v>0</v>
      </c>
      <c r="FS1565" s="416">
        <v>0</v>
      </c>
      <c r="FT1565" s="416">
        <v>0</v>
      </c>
      <c r="FU1565" s="416">
        <v>0</v>
      </c>
      <c r="FV1565" s="416">
        <v>0</v>
      </c>
      <c r="FW1565" s="416">
        <v>0</v>
      </c>
      <c r="FX1565" s="416">
        <v>0</v>
      </c>
      <c r="FY1565" s="416">
        <v>0</v>
      </c>
      <c r="FZ1565" s="416">
        <v>80</v>
      </c>
      <c r="GA1565" s="416">
        <v>66</v>
      </c>
      <c r="GB1565" s="416">
        <v>69</v>
      </c>
      <c r="GC1565" s="416">
        <v>43</v>
      </c>
      <c r="GD1565" s="416">
        <v>32</v>
      </c>
      <c r="GE1565" s="416">
        <v>16</v>
      </c>
      <c r="GF1565" s="416">
        <v>12</v>
      </c>
      <c r="GG1565" s="416">
        <v>8</v>
      </c>
      <c r="GH1565" s="416">
        <v>326</v>
      </c>
    </row>
    <row r="1566" spans="1:190" x14ac:dyDescent="0.2">
      <c r="A1566" s="150" t="s">
        <v>553</v>
      </c>
      <c r="B1566" s="151" t="s">
        <v>276</v>
      </c>
      <c r="C1566" s="152" t="s">
        <v>286</v>
      </c>
      <c r="D1566" s="597" t="s">
        <v>948</v>
      </c>
      <c r="E1566" s="416">
        <v>0</v>
      </c>
      <c r="F1566" s="416">
        <v>108</v>
      </c>
      <c r="G1566" s="416">
        <v>82</v>
      </c>
      <c r="H1566" s="416">
        <v>68</v>
      </c>
      <c r="I1566" s="416">
        <v>50</v>
      </c>
      <c r="J1566" s="416">
        <v>34</v>
      </c>
      <c r="K1566" s="416">
        <v>26</v>
      </c>
      <c r="L1566" s="416">
        <v>16</v>
      </c>
      <c r="M1566" s="416">
        <v>2</v>
      </c>
      <c r="N1566" s="416">
        <v>386</v>
      </c>
      <c r="O1566" s="416">
        <v>10</v>
      </c>
      <c r="P1566" s="416">
        <v>0</v>
      </c>
      <c r="Q1566" s="416">
        <v>0</v>
      </c>
      <c r="R1566" s="416">
        <v>0</v>
      </c>
      <c r="S1566" s="416">
        <v>0</v>
      </c>
      <c r="T1566" s="416">
        <v>0</v>
      </c>
      <c r="U1566" s="416">
        <v>0</v>
      </c>
      <c r="V1566" s="416">
        <v>0</v>
      </c>
      <c r="W1566" s="416">
        <v>0</v>
      </c>
      <c r="X1566" s="416">
        <v>0</v>
      </c>
      <c r="Y1566" s="416">
        <v>25</v>
      </c>
      <c r="Z1566" s="416">
        <v>0</v>
      </c>
      <c r="AA1566" s="416">
        <v>0</v>
      </c>
      <c r="AB1566" s="416">
        <v>0</v>
      </c>
      <c r="AC1566" s="416">
        <v>0</v>
      </c>
      <c r="AD1566" s="416">
        <v>0</v>
      </c>
      <c r="AE1566" s="416">
        <v>0</v>
      </c>
      <c r="AF1566" s="416">
        <v>0</v>
      </c>
      <c r="AG1566" s="416">
        <v>0</v>
      </c>
      <c r="AH1566" s="416">
        <v>0</v>
      </c>
      <c r="AI1566" s="416">
        <v>50</v>
      </c>
      <c r="AJ1566" s="416">
        <v>0</v>
      </c>
      <c r="AK1566" s="416">
        <v>0</v>
      </c>
      <c r="AL1566" s="416">
        <v>0</v>
      </c>
      <c r="AM1566" s="416">
        <v>0</v>
      </c>
      <c r="AN1566" s="416">
        <v>0</v>
      </c>
      <c r="AO1566" s="416">
        <v>0</v>
      </c>
      <c r="AP1566" s="416">
        <v>0</v>
      </c>
      <c r="AQ1566" s="416">
        <v>0</v>
      </c>
      <c r="AR1566" s="416">
        <v>0</v>
      </c>
      <c r="AS1566" s="416">
        <v>100</v>
      </c>
      <c r="AT1566" s="416">
        <v>33</v>
      </c>
      <c r="AU1566" s="416">
        <v>58</v>
      </c>
      <c r="AV1566" s="416">
        <v>43</v>
      </c>
      <c r="AW1566" s="416">
        <v>32</v>
      </c>
      <c r="AX1566" s="416">
        <v>29</v>
      </c>
      <c r="AY1566" s="416">
        <v>13</v>
      </c>
      <c r="AZ1566" s="416">
        <v>15</v>
      </c>
      <c r="BA1566" s="416">
        <v>0</v>
      </c>
      <c r="BB1566" s="416">
        <v>223</v>
      </c>
      <c r="BC1566" s="416">
        <v>0</v>
      </c>
      <c r="BD1566" s="416">
        <v>0</v>
      </c>
      <c r="BE1566" s="416">
        <v>0</v>
      </c>
      <c r="BF1566" s="416">
        <v>0</v>
      </c>
      <c r="BG1566" s="416">
        <v>0</v>
      </c>
      <c r="BH1566" s="416">
        <v>0</v>
      </c>
      <c r="BI1566" s="416">
        <v>0</v>
      </c>
      <c r="BJ1566" s="416">
        <v>0</v>
      </c>
      <c r="BK1566" s="416">
        <v>0</v>
      </c>
      <c r="BL1566" s="416">
        <v>0</v>
      </c>
      <c r="BM1566" s="416">
        <v>33</v>
      </c>
      <c r="BN1566" s="416">
        <v>58</v>
      </c>
      <c r="BO1566" s="416">
        <v>43</v>
      </c>
      <c r="BP1566" s="416">
        <v>32</v>
      </c>
      <c r="BQ1566" s="416">
        <v>29</v>
      </c>
      <c r="BR1566" s="416">
        <v>13</v>
      </c>
      <c r="BS1566" s="416">
        <v>15</v>
      </c>
      <c r="BT1566" s="416">
        <v>0</v>
      </c>
      <c r="BU1566" s="416">
        <v>223</v>
      </c>
      <c r="BV1566" s="416">
        <v>141</v>
      </c>
      <c r="BW1566" s="416">
        <v>140</v>
      </c>
      <c r="BX1566" s="416">
        <v>111</v>
      </c>
      <c r="BY1566" s="416">
        <v>82</v>
      </c>
      <c r="BZ1566" s="416">
        <v>63</v>
      </c>
      <c r="CA1566" s="416">
        <v>39</v>
      </c>
      <c r="CB1566" s="416">
        <v>31</v>
      </c>
      <c r="CC1566" s="416">
        <v>2</v>
      </c>
      <c r="CD1566" s="416">
        <v>609</v>
      </c>
      <c r="CE1566" s="416">
        <v>10</v>
      </c>
      <c r="CF1566" s="416">
        <v>0</v>
      </c>
      <c r="CG1566" s="416">
        <v>0</v>
      </c>
      <c r="CH1566" s="416">
        <v>0</v>
      </c>
      <c r="CI1566" s="416">
        <v>0</v>
      </c>
      <c r="CJ1566" s="416">
        <v>0</v>
      </c>
      <c r="CK1566" s="416">
        <v>0</v>
      </c>
      <c r="CL1566" s="416">
        <v>0</v>
      </c>
      <c r="CM1566" s="416">
        <v>0</v>
      </c>
      <c r="CN1566" s="416">
        <v>0</v>
      </c>
      <c r="CO1566" s="416">
        <v>25</v>
      </c>
      <c r="CP1566" s="416">
        <v>0</v>
      </c>
      <c r="CQ1566" s="416">
        <v>0</v>
      </c>
      <c r="CR1566" s="416">
        <v>0</v>
      </c>
      <c r="CS1566" s="416">
        <v>0</v>
      </c>
      <c r="CT1566" s="416">
        <v>0</v>
      </c>
      <c r="CU1566" s="416">
        <v>0</v>
      </c>
      <c r="CV1566" s="416">
        <v>0</v>
      </c>
      <c r="CW1566" s="416">
        <v>0</v>
      </c>
      <c r="CX1566" s="416">
        <v>0</v>
      </c>
      <c r="CY1566" s="416">
        <v>50</v>
      </c>
      <c r="CZ1566" s="416">
        <v>21</v>
      </c>
      <c r="DA1566" s="416">
        <v>48</v>
      </c>
      <c r="DB1566" s="416">
        <v>26</v>
      </c>
      <c r="DC1566" s="416">
        <v>22</v>
      </c>
      <c r="DD1566" s="416">
        <v>13</v>
      </c>
      <c r="DE1566" s="416">
        <v>5</v>
      </c>
      <c r="DF1566" s="416">
        <v>8</v>
      </c>
      <c r="DG1566" s="416">
        <v>0</v>
      </c>
      <c r="DH1566" s="416">
        <v>143</v>
      </c>
      <c r="DI1566" s="416">
        <v>0</v>
      </c>
      <c r="DJ1566" s="416">
        <v>0</v>
      </c>
      <c r="DK1566" s="416">
        <v>0</v>
      </c>
      <c r="DL1566" s="416">
        <v>0</v>
      </c>
      <c r="DM1566" s="416">
        <v>0</v>
      </c>
      <c r="DN1566" s="416">
        <v>0</v>
      </c>
      <c r="DO1566" s="416">
        <v>0</v>
      </c>
      <c r="DP1566" s="416">
        <v>0</v>
      </c>
      <c r="DQ1566" s="416">
        <v>0</v>
      </c>
      <c r="DR1566" s="416">
        <v>0</v>
      </c>
      <c r="DS1566" s="416">
        <v>21</v>
      </c>
      <c r="DT1566" s="416">
        <v>48</v>
      </c>
      <c r="DU1566" s="416">
        <v>26</v>
      </c>
      <c r="DV1566" s="416">
        <v>22</v>
      </c>
      <c r="DW1566" s="416">
        <v>13</v>
      </c>
      <c r="DX1566" s="416">
        <v>5</v>
      </c>
      <c r="DY1566" s="416">
        <v>8</v>
      </c>
      <c r="DZ1566" s="416">
        <v>0</v>
      </c>
      <c r="EA1566" s="416">
        <v>143</v>
      </c>
      <c r="EB1566" s="416">
        <v>0</v>
      </c>
      <c r="EC1566" s="416">
        <v>101</v>
      </c>
      <c r="ED1566" s="416">
        <v>74</v>
      </c>
      <c r="EE1566" s="416">
        <v>62</v>
      </c>
      <c r="EF1566" s="416">
        <v>54</v>
      </c>
      <c r="EG1566" s="416">
        <v>43</v>
      </c>
      <c r="EH1566" s="416">
        <v>24</v>
      </c>
      <c r="EI1566" s="416">
        <v>20</v>
      </c>
      <c r="EJ1566" s="416">
        <v>2</v>
      </c>
      <c r="EK1566" s="416">
        <v>380</v>
      </c>
      <c r="EL1566" s="416">
        <v>10</v>
      </c>
      <c r="EM1566" s="416">
        <v>0</v>
      </c>
      <c r="EN1566" s="416">
        <v>0</v>
      </c>
      <c r="EO1566" s="416">
        <v>0</v>
      </c>
      <c r="EP1566" s="416">
        <v>0</v>
      </c>
      <c r="EQ1566" s="416">
        <v>0</v>
      </c>
      <c r="ER1566" s="416">
        <v>0</v>
      </c>
      <c r="ES1566" s="416">
        <v>0</v>
      </c>
      <c r="ET1566" s="416">
        <v>0</v>
      </c>
      <c r="EU1566" s="416">
        <v>0</v>
      </c>
      <c r="EV1566" s="416">
        <v>50</v>
      </c>
      <c r="EW1566" s="416">
        <v>5</v>
      </c>
      <c r="EX1566" s="416">
        <v>3</v>
      </c>
      <c r="EY1566" s="416">
        <v>2</v>
      </c>
      <c r="EZ1566" s="416">
        <v>3</v>
      </c>
      <c r="FA1566" s="416">
        <v>3</v>
      </c>
      <c r="FB1566" s="416">
        <v>0</v>
      </c>
      <c r="FC1566" s="416">
        <v>0</v>
      </c>
      <c r="FD1566" s="416">
        <v>0</v>
      </c>
      <c r="FE1566" s="416">
        <v>16</v>
      </c>
      <c r="FF1566" s="416">
        <v>100</v>
      </c>
      <c r="FG1566" s="416">
        <v>0</v>
      </c>
      <c r="FH1566" s="416">
        <v>0</v>
      </c>
      <c r="FI1566" s="416">
        <v>0</v>
      </c>
      <c r="FJ1566" s="416">
        <v>0</v>
      </c>
      <c r="FK1566" s="416">
        <v>0</v>
      </c>
      <c r="FL1566" s="416">
        <v>0</v>
      </c>
      <c r="FM1566" s="416">
        <v>0</v>
      </c>
      <c r="FN1566" s="416">
        <v>0</v>
      </c>
      <c r="FO1566" s="416">
        <v>0</v>
      </c>
      <c r="FP1566" s="416">
        <v>0</v>
      </c>
      <c r="FQ1566" s="416">
        <v>0</v>
      </c>
      <c r="FR1566" s="416">
        <v>0</v>
      </c>
      <c r="FS1566" s="416">
        <v>0</v>
      </c>
      <c r="FT1566" s="416">
        <v>0</v>
      </c>
      <c r="FU1566" s="416">
        <v>0</v>
      </c>
      <c r="FV1566" s="416">
        <v>0</v>
      </c>
      <c r="FW1566" s="416">
        <v>0</v>
      </c>
      <c r="FX1566" s="416">
        <v>0</v>
      </c>
      <c r="FY1566" s="416">
        <v>0</v>
      </c>
      <c r="FZ1566" s="416">
        <v>106</v>
      </c>
      <c r="GA1566" s="416">
        <v>77</v>
      </c>
      <c r="GB1566" s="416">
        <v>64</v>
      </c>
      <c r="GC1566" s="416">
        <v>57</v>
      </c>
      <c r="GD1566" s="416">
        <v>46</v>
      </c>
      <c r="GE1566" s="416">
        <v>24</v>
      </c>
      <c r="GF1566" s="416">
        <v>20</v>
      </c>
      <c r="GG1566" s="416">
        <v>2</v>
      </c>
      <c r="GH1566" s="416">
        <v>396</v>
      </c>
    </row>
    <row r="1567" spans="1:190" x14ac:dyDescent="0.2">
      <c r="A1567" s="150" t="s">
        <v>555</v>
      </c>
      <c r="B1567" s="151" t="s">
        <v>282</v>
      </c>
      <c r="C1567" s="152" t="s">
        <v>278</v>
      </c>
      <c r="D1567" s="404" t="s">
        <v>554</v>
      </c>
      <c r="E1567" s="416">
        <v>0</v>
      </c>
      <c r="F1567" s="416">
        <v>984</v>
      </c>
      <c r="G1567" s="416">
        <v>217</v>
      </c>
      <c r="H1567" s="416">
        <v>206</v>
      </c>
      <c r="I1567" s="416">
        <v>77</v>
      </c>
      <c r="J1567" s="416">
        <v>27</v>
      </c>
      <c r="K1567" s="416">
        <v>13</v>
      </c>
      <c r="L1567" s="416">
        <v>7</v>
      </c>
      <c r="M1567" s="416">
        <v>0</v>
      </c>
      <c r="N1567" s="416">
        <v>1531</v>
      </c>
      <c r="O1567" s="416">
        <v>10</v>
      </c>
      <c r="P1567" s="416">
        <v>0</v>
      </c>
      <c r="Q1567" s="416">
        <v>0</v>
      </c>
      <c r="R1567" s="416">
        <v>0</v>
      </c>
      <c r="S1567" s="416">
        <v>0</v>
      </c>
      <c r="T1567" s="416">
        <v>0</v>
      </c>
      <c r="U1567" s="416">
        <v>0</v>
      </c>
      <c r="V1567" s="416">
        <v>0</v>
      </c>
      <c r="W1567" s="416">
        <v>0</v>
      </c>
      <c r="X1567" s="416">
        <v>0</v>
      </c>
      <c r="Y1567" s="416">
        <v>25</v>
      </c>
      <c r="Z1567" s="416">
        <v>0</v>
      </c>
      <c r="AA1567" s="416">
        <v>0</v>
      </c>
      <c r="AB1567" s="416">
        <v>0</v>
      </c>
      <c r="AC1567" s="416">
        <v>0</v>
      </c>
      <c r="AD1567" s="416">
        <v>0</v>
      </c>
      <c r="AE1567" s="416">
        <v>0</v>
      </c>
      <c r="AF1567" s="416">
        <v>0</v>
      </c>
      <c r="AG1567" s="416">
        <v>0</v>
      </c>
      <c r="AH1567" s="416">
        <v>0</v>
      </c>
      <c r="AI1567" s="416">
        <v>50</v>
      </c>
      <c r="AJ1567" s="416">
        <v>53</v>
      </c>
      <c r="AK1567" s="416">
        <v>13</v>
      </c>
      <c r="AL1567" s="416">
        <v>20</v>
      </c>
      <c r="AM1567" s="416">
        <v>10</v>
      </c>
      <c r="AN1567" s="416">
        <v>0</v>
      </c>
      <c r="AO1567" s="416">
        <v>3</v>
      </c>
      <c r="AP1567" s="416">
        <v>3</v>
      </c>
      <c r="AQ1567" s="416">
        <v>0</v>
      </c>
      <c r="AR1567" s="416">
        <v>102</v>
      </c>
      <c r="AS1567" s="416">
        <v>100</v>
      </c>
      <c r="AT1567" s="416">
        <v>87</v>
      </c>
      <c r="AU1567" s="416">
        <v>21</v>
      </c>
      <c r="AV1567" s="416">
        <v>15</v>
      </c>
      <c r="AW1567" s="416">
        <v>6</v>
      </c>
      <c r="AX1567" s="416">
        <v>3</v>
      </c>
      <c r="AY1567" s="416">
        <v>1</v>
      </c>
      <c r="AZ1567" s="416">
        <v>0</v>
      </c>
      <c r="BA1567" s="416">
        <v>0</v>
      </c>
      <c r="BB1567" s="416">
        <v>133</v>
      </c>
      <c r="BC1567" s="416">
        <v>0</v>
      </c>
      <c r="BD1567" s="416">
        <v>0</v>
      </c>
      <c r="BE1567" s="416">
        <v>0</v>
      </c>
      <c r="BF1567" s="416">
        <v>0</v>
      </c>
      <c r="BG1567" s="416">
        <v>0</v>
      </c>
      <c r="BH1567" s="416">
        <v>0</v>
      </c>
      <c r="BI1567" s="416">
        <v>0</v>
      </c>
      <c r="BJ1567" s="416">
        <v>0</v>
      </c>
      <c r="BK1567" s="416">
        <v>0</v>
      </c>
      <c r="BL1567" s="416">
        <v>0</v>
      </c>
      <c r="BM1567" s="416">
        <v>140</v>
      </c>
      <c r="BN1567" s="416">
        <v>34</v>
      </c>
      <c r="BO1567" s="416">
        <v>35</v>
      </c>
      <c r="BP1567" s="416">
        <v>16</v>
      </c>
      <c r="BQ1567" s="416">
        <v>3</v>
      </c>
      <c r="BR1567" s="416">
        <v>4</v>
      </c>
      <c r="BS1567" s="416">
        <v>3</v>
      </c>
      <c r="BT1567" s="416">
        <v>0</v>
      </c>
      <c r="BU1567" s="416">
        <v>235</v>
      </c>
      <c r="BV1567" s="416">
        <v>1124</v>
      </c>
      <c r="BW1567" s="416">
        <v>251</v>
      </c>
      <c r="BX1567" s="416">
        <v>241</v>
      </c>
      <c r="BY1567" s="416">
        <v>93</v>
      </c>
      <c r="BZ1567" s="416">
        <v>30</v>
      </c>
      <c r="CA1567" s="416">
        <v>17</v>
      </c>
      <c r="CB1567" s="416">
        <v>10</v>
      </c>
      <c r="CC1567" s="416">
        <v>0</v>
      </c>
      <c r="CD1567" s="416">
        <v>1766</v>
      </c>
      <c r="CE1567" s="416">
        <v>10</v>
      </c>
      <c r="CF1567" s="416">
        <v>0</v>
      </c>
      <c r="CG1567" s="416">
        <v>0</v>
      </c>
      <c r="CH1567" s="416">
        <v>0</v>
      </c>
      <c r="CI1567" s="416">
        <v>0</v>
      </c>
      <c r="CJ1567" s="416">
        <v>0</v>
      </c>
      <c r="CK1567" s="416">
        <v>0</v>
      </c>
      <c r="CL1567" s="416">
        <v>0</v>
      </c>
      <c r="CM1567" s="416">
        <v>0</v>
      </c>
      <c r="CN1567" s="416">
        <v>0</v>
      </c>
      <c r="CO1567" s="416">
        <v>25</v>
      </c>
      <c r="CP1567" s="416">
        <v>0</v>
      </c>
      <c r="CQ1567" s="416">
        <v>0</v>
      </c>
      <c r="CR1567" s="416">
        <v>0</v>
      </c>
      <c r="CS1567" s="416">
        <v>0</v>
      </c>
      <c r="CT1567" s="416">
        <v>0</v>
      </c>
      <c r="CU1567" s="416">
        <v>0</v>
      </c>
      <c r="CV1567" s="416">
        <v>0</v>
      </c>
      <c r="CW1567" s="416">
        <v>0</v>
      </c>
      <c r="CX1567" s="416">
        <v>0</v>
      </c>
      <c r="CY1567" s="416">
        <v>50</v>
      </c>
      <c r="CZ1567" s="416">
        <v>627</v>
      </c>
      <c r="DA1567" s="416">
        <v>83</v>
      </c>
      <c r="DB1567" s="416">
        <v>59</v>
      </c>
      <c r="DC1567" s="416">
        <v>25</v>
      </c>
      <c r="DD1567" s="416">
        <v>13</v>
      </c>
      <c r="DE1567" s="416">
        <v>1</v>
      </c>
      <c r="DF1567" s="416">
        <v>7</v>
      </c>
      <c r="DG1567" s="416">
        <v>1</v>
      </c>
      <c r="DH1567" s="416">
        <v>816</v>
      </c>
      <c r="DI1567" s="416">
        <v>0</v>
      </c>
      <c r="DJ1567" s="416">
        <v>0</v>
      </c>
      <c r="DK1567" s="416">
        <v>0</v>
      </c>
      <c r="DL1567" s="416">
        <v>0</v>
      </c>
      <c r="DM1567" s="416">
        <v>0</v>
      </c>
      <c r="DN1567" s="416">
        <v>0</v>
      </c>
      <c r="DO1567" s="416">
        <v>0</v>
      </c>
      <c r="DP1567" s="416">
        <v>0</v>
      </c>
      <c r="DQ1567" s="416">
        <v>0</v>
      </c>
      <c r="DR1567" s="416">
        <v>0</v>
      </c>
      <c r="DS1567" s="416">
        <v>627</v>
      </c>
      <c r="DT1567" s="416">
        <v>83</v>
      </c>
      <c r="DU1567" s="416">
        <v>59</v>
      </c>
      <c r="DV1567" s="416">
        <v>25</v>
      </c>
      <c r="DW1567" s="416">
        <v>13</v>
      </c>
      <c r="DX1567" s="416">
        <v>1</v>
      </c>
      <c r="DY1567" s="416">
        <v>7</v>
      </c>
      <c r="DZ1567" s="416">
        <v>1</v>
      </c>
      <c r="EA1567" s="416">
        <v>816</v>
      </c>
      <c r="EB1567" s="416">
        <v>0</v>
      </c>
      <c r="EC1567" s="416">
        <v>2362</v>
      </c>
      <c r="ED1567" s="416">
        <v>1086</v>
      </c>
      <c r="EE1567" s="416">
        <v>1000</v>
      </c>
      <c r="EF1567" s="416">
        <v>615</v>
      </c>
      <c r="EG1567" s="416">
        <v>242</v>
      </c>
      <c r="EH1567" s="416">
        <v>83</v>
      </c>
      <c r="EI1567" s="416">
        <v>24</v>
      </c>
      <c r="EJ1567" s="416">
        <v>10</v>
      </c>
      <c r="EK1567" s="416">
        <v>5422</v>
      </c>
      <c r="EL1567" s="416">
        <v>10</v>
      </c>
      <c r="EM1567" s="416">
        <v>0</v>
      </c>
      <c r="EN1567" s="416">
        <v>0</v>
      </c>
      <c r="EO1567" s="416">
        <v>0</v>
      </c>
      <c r="EP1567" s="416">
        <v>0</v>
      </c>
      <c r="EQ1567" s="416">
        <v>0</v>
      </c>
      <c r="ER1567" s="416">
        <v>0</v>
      </c>
      <c r="ES1567" s="416">
        <v>0</v>
      </c>
      <c r="ET1567" s="416">
        <v>0</v>
      </c>
      <c r="EU1567" s="416">
        <v>0</v>
      </c>
      <c r="EV1567" s="416">
        <v>50</v>
      </c>
      <c r="EW1567" s="416">
        <v>5</v>
      </c>
      <c r="EX1567" s="416">
        <v>4</v>
      </c>
      <c r="EY1567" s="416">
        <v>0</v>
      </c>
      <c r="EZ1567" s="416">
        <v>0</v>
      </c>
      <c r="FA1567" s="416">
        <v>0</v>
      </c>
      <c r="FB1567" s="416">
        <v>0</v>
      </c>
      <c r="FC1567" s="416">
        <v>1</v>
      </c>
      <c r="FD1567" s="416">
        <v>0</v>
      </c>
      <c r="FE1567" s="416">
        <v>10</v>
      </c>
      <c r="FF1567" s="416">
        <v>100</v>
      </c>
      <c r="FG1567" s="416">
        <v>0</v>
      </c>
      <c r="FH1567" s="416">
        <v>0</v>
      </c>
      <c r="FI1567" s="416">
        <v>0</v>
      </c>
      <c r="FJ1567" s="416">
        <v>0</v>
      </c>
      <c r="FK1567" s="416">
        <v>0</v>
      </c>
      <c r="FL1567" s="416">
        <v>0</v>
      </c>
      <c r="FM1567" s="416">
        <v>0</v>
      </c>
      <c r="FN1567" s="416">
        <v>0</v>
      </c>
      <c r="FO1567" s="416">
        <v>0</v>
      </c>
      <c r="FP1567" s="416">
        <v>0</v>
      </c>
      <c r="FQ1567" s="416">
        <v>0</v>
      </c>
      <c r="FR1567" s="416">
        <v>0</v>
      </c>
      <c r="FS1567" s="416">
        <v>0</v>
      </c>
      <c r="FT1567" s="416">
        <v>0</v>
      </c>
      <c r="FU1567" s="416">
        <v>0</v>
      </c>
      <c r="FV1567" s="416">
        <v>0</v>
      </c>
      <c r="FW1567" s="416">
        <v>0</v>
      </c>
      <c r="FX1567" s="416">
        <v>0</v>
      </c>
      <c r="FY1567" s="416">
        <v>0</v>
      </c>
      <c r="FZ1567" s="416">
        <v>2367</v>
      </c>
      <c r="GA1567" s="416">
        <v>1090</v>
      </c>
      <c r="GB1567" s="416">
        <v>1000</v>
      </c>
      <c r="GC1567" s="416">
        <v>615</v>
      </c>
      <c r="GD1567" s="416">
        <v>242</v>
      </c>
      <c r="GE1567" s="416">
        <v>83</v>
      </c>
      <c r="GF1567" s="416">
        <v>25</v>
      </c>
      <c r="GG1567" s="416">
        <v>10</v>
      </c>
      <c r="GH1567" s="416">
        <v>5432</v>
      </c>
    </row>
    <row r="1568" spans="1:190" x14ac:dyDescent="0.2">
      <c r="A1568" s="150" t="s">
        <v>557</v>
      </c>
      <c r="B1568" s="151" t="s">
        <v>276</v>
      </c>
      <c r="C1568" s="152" t="s">
        <v>279</v>
      </c>
      <c r="D1568" s="404" t="s">
        <v>556</v>
      </c>
      <c r="E1568" s="416">
        <v>0</v>
      </c>
      <c r="F1568" s="416">
        <v>360</v>
      </c>
      <c r="G1568" s="416">
        <v>87</v>
      </c>
      <c r="H1568" s="416">
        <v>58</v>
      </c>
      <c r="I1568" s="416">
        <v>18</v>
      </c>
      <c r="J1568" s="416">
        <v>10</v>
      </c>
      <c r="K1568" s="416">
        <v>2</v>
      </c>
      <c r="L1568" s="416">
        <v>3</v>
      </c>
      <c r="M1568" s="416">
        <v>0</v>
      </c>
      <c r="N1568" s="416">
        <v>538</v>
      </c>
      <c r="O1568" s="416">
        <v>10</v>
      </c>
      <c r="P1568" s="416">
        <v>0</v>
      </c>
      <c r="Q1568" s="416">
        <v>0</v>
      </c>
      <c r="R1568" s="416">
        <v>0</v>
      </c>
      <c r="S1568" s="416">
        <v>0</v>
      </c>
      <c r="T1568" s="416">
        <v>0</v>
      </c>
      <c r="U1568" s="416">
        <v>0</v>
      </c>
      <c r="V1568" s="416">
        <v>0</v>
      </c>
      <c r="W1568" s="416">
        <v>0</v>
      </c>
      <c r="X1568" s="416">
        <v>0</v>
      </c>
      <c r="Y1568" s="416">
        <v>25</v>
      </c>
      <c r="Z1568" s="416">
        <v>11</v>
      </c>
      <c r="AA1568" s="416">
        <v>8</v>
      </c>
      <c r="AB1568" s="416">
        <v>3</v>
      </c>
      <c r="AC1568" s="416">
        <v>0</v>
      </c>
      <c r="AD1568" s="416">
        <v>1</v>
      </c>
      <c r="AE1568" s="416">
        <v>0</v>
      </c>
      <c r="AF1568" s="416">
        <v>2</v>
      </c>
      <c r="AG1568" s="416">
        <v>0</v>
      </c>
      <c r="AH1568" s="416">
        <v>25</v>
      </c>
      <c r="AI1568" s="416">
        <v>50</v>
      </c>
      <c r="AJ1568" s="416">
        <v>0</v>
      </c>
      <c r="AK1568" s="416">
        <v>0</v>
      </c>
      <c r="AL1568" s="416">
        <v>0</v>
      </c>
      <c r="AM1568" s="416">
        <v>0</v>
      </c>
      <c r="AN1568" s="416">
        <v>0</v>
      </c>
      <c r="AO1568" s="416">
        <v>0</v>
      </c>
      <c r="AP1568" s="416">
        <v>0</v>
      </c>
      <c r="AQ1568" s="416">
        <v>0</v>
      </c>
      <c r="AR1568" s="416">
        <v>0</v>
      </c>
      <c r="AS1568" s="416">
        <v>100</v>
      </c>
      <c r="AT1568" s="416">
        <v>0</v>
      </c>
      <c r="AU1568" s="416">
        <v>0</v>
      </c>
      <c r="AV1568" s="416">
        <v>0</v>
      </c>
      <c r="AW1568" s="416">
        <v>0</v>
      </c>
      <c r="AX1568" s="416">
        <v>0</v>
      </c>
      <c r="AY1568" s="416">
        <v>0</v>
      </c>
      <c r="AZ1568" s="416">
        <v>0</v>
      </c>
      <c r="BA1568" s="416">
        <v>0</v>
      </c>
      <c r="BB1568" s="416">
        <v>0</v>
      </c>
      <c r="BC1568" s="416">
        <v>75</v>
      </c>
      <c r="BD1568" s="416">
        <v>269</v>
      </c>
      <c r="BE1568" s="416">
        <v>49</v>
      </c>
      <c r="BF1568" s="416">
        <v>31</v>
      </c>
      <c r="BG1568" s="416">
        <v>15</v>
      </c>
      <c r="BH1568" s="416">
        <v>9</v>
      </c>
      <c r="BI1568" s="416">
        <v>2</v>
      </c>
      <c r="BJ1568" s="416">
        <v>1</v>
      </c>
      <c r="BK1568" s="416">
        <v>0</v>
      </c>
      <c r="BL1568" s="416">
        <v>376</v>
      </c>
      <c r="BM1568" s="416">
        <v>280</v>
      </c>
      <c r="BN1568" s="416">
        <v>57</v>
      </c>
      <c r="BO1568" s="416">
        <v>34</v>
      </c>
      <c r="BP1568" s="416">
        <v>15</v>
      </c>
      <c r="BQ1568" s="416">
        <v>10</v>
      </c>
      <c r="BR1568" s="416">
        <v>2</v>
      </c>
      <c r="BS1568" s="416">
        <v>3</v>
      </c>
      <c r="BT1568" s="416">
        <v>0</v>
      </c>
      <c r="BU1568" s="416">
        <v>401</v>
      </c>
      <c r="BV1568" s="416">
        <v>640</v>
      </c>
      <c r="BW1568" s="416">
        <v>144</v>
      </c>
      <c r="BX1568" s="416">
        <v>92</v>
      </c>
      <c r="BY1568" s="416">
        <v>33</v>
      </c>
      <c r="BZ1568" s="416">
        <v>20</v>
      </c>
      <c r="CA1568" s="416">
        <v>4</v>
      </c>
      <c r="CB1568" s="416">
        <v>6</v>
      </c>
      <c r="CC1568" s="416">
        <v>0</v>
      </c>
      <c r="CD1568" s="416">
        <v>939</v>
      </c>
      <c r="CE1568" s="416">
        <v>10</v>
      </c>
      <c r="CF1568" s="416">
        <v>0</v>
      </c>
      <c r="CG1568" s="416">
        <v>0</v>
      </c>
      <c r="CH1568" s="416">
        <v>0</v>
      </c>
      <c r="CI1568" s="416">
        <v>0</v>
      </c>
      <c r="CJ1568" s="416">
        <v>0</v>
      </c>
      <c r="CK1568" s="416">
        <v>0</v>
      </c>
      <c r="CL1568" s="416">
        <v>0</v>
      </c>
      <c r="CM1568" s="416">
        <v>0</v>
      </c>
      <c r="CN1568" s="416">
        <v>0</v>
      </c>
      <c r="CO1568" s="416">
        <v>25</v>
      </c>
      <c r="CP1568" s="416">
        <v>0</v>
      </c>
      <c r="CQ1568" s="416">
        <v>0</v>
      </c>
      <c r="CR1568" s="416">
        <v>0</v>
      </c>
      <c r="CS1568" s="416">
        <v>0</v>
      </c>
      <c r="CT1568" s="416">
        <v>0</v>
      </c>
      <c r="CU1568" s="416">
        <v>0</v>
      </c>
      <c r="CV1568" s="416">
        <v>0</v>
      </c>
      <c r="CW1568" s="416">
        <v>0</v>
      </c>
      <c r="CX1568" s="416">
        <v>0</v>
      </c>
      <c r="CY1568" s="416">
        <v>50</v>
      </c>
      <c r="CZ1568" s="416">
        <v>145</v>
      </c>
      <c r="DA1568" s="416">
        <v>24</v>
      </c>
      <c r="DB1568" s="416">
        <v>8</v>
      </c>
      <c r="DC1568" s="416">
        <v>7</v>
      </c>
      <c r="DD1568" s="416">
        <v>1</v>
      </c>
      <c r="DE1568" s="416">
        <v>2</v>
      </c>
      <c r="DF1568" s="416">
        <v>1</v>
      </c>
      <c r="DG1568" s="416">
        <v>0</v>
      </c>
      <c r="DH1568" s="416">
        <v>188</v>
      </c>
      <c r="DI1568" s="416">
        <v>0</v>
      </c>
      <c r="DJ1568" s="416">
        <v>0</v>
      </c>
      <c r="DK1568" s="416">
        <v>0</v>
      </c>
      <c r="DL1568" s="416">
        <v>0</v>
      </c>
      <c r="DM1568" s="416">
        <v>0</v>
      </c>
      <c r="DN1568" s="416">
        <v>0</v>
      </c>
      <c r="DO1568" s="416">
        <v>0</v>
      </c>
      <c r="DP1568" s="416">
        <v>0</v>
      </c>
      <c r="DQ1568" s="416">
        <v>0</v>
      </c>
      <c r="DR1568" s="416">
        <v>0</v>
      </c>
      <c r="DS1568" s="416">
        <v>145</v>
      </c>
      <c r="DT1568" s="416">
        <v>24</v>
      </c>
      <c r="DU1568" s="416">
        <v>8</v>
      </c>
      <c r="DV1568" s="416">
        <v>7</v>
      </c>
      <c r="DW1568" s="416">
        <v>1</v>
      </c>
      <c r="DX1568" s="416">
        <v>2</v>
      </c>
      <c r="DY1568" s="416">
        <v>1</v>
      </c>
      <c r="DZ1568" s="416">
        <v>0</v>
      </c>
      <c r="EA1568" s="416">
        <v>188</v>
      </c>
      <c r="EB1568" s="416">
        <v>0</v>
      </c>
      <c r="EC1568" s="416">
        <v>16</v>
      </c>
      <c r="ED1568" s="416">
        <v>8</v>
      </c>
      <c r="EE1568" s="416">
        <v>10</v>
      </c>
      <c r="EF1568" s="416">
        <v>9</v>
      </c>
      <c r="EG1568" s="416">
        <v>4</v>
      </c>
      <c r="EH1568" s="416">
        <v>1</v>
      </c>
      <c r="EI1568" s="416">
        <v>0</v>
      </c>
      <c r="EJ1568" s="416">
        <v>0</v>
      </c>
      <c r="EK1568" s="416">
        <v>48</v>
      </c>
      <c r="EL1568" s="416">
        <v>10</v>
      </c>
      <c r="EM1568" s="416">
        <v>0</v>
      </c>
      <c r="EN1568" s="416">
        <v>0</v>
      </c>
      <c r="EO1568" s="416">
        <v>0</v>
      </c>
      <c r="EP1568" s="416">
        <v>0</v>
      </c>
      <c r="EQ1568" s="416">
        <v>0</v>
      </c>
      <c r="ER1568" s="416">
        <v>0</v>
      </c>
      <c r="ES1568" s="416">
        <v>0</v>
      </c>
      <c r="ET1568" s="416">
        <v>0</v>
      </c>
      <c r="EU1568" s="416">
        <v>0</v>
      </c>
      <c r="EV1568" s="416">
        <v>50</v>
      </c>
      <c r="EW1568" s="416">
        <v>1</v>
      </c>
      <c r="EX1568" s="416">
        <v>4</v>
      </c>
      <c r="EY1568" s="416">
        <v>1</v>
      </c>
      <c r="EZ1568" s="416">
        <v>1</v>
      </c>
      <c r="FA1568" s="416">
        <v>1</v>
      </c>
      <c r="FB1568" s="416">
        <v>0</v>
      </c>
      <c r="FC1568" s="416">
        <v>0</v>
      </c>
      <c r="FD1568" s="416">
        <v>0</v>
      </c>
      <c r="FE1568" s="416">
        <v>8</v>
      </c>
      <c r="FF1568" s="416">
        <v>100</v>
      </c>
      <c r="FG1568" s="416">
        <v>0</v>
      </c>
      <c r="FH1568" s="416">
        <v>0</v>
      </c>
      <c r="FI1568" s="416">
        <v>0</v>
      </c>
      <c r="FJ1568" s="416">
        <v>0</v>
      </c>
      <c r="FK1568" s="416">
        <v>0</v>
      </c>
      <c r="FL1568" s="416">
        <v>0</v>
      </c>
      <c r="FM1568" s="416">
        <v>0</v>
      </c>
      <c r="FN1568" s="416">
        <v>0</v>
      </c>
      <c r="FO1568" s="416">
        <v>0</v>
      </c>
      <c r="FP1568" s="416">
        <v>0</v>
      </c>
      <c r="FQ1568" s="416">
        <v>0</v>
      </c>
      <c r="FR1568" s="416">
        <v>0</v>
      </c>
      <c r="FS1568" s="416">
        <v>0</v>
      </c>
      <c r="FT1568" s="416">
        <v>0</v>
      </c>
      <c r="FU1568" s="416">
        <v>0</v>
      </c>
      <c r="FV1568" s="416">
        <v>0</v>
      </c>
      <c r="FW1568" s="416">
        <v>0</v>
      </c>
      <c r="FX1568" s="416">
        <v>0</v>
      </c>
      <c r="FY1568" s="416">
        <v>0</v>
      </c>
      <c r="FZ1568" s="416">
        <v>17</v>
      </c>
      <c r="GA1568" s="416">
        <v>12</v>
      </c>
      <c r="GB1568" s="416">
        <v>11</v>
      </c>
      <c r="GC1568" s="416">
        <v>10</v>
      </c>
      <c r="GD1568" s="416">
        <v>5</v>
      </c>
      <c r="GE1568" s="416">
        <v>1</v>
      </c>
      <c r="GF1568" s="416">
        <v>0</v>
      </c>
      <c r="GG1568" s="416">
        <v>0</v>
      </c>
      <c r="GH1568" s="416">
        <v>56</v>
      </c>
    </row>
    <row r="1569" spans="1:190" x14ac:dyDescent="0.2">
      <c r="A1569" s="150" t="s">
        <v>558</v>
      </c>
      <c r="B1569" s="151" t="s">
        <v>284</v>
      </c>
      <c r="C1569" s="152" t="s">
        <v>277</v>
      </c>
      <c r="D1569" s="404" t="s">
        <v>311</v>
      </c>
      <c r="E1569" s="416">
        <v>0</v>
      </c>
      <c r="F1569" s="416">
        <v>229</v>
      </c>
      <c r="G1569" s="416">
        <v>458</v>
      </c>
      <c r="H1569" s="416">
        <v>216</v>
      </c>
      <c r="I1569" s="416">
        <v>99</v>
      </c>
      <c r="J1569" s="416">
        <v>59</v>
      </c>
      <c r="K1569" s="416">
        <v>21</v>
      </c>
      <c r="L1569" s="416">
        <v>12</v>
      </c>
      <c r="M1569" s="416">
        <v>0</v>
      </c>
      <c r="N1569" s="416">
        <v>1094</v>
      </c>
      <c r="O1569" s="416">
        <v>10</v>
      </c>
      <c r="P1569" s="416">
        <v>0</v>
      </c>
      <c r="Q1569" s="416">
        <v>0</v>
      </c>
      <c r="R1569" s="416">
        <v>0</v>
      </c>
      <c r="S1569" s="416">
        <v>0</v>
      </c>
      <c r="T1569" s="416">
        <v>0</v>
      </c>
      <c r="U1569" s="416">
        <v>0</v>
      </c>
      <c r="V1569" s="416">
        <v>0</v>
      </c>
      <c r="W1569" s="416">
        <v>0</v>
      </c>
      <c r="X1569" s="416">
        <v>0</v>
      </c>
      <c r="Y1569" s="416">
        <v>25</v>
      </c>
      <c r="Z1569" s="416">
        <v>0</v>
      </c>
      <c r="AA1569" s="416">
        <v>0</v>
      </c>
      <c r="AB1569" s="416">
        <v>0</v>
      </c>
      <c r="AC1569" s="416">
        <v>0</v>
      </c>
      <c r="AD1569" s="416">
        <v>0</v>
      </c>
      <c r="AE1569" s="416">
        <v>0</v>
      </c>
      <c r="AF1569" s="416">
        <v>0</v>
      </c>
      <c r="AG1569" s="416">
        <v>0</v>
      </c>
      <c r="AH1569" s="416">
        <v>0</v>
      </c>
      <c r="AI1569" s="416">
        <v>50</v>
      </c>
      <c r="AJ1569" s="416">
        <v>0</v>
      </c>
      <c r="AK1569" s="416">
        <v>0</v>
      </c>
      <c r="AL1569" s="416">
        <v>0</v>
      </c>
      <c r="AM1569" s="416">
        <v>0</v>
      </c>
      <c r="AN1569" s="416">
        <v>0</v>
      </c>
      <c r="AO1569" s="416">
        <v>0</v>
      </c>
      <c r="AP1569" s="416">
        <v>0</v>
      </c>
      <c r="AQ1569" s="416">
        <v>0</v>
      </c>
      <c r="AR1569" s="416">
        <v>0</v>
      </c>
      <c r="AS1569" s="416">
        <v>100</v>
      </c>
      <c r="AT1569" s="416">
        <v>235</v>
      </c>
      <c r="AU1569" s="416">
        <v>385</v>
      </c>
      <c r="AV1569" s="416">
        <v>203</v>
      </c>
      <c r="AW1569" s="416">
        <v>95</v>
      </c>
      <c r="AX1569" s="416">
        <v>56</v>
      </c>
      <c r="AY1569" s="416">
        <v>18</v>
      </c>
      <c r="AZ1569" s="416">
        <v>5</v>
      </c>
      <c r="BA1569" s="416">
        <v>0</v>
      </c>
      <c r="BB1569" s="416">
        <v>997</v>
      </c>
      <c r="BC1569" s="416">
        <v>0</v>
      </c>
      <c r="BD1569" s="416">
        <v>0</v>
      </c>
      <c r="BE1569" s="416">
        <v>0</v>
      </c>
      <c r="BF1569" s="416">
        <v>0</v>
      </c>
      <c r="BG1569" s="416">
        <v>0</v>
      </c>
      <c r="BH1569" s="416">
        <v>0</v>
      </c>
      <c r="BI1569" s="416">
        <v>0</v>
      </c>
      <c r="BJ1569" s="416">
        <v>0</v>
      </c>
      <c r="BK1569" s="416">
        <v>0</v>
      </c>
      <c r="BL1569" s="416">
        <v>0</v>
      </c>
      <c r="BM1569" s="416">
        <v>235</v>
      </c>
      <c r="BN1569" s="416">
        <v>385</v>
      </c>
      <c r="BO1569" s="416">
        <v>203</v>
      </c>
      <c r="BP1569" s="416">
        <v>95</v>
      </c>
      <c r="BQ1569" s="416">
        <v>56</v>
      </c>
      <c r="BR1569" s="416">
        <v>18</v>
      </c>
      <c r="BS1569" s="416">
        <v>5</v>
      </c>
      <c r="BT1569" s="416">
        <v>0</v>
      </c>
      <c r="BU1569" s="416">
        <v>997</v>
      </c>
      <c r="BV1569" s="416">
        <v>464</v>
      </c>
      <c r="BW1569" s="416">
        <v>843</v>
      </c>
      <c r="BX1569" s="416">
        <v>419</v>
      </c>
      <c r="BY1569" s="416">
        <v>194</v>
      </c>
      <c r="BZ1569" s="416">
        <v>115</v>
      </c>
      <c r="CA1569" s="416">
        <v>39</v>
      </c>
      <c r="CB1569" s="416">
        <v>17</v>
      </c>
      <c r="CC1569" s="416">
        <v>0</v>
      </c>
      <c r="CD1569" s="416">
        <v>2091</v>
      </c>
      <c r="CE1569" s="416">
        <v>10</v>
      </c>
      <c r="CF1569" s="416">
        <v>0</v>
      </c>
      <c r="CG1569" s="416">
        <v>0</v>
      </c>
      <c r="CH1569" s="416">
        <v>0</v>
      </c>
      <c r="CI1569" s="416">
        <v>0</v>
      </c>
      <c r="CJ1569" s="416">
        <v>0</v>
      </c>
      <c r="CK1569" s="416">
        <v>0</v>
      </c>
      <c r="CL1569" s="416">
        <v>0</v>
      </c>
      <c r="CM1569" s="416">
        <v>0</v>
      </c>
      <c r="CN1569" s="416">
        <v>0</v>
      </c>
      <c r="CO1569" s="416">
        <v>25</v>
      </c>
      <c r="CP1569" s="416">
        <v>0</v>
      </c>
      <c r="CQ1569" s="416">
        <v>0</v>
      </c>
      <c r="CR1569" s="416">
        <v>0</v>
      </c>
      <c r="CS1569" s="416">
        <v>0</v>
      </c>
      <c r="CT1569" s="416">
        <v>0</v>
      </c>
      <c r="CU1569" s="416">
        <v>0</v>
      </c>
      <c r="CV1569" s="416">
        <v>0</v>
      </c>
      <c r="CW1569" s="416">
        <v>0</v>
      </c>
      <c r="CX1569" s="416">
        <v>0</v>
      </c>
      <c r="CY1569" s="416">
        <v>50</v>
      </c>
      <c r="CZ1569" s="416">
        <v>68</v>
      </c>
      <c r="DA1569" s="416">
        <v>108</v>
      </c>
      <c r="DB1569" s="416">
        <v>55</v>
      </c>
      <c r="DC1569" s="416">
        <v>30</v>
      </c>
      <c r="DD1569" s="416">
        <v>23</v>
      </c>
      <c r="DE1569" s="416">
        <v>6</v>
      </c>
      <c r="DF1569" s="416">
        <v>4</v>
      </c>
      <c r="DG1569" s="416">
        <v>1</v>
      </c>
      <c r="DH1569" s="416">
        <v>295</v>
      </c>
      <c r="DI1569" s="416">
        <v>0</v>
      </c>
      <c r="DJ1569" s="416">
        <v>0</v>
      </c>
      <c r="DK1569" s="416">
        <v>0</v>
      </c>
      <c r="DL1569" s="416">
        <v>0</v>
      </c>
      <c r="DM1569" s="416">
        <v>0</v>
      </c>
      <c r="DN1569" s="416">
        <v>0</v>
      </c>
      <c r="DO1569" s="416">
        <v>0</v>
      </c>
      <c r="DP1569" s="416">
        <v>0</v>
      </c>
      <c r="DQ1569" s="416">
        <v>0</v>
      </c>
      <c r="DR1569" s="416">
        <v>0</v>
      </c>
      <c r="DS1569" s="416">
        <v>68</v>
      </c>
      <c r="DT1569" s="416">
        <v>108</v>
      </c>
      <c r="DU1569" s="416">
        <v>55</v>
      </c>
      <c r="DV1569" s="416">
        <v>30</v>
      </c>
      <c r="DW1569" s="416">
        <v>23</v>
      </c>
      <c r="DX1569" s="416">
        <v>6</v>
      </c>
      <c r="DY1569" s="416">
        <v>4</v>
      </c>
      <c r="DZ1569" s="416">
        <v>1</v>
      </c>
      <c r="EA1569" s="416">
        <v>295</v>
      </c>
      <c r="EB1569" s="416">
        <v>0</v>
      </c>
      <c r="EC1569" s="416">
        <v>0</v>
      </c>
      <c r="ED1569" s="416">
        <v>0</v>
      </c>
      <c r="EE1569" s="416">
        <v>0</v>
      </c>
      <c r="EF1569" s="416">
        <v>0</v>
      </c>
      <c r="EG1569" s="416">
        <v>0</v>
      </c>
      <c r="EH1569" s="416">
        <v>0</v>
      </c>
      <c r="EI1569" s="416">
        <v>0</v>
      </c>
      <c r="EJ1569" s="416">
        <v>0</v>
      </c>
      <c r="EK1569" s="416">
        <v>0</v>
      </c>
      <c r="EL1569" s="416">
        <v>10</v>
      </c>
      <c r="EM1569" s="416">
        <v>84</v>
      </c>
      <c r="EN1569" s="416">
        <v>88</v>
      </c>
      <c r="EO1569" s="416">
        <v>73</v>
      </c>
      <c r="EP1569" s="416">
        <v>42</v>
      </c>
      <c r="EQ1569" s="416">
        <v>26</v>
      </c>
      <c r="ER1569" s="416">
        <v>7</v>
      </c>
      <c r="ES1569" s="416">
        <v>4</v>
      </c>
      <c r="ET1569" s="416">
        <v>1</v>
      </c>
      <c r="EU1569" s="416">
        <v>325</v>
      </c>
      <c r="EV1569" s="416">
        <v>50</v>
      </c>
      <c r="EW1569" s="416">
        <v>0</v>
      </c>
      <c r="EX1569" s="416">
        <v>1</v>
      </c>
      <c r="EY1569" s="416">
        <v>1</v>
      </c>
      <c r="EZ1569" s="416">
        <v>1</v>
      </c>
      <c r="FA1569" s="416">
        <v>1</v>
      </c>
      <c r="FB1569" s="416">
        <v>0</v>
      </c>
      <c r="FC1569" s="416">
        <v>0</v>
      </c>
      <c r="FD1569" s="416">
        <v>0</v>
      </c>
      <c r="FE1569" s="416">
        <v>4</v>
      </c>
      <c r="FF1569" s="416">
        <v>100</v>
      </c>
      <c r="FG1569" s="416">
        <v>0</v>
      </c>
      <c r="FH1569" s="416">
        <v>0</v>
      </c>
      <c r="FI1569" s="416">
        <v>0</v>
      </c>
      <c r="FJ1569" s="416">
        <v>0</v>
      </c>
      <c r="FK1569" s="416">
        <v>0</v>
      </c>
      <c r="FL1569" s="416">
        <v>0</v>
      </c>
      <c r="FM1569" s="416">
        <v>0</v>
      </c>
      <c r="FN1569" s="416">
        <v>0</v>
      </c>
      <c r="FO1569" s="416">
        <v>0</v>
      </c>
      <c r="FP1569" s="416">
        <v>0</v>
      </c>
      <c r="FQ1569" s="416">
        <v>0</v>
      </c>
      <c r="FR1569" s="416">
        <v>0</v>
      </c>
      <c r="FS1569" s="416">
        <v>0</v>
      </c>
      <c r="FT1569" s="416">
        <v>0</v>
      </c>
      <c r="FU1569" s="416">
        <v>0</v>
      </c>
      <c r="FV1569" s="416">
        <v>0</v>
      </c>
      <c r="FW1569" s="416">
        <v>0</v>
      </c>
      <c r="FX1569" s="416">
        <v>0</v>
      </c>
      <c r="FY1569" s="416">
        <v>0</v>
      </c>
      <c r="FZ1569" s="416">
        <v>84</v>
      </c>
      <c r="GA1569" s="416">
        <v>89</v>
      </c>
      <c r="GB1569" s="416">
        <v>74</v>
      </c>
      <c r="GC1569" s="416">
        <v>43</v>
      </c>
      <c r="GD1569" s="416">
        <v>27</v>
      </c>
      <c r="GE1569" s="416">
        <v>7</v>
      </c>
      <c r="GF1569" s="416">
        <v>4</v>
      </c>
      <c r="GG1569" s="416">
        <v>1</v>
      </c>
      <c r="GH1569" s="416">
        <v>329</v>
      </c>
    </row>
    <row r="1570" spans="1:190" x14ac:dyDescent="0.2">
      <c r="A1570" s="150" t="s">
        <v>560</v>
      </c>
      <c r="B1570" s="151" t="s">
        <v>276</v>
      </c>
      <c r="C1570" s="152" t="s">
        <v>279</v>
      </c>
      <c r="D1570" s="404" t="s">
        <v>559</v>
      </c>
      <c r="E1570" s="416">
        <v>0</v>
      </c>
      <c r="F1570" s="416">
        <v>47</v>
      </c>
      <c r="G1570" s="416">
        <v>52</v>
      </c>
      <c r="H1570" s="416">
        <v>12</v>
      </c>
      <c r="I1570" s="416">
        <v>15</v>
      </c>
      <c r="J1570" s="416">
        <v>12</v>
      </c>
      <c r="K1570" s="416">
        <v>9</v>
      </c>
      <c r="L1570" s="416">
        <v>6</v>
      </c>
      <c r="M1570" s="416">
        <v>0</v>
      </c>
      <c r="N1570" s="416">
        <v>153</v>
      </c>
      <c r="O1570" s="416">
        <v>10</v>
      </c>
      <c r="P1570" s="416">
        <v>0</v>
      </c>
      <c r="Q1570" s="416">
        <v>0</v>
      </c>
      <c r="R1570" s="416">
        <v>0</v>
      </c>
      <c r="S1570" s="416">
        <v>0</v>
      </c>
      <c r="T1570" s="416">
        <v>0</v>
      </c>
      <c r="U1570" s="416">
        <v>0</v>
      </c>
      <c r="V1570" s="416">
        <v>0</v>
      </c>
      <c r="W1570" s="416">
        <v>0</v>
      </c>
      <c r="X1570" s="416">
        <v>0</v>
      </c>
      <c r="Y1570" s="416">
        <v>25</v>
      </c>
      <c r="Z1570" s="416">
        <v>0</v>
      </c>
      <c r="AA1570" s="416">
        <v>0</v>
      </c>
      <c r="AB1570" s="416">
        <v>0</v>
      </c>
      <c r="AC1570" s="416">
        <v>0</v>
      </c>
      <c r="AD1570" s="416">
        <v>0</v>
      </c>
      <c r="AE1570" s="416">
        <v>0</v>
      </c>
      <c r="AF1570" s="416">
        <v>0</v>
      </c>
      <c r="AG1570" s="416">
        <v>0</v>
      </c>
      <c r="AH1570" s="416">
        <v>0</v>
      </c>
      <c r="AI1570" s="416">
        <v>50</v>
      </c>
      <c r="AJ1570" s="416">
        <v>2</v>
      </c>
      <c r="AK1570" s="416">
        <v>7</v>
      </c>
      <c r="AL1570" s="416">
        <v>9</v>
      </c>
      <c r="AM1570" s="416">
        <v>3</v>
      </c>
      <c r="AN1570" s="416">
        <v>1</v>
      </c>
      <c r="AO1570" s="416">
        <v>2</v>
      </c>
      <c r="AP1570" s="416">
        <v>2</v>
      </c>
      <c r="AQ1570" s="416">
        <v>1</v>
      </c>
      <c r="AR1570" s="416">
        <v>27</v>
      </c>
      <c r="AS1570" s="416">
        <v>100</v>
      </c>
      <c r="AT1570" s="416">
        <v>8</v>
      </c>
      <c r="AU1570" s="416">
        <v>14</v>
      </c>
      <c r="AV1570" s="416">
        <v>3</v>
      </c>
      <c r="AW1570" s="416">
        <v>2</v>
      </c>
      <c r="AX1570" s="416">
        <v>0</v>
      </c>
      <c r="AY1570" s="416">
        <v>2</v>
      </c>
      <c r="AZ1570" s="416">
        <v>0</v>
      </c>
      <c r="BA1570" s="416">
        <v>0</v>
      </c>
      <c r="BB1570" s="416">
        <v>29</v>
      </c>
      <c r="BC1570" s="416">
        <v>0</v>
      </c>
      <c r="BD1570" s="416">
        <v>0</v>
      </c>
      <c r="BE1570" s="416">
        <v>0</v>
      </c>
      <c r="BF1570" s="416">
        <v>0</v>
      </c>
      <c r="BG1570" s="416">
        <v>0</v>
      </c>
      <c r="BH1570" s="416">
        <v>0</v>
      </c>
      <c r="BI1570" s="416">
        <v>0</v>
      </c>
      <c r="BJ1570" s="416">
        <v>0</v>
      </c>
      <c r="BK1570" s="416">
        <v>0</v>
      </c>
      <c r="BL1570" s="416">
        <v>0</v>
      </c>
      <c r="BM1570" s="416">
        <v>10</v>
      </c>
      <c r="BN1570" s="416">
        <v>21</v>
      </c>
      <c r="BO1570" s="416">
        <v>12</v>
      </c>
      <c r="BP1570" s="416">
        <v>5</v>
      </c>
      <c r="BQ1570" s="416">
        <v>1</v>
      </c>
      <c r="BR1570" s="416">
        <v>4</v>
      </c>
      <c r="BS1570" s="416">
        <v>2</v>
      </c>
      <c r="BT1570" s="416">
        <v>1</v>
      </c>
      <c r="BU1570" s="416">
        <v>56</v>
      </c>
      <c r="BV1570" s="416">
        <v>57</v>
      </c>
      <c r="BW1570" s="416">
        <v>73</v>
      </c>
      <c r="BX1570" s="416">
        <v>24</v>
      </c>
      <c r="BY1570" s="416">
        <v>20</v>
      </c>
      <c r="BZ1570" s="416">
        <v>13</v>
      </c>
      <c r="CA1570" s="416">
        <v>13</v>
      </c>
      <c r="CB1570" s="416">
        <v>8</v>
      </c>
      <c r="CC1570" s="416">
        <v>1</v>
      </c>
      <c r="CD1570" s="416">
        <v>209</v>
      </c>
      <c r="CE1570" s="416">
        <v>10</v>
      </c>
      <c r="CF1570" s="416">
        <v>0</v>
      </c>
      <c r="CG1570" s="416">
        <v>0</v>
      </c>
      <c r="CH1570" s="416">
        <v>0</v>
      </c>
      <c r="CI1570" s="416">
        <v>0</v>
      </c>
      <c r="CJ1570" s="416">
        <v>0</v>
      </c>
      <c r="CK1570" s="416">
        <v>0</v>
      </c>
      <c r="CL1570" s="416">
        <v>0</v>
      </c>
      <c r="CM1570" s="416">
        <v>0</v>
      </c>
      <c r="CN1570" s="416">
        <v>0</v>
      </c>
      <c r="CO1570" s="416">
        <v>25</v>
      </c>
      <c r="CP1570" s="416">
        <v>0</v>
      </c>
      <c r="CQ1570" s="416">
        <v>0</v>
      </c>
      <c r="CR1570" s="416">
        <v>0</v>
      </c>
      <c r="CS1570" s="416">
        <v>0</v>
      </c>
      <c r="CT1570" s="416">
        <v>0</v>
      </c>
      <c r="CU1570" s="416">
        <v>0</v>
      </c>
      <c r="CV1570" s="416">
        <v>0</v>
      </c>
      <c r="CW1570" s="416">
        <v>0</v>
      </c>
      <c r="CX1570" s="416">
        <v>0</v>
      </c>
      <c r="CY1570" s="416">
        <v>50</v>
      </c>
      <c r="CZ1570" s="416">
        <v>12</v>
      </c>
      <c r="DA1570" s="416">
        <v>9</v>
      </c>
      <c r="DB1570" s="416">
        <v>1</v>
      </c>
      <c r="DC1570" s="416">
        <v>6</v>
      </c>
      <c r="DD1570" s="416">
        <v>3</v>
      </c>
      <c r="DE1570" s="416">
        <v>3</v>
      </c>
      <c r="DF1570" s="416">
        <v>1</v>
      </c>
      <c r="DG1570" s="416">
        <v>2</v>
      </c>
      <c r="DH1570" s="416">
        <v>37</v>
      </c>
      <c r="DI1570" s="416">
        <v>0</v>
      </c>
      <c r="DJ1570" s="416">
        <v>0</v>
      </c>
      <c r="DK1570" s="416">
        <v>0</v>
      </c>
      <c r="DL1570" s="416">
        <v>0</v>
      </c>
      <c r="DM1570" s="416">
        <v>0</v>
      </c>
      <c r="DN1570" s="416">
        <v>0</v>
      </c>
      <c r="DO1570" s="416">
        <v>0</v>
      </c>
      <c r="DP1570" s="416">
        <v>0</v>
      </c>
      <c r="DQ1570" s="416">
        <v>0</v>
      </c>
      <c r="DR1570" s="416">
        <v>0</v>
      </c>
      <c r="DS1570" s="416">
        <v>12</v>
      </c>
      <c r="DT1570" s="416">
        <v>9</v>
      </c>
      <c r="DU1570" s="416">
        <v>1</v>
      </c>
      <c r="DV1570" s="416">
        <v>6</v>
      </c>
      <c r="DW1570" s="416">
        <v>3</v>
      </c>
      <c r="DX1570" s="416">
        <v>3</v>
      </c>
      <c r="DY1570" s="416">
        <v>1</v>
      </c>
      <c r="DZ1570" s="416">
        <v>2</v>
      </c>
      <c r="EA1570" s="416">
        <v>37</v>
      </c>
      <c r="EB1570" s="416">
        <v>0</v>
      </c>
      <c r="EC1570" s="416">
        <v>8</v>
      </c>
      <c r="ED1570" s="416">
        <v>14</v>
      </c>
      <c r="EE1570" s="416">
        <v>10</v>
      </c>
      <c r="EF1570" s="416">
        <v>6</v>
      </c>
      <c r="EG1570" s="416">
        <v>5</v>
      </c>
      <c r="EH1570" s="416">
        <v>4</v>
      </c>
      <c r="EI1570" s="416">
        <v>3</v>
      </c>
      <c r="EJ1570" s="416">
        <v>1</v>
      </c>
      <c r="EK1570" s="416">
        <v>51</v>
      </c>
      <c r="EL1570" s="416">
        <v>10</v>
      </c>
      <c r="EM1570" s="416">
        <v>0</v>
      </c>
      <c r="EN1570" s="416">
        <v>0</v>
      </c>
      <c r="EO1570" s="416">
        <v>0</v>
      </c>
      <c r="EP1570" s="416">
        <v>0</v>
      </c>
      <c r="EQ1570" s="416">
        <v>0</v>
      </c>
      <c r="ER1570" s="416">
        <v>0</v>
      </c>
      <c r="ES1570" s="416">
        <v>0</v>
      </c>
      <c r="ET1570" s="416">
        <v>0</v>
      </c>
      <c r="EU1570" s="416">
        <v>0</v>
      </c>
      <c r="EV1570" s="416">
        <v>50</v>
      </c>
      <c r="EW1570" s="416">
        <v>0</v>
      </c>
      <c r="EX1570" s="416">
        <v>0</v>
      </c>
      <c r="EY1570" s="416">
        <v>0</v>
      </c>
      <c r="EZ1570" s="416">
        <v>0</v>
      </c>
      <c r="FA1570" s="416">
        <v>0</v>
      </c>
      <c r="FB1570" s="416">
        <v>0</v>
      </c>
      <c r="FC1570" s="416">
        <v>0</v>
      </c>
      <c r="FD1570" s="416">
        <v>0</v>
      </c>
      <c r="FE1570" s="416">
        <v>0</v>
      </c>
      <c r="FF1570" s="416">
        <v>100</v>
      </c>
      <c r="FG1570" s="416">
        <v>0</v>
      </c>
      <c r="FH1570" s="416">
        <v>0</v>
      </c>
      <c r="FI1570" s="416">
        <v>0</v>
      </c>
      <c r="FJ1570" s="416">
        <v>0</v>
      </c>
      <c r="FK1570" s="416">
        <v>0</v>
      </c>
      <c r="FL1570" s="416">
        <v>0</v>
      </c>
      <c r="FM1570" s="416">
        <v>0</v>
      </c>
      <c r="FN1570" s="416">
        <v>0</v>
      </c>
      <c r="FO1570" s="416">
        <v>0</v>
      </c>
      <c r="FP1570" s="416">
        <v>0</v>
      </c>
      <c r="FQ1570" s="416">
        <v>0</v>
      </c>
      <c r="FR1570" s="416">
        <v>0</v>
      </c>
      <c r="FS1570" s="416">
        <v>0</v>
      </c>
      <c r="FT1570" s="416">
        <v>0</v>
      </c>
      <c r="FU1570" s="416">
        <v>0</v>
      </c>
      <c r="FV1570" s="416">
        <v>0</v>
      </c>
      <c r="FW1570" s="416">
        <v>0</v>
      </c>
      <c r="FX1570" s="416">
        <v>0</v>
      </c>
      <c r="FY1570" s="416">
        <v>0</v>
      </c>
      <c r="FZ1570" s="416">
        <v>8</v>
      </c>
      <c r="GA1570" s="416">
        <v>14</v>
      </c>
      <c r="GB1570" s="416">
        <v>10</v>
      </c>
      <c r="GC1570" s="416">
        <v>6</v>
      </c>
      <c r="GD1570" s="416">
        <v>5</v>
      </c>
      <c r="GE1570" s="416">
        <v>4</v>
      </c>
      <c r="GF1570" s="416">
        <v>3</v>
      </c>
      <c r="GG1570" s="416">
        <v>1</v>
      </c>
      <c r="GH1570" s="416">
        <v>51</v>
      </c>
    </row>
    <row r="1571" spans="1:190" x14ac:dyDescent="0.2">
      <c r="A1571" s="150" t="s">
        <v>562</v>
      </c>
      <c r="B1571" s="151" t="s">
        <v>276</v>
      </c>
      <c r="C1571" s="152" t="s">
        <v>285</v>
      </c>
      <c r="D1571" s="404" t="s">
        <v>561</v>
      </c>
      <c r="E1571" s="416">
        <v>0</v>
      </c>
      <c r="F1571" s="416">
        <v>62</v>
      </c>
      <c r="G1571" s="416">
        <v>64</v>
      </c>
      <c r="H1571" s="416">
        <v>60</v>
      </c>
      <c r="I1571" s="416">
        <v>32</v>
      </c>
      <c r="J1571" s="416">
        <v>23</v>
      </c>
      <c r="K1571" s="416">
        <v>8</v>
      </c>
      <c r="L1571" s="416">
        <v>9</v>
      </c>
      <c r="M1571" s="416">
        <v>0</v>
      </c>
      <c r="N1571" s="416">
        <v>258</v>
      </c>
      <c r="O1571" s="416">
        <v>10</v>
      </c>
      <c r="P1571" s="416">
        <v>0</v>
      </c>
      <c r="Q1571" s="416">
        <v>0</v>
      </c>
      <c r="R1571" s="416">
        <v>0</v>
      </c>
      <c r="S1571" s="416">
        <v>0</v>
      </c>
      <c r="T1571" s="416">
        <v>0</v>
      </c>
      <c r="U1571" s="416">
        <v>0</v>
      </c>
      <c r="V1571" s="416">
        <v>0</v>
      </c>
      <c r="W1571" s="416">
        <v>0</v>
      </c>
      <c r="X1571" s="416">
        <v>0</v>
      </c>
      <c r="Y1571" s="416">
        <v>25</v>
      </c>
      <c r="Z1571" s="416">
        <v>0</v>
      </c>
      <c r="AA1571" s="416">
        <v>0</v>
      </c>
      <c r="AB1571" s="416">
        <v>0</v>
      </c>
      <c r="AC1571" s="416">
        <v>0</v>
      </c>
      <c r="AD1571" s="416">
        <v>0</v>
      </c>
      <c r="AE1571" s="416">
        <v>0</v>
      </c>
      <c r="AF1571" s="416">
        <v>0</v>
      </c>
      <c r="AG1571" s="416">
        <v>0</v>
      </c>
      <c r="AH1571" s="416">
        <v>0</v>
      </c>
      <c r="AI1571" s="416">
        <v>50</v>
      </c>
      <c r="AJ1571" s="416">
        <v>0</v>
      </c>
      <c r="AK1571" s="416">
        <v>0</v>
      </c>
      <c r="AL1571" s="416">
        <v>0</v>
      </c>
      <c r="AM1571" s="416">
        <v>0</v>
      </c>
      <c r="AN1571" s="416">
        <v>0</v>
      </c>
      <c r="AO1571" s="416">
        <v>0</v>
      </c>
      <c r="AP1571" s="416">
        <v>0</v>
      </c>
      <c r="AQ1571" s="416">
        <v>0</v>
      </c>
      <c r="AR1571" s="416">
        <v>0</v>
      </c>
      <c r="AS1571" s="416">
        <v>100</v>
      </c>
      <c r="AT1571" s="416">
        <v>192</v>
      </c>
      <c r="AU1571" s="416">
        <v>166</v>
      </c>
      <c r="AV1571" s="416">
        <v>113</v>
      </c>
      <c r="AW1571" s="416">
        <v>67</v>
      </c>
      <c r="AX1571" s="416">
        <v>43</v>
      </c>
      <c r="AY1571" s="416">
        <v>23</v>
      </c>
      <c r="AZ1571" s="416">
        <v>14</v>
      </c>
      <c r="BA1571" s="416">
        <v>1</v>
      </c>
      <c r="BB1571" s="416">
        <v>619</v>
      </c>
      <c r="BC1571" s="416">
        <v>75</v>
      </c>
      <c r="BD1571" s="416">
        <v>13</v>
      </c>
      <c r="BE1571" s="416">
        <v>12</v>
      </c>
      <c r="BF1571" s="416">
        <v>15</v>
      </c>
      <c r="BG1571" s="416">
        <v>11</v>
      </c>
      <c r="BH1571" s="416">
        <v>8</v>
      </c>
      <c r="BI1571" s="416">
        <v>6</v>
      </c>
      <c r="BJ1571" s="416">
        <v>3</v>
      </c>
      <c r="BK1571" s="416">
        <v>1</v>
      </c>
      <c r="BL1571" s="416">
        <v>69</v>
      </c>
      <c r="BM1571" s="416">
        <v>205</v>
      </c>
      <c r="BN1571" s="416">
        <v>178</v>
      </c>
      <c r="BO1571" s="416">
        <v>128</v>
      </c>
      <c r="BP1571" s="416">
        <v>78</v>
      </c>
      <c r="BQ1571" s="416">
        <v>51</v>
      </c>
      <c r="BR1571" s="416">
        <v>29</v>
      </c>
      <c r="BS1571" s="416">
        <v>17</v>
      </c>
      <c r="BT1571" s="416">
        <v>2</v>
      </c>
      <c r="BU1571" s="416">
        <v>688</v>
      </c>
      <c r="BV1571" s="416">
        <v>267</v>
      </c>
      <c r="BW1571" s="416">
        <v>242</v>
      </c>
      <c r="BX1571" s="416">
        <v>188</v>
      </c>
      <c r="BY1571" s="416">
        <v>110</v>
      </c>
      <c r="BZ1571" s="416">
        <v>74</v>
      </c>
      <c r="CA1571" s="416">
        <v>37</v>
      </c>
      <c r="CB1571" s="416">
        <v>26</v>
      </c>
      <c r="CC1571" s="416">
        <v>2</v>
      </c>
      <c r="CD1571" s="416">
        <v>946</v>
      </c>
      <c r="CE1571" s="416">
        <v>10</v>
      </c>
      <c r="CF1571" s="416">
        <v>0</v>
      </c>
      <c r="CG1571" s="416">
        <v>0</v>
      </c>
      <c r="CH1571" s="416">
        <v>0</v>
      </c>
      <c r="CI1571" s="416">
        <v>0</v>
      </c>
      <c r="CJ1571" s="416">
        <v>0</v>
      </c>
      <c r="CK1571" s="416">
        <v>0</v>
      </c>
      <c r="CL1571" s="416">
        <v>0</v>
      </c>
      <c r="CM1571" s="416">
        <v>0</v>
      </c>
      <c r="CN1571" s="416">
        <v>0</v>
      </c>
      <c r="CO1571" s="416">
        <v>25</v>
      </c>
      <c r="CP1571" s="416">
        <v>0</v>
      </c>
      <c r="CQ1571" s="416">
        <v>0</v>
      </c>
      <c r="CR1571" s="416">
        <v>0</v>
      </c>
      <c r="CS1571" s="416">
        <v>0</v>
      </c>
      <c r="CT1571" s="416">
        <v>0</v>
      </c>
      <c r="CU1571" s="416">
        <v>0</v>
      </c>
      <c r="CV1571" s="416">
        <v>0</v>
      </c>
      <c r="CW1571" s="416">
        <v>0</v>
      </c>
      <c r="CX1571" s="416">
        <v>0</v>
      </c>
      <c r="CY1571" s="416">
        <v>50</v>
      </c>
      <c r="CZ1571" s="416">
        <v>26</v>
      </c>
      <c r="DA1571" s="416">
        <v>26</v>
      </c>
      <c r="DB1571" s="416">
        <v>17</v>
      </c>
      <c r="DC1571" s="416">
        <v>14</v>
      </c>
      <c r="DD1571" s="416">
        <v>12</v>
      </c>
      <c r="DE1571" s="416">
        <v>3</v>
      </c>
      <c r="DF1571" s="416">
        <v>3</v>
      </c>
      <c r="DG1571" s="416">
        <v>0</v>
      </c>
      <c r="DH1571" s="416">
        <v>101</v>
      </c>
      <c r="DI1571" s="416">
        <v>0</v>
      </c>
      <c r="DJ1571" s="416">
        <v>0</v>
      </c>
      <c r="DK1571" s="416">
        <v>0</v>
      </c>
      <c r="DL1571" s="416">
        <v>0</v>
      </c>
      <c r="DM1571" s="416">
        <v>0</v>
      </c>
      <c r="DN1571" s="416">
        <v>0</v>
      </c>
      <c r="DO1571" s="416">
        <v>0</v>
      </c>
      <c r="DP1571" s="416">
        <v>0</v>
      </c>
      <c r="DQ1571" s="416">
        <v>0</v>
      </c>
      <c r="DR1571" s="416">
        <v>0</v>
      </c>
      <c r="DS1571" s="416">
        <v>26</v>
      </c>
      <c r="DT1571" s="416">
        <v>26</v>
      </c>
      <c r="DU1571" s="416">
        <v>17</v>
      </c>
      <c r="DV1571" s="416">
        <v>14</v>
      </c>
      <c r="DW1571" s="416">
        <v>12</v>
      </c>
      <c r="DX1571" s="416">
        <v>3</v>
      </c>
      <c r="DY1571" s="416">
        <v>3</v>
      </c>
      <c r="DZ1571" s="416">
        <v>0</v>
      </c>
      <c r="EA1571" s="416">
        <v>101</v>
      </c>
      <c r="EB1571" s="416">
        <v>0</v>
      </c>
      <c r="EC1571" s="416">
        <v>67</v>
      </c>
      <c r="ED1571" s="416">
        <v>78</v>
      </c>
      <c r="EE1571" s="416">
        <v>66</v>
      </c>
      <c r="EF1571" s="416">
        <v>67</v>
      </c>
      <c r="EG1571" s="416">
        <v>37</v>
      </c>
      <c r="EH1571" s="416">
        <v>32</v>
      </c>
      <c r="EI1571" s="416">
        <v>27</v>
      </c>
      <c r="EJ1571" s="416">
        <v>9</v>
      </c>
      <c r="EK1571" s="416">
        <v>383</v>
      </c>
      <c r="EL1571" s="416">
        <v>10</v>
      </c>
      <c r="EM1571" s="416">
        <v>0</v>
      </c>
      <c r="EN1571" s="416">
        <v>0</v>
      </c>
      <c r="EO1571" s="416">
        <v>0</v>
      </c>
      <c r="EP1571" s="416">
        <v>0</v>
      </c>
      <c r="EQ1571" s="416">
        <v>0</v>
      </c>
      <c r="ER1571" s="416">
        <v>0</v>
      </c>
      <c r="ES1571" s="416">
        <v>0</v>
      </c>
      <c r="ET1571" s="416">
        <v>0</v>
      </c>
      <c r="EU1571" s="416">
        <v>0</v>
      </c>
      <c r="EV1571" s="416">
        <v>50</v>
      </c>
      <c r="EW1571" s="416">
        <v>1</v>
      </c>
      <c r="EX1571" s="416">
        <v>0</v>
      </c>
      <c r="EY1571" s="416">
        <v>2</v>
      </c>
      <c r="EZ1571" s="416">
        <v>2</v>
      </c>
      <c r="FA1571" s="416">
        <v>0</v>
      </c>
      <c r="FB1571" s="416">
        <v>0</v>
      </c>
      <c r="FC1571" s="416">
        <v>1</v>
      </c>
      <c r="FD1571" s="416">
        <v>0</v>
      </c>
      <c r="FE1571" s="416">
        <v>6</v>
      </c>
      <c r="FF1571" s="416">
        <v>100</v>
      </c>
      <c r="FG1571" s="416">
        <v>0</v>
      </c>
      <c r="FH1571" s="416">
        <v>0</v>
      </c>
      <c r="FI1571" s="416">
        <v>0</v>
      </c>
      <c r="FJ1571" s="416">
        <v>0</v>
      </c>
      <c r="FK1571" s="416">
        <v>0</v>
      </c>
      <c r="FL1571" s="416">
        <v>0</v>
      </c>
      <c r="FM1571" s="416">
        <v>0</v>
      </c>
      <c r="FN1571" s="416">
        <v>0</v>
      </c>
      <c r="FO1571" s="416">
        <v>0</v>
      </c>
      <c r="FP1571" s="416">
        <v>0</v>
      </c>
      <c r="FQ1571" s="416">
        <v>0</v>
      </c>
      <c r="FR1571" s="416">
        <v>0</v>
      </c>
      <c r="FS1571" s="416">
        <v>0</v>
      </c>
      <c r="FT1571" s="416">
        <v>0</v>
      </c>
      <c r="FU1571" s="416">
        <v>0</v>
      </c>
      <c r="FV1571" s="416">
        <v>0</v>
      </c>
      <c r="FW1571" s="416">
        <v>0</v>
      </c>
      <c r="FX1571" s="416">
        <v>0</v>
      </c>
      <c r="FY1571" s="416">
        <v>0</v>
      </c>
      <c r="FZ1571" s="416">
        <v>68</v>
      </c>
      <c r="GA1571" s="416">
        <v>78</v>
      </c>
      <c r="GB1571" s="416">
        <v>68</v>
      </c>
      <c r="GC1571" s="416">
        <v>69</v>
      </c>
      <c r="GD1571" s="416">
        <v>37</v>
      </c>
      <c r="GE1571" s="416">
        <v>32</v>
      </c>
      <c r="GF1571" s="416">
        <v>28</v>
      </c>
      <c r="GG1571" s="416">
        <v>9</v>
      </c>
      <c r="GH1571" s="416">
        <v>389</v>
      </c>
    </row>
    <row r="1572" spans="1:190" x14ac:dyDescent="0.2">
      <c r="A1572" s="150" t="s">
        <v>564</v>
      </c>
      <c r="B1572" s="151" t="s">
        <v>280</v>
      </c>
      <c r="C1572" s="152" t="s">
        <v>128</v>
      </c>
      <c r="D1572" s="404" t="s">
        <v>563</v>
      </c>
      <c r="E1572" s="416">
        <v>0</v>
      </c>
      <c r="F1572" s="416">
        <v>13</v>
      </c>
      <c r="G1572" s="416">
        <v>97</v>
      </c>
      <c r="H1572" s="416">
        <v>188</v>
      </c>
      <c r="I1572" s="416">
        <v>218</v>
      </c>
      <c r="J1572" s="416">
        <v>114</v>
      </c>
      <c r="K1572" s="416">
        <v>54</v>
      </c>
      <c r="L1572" s="416">
        <v>51</v>
      </c>
      <c r="M1572" s="416">
        <v>19</v>
      </c>
      <c r="N1572" s="416">
        <v>754</v>
      </c>
      <c r="O1572" s="416">
        <v>10</v>
      </c>
      <c r="P1572" s="416">
        <v>0</v>
      </c>
      <c r="Q1572" s="416">
        <v>0</v>
      </c>
      <c r="R1572" s="416">
        <v>0</v>
      </c>
      <c r="S1572" s="416">
        <v>0</v>
      </c>
      <c r="T1572" s="416">
        <v>0</v>
      </c>
      <c r="U1572" s="416">
        <v>0</v>
      </c>
      <c r="V1572" s="416">
        <v>0</v>
      </c>
      <c r="W1572" s="416">
        <v>0</v>
      </c>
      <c r="X1572" s="416">
        <v>0</v>
      </c>
      <c r="Y1572" s="416">
        <v>25</v>
      </c>
      <c r="Z1572" s="416">
        <v>0</v>
      </c>
      <c r="AA1572" s="416">
        <v>0</v>
      </c>
      <c r="AB1572" s="416">
        <v>0</v>
      </c>
      <c r="AC1572" s="416">
        <v>0</v>
      </c>
      <c r="AD1572" s="416">
        <v>0</v>
      </c>
      <c r="AE1572" s="416">
        <v>0</v>
      </c>
      <c r="AF1572" s="416">
        <v>0</v>
      </c>
      <c r="AG1572" s="416">
        <v>0</v>
      </c>
      <c r="AH1572" s="416">
        <v>0</v>
      </c>
      <c r="AI1572" s="416">
        <v>50</v>
      </c>
      <c r="AJ1572" s="416">
        <v>0</v>
      </c>
      <c r="AK1572" s="416">
        <v>0</v>
      </c>
      <c r="AL1572" s="416">
        <v>0</v>
      </c>
      <c r="AM1572" s="416">
        <v>0</v>
      </c>
      <c r="AN1572" s="416">
        <v>0</v>
      </c>
      <c r="AO1572" s="416">
        <v>0</v>
      </c>
      <c r="AP1572" s="416">
        <v>0</v>
      </c>
      <c r="AQ1572" s="416">
        <v>0</v>
      </c>
      <c r="AR1572" s="416">
        <v>0</v>
      </c>
      <c r="AS1572" s="416">
        <v>100</v>
      </c>
      <c r="AT1572" s="416">
        <v>0</v>
      </c>
      <c r="AU1572" s="416">
        <v>0</v>
      </c>
      <c r="AV1572" s="416">
        <v>0</v>
      </c>
      <c r="AW1572" s="416">
        <v>0</v>
      </c>
      <c r="AX1572" s="416">
        <v>0</v>
      </c>
      <c r="AY1572" s="416">
        <v>0</v>
      </c>
      <c r="AZ1572" s="416">
        <v>0</v>
      </c>
      <c r="BA1572" s="416">
        <v>0</v>
      </c>
      <c r="BB1572" s="416">
        <v>0</v>
      </c>
      <c r="BC1572" s="416">
        <v>0</v>
      </c>
      <c r="BD1572" s="416">
        <v>0</v>
      </c>
      <c r="BE1572" s="416">
        <v>0</v>
      </c>
      <c r="BF1572" s="416">
        <v>0</v>
      </c>
      <c r="BG1572" s="416">
        <v>0</v>
      </c>
      <c r="BH1572" s="416">
        <v>0</v>
      </c>
      <c r="BI1572" s="416">
        <v>0</v>
      </c>
      <c r="BJ1572" s="416">
        <v>0</v>
      </c>
      <c r="BK1572" s="416">
        <v>0</v>
      </c>
      <c r="BL1572" s="416">
        <v>0</v>
      </c>
      <c r="BM1572" s="416">
        <v>0</v>
      </c>
      <c r="BN1572" s="416">
        <v>0</v>
      </c>
      <c r="BO1572" s="416">
        <v>0</v>
      </c>
      <c r="BP1572" s="416">
        <v>0</v>
      </c>
      <c r="BQ1572" s="416">
        <v>0</v>
      </c>
      <c r="BR1572" s="416">
        <v>0</v>
      </c>
      <c r="BS1572" s="416">
        <v>0</v>
      </c>
      <c r="BT1572" s="416">
        <v>0</v>
      </c>
      <c r="BU1572" s="416">
        <v>0</v>
      </c>
      <c r="BV1572" s="416">
        <v>13</v>
      </c>
      <c r="BW1572" s="416">
        <v>97</v>
      </c>
      <c r="BX1572" s="416">
        <v>188</v>
      </c>
      <c r="BY1572" s="416">
        <v>218</v>
      </c>
      <c r="BZ1572" s="416">
        <v>114</v>
      </c>
      <c r="CA1572" s="416">
        <v>54</v>
      </c>
      <c r="CB1572" s="416">
        <v>51</v>
      </c>
      <c r="CC1572" s="416">
        <v>19</v>
      </c>
      <c r="CD1572" s="416">
        <v>754</v>
      </c>
      <c r="CE1572" s="416">
        <v>10</v>
      </c>
      <c r="CF1572" s="416">
        <v>0</v>
      </c>
      <c r="CG1572" s="416">
        <v>0</v>
      </c>
      <c r="CH1572" s="416">
        <v>0</v>
      </c>
      <c r="CI1572" s="416">
        <v>0</v>
      </c>
      <c r="CJ1572" s="416">
        <v>0</v>
      </c>
      <c r="CK1572" s="416">
        <v>0</v>
      </c>
      <c r="CL1572" s="416">
        <v>0</v>
      </c>
      <c r="CM1572" s="416">
        <v>0</v>
      </c>
      <c r="CN1572" s="416">
        <v>0</v>
      </c>
      <c r="CO1572" s="416">
        <v>25</v>
      </c>
      <c r="CP1572" s="416">
        <v>0</v>
      </c>
      <c r="CQ1572" s="416">
        <v>0</v>
      </c>
      <c r="CR1572" s="416">
        <v>0</v>
      </c>
      <c r="CS1572" s="416">
        <v>0</v>
      </c>
      <c r="CT1572" s="416">
        <v>0</v>
      </c>
      <c r="CU1572" s="416">
        <v>0</v>
      </c>
      <c r="CV1572" s="416">
        <v>0</v>
      </c>
      <c r="CW1572" s="416">
        <v>0</v>
      </c>
      <c r="CX1572" s="416">
        <v>0</v>
      </c>
      <c r="CY1572" s="416">
        <v>50</v>
      </c>
      <c r="CZ1572" s="416">
        <v>3</v>
      </c>
      <c r="DA1572" s="416">
        <v>16</v>
      </c>
      <c r="DB1572" s="416">
        <v>34</v>
      </c>
      <c r="DC1572" s="416">
        <v>45</v>
      </c>
      <c r="DD1572" s="416">
        <v>19</v>
      </c>
      <c r="DE1572" s="416">
        <v>14</v>
      </c>
      <c r="DF1572" s="416">
        <v>13</v>
      </c>
      <c r="DG1572" s="416">
        <v>19</v>
      </c>
      <c r="DH1572" s="416">
        <v>163</v>
      </c>
      <c r="DI1572" s="416">
        <v>0</v>
      </c>
      <c r="DJ1572" s="416">
        <v>0</v>
      </c>
      <c r="DK1572" s="416">
        <v>0</v>
      </c>
      <c r="DL1572" s="416">
        <v>0</v>
      </c>
      <c r="DM1572" s="416">
        <v>0</v>
      </c>
      <c r="DN1572" s="416">
        <v>0</v>
      </c>
      <c r="DO1572" s="416">
        <v>0</v>
      </c>
      <c r="DP1572" s="416">
        <v>0</v>
      </c>
      <c r="DQ1572" s="416">
        <v>0</v>
      </c>
      <c r="DR1572" s="416">
        <v>0</v>
      </c>
      <c r="DS1572" s="416">
        <v>3</v>
      </c>
      <c r="DT1572" s="416">
        <v>16</v>
      </c>
      <c r="DU1572" s="416">
        <v>34</v>
      </c>
      <c r="DV1572" s="416">
        <v>45</v>
      </c>
      <c r="DW1572" s="416">
        <v>19</v>
      </c>
      <c r="DX1572" s="416">
        <v>14</v>
      </c>
      <c r="DY1572" s="416">
        <v>13</v>
      </c>
      <c r="DZ1572" s="416">
        <v>19</v>
      </c>
      <c r="EA1572" s="416">
        <v>163</v>
      </c>
      <c r="EB1572" s="416">
        <v>0</v>
      </c>
      <c r="EC1572" s="416">
        <v>21</v>
      </c>
      <c r="ED1572" s="416">
        <v>151</v>
      </c>
      <c r="EE1572" s="416">
        <v>361</v>
      </c>
      <c r="EF1572" s="416">
        <v>390</v>
      </c>
      <c r="EG1572" s="416">
        <v>200</v>
      </c>
      <c r="EH1572" s="416">
        <v>100</v>
      </c>
      <c r="EI1572" s="416">
        <v>85</v>
      </c>
      <c r="EJ1572" s="416">
        <v>29</v>
      </c>
      <c r="EK1572" s="416">
        <v>1337</v>
      </c>
      <c r="EL1572" s="416">
        <v>10</v>
      </c>
      <c r="EM1572" s="416">
        <v>0</v>
      </c>
      <c r="EN1572" s="416">
        <v>0</v>
      </c>
      <c r="EO1572" s="416">
        <v>0</v>
      </c>
      <c r="EP1572" s="416">
        <v>0</v>
      </c>
      <c r="EQ1572" s="416">
        <v>0</v>
      </c>
      <c r="ER1572" s="416">
        <v>0</v>
      </c>
      <c r="ES1572" s="416">
        <v>0</v>
      </c>
      <c r="ET1572" s="416">
        <v>0</v>
      </c>
      <c r="EU1572" s="416">
        <v>0</v>
      </c>
      <c r="EV1572" s="416">
        <v>50</v>
      </c>
      <c r="EW1572" s="416">
        <v>0</v>
      </c>
      <c r="EX1572" s="416">
        <v>0</v>
      </c>
      <c r="EY1572" s="416">
        <v>1</v>
      </c>
      <c r="EZ1572" s="416">
        <v>0</v>
      </c>
      <c r="FA1572" s="416">
        <v>0</v>
      </c>
      <c r="FB1572" s="416">
        <v>0</v>
      </c>
      <c r="FC1572" s="416">
        <v>0</v>
      </c>
      <c r="FD1572" s="416">
        <v>0</v>
      </c>
      <c r="FE1572" s="416">
        <v>1</v>
      </c>
      <c r="FF1572" s="416">
        <v>100</v>
      </c>
      <c r="FG1572" s="416">
        <v>0</v>
      </c>
      <c r="FH1572" s="416">
        <v>0</v>
      </c>
      <c r="FI1572" s="416">
        <v>0</v>
      </c>
      <c r="FJ1572" s="416">
        <v>0</v>
      </c>
      <c r="FK1572" s="416">
        <v>0</v>
      </c>
      <c r="FL1572" s="416">
        <v>0</v>
      </c>
      <c r="FM1572" s="416">
        <v>0</v>
      </c>
      <c r="FN1572" s="416">
        <v>0</v>
      </c>
      <c r="FO1572" s="416">
        <v>0</v>
      </c>
      <c r="FP1572" s="416">
        <v>0</v>
      </c>
      <c r="FQ1572" s="416">
        <v>0</v>
      </c>
      <c r="FR1572" s="416">
        <v>0</v>
      </c>
      <c r="FS1572" s="416">
        <v>0</v>
      </c>
      <c r="FT1572" s="416">
        <v>0</v>
      </c>
      <c r="FU1572" s="416">
        <v>0</v>
      </c>
      <c r="FV1572" s="416">
        <v>0</v>
      </c>
      <c r="FW1572" s="416">
        <v>0</v>
      </c>
      <c r="FX1572" s="416">
        <v>0</v>
      </c>
      <c r="FY1572" s="416">
        <v>0</v>
      </c>
      <c r="FZ1572" s="416">
        <v>21</v>
      </c>
      <c r="GA1572" s="416">
        <v>151</v>
      </c>
      <c r="GB1572" s="416">
        <v>362</v>
      </c>
      <c r="GC1572" s="416">
        <v>390</v>
      </c>
      <c r="GD1572" s="416">
        <v>200</v>
      </c>
      <c r="GE1572" s="416">
        <v>100</v>
      </c>
      <c r="GF1572" s="416">
        <v>85</v>
      </c>
      <c r="GG1572" s="416">
        <v>29</v>
      </c>
      <c r="GH1572" s="416">
        <v>1338</v>
      </c>
    </row>
    <row r="1573" spans="1:190" x14ac:dyDescent="0.2">
      <c r="A1573" s="150" t="s">
        <v>566</v>
      </c>
      <c r="B1573" s="151" t="s">
        <v>276</v>
      </c>
      <c r="C1573" s="152" t="s">
        <v>285</v>
      </c>
      <c r="D1573" s="404" t="s">
        <v>565</v>
      </c>
      <c r="E1573" s="416">
        <v>0</v>
      </c>
      <c r="F1573" s="416">
        <v>111</v>
      </c>
      <c r="G1573" s="416">
        <v>103</v>
      </c>
      <c r="H1573" s="416">
        <v>71</v>
      </c>
      <c r="I1573" s="416">
        <v>57</v>
      </c>
      <c r="J1573" s="416">
        <v>40</v>
      </c>
      <c r="K1573" s="416">
        <v>15</v>
      </c>
      <c r="L1573" s="416">
        <v>8</v>
      </c>
      <c r="M1573" s="416">
        <v>0</v>
      </c>
      <c r="N1573" s="416">
        <v>405</v>
      </c>
      <c r="O1573" s="416">
        <v>10</v>
      </c>
      <c r="P1573" s="416">
        <v>0</v>
      </c>
      <c r="Q1573" s="416">
        <v>0</v>
      </c>
      <c r="R1573" s="416">
        <v>0</v>
      </c>
      <c r="S1573" s="416">
        <v>0</v>
      </c>
      <c r="T1573" s="416">
        <v>0</v>
      </c>
      <c r="U1573" s="416">
        <v>0</v>
      </c>
      <c r="V1573" s="416">
        <v>0</v>
      </c>
      <c r="W1573" s="416">
        <v>0</v>
      </c>
      <c r="X1573" s="416">
        <v>0</v>
      </c>
      <c r="Y1573" s="416">
        <v>25</v>
      </c>
      <c r="Z1573" s="416">
        <v>96</v>
      </c>
      <c r="AA1573" s="416">
        <v>74</v>
      </c>
      <c r="AB1573" s="416">
        <v>50</v>
      </c>
      <c r="AC1573" s="416">
        <v>32</v>
      </c>
      <c r="AD1573" s="416">
        <v>18</v>
      </c>
      <c r="AE1573" s="416">
        <v>7</v>
      </c>
      <c r="AF1573" s="416">
        <v>5</v>
      </c>
      <c r="AG1573" s="416">
        <v>0</v>
      </c>
      <c r="AH1573" s="416">
        <v>282</v>
      </c>
      <c r="AI1573" s="416">
        <v>50</v>
      </c>
      <c r="AJ1573" s="416">
        <v>14</v>
      </c>
      <c r="AK1573" s="416">
        <v>14</v>
      </c>
      <c r="AL1573" s="416">
        <v>11</v>
      </c>
      <c r="AM1573" s="416">
        <v>6</v>
      </c>
      <c r="AN1573" s="416">
        <v>5</v>
      </c>
      <c r="AO1573" s="416">
        <v>6</v>
      </c>
      <c r="AP1573" s="416">
        <v>5</v>
      </c>
      <c r="AQ1573" s="416">
        <v>0</v>
      </c>
      <c r="AR1573" s="416">
        <v>61</v>
      </c>
      <c r="AS1573" s="416">
        <v>100</v>
      </c>
      <c r="AT1573" s="416">
        <v>0</v>
      </c>
      <c r="AU1573" s="416">
        <v>0</v>
      </c>
      <c r="AV1573" s="416">
        <v>0</v>
      </c>
      <c r="AW1573" s="416">
        <v>0</v>
      </c>
      <c r="AX1573" s="416">
        <v>0</v>
      </c>
      <c r="AY1573" s="416">
        <v>0</v>
      </c>
      <c r="AZ1573" s="416">
        <v>0</v>
      </c>
      <c r="BA1573" s="416">
        <v>0</v>
      </c>
      <c r="BB1573" s="416">
        <v>0</v>
      </c>
      <c r="BC1573" s="416">
        <v>0</v>
      </c>
      <c r="BD1573" s="416">
        <v>0</v>
      </c>
      <c r="BE1573" s="416">
        <v>0</v>
      </c>
      <c r="BF1573" s="416">
        <v>0</v>
      </c>
      <c r="BG1573" s="416">
        <v>0</v>
      </c>
      <c r="BH1573" s="416">
        <v>0</v>
      </c>
      <c r="BI1573" s="416">
        <v>0</v>
      </c>
      <c r="BJ1573" s="416">
        <v>0</v>
      </c>
      <c r="BK1573" s="416">
        <v>0</v>
      </c>
      <c r="BL1573" s="416">
        <v>0</v>
      </c>
      <c r="BM1573" s="416">
        <v>110</v>
      </c>
      <c r="BN1573" s="416">
        <v>88</v>
      </c>
      <c r="BO1573" s="416">
        <v>61</v>
      </c>
      <c r="BP1573" s="416">
        <v>38</v>
      </c>
      <c r="BQ1573" s="416">
        <v>23</v>
      </c>
      <c r="BR1573" s="416">
        <v>13</v>
      </c>
      <c r="BS1573" s="416">
        <v>10</v>
      </c>
      <c r="BT1573" s="416">
        <v>0</v>
      </c>
      <c r="BU1573" s="416">
        <v>343</v>
      </c>
      <c r="BV1573" s="416">
        <v>221</v>
      </c>
      <c r="BW1573" s="416">
        <v>191</v>
      </c>
      <c r="BX1573" s="416">
        <v>132</v>
      </c>
      <c r="BY1573" s="416">
        <v>95</v>
      </c>
      <c r="BZ1573" s="416">
        <v>63</v>
      </c>
      <c r="CA1573" s="416">
        <v>28</v>
      </c>
      <c r="CB1573" s="416">
        <v>18</v>
      </c>
      <c r="CC1573" s="416">
        <v>0</v>
      </c>
      <c r="CD1573" s="416">
        <v>748</v>
      </c>
      <c r="CE1573" s="416">
        <v>10</v>
      </c>
      <c r="CF1573" s="416">
        <v>0</v>
      </c>
      <c r="CG1573" s="416">
        <v>0</v>
      </c>
      <c r="CH1573" s="416">
        <v>0</v>
      </c>
      <c r="CI1573" s="416">
        <v>0</v>
      </c>
      <c r="CJ1573" s="416">
        <v>0</v>
      </c>
      <c r="CK1573" s="416">
        <v>0</v>
      </c>
      <c r="CL1573" s="416">
        <v>0</v>
      </c>
      <c r="CM1573" s="416">
        <v>0</v>
      </c>
      <c r="CN1573" s="416">
        <v>0</v>
      </c>
      <c r="CO1573" s="416">
        <v>25</v>
      </c>
      <c r="CP1573" s="416">
        <v>0</v>
      </c>
      <c r="CQ1573" s="416">
        <v>0</v>
      </c>
      <c r="CR1573" s="416">
        <v>0</v>
      </c>
      <c r="CS1573" s="416">
        <v>0</v>
      </c>
      <c r="CT1573" s="416">
        <v>0</v>
      </c>
      <c r="CU1573" s="416">
        <v>0</v>
      </c>
      <c r="CV1573" s="416">
        <v>0</v>
      </c>
      <c r="CW1573" s="416">
        <v>0</v>
      </c>
      <c r="CX1573" s="416">
        <v>0</v>
      </c>
      <c r="CY1573" s="416">
        <v>50</v>
      </c>
      <c r="CZ1573" s="416">
        <v>40</v>
      </c>
      <c r="DA1573" s="416">
        <v>23</v>
      </c>
      <c r="DB1573" s="416">
        <v>19</v>
      </c>
      <c r="DC1573" s="416">
        <v>10</v>
      </c>
      <c r="DD1573" s="416">
        <v>6</v>
      </c>
      <c r="DE1573" s="416">
        <v>2</v>
      </c>
      <c r="DF1573" s="416">
        <v>4</v>
      </c>
      <c r="DG1573" s="416">
        <v>0</v>
      </c>
      <c r="DH1573" s="416">
        <v>104</v>
      </c>
      <c r="DI1573" s="416">
        <v>0</v>
      </c>
      <c r="DJ1573" s="416">
        <v>0</v>
      </c>
      <c r="DK1573" s="416">
        <v>0</v>
      </c>
      <c r="DL1573" s="416">
        <v>0</v>
      </c>
      <c r="DM1573" s="416">
        <v>0</v>
      </c>
      <c r="DN1573" s="416">
        <v>0</v>
      </c>
      <c r="DO1573" s="416">
        <v>0</v>
      </c>
      <c r="DP1573" s="416">
        <v>0</v>
      </c>
      <c r="DQ1573" s="416">
        <v>0</v>
      </c>
      <c r="DR1573" s="416">
        <v>0</v>
      </c>
      <c r="DS1573" s="416">
        <v>40</v>
      </c>
      <c r="DT1573" s="416">
        <v>23</v>
      </c>
      <c r="DU1573" s="416">
        <v>19</v>
      </c>
      <c r="DV1573" s="416">
        <v>10</v>
      </c>
      <c r="DW1573" s="416">
        <v>6</v>
      </c>
      <c r="DX1573" s="416">
        <v>2</v>
      </c>
      <c r="DY1573" s="416">
        <v>4</v>
      </c>
      <c r="DZ1573" s="416">
        <v>0</v>
      </c>
      <c r="EA1573" s="416">
        <v>104</v>
      </c>
      <c r="EB1573" s="416">
        <v>0</v>
      </c>
      <c r="EC1573" s="416">
        <v>27</v>
      </c>
      <c r="ED1573" s="416">
        <v>61</v>
      </c>
      <c r="EE1573" s="416">
        <v>47</v>
      </c>
      <c r="EF1573" s="416">
        <v>35</v>
      </c>
      <c r="EG1573" s="416">
        <v>42</v>
      </c>
      <c r="EH1573" s="416">
        <v>35</v>
      </c>
      <c r="EI1573" s="416">
        <v>17</v>
      </c>
      <c r="EJ1573" s="416">
        <v>5</v>
      </c>
      <c r="EK1573" s="416">
        <v>269</v>
      </c>
      <c r="EL1573" s="416">
        <v>10</v>
      </c>
      <c r="EM1573" s="416">
        <v>0</v>
      </c>
      <c r="EN1573" s="416">
        <v>0</v>
      </c>
      <c r="EO1573" s="416">
        <v>0</v>
      </c>
      <c r="EP1573" s="416">
        <v>0</v>
      </c>
      <c r="EQ1573" s="416">
        <v>0</v>
      </c>
      <c r="ER1573" s="416">
        <v>0</v>
      </c>
      <c r="ES1573" s="416">
        <v>0</v>
      </c>
      <c r="ET1573" s="416">
        <v>0</v>
      </c>
      <c r="EU1573" s="416">
        <v>0</v>
      </c>
      <c r="EV1573" s="416">
        <v>50</v>
      </c>
      <c r="EW1573" s="416">
        <v>3</v>
      </c>
      <c r="EX1573" s="416">
        <v>0</v>
      </c>
      <c r="EY1573" s="416">
        <v>0</v>
      </c>
      <c r="EZ1573" s="416">
        <v>0</v>
      </c>
      <c r="FA1573" s="416">
        <v>0</v>
      </c>
      <c r="FB1573" s="416">
        <v>0</v>
      </c>
      <c r="FC1573" s="416">
        <v>0</v>
      </c>
      <c r="FD1573" s="416">
        <v>0</v>
      </c>
      <c r="FE1573" s="416">
        <v>3</v>
      </c>
      <c r="FF1573" s="416">
        <v>100</v>
      </c>
      <c r="FG1573" s="416">
        <v>0</v>
      </c>
      <c r="FH1573" s="416">
        <v>0</v>
      </c>
      <c r="FI1573" s="416">
        <v>0</v>
      </c>
      <c r="FJ1573" s="416">
        <v>0</v>
      </c>
      <c r="FK1573" s="416">
        <v>0</v>
      </c>
      <c r="FL1573" s="416">
        <v>0</v>
      </c>
      <c r="FM1573" s="416">
        <v>0</v>
      </c>
      <c r="FN1573" s="416">
        <v>0</v>
      </c>
      <c r="FO1573" s="416">
        <v>0</v>
      </c>
      <c r="FP1573" s="416">
        <v>0</v>
      </c>
      <c r="FQ1573" s="416">
        <v>0</v>
      </c>
      <c r="FR1573" s="416">
        <v>0</v>
      </c>
      <c r="FS1573" s="416">
        <v>0</v>
      </c>
      <c r="FT1573" s="416">
        <v>0</v>
      </c>
      <c r="FU1573" s="416">
        <v>0</v>
      </c>
      <c r="FV1573" s="416">
        <v>0</v>
      </c>
      <c r="FW1573" s="416">
        <v>0</v>
      </c>
      <c r="FX1573" s="416">
        <v>0</v>
      </c>
      <c r="FY1573" s="416">
        <v>0</v>
      </c>
      <c r="FZ1573" s="416">
        <v>30</v>
      </c>
      <c r="GA1573" s="416">
        <v>61</v>
      </c>
      <c r="GB1573" s="416">
        <v>47</v>
      </c>
      <c r="GC1573" s="416">
        <v>35</v>
      </c>
      <c r="GD1573" s="416">
        <v>42</v>
      </c>
      <c r="GE1573" s="416">
        <v>35</v>
      </c>
      <c r="GF1573" s="416">
        <v>17</v>
      </c>
      <c r="GG1573" s="416">
        <v>5</v>
      </c>
      <c r="GH1573" s="416">
        <v>272</v>
      </c>
    </row>
    <row r="1574" spans="1:190" x14ac:dyDescent="0.2">
      <c r="A1574" s="150" t="s">
        <v>568</v>
      </c>
      <c r="B1574" s="151" t="s">
        <v>276</v>
      </c>
      <c r="C1574" s="152" t="s">
        <v>69</v>
      </c>
      <c r="D1574" s="404" t="s">
        <v>567</v>
      </c>
      <c r="E1574" s="416">
        <v>0</v>
      </c>
      <c r="F1574" s="416">
        <v>61</v>
      </c>
      <c r="G1574" s="416">
        <v>76</v>
      </c>
      <c r="H1574" s="416">
        <v>63</v>
      </c>
      <c r="I1574" s="416">
        <v>49</v>
      </c>
      <c r="J1574" s="416">
        <v>33</v>
      </c>
      <c r="K1574" s="416">
        <v>16</v>
      </c>
      <c r="L1574" s="416">
        <v>8</v>
      </c>
      <c r="M1574" s="416">
        <v>1</v>
      </c>
      <c r="N1574" s="416">
        <v>307</v>
      </c>
      <c r="O1574" s="416">
        <v>10</v>
      </c>
      <c r="P1574" s="416">
        <v>0</v>
      </c>
      <c r="Q1574" s="416">
        <v>0</v>
      </c>
      <c r="R1574" s="416">
        <v>0</v>
      </c>
      <c r="S1574" s="416">
        <v>0</v>
      </c>
      <c r="T1574" s="416">
        <v>0</v>
      </c>
      <c r="U1574" s="416">
        <v>0</v>
      </c>
      <c r="V1574" s="416">
        <v>0</v>
      </c>
      <c r="W1574" s="416">
        <v>0</v>
      </c>
      <c r="X1574" s="416">
        <v>0</v>
      </c>
      <c r="Y1574" s="416">
        <v>25</v>
      </c>
      <c r="Z1574" s="416">
        <v>60</v>
      </c>
      <c r="AA1574" s="416">
        <v>96</v>
      </c>
      <c r="AB1574" s="416">
        <v>42</v>
      </c>
      <c r="AC1574" s="416">
        <v>28</v>
      </c>
      <c r="AD1574" s="416">
        <v>18</v>
      </c>
      <c r="AE1574" s="416">
        <v>11</v>
      </c>
      <c r="AF1574" s="416">
        <v>3</v>
      </c>
      <c r="AG1574" s="416">
        <v>0</v>
      </c>
      <c r="AH1574" s="416">
        <v>258</v>
      </c>
      <c r="AI1574" s="416">
        <v>50</v>
      </c>
      <c r="AJ1574" s="416">
        <v>0</v>
      </c>
      <c r="AK1574" s="416">
        <v>0</v>
      </c>
      <c r="AL1574" s="416">
        <v>0</v>
      </c>
      <c r="AM1574" s="416">
        <v>0</v>
      </c>
      <c r="AN1574" s="416">
        <v>0</v>
      </c>
      <c r="AO1574" s="416">
        <v>0</v>
      </c>
      <c r="AP1574" s="416">
        <v>0</v>
      </c>
      <c r="AQ1574" s="416">
        <v>0</v>
      </c>
      <c r="AR1574" s="416">
        <v>0</v>
      </c>
      <c r="AS1574" s="416">
        <v>100</v>
      </c>
      <c r="AT1574" s="416">
        <v>0</v>
      </c>
      <c r="AU1574" s="416">
        <v>0</v>
      </c>
      <c r="AV1574" s="416">
        <v>0</v>
      </c>
      <c r="AW1574" s="416">
        <v>0</v>
      </c>
      <c r="AX1574" s="416">
        <v>0</v>
      </c>
      <c r="AY1574" s="416">
        <v>0</v>
      </c>
      <c r="AZ1574" s="416">
        <v>0</v>
      </c>
      <c r="BA1574" s="416">
        <v>0</v>
      </c>
      <c r="BB1574" s="416">
        <v>0</v>
      </c>
      <c r="BC1574" s="416">
        <v>0</v>
      </c>
      <c r="BD1574" s="416">
        <v>0</v>
      </c>
      <c r="BE1574" s="416">
        <v>0</v>
      </c>
      <c r="BF1574" s="416">
        <v>0</v>
      </c>
      <c r="BG1574" s="416">
        <v>0</v>
      </c>
      <c r="BH1574" s="416">
        <v>0</v>
      </c>
      <c r="BI1574" s="416">
        <v>0</v>
      </c>
      <c r="BJ1574" s="416">
        <v>0</v>
      </c>
      <c r="BK1574" s="416">
        <v>0</v>
      </c>
      <c r="BL1574" s="416">
        <v>0</v>
      </c>
      <c r="BM1574" s="416">
        <v>60</v>
      </c>
      <c r="BN1574" s="416">
        <v>96</v>
      </c>
      <c r="BO1574" s="416">
        <v>42</v>
      </c>
      <c r="BP1574" s="416">
        <v>28</v>
      </c>
      <c r="BQ1574" s="416">
        <v>18</v>
      </c>
      <c r="BR1574" s="416">
        <v>11</v>
      </c>
      <c r="BS1574" s="416">
        <v>3</v>
      </c>
      <c r="BT1574" s="416">
        <v>0</v>
      </c>
      <c r="BU1574" s="416">
        <v>258</v>
      </c>
      <c r="BV1574" s="416">
        <v>121</v>
      </c>
      <c r="BW1574" s="416">
        <v>172</v>
      </c>
      <c r="BX1574" s="416">
        <v>105</v>
      </c>
      <c r="BY1574" s="416">
        <v>77</v>
      </c>
      <c r="BZ1574" s="416">
        <v>51</v>
      </c>
      <c r="CA1574" s="416">
        <v>27</v>
      </c>
      <c r="CB1574" s="416">
        <v>11</v>
      </c>
      <c r="CC1574" s="416">
        <v>1</v>
      </c>
      <c r="CD1574" s="416">
        <v>565</v>
      </c>
      <c r="CE1574" s="416">
        <v>10</v>
      </c>
      <c r="CF1574" s="416">
        <v>0</v>
      </c>
      <c r="CG1574" s="416">
        <v>0</v>
      </c>
      <c r="CH1574" s="416">
        <v>0</v>
      </c>
      <c r="CI1574" s="416">
        <v>0</v>
      </c>
      <c r="CJ1574" s="416">
        <v>0</v>
      </c>
      <c r="CK1574" s="416">
        <v>0</v>
      </c>
      <c r="CL1574" s="416">
        <v>0</v>
      </c>
      <c r="CM1574" s="416">
        <v>0</v>
      </c>
      <c r="CN1574" s="416">
        <v>0</v>
      </c>
      <c r="CO1574" s="416">
        <v>25</v>
      </c>
      <c r="CP1574" s="416">
        <v>0</v>
      </c>
      <c r="CQ1574" s="416">
        <v>0</v>
      </c>
      <c r="CR1574" s="416">
        <v>0</v>
      </c>
      <c r="CS1574" s="416">
        <v>0</v>
      </c>
      <c r="CT1574" s="416">
        <v>0</v>
      </c>
      <c r="CU1574" s="416">
        <v>0</v>
      </c>
      <c r="CV1574" s="416">
        <v>0</v>
      </c>
      <c r="CW1574" s="416">
        <v>0</v>
      </c>
      <c r="CX1574" s="416">
        <v>0</v>
      </c>
      <c r="CY1574" s="416">
        <v>50</v>
      </c>
      <c r="CZ1574" s="416">
        <v>32</v>
      </c>
      <c r="DA1574" s="416">
        <v>25</v>
      </c>
      <c r="DB1574" s="416">
        <v>18</v>
      </c>
      <c r="DC1574" s="416">
        <v>9</v>
      </c>
      <c r="DD1574" s="416">
        <v>4</v>
      </c>
      <c r="DE1574" s="416">
        <v>4</v>
      </c>
      <c r="DF1574" s="416">
        <v>4</v>
      </c>
      <c r="DG1574" s="416">
        <v>1</v>
      </c>
      <c r="DH1574" s="416">
        <v>97</v>
      </c>
      <c r="DI1574" s="416">
        <v>0</v>
      </c>
      <c r="DJ1574" s="416">
        <v>0</v>
      </c>
      <c r="DK1574" s="416">
        <v>0</v>
      </c>
      <c r="DL1574" s="416">
        <v>0</v>
      </c>
      <c r="DM1574" s="416">
        <v>0</v>
      </c>
      <c r="DN1574" s="416">
        <v>0</v>
      </c>
      <c r="DO1574" s="416">
        <v>0</v>
      </c>
      <c r="DP1574" s="416">
        <v>0</v>
      </c>
      <c r="DQ1574" s="416">
        <v>0</v>
      </c>
      <c r="DR1574" s="416">
        <v>0</v>
      </c>
      <c r="DS1574" s="416">
        <v>32</v>
      </c>
      <c r="DT1574" s="416">
        <v>25</v>
      </c>
      <c r="DU1574" s="416">
        <v>18</v>
      </c>
      <c r="DV1574" s="416">
        <v>9</v>
      </c>
      <c r="DW1574" s="416">
        <v>4</v>
      </c>
      <c r="DX1574" s="416">
        <v>4</v>
      </c>
      <c r="DY1574" s="416">
        <v>4</v>
      </c>
      <c r="DZ1574" s="416">
        <v>1</v>
      </c>
      <c r="EA1574" s="416">
        <v>97</v>
      </c>
      <c r="EB1574" s="416">
        <v>0</v>
      </c>
      <c r="EC1574" s="416">
        <v>53</v>
      </c>
      <c r="ED1574" s="416">
        <v>100</v>
      </c>
      <c r="EE1574" s="416">
        <v>96</v>
      </c>
      <c r="EF1574" s="416">
        <v>63</v>
      </c>
      <c r="EG1574" s="416">
        <v>60</v>
      </c>
      <c r="EH1574" s="416">
        <v>26</v>
      </c>
      <c r="EI1574" s="416">
        <v>37</v>
      </c>
      <c r="EJ1574" s="416">
        <v>9</v>
      </c>
      <c r="EK1574" s="416">
        <v>444</v>
      </c>
      <c r="EL1574" s="416">
        <v>10</v>
      </c>
      <c r="EM1574" s="416">
        <v>0</v>
      </c>
      <c r="EN1574" s="416">
        <v>0</v>
      </c>
      <c r="EO1574" s="416">
        <v>0</v>
      </c>
      <c r="EP1574" s="416">
        <v>0</v>
      </c>
      <c r="EQ1574" s="416">
        <v>0</v>
      </c>
      <c r="ER1574" s="416">
        <v>0</v>
      </c>
      <c r="ES1574" s="416">
        <v>0</v>
      </c>
      <c r="ET1574" s="416">
        <v>0</v>
      </c>
      <c r="EU1574" s="416">
        <v>0</v>
      </c>
      <c r="EV1574" s="416">
        <v>50</v>
      </c>
      <c r="EW1574" s="416">
        <v>7</v>
      </c>
      <c r="EX1574" s="416">
        <v>0</v>
      </c>
      <c r="EY1574" s="416">
        <v>0</v>
      </c>
      <c r="EZ1574" s="416">
        <v>0</v>
      </c>
      <c r="FA1574" s="416">
        <v>0</v>
      </c>
      <c r="FB1574" s="416">
        <v>0</v>
      </c>
      <c r="FC1574" s="416">
        <v>0</v>
      </c>
      <c r="FD1574" s="416">
        <v>0</v>
      </c>
      <c r="FE1574" s="416">
        <v>7</v>
      </c>
      <c r="FF1574" s="416">
        <v>100</v>
      </c>
      <c r="FG1574" s="416">
        <v>0</v>
      </c>
      <c r="FH1574" s="416">
        <v>0</v>
      </c>
      <c r="FI1574" s="416">
        <v>0</v>
      </c>
      <c r="FJ1574" s="416">
        <v>0</v>
      </c>
      <c r="FK1574" s="416">
        <v>0</v>
      </c>
      <c r="FL1574" s="416">
        <v>0</v>
      </c>
      <c r="FM1574" s="416">
        <v>0</v>
      </c>
      <c r="FN1574" s="416">
        <v>0</v>
      </c>
      <c r="FO1574" s="416">
        <v>0</v>
      </c>
      <c r="FP1574" s="416">
        <v>0</v>
      </c>
      <c r="FQ1574" s="416">
        <v>0</v>
      </c>
      <c r="FR1574" s="416">
        <v>0</v>
      </c>
      <c r="FS1574" s="416">
        <v>0</v>
      </c>
      <c r="FT1574" s="416">
        <v>0</v>
      </c>
      <c r="FU1574" s="416">
        <v>0</v>
      </c>
      <c r="FV1574" s="416">
        <v>0</v>
      </c>
      <c r="FW1574" s="416">
        <v>0</v>
      </c>
      <c r="FX1574" s="416">
        <v>0</v>
      </c>
      <c r="FY1574" s="416">
        <v>0</v>
      </c>
      <c r="FZ1574" s="416">
        <v>60</v>
      </c>
      <c r="GA1574" s="416">
        <v>100</v>
      </c>
      <c r="GB1574" s="416">
        <v>96</v>
      </c>
      <c r="GC1574" s="416">
        <v>63</v>
      </c>
      <c r="GD1574" s="416">
        <v>60</v>
      </c>
      <c r="GE1574" s="416">
        <v>26</v>
      </c>
      <c r="GF1574" s="416">
        <v>37</v>
      </c>
      <c r="GG1574" s="416">
        <v>9</v>
      </c>
      <c r="GH1574" s="416">
        <v>451</v>
      </c>
    </row>
    <row r="1575" spans="1:190" x14ac:dyDescent="0.2">
      <c r="A1575" s="150" t="s">
        <v>570</v>
      </c>
      <c r="B1575" s="151" t="s">
        <v>276</v>
      </c>
      <c r="C1575" s="152" t="s">
        <v>277</v>
      </c>
      <c r="D1575" s="404" t="s">
        <v>569</v>
      </c>
      <c r="E1575" s="416">
        <v>0</v>
      </c>
      <c r="F1575" s="416">
        <v>34</v>
      </c>
      <c r="G1575" s="416">
        <v>101</v>
      </c>
      <c r="H1575" s="416">
        <v>146</v>
      </c>
      <c r="I1575" s="416">
        <v>143</v>
      </c>
      <c r="J1575" s="416">
        <v>84</v>
      </c>
      <c r="K1575" s="416">
        <v>42</v>
      </c>
      <c r="L1575" s="416">
        <v>32</v>
      </c>
      <c r="M1575" s="416">
        <v>10</v>
      </c>
      <c r="N1575" s="416">
        <v>592</v>
      </c>
      <c r="O1575" s="416">
        <v>10</v>
      </c>
      <c r="P1575" s="416">
        <v>0</v>
      </c>
      <c r="Q1575" s="416">
        <v>0</v>
      </c>
      <c r="R1575" s="416">
        <v>0</v>
      </c>
      <c r="S1575" s="416">
        <v>0</v>
      </c>
      <c r="T1575" s="416">
        <v>0</v>
      </c>
      <c r="U1575" s="416">
        <v>0</v>
      </c>
      <c r="V1575" s="416">
        <v>0</v>
      </c>
      <c r="W1575" s="416">
        <v>0</v>
      </c>
      <c r="X1575" s="416">
        <v>0</v>
      </c>
      <c r="Y1575" s="416">
        <v>25</v>
      </c>
      <c r="Z1575" s="416">
        <v>0</v>
      </c>
      <c r="AA1575" s="416">
        <v>0</v>
      </c>
      <c r="AB1575" s="416">
        <v>0</v>
      </c>
      <c r="AC1575" s="416">
        <v>0</v>
      </c>
      <c r="AD1575" s="416">
        <v>0</v>
      </c>
      <c r="AE1575" s="416">
        <v>0</v>
      </c>
      <c r="AF1575" s="416">
        <v>0</v>
      </c>
      <c r="AG1575" s="416">
        <v>0</v>
      </c>
      <c r="AH1575" s="416">
        <v>0</v>
      </c>
      <c r="AI1575" s="416">
        <v>50</v>
      </c>
      <c r="AJ1575" s="416">
        <v>0</v>
      </c>
      <c r="AK1575" s="416">
        <v>0</v>
      </c>
      <c r="AL1575" s="416">
        <v>0</v>
      </c>
      <c r="AM1575" s="416">
        <v>0</v>
      </c>
      <c r="AN1575" s="416">
        <v>0</v>
      </c>
      <c r="AO1575" s="416">
        <v>0</v>
      </c>
      <c r="AP1575" s="416">
        <v>0</v>
      </c>
      <c r="AQ1575" s="416">
        <v>0</v>
      </c>
      <c r="AR1575" s="416">
        <v>0</v>
      </c>
      <c r="AS1575" s="416">
        <v>100</v>
      </c>
      <c r="AT1575" s="416">
        <v>0</v>
      </c>
      <c r="AU1575" s="416">
        <v>0</v>
      </c>
      <c r="AV1575" s="416">
        <v>0</v>
      </c>
      <c r="AW1575" s="416">
        <v>0</v>
      </c>
      <c r="AX1575" s="416">
        <v>0</v>
      </c>
      <c r="AY1575" s="416">
        <v>0</v>
      </c>
      <c r="AZ1575" s="416">
        <v>0</v>
      </c>
      <c r="BA1575" s="416">
        <v>0</v>
      </c>
      <c r="BB1575" s="416">
        <v>0</v>
      </c>
      <c r="BC1575" s="416">
        <v>0</v>
      </c>
      <c r="BD1575" s="416">
        <v>0</v>
      </c>
      <c r="BE1575" s="416">
        <v>0</v>
      </c>
      <c r="BF1575" s="416">
        <v>0</v>
      </c>
      <c r="BG1575" s="416">
        <v>0</v>
      </c>
      <c r="BH1575" s="416">
        <v>0</v>
      </c>
      <c r="BI1575" s="416">
        <v>0</v>
      </c>
      <c r="BJ1575" s="416">
        <v>0</v>
      </c>
      <c r="BK1575" s="416">
        <v>0</v>
      </c>
      <c r="BL1575" s="416">
        <v>0</v>
      </c>
      <c r="BM1575" s="416">
        <v>0</v>
      </c>
      <c r="BN1575" s="416">
        <v>0</v>
      </c>
      <c r="BO1575" s="416">
        <v>0</v>
      </c>
      <c r="BP1575" s="416">
        <v>0</v>
      </c>
      <c r="BQ1575" s="416">
        <v>0</v>
      </c>
      <c r="BR1575" s="416">
        <v>0</v>
      </c>
      <c r="BS1575" s="416">
        <v>0</v>
      </c>
      <c r="BT1575" s="416">
        <v>0</v>
      </c>
      <c r="BU1575" s="416">
        <v>0</v>
      </c>
      <c r="BV1575" s="416">
        <v>34</v>
      </c>
      <c r="BW1575" s="416">
        <v>101</v>
      </c>
      <c r="BX1575" s="416">
        <v>146</v>
      </c>
      <c r="BY1575" s="416">
        <v>143</v>
      </c>
      <c r="BZ1575" s="416">
        <v>84</v>
      </c>
      <c r="CA1575" s="416">
        <v>42</v>
      </c>
      <c r="CB1575" s="416">
        <v>32</v>
      </c>
      <c r="CC1575" s="416">
        <v>10</v>
      </c>
      <c r="CD1575" s="416">
        <v>592</v>
      </c>
      <c r="CE1575" s="416">
        <v>10</v>
      </c>
      <c r="CF1575" s="416">
        <v>0</v>
      </c>
      <c r="CG1575" s="416">
        <v>0</v>
      </c>
      <c r="CH1575" s="416">
        <v>0</v>
      </c>
      <c r="CI1575" s="416">
        <v>0</v>
      </c>
      <c r="CJ1575" s="416">
        <v>0</v>
      </c>
      <c r="CK1575" s="416">
        <v>0</v>
      </c>
      <c r="CL1575" s="416">
        <v>0</v>
      </c>
      <c r="CM1575" s="416">
        <v>0</v>
      </c>
      <c r="CN1575" s="416">
        <v>0</v>
      </c>
      <c r="CO1575" s="416">
        <v>25</v>
      </c>
      <c r="CP1575" s="416">
        <v>0</v>
      </c>
      <c r="CQ1575" s="416">
        <v>0</v>
      </c>
      <c r="CR1575" s="416">
        <v>0</v>
      </c>
      <c r="CS1575" s="416">
        <v>0</v>
      </c>
      <c r="CT1575" s="416">
        <v>0</v>
      </c>
      <c r="CU1575" s="416">
        <v>0</v>
      </c>
      <c r="CV1575" s="416">
        <v>0</v>
      </c>
      <c r="CW1575" s="416">
        <v>0</v>
      </c>
      <c r="CX1575" s="416">
        <v>0</v>
      </c>
      <c r="CY1575" s="416">
        <v>50</v>
      </c>
      <c r="CZ1575" s="416">
        <v>39</v>
      </c>
      <c r="DA1575" s="416">
        <v>31</v>
      </c>
      <c r="DB1575" s="416">
        <v>23</v>
      </c>
      <c r="DC1575" s="416">
        <v>12</v>
      </c>
      <c r="DD1575" s="416">
        <v>5</v>
      </c>
      <c r="DE1575" s="416">
        <v>7</v>
      </c>
      <c r="DF1575" s="416">
        <v>3</v>
      </c>
      <c r="DG1575" s="416">
        <v>2</v>
      </c>
      <c r="DH1575" s="416">
        <v>122</v>
      </c>
      <c r="DI1575" s="416">
        <v>0</v>
      </c>
      <c r="DJ1575" s="416">
        <v>0</v>
      </c>
      <c r="DK1575" s="416">
        <v>0</v>
      </c>
      <c r="DL1575" s="416">
        <v>0</v>
      </c>
      <c r="DM1575" s="416">
        <v>0</v>
      </c>
      <c r="DN1575" s="416">
        <v>0</v>
      </c>
      <c r="DO1575" s="416">
        <v>0</v>
      </c>
      <c r="DP1575" s="416">
        <v>0</v>
      </c>
      <c r="DQ1575" s="416">
        <v>0</v>
      </c>
      <c r="DR1575" s="416">
        <v>0</v>
      </c>
      <c r="DS1575" s="416">
        <v>39</v>
      </c>
      <c r="DT1575" s="416">
        <v>31</v>
      </c>
      <c r="DU1575" s="416">
        <v>23</v>
      </c>
      <c r="DV1575" s="416">
        <v>12</v>
      </c>
      <c r="DW1575" s="416">
        <v>5</v>
      </c>
      <c r="DX1575" s="416">
        <v>7</v>
      </c>
      <c r="DY1575" s="416">
        <v>3</v>
      </c>
      <c r="DZ1575" s="416">
        <v>2</v>
      </c>
      <c r="EA1575" s="416">
        <v>122</v>
      </c>
      <c r="EB1575" s="416">
        <v>0</v>
      </c>
      <c r="EC1575" s="416">
        <v>33</v>
      </c>
      <c r="ED1575" s="416">
        <v>28</v>
      </c>
      <c r="EE1575" s="416">
        <v>54</v>
      </c>
      <c r="EF1575" s="416">
        <v>40</v>
      </c>
      <c r="EG1575" s="416">
        <v>40</v>
      </c>
      <c r="EH1575" s="416">
        <v>19</v>
      </c>
      <c r="EI1575" s="416">
        <v>22</v>
      </c>
      <c r="EJ1575" s="416">
        <v>11</v>
      </c>
      <c r="EK1575" s="416">
        <v>247</v>
      </c>
      <c r="EL1575" s="416">
        <v>10</v>
      </c>
      <c r="EM1575" s="416">
        <v>0</v>
      </c>
      <c r="EN1575" s="416">
        <v>0</v>
      </c>
      <c r="EO1575" s="416">
        <v>1</v>
      </c>
      <c r="EP1575" s="416">
        <v>0</v>
      </c>
      <c r="EQ1575" s="416">
        <v>0</v>
      </c>
      <c r="ER1575" s="416">
        <v>0</v>
      </c>
      <c r="ES1575" s="416">
        <v>0</v>
      </c>
      <c r="ET1575" s="416">
        <v>0</v>
      </c>
      <c r="EU1575" s="416">
        <v>1</v>
      </c>
      <c r="EV1575" s="416">
        <v>50</v>
      </c>
      <c r="EW1575" s="416">
        <v>3</v>
      </c>
      <c r="EX1575" s="416">
        <v>2</v>
      </c>
      <c r="EY1575" s="416">
        <v>1</v>
      </c>
      <c r="EZ1575" s="416">
        <v>1</v>
      </c>
      <c r="FA1575" s="416">
        <v>0</v>
      </c>
      <c r="FB1575" s="416">
        <v>0</v>
      </c>
      <c r="FC1575" s="416">
        <v>1</v>
      </c>
      <c r="FD1575" s="416">
        <v>0</v>
      </c>
      <c r="FE1575" s="416">
        <v>8</v>
      </c>
      <c r="FF1575" s="416">
        <v>100</v>
      </c>
      <c r="FG1575" s="416">
        <v>0</v>
      </c>
      <c r="FH1575" s="416">
        <v>0</v>
      </c>
      <c r="FI1575" s="416">
        <v>0</v>
      </c>
      <c r="FJ1575" s="416">
        <v>0</v>
      </c>
      <c r="FK1575" s="416">
        <v>0</v>
      </c>
      <c r="FL1575" s="416">
        <v>0</v>
      </c>
      <c r="FM1575" s="416">
        <v>0</v>
      </c>
      <c r="FN1575" s="416">
        <v>0</v>
      </c>
      <c r="FO1575" s="416">
        <v>0</v>
      </c>
      <c r="FP1575" s="416">
        <v>0</v>
      </c>
      <c r="FQ1575" s="416">
        <v>0</v>
      </c>
      <c r="FR1575" s="416">
        <v>0</v>
      </c>
      <c r="FS1575" s="416">
        <v>0</v>
      </c>
      <c r="FT1575" s="416">
        <v>0</v>
      </c>
      <c r="FU1575" s="416">
        <v>0</v>
      </c>
      <c r="FV1575" s="416">
        <v>0</v>
      </c>
      <c r="FW1575" s="416">
        <v>0</v>
      </c>
      <c r="FX1575" s="416">
        <v>0</v>
      </c>
      <c r="FY1575" s="416">
        <v>0</v>
      </c>
      <c r="FZ1575" s="416">
        <v>36</v>
      </c>
      <c r="GA1575" s="416">
        <v>30</v>
      </c>
      <c r="GB1575" s="416">
        <v>56</v>
      </c>
      <c r="GC1575" s="416">
        <v>41</v>
      </c>
      <c r="GD1575" s="416">
        <v>40</v>
      </c>
      <c r="GE1575" s="416">
        <v>19</v>
      </c>
      <c r="GF1575" s="416">
        <v>23</v>
      </c>
      <c r="GG1575" s="416">
        <v>11</v>
      </c>
      <c r="GH1575" s="416">
        <v>256</v>
      </c>
    </row>
    <row r="1576" spans="1:190" x14ac:dyDescent="0.2">
      <c r="A1576" s="150" t="s">
        <v>571</v>
      </c>
      <c r="B1576" s="151" t="s">
        <v>284</v>
      </c>
      <c r="C1576" s="152" t="s">
        <v>293</v>
      </c>
      <c r="D1576" s="404" t="s">
        <v>312</v>
      </c>
      <c r="E1576" s="416">
        <v>0</v>
      </c>
      <c r="F1576" s="416">
        <v>791</v>
      </c>
      <c r="G1576" s="416">
        <v>144</v>
      </c>
      <c r="H1576" s="416">
        <v>138</v>
      </c>
      <c r="I1576" s="416">
        <v>54</v>
      </c>
      <c r="J1576" s="416">
        <v>26</v>
      </c>
      <c r="K1576" s="416">
        <v>10</v>
      </c>
      <c r="L1576" s="416">
        <v>4</v>
      </c>
      <c r="M1576" s="416">
        <v>0</v>
      </c>
      <c r="N1576" s="416">
        <v>1167</v>
      </c>
      <c r="O1576" s="416">
        <v>10</v>
      </c>
      <c r="P1576" s="416">
        <v>0</v>
      </c>
      <c r="Q1576" s="416">
        <v>0</v>
      </c>
      <c r="R1576" s="416">
        <v>0</v>
      </c>
      <c r="S1576" s="416">
        <v>0</v>
      </c>
      <c r="T1576" s="416">
        <v>0</v>
      </c>
      <c r="U1576" s="416">
        <v>0</v>
      </c>
      <c r="V1576" s="416">
        <v>0</v>
      </c>
      <c r="W1576" s="416">
        <v>0</v>
      </c>
      <c r="X1576" s="416">
        <v>0</v>
      </c>
      <c r="Y1576" s="416">
        <v>25</v>
      </c>
      <c r="Z1576" s="416">
        <v>0</v>
      </c>
      <c r="AA1576" s="416">
        <v>0</v>
      </c>
      <c r="AB1576" s="416">
        <v>0</v>
      </c>
      <c r="AC1576" s="416">
        <v>0</v>
      </c>
      <c r="AD1576" s="416">
        <v>0</v>
      </c>
      <c r="AE1576" s="416">
        <v>0</v>
      </c>
      <c r="AF1576" s="416">
        <v>0</v>
      </c>
      <c r="AG1576" s="416">
        <v>0</v>
      </c>
      <c r="AH1576" s="416">
        <v>0</v>
      </c>
      <c r="AI1576" s="416">
        <v>50</v>
      </c>
      <c r="AJ1576" s="416">
        <v>0</v>
      </c>
      <c r="AK1576" s="416">
        <v>0</v>
      </c>
      <c r="AL1576" s="416">
        <v>0</v>
      </c>
      <c r="AM1576" s="416">
        <v>0</v>
      </c>
      <c r="AN1576" s="416">
        <v>0</v>
      </c>
      <c r="AO1576" s="416">
        <v>0</v>
      </c>
      <c r="AP1576" s="416">
        <v>0</v>
      </c>
      <c r="AQ1576" s="416">
        <v>0</v>
      </c>
      <c r="AR1576" s="416">
        <v>0</v>
      </c>
      <c r="AS1576" s="416">
        <v>100</v>
      </c>
      <c r="AT1576" s="416">
        <v>0</v>
      </c>
      <c r="AU1576" s="416">
        <v>0</v>
      </c>
      <c r="AV1576" s="416">
        <v>0</v>
      </c>
      <c r="AW1576" s="416">
        <v>0</v>
      </c>
      <c r="AX1576" s="416">
        <v>0</v>
      </c>
      <c r="AY1576" s="416">
        <v>0</v>
      </c>
      <c r="AZ1576" s="416">
        <v>0</v>
      </c>
      <c r="BA1576" s="416">
        <v>0</v>
      </c>
      <c r="BB1576" s="416">
        <v>0</v>
      </c>
      <c r="BC1576" s="416">
        <v>0</v>
      </c>
      <c r="BD1576" s="416">
        <v>0</v>
      </c>
      <c r="BE1576" s="416">
        <v>0</v>
      </c>
      <c r="BF1576" s="416">
        <v>0</v>
      </c>
      <c r="BG1576" s="416">
        <v>0</v>
      </c>
      <c r="BH1576" s="416">
        <v>0</v>
      </c>
      <c r="BI1576" s="416">
        <v>0</v>
      </c>
      <c r="BJ1576" s="416">
        <v>0</v>
      </c>
      <c r="BK1576" s="416">
        <v>0</v>
      </c>
      <c r="BL1576" s="416">
        <v>0</v>
      </c>
      <c r="BM1576" s="416">
        <v>0</v>
      </c>
      <c r="BN1576" s="416">
        <v>0</v>
      </c>
      <c r="BO1576" s="416">
        <v>0</v>
      </c>
      <c r="BP1576" s="416">
        <v>0</v>
      </c>
      <c r="BQ1576" s="416">
        <v>0</v>
      </c>
      <c r="BR1576" s="416">
        <v>0</v>
      </c>
      <c r="BS1576" s="416">
        <v>0</v>
      </c>
      <c r="BT1576" s="416">
        <v>0</v>
      </c>
      <c r="BU1576" s="416">
        <v>0</v>
      </c>
      <c r="BV1576" s="416">
        <v>791</v>
      </c>
      <c r="BW1576" s="416">
        <v>144</v>
      </c>
      <c r="BX1576" s="416">
        <v>138</v>
      </c>
      <c r="BY1576" s="416">
        <v>54</v>
      </c>
      <c r="BZ1576" s="416">
        <v>26</v>
      </c>
      <c r="CA1576" s="416">
        <v>10</v>
      </c>
      <c r="CB1576" s="416">
        <v>4</v>
      </c>
      <c r="CC1576" s="416">
        <v>0</v>
      </c>
      <c r="CD1576" s="416">
        <v>1167</v>
      </c>
      <c r="CE1576" s="416">
        <v>10</v>
      </c>
      <c r="CF1576" s="416">
        <v>0</v>
      </c>
      <c r="CG1576" s="416">
        <v>0</v>
      </c>
      <c r="CH1576" s="416">
        <v>0</v>
      </c>
      <c r="CI1576" s="416">
        <v>0</v>
      </c>
      <c r="CJ1576" s="416">
        <v>0</v>
      </c>
      <c r="CK1576" s="416">
        <v>0</v>
      </c>
      <c r="CL1576" s="416">
        <v>0</v>
      </c>
      <c r="CM1576" s="416">
        <v>0</v>
      </c>
      <c r="CN1576" s="416">
        <v>0</v>
      </c>
      <c r="CO1576" s="416">
        <v>25</v>
      </c>
      <c r="CP1576" s="416">
        <v>0</v>
      </c>
      <c r="CQ1576" s="416">
        <v>0</v>
      </c>
      <c r="CR1576" s="416">
        <v>0</v>
      </c>
      <c r="CS1576" s="416">
        <v>0</v>
      </c>
      <c r="CT1576" s="416">
        <v>0</v>
      </c>
      <c r="CU1576" s="416">
        <v>0</v>
      </c>
      <c r="CV1576" s="416">
        <v>0</v>
      </c>
      <c r="CW1576" s="416">
        <v>0</v>
      </c>
      <c r="CX1576" s="416">
        <v>0</v>
      </c>
      <c r="CY1576" s="416">
        <v>50</v>
      </c>
      <c r="CZ1576" s="416">
        <v>106</v>
      </c>
      <c r="DA1576" s="416">
        <v>22</v>
      </c>
      <c r="DB1576" s="416">
        <v>20</v>
      </c>
      <c r="DC1576" s="416">
        <v>8</v>
      </c>
      <c r="DD1576" s="416">
        <v>4</v>
      </c>
      <c r="DE1576" s="416">
        <v>1</v>
      </c>
      <c r="DF1576" s="416">
        <v>1</v>
      </c>
      <c r="DG1576" s="416">
        <v>0</v>
      </c>
      <c r="DH1576" s="416">
        <v>162</v>
      </c>
      <c r="DI1576" s="416">
        <v>0</v>
      </c>
      <c r="DJ1576" s="416">
        <v>0</v>
      </c>
      <c r="DK1576" s="416">
        <v>0</v>
      </c>
      <c r="DL1576" s="416">
        <v>0</v>
      </c>
      <c r="DM1576" s="416">
        <v>0</v>
      </c>
      <c r="DN1576" s="416">
        <v>0</v>
      </c>
      <c r="DO1576" s="416">
        <v>0</v>
      </c>
      <c r="DP1576" s="416">
        <v>0</v>
      </c>
      <c r="DQ1576" s="416">
        <v>0</v>
      </c>
      <c r="DR1576" s="416">
        <v>0</v>
      </c>
      <c r="DS1576" s="416">
        <v>106</v>
      </c>
      <c r="DT1576" s="416">
        <v>22</v>
      </c>
      <c r="DU1576" s="416">
        <v>20</v>
      </c>
      <c r="DV1576" s="416">
        <v>8</v>
      </c>
      <c r="DW1576" s="416">
        <v>4</v>
      </c>
      <c r="DX1576" s="416">
        <v>1</v>
      </c>
      <c r="DY1576" s="416">
        <v>1</v>
      </c>
      <c r="DZ1576" s="416">
        <v>0</v>
      </c>
      <c r="EA1576" s="416">
        <v>162</v>
      </c>
      <c r="EB1576" s="416">
        <v>0</v>
      </c>
      <c r="EC1576" s="416">
        <v>28</v>
      </c>
      <c r="ED1576" s="416">
        <v>10</v>
      </c>
      <c r="EE1576" s="416">
        <v>28</v>
      </c>
      <c r="EF1576" s="416">
        <v>5</v>
      </c>
      <c r="EG1576" s="416">
        <v>4</v>
      </c>
      <c r="EH1576" s="416">
        <v>2</v>
      </c>
      <c r="EI1576" s="416">
        <v>1</v>
      </c>
      <c r="EJ1576" s="416">
        <v>0</v>
      </c>
      <c r="EK1576" s="416">
        <v>78</v>
      </c>
      <c r="EL1576" s="416">
        <v>10</v>
      </c>
      <c r="EM1576" s="416">
        <v>0</v>
      </c>
      <c r="EN1576" s="416">
        <v>0</v>
      </c>
      <c r="EO1576" s="416">
        <v>0</v>
      </c>
      <c r="EP1576" s="416">
        <v>0</v>
      </c>
      <c r="EQ1576" s="416">
        <v>0</v>
      </c>
      <c r="ER1576" s="416">
        <v>0</v>
      </c>
      <c r="ES1576" s="416">
        <v>0</v>
      </c>
      <c r="ET1576" s="416">
        <v>0</v>
      </c>
      <c r="EU1576" s="416">
        <v>0</v>
      </c>
      <c r="EV1576" s="416">
        <v>50</v>
      </c>
      <c r="EW1576" s="416">
        <v>2</v>
      </c>
      <c r="EX1576" s="416">
        <v>0</v>
      </c>
      <c r="EY1576" s="416">
        <v>0</v>
      </c>
      <c r="EZ1576" s="416">
        <v>0</v>
      </c>
      <c r="FA1576" s="416">
        <v>0</v>
      </c>
      <c r="FB1576" s="416">
        <v>0</v>
      </c>
      <c r="FC1576" s="416">
        <v>0</v>
      </c>
      <c r="FD1576" s="416">
        <v>0</v>
      </c>
      <c r="FE1576" s="416">
        <v>2</v>
      </c>
      <c r="FF1576" s="416">
        <v>100</v>
      </c>
      <c r="FG1576" s="416">
        <v>0</v>
      </c>
      <c r="FH1576" s="416">
        <v>0</v>
      </c>
      <c r="FI1576" s="416">
        <v>0</v>
      </c>
      <c r="FJ1576" s="416">
        <v>0</v>
      </c>
      <c r="FK1576" s="416">
        <v>0</v>
      </c>
      <c r="FL1576" s="416">
        <v>0</v>
      </c>
      <c r="FM1576" s="416">
        <v>0</v>
      </c>
      <c r="FN1576" s="416">
        <v>0</v>
      </c>
      <c r="FO1576" s="416">
        <v>0</v>
      </c>
      <c r="FP1576" s="416">
        <v>0</v>
      </c>
      <c r="FQ1576" s="416">
        <v>0</v>
      </c>
      <c r="FR1576" s="416">
        <v>0</v>
      </c>
      <c r="FS1576" s="416">
        <v>0</v>
      </c>
      <c r="FT1576" s="416">
        <v>0</v>
      </c>
      <c r="FU1576" s="416">
        <v>0</v>
      </c>
      <c r="FV1576" s="416">
        <v>0</v>
      </c>
      <c r="FW1576" s="416">
        <v>0</v>
      </c>
      <c r="FX1576" s="416">
        <v>0</v>
      </c>
      <c r="FY1576" s="416">
        <v>0</v>
      </c>
      <c r="FZ1576" s="416">
        <v>30</v>
      </c>
      <c r="GA1576" s="416">
        <v>10</v>
      </c>
      <c r="GB1576" s="416">
        <v>28</v>
      </c>
      <c r="GC1576" s="416">
        <v>5</v>
      </c>
      <c r="GD1576" s="416">
        <v>4</v>
      </c>
      <c r="GE1576" s="416">
        <v>2</v>
      </c>
      <c r="GF1576" s="416">
        <v>1</v>
      </c>
      <c r="GG1576" s="416">
        <v>0</v>
      </c>
      <c r="GH1576" s="416">
        <v>80</v>
      </c>
    </row>
    <row r="1577" spans="1:190" x14ac:dyDescent="0.2">
      <c r="A1577" s="150" t="s">
        <v>572</v>
      </c>
      <c r="B1577" s="151" t="s">
        <v>284</v>
      </c>
      <c r="C1577" s="152" t="s">
        <v>277</v>
      </c>
      <c r="D1577" s="404" t="s">
        <v>313</v>
      </c>
      <c r="E1577" s="416">
        <v>0</v>
      </c>
      <c r="F1577" s="416">
        <v>85</v>
      </c>
      <c r="G1577" s="416">
        <v>129</v>
      </c>
      <c r="H1577" s="416">
        <v>103</v>
      </c>
      <c r="I1577" s="416">
        <v>48</v>
      </c>
      <c r="J1577" s="416">
        <v>32</v>
      </c>
      <c r="K1577" s="416">
        <v>24</v>
      </c>
      <c r="L1577" s="416">
        <v>13</v>
      </c>
      <c r="M1577" s="416">
        <v>3</v>
      </c>
      <c r="N1577" s="416">
        <v>437</v>
      </c>
      <c r="O1577" s="416">
        <v>10</v>
      </c>
      <c r="P1577" s="416">
        <v>0</v>
      </c>
      <c r="Q1577" s="416">
        <v>0</v>
      </c>
      <c r="R1577" s="416">
        <v>0</v>
      </c>
      <c r="S1577" s="416">
        <v>0</v>
      </c>
      <c r="T1577" s="416">
        <v>0</v>
      </c>
      <c r="U1577" s="416">
        <v>0</v>
      </c>
      <c r="V1577" s="416">
        <v>0</v>
      </c>
      <c r="W1577" s="416">
        <v>0</v>
      </c>
      <c r="X1577" s="416">
        <v>0</v>
      </c>
      <c r="Y1577" s="416">
        <v>25</v>
      </c>
      <c r="Z1577" s="416">
        <v>0</v>
      </c>
      <c r="AA1577" s="416">
        <v>0</v>
      </c>
      <c r="AB1577" s="416">
        <v>0</v>
      </c>
      <c r="AC1577" s="416">
        <v>0</v>
      </c>
      <c r="AD1577" s="416">
        <v>0</v>
      </c>
      <c r="AE1577" s="416">
        <v>0</v>
      </c>
      <c r="AF1577" s="416">
        <v>0</v>
      </c>
      <c r="AG1577" s="416">
        <v>0</v>
      </c>
      <c r="AH1577" s="416">
        <v>0</v>
      </c>
      <c r="AI1577" s="416">
        <v>50</v>
      </c>
      <c r="AJ1577" s="416">
        <v>0</v>
      </c>
      <c r="AK1577" s="416">
        <v>5</v>
      </c>
      <c r="AL1577" s="416">
        <v>4</v>
      </c>
      <c r="AM1577" s="416">
        <v>2</v>
      </c>
      <c r="AN1577" s="416">
        <v>1</v>
      </c>
      <c r="AO1577" s="416">
        <v>0</v>
      </c>
      <c r="AP1577" s="416">
        <v>0</v>
      </c>
      <c r="AQ1577" s="416">
        <v>1</v>
      </c>
      <c r="AR1577" s="416">
        <v>13</v>
      </c>
      <c r="AS1577" s="416">
        <v>100</v>
      </c>
      <c r="AT1577" s="416">
        <v>0</v>
      </c>
      <c r="AU1577" s="416">
        <v>0</v>
      </c>
      <c r="AV1577" s="416">
        <v>0</v>
      </c>
      <c r="AW1577" s="416">
        <v>0</v>
      </c>
      <c r="AX1577" s="416">
        <v>0</v>
      </c>
      <c r="AY1577" s="416">
        <v>0</v>
      </c>
      <c r="AZ1577" s="416">
        <v>0</v>
      </c>
      <c r="BA1577" s="416">
        <v>0</v>
      </c>
      <c r="BB1577" s="416">
        <v>0</v>
      </c>
      <c r="BC1577" s="416">
        <v>0</v>
      </c>
      <c r="BD1577" s="416">
        <v>0</v>
      </c>
      <c r="BE1577" s="416">
        <v>0</v>
      </c>
      <c r="BF1577" s="416">
        <v>0</v>
      </c>
      <c r="BG1577" s="416">
        <v>0</v>
      </c>
      <c r="BH1577" s="416">
        <v>0</v>
      </c>
      <c r="BI1577" s="416">
        <v>0</v>
      </c>
      <c r="BJ1577" s="416">
        <v>0</v>
      </c>
      <c r="BK1577" s="416">
        <v>0</v>
      </c>
      <c r="BL1577" s="416">
        <v>0</v>
      </c>
      <c r="BM1577" s="416">
        <v>0</v>
      </c>
      <c r="BN1577" s="416">
        <v>5</v>
      </c>
      <c r="BO1577" s="416">
        <v>4</v>
      </c>
      <c r="BP1577" s="416">
        <v>2</v>
      </c>
      <c r="BQ1577" s="416">
        <v>1</v>
      </c>
      <c r="BR1577" s="416">
        <v>0</v>
      </c>
      <c r="BS1577" s="416">
        <v>0</v>
      </c>
      <c r="BT1577" s="416">
        <v>1</v>
      </c>
      <c r="BU1577" s="416">
        <v>13</v>
      </c>
      <c r="BV1577" s="416">
        <v>85</v>
      </c>
      <c r="BW1577" s="416">
        <v>134</v>
      </c>
      <c r="BX1577" s="416">
        <v>107</v>
      </c>
      <c r="BY1577" s="416">
        <v>50</v>
      </c>
      <c r="BZ1577" s="416">
        <v>33</v>
      </c>
      <c r="CA1577" s="416">
        <v>24</v>
      </c>
      <c r="CB1577" s="416">
        <v>13</v>
      </c>
      <c r="CC1577" s="416">
        <v>4</v>
      </c>
      <c r="CD1577" s="416">
        <v>450</v>
      </c>
      <c r="CE1577" s="416">
        <v>10</v>
      </c>
      <c r="CF1577" s="416">
        <v>0</v>
      </c>
      <c r="CG1577" s="416">
        <v>0</v>
      </c>
      <c r="CH1577" s="416">
        <v>0</v>
      </c>
      <c r="CI1577" s="416">
        <v>0</v>
      </c>
      <c r="CJ1577" s="416">
        <v>0</v>
      </c>
      <c r="CK1577" s="416">
        <v>0</v>
      </c>
      <c r="CL1577" s="416">
        <v>0</v>
      </c>
      <c r="CM1577" s="416">
        <v>0</v>
      </c>
      <c r="CN1577" s="416">
        <v>0</v>
      </c>
      <c r="CO1577" s="416">
        <v>25</v>
      </c>
      <c r="CP1577" s="416">
        <v>0</v>
      </c>
      <c r="CQ1577" s="416">
        <v>0</v>
      </c>
      <c r="CR1577" s="416">
        <v>0</v>
      </c>
      <c r="CS1577" s="416">
        <v>0</v>
      </c>
      <c r="CT1577" s="416">
        <v>0</v>
      </c>
      <c r="CU1577" s="416">
        <v>0</v>
      </c>
      <c r="CV1577" s="416">
        <v>0</v>
      </c>
      <c r="CW1577" s="416">
        <v>0</v>
      </c>
      <c r="CX1577" s="416">
        <v>0</v>
      </c>
      <c r="CY1577" s="416">
        <v>50</v>
      </c>
      <c r="CZ1577" s="416">
        <v>0</v>
      </c>
      <c r="DA1577" s="416">
        <v>0</v>
      </c>
      <c r="DB1577" s="416">
        <v>0</v>
      </c>
      <c r="DC1577" s="416">
        <v>0</v>
      </c>
      <c r="DD1577" s="416">
        <v>0</v>
      </c>
      <c r="DE1577" s="416">
        <v>0</v>
      </c>
      <c r="DF1577" s="416">
        <v>0</v>
      </c>
      <c r="DG1577" s="416">
        <v>0</v>
      </c>
      <c r="DH1577" s="416">
        <v>0</v>
      </c>
      <c r="DI1577" s="416">
        <v>0</v>
      </c>
      <c r="DJ1577" s="416">
        <v>0</v>
      </c>
      <c r="DK1577" s="416">
        <v>0</v>
      </c>
      <c r="DL1577" s="416">
        <v>0</v>
      </c>
      <c r="DM1577" s="416">
        <v>0</v>
      </c>
      <c r="DN1577" s="416">
        <v>0</v>
      </c>
      <c r="DO1577" s="416">
        <v>0</v>
      </c>
      <c r="DP1577" s="416">
        <v>0</v>
      </c>
      <c r="DQ1577" s="416">
        <v>0</v>
      </c>
      <c r="DR1577" s="416">
        <v>0</v>
      </c>
      <c r="DS1577" s="416">
        <v>0</v>
      </c>
      <c r="DT1577" s="416">
        <v>0</v>
      </c>
      <c r="DU1577" s="416">
        <v>0</v>
      </c>
      <c r="DV1577" s="416">
        <v>0</v>
      </c>
      <c r="DW1577" s="416">
        <v>0</v>
      </c>
      <c r="DX1577" s="416">
        <v>0</v>
      </c>
      <c r="DY1577" s="416">
        <v>0</v>
      </c>
      <c r="DZ1577" s="416">
        <v>0</v>
      </c>
      <c r="EA1577" s="416">
        <v>0</v>
      </c>
      <c r="EB1577" s="416">
        <v>0</v>
      </c>
      <c r="EC1577" s="416">
        <v>114</v>
      </c>
      <c r="ED1577" s="416">
        <v>250</v>
      </c>
      <c r="EE1577" s="416">
        <v>187</v>
      </c>
      <c r="EF1577" s="416">
        <v>97</v>
      </c>
      <c r="EG1577" s="416">
        <v>78</v>
      </c>
      <c r="EH1577" s="416">
        <v>54</v>
      </c>
      <c r="EI1577" s="416">
        <v>27</v>
      </c>
      <c r="EJ1577" s="416">
        <v>2</v>
      </c>
      <c r="EK1577" s="416">
        <v>809</v>
      </c>
      <c r="EL1577" s="416">
        <v>10</v>
      </c>
      <c r="EM1577" s="416">
        <v>0</v>
      </c>
      <c r="EN1577" s="416">
        <v>0</v>
      </c>
      <c r="EO1577" s="416">
        <v>0</v>
      </c>
      <c r="EP1577" s="416">
        <v>0</v>
      </c>
      <c r="EQ1577" s="416">
        <v>0</v>
      </c>
      <c r="ER1577" s="416">
        <v>0</v>
      </c>
      <c r="ES1577" s="416">
        <v>0</v>
      </c>
      <c r="ET1577" s="416">
        <v>0</v>
      </c>
      <c r="EU1577" s="416">
        <v>0</v>
      </c>
      <c r="EV1577" s="416">
        <v>50</v>
      </c>
      <c r="EW1577" s="416">
        <v>0</v>
      </c>
      <c r="EX1577" s="416">
        <v>0</v>
      </c>
      <c r="EY1577" s="416">
        <v>0</v>
      </c>
      <c r="EZ1577" s="416">
        <v>0</v>
      </c>
      <c r="FA1577" s="416">
        <v>0</v>
      </c>
      <c r="FB1577" s="416">
        <v>0</v>
      </c>
      <c r="FC1577" s="416">
        <v>0</v>
      </c>
      <c r="FD1577" s="416">
        <v>0</v>
      </c>
      <c r="FE1577" s="416">
        <v>0</v>
      </c>
      <c r="FF1577" s="416">
        <v>100</v>
      </c>
      <c r="FG1577" s="416">
        <v>0</v>
      </c>
      <c r="FH1577" s="416">
        <v>0</v>
      </c>
      <c r="FI1577" s="416">
        <v>0</v>
      </c>
      <c r="FJ1577" s="416">
        <v>0</v>
      </c>
      <c r="FK1577" s="416">
        <v>0</v>
      </c>
      <c r="FL1577" s="416">
        <v>0</v>
      </c>
      <c r="FM1577" s="416">
        <v>0</v>
      </c>
      <c r="FN1577" s="416">
        <v>0</v>
      </c>
      <c r="FO1577" s="416">
        <v>0</v>
      </c>
      <c r="FP1577" s="416">
        <v>0</v>
      </c>
      <c r="FQ1577" s="416">
        <v>0</v>
      </c>
      <c r="FR1577" s="416">
        <v>0</v>
      </c>
      <c r="FS1577" s="416">
        <v>0</v>
      </c>
      <c r="FT1577" s="416">
        <v>0</v>
      </c>
      <c r="FU1577" s="416">
        <v>0</v>
      </c>
      <c r="FV1577" s="416">
        <v>0</v>
      </c>
      <c r="FW1577" s="416">
        <v>0</v>
      </c>
      <c r="FX1577" s="416">
        <v>0</v>
      </c>
      <c r="FY1577" s="416">
        <v>0</v>
      </c>
      <c r="FZ1577" s="416">
        <v>114</v>
      </c>
      <c r="GA1577" s="416">
        <v>250</v>
      </c>
      <c r="GB1577" s="416">
        <v>187</v>
      </c>
      <c r="GC1577" s="416">
        <v>97</v>
      </c>
      <c r="GD1577" s="416">
        <v>78</v>
      </c>
      <c r="GE1577" s="416">
        <v>54</v>
      </c>
      <c r="GF1577" s="416">
        <v>27</v>
      </c>
      <c r="GG1577" s="416">
        <v>2</v>
      </c>
      <c r="GH1577" s="416">
        <v>809</v>
      </c>
    </row>
    <row r="1578" spans="1:190" x14ac:dyDescent="0.2">
      <c r="A1578" s="150" t="s">
        <v>574</v>
      </c>
      <c r="B1578" s="151" t="s">
        <v>276</v>
      </c>
      <c r="C1578" s="152" t="s">
        <v>277</v>
      </c>
      <c r="D1578" s="404" t="s">
        <v>573</v>
      </c>
      <c r="E1578" s="416">
        <v>0</v>
      </c>
      <c r="F1578" s="416">
        <v>31</v>
      </c>
      <c r="G1578" s="416">
        <v>42</v>
      </c>
      <c r="H1578" s="416">
        <v>70</v>
      </c>
      <c r="I1578" s="416">
        <v>74</v>
      </c>
      <c r="J1578" s="416">
        <v>72</v>
      </c>
      <c r="K1578" s="416">
        <v>52</v>
      </c>
      <c r="L1578" s="416">
        <v>63</v>
      </c>
      <c r="M1578" s="416">
        <v>11</v>
      </c>
      <c r="N1578" s="416">
        <v>415</v>
      </c>
      <c r="O1578" s="416">
        <v>10</v>
      </c>
      <c r="P1578" s="416">
        <v>0</v>
      </c>
      <c r="Q1578" s="416">
        <v>0</v>
      </c>
      <c r="R1578" s="416">
        <v>0</v>
      </c>
      <c r="S1578" s="416">
        <v>0</v>
      </c>
      <c r="T1578" s="416">
        <v>0</v>
      </c>
      <c r="U1578" s="416">
        <v>0</v>
      </c>
      <c r="V1578" s="416">
        <v>0</v>
      </c>
      <c r="W1578" s="416">
        <v>0</v>
      </c>
      <c r="X1578" s="416">
        <v>0</v>
      </c>
      <c r="Y1578" s="416">
        <v>25</v>
      </c>
      <c r="Z1578" s="416">
        <v>0</v>
      </c>
      <c r="AA1578" s="416">
        <v>0</v>
      </c>
      <c r="AB1578" s="416">
        <v>0</v>
      </c>
      <c r="AC1578" s="416">
        <v>0</v>
      </c>
      <c r="AD1578" s="416">
        <v>0</v>
      </c>
      <c r="AE1578" s="416">
        <v>0</v>
      </c>
      <c r="AF1578" s="416">
        <v>0</v>
      </c>
      <c r="AG1578" s="416">
        <v>0</v>
      </c>
      <c r="AH1578" s="416">
        <v>0</v>
      </c>
      <c r="AI1578" s="416">
        <v>50</v>
      </c>
      <c r="AJ1578" s="416">
        <v>0</v>
      </c>
      <c r="AK1578" s="416">
        <v>0</v>
      </c>
      <c r="AL1578" s="416">
        <v>0</v>
      </c>
      <c r="AM1578" s="416">
        <v>0</v>
      </c>
      <c r="AN1578" s="416">
        <v>0</v>
      </c>
      <c r="AO1578" s="416">
        <v>0</v>
      </c>
      <c r="AP1578" s="416">
        <v>0</v>
      </c>
      <c r="AQ1578" s="416">
        <v>0</v>
      </c>
      <c r="AR1578" s="416">
        <v>0</v>
      </c>
      <c r="AS1578" s="416">
        <v>100</v>
      </c>
      <c r="AT1578" s="416">
        <v>0</v>
      </c>
      <c r="AU1578" s="416">
        <v>9</v>
      </c>
      <c r="AV1578" s="416">
        <v>12</v>
      </c>
      <c r="AW1578" s="416">
        <v>18</v>
      </c>
      <c r="AX1578" s="416">
        <v>10</v>
      </c>
      <c r="AY1578" s="416">
        <v>10</v>
      </c>
      <c r="AZ1578" s="416">
        <v>9</v>
      </c>
      <c r="BA1578" s="416">
        <v>3</v>
      </c>
      <c r="BB1578" s="416">
        <v>71</v>
      </c>
      <c r="BC1578" s="416">
        <v>0</v>
      </c>
      <c r="BD1578" s="416">
        <v>0</v>
      </c>
      <c r="BE1578" s="416">
        <v>0</v>
      </c>
      <c r="BF1578" s="416">
        <v>0</v>
      </c>
      <c r="BG1578" s="416">
        <v>0</v>
      </c>
      <c r="BH1578" s="416">
        <v>0</v>
      </c>
      <c r="BI1578" s="416">
        <v>0</v>
      </c>
      <c r="BJ1578" s="416">
        <v>0</v>
      </c>
      <c r="BK1578" s="416">
        <v>0</v>
      </c>
      <c r="BL1578" s="416">
        <v>0</v>
      </c>
      <c r="BM1578" s="416">
        <v>0</v>
      </c>
      <c r="BN1578" s="416">
        <v>9</v>
      </c>
      <c r="BO1578" s="416">
        <v>12</v>
      </c>
      <c r="BP1578" s="416">
        <v>18</v>
      </c>
      <c r="BQ1578" s="416">
        <v>10</v>
      </c>
      <c r="BR1578" s="416">
        <v>10</v>
      </c>
      <c r="BS1578" s="416">
        <v>9</v>
      </c>
      <c r="BT1578" s="416">
        <v>3</v>
      </c>
      <c r="BU1578" s="416">
        <v>71</v>
      </c>
      <c r="BV1578" s="416">
        <v>31</v>
      </c>
      <c r="BW1578" s="416">
        <v>51</v>
      </c>
      <c r="BX1578" s="416">
        <v>82</v>
      </c>
      <c r="BY1578" s="416">
        <v>92</v>
      </c>
      <c r="BZ1578" s="416">
        <v>82</v>
      </c>
      <c r="CA1578" s="416">
        <v>62</v>
      </c>
      <c r="CB1578" s="416">
        <v>72</v>
      </c>
      <c r="CC1578" s="416">
        <v>14</v>
      </c>
      <c r="CD1578" s="416">
        <v>486</v>
      </c>
      <c r="CE1578" s="416">
        <v>10</v>
      </c>
      <c r="CF1578" s="416">
        <v>0</v>
      </c>
      <c r="CG1578" s="416">
        <v>0</v>
      </c>
      <c r="CH1578" s="416">
        <v>0</v>
      </c>
      <c r="CI1578" s="416">
        <v>0</v>
      </c>
      <c r="CJ1578" s="416">
        <v>0</v>
      </c>
      <c r="CK1578" s="416">
        <v>0</v>
      </c>
      <c r="CL1578" s="416">
        <v>0</v>
      </c>
      <c r="CM1578" s="416">
        <v>0</v>
      </c>
      <c r="CN1578" s="416">
        <v>0</v>
      </c>
      <c r="CO1578" s="416">
        <v>25</v>
      </c>
      <c r="CP1578" s="416">
        <v>0</v>
      </c>
      <c r="CQ1578" s="416">
        <v>0</v>
      </c>
      <c r="CR1578" s="416">
        <v>0</v>
      </c>
      <c r="CS1578" s="416">
        <v>0</v>
      </c>
      <c r="CT1578" s="416">
        <v>0</v>
      </c>
      <c r="CU1578" s="416">
        <v>0</v>
      </c>
      <c r="CV1578" s="416">
        <v>0</v>
      </c>
      <c r="CW1578" s="416">
        <v>0</v>
      </c>
      <c r="CX1578" s="416">
        <v>0</v>
      </c>
      <c r="CY1578" s="416">
        <v>50</v>
      </c>
      <c r="CZ1578" s="416">
        <v>9</v>
      </c>
      <c r="DA1578" s="416">
        <v>5</v>
      </c>
      <c r="DB1578" s="416">
        <v>16</v>
      </c>
      <c r="DC1578" s="416">
        <v>7</v>
      </c>
      <c r="DD1578" s="416">
        <v>8</v>
      </c>
      <c r="DE1578" s="416">
        <v>10</v>
      </c>
      <c r="DF1578" s="416">
        <v>11</v>
      </c>
      <c r="DG1578" s="416">
        <v>6</v>
      </c>
      <c r="DH1578" s="416">
        <v>72</v>
      </c>
      <c r="DI1578" s="416">
        <v>0</v>
      </c>
      <c r="DJ1578" s="416">
        <v>0</v>
      </c>
      <c r="DK1578" s="416">
        <v>0</v>
      </c>
      <c r="DL1578" s="416">
        <v>0</v>
      </c>
      <c r="DM1578" s="416">
        <v>0</v>
      </c>
      <c r="DN1578" s="416">
        <v>0</v>
      </c>
      <c r="DO1578" s="416">
        <v>0</v>
      </c>
      <c r="DP1578" s="416">
        <v>0</v>
      </c>
      <c r="DQ1578" s="416">
        <v>0</v>
      </c>
      <c r="DR1578" s="416">
        <v>0</v>
      </c>
      <c r="DS1578" s="416">
        <v>9</v>
      </c>
      <c r="DT1578" s="416">
        <v>5</v>
      </c>
      <c r="DU1578" s="416">
        <v>16</v>
      </c>
      <c r="DV1578" s="416">
        <v>7</v>
      </c>
      <c r="DW1578" s="416">
        <v>8</v>
      </c>
      <c r="DX1578" s="416">
        <v>10</v>
      </c>
      <c r="DY1578" s="416">
        <v>11</v>
      </c>
      <c r="DZ1578" s="416">
        <v>6</v>
      </c>
      <c r="EA1578" s="416">
        <v>72</v>
      </c>
      <c r="EB1578" s="416">
        <v>0</v>
      </c>
      <c r="EC1578" s="416">
        <v>14</v>
      </c>
      <c r="ED1578" s="416">
        <v>33</v>
      </c>
      <c r="EE1578" s="416">
        <v>43</v>
      </c>
      <c r="EF1578" s="416">
        <v>65</v>
      </c>
      <c r="EG1578" s="416">
        <v>53</v>
      </c>
      <c r="EH1578" s="416">
        <v>36</v>
      </c>
      <c r="EI1578" s="416">
        <v>41</v>
      </c>
      <c r="EJ1578" s="416">
        <v>18</v>
      </c>
      <c r="EK1578" s="416">
        <v>303</v>
      </c>
      <c r="EL1578" s="416">
        <v>10</v>
      </c>
      <c r="EM1578" s="416">
        <v>0</v>
      </c>
      <c r="EN1578" s="416">
        <v>0</v>
      </c>
      <c r="EO1578" s="416">
        <v>0</v>
      </c>
      <c r="EP1578" s="416">
        <v>0</v>
      </c>
      <c r="EQ1578" s="416">
        <v>0</v>
      </c>
      <c r="ER1578" s="416">
        <v>0</v>
      </c>
      <c r="ES1578" s="416">
        <v>0</v>
      </c>
      <c r="ET1578" s="416">
        <v>0</v>
      </c>
      <c r="EU1578" s="416">
        <v>0</v>
      </c>
      <c r="EV1578" s="416">
        <v>50</v>
      </c>
      <c r="EW1578" s="416">
        <v>0</v>
      </c>
      <c r="EX1578" s="416">
        <v>0</v>
      </c>
      <c r="EY1578" s="416">
        <v>1</v>
      </c>
      <c r="EZ1578" s="416">
        <v>1</v>
      </c>
      <c r="FA1578" s="416">
        <v>1</v>
      </c>
      <c r="FB1578" s="416">
        <v>0</v>
      </c>
      <c r="FC1578" s="416">
        <v>0</v>
      </c>
      <c r="FD1578" s="416">
        <v>0</v>
      </c>
      <c r="FE1578" s="416">
        <v>3</v>
      </c>
      <c r="FF1578" s="416">
        <v>100</v>
      </c>
      <c r="FG1578" s="416">
        <v>0</v>
      </c>
      <c r="FH1578" s="416">
        <v>0</v>
      </c>
      <c r="FI1578" s="416">
        <v>0</v>
      </c>
      <c r="FJ1578" s="416">
        <v>0</v>
      </c>
      <c r="FK1578" s="416">
        <v>0</v>
      </c>
      <c r="FL1578" s="416">
        <v>0</v>
      </c>
      <c r="FM1578" s="416">
        <v>0</v>
      </c>
      <c r="FN1578" s="416">
        <v>0</v>
      </c>
      <c r="FO1578" s="416">
        <v>0</v>
      </c>
      <c r="FP1578" s="416">
        <v>0</v>
      </c>
      <c r="FQ1578" s="416">
        <v>0</v>
      </c>
      <c r="FR1578" s="416">
        <v>0</v>
      </c>
      <c r="FS1578" s="416">
        <v>0</v>
      </c>
      <c r="FT1578" s="416">
        <v>0</v>
      </c>
      <c r="FU1578" s="416">
        <v>0</v>
      </c>
      <c r="FV1578" s="416">
        <v>0</v>
      </c>
      <c r="FW1578" s="416">
        <v>0</v>
      </c>
      <c r="FX1578" s="416">
        <v>0</v>
      </c>
      <c r="FY1578" s="416">
        <v>0</v>
      </c>
      <c r="FZ1578" s="416">
        <v>14</v>
      </c>
      <c r="GA1578" s="416">
        <v>33</v>
      </c>
      <c r="GB1578" s="416">
        <v>44</v>
      </c>
      <c r="GC1578" s="416">
        <v>66</v>
      </c>
      <c r="GD1578" s="416">
        <v>54</v>
      </c>
      <c r="GE1578" s="416">
        <v>36</v>
      </c>
      <c r="GF1578" s="416">
        <v>41</v>
      </c>
      <c r="GG1578" s="416">
        <v>18</v>
      </c>
      <c r="GH1578" s="416">
        <v>306</v>
      </c>
    </row>
    <row r="1579" spans="1:190" x14ac:dyDescent="0.2">
      <c r="A1579" s="150" t="s">
        <v>576</v>
      </c>
      <c r="B1579" s="151" t="s">
        <v>276</v>
      </c>
      <c r="C1579" s="152" t="s">
        <v>277</v>
      </c>
      <c r="D1579" s="404" t="s">
        <v>575</v>
      </c>
      <c r="E1579" s="416">
        <v>0</v>
      </c>
      <c r="F1579" s="416">
        <v>161</v>
      </c>
      <c r="G1579" s="416">
        <v>140</v>
      </c>
      <c r="H1579" s="416">
        <v>167</v>
      </c>
      <c r="I1579" s="416">
        <v>184</v>
      </c>
      <c r="J1579" s="416">
        <v>110</v>
      </c>
      <c r="K1579" s="416">
        <v>74</v>
      </c>
      <c r="L1579" s="416">
        <v>50</v>
      </c>
      <c r="M1579" s="416">
        <v>12</v>
      </c>
      <c r="N1579" s="416">
        <v>898</v>
      </c>
      <c r="O1579" s="416">
        <v>10</v>
      </c>
      <c r="P1579" s="416">
        <v>0</v>
      </c>
      <c r="Q1579" s="416">
        <v>0</v>
      </c>
      <c r="R1579" s="416">
        <v>0</v>
      </c>
      <c r="S1579" s="416">
        <v>0</v>
      </c>
      <c r="T1579" s="416">
        <v>0</v>
      </c>
      <c r="U1579" s="416">
        <v>0</v>
      </c>
      <c r="V1579" s="416">
        <v>0</v>
      </c>
      <c r="W1579" s="416">
        <v>0</v>
      </c>
      <c r="X1579" s="416">
        <v>0</v>
      </c>
      <c r="Y1579" s="416">
        <v>25</v>
      </c>
      <c r="Z1579" s="416">
        <v>0</v>
      </c>
      <c r="AA1579" s="416">
        <v>0</v>
      </c>
      <c r="AB1579" s="416">
        <v>0</v>
      </c>
      <c r="AC1579" s="416">
        <v>0</v>
      </c>
      <c r="AD1579" s="416">
        <v>0</v>
      </c>
      <c r="AE1579" s="416">
        <v>0</v>
      </c>
      <c r="AF1579" s="416">
        <v>0</v>
      </c>
      <c r="AG1579" s="416">
        <v>0</v>
      </c>
      <c r="AH1579" s="416">
        <v>0</v>
      </c>
      <c r="AI1579" s="416">
        <v>50</v>
      </c>
      <c r="AJ1579" s="416">
        <v>14</v>
      </c>
      <c r="AK1579" s="416">
        <v>22</v>
      </c>
      <c r="AL1579" s="416">
        <v>39</v>
      </c>
      <c r="AM1579" s="416">
        <v>51</v>
      </c>
      <c r="AN1579" s="416">
        <v>32</v>
      </c>
      <c r="AO1579" s="416">
        <v>21</v>
      </c>
      <c r="AP1579" s="416">
        <v>16</v>
      </c>
      <c r="AQ1579" s="416">
        <v>2</v>
      </c>
      <c r="AR1579" s="416">
        <v>197</v>
      </c>
      <c r="AS1579" s="416">
        <v>100</v>
      </c>
      <c r="AT1579" s="416">
        <v>31</v>
      </c>
      <c r="AU1579" s="416">
        <v>48</v>
      </c>
      <c r="AV1579" s="416">
        <v>30</v>
      </c>
      <c r="AW1579" s="416">
        <v>30</v>
      </c>
      <c r="AX1579" s="416">
        <v>24</v>
      </c>
      <c r="AY1579" s="416">
        <v>12</v>
      </c>
      <c r="AZ1579" s="416">
        <v>5</v>
      </c>
      <c r="BA1579" s="416">
        <v>0</v>
      </c>
      <c r="BB1579" s="416">
        <v>180</v>
      </c>
      <c r="BC1579" s="416">
        <v>0</v>
      </c>
      <c r="BD1579" s="416">
        <v>0</v>
      </c>
      <c r="BE1579" s="416">
        <v>0</v>
      </c>
      <c r="BF1579" s="416">
        <v>0</v>
      </c>
      <c r="BG1579" s="416">
        <v>0</v>
      </c>
      <c r="BH1579" s="416">
        <v>0</v>
      </c>
      <c r="BI1579" s="416">
        <v>0</v>
      </c>
      <c r="BJ1579" s="416">
        <v>0</v>
      </c>
      <c r="BK1579" s="416">
        <v>0</v>
      </c>
      <c r="BL1579" s="416">
        <v>0</v>
      </c>
      <c r="BM1579" s="416">
        <v>45</v>
      </c>
      <c r="BN1579" s="416">
        <v>70</v>
      </c>
      <c r="BO1579" s="416">
        <v>69</v>
      </c>
      <c r="BP1579" s="416">
        <v>81</v>
      </c>
      <c r="BQ1579" s="416">
        <v>56</v>
      </c>
      <c r="BR1579" s="416">
        <v>33</v>
      </c>
      <c r="BS1579" s="416">
        <v>21</v>
      </c>
      <c r="BT1579" s="416">
        <v>2</v>
      </c>
      <c r="BU1579" s="416">
        <v>377</v>
      </c>
      <c r="BV1579" s="416">
        <v>206</v>
      </c>
      <c r="BW1579" s="416">
        <v>210</v>
      </c>
      <c r="BX1579" s="416">
        <v>236</v>
      </c>
      <c r="BY1579" s="416">
        <v>265</v>
      </c>
      <c r="BZ1579" s="416">
        <v>166</v>
      </c>
      <c r="CA1579" s="416">
        <v>107</v>
      </c>
      <c r="CB1579" s="416">
        <v>71</v>
      </c>
      <c r="CC1579" s="416">
        <v>14</v>
      </c>
      <c r="CD1579" s="416">
        <v>1275</v>
      </c>
      <c r="CE1579" s="416">
        <v>10</v>
      </c>
      <c r="CF1579" s="416">
        <v>0</v>
      </c>
      <c r="CG1579" s="416">
        <v>0</v>
      </c>
      <c r="CH1579" s="416">
        <v>0</v>
      </c>
      <c r="CI1579" s="416">
        <v>0</v>
      </c>
      <c r="CJ1579" s="416">
        <v>0</v>
      </c>
      <c r="CK1579" s="416">
        <v>0</v>
      </c>
      <c r="CL1579" s="416">
        <v>0</v>
      </c>
      <c r="CM1579" s="416">
        <v>0</v>
      </c>
      <c r="CN1579" s="416">
        <v>0</v>
      </c>
      <c r="CO1579" s="416">
        <v>25</v>
      </c>
      <c r="CP1579" s="416">
        <v>0</v>
      </c>
      <c r="CQ1579" s="416">
        <v>0</v>
      </c>
      <c r="CR1579" s="416">
        <v>0</v>
      </c>
      <c r="CS1579" s="416">
        <v>0</v>
      </c>
      <c r="CT1579" s="416">
        <v>0</v>
      </c>
      <c r="CU1579" s="416">
        <v>0</v>
      </c>
      <c r="CV1579" s="416">
        <v>0</v>
      </c>
      <c r="CW1579" s="416">
        <v>0</v>
      </c>
      <c r="CX1579" s="416">
        <v>0</v>
      </c>
      <c r="CY1579" s="416">
        <v>50</v>
      </c>
      <c r="CZ1579" s="416">
        <v>0</v>
      </c>
      <c r="DA1579" s="416">
        <v>0</v>
      </c>
      <c r="DB1579" s="416">
        <v>0</v>
      </c>
      <c r="DC1579" s="416">
        <v>0</v>
      </c>
      <c r="DD1579" s="416">
        <v>0</v>
      </c>
      <c r="DE1579" s="416">
        <v>0</v>
      </c>
      <c r="DF1579" s="416">
        <v>0</v>
      </c>
      <c r="DG1579" s="416">
        <v>0</v>
      </c>
      <c r="DH1579" s="416">
        <v>0</v>
      </c>
      <c r="DI1579" s="416">
        <v>0</v>
      </c>
      <c r="DJ1579" s="416">
        <v>0</v>
      </c>
      <c r="DK1579" s="416">
        <v>0</v>
      </c>
      <c r="DL1579" s="416">
        <v>0</v>
      </c>
      <c r="DM1579" s="416">
        <v>0</v>
      </c>
      <c r="DN1579" s="416">
        <v>0</v>
      </c>
      <c r="DO1579" s="416">
        <v>0</v>
      </c>
      <c r="DP1579" s="416">
        <v>0</v>
      </c>
      <c r="DQ1579" s="416">
        <v>0</v>
      </c>
      <c r="DR1579" s="416">
        <v>0</v>
      </c>
      <c r="DS1579" s="416">
        <v>0</v>
      </c>
      <c r="DT1579" s="416">
        <v>0</v>
      </c>
      <c r="DU1579" s="416">
        <v>0</v>
      </c>
      <c r="DV1579" s="416">
        <v>0</v>
      </c>
      <c r="DW1579" s="416">
        <v>0</v>
      </c>
      <c r="DX1579" s="416">
        <v>0</v>
      </c>
      <c r="DY1579" s="416">
        <v>0</v>
      </c>
      <c r="DZ1579" s="416">
        <v>0</v>
      </c>
      <c r="EA1579" s="416">
        <v>0</v>
      </c>
      <c r="EB1579" s="416">
        <v>0</v>
      </c>
      <c r="EC1579" s="416">
        <v>96</v>
      </c>
      <c r="ED1579" s="416">
        <v>107</v>
      </c>
      <c r="EE1579" s="416">
        <v>202</v>
      </c>
      <c r="EF1579" s="416">
        <v>392</v>
      </c>
      <c r="EG1579" s="416">
        <v>323</v>
      </c>
      <c r="EH1579" s="416">
        <v>206</v>
      </c>
      <c r="EI1579" s="416">
        <v>226</v>
      </c>
      <c r="EJ1579" s="416">
        <v>36</v>
      </c>
      <c r="EK1579" s="416">
        <v>1588</v>
      </c>
      <c r="EL1579" s="416">
        <v>10</v>
      </c>
      <c r="EM1579" s="416">
        <v>0</v>
      </c>
      <c r="EN1579" s="416">
        <v>0</v>
      </c>
      <c r="EO1579" s="416">
        <v>0</v>
      </c>
      <c r="EP1579" s="416">
        <v>0</v>
      </c>
      <c r="EQ1579" s="416">
        <v>0</v>
      </c>
      <c r="ER1579" s="416">
        <v>0</v>
      </c>
      <c r="ES1579" s="416">
        <v>0</v>
      </c>
      <c r="ET1579" s="416">
        <v>0</v>
      </c>
      <c r="EU1579" s="416">
        <v>0</v>
      </c>
      <c r="EV1579" s="416">
        <v>50</v>
      </c>
      <c r="EW1579" s="416">
        <v>0</v>
      </c>
      <c r="EX1579" s="416">
        <v>0</v>
      </c>
      <c r="EY1579" s="416">
        <v>0</v>
      </c>
      <c r="EZ1579" s="416">
        <v>0</v>
      </c>
      <c r="FA1579" s="416">
        <v>0</v>
      </c>
      <c r="FB1579" s="416">
        <v>0</v>
      </c>
      <c r="FC1579" s="416">
        <v>0</v>
      </c>
      <c r="FD1579" s="416">
        <v>0</v>
      </c>
      <c r="FE1579" s="416">
        <v>0</v>
      </c>
      <c r="FF1579" s="416">
        <v>100</v>
      </c>
      <c r="FG1579" s="416">
        <v>0</v>
      </c>
      <c r="FH1579" s="416">
        <v>0</v>
      </c>
      <c r="FI1579" s="416">
        <v>0</v>
      </c>
      <c r="FJ1579" s="416">
        <v>0</v>
      </c>
      <c r="FK1579" s="416">
        <v>0</v>
      </c>
      <c r="FL1579" s="416">
        <v>0</v>
      </c>
      <c r="FM1579" s="416">
        <v>0</v>
      </c>
      <c r="FN1579" s="416">
        <v>0</v>
      </c>
      <c r="FO1579" s="416">
        <v>0</v>
      </c>
      <c r="FP1579" s="416">
        <v>30</v>
      </c>
      <c r="FQ1579" s="416">
        <v>141</v>
      </c>
      <c r="FR1579" s="416">
        <v>0</v>
      </c>
      <c r="FS1579" s="416">
        <v>0</v>
      </c>
      <c r="FT1579" s="416">
        <v>0</v>
      </c>
      <c r="FU1579" s="416">
        <v>0</v>
      </c>
      <c r="FV1579" s="416">
        <v>0</v>
      </c>
      <c r="FW1579" s="416">
        <v>0</v>
      </c>
      <c r="FX1579" s="416">
        <v>0</v>
      </c>
      <c r="FY1579" s="416">
        <v>141</v>
      </c>
      <c r="FZ1579" s="416">
        <v>237</v>
      </c>
      <c r="GA1579" s="416">
        <v>107</v>
      </c>
      <c r="GB1579" s="416">
        <v>202</v>
      </c>
      <c r="GC1579" s="416">
        <v>392</v>
      </c>
      <c r="GD1579" s="416">
        <v>323</v>
      </c>
      <c r="GE1579" s="416">
        <v>206</v>
      </c>
      <c r="GF1579" s="416">
        <v>226</v>
      </c>
      <c r="GG1579" s="416">
        <v>36</v>
      </c>
      <c r="GH1579" s="416">
        <v>1729</v>
      </c>
    </row>
    <row r="1580" spans="1:190" x14ac:dyDescent="0.2">
      <c r="A1580" s="150" t="s">
        <v>577</v>
      </c>
      <c r="B1580" s="151" t="s">
        <v>276</v>
      </c>
      <c r="C1580" s="152" t="s">
        <v>279</v>
      </c>
      <c r="D1580" s="404" t="s">
        <v>314</v>
      </c>
      <c r="E1580" s="416">
        <v>0</v>
      </c>
      <c r="F1580" s="416">
        <v>497</v>
      </c>
      <c r="G1580" s="416">
        <v>146</v>
      </c>
      <c r="H1580" s="416">
        <v>130</v>
      </c>
      <c r="I1580" s="416">
        <v>80</v>
      </c>
      <c r="J1580" s="416">
        <v>57</v>
      </c>
      <c r="K1580" s="416">
        <v>29</v>
      </c>
      <c r="L1580" s="416">
        <v>24</v>
      </c>
      <c r="M1580" s="416">
        <v>3</v>
      </c>
      <c r="N1580" s="416">
        <v>966</v>
      </c>
      <c r="O1580" s="416">
        <v>10</v>
      </c>
      <c r="P1580" s="416">
        <v>0</v>
      </c>
      <c r="Q1580" s="416">
        <v>0</v>
      </c>
      <c r="R1580" s="416">
        <v>0</v>
      </c>
      <c r="S1580" s="416">
        <v>0</v>
      </c>
      <c r="T1580" s="416">
        <v>0</v>
      </c>
      <c r="U1580" s="416">
        <v>0</v>
      </c>
      <c r="V1580" s="416">
        <v>0</v>
      </c>
      <c r="W1580" s="416">
        <v>0</v>
      </c>
      <c r="X1580" s="416">
        <v>0</v>
      </c>
      <c r="Y1580" s="416">
        <v>25</v>
      </c>
      <c r="Z1580" s="416">
        <v>0</v>
      </c>
      <c r="AA1580" s="416">
        <v>0</v>
      </c>
      <c r="AB1580" s="416">
        <v>0</v>
      </c>
      <c r="AC1580" s="416">
        <v>0</v>
      </c>
      <c r="AD1580" s="416">
        <v>0</v>
      </c>
      <c r="AE1580" s="416">
        <v>0</v>
      </c>
      <c r="AF1580" s="416">
        <v>0</v>
      </c>
      <c r="AG1580" s="416">
        <v>0</v>
      </c>
      <c r="AH1580" s="416">
        <v>0</v>
      </c>
      <c r="AI1580" s="416">
        <v>50</v>
      </c>
      <c r="AJ1580" s="416">
        <v>0</v>
      </c>
      <c r="AK1580" s="416">
        <v>0</v>
      </c>
      <c r="AL1580" s="416">
        <v>0</v>
      </c>
      <c r="AM1580" s="416">
        <v>0</v>
      </c>
      <c r="AN1580" s="416">
        <v>0</v>
      </c>
      <c r="AO1580" s="416">
        <v>0</v>
      </c>
      <c r="AP1580" s="416">
        <v>0</v>
      </c>
      <c r="AQ1580" s="416">
        <v>0</v>
      </c>
      <c r="AR1580" s="416">
        <v>0</v>
      </c>
      <c r="AS1580" s="416">
        <v>100</v>
      </c>
      <c r="AT1580" s="416">
        <v>64</v>
      </c>
      <c r="AU1580" s="416">
        <v>19</v>
      </c>
      <c r="AV1580" s="416">
        <v>9</v>
      </c>
      <c r="AW1580" s="416">
        <v>3</v>
      </c>
      <c r="AX1580" s="416">
        <v>2</v>
      </c>
      <c r="AY1580" s="416">
        <v>0</v>
      </c>
      <c r="AZ1580" s="416">
        <v>0</v>
      </c>
      <c r="BA1580" s="416">
        <v>0</v>
      </c>
      <c r="BB1580" s="416">
        <v>97</v>
      </c>
      <c r="BC1580" s="416">
        <v>0</v>
      </c>
      <c r="BD1580" s="416">
        <v>0</v>
      </c>
      <c r="BE1580" s="416">
        <v>0</v>
      </c>
      <c r="BF1580" s="416">
        <v>0</v>
      </c>
      <c r="BG1580" s="416">
        <v>0</v>
      </c>
      <c r="BH1580" s="416">
        <v>0</v>
      </c>
      <c r="BI1580" s="416">
        <v>0</v>
      </c>
      <c r="BJ1580" s="416">
        <v>0</v>
      </c>
      <c r="BK1580" s="416">
        <v>0</v>
      </c>
      <c r="BL1580" s="416">
        <v>0</v>
      </c>
      <c r="BM1580" s="416">
        <v>64</v>
      </c>
      <c r="BN1580" s="416">
        <v>19</v>
      </c>
      <c r="BO1580" s="416">
        <v>9</v>
      </c>
      <c r="BP1580" s="416">
        <v>3</v>
      </c>
      <c r="BQ1580" s="416">
        <v>2</v>
      </c>
      <c r="BR1580" s="416">
        <v>0</v>
      </c>
      <c r="BS1580" s="416">
        <v>0</v>
      </c>
      <c r="BT1580" s="416">
        <v>0</v>
      </c>
      <c r="BU1580" s="416">
        <v>97</v>
      </c>
      <c r="BV1580" s="416">
        <v>561</v>
      </c>
      <c r="BW1580" s="416">
        <v>165</v>
      </c>
      <c r="BX1580" s="416">
        <v>139</v>
      </c>
      <c r="BY1580" s="416">
        <v>83</v>
      </c>
      <c r="BZ1580" s="416">
        <v>59</v>
      </c>
      <c r="CA1580" s="416">
        <v>29</v>
      </c>
      <c r="CB1580" s="416">
        <v>24</v>
      </c>
      <c r="CC1580" s="416">
        <v>3</v>
      </c>
      <c r="CD1580" s="416">
        <v>1063</v>
      </c>
      <c r="CE1580" s="416">
        <v>10</v>
      </c>
      <c r="CF1580" s="416">
        <v>0</v>
      </c>
      <c r="CG1580" s="416">
        <v>0</v>
      </c>
      <c r="CH1580" s="416">
        <v>0</v>
      </c>
      <c r="CI1580" s="416">
        <v>0</v>
      </c>
      <c r="CJ1580" s="416">
        <v>0</v>
      </c>
      <c r="CK1580" s="416">
        <v>0</v>
      </c>
      <c r="CL1580" s="416">
        <v>0</v>
      </c>
      <c r="CM1580" s="416">
        <v>0</v>
      </c>
      <c r="CN1580" s="416">
        <v>0</v>
      </c>
      <c r="CO1580" s="416">
        <v>25</v>
      </c>
      <c r="CP1580" s="416">
        <v>0</v>
      </c>
      <c r="CQ1580" s="416">
        <v>0</v>
      </c>
      <c r="CR1580" s="416">
        <v>0</v>
      </c>
      <c r="CS1580" s="416">
        <v>0</v>
      </c>
      <c r="CT1580" s="416">
        <v>0</v>
      </c>
      <c r="CU1580" s="416">
        <v>0</v>
      </c>
      <c r="CV1580" s="416">
        <v>0</v>
      </c>
      <c r="CW1580" s="416">
        <v>0</v>
      </c>
      <c r="CX1580" s="416">
        <v>0</v>
      </c>
      <c r="CY1580" s="416">
        <v>50</v>
      </c>
      <c r="CZ1580" s="416">
        <v>101</v>
      </c>
      <c r="DA1580" s="416">
        <v>22</v>
      </c>
      <c r="DB1580" s="416">
        <v>31</v>
      </c>
      <c r="DC1580" s="416">
        <v>23</v>
      </c>
      <c r="DD1580" s="416">
        <v>11</v>
      </c>
      <c r="DE1580" s="416">
        <v>6</v>
      </c>
      <c r="DF1580" s="416">
        <v>7</v>
      </c>
      <c r="DG1580" s="416">
        <v>0</v>
      </c>
      <c r="DH1580" s="416">
        <v>201</v>
      </c>
      <c r="DI1580" s="416">
        <v>0</v>
      </c>
      <c r="DJ1580" s="416">
        <v>0</v>
      </c>
      <c r="DK1580" s="416">
        <v>0</v>
      </c>
      <c r="DL1580" s="416">
        <v>0</v>
      </c>
      <c r="DM1580" s="416">
        <v>0</v>
      </c>
      <c r="DN1580" s="416">
        <v>0</v>
      </c>
      <c r="DO1580" s="416">
        <v>0</v>
      </c>
      <c r="DP1580" s="416">
        <v>0</v>
      </c>
      <c r="DQ1580" s="416">
        <v>0</v>
      </c>
      <c r="DR1580" s="416">
        <v>0</v>
      </c>
      <c r="DS1580" s="416">
        <v>101</v>
      </c>
      <c r="DT1580" s="416">
        <v>22</v>
      </c>
      <c r="DU1580" s="416">
        <v>31</v>
      </c>
      <c r="DV1580" s="416">
        <v>23</v>
      </c>
      <c r="DW1580" s="416">
        <v>11</v>
      </c>
      <c r="DX1580" s="416">
        <v>6</v>
      </c>
      <c r="DY1580" s="416">
        <v>7</v>
      </c>
      <c r="DZ1580" s="416">
        <v>0</v>
      </c>
      <c r="EA1580" s="416">
        <v>201</v>
      </c>
      <c r="EB1580" s="416">
        <v>0</v>
      </c>
      <c r="EC1580" s="416">
        <v>67</v>
      </c>
      <c r="ED1580" s="416">
        <v>28</v>
      </c>
      <c r="EE1580" s="416">
        <v>25</v>
      </c>
      <c r="EF1580" s="416">
        <v>24</v>
      </c>
      <c r="EG1580" s="416">
        <v>14</v>
      </c>
      <c r="EH1580" s="416">
        <v>7</v>
      </c>
      <c r="EI1580" s="416">
        <v>5</v>
      </c>
      <c r="EJ1580" s="416">
        <v>0</v>
      </c>
      <c r="EK1580" s="416">
        <v>170</v>
      </c>
      <c r="EL1580" s="416">
        <v>10</v>
      </c>
      <c r="EM1580" s="416">
        <v>0</v>
      </c>
      <c r="EN1580" s="416">
        <v>0</v>
      </c>
      <c r="EO1580" s="416">
        <v>0</v>
      </c>
      <c r="EP1580" s="416">
        <v>0</v>
      </c>
      <c r="EQ1580" s="416">
        <v>0</v>
      </c>
      <c r="ER1580" s="416">
        <v>0</v>
      </c>
      <c r="ES1580" s="416">
        <v>0</v>
      </c>
      <c r="ET1580" s="416">
        <v>0</v>
      </c>
      <c r="EU1580" s="416">
        <v>0</v>
      </c>
      <c r="EV1580" s="416">
        <v>50</v>
      </c>
      <c r="EW1580" s="416">
        <v>0</v>
      </c>
      <c r="EX1580" s="416">
        <v>0</v>
      </c>
      <c r="EY1580" s="416">
        <v>0</v>
      </c>
      <c r="EZ1580" s="416">
        <v>0</v>
      </c>
      <c r="FA1580" s="416">
        <v>0</v>
      </c>
      <c r="FB1580" s="416">
        <v>0</v>
      </c>
      <c r="FC1580" s="416">
        <v>0</v>
      </c>
      <c r="FD1580" s="416">
        <v>0</v>
      </c>
      <c r="FE1580" s="416">
        <v>0</v>
      </c>
      <c r="FF1580" s="416">
        <v>100</v>
      </c>
      <c r="FG1580" s="416">
        <v>0</v>
      </c>
      <c r="FH1580" s="416">
        <v>0</v>
      </c>
      <c r="FI1580" s="416">
        <v>0</v>
      </c>
      <c r="FJ1580" s="416">
        <v>0</v>
      </c>
      <c r="FK1580" s="416">
        <v>0</v>
      </c>
      <c r="FL1580" s="416">
        <v>0</v>
      </c>
      <c r="FM1580" s="416">
        <v>0</v>
      </c>
      <c r="FN1580" s="416">
        <v>0</v>
      </c>
      <c r="FO1580" s="416">
        <v>0</v>
      </c>
      <c r="FP1580" s="416">
        <v>0</v>
      </c>
      <c r="FQ1580" s="416">
        <v>0</v>
      </c>
      <c r="FR1580" s="416">
        <v>0</v>
      </c>
      <c r="FS1580" s="416">
        <v>0</v>
      </c>
      <c r="FT1580" s="416">
        <v>0</v>
      </c>
      <c r="FU1580" s="416">
        <v>0</v>
      </c>
      <c r="FV1580" s="416">
        <v>0</v>
      </c>
      <c r="FW1580" s="416">
        <v>0</v>
      </c>
      <c r="FX1580" s="416">
        <v>0</v>
      </c>
      <c r="FY1580" s="416">
        <v>0</v>
      </c>
      <c r="FZ1580" s="416">
        <v>67</v>
      </c>
      <c r="GA1580" s="416">
        <v>28</v>
      </c>
      <c r="GB1580" s="416">
        <v>25</v>
      </c>
      <c r="GC1580" s="416">
        <v>24</v>
      </c>
      <c r="GD1580" s="416">
        <v>14</v>
      </c>
      <c r="GE1580" s="416">
        <v>7</v>
      </c>
      <c r="GF1580" s="416">
        <v>5</v>
      </c>
      <c r="GG1580" s="416">
        <v>0</v>
      </c>
      <c r="GH1580" s="416">
        <v>170</v>
      </c>
    </row>
    <row r="1581" spans="1:190" x14ac:dyDescent="0.2">
      <c r="A1581" s="150" t="s">
        <v>579</v>
      </c>
      <c r="B1581" s="151" t="s">
        <v>282</v>
      </c>
      <c r="C1581" s="152" t="s">
        <v>293</v>
      </c>
      <c r="D1581" s="404" t="s">
        <v>578</v>
      </c>
      <c r="E1581" s="416">
        <v>0</v>
      </c>
      <c r="F1581" s="416">
        <v>974</v>
      </c>
      <c r="G1581" s="416">
        <v>178</v>
      </c>
      <c r="H1581" s="416">
        <v>144</v>
      </c>
      <c r="I1581" s="416">
        <v>66</v>
      </c>
      <c r="J1581" s="416">
        <v>28</v>
      </c>
      <c r="K1581" s="416">
        <v>11</v>
      </c>
      <c r="L1581" s="416">
        <v>21</v>
      </c>
      <c r="M1581" s="416">
        <v>5</v>
      </c>
      <c r="N1581" s="416">
        <v>1427</v>
      </c>
      <c r="O1581" s="416">
        <v>10</v>
      </c>
      <c r="P1581" s="416">
        <v>0</v>
      </c>
      <c r="Q1581" s="416">
        <v>0</v>
      </c>
      <c r="R1581" s="416">
        <v>0</v>
      </c>
      <c r="S1581" s="416">
        <v>0</v>
      </c>
      <c r="T1581" s="416">
        <v>0</v>
      </c>
      <c r="U1581" s="416">
        <v>0</v>
      </c>
      <c r="V1581" s="416">
        <v>0</v>
      </c>
      <c r="W1581" s="416">
        <v>0</v>
      </c>
      <c r="X1581" s="416">
        <v>0</v>
      </c>
      <c r="Y1581" s="416">
        <v>25</v>
      </c>
      <c r="Z1581" s="416">
        <v>0</v>
      </c>
      <c r="AA1581" s="416">
        <v>0</v>
      </c>
      <c r="AB1581" s="416">
        <v>0</v>
      </c>
      <c r="AC1581" s="416">
        <v>0</v>
      </c>
      <c r="AD1581" s="416">
        <v>0</v>
      </c>
      <c r="AE1581" s="416">
        <v>0</v>
      </c>
      <c r="AF1581" s="416">
        <v>0</v>
      </c>
      <c r="AG1581" s="416">
        <v>0</v>
      </c>
      <c r="AH1581" s="416">
        <v>0</v>
      </c>
      <c r="AI1581" s="416">
        <v>50</v>
      </c>
      <c r="AJ1581" s="416">
        <v>0</v>
      </c>
      <c r="AK1581" s="416">
        <v>0</v>
      </c>
      <c r="AL1581" s="416">
        <v>0</v>
      </c>
      <c r="AM1581" s="416">
        <v>0</v>
      </c>
      <c r="AN1581" s="416">
        <v>0</v>
      </c>
      <c r="AO1581" s="416">
        <v>0</v>
      </c>
      <c r="AP1581" s="416">
        <v>0</v>
      </c>
      <c r="AQ1581" s="416">
        <v>0</v>
      </c>
      <c r="AR1581" s="416">
        <v>0</v>
      </c>
      <c r="AS1581" s="416">
        <v>100</v>
      </c>
      <c r="AT1581" s="416">
        <v>265</v>
      </c>
      <c r="AU1581" s="416">
        <v>31</v>
      </c>
      <c r="AV1581" s="416">
        <v>25</v>
      </c>
      <c r="AW1581" s="416">
        <v>4</v>
      </c>
      <c r="AX1581" s="416">
        <v>4</v>
      </c>
      <c r="AY1581" s="416">
        <v>2</v>
      </c>
      <c r="AZ1581" s="416">
        <v>1</v>
      </c>
      <c r="BA1581" s="416">
        <v>0</v>
      </c>
      <c r="BB1581" s="416">
        <v>332</v>
      </c>
      <c r="BC1581" s="416">
        <v>0</v>
      </c>
      <c r="BD1581" s="416">
        <v>0</v>
      </c>
      <c r="BE1581" s="416">
        <v>0</v>
      </c>
      <c r="BF1581" s="416">
        <v>0</v>
      </c>
      <c r="BG1581" s="416">
        <v>0</v>
      </c>
      <c r="BH1581" s="416">
        <v>0</v>
      </c>
      <c r="BI1581" s="416">
        <v>0</v>
      </c>
      <c r="BJ1581" s="416">
        <v>0</v>
      </c>
      <c r="BK1581" s="416">
        <v>0</v>
      </c>
      <c r="BL1581" s="416">
        <v>0</v>
      </c>
      <c r="BM1581" s="416">
        <v>265</v>
      </c>
      <c r="BN1581" s="416">
        <v>31</v>
      </c>
      <c r="BO1581" s="416">
        <v>25</v>
      </c>
      <c r="BP1581" s="416">
        <v>4</v>
      </c>
      <c r="BQ1581" s="416">
        <v>4</v>
      </c>
      <c r="BR1581" s="416">
        <v>2</v>
      </c>
      <c r="BS1581" s="416">
        <v>1</v>
      </c>
      <c r="BT1581" s="416">
        <v>0</v>
      </c>
      <c r="BU1581" s="416">
        <v>332</v>
      </c>
      <c r="BV1581" s="416">
        <v>1239</v>
      </c>
      <c r="BW1581" s="416">
        <v>209</v>
      </c>
      <c r="BX1581" s="416">
        <v>169</v>
      </c>
      <c r="BY1581" s="416">
        <v>70</v>
      </c>
      <c r="BZ1581" s="416">
        <v>32</v>
      </c>
      <c r="CA1581" s="416">
        <v>13</v>
      </c>
      <c r="CB1581" s="416">
        <v>22</v>
      </c>
      <c r="CC1581" s="416">
        <v>5</v>
      </c>
      <c r="CD1581" s="416">
        <v>1759</v>
      </c>
      <c r="CE1581" s="416">
        <v>10</v>
      </c>
      <c r="CF1581" s="416">
        <v>0</v>
      </c>
      <c r="CG1581" s="416">
        <v>0</v>
      </c>
      <c r="CH1581" s="416">
        <v>0</v>
      </c>
      <c r="CI1581" s="416">
        <v>0</v>
      </c>
      <c r="CJ1581" s="416">
        <v>0</v>
      </c>
      <c r="CK1581" s="416">
        <v>0</v>
      </c>
      <c r="CL1581" s="416">
        <v>0</v>
      </c>
      <c r="CM1581" s="416">
        <v>0</v>
      </c>
      <c r="CN1581" s="416">
        <v>0</v>
      </c>
      <c r="CO1581" s="416">
        <v>25</v>
      </c>
      <c r="CP1581" s="416">
        <v>0</v>
      </c>
      <c r="CQ1581" s="416">
        <v>0</v>
      </c>
      <c r="CR1581" s="416">
        <v>0</v>
      </c>
      <c r="CS1581" s="416">
        <v>0</v>
      </c>
      <c r="CT1581" s="416">
        <v>0</v>
      </c>
      <c r="CU1581" s="416">
        <v>0</v>
      </c>
      <c r="CV1581" s="416">
        <v>0</v>
      </c>
      <c r="CW1581" s="416">
        <v>0</v>
      </c>
      <c r="CX1581" s="416">
        <v>0</v>
      </c>
      <c r="CY1581" s="416">
        <v>50</v>
      </c>
      <c r="CZ1581" s="416">
        <v>239</v>
      </c>
      <c r="DA1581" s="416">
        <v>40</v>
      </c>
      <c r="DB1581" s="416">
        <v>32</v>
      </c>
      <c r="DC1581" s="416">
        <v>12</v>
      </c>
      <c r="DD1581" s="416">
        <v>4</v>
      </c>
      <c r="DE1581" s="416">
        <v>3</v>
      </c>
      <c r="DF1581" s="416">
        <v>4</v>
      </c>
      <c r="DG1581" s="416">
        <v>4</v>
      </c>
      <c r="DH1581" s="416">
        <v>338</v>
      </c>
      <c r="DI1581" s="416">
        <v>0</v>
      </c>
      <c r="DJ1581" s="416">
        <v>0</v>
      </c>
      <c r="DK1581" s="416">
        <v>0</v>
      </c>
      <c r="DL1581" s="416">
        <v>0</v>
      </c>
      <c r="DM1581" s="416">
        <v>0</v>
      </c>
      <c r="DN1581" s="416">
        <v>0</v>
      </c>
      <c r="DO1581" s="416">
        <v>0</v>
      </c>
      <c r="DP1581" s="416">
        <v>0</v>
      </c>
      <c r="DQ1581" s="416">
        <v>0</v>
      </c>
      <c r="DR1581" s="416">
        <v>0</v>
      </c>
      <c r="DS1581" s="416">
        <v>239</v>
      </c>
      <c r="DT1581" s="416">
        <v>40</v>
      </c>
      <c r="DU1581" s="416">
        <v>32</v>
      </c>
      <c r="DV1581" s="416">
        <v>12</v>
      </c>
      <c r="DW1581" s="416">
        <v>4</v>
      </c>
      <c r="DX1581" s="416">
        <v>3</v>
      </c>
      <c r="DY1581" s="416">
        <v>4</v>
      </c>
      <c r="DZ1581" s="416">
        <v>4</v>
      </c>
      <c r="EA1581" s="416">
        <v>338</v>
      </c>
      <c r="EB1581" s="416">
        <v>0</v>
      </c>
      <c r="EC1581" s="416">
        <v>1908</v>
      </c>
      <c r="ED1581" s="416">
        <v>889</v>
      </c>
      <c r="EE1581" s="416">
        <v>639</v>
      </c>
      <c r="EF1581" s="416">
        <v>392</v>
      </c>
      <c r="EG1581" s="416">
        <v>118</v>
      </c>
      <c r="EH1581" s="416">
        <v>47</v>
      </c>
      <c r="EI1581" s="416">
        <v>16</v>
      </c>
      <c r="EJ1581" s="416">
        <v>0</v>
      </c>
      <c r="EK1581" s="416">
        <v>4009</v>
      </c>
      <c r="EL1581" s="416">
        <v>10</v>
      </c>
      <c r="EM1581" s="416">
        <v>0</v>
      </c>
      <c r="EN1581" s="416">
        <v>0</v>
      </c>
      <c r="EO1581" s="416">
        <v>0</v>
      </c>
      <c r="EP1581" s="416">
        <v>0</v>
      </c>
      <c r="EQ1581" s="416">
        <v>0</v>
      </c>
      <c r="ER1581" s="416">
        <v>0</v>
      </c>
      <c r="ES1581" s="416">
        <v>0</v>
      </c>
      <c r="ET1581" s="416">
        <v>0</v>
      </c>
      <c r="EU1581" s="416">
        <v>0</v>
      </c>
      <c r="EV1581" s="416">
        <v>50</v>
      </c>
      <c r="EW1581" s="416">
        <v>2</v>
      </c>
      <c r="EX1581" s="416">
        <v>2</v>
      </c>
      <c r="EY1581" s="416">
        <v>0</v>
      </c>
      <c r="EZ1581" s="416">
        <v>1</v>
      </c>
      <c r="FA1581" s="416">
        <v>0</v>
      </c>
      <c r="FB1581" s="416">
        <v>0</v>
      </c>
      <c r="FC1581" s="416">
        <v>0</v>
      </c>
      <c r="FD1581" s="416">
        <v>0</v>
      </c>
      <c r="FE1581" s="416">
        <v>5</v>
      </c>
      <c r="FF1581" s="416">
        <v>100</v>
      </c>
      <c r="FG1581" s="416">
        <v>0</v>
      </c>
      <c r="FH1581" s="416">
        <v>0</v>
      </c>
      <c r="FI1581" s="416">
        <v>0</v>
      </c>
      <c r="FJ1581" s="416">
        <v>0</v>
      </c>
      <c r="FK1581" s="416">
        <v>0</v>
      </c>
      <c r="FL1581" s="416">
        <v>0</v>
      </c>
      <c r="FM1581" s="416">
        <v>0</v>
      </c>
      <c r="FN1581" s="416">
        <v>0</v>
      </c>
      <c r="FO1581" s="416">
        <v>0</v>
      </c>
      <c r="FP1581" s="416">
        <v>0</v>
      </c>
      <c r="FQ1581" s="416">
        <v>0</v>
      </c>
      <c r="FR1581" s="416">
        <v>0</v>
      </c>
      <c r="FS1581" s="416">
        <v>0</v>
      </c>
      <c r="FT1581" s="416">
        <v>0</v>
      </c>
      <c r="FU1581" s="416">
        <v>0</v>
      </c>
      <c r="FV1581" s="416">
        <v>0</v>
      </c>
      <c r="FW1581" s="416">
        <v>0</v>
      </c>
      <c r="FX1581" s="416">
        <v>0</v>
      </c>
      <c r="FY1581" s="416">
        <v>0</v>
      </c>
      <c r="FZ1581" s="416">
        <v>1910</v>
      </c>
      <c r="GA1581" s="416">
        <v>891</v>
      </c>
      <c r="GB1581" s="416">
        <v>639</v>
      </c>
      <c r="GC1581" s="416">
        <v>393</v>
      </c>
      <c r="GD1581" s="416">
        <v>118</v>
      </c>
      <c r="GE1581" s="416">
        <v>47</v>
      </c>
      <c r="GF1581" s="416">
        <v>16</v>
      </c>
      <c r="GG1581" s="416">
        <v>0</v>
      </c>
      <c r="GH1581" s="416">
        <v>4014</v>
      </c>
    </row>
    <row r="1582" spans="1:190" x14ac:dyDescent="0.2">
      <c r="A1582" s="150" t="s">
        <v>581</v>
      </c>
      <c r="B1582" s="151" t="s">
        <v>276</v>
      </c>
      <c r="C1582" s="152" t="s">
        <v>286</v>
      </c>
      <c r="D1582" s="404" t="s">
        <v>580</v>
      </c>
      <c r="E1582" s="416">
        <v>0</v>
      </c>
      <c r="F1582" s="416">
        <v>523</v>
      </c>
      <c r="G1582" s="416">
        <v>152</v>
      </c>
      <c r="H1582" s="416">
        <v>157</v>
      </c>
      <c r="I1582" s="416">
        <v>51</v>
      </c>
      <c r="J1582" s="416">
        <v>36</v>
      </c>
      <c r="K1582" s="416">
        <v>28</v>
      </c>
      <c r="L1582" s="416">
        <v>15</v>
      </c>
      <c r="M1582" s="416">
        <v>0</v>
      </c>
      <c r="N1582" s="416">
        <v>962</v>
      </c>
      <c r="O1582" s="416">
        <v>10</v>
      </c>
      <c r="P1582" s="416">
        <v>0</v>
      </c>
      <c r="Q1582" s="416">
        <v>0</v>
      </c>
      <c r="R1582" s="416">
        <v>0</v>
      </c>
      <c r="S1582" s="416">
        <v>0</v>
      </c>
      <c r="T1582" s="416">
        <v>0</v>
      </c>
      <c r="U1582" s="416">
        <v>0</v>
      </c>
      <c r="V1582" s="416">
        <v>0</v>
      </c>
      <c r="W1582" s="416">
        <v>0</v>
      </c>
      <c r="X1582" s="416">
        <v>0</v>
      </c>
      <c r="Y1582" s="416">
        <v>25</v>
      </c>
      <c r="Z1582" s="416">
        <v>0</v>
      </c>
      <c r="AA1582" s="416">
        <v>0</v>
      </c>
      <c r="AB1582" s="416">
        <v>0</v>
      </c>
      <c r="AC1582" s="416">
        <v>0</v>
      </c>
      <c r="AD1582" s="416">
        <v>0</v>
      </c>
      <c r="AE1582" s="416">
        <v>0</v>
      </c>
      <c r="AF1582" s="416">
        <v>0</v>
      </c>
      <c r="AG1582" s="416">
        <v>0</v>
      </c>
      <c r="AH1582" s="416">
        <v>0</v>
      </c>
      <c r="AI1582" s="416">
        <v>50</v>
      </c>
      <c r="AJ1582" s="416">
        <v>0</v>
      </c>
      <c r="AK1582" s="416">
        <v>0</v>
      </c>
      <c r="AL1582" s="416">
        <v>0</v>
      </c>
      <c r="AM1582" s="416">
        <v>0</v>
      </c>
      <c r="AN1582" s="416">
        <v>0</v>
      </c>
      <c r="AO1582" s="416">
        <v>0</v>
      </c>
      <c r="AP1582" s="416">
        <v>0</v>
      </c>
      <c r="AQ1582" s="416">
        <v>0</v>
      </c>
      <c r="AR1582" s="416">
        <v>0</v>
      </c>
      <c r="AS1582" s="416">
        <v>100</v>
      </c>
      <c r="AT1582" s="416">
        <v>50</v>
      </c>
      <c r="AU1582" s="416">
        <v>9</v>
      </c>
      <c r="AV1582" s="416">
        <v>12</v>
      </c>
      <c r="AW1582" s="416">
        <v>5</v>
      </c>
      <c r="AX1582" s="416">
        <v>1</v>
      </c>
      <c r="AY1582" s="416">
        <v>0</v>
      </c>
      <c r="AZ1582" s="416">
        <v>1</v>
      </c>
      <c r="BA1582" s="416">
        <v>0</v>
      </c>
      <c r="BB1582" s="416">
        <v>78</v>
      </c>
      <c r="BC1582" s="416">
        <v>0</v>
      </c>
      <c r="BD1582" s="416">
        <v>0</v>
      </c>
      <c r="BE1582" s="416">
        <v>0</v>
      </c>
      <c r="BF1582" s="416">
        <v>0</v>
      </c>
      <c r="BG1582" s="416">
        <v>0</v>
      </c>
      <c r="BH1582" s="416">
        <v>0</v>
      </c>
      <c r="BI1582" s="416">
        <v>0</v>
      </c>
      <c r="BJ1582" s="416">
        <v>0</v>
      </c>
      <c r="BK1582" s="416">
        <v>0</v>
      </c>
      <c r="BL1582" s="416">
        <v>0</v>
      </c>
      <c r="BM1582" s="416">
        <v>50</v>
      </c>
      <c r="BN1582" s="416">
        <v>9</v>
      </c>
      <c r="BO1582" s="416">
        <v>12</v>
      </c>
      <c r="BP1582" s="416">
        <v>5</v>
      </c>
      <c r="BQ1582" s="416">
        <v>1</v>
      </c>
      <c r="BR1582" s="416">
        <v>0</v>
      </c>
      <c r="BS1582" s="416">
        <v>1</v>
      </c>
      <c r="BT1582" s="416">
        <v>0</v>
      </c>
      <c r="BU1582" s="416">
        <v>78</v>
      </c>
      <c r="BV1582" s="416">
        <v>573</v>
      </c>
      <c r="BW1582" s="416">
        <v>161</v>
      </c>
      <c r="BX1582" s="416">
        <v>169</v>
      </c>
      <c r="BY1582" s="416">
        <v>56</v>
      </c>
      <c r="BZ1582" s="416">
        <v>37</v>
      </c>
      <c r="CA1582" s="416">
        <v>28</v>
      </c>
      <c r="CB1582" s="416">
        <v>16</v>
      </c>
      <c r="CC1582" s="416">
        <v>0</v>
      </c>
      <c r="CD1582" s="416">
        <v>1040</v>
      </c>
      <c r="CE1582" s="416">
        <v>10</v>
      </c>
      <c r="CF1582" s="416">
        <v>0</v>
      </c>
      <c r="CG1582" s="416">
        <v>0</v>
      </c>
      <c r="CH1582" s="416">
        <v>0</v>
      </c>
      <c r="CI1582" s="416">
        <v>0</v>
      </c>
      <c r="CJ1582" s="416">
        <v>0</v>
      </c>
      <c r="CK1582" s="416">
        <v>0</v>
      </c>
      <c r="CL1582" s="416">
        <v>0</v>
      </c>
      <c r="CM1582" s="416">
        <v>0</v>
      </c>
      <c r="CN1582" s="416">
        <v>0</v>
      </c>
      <c r="CO1582" s="416">
        <v>25</v>
      </c>
      <c r="CP1582" s="416">
        <v>0</v>
      </c>
      <c r="CQ1582" s="416">
        <v>0</v>
      </c>
      <c r="CR1582" s="416">
        <v>0</v>
      </c>
      <c r="CS1582" s="416">
        <v>0</v>
      </c>
      <c r="CT1582" s="416">
        <v>0</v>
      </c>
      <c r="CU1582" s="416">
        <v>0</v>
      </c>
      <c r="CV1582" s="416">
        <v>0</v>
      </c>
      <c r="CW1582" s="416">
        <v>0</v>
      </c>
      <c r="CX1582" s="416">
        <v>0</v>
      </c>
      <c r="CY1582" s="416">
        <v>50</v>
      </c>
      <c r="CZ1582" s="416">
        <v>86</v>
      </c>
      <c r="DA1582" s="416">
        <v>25</v>
      </c>
      <c r="DB1582" s="416">
        <v>17</v>
      </c>
      <c r="DC1582" s="416">
        <v>10</v>
      </c>
      <c r="DD1582" s="416">
        <v>5</v>
      </c>
      <c r="DE1582" s="416">
        <v>5</v>
      </c>
      <c r="DF1582" s="416">
        <v>3</v>
      </c>
      <c r="DG1582" s="416">
        <v>0</v>
      </c>
      <c r="DH1582" s="416">
        <v>151</v>
      </c>
      <c r="DI1582" s="416">
        <v>0</v>
      </c>
      <c r="DJ1582" s="416">
        <v>0</v>
      </c>
      <c r="DK1582" s="416">
        <v>0</v>
      </c>
      <c r="DL1582" s="416">
        <v>0</v>
      </c>
      <c r="DM1582" s="416">
        <v>0</v>
      </c>
      <c r="DN1582" s="416">
        <v>0</v>
      </c>
      <c r="DO1582" s="416">
        <v>0</v>
      </c>
      <c r="DP1582" s="416">
        <v>0</v>
      </c>
      <c r="DQ1582" s="416">
        <v>0</v>
      </c>
      <c r="DR1582" s="416">
        <v>0</v>
      </c>
      <c r="DS1582" s="416">
        <v>86</v>
      </c>
      <c r="DT1582" s="416">
        <v>25</v>
      </c>
      <c r="DU1582" s="416">
        <v>17</v>
      </c>
      <c r="DV1582" s="416">
        <v>10</v>
      </c>
      <c r="DW1582" s="416">
        <v>5</v>
      </c>
      <c r="DX1582" s="416">
        <v>5</v>
      </c>
      <c r="DY1582" s="416">
        <v>3</v>
      </c>
      <c r="DZ1582" s="416">
        <v>0</v>
      </c>
      <c r="EA1582" s="416">
        <v>151</v>
      </c>
      <c r="EB1582" s="416">
        <v>0</v>
      </c>
      <c r="EC1582" s="416">
        <v>177</v>
      </c>
      <c r="ED1582" s="416">
        <v>59</v>
      </c>
      <c r="EE1582" s="416">
        <v>81</v>
      </c>
      <c r="EF1582" s="416">
        <v>45</v>
      </c>
      <c r="EG1582" s="416">
        <v>18</v>
      </c>
      <c r="EH1582" s="416">
        <v>11</v>
      </c>
      <c r="EI1582" s="416">
        <v>3</v>
      </c>
      <c r="EJ1582" s="416">
        <v>0</v>
      </c>
      <c r="EK1582" s="416">
        <v>394</v>
      </c>
      <c r="EL1582" s="416">
        <v>10</v>
      </c>
      <c r="EM1582" s="416">
        <v>0</v>
      </c>
      <c r="EN1582" s="416">
        <v>0</v>
      </c>
      <c r="EO1582" s="416">
        <v>0</v>
      </c>
      <c r="EP1582" s="416">
        <v>0</v>
      </c>
      <c r="EQ1582" s="416">
        <v>0</v>
      </c>
      <c r="ER1582" s="416">
        <v>0</v>
      </c>
      <c r="ES1582" s="416">
        <v>0</v>
      </c>
      <c r="ET1582" s="416">
        <v>0</v>
      </c>
      <c r="EU1582" s="416">
        <v>0</v>
      </c>
      <c r="EV1582" s="416">
        <v>50</v>
      </c>
      <c r="EW1582" s="416">
        <v>0</v>
      </c>
      <c r="EX1582" s="416">
        <v>0</v>
      </c>
      <c r="EY1582" s="416">
        <v>0</v>
      </c>
      <c r="EZ1582" s="416">
        <v>0</v>
      </c>
      <c r="FA1582" s="416">
        <v>0</v>
      </c>
      <c r="FB1582" s="416">
        <v>0</v>
      </c>
      <c r="FC1582" s="416">
        <v>0</v>
      </c>
      <c r="FD1582" s="416">
        <v>0</v>
      </c>
      <c r="FE1582" s="416">
        <v>0</v>
      </c>
      <c r="FF1582" s="416">
        <v>100</v>
      </c>
      <c r="FG1582" s="416">
        <v>0</v>
      </c>
      <c r="FH1582" s="416">
        <v>0</v>
      </c>
      <c r="FI1582" s="416">
        <v>0</v>
      </c>
      <c r="FJ1582" s="416">
        <v>0</v>
      </c>
      <c r="FK1582" s="416">
        <v>0</v>
      </c>
      <c r="FL1582" s="416">
        <v>0</v>
      </c>
      <c r="FM1582" s="416">
        <v>0</v>
      </c>
      <c r="FN1582" s="416">
        <v>0</v>
      </c>
      <c r="FO1582" s="416">
        <v>0</v>
      </c>
      <c r="FP1582" s="416">
        <v>0</v>
      </c>
      <c r="FQ1582" s="416">
        <v>0</v>
      </c>
      <c r="FR1582" s="416">
        <v>0</v>
      </c>
      <c r="FS1582" s="416">
        <v>0</v>
      </c>
      <c r="FT1582" s="416">
        <v>0</v>
      </c>
      <c r="FU1582" s="416">
        <v>0</v>
      </c>
      <c r="FV1582" s="416">
        <v>0</v>
      </c>
      <c r="FW1582" s="416">
        <v>0</v>
      </c>
      <c r="FX1582" s="416">
        <v>0</v>
      </c>
      <c r="FY1582" s="416">
        <v>0</v>
      </c>
      <c r="FZ1582" s="416">
        <v>177</v>
      </c>
      <c r="GA1582" s="416">
        <v>59</v>
      </c>
      <c r="GB1582" s="416">
        <v>81</v>
      </c>
      <c r="GC1582" s="416">
        <v>45</v>
      </c>
      <c r="GD1582" s="416">
        <v>18</v>
      </c>
      <c r="GE1582" s="416">
        <v>11</v>
      </c>
      <c r="GF1582" s="416">
        <v>3</v>
      </c>
      <c r="GG1582" s="416">
        <v>0</v>
      </c>
      <c r="GH1582" s="416">
        <v>394</v>
      </c>
    </row>
    <row r="1583" spans="1:190" x14ac:dyDescent="0.2">
      <c r="A1583" s="150" t="s">
        <v>583</v>
      </c>
      <c r="B1583" s="151" t="s">
        <v>280</v>
      </c>
      <c r="C1583" s="152" t="s">
        <v>128</v>
      </c>
      <c r="D1583" s="404" t="s">
        <v>582</v>
      </c>
      <c r="E1583" s="416">
        <v>0</v>
      </c>
      <c r="F1583" s="416">
        <v>46</v>
      </c>
      <c r="G1583" s="416">
        <v>206</v>
      </c>
      <c r="H1583" s="416">
        <v>371</v>
      </c>
      <c r="I1583" s="416">
        <v>326</v>
      </c>
      <c r="J1583" s="416">
        <v>37</v>
      </c>
      <c r="K1583" s="416">
        <v>19</v>
      </c>
      <c r="L1583" s="416">
        <v>2</v>
      </c>
      <c r="M1583" s="416">
        <v>2</v>
      </c>
      <c r="N1583" s="416">
        <v>1009</v>
      </c>
      <c r="O1583" s="416">
        <v>10</v>
      </c>
      <c r="P1583" s="416">
        <v>0</v>
      </c>
      <c r="Q1583" s="416">
        <v>0</v>
      </c>
      <c r="R1583" s="416">
        <v>0</v>
      </c>
      <c r="S1583" s="416">
        <v>0</v>
      </c>
      <c r="T1583" s="416">
        <v>0</v>
      </c>
      <c r="U1583" s="416">
        <v>0</v>
      </c>
      <c r="V1583" s="416">
        <v>0</v>
      </c>
      <c r="W1583" s="416">
        <v>0</v>
      </c>
      <c r="X1583" s="416">
        <v>0</v>
      </c>
      <c r="Y1583" s="416">
        <v>25</v>
      </c>
      <c r="Z1583" s="416">
        <v>0</v>
      </c>
      <c r="AA1583" s="416">
        <v>0</v>
      </c>
      <c r="AB1583" s="416">
        <v>0</v>
      </c>
      <c r="AC1583" s="416">
        <v>0</v>
      </c>
      <c r="AD1583" s="416">
        <v>0</v>
      </c>
      <c r="AE1583" s="416">
        <v>0</v>
      </c>
      <c r="AF1583" s="416">
        <v>0</v>
      </c>
      <c r="AG1583" s="416">
        <v>0</v>
      </c>
      <c r="AH1583" s="416">
        <v>0</v>
      </c>
      <c r="AI1583" s="416">
        <v>50</v>
      </c>
      <c r="AJ1583" s="416">
        <v>0</v>
      </c>
      <c r="AK1583" s="416">
        <v>1</v>
      </c>
      <c r="AL1583" s="416">
        <v>4</v>
      </c>
      <c r="AM1583" s="416">
        <v>0</v>
      </c>
      <c r="AN1583" s="416">
        <v>0</v>
      </c>
      <c r="AO1583" s="416">
        <v>1</v>
      </c>
      <c r="AP1583" s="416">
        <v>0</v>
      </c>
      <c r="AQ1583" s="416">
        <v>0</v>
      </c>
      <c r="AR1583" s="416">
        <v>6</v>
      </c>
      <c r="AS1583" s="416">
        <v>100</v>
      </c>
      <c r="AT1583" s="416">
        <v>0</v>
      </c>
      <c r="AU1583" s="416">
        <v>0</v>
      </c>
      <c r="AV1583" s="416">
        <v>0</v>
      </c>
      <c r="AW1583" s="416">
        <v>0</v>
      </c>
      <c r="AX1583" s="416">
        <v>0</v>
      </c>
      <c r="AY1583" s="416">
        <v>0</v>
      </c>
      <c r="AZ1583" s="416">
        <v>0</v>
      </c>
      <c r="BA1583" s="416">
        <v>0</v>
      </c>
      <c r="BB1583" s="416">
        <v>0</v>
      </c>
      <c r="BC1583" s="416">
        <v>0</v>
      </c>
      <c r="BD1583" s="416">
        <v>0</v>
      </c>
      <c r="BE1583" s="416">
        <v>0</v>
      </c>
      <c r="BF1583" s="416">
        <v>0</v>
      </c>
      <c r="BG1583" s="416">
        <v>0</v>
      </c>
      <c r="BH1583" s="416">
        <v>0</v>
      </c>
      <c r="BI1583" s="416">
        <v>0</v>
      </c>
      <c r="BJ1583" s="416">
        <v>0</v>
      </c>
      <c r="BK1583" s="416">
        <v>0</v>
      </c>
      <c r="BL1583" s="416">
        <v>0</v>
      </c>
      <c r="BM1583" s="416">
        <v>0</v>
      </c>
      <c r="BN1583" s="416">
        <v>1</v>
      </c>
      <c r="BO1583" s="416">
        <v>4</v>
      </c>
      <c r="BP1583" s="416">
        <v>0</v>
      </c>
      <c r="BQ1583" s="416">
        <v>0</v>
      </c>
      <c r="BR1583" s="416">
        <v>1</v>
      </c>
      <c r="BS1583" s="416">
        <v>0</v>
      </c>
      <c r="BT1583" s="416">
        <v>0</v>
      </c>
      <c r="BU1583" s="416">
        <v>6</v>
      </c>
      <c r="BV1583" s="416">
        <v>46</v>
      </c>
      <c r="BW1583" s="416">
        <v>207</v>
      </c>
      <c r="BX1583" s="416">
        <v>375</v>
      </c>
      <c r="BY1583" s="416">
        <v>326</v>
      </c>
      <c r="BZ1583" s="416">
        <v>37</v>
      </c>
      <c r="CA1583" s="416">
        <v>20</v>
      </c>
      <c r="CB1583" s="416">
        <v>2</v>
      </c>
      <c r="CC1583" s="416">
        <v>2</v>
      </c>
      <c r="CD1583" s="416">
        <v>1015</v>
      </c>
      <c r="CE1583" s="416">
        <v>10</v>
      </c>
      <c r="CF1583" s="416">
        <v>0</v>
      </c>
      <c r="CG1583" s="416">
        <v>0</v>
      </c>
      <c r="CH1583" s="416">
        <v>0</v>
      </c>
      <c r="CI1583" s="416">
        <v>0</v>
      </c>
      <c r="CJ1583" s="416">
        <v>0</v>
      </c>
      <c r="CK1583" s="416">
        <v>0</v>
      </c>
      <c r="CL1583" s="416">
        <v>0</v>
      </c>
      <c r="CM1583" s="416">
        <v>0</v>
      </c>
      <c r="CN1583" s="416">
        <v>0</v>
      </c>
      <c r="CO1583" s="416">
        <v>25</v>
      </c>
      <c r="CP1583" s="416">
        <v>0</v>
      </c>
      <c r="CQ1583" s="416">
        <v>0</v>
      </c>
      <c r="CR1583" s="416">
        <v>0</v>
      </c>
      <c r="CS1583" s="416">
        <v>0</v>
      </c>
      <c r="CT1583" s="416">
        <v>0</v>
      </c>
      <c r="CU1583" s="416">
        <v>0</v>
      </c>
      <c r="CV1583" s="416">
        <v>0</v>
      </c>
      <c r="CW1583" s="416">
        <v>0</v>
      </c>
      <c r="CX1583" s="416">
        <v>0</v>
      </c>
      <c r="CY1583" s="416">
        <v>50</v>
      </c>
      <c r="CZ1583" s="416">
        <v>134</v>
      </c>
      <c r="DA1583" s="416">
        <v>406</v>
      </c>
      <c r="DB1583" s="416">
        <v>93</v>
      </c>
      <c r="DC1583" s="416">
        <v>44</v>
      </c>
      <c r="DD1583" s="416">
        <v>5</v>
      </c>
      <c r="DE1583" s="416">
        <v>2</v>
      </c>
      <c r="DF1583" s="416">
        <v>0</v>
      </c>
      <c r="DG1583" s="416">
        <v>1</v>
      </c>
      <c r="DH1583" s="416">
        <v>685</v>
      </c>
      <c r="DI1583" s="416">
        <v>0</v>
      </c>
      <c r="DJ1583" s="416">
        <v>0</v>
      </c>
      <c r="DK1583" s="416">
        <v>0</v>
      </c>
      <c r="DL1583" s="416">
        <v>0</v>
      </c>
      <c r="DM1583" s="416">
        <v>0</v>
      </c>
      <c r="DN1583" s="416">
        <v>0</v>
      </c>
      <c r="DO1583" s="416">
        <v>0</v>
      </c>
      <c r="DP1583" s="416">
        <v>0</v>
      </c>
      <c r="DQ1583" s="416">
        <v>0</v>
      </c>
      <c r="DR1583" s="416">
        <v>0</v>
      </c>
      <c r="DS1583" s="416">
        <v>134</v>
      </c>
      <c r="DT1583" s="416">
        <v>406</v>
      </c>
      <c r="DU1583" s="416">
        <v>93</v>
      </c>
      <c r="DV1583" s="416">
        <v>44</v>
      </c>
      <c r="DW1583" s="416">
        <v>5</v>
      </c>
      <c r="DX1583" s="416">
        <v>2</v>
      </c>
      <c r="DY1583" s="416">
        <v>0</v>
      </c>
      <c r="DZ1583" s="416">
        <v>1</v>
      </c>
      <c r="EA1583" s="416">
        <v>685</v>
      </c>
      <c r="EB1583" s="416">
        <v>0</v>
      </c>
      <c r="EC1583" s="416">
        <v>20</v>
      </c>
      <c r="ED1583" s="416">
        <v>85</v>
      </c>
      <c r="EE1583" s="416">
        <v>202</v>
      </c>
      <c r="EF1583" s="416">
        <v>78</v>
      </c>
      <c r="EG1583" s="416">
        <v>19</v>
      </c>
      <c r="EH1583" s="416">
        <v>8</v>
      </c>
      <c r="EI1583" s="416">
        <v>2</v>
      </c>
      <c r="EJ1583" s="416">
        <v>1</v>
      </c>
      <c r="EK1583" s="416">
        <v>415</v>
      </c>
      <c r="EL1583" s="416">
        <v>10</v>
      </c>
      <c r="EM1583" s="416">
        <v>0</v>
      </c>
      <c r="EN1583" s="416">
        <v>0</v>
      </c>
      <c r="EO1583" s="416">
        <v>0</v>
      </c>
      <c r="EP1583" s="416">
        <v>0</v>
      </c>
      <c r="EQ1583" s="416">
        <v>0</v>
      </c>
      <c r="ER1583" s="416">
        <v>0</v>
      </c>
      <c r="ES1583" s="416">
        <v>0</v>
      </c>
      <c r="ET1583" s="416">
        <v>0</v>
      </c>
      <c r="EU1583" s="416">
        <v>0</v>
      </c>
      <c r="EV1583" s="416">
        <v>50</v>
      </c>
      <c r="EW1583" s="416">
        <v>0</v>
      </c>
      <c r="EX1583" s="416">
        <v>1</v>
      </c>
      <c r="EY1583" s="416">
        <v>4</v>
      </c>
      <c r="EZ1583" s="416">
        <v>0</v>
      </c>
      <c r="FA1583" s="416">
        <v>0</v>
      </c>
      <c r="FB1583" s="416">
        <v>1</v>
      </c>
      <c r="FC1583" s="416">
        <v>0</v>
      </c>
      <c r="FD1583" s="416">
        <v>0</v>
      </c>
      <c r="FE1583" s="416">
        <v>6</v>
      </c>
      <c r="FF1583" s="416">
        <v>100</v>
      </c>
      <c r="FG1583" s="416">
        <v>0</v>
      </c>
      <c r="FH1583" s="416">
        <v>0</v>
      </c>
      <c r="FI1583" s="416">
        <v>0</v>
      </c>
      <c r="FJ1583" s="416">
        <v>0</v>
      </c>
      <c r="FK1583" s="416">
        <v>0</v>
      </c>
      <c r="FL1583" s="416">
        <v>0</v>
      </c>
      <c r="FM1583" s="416">
        <v>0</v>
      </c>
      <c r="FN1583" s="416">
        <v>0</v>
      </c>
      <c r="FO1583" s="416">
        <v>0</v>
      </c>
      <c r="FP1583" s="416">
        <v>0</v>
      </c>
      <c r="FQ1583" s="416">
        <v>0</v>
      </c>
      <c r="FR1583" s="416">
        <v>0</v>
      </c>
      <c r="FS1583" s="416">
        <v>0</v>
      </c>
      <c r="FT1583" s="416">
        <v>0</v>
      </c>
      <c r="FU1583" s="416">
        <v>0</v>
      </c>
      <c r="FV1583" s="416">
        <v>0</v>
      </c>
      <c r="FW1583" s="416">
        <v>0</v>
      </c>
      <c r="FX1583" s="416">
        <v>0</v>
      </c>
      <c r="FY1583" s="416">
        <v>0</v>
      </c>
      <c r="FZ1583" s="416">
        <v>20</v>
      </c>
      <c r="GA1583" s="416">
        <v>86</v>
      </c>
      <c r="GB1583" s="416">
        <v>206</v>
      </c>
      <c r="GC1583" s="416">
        <v>78</v>
      </c>
      <c r="GD1583" s="416">
        <v>19</v>
      </c>
      <c r="GE1583" s="416">
        <v>9</v>
      </c>
      <c r="GF1583" s="416">
        <v>2</v>
      </c>
      <c r="GG1583" s="416">
        <v>1</v>
      </c>
      <c r="GH1583" s="416">
        <v>421</v>
      </c>
    </row>
    <row r="1584" spans="1:190" x14ac:dyDescent="0.2">
      <c r="A1584" s="150" t="s">
        <v>585</v>
      </c>
      <c r="B1584" s="151" t="s">
        <v>276</v>
      </c>
      <c r="C1584" s="152" t="s">
        <v>285</v>
      </c>
      <c r="D1584" s="404" t="s">
        <v>584</v>
      </c>
      <c r="E1584" s="416">
        <v>0</v>
      </c>
      <c r="F1584" s="416">
        <v>248</v>
      </c>
      <c r="G1584" s="416">
        <v>123</v>
      </c>
      <c r="H1584" s="416">
        <v>99</v>
      </c>
      <c r="I1584" s="416">
        <v>95</v>
      </c>
      <c r="J1584" s="416">
        <v>41</v>
      </c>
      <c r="K1584" s="416">
        <v>20</v>
      </c>
      <c r="L1584" s="416">
        <v>8</v>
      </c>
      <c r="M1584" s="416">
        <v>0</v>
      </c>
      <c r="N1584" s="416">
        <v>634</v>
      </c>
      <c r="O1584" s="416">
        <v>10</v>
      </c>
      <c r="P1584" s="416">
        <v>0</v>
      </c>
      <c r="Q1584" s="416">
        <v>0</v>
      </c>
      <c r="R1584" s="416">
        <v>0</v>
      </c>
      <c r="S1584" s="416">
        <v>0</v>
      </c>
      <c r="T1584" s="416">
        <v>0</v>
      </c>
      <c r="U1584" s="416">
        <v>0</v>
      </c>
      <c r="V1584" s="416">
        <v>0</v>
      </c>
      <c r="W1584" s="416">
        <v>0</v>
      </c>
      <c r="X1584" s="416">
        <v>0</v>
      </c>
      <c r="Y1584" s="416">
        <v>25</v>
      </c>
      <c r="Z1584" s="416">
        <v>0</v>
      </c>
      <c r="AA1584" s="416">
        <v>0</v>
      </c>
      <c r="AB1584" s="416">
        <v>0</v>
      </c>
      <c r="AC1584" s="416">
        <v>0</v>
      </c>
      <c r="AD1584" s="416">
        <v>0</v>
      </c>
      <c r="AE1584" s="416">
        <v>0</v>
      </c>
      <c r="AF1584" s="416">
        <v>0</v>
      </c>
      <c r="AG1584" s="416">
        <v>0</v>
      </c>
      <c r="AH1584" s="416">
        <v>0</v>
      </c>
      <c r="AI1584" s="416">
        <v>50</v>
      </c>
      <c r="AJ1584" s="416">
        <v>0</v>
      </c>
      <c r="AK1584" s="416">
        <v>0</v>
      </c>
      <c r="AL1584" s="416">
        <v>0</v>
      </c>
      <c r="AM1584" s="416">
        <v>0</v>
      </c>
      <c r="AN1584" s="416">
        <v>0</v>
      </c>
      <c r="AO1584" s="416">
        <v>0</v>
      </c>
      <c r="AP1584" s="416">
        <v>0</v>
      </c>
      <c r="AQ1584" s="416">
        <v>0</v>
      </c>
      <c r="AR1584" s="416">
        <v>0</v>
      </c>
      <c r="AS1584" s="416">
        <v>100</v>
      </c>
      <c r="AT1584" s="416">
        <v>190</v>
      </c>
      <c r="AU1584" s="416">
        <v>79</v>
      </c>
      <c r="AV1584" s="416">
        <v>63</v>
      </c>
      <c r="AW1584" s="416">
        <v>40</v>
      </c>
      <c r="AX1584" s="416">
        <v>20</v>
      </c>
      <c r="AY1584" s="416">
        <v>10</v>
      </c>
      <c r="AZ1584" s="416">
        <v>3</v>
      </c>
      <c r="BA1584" s="416">
        <v>0</v>
      </c>
      <c r="BB1584" s="416">
        <v>405</v>
      </c>
      <c r="BC1584" s="416">
        <v>0</v>
      </c>
      <c r="BD1584" s="416">
        <v>0</v>
      </c>
      <c r="BE1584" s="416">
        <v>0</v>
      </c>
      <c r="BF1584" s="416">
        <v>0</v>
      </c>
      <c r="BG1584" s="416">
        <v>0</v>
      </c>
      <c r="BH1584" s="416">
        <v>0</v>
      </c>
      <c r="BI1584" s="416">
        <v>0</v>
      </c>
      <c r="BJ1584" s="416">
        <v>0</v>
      </c>
      <c r="BK1584" s="416">
        <v>0</v>
      </c>
      <c r="BL1584" s="416">
        <v>0</v>
      </c>
      <c r="BM1584" s="416">
        <v>190</v>
      </c>
      <c r="BN1584" s="416">
        <v>79</v>
      </c>
      <c r="BO1584" s="416">
        <v>63</v>
      </c>
      <c r="BP1584" s="416">
        <v>40</v>
      </c>
      <c r="BQ1584" s="416">
        <v>20</v>
      </c>
      <c r="BR1584" s="416">
        <v>10</v>
      </c>
      <c r="BS1584" s="416">
        <v>3</v>
      </c>
      <c r="BT1584" s="416">
        <v>0</v>
      </c>
      <c r="BU1584" s="416">
        <v>405</v>
      </c>
      <c r="BV1584" s="416">
        <v>438</v>
      </c>
      <c r="BW1584" s="416">
        <v>202</v>
      </c>
      <c r="BX1584" s="416">
        <v>162</v>
      </c>
      <c r="BY1584" s="416">
        <v>135</v>
      </c>
      <c r="BZ1584" s="416">
        <v>61</v>
      </c>
      <c r="CA1584" s="416">
        <v>30</v>
      </c>
      <c r="CB1584" s="416">
        <v>11</v>
      </c>
      <c r="CC1584" s="416">
        <v>0</v>
      </c>
      <c r="CD1584" s="416">
        <v>1039</v>
      </c>
      <c r="CE1584" s="416">
        <v>10</v>
      </c>
      <c r="CF1584" s="416">
        <v>0</v>
      </c>
      <c r="CG1584" s="416">
        <v>0</v>
      </c>
      <c r="CH1584" s="416">
        <v>0</v>
      </c>
      <c r="CI1584" s="416">
        <v>0</v>
      </c>
      <c r="CJ1584" s="416">
        <v>0</v>
      </c>
      <c r="CK1584" s="416">
        <v>0</v>
      </c>
      <c r="CL1584" s="416">
        <v>0</v>
      </c>
      <c r="CM1584" s="416">
        <v>0</v>
      </c>
      <c r="CN1584" s="416">
        <v>0</v>
      </c>
      <c r="CO1584" s="416">
        <v>25</v>
      </c>
      <c r="CP1584" s="416">
        <v>0</v>
      </c>
      <c r="CQ1584" s="416">
        <v>0</v>
      </c>
      <c r="CR1584" s="416">
        <v>0</v>
      </c>
      <c r="CS1584" s="416">
        <v>0</v>
      </c>
      <c r="CT1584" s="416">
        <v>0</v>
      </c>
      <c r="CU1584" s="416">
        <v>0</v>
      </c>
      <c r="CV1584" s="416">
        <v>0</v>
      </c>
      <c r="CW1584" s="416">
        <v>0</v>
      </c>
      <c r="CX1584" s="416">
        <v>0</v>
      </c>
      <c r="CY1584" s="416">
        <v>50</v>
      </c>
      <c r="CZ1584" s="416">
        <v>61</v>
      </c>
      <c r="DA1584" s="416">
        <v>29</v>
      </c>
      <c r="DB1584" s="416">
        <v>15</v>
      </c>
      <c r="DC1584" s="416">
        <v>20</v>
      </c>
      <c r="DD1584" s="416">
        <v>11</v>
      </c>
      <c r="DE1584" s="416">
        <v>2</v>
      </c>
      <c r="DF1584" s="416">
        <v>3</v>
      </c>
      <c r="DG1584" s="416">
        <v>0</v>
      </c>
      <c r="DH1584" s="416">
        <v>141</v>
      </c>
      <c r="DI1584" s="416">
        <v>0</v>
      </c>
      <c r="DJ1584" s="416">
        <v>0</v>
      </c>
      <c r="DK1584" s="416">
        <v>0</v>
      </c>
      <c r="DL1584" s="416">
        <v>0</v>
      </c>
      <c r="DM1584" s="416">
        <v>0</v>
      </c>
      <c r="DN1584" s="416">
        <v>0</v>
      </c>
      <c r="DO1584" s="416">
        <v>0</v>
      </c>
      <c r="DP1584" s="416">
        <v>0</v>
      </c>
      <c r="DQ1584" s="416">
        <v>0</v>
      </c>
      <c r="DR1584" s="416">
        <v>0</v>
      </c>
      <c r="DS1584" s="416">
        <v>61</v>
      </c>
      <c r="DT1584" s="416">
        <v>29</v>
      </c>
      <c r="DU1584" s="416">
        <v>15</v>
      </c>
      <c r="DV1584" s="416">
        <v>20</v>
      </c>
      <c r="DW1584" s="416">
        <v>11</v>
      </c>
      <c r="DX1584" s="416">
        <v>2</v>
      </c>
      <c r="DY1584" s="416">
        <v>3</v>
      </c>
      <c r="DZ1584" s="416">
        <v>0</v>
      </c>
      <c r="EA1584" s="416">
        <v>141</v>
      </c>
      <c r="EB1584" s="416">
        <v>0</v>
      </c>
      <c r="EC1584" s="416">
        <v>332</v>
      </c>
      <c r="ED1584" s="416">
        <v>292</v>
      </c>
      <c r="EE1584" s="416">
        <v>333</v>
      </c>
      <c r="EF1584" s="416">
        <v>308</v>
      </c>
      <c r="EG1584" s="416">
        <v>167</v>
      </c>
      <c r="EH1584" s="416">
        <v>108</v>
      </c>
      <c r="EI1584" s="416">
        <v>45</v>
      </c>
      <c r="EJ1584" s="416">
        <v>4</v>
      </c>
      <c r="EK1584" s="416">
        <v>1589</v>
      </c>
      <c r="EL1584" s="416">
        <v>10</v>
      </c>
      <c r="EM1584" s="416">
        <v>0</v>
      </c>
      <c r="EN1584" s="416">
        <v>0</v>
      </c>
      <c r="EO1584" s="416">
        <v>0</v>
      </c>
      <c r="EP1584" s="416">
        <v>0</v>
      </c>
      <c r="EQ1584" s="416">
        <v>0</v>
      </c>
      <c r="ER1584" s="416">
        <v>0</v>
      </c>
      <c r="ES1584" s="416">
        <v>0</v>
      </c>
      <c r="ET1584" s="416">
        <v>0</v>
      </c>
      <c r="EU1584" s="416">
        <v>0</v>
      </c>
      <c r="EV1584" s="416">
        <v>50</v>
      </c>
      <c r="EW1584" s="416">
        <v>0</v>
      </c>
      <c r="EX1584" s="416">
        <v>4</v>
      </c>
      <c r="EY1584" s="416">
        <v>7</v>
      </c>
      <c r="EZ1584" s="416">
        <v>3</v>
      </c>
      <c r="FA1584" s="416">
        <v>4</v>
      </c>
      <c r="FB1584" s="416">
        <v>1</v>
      </c>
      <c r="FC1584" s="416">
        <v>0</v>
      </c>
      <c r="FD1584" s="416">
        <v>0</v>
      </c>
      <c r="FE1584" s="416">
        <v>19</v>
      </c>
      <c r="FF1584" s="416">
        <v>100</v>
      </c>
      <c r="FG1584" s="416">
        <v>0</v>
      </c>
      <c r="FH1584" s="416">
        <v>0</v>
      </c>
      <c r="FI1584" s="416">
        <v>0</v>
      </c>
      <c r="FJ1584" s="416">
        <v>0</v>
      </c>
      <c r="FK1584" s="416">
        <v>0</v>
      </c>
      <c r="FL1584" s="416">
        <v>0</v>
      </c>
      <c r="FM1584" s="416">
        <v>0</v>
      </c>
      <c r="FN1584" s="416">
        <v>0</v>
      </c>
      <c r="FO1584" s="416">
        <v>0</v>
      </c>
      <c r="FP1584" s="416">
        <v>0</v>
      </c>
      <c r="FQ1584" s="416">
        <v>0</v>
      </c>
      <c r="FR1584" s="416">
        <v>0</v>
      </c>
      <c r="FS1584" s="416">
        <v>0</v>
      </c>
      <c r="FT1584" s="416">
        <v>0</v>
      </c>
      <c r="FU1584" s="416">
        <v>0</v>
      </c>
      <c r="FV1584" s="416">
        <v>0</v>
      </c>
      <c r="FW1584" s="416">
        <v>0</v>
      </c>
      <c r="FX1584" s="416">
        <v>0</v>
      </c>
      <c r="FY1584" s="416">
        <v>0</v>
      </c>
      <c r="FZ1584" s="416">
        <v>332</v>
      </c>
      <c r="GA1584" s="416">
        <v>296</v>
      </c>
      <c r="GB1584" s="416">
        <v>340</v>
      </c>
      <c r="GC1584" s="416">
        <v>311</v>
      </c>
      <c r="GD1584" s="416">
        <v>171</v>
      </c>
      <c r="GE1584" s="416">
        <v>109</v>
      </c>
      <c r="GF1584" s="416">
        <v>45</v>
      </c>
      <c r="GG1584" s="416">
        <v>4</v>
      </c>
      <c r="GH1584" s="416">
        <v>1608</v>
      </c>
    </row>
    <row r="1585" spans="1:190" x14ac:dyDescent="0.2">
      <c r="A1585" s="150" t="s">
        <v>587</v>
      </c>
      <c r="B1585" s="151" t="s">
        <v>276</v>
      </c>
      <c r="C1585" s="152" t="s">
        <v>285</v>
      </c>
      <c r="D1585" s="404" t="s">
        <v>586</v>
      </c>
      <c r="E1585" s="416">
        <v>0</v>
      </c>
      <c r="F1585" s="416">
        <v>50</v>
      </c>
      <c r="G1585" s="416">
        <v>76</v>
      </c>
      <c r="H1585" s="416">
        <v>79</v>
      </c>
      <c r="I1585" s="416">
        <v>74</v>
      </c>
      <c r="J1585" s="416">
        <v>38</v>
      </c>
      <c r="K1585" s="416">
        <v>25</v>
      </c>
      <c r="L1585" s="416">
        <v>14</v>
      </c>
      <c r="M1585" s="416">
        <v>1</v>
      </c>
      <c r="N1585" s="416">
        <v>357</v>
      </c>
      <c r="O1585" s="416">
        <v>10</v>
      </c>
      <c r="P1585" s="416">
        <v>0</v>
      </c>
      <c r="Q1585" s="416">
        <v>0</v>
      </c>
      <c r="R1585" s="416">
        <v>0</v>
      </c>
      <c r="S1585" s="416">
        <v>0</v>
      </c>
      <c r="T1585" s="416">
        <v>0</v>
      </c>
      <c r="U1585" s="416">
        <v>0</v>
      </c>
      <c r="V1585" s="416">
        <v>0</v>
      </c>
      <c r="W1585" s="416">
        <v>0</v>
      </c>
      <c r="X1585" s="416">
        <v>0</v>
      </c>
      <c r="Y1585" s="416">
        <v>25</v>
      </c>
      <c r="Z1585" s="416">
        <v>0</v>
      </c>
      <c r="AA1585" s="416">
        <v>0</v>
      </c>
      <c r="AB1585" s="416">
        <v>0</v>
      </c>
      <c r="AC1585" s="416">
        <v>0</v>
      </c>
      <c r="AD1585" s="416">
        <v>0</v>
      </c>
      <c r="AE1585" s="416">
        <v>0</v>
      </c>
      <c r="AF1585" s="416">
        <v>0</v>
      </c>
      <c r="AG1585" s="416">
        <v>0</v>
      </c>
      <c r="AH1585" s="416">
        <v>0</v>
      </c>
      <c r="AI1585" s="416">
        <v>50</v>
      </c>
      <c r="AJ1585" s="416">
        <v>3</v>
      </c>
      <c r="AK1585" s="416">
        <v>5</v>
      </c>
      <c r="AL1585" s="416">
        <v>7</v>
      </c>
      <c r="AM1585" s="416">
        <v>14</v>
      </c>
      <c r="AN1585" s="416">
        <v>4</v>
      </c>
      <c r="AO1585" s="416">
        <v>2</v>
      </c>
      <c r="AP1585" s="416">
        <v>5</v>
      </c>
      <c r="AQ1585" s="416">
        <v>0</v>
      </c>
      <c r="AR1585" s="416">
        <v>40</v>
      </c>
      <c r="AS1585" s="416">
        <v>100</v>
      </c>
      <c r="AT1585" s="416">
        <v>9</v>
      </c>
      <c r="AU1585" s="416">
        <v>22</v>
      </c>
      <c r="AV1585" s="416">
        <v>20</v>
      </c>
      <c r="AW1585" s="416">
        <v>4</v>
      </c>
      <c r="AX1585" s="416">
        <v>1</v>
      </c>
      <c r="AY1585" s="416">
        <v>3</v>
      </c>
      <c r="AZ1585" s="416">
        <v>2</v>
      </c>
      <c r="BA1585" s="416">
        <v>0</v>
      </c>
      <c r="BB1585" s="416">
        <v>61</v>
      </c>
      <c r="BC1585" s="416">
        <v>0</v>
      </c>
      <c r="BD1585" s="416">
        <v>0</v>
      </c>
      <c r="BE1585" s="416">
        <v>0</v>
      </c>
      <c r="BF1585" s="416">
        <v>0</v>
      </c>
      <c r="BG1585" s="416">
        <v>0</v>
      </c>
      <c r="BH1585" s="416">
        <v>0</v>
      </c>
      <c r="BI1585" s="416">
        <v>0</v>
      </c>
      <c r="BJ1585" s="416">
        <v>0</v>
      </c>
      <c r="BK1585" s="416">
        <v>0</v>
      </c>
      <c r="BL1585" s="416">
        <v>0</v>
      </c>
      <c r="BM1585" s="416">
        <v>12</v>
      </c>
      <c r="BN1585" s="416">
        <v>27</v>
      </c>
      <c r="BO1585" s="416">
        <v>27</v>
      </c>
      <c r="BP1585" s="416">
        <v>18</v>
      </c>
      <c r="BQ1585" s="416">
        <v>5</v>
      </c>
      <c r="BR1585" s="416">
        <v>5</v>
      </c>
      <c r="BS1585" s="416">
        <v>7</v>
      </c>
      <c r="BT1585" s="416">
        <v>0</v>
      </c>
      <c r="BU1585" s="416">
        <v>101</v>
      </c>
      <c r="BV1585" s="416">
        <v>62</v>
      </c>
      <c r="BW1585" s="416">
        <v>103</v>
      </c>
      <c r="BX1585" s="416">
        <v>106</v>
      </c>
      <c r="BY1585" s="416">
        <v>92</v>
      </c>
      <c r="BZ1585" s="416">
        <v>43</v>
      </c>
      <c r="CA1585" s="416">
        <v>30</v>
      </c>
      <c r="CB1585" s="416">
        <v>21</v>
      </c>
      <c r="CC1585" s="416">
        <v>1</v>
      </c>
      <c r="CD1585" s="416">
        <v>458</v>
      </c>
      <c r="CE1585" s="416">
        <v>10</v>
      </c>
      <c r="CF1585" s="416">
        <v>0</v>
      </c>
      <c r="CG1585" s="416">
        <v>0</v>
      </c>
      <c r="CH1585" s="416">
        <v>0</v>
      </c>
      <c r="CI1585" s="416">
        <v>0</v>
      </c>
      <c r="CJ1585" s="416">
        <v>0</v>
      </c>
      <c r="CK1585" s="416">
        <v>0</v>
      </c>
      <c r="CL1585" s="416">
        <v>0</v>
      </c>
      <c r="CM1585" s="416">
        <v>0</v>
      </c>
      <c r="CN1585" s="416">
        <v>0</v>
      </c>
      <c r="CO1585" s="416">
        <v>25</v>
      </c>
      <c r="CP1585" s="416">
        <v>0</v>
      </c>
      <c r="CQ1585" s="416">
        <v>0</v>
      </c>
      <c r="CR1585" s="416">
        <v>0</v>
      </c>
      <c r="CS1585" s="416">
        <v>0</v>
      </c>
      <c r="CT1585" s="416">
        <v>0</v>
      </c>
      <c r="CU1585" s="416">
        <v>0</v>
      </c>
      <c r="CV1585" s="416">
        <v>0</v>
      </c>
      <c r="CW1585" s="416">
        <v>0</v>
      </c>
      <c r="CX1585" s="416">
        <v>0</v>
      </c>
      <c r="CY1585" s="416">
        <v>50</v>
      </c>
      <c r="CZ1585" s="416">
        <v>7</v>
      </c>
      <c r="DA1585" s="416">
        <v>17</v>
      </c>
      <c r="DB1585" s="416">
        <v>20</v>
      </c>
      <c r="DC1585" s="416">
        <v>10</v>
      </c>
      <c r="DD1585" s="416">
        <v>1</v>
      </c>
      <c r="DE1585" s="416">
        <v>4</v>
      </c>
      <c r="DF1585" s="416">
        <v>3</v>
      </c>
      <c r="DG1585" s="416">
        <v>1</v>
      </c>
      <c r="DH1585" s="416">
        <v>63</v>
      </c>
      <c r="DI1585" s="416">
        <v>0</v>
      </c>
      <c r="DJ1585" s="416">
        <v>0</v>
      </c>
      <c r="DK1585" s="416">
        <v>0</v>
      </c>
      <c r="DL1585" s="416">
        <v>0</v>
      </c>
      <c r="DM1585" s="416">
        <v>0</v>
      </c>
      <c r="DN1585" s="416">
        <v>0</v>
      </c>
      <c r="DO1585" s="416">
        <v>0</v>
      </c>
      <c r="DP1585" s="416">
        <v>0</v>
      </c>
      <c r="DQ1585" s="416">
        <v>0</v>
      </c>
      <c r="DR1585" s="416">
        <v>0</v>
      </c>
      <c r="DS1585" s="416">
        <v>7</v>
      </c>
      <c r="DT1585" s="416">
        <v>17</v>
      </c>
      <c r="DU1585" s="416">
        <v>20</v>
      </c>
      <c r="DV1585" s="416">
        <v>10</v>
      </c>
      <c r="DW1585" s="416">
        <v>1</v>
      </c>
      <c r="DX1585" s="416">
        <v>4</v>
      </c>
      <c r="DY1585" s="416">
        <v>3</v>
      </c>
      <c r="DZ1585" s="416">
        <v>1</v>
      </c>
      <c r="EA1585" s="416">
        <v>63</v>
      </c>
      <c r="EB1585" s="416">
        <v>0</v>
      </c>
      <c r="EC1585" s="416">
        <v>36</v>
      </c>
      <c r="ED1585" s="416">
        <v>53</v>
      </c>
      <c r="EE1585" s="416">
        <v>81</v>
      </c>
      <c r="EF1585" s="416">
        <v>86</v>
      </c>
      <c r="EG1585" s="416">
        <v>57</v>
      </c>
      <c r="EH1585" s="416">
        <v>63</v>
      </c>
      <c r="EI1585" s="416">
        <v>59</v>
      </c>
      <c r="EJ1585" s="416">
        <v>7</v>
      </c>
      <c r="EK1585" s="416">
        <v>442</v>
      </c>
      <c r="EL1585" s="416">
        <v>10</v>
      </c>
      <c r="EM1585" s="416">
        <v>0</v>
      </c>
      <c r="EN1585" s="416">
        <v>0</v>
      </c>
      <c r="EO1585" s="416">
        <v>0</v>
      </c>
      <c r="EP1585" s="416">
        <v>0</v>
      </c>
      <c r="EQ1585" s="416">
        <v>0</v>
      </c>
      <c r="ER1585" s="416">
        <v>0</v>
      </c>
      <c r="ES1585" s="416">
        <v>0</v>
      </c>
      <c r="ET1585" s="416">
        <v>0</v>
      </c>
      <c r="EU1585" s="416">
        <v>0</v>
      </c>
      <c r="EV1585" s="416">
        <v>50</v>
      </c>
      <c r="EW1585" s="416">
        <v>6</v>
      </c>
      <c r="EX1585" s="416">
        <v>4</v>
      </c>
      <c r="EY1585" s="416">
        <v>3</v>
      </c>
      <c r="EZ1585" s="416">
        <v>2</v>
      </c>
      <c r="FA1585" s="416">
        <v>4</v>
      </c>
      <c r="FB1585" s="416">
        <v>2</v>
      </c>
      <c r="FC1585" s="416">
        <v>1</v>
      </c>
      <c r="FD1585" s="416">
        <v>0</v>
      </c>
      <c r="FE1585" s="416">
        <v>22</v>
      </c>
      <c r="FF1585" s="416">
        <v>100</v>
      </c>
      <c r="FG1585" s="416">
        <v>0</v>
      </c>
      <c r="FH1585" s="416">
        <v>0</v>
      </c>
      <c r="FI1585" s="416">
        <v>0</v>
      </c>
      <c r="FJ1585" s="416">
        <v>0</v>
      </c>
      <c r="FK1585" s="416">
        <v>0</v>
      </c>
      <c r="FL1585" s="416">
        <v>0</v>
      </c>
      <c r="FM1585" s="416">
        <v>0</v>
      </c>
      <c r="FN1585" s="416">
        <v>0</v>
      </c>
      <c r="FO1585" s="416">
        <v>0</v>
      </c>
      <c r="FP1585" s="416">
        <v>0</v>
      </c>
      <c r="FQ1585" s="416">
        <v>0</v>
      </c>
      <c r="FR1585" s="416">
        <v>0</v>
      </c>
      <c r="FS1585" s="416">
        <v>0</v>
      </c>
      <c r="FT1585" s="416">
        <v>0</v>
      </c>
      <c r="FU1585" s="416">
        <v>0</v>
      </c>
      <c r="FV1585" s="416">
        <v>0</v>
      </c>
      <c r="FW1585" s="416">
        <v>0</v>
      </c>
      <c r="FX1585" s="416">
        <v>0</v>
      </c>
      <c r="FY1585" s="416">
        <v>0</v>
      </c>
      <c r="FZ1585" s="416">
        <v>42</v>
      </c>
      <c r="GA1585" s="416">
        <v>57</v>
      </c>
      <c r="GB1585" s="416">
        <v>84</v>
      </c>
      <c r="GC1585" s="416">
        <v>88</v>
      </c>
      <c r="GD1585" s="416">
        <v>61</v>
      </c>
      <c r="GE1585" s="416">
        <v>65</v>
      </c>
      <c r="GF1585" s="416">
        <v>60</v>
      </c>
      <c r="GG1585" s="416">
        <v>7</v>
      </c>
      <c r="GH1585" s="416">
        <v>464</v>
      </c>
    </row>
    <row r="1586" spans="1:190" x14ac:dyDescent="0.2">
      <c r="A1586" s="150" t="s">
        <v>589</v>
      </c>
      <c r="B1586" s="151" t="s">
        <v>276</v>
      </c>
      <c r="C1586" s="152" t="s">
        <v>279</v>
      </c>
      <c r="D1586" s="404" t="s">
        <v>588</v>
      </c>
      <c r="E1586" s="416">
        <v>0</v>
      </c>
      <c r="F1586" s="416">
        <v>348</v>
      </c>
      <c r="G1586" s="416">
        <v>101</v>
      </c>
      <c r="H1586" s="416">
        <v>85</v>
      </c>
      <c r="I1586" s="416">
        <v>55</v>
      </c>
      <c r="J1586" s="416">
        <v>23</v>
      </c>
      <c r="K1586" s="416">
        <v>19</v>
      </c>
      <c r="L1586" s="416">
        <v>16</v>
      </c>
      <c r="M1586" s="416">
        <v>1</v>
      </c>
      <c r="N1586" s="416">
        <v>648</v>
      </c>
      <c r="O1586" s="416">
        <v>10</v>
      </c>
      <c r="P1586" s="416">
        <v>0</v>
      </c>
      <c r="Q1586" s="416">
        <v>0</v>
      </c>
      <c r="R1586" s="416">
        <v>0</v>
      </c>
      <c r="S1586" s="416">
        <v>0</v>
      </c>
      <c r="T1586" s="416">
        <v>0</v>
      </c>
      <c r="U1586" s="416">
        <v>0</v>
      </c>
      <c r="V1586" s="416">
        <v>0</v>
      </c>
      <c r="W1586" s="416">
        <v>0</v>
      </c>
      <c r="X1586" s="416">
        <v>0</v>
      </c>
      <c r="Y1586" s="416">
        <v>25</v>
      </c>
      <c r="Z1586" s="416">
        <v>0</v>
      </c>
      <c r="AA1586" s="416">
        <v>0</v>
      </c>
      <c r="AB1586" s="416">
        <v>0</v>
      </c>
      <c r="AC1586" s="416">
        <v>0</v>
      </c>
      <c r="AD1586" s="416">
        <v>0</v>
      </c>
      <c r="AE1586" s="416">
        <v>0</v>
      </c>
      <c r="AF1586" s="416">
        <v>0</v>
      </c>
      <c r="AG1586" s="416">
        <v>0</v>
      </c>
      <c r="AH1586" s="416">
        <v>0</v>
      </c>
      <c r="AI1586" s="416">
        <v>50</v>
      </c>
      <c r="AJ1586" s="416">
        <v>0</v>
      </c>
      <c r="AK1586" s="416">
        <v>0</v>
      </c>
      <c r="AL1586" s="416">
        <v>0</v>
      </c>
      <c r="AM1586" s="416">
        <v>0</v>
      </c>
      <c r="AN1586" s="416">
        <v>0</v>
      </c>
      <c r="AO1586" s="416">
        <v>0</v>
      </c>
      <c r="AP1586" s="416">
        <v>0</v>
      </c>
      <c r="AQ1586" s="416">
        <v>0</v>
      </c>
      <c r="AR1586" s="416">
        <v>0</v>
      </c>
      <c r="AS1586" s="416">
        <v>100</v>
      </c>
      <c r="AT1586" s="416">
        <v>301</v>
      </c>
      <c r="AU1586" s="416">
        <v>58</v>
      </c>
      <c r="AV1586" s="416">
        <v>29</v>
      </c>
      <c r="AW1586" s="416">
        <v>19</v>
      </c>
      <c r="AX1586" s="416">
        <v>15</v>
      </c>
      <c r="AY1586" s="416">
        <v>5</v>
      </c>
      <c r="AZ1586" s="416">
        <v>4</v>
      </c>
      <c r="BA1586" s="416">
        <v>0</v>
      </c>
      <c r="BB1586" s="416">
        <v>431</v>
      </c>
      <c r="BC1586" s="416">
        <v>0</v>
      </c>
      <c r="BD1586" s="416">
        <v>0</v>
      </c>
      <c r="BE1586" s="416">
        <v>0</v>
      </c>
      <c r="BF1586" s="416">
        <v>0</v>
      </c>
      <c r="BG1586" s="416">
        <v>0</v>
      </c>
      <c r="BH1586" s="416">
        <v>0</v>
      </c>
      <c r="BI1586" s="416">
        <v>0</v>
      </c>
      <c r="BJ1586" s="416">
        <v>0</v>
      </c>
      <c r="BK1586" s="416">
        <v>0</v>
      </c>
      <c r="BL1586" s="416">
        <v>0</v>
      </c>
      <c r="BM1586" s="416">
        <v>301</v>
      </c>
      <c r="BN1586" s="416">
        <v>58</v>
      </c>
      <c r="BO1586" s="416">
        <v>29</v>
      </c>
      <c r="BP1586" s="416">
        <v>19</v>
      </c>
      <c r="BQ1586" s="416">
        <v>15</v>
      </c>
      <c r="BR1586" s="416">
        <v>5</v>
      </c>
      <c r="BS1586" s="416">
        <v>4</v>
      </c>
      <c r="BT1586" s="416">
        <v>0</v>
      </c>
      <c r="BU1586" s="416">
        <v>431</v>
      </c>
      <c r="BV1586" s="416">
        <v>649</v>
      </c>
      <c r="BW1586" s="416">
        <v>159</v>
      </c>
      <c r="BX1586" s="416">
        <v>114</v>
      </c>
      <c r="BY1586" s="416">
        <v>74</v>
      </c>
      <c r="BZ1586" s="416">
        <v>38</v>
      </c>
      <c r="CA1586" s="416">
        <v>24</v>
      </c>
      <c r="CB1586" s="416">
        <v>20</v>
      </c>
      <c r="CC1586" s="416">
        <v>1</v>
      </c>
      <c r="CD1586" s="416">
        <v>1079</v>
      </c>
      <c r="CE1586" s="416">
        <v>10</v>
      </c>
      <c r="CF1586" s="416">
        <v>0</v>
      </c>
      <c r="CG1586" s="416">
        <v>0</v>
      </c>
      <c r="CH1586" s="416">
        <v>0</v>
      </c>
      <c r="CI1586" s="416">
        <v>0</v>
      </c>
      <c r="CJ1586" s="416">
        <v>0</v>
      </c>
      <c r="CK1586" s="416">
        <v>0</v>
      </c>
      <c r="CL1586" s="416">
        <v>0</v>
      </c>
      <c r="CM1586" s="416">
        <v>0</v>
      </c>
      <c r="CN1586" s="416">
        <v>0</v>
      </c>
      <c r="CO1586" s="416">
        <v>25</v>
      </c>
      <c r="CP1586" s="416">
        <v>0</v>
      </c>
      <c r="CQ1586" s="416">
        <v>0</v>
      </c>
      <c r="CR1586" s="416">
        <v>0</v>
      </c>
      <c r="CS1586" s="416">
        <v>0</v>
      </c>
      <c r="CT1586" s="416">
        <v>0</v>
      </c>
      <c r="CU1586" s="416">
        <v>0</v>
      </c>
      <c r="CV1586" s="416">
        <v>0</v>
      </c>
      <c r="CW1586" s="416">
        <v>0</v>
      </c>
      <c r="CX1586" s="416">
        <v>0</v>
      </c>
      <c r="CY1586" s="416">
        <v>50</v>
      </c>
      <c r="CZ1586" s="416">
        <v>0</v>
      </c>
      <c r="DA1586" s="416">
        <v>0</v>
      </c>
      <c r="DB1586" s="416">
        <v>0</v>
      </c>
      <c r="DC1586" s="416">
        <v>0</v>
      </c>
      <c r="DD1586" s="416">
        <v>0</v>
      </c>
      <c r="DE1586" s="416">
        <v>0</v>
      </c>
      <c r="DF1586" s="416">
        <v>0</v>
      </c>
      <c r="DG1586" s="416">
        <v>0</v>
      </c>
      <c r="DH1586" s="416">
        <v>0</v>
      </c>
      <c r="DI1586" s="416">
        <v>0</v>
      </c>
      <c r="DJ1586" s="416">
        <v>0</v>
      </c>
      <c r="DK1586" s="416">
        <v>0</v>
      </c>
      <c r="DL1586" s="416">
        <v>0</v>
      </c>
      <c r="DM1586" s="416">
        <v>0</v>
      </c>
      <c r="DN1586" s="416">
        <v>0</v>
      </c>
      <c r="DO1586" s="416">
        <v>0</v>
      </c>
      <c r="DP1586" s="416">
        <v>0</v>
      </c>
      <c r="DQ1586" s="416">
        <v>0</v>
      </c>
      <c r="DR1586" s="416">
        <v>0</v>
      </c>
      <c r="DS1586" s="416">
        <v>0</v>
      </c>
      <c r="DT1586" s="416">
        <v>0</v>
      </c>
      <c r="DU1586" s="416">
        <v>0</v>
      </c>
      <c r="DV1586" s="416">
        <v>0</v>
      </c>
      <c r="DW1586" s="416">
        <v>0</v>
      </c>
      <c r="DX1586" s="416">
        <v>0</v>
      </c>
      <c r="DY1586" s="416">
        <v>0</v>
      </c>
      <c r="DZ1586" s="416">
        <v>0</v>
      </c>
      <c r="EA1586" s="416">
        <v>0</v>
      </c>
      <c r="EB1586" s="416">
        <v>0</v>
      </c>
      <c r="EC1586" s="416">
        <v>71</v>
      </c>
      <c r="ED1586" s="416">
        <v>35</v>
      </c>
      <c r="EE1586" s="416">
        <v>34</v>
      </c>
      <c r="EF1586" s="416">
        <v>21</v>
      </c>
      <c r="EG1586" s="416">
        <v>12</v>
      </c>
      <c r="EH1586" s="416">
        <v>14</v>
      </c>
      <c r="EI1586" s="416">
        <v>5</v>
      </c>
      <c r="EJ1586" s="416">
        <v>1</v>
      </c>
      <c r="EK1586" s="416">
        <v>193</v>
      </c>
      <c r="EL1586" s="416">
        <v>10</v>
      </c>
      <c r="EM1586" s="416">
        <v>0</v>
      </c>
      <c r="EN1586" s="416">
        <v>0</v>
      </c>
      <c r="EO1586" s="416">
        <v>0</v>
      </c>
      <c r="EP1586" s="416">
        <v>0</v>
      </c>
      <c r="EQ1586" s="416">
        <v>0</v>
      </c>
      <c r="ER1586" s="416">
        <v>0</v>
      </c>
      <c r="ES1586" s="416">
        <v>0</v>
      </c>
      <c r="ET1586" s="416">
        <v>0</v>
      </c>
      <c r="EU1586" s="416">
        <v>0</v>
      </c>
      <c r="EV1586" s="416">
        <v>50</v>
      </c>
      <c r="EW1586" s="416">
        <v>0</v>
      </c>
      <c r="EX1586" s="416">
        <v>0</v>
      </c>
      <c r="EY1586" s="416">
        <v>0</v>
      </c>
      <c r="EZ1586" s="416">
        <v>0</v>
      </c>
      <c r="FA1586" s="416">
        <v>0</v>
      </c>
      <c r="FB1586" s="416">
        <v>0</v>
      </c>
      <c r="FC1586" s="416">
        <v>0</v>
      </c>
      <c r="FD1586" s="416">
        <v>0</v>
      </c>
      <c r="FE1586" s="416">
        <v>0</v>
      </c>
      <c r="FF1586" s="416">
        <v>100</v>
      </c>
      <c r="FG1586" s="416">
        <v>0</v>
      </c>
      <c r="FH1586" s="416">
        <v>0</v>
      </c>
      <c r="FI1586" s="416">
        <v>0</v>
      </c>
      <c r="FJ1586" s="416">
        <v>0</v>
      </c>
      <c r="FK1586" s="416">
        <v>0</v>
      </c>
      <c r="FL1586" s="416">
        <v>0</v>
      </c>
      <c r="FM1586" s="416">
        <v>0</v>
      </c>
      <c r="FN1586" s="416">
        <v>0</v>
      </c>
      <c r="FO1586" s="416">
        <v>0</v>
      </c>
      <c r="FP1586" s="416">
        <v>0</v>
      </c>
      <c r="FQ1586" s="416">
        <v>0</v>
      </c>
      <c r="FR1586" s="416">
        <v>0</v>
      </c>
      <c r="FS1586" s="416">
        <v>0</v>
      </c>
      <c r="FT1586" s="416">
        <v>0</v>
      </c>
      <c r="FU1586" s="416">
        <v>0</v>
      </c>
      <c r="FV1586" s="416">
        <v>0</v>
      </c>
      <c r="FW1586" s="416">
        <v>0</v>
      </c>
      <c r="FX1586" s="416">
        <v>0</v>
      </c>
      <c r="FY1586" s="416">
        <v>0</v>
      </c>
      <c r="FZ1586" s="416">
        <v>71</v>
      </c>
      <c r="GA1586" s="416">
        <v>35</v>
      </c>
      <c r="GB1586" s="416">
        <v>34</v>
      </c>
      <c r="GC1586" s="416">
        <v>21</v>
      </c>
      <c r="GD1586" s="416">
        <v>12</v>
      </c>
      <c r="GE1586" s="416">
        <v>14</v>
      </c>
      <c r="GF1586" s="416">
        <v>5</v>
      </c>
      <c r="GG1586" s="416">
        <v>1</v>
      </c>
      <c r="GH1586" s="416">
        <v>193</v>
      </c>
    </row>
    <row r="1587" spans="1:190" x14ac:dyDescent="0.2">
      <c r="A1587" s="150" t="s">
        <v>590</v>
      </c>
      <c r="B1587" s="151" t="s">
        <v>284</v>
      </c>
      <c r="C1587" s="152" t="s">
        <v>283</v>
      </c>
      <c r="D1587" s="404" t="s">
        <v>315</v>
      </c>
      <c r="E1587" s="416">
        <v>0</v>
      </c>
      <c r="F1587" s="416">
        <v>1267</v>
      </c>
      <c r="G1587" s="416">
        <v>231</v>
      </c>
      <c r="H1587" s="416">
        <v>72</v>
      </c>
      <c r="I1587" s="416">
        <v>53</v>
      </c>
      <c r="J1587" s="416">
        <v>22</v>
      </c>
      <c r="K1587" s="416">
        <v>12</v>
      </c>
      <c r="L1587" s="416">
        <v>8</v>
      </c>
      <c r="M1587" s="416">
        <v>6</v>
      </c>
      <c r="N1587" s="416">
        <v>1671</v>
      </c>
      <c r="O1587" s="416">
        <v>10</v>
      </c>
      <c r="P1587" s="416">
        <v>0</v>
      </c>
      <c r="Q1587" s="416">
        <v>0</v>
      </c>
      <c r="R1587" s="416">
        <v>0</v>
      </c>
      <c r="S1587" s="416">
        <v>0</v>
      </c>
      <c r="T1587" s="416">
        <v>0</v>
      </c>
      <c r="U1587" s="416">
        <v>0</v>
      </c>
      <c r="V1587" s="416">
        <v>0</v>
      </c>
      <c r="W1587" s="416">
        <v>0</v>
      </c>
      <c r="X1587" s="416">
        <v>0</v>
      </c>
      <c r="Y1587" s="416">
        <v>25</v>
      </c>
      <c r="Z1587" s="416">
        <v>0</v>
      </c>
      <c r="AA1587" s="416">
        <v>0</v>
      </c>
      <c r="AB1587" s="416">
        <v>0</v>
      </c>
      <c r="AC1587" s="416">
        <v>0</v>
      </c>
      <c r="AD1587" s="416">
        <v>0</v>
      </c>
      <c r="AE1587" s="416">
        <v>0</v>
      </c>
      <c r="AF1587" s="416">
        <v>0</v>
      </c>
      <c r="AG1587" s="416">
        <v>0</v>
      </c>
      <c r="AH1587" s="416">
        <v>0</v>
      </c>
      <c r="AI1587" s="416">
        <v>50</v>
      </c>
      <c r="AJ1587" s="416">
        <v>205</v>
      </c>
      <c r="AK1587" s="416">
        <v>16</v>
      </c>
      <c r="AL1587" s="416">
        <v>13</v>
      </c>
      <c r="AM1587" s="416">
        <v>4</v>
      </c>
      <c r="AN1587" s="416">
        <v>5</v>
      </c>
      <c r="AO1587" s="416">
        <v>2</v>
      </c>
      <c r="AP1587" s="416">
        <v>1</v>
      </c>
      <c r="AQ1587" s="416">
        <v>0</v>
      </c>
      <c r="AR1587" s="416">
        <v>246</v>
      </c>
      <c r="AS1587" s="416">
        <v>100</v>
      </c>
      <c r="AT1587" s="416">
        <v>135</v>
      </c>
      <c r="AU1587" s="416">
        <v>27</v>
      </c>
      <c r="AV1587" s="416">
        <v>14</v>
      </c>
      <c r="AW1587" s="416">
        <v>1</v>
      </c>
      <c r="AX1587" s="416">
        <v>2</v>
      </c>
      <c r="AY1587" s="416">
        <v>1</v>
      </c>
      <c r="AZ1587" s="416">
        <v>1</v>
      </c>
      <c r="BA1587" s="416">
        <v>0</v>
      </c>
      <c r="BB1587" s="416">
        <v>181</v>
      </c>
      <c r="BC1587" s="416">
        <v>0</v>
      </c>
      <c r="BD1587" s="416">
        <v>0</v>
      </c>
      <c r="BE1587" s="416">
        <v>0</v>
      </c>
      <c r="BF1587" s="416">
        <v>0</v>
      </c>
      <c r="BG1587" s="416">
        <v>0</v>
      </c>
      <c r="BH1587" s="416">
        <v>0</v>
      </c>
      <c r="BI1587" s="416">
        <v>0</v>
      </c>
      <c r="BJ1587" s="416">
        <v>0</v>
      </c>
      <c r="BK1587" s="416">
        <v>0</v>
      </c>
      <c r="BL1587" s="416">
        <v>0</v>
      </c>
      <c r="BM1587" s="416">
        <v>340</v>
      </c>
      <c r="BN1587" s="416">
        <v>43</v>
      </c>
      <c r="BO1587" s="416">
        <v>27</v>
      </c>
      <c r="BP1587" s="416">
        <v>5</v>
      </c>
      <c r="BQ1587" s="416">
        <v>7</v>
      </c>
      <c r="BR1587" s="416">
        <v>3</v>
      </c>
      <c r="BS1587" s="416">
        <v>2</v>
      </c>
      <c r="BT1587" s="416">
        <v>0</v>
      </c>
      <c r="BU1587" s="416">
        <v>427</v>
      </c>
      <c r="BV1587" s="416">
        <v>1607</v>
      </c>
      <c r="BW1587" s="416">
        <v>274</v>
      </c>
      <c r="BX1587" s="416">
        <v>99</v>
      </c>
      <c r="BY1587" s="416">
        <v>58</v>
      </c>
      <c r="BZ1587" s="416">
        <v>29</v>
      </c>
      <c r="CA1587" s="416">
        <v>15</v>
      </c>
      <c r="CB1587" s="416">
        <v>10</v>
      </c>
      <c r="CC1587" s="416">
        <v>6</v>
      </c>
      <c r="CD1587" s="416">
        <v>2098</v>
      </c>
      <c r="CE1587" s="416">
        <v>10</v>
      </c>
      <c r="CF1587" s="416">
        <v>0</v>
      </c>
      <c r="CG1587" s="416">
        <v>0</v>
      </c>
      <c r="CH1587" s="416">
        <v>0</v>
      </c>
      <c r="CI1587" s="416">
        <v>0</v>
      </c>
      <c r="CJ1587" s="416">
        <v>0</v>
      </c>
      <c r="CK1587" s="416">
        <v>0</v>
      </c>
      <c r="CL1587" s="416">
        <v>0</v>
      </c>
      <c r="CM1587" s="416">
        <v>0</v>
      </c>
      <c r="CN1587" s="416">
        <v>0</v>
      </c>
      <c r="CO1587" s="416">
        <v>25</v>
      </c>
      <c r="CP1587" s="416">
        <v>0</v>
      </c>
      <c r="CQ1587" s="416">
        <v>0</v>
      </c>
      <c r="CR1587" s="416">
        <v>0</v>
      </c>
      <c r="CS1587" s="416">
        <v>0</v>
      </c>
      <c r="CT1587" s="416">
        <v>0</v>
      </c>
      <c r="CU1587" s="416">
        <v>0</v>
      </c>
      <c r="CV1587" s="416">
        <v>0</v>
      </c>
      <c r="CW1587" s="416">
        <v>0</v>
      </c>
      <c r="CX1587" s="416">
        <v>0</v>
      </c>
      <c r="CY1587" s="416">
        <v>50</v>
      </c>
      <c r="CZ1587" s="416">
        <v>53</v>
      </c>
      <c r="DA1587" s="416">
        <v>6</v>
      </c>
      <c r="DB1587" s="416">
        <v>3</v>
      </c>
      <c r="DC1587" s="416">
        <v>0</v>
      </c>
      <c r="DD1587" s="416">
        <v>1</v>
      </c>
      <c r="DE1587" s="416">
        <v>0</v>
      </c>
      <c r="DF1587" s="416">
        <v>1</v>
      </c>
      <c r="DG1587" s="416">
        <v>0</v>
      </c>
      <c r="DH1587" s="416">
        <v>64</v>
      </c>
      <c r="DI1587" s="416">
        <v>0</v>
      </c>
      <c r="DJ1587" s="416">
        <v>0</v>
      </c>
      <c r="DK1587" s="416">
        <v>0</v>
      </c>
      <c r="DL1587" s="416">
        <v>0</v>
      </c>
      <c r="DM1587" s="416">
        <v>0</v>
      </c>
      <c r="DN1587" s="416">
        <v>0</v>
      </c>
      <c r="DO1587" s="416">
        <v>0</v>
      </c>
      <c r="DP1587" s="416">
        <v>0</v>
      </c>
      <c r="DQ1587" s="416">
        <v>0</v>
      </c>
      <c r="DR1587" s="416">
        <v>0</v>
      </c>
      <c r="DS1587" s="416">
        <v>53</v>
      </c>
      <c r="DT1587" s="416">
        <v>6</v>
      </c>
      <c r="DU1587" s="416">
        <v>3</v>
      </c>
      <c r="DV1587" s="416">
        <v>0</v>
      </c>
      <c r="DW1587" s="416">
        <v>1</v>
      </c>
      <c r="DX1587" s="416">
        <v>0</v>
      </c>
      <c r="DY1587" s="416">
        <v>1</v>
      </c>
      <c r="DZ1587" s="416">
        <v>0</v>
      </c>
      <c r="EA1587" s="416">
        <v>64</v>
      </c>
      <c r="EB1587" s="416">
        <v>0</v>
      </c>
      <c r="EC1587" s="416">
        <v>250</v>
      </c>
      <c r="ED1587" s="416">
        <v>26</v>
      </c>
      <c r="EE1587" s="416">
        <v>16</v>
      </c>
      <c r="EF1587" s="416">
        <v>26</v>
      </c>
      <c r="EG1587" s="416">
        <v>8</v>
      </c>
      <c r="EH1587" s="416">
        <v>5</v>
      </c>
      <c r="EI1587" s="416">
        <v>3</v>
      </c>
      <c r="EJ1587" s="416">
        <v>0</v>
      </c>
      <c r="EK1587" s="416">
        <v>334</v>
      </c>
      <c r="EL1587" s="416">
        <v>10</v>
      </c>
      <c r="EM1587" s="416">
        <v>0</v>
      </c>
      <c r="EN1587" s="416">
        <v>0</v>
      </c>
      <c r="EO1587" s="416">
        <v>0</v>
      </c>
      <c r="EP1587" s="416">
        <v>0</v>
      </c>
      <c r="EQ1587" s="416">
        <v>0</v>
      </c>
      <c r="ER1587" s="416">
        <v>0</v>
      </c>
      <c r="ES1587" s="416">
        <v>0</v>
      </c>
      <c r="ET1587" s="416">
        <v>0</v>
      </c>
      <c r="EU1587" s="416">
        <v>0</v>
      </c>
      <c r="EV1587" s="416">
        <v>50</v>
      </c>
      <c r="EW1587" s="416">
        <v>0</v>
      </c>
      <c r="EX1587" s="416">
        <v>0</v>
      </c>
      <c r="EY1587" s="416">
        <v>0</v>
      </c>
      <c r="EZ1587" s="416">
        <v>0</v>
      </c>
      <c r="FA1587" s="416">
        <v>0</v>
      </c>
      <c r="FB1587" s="416">
        <v>0</v>
      </c>
      <c r="FC1587" s="416">
        <v>0</v>
      </c>
      <c r="FD1587" s="416">
        <v>0</v>
      </c>
      <c r="FE1587" s="416">
        <v>0</v>
      </c>
      <c r="FF1587" s="416">
        <v>100</v>
      </c>
      <c r="FG1587" s="416">
        <v>0</v>
      </c>
      <c r="FH1587" s="416">
        <v>0</v>
      </c>
      <c r="FI1587" s="416">
        <v>0</v>
      </c>
      <c r="FJ1587" s="416">
        <v>0</v>
      </c>
      <c r="FK1587" s="416">
        <v>0</v>
      </c>
      <c r="FL1587" s="416">
        <v>0</v>
      </c>
      <c r="FM1587" s="416">
        <v>0</v>
      </c>
      <c r="FN1587" s="416">
        <v>0</v>
      </c>
      <c r="FO1587" s="416">
        <v>0</v>
      </c>
      <c r="FP1587" s="416">
        <v>0</v>
      </c>
      <c r="FQ1587" s="416">
        <v>0</v>
      </c>
      <c r="FR1587" s="416">
        <v>0</v>
      </c>
      <c r="FS1587" s="416">
        <v>0</v>
      </c>
      <c r="FT1587" s="416">
        <v>0</v>
      </c>
      <c r="FU1587" s="416">
        <v>0</v>
      </c>
      <c r="FV1587" s="416">
        <v>0</v>
      </c>
      <c r="FW1587" s="416">
        <v>0</v>
      </c>
      <c r="FX1587" s="416">
        <v>0</v>
      </c>
      <c r="FY1587" s="416">
        <v>0</v>
      </c>
      <c r="FZ1587" s="416">
        <v>250</v>
      </c>
      <c r="GA1587" s="416">
        <v>26</v>
      </c>
      <c r="GB1587" s="416">
        <v>16</v>
      </c>
      <c r="GC1587" s="416">
        <v>26</v>
      </c>
      <c r="GD1587" s="416">
        <v>8</v>
      </c>
      <c r="GE1587" s="416">
        <v>5</v>
      </c>
      <c r="GF1587" s="416">
        <v>3</v>
      </c>
      <c r="GG1587" s="416">
        <v>0</v>
      </c>
      <c r="GH1587" s="416">
        <v>334</v>
      </c>
    </row>
    <row r="1588" spans="1:190" x14ac:dyDescent="0.2">
      <c r="A1588" s="150" t="s">
        <v>592</v>
      </c>
      <c r="B1588" s="151" t="s">
        <v>276</v>
      </c>
      <c r="C1588" s="152" t="s">
        <v>69</v>
      </c>
      <c r="D1588" s="404" t="s">
        <v>591</v>
      </c>
      <c r="E1588" s="416">
        <v>0</v>
      </c>
      <c r="F1588" s="416">
        <v>64</v>
      </c>
      <c r="G1588" s="416">
        <v>151</v>
      </c>
      <c r="H1588" s="416">
        <v>179</v>
      </c>
      <c r="I1588" s="416">
        <v>76</v>
      </c>
      <c r="J1588" s="416">
        <v>52</v>
      </c>
      <c r="K1588" s="416">
        <v>28</v>
      </c>
      <c r="L1588" s="416">
        <v>23</v>
      </c>
      <c r="M1588" s="416">
        <v>5</v>
      </c>
      <c r="N1588" s="416">
        <v>578</v>
      </c>
      <c r="O1588" s="416">
        <v>10</v>
      </c>
      <c r="P1588" s="416">
        <v>0</v>
      </c>
      <c r="Q1588" s="416">
        <v>0</v>
      </c>
      <c r="R1588" s="416">
        <v>0</v>
      </c>
      <c r="S1588" s="416">
        <v>0</v>
      </c>
      <c r="T1588" s="416">
        <v>0</v>
      </c>
      <c r="U1588" s="416">
        <v>0</v>
      </c>
      <c r="V1588" s="416">
        <v>0</v>
      </c>
      <c r="W1588" s="416">
        <v>0</v>
      </c>
      <c r="X1588" s="416">
        <v>0</v>
      </c>
      <c r="Y1588" s="416">
        <v>25</v>
      </c>
      <c r="Z1588" s="416">
        <v>0</v>
      </c>
      <c r="AA1588" s="416">
        <v>0</v>
      </c>
      <c r="AB1588" s="416">
        <v>0</v>
      </c>
      <c r="AC1588" s="416">
        <v>0</v>
      </c>
      <c r="AD1588" s="416">
        <v>0</v>
      </c>
      <c r="AE1588" s="416">
        <v>0</v>
      </c>
      <c r="AF1588" s="416">
        <v>0</v>
      </c>
      <c r="AG1588" s="416">
        <v>0</v>
      </c>
      <c r="AH1588" s="416">
        <v>0</v>
      </c>
      <c r="AI1588" s="416">
        <v>50</v>
      </c>
      <c r="AJ1588" s="416">
        <v>0</v>
      </c>
      <c r="AK1588" s="416">
        <v>0</v>
      </c>
      <c r="AL1588" s="416">
        <v>0</v>
      </c>
      <c r="AM1588" s="416">
        <v>0</v>
      </c>
      <c r="AN1588" s="416">
        <v>0</v>
      </c>
      <c r="AO1588" s="416">
        <v>0</v>
      </c>
      <c r="AP1588" s="416">
        <v>0</v>
      </c>
      <c r="AQ1588" s="416">
        <v>0</v>
      </c>
      <c r="AR1588" s="416">
        <v>0</v>
      </c>
      <c r="AS1588" s="416">
        <v>100</v>
      </c>
      <c r="AT1588" s="416">
        <v>12</v>
      </c>
      <c r="AU1588" s="416">
        <v>25</v>
      </c>
      <c r="AV1588" s="416">
        <v>42</v>
      </c>
      <c r="AW1588" s="416">
        <v>15</v>
      </c>
      <c r="AX1588" s="416">
        <v>8</v>
      </c>
      <c r="AY1588" s="416">
        <v>2</v>
      </c>
      <c r="AZ1588" s="416">
        <v>1</v>
      </c>
      <c r="BA1588" s="416">
        <v>0</v>
      </c>
      <c r="BB1588" s="416">
        <v>105</v>
      </c>
      <c r="BC1588" s="416">
        <v>0</v>
      </c>
      <c r="BD1588" s="416">
        <v>0</v>
      </c>
      <c r="BE1588" s="416">
        <v>0</v>
      </c>
      <c r="BF1588" s="416">
        <v>0</v>
      </c>
      <c r="BG1588" s="416">
        <v>0</v>
      </c>
      <c r="BH1588" s="416">
        <v>0</v>
      </c>
      <c r="BI1588" s="416">
        <v>0</v>
      </c>
      <c r="BJ1588" s="416">
        <v>0</v>
      </c>
      <c r="BK1588" s="416">
        <v>0</v>
      </c>
      <c r="BL1588" s="416">
        <v>0</v>
      </c>
      <c r="BM1588" s="416">
        <v>12</v>
      </c>
      <c r="BN1588" s="416">
        <v>25</v>
      </c>
      <c r="BO1588" s="416">
        <v>42</v>
      </c>
      <c r="BP1588" s="416">
        <v>15</v>
      </c>
      <c r="BQ1588" s="416">
        <v>8</v>
      </c>
      <c r="BR1588" s="416">
        <v>2</v>
      </c>
      <c r="BS1588" s="416">
        <v>1</v>
      </c>
      <c r="BT1588" s="416">
        <v>0</v>
      </c>
      <c r="BU1588" s="416">
        <v>105</v>
      </c>
      <c r="BV1588" s="416">
        <v>76</v>
      </c>
      <c r="BW1588" s="416">
        <v>176</v>
      </c>
      <c r="BX1588" s="416">
        <v>221</v>
      </c>
      <c r="BY1588" s="416">
        <v>91</v>
      </c>
      <c r="BZ1588" s="416">
        <v>60</v>
      </c>
      <c r="CA1588" s="416">
        <v>30</v>
      </c>
      <c r="CB1588" s="416">
        <v>24</v>
      </c>
      <c r="CC1588" s="416">
        <v>5</v>
      </c>
      <c r="CD1588" s="416">
        <v>683</v>
      </c>
      <c r="CE1588" s="416">
        <v>10</v>
      </c>
      <c r="CF1588" s="416">
        <v>0</v>
      </c>
      <c r="CG1588" s="416">
        <v>0</v>
      </c>
      <c r="CH1588" s="416">
        <v>0</v>
      </c>
      <c r="CI1588" s="416">
        <v>0</v>
      </c>
      <c r="CJ1588" s="416">
        <v>0</v>
      </c>
      <c r="CK1588" s="416">
        <v>0</v>
      </c>
      <c r="CL1588" s="416">
        <v>0</v>
      </c>
      <c r="CM1588" s="416">
        <v>0</v>
      </c>
      <c r="CN1588" s="416">
        <v>0</v>
      </c>
      <c r="CO1588" s="416">
        <v>25</v>
      </c>
      <c r="CP1588" s="416">
        <v>0</v>
      </c>
      <c r="CQ1588" s="416">
        <v>0</v>
      </c>
      <c r="CR1588" s="416">
        <v>0</v>
      </c>
      <c r="CS1588" s="416">
        <v>0</v>
      </c>
      <c r="CT1588" s="416">
        <v>0</v>
      </c>
      <c r="CU1588" s="416">
        <v>0</v>
      </c>
      <c r="CV1588" s="416">
        <v>0</v>
      </c>
      <c r="CW1588" s="416">
        <v>0</v>
      </c>
      <c r="CX1588" s="416">
        <v>0</v>
      </c>
      <c r="CY1588" s="416">
        <v>50</v>
      </c>
      <c r="CZ1588" s="416">
        <v>16</v>
      </c>
      <c r="DA1588" s="416">
        <v>26</v>
      </c>
      <c r="DB1588" s="416">
        <v>17</v>
      </c>
      <c r="DC1588" s="416">
        <v>11</v>
      </c>
      <c r="DD1588" s="416">
        <v>6</v>
      </c>
      <c r="DE1588" s="416">
        <v>4</v>
      </c>
      <c r="DF1588" s="416">
        <v>7</v>
      </c>
      <c r="DG1588" s="416">
        <v>5</v>
      </c>
      <c r="DH1588" s="416">
        <v>92</v>
      </c>
      <c r="DI1588" s="416">
        <v>0</v>
      </c>
      <c r="DJ1588" s="416">
        <v>0</v>
      </c>
      <c r="DK1588" s="416">
        <v>0</v>
      </c>
      <c r="DL1588" s="416">
        <v>0</v>
      </c>
      <c r="DM1588" s="416">
        <v>0</v>
      </c>
      <c r="DN1588" s="416">
        <v>0</v>
      </c>
      <c r="DO1588" s="416">
        <v>0</v>
      </c>
      <c r="DP1588" s="416">
        <v>0</v>
      </c>
      <c r="DQ1588" s="416">
        <v>0</v>
      </c>
      <c r="DR1588" s="416">
        <v>0</v>
      </c>
      <c r="DS1588" s="416">
        <v>16</v>
      </c>
      <c r="DT1588" s="416">
        <v>26</v>
      </c>
      <c r="DU1588" s="416">
        <v>17</v>
      </c>
      <c r="DV1588" s="416">
        <v>11</v>
      </c>
      <c r="DW1588" s="416">
        <v>6</v>
      </c>
      <c r="DX1588" s="416">
        <v>4</v>
      </c>
      <c r="DY1588" s="416">
        <v>7</v>
      </c>
      <c r="DZ1588" s="416">
        <v>5</v>
      </c>
      <c r="EA1588" s="416">
        <v>92</v>
      </c>
      <c r="EB1588" s="416">
        <v>0</v>
      </c>
      <c r="EC1588" s="416">
        <v>0</v>
      </c>
      <c r="ED1588" s="416">
        <v>0</v>
      </c>
      <c r="EE1588" s="416">
        <v>0</v>
      </c>
      <c r="EF1588" s="416">
        <v>0</v>
      </c>
      <c r="EG1588" s="416">
        <v>0</v>
      </c>
      <c r="EH1588" s="416">
        <v>0</v>
      </c>
      <c r="EI1588" s="416">
        <v>0</v>
      </c>
      <c r="EJ1588" s="416">
        <v>0</v>
      </c>
      <c r="EK1588" s="416">
        <v>0</v>
      </c>
      <c r="EL1588" s="416">
        <v>10</v>
      </c>
      <c r="EM1588" s="416">
        <v>27</v>
      </c>
      <c r="EN1588" s="416">
        <v>57</v>
      </c>
      <c r="EO1588" s="416">
        <v>87</v>
      </c>
      <c r="EP1588" s="416">
        <v>40</v>
      </c>
      <c r="EQ1588" s="416">
        <v>29</v>
      </c>
      <c r="ER1588" s="416">
        <v>12</v>
      </c>
      <c r="ES1588" s="416">
        <v>20</v>
      </c>
      <c r="ET1588" s="416">
        <v>4</v>
      </c>
      <c r="EU1588" s="416">
        <v>276</v>
      </c>
      <c r="EV1588" s="416">
        <v>50</v>
      </c>
      <c r="EW1588" s="416">
        <v>0</v>
      </c>
      <c r="EX1588" s="416">
        <v>0</v>
      </c>
      <c r="EY1588" s="416">
        <v>0</v>
      </c>
      <c r="EZ1588" s="416">
        <v>0</v>
      </c>
      <c r="FA1588" s="416">
        <v>0</v>
      </c>
      <c r="FB1588" s="416">
        <v>0</v>
      </c>
      <c r="FC1588" s="416">
        <v>0</v>
      </c>
      <c r="FD1588" s="416">
        <v>0</v>
      </c>
      <c r="FE1588" s="416">
        <v>0</v>
      </c>
      <c r="FF1588" s="416">
        <v>100</v>
      </c>
      <c r="FG1588" s="416">
        <v>0</v>
      </c>
      <c r="FH1588" s="416">
        <v>0</v>
      </c>
      <c r="FI1588" s="416">
        <v>0</v>
      </c>
      <c r="FJ1588" s="416">
        <v>0</v>
      </c>
      <c r="FK1588" s="416">
        <v>0</v>
      </c>
      <c r="FL1588" s="416">
        <v>0</v>
      </c>
      <c r="FM1588" s="416">
        <v>0</v>
      </c>
      <c r="FN1588" s="416">
        <v>0</v>
      </c>
      <c r="FO1588" s="416">
        <v>0</v>
      </c>
      <c r="FP1588" s="416">
        <v>0</v>
      </c>
      <c r="FQ1588" s="416">
        <v>0</v>
      </c>
      <c r="FR1588" s="416">
        <v>0</v>
      </c>
      <c r="FS1588" s="416">
        <v>0</v>
      </c>
      <c r="FT1588" s="416">
        <v>0</v>
      </c>
      <c r="FU1588" s="416">
        <v>0</v>
      </c>
      <c r="FV1588" s="416">
        <v>0</v>
      </c>
      <c r="FW1588" s="416">
        <v>0</v>
      </c>
      <c r="FX1588" s="416">
        <v>0</v>
      </c>
      <c r="FY1588" s="416">
        <v>0</v>
      </c>
      <c r="FZ1588" s="416">
        <v>27</v>
      </c>
      <c r="GA1588" s="416">
        <v>57</v>
      </c>
      <c r="GB1588" s="416">
        <v>87</v>
      </c>
      <c r="GC1588" s="416">
        <v>40</v>
      </c>
      <c r="GD1588" s="416">
        <v>29</v>
      </c>
      <c r="GE1588" s="416">
        <v>12</v>
      </c>
      <c r="GF1588" s="416">
        <v>20</v>
      </c>
      <c r="GG1588" s="416">
        <v>4</v>
      </c>
      <c r="GH1588" s="416">
        <v>276</v>
      </c>
    </row>
    <row r="1589" spans="1:190" x14ac:dyDescent="0.2">
      <c r="A1589" s="150" t="s">
        <v>594</v>
      </c>
      <c r="B1589" s="151" t="s">
        <v>276</v>
      </c>
      <c r="C1589" s="152" t="s">
        <v>279</v>
      </c>
      <c r="D1589" s="404" t="s">
        <v>593</v>
      </c>
      <c r="E1589" s="416">
        <v>0</v>
      </c>
      <c r="F1589" s="416">
        <v>0</v>
      </c>
      <c r="G1589" s="416">
        <v>0</v>
      </c>
      <c r="H1589" s="416">
        <v>0</v>
      </c>
      <c r="I1589" s="416">
        <v>0</v>
      </c>
      <c r="J1589" s="416">
        <v>0</v>
      </c>
      <c r="K1589" s="416">
        <v>0</v>
      </c>
      <c r="L1589" s="416">
        <v>0</v>
      </c>
      <c r="M1589" s="416">
        <v>0</v>
      </c>
      <c r="N1589" s="416">
        <v>0</v>
      </c>
      <c r="O1589" s="416">
        <v>10</v>
      </c>
      <c r="P1589" s="416">
        <v>0</v>
      </c>
      <c r="Q1589" s="416">
        <v>0</v>
      </c>
      <c r="R1589" s="416">
        <v>0</v>
      </c>
      <c r="S1589" s="416">
        <v>0</v>
      </c>
      <c r="T1589" s="416">
        <v>0</v>
      </c>
      <c r="U1589" s="416">
        <v>0</v>
      </c>
      <c r="V1589" s="416">
        <v>0</v>
      </c>
      <c r="W1589" s="416">
        <v>0</v>
      </c>
      <c r="X1589" s="416">
        <v>0</v>
      </c>
      <c r="Y1589" s="416">
        <v>25</v>
      </c>
      <c r="Z1589" s="416">
        <v>212</v>
      </c>
      <c r="AA1589" s="416">
        <v>134</v>
      </c>
      <c r="AB1589" s="416">
        <v>139</v>
      </c>
      <c r="AC1589" s="416">
        <v>53</v>
      </c>
      <c r="AD1589" s="416">
        <v>18</v>
      </c>
      <c r="AE1589" s="416">
        <v>22</v>
      </c>
      <c r="AF1589" s="416">
        <v>5</v>
      </c>
      <c r="AG1589" s="416">
        <v>1</v>
      </c>
      <c r="AH1589" s="416">
        <v>584</v>
      </c>
      <c r="AI1589" s="416">
        <v>50</v>
      </c>
      <c r="AJ1589" s="416">
        <v>0</v>
      </c>
      <c r="AK1589" s="416">
        <v>0</v>
      </c>
      <c r="AL1589" s="416">
        <v>0</v>
      </c>
      <c r="AM1589" s="416">
        <v>0</v>
      </c>
      <c r="AN1589" s="416">
        <v>0</v>
      </c>
      <c r="AO1589" s="416">
        <v>0</v>
      </c>
      <c r="AP1589" s="416">
        <v>0</v>
      </c>
      <c r="AQ1589" s="416">
        <v>0</v>
      </c>
      <c r="AR1589" s="416">
        <v>0</v>
      </c>
      <c r="AS1589" s="416">
        <v>100</v>
      </c>
      <c r="AT1589" s="416">
        <v>137</v>
      </c>
      <c r="AU1589" s="416">
        <v>82</v>
      </c>
      <c r="AV1589" s="416">
        <v>46</v>
      </c>
      <c r="AW1589" s="416">
        <v>17</v>
      </c>
      <c r="AX1589" s="416">
        <v>7</v>
      </c>
      <c r="AY1589" s="416">
        <v>6</v>
      </c>
      <c r="AZ1589" s="416">
        <v>1</v>
      </c>
      <c r="BA1589" s="416">
        <v>0</v>
      </c>
      <c r="BB1589" s="416">
        <v>296</v>
      </c>
      <c r="BC1589" s="416">
        <v>0</v>
      </c>
      <c r="BD1589" s="416">
        <v>0</v>
      </c>
      <c r="BE1589" s="416">
        <v>0</v>
      </c>
      <c r="BF1589" s="416">
        <v>0</v>
      </c>
      <c r="BG1589" s="416">
        <v>0</v>
      </c>
      <c r="BH1589" s="416">
        <v>0</v>
      </c>
      <c r="BI1589" s="416">
        <v>0</v>
      </c>
      <c r="BJ1589" s="416">
        <v>0</v>
      </c>
      <c r="BK1589" s="416">
        <v>0</v>
      </c>
      <c r="BL1589" s="416">
        <v>0</v>
      </c>
      <c r="BM1589" s="416">
        <v>349</v>
      </c>
      <c r="BN1589" s="416">
        <v>216</v>
      </c>
      <c r="BO1589" s="416">
        <v>185</v>
      </c>
      <c r="BP1589" s="416">
        <v>70</v>
      </c>
      <c r="BQ1589" s="416">
        <v>25</v>
      </c>
      <c r="BR1589" s="416">
        <v>28</v>
      </c>
      <c r="BS1589" s="416">
        <v>6</v>
      </c>
      <c r="BT1589" s="416">
        <v>1</v>
      </c>
      <c r="BU1589" s="416">
        <v>880</v>
      </c>
      <c r="BV1589" s="416">
        <v>349</v>
      </c>
      <c r="BW1589" s="416">
        <v>216</v>
      </c>
      <c r="BX1589" s="416">
        <v>185</v>
      </c>
      <c r="BY1589" s="416">
        <v>70</v>
      </c>
      <c r="BZ1589" s="416">
        <v>25</v>
      </c>
      <c r="CA1589" s="416">
        <v>28</v>
      </c>
      <c r="CB1589" s="416">
        <v>6</v>
      </c>
      <c r="CC1589" s="416">
        <v>1</v>
      </c>
      <c r="CD1589" s="416">
        <v>880</v>
      </c>
      <c r="CE1589" s="416">
        <v>10</v>
      </c>
      <c r="CF1589" s="416">
        <v>0</v>
      </c>
      <c r="CG1589" s="416">
        <v>0</v>
      </c>
      <c r="CH1589" s="416">
        <v>0</v>
      </c>
      <c r="CI1589" s="416">
        <v>0</v>
      </c>
      <c r="CJ1589" s="416">
        <v>0</v>
      </c>
      <c r="CK1589" s="416">
        <v>0</v>
      </c>
      <c r="CL1589" s="416">
        <v>0</v>
      </c>
      <c r="CM1589" s="416">
        <v>0</v>
      </c>
      <c r="CN1589" s="416">
        <v>0</v>
      </c>
      <c r="CO1589" s="416">
        <v>25</v>
      </c>
      <c r="CP1589" s="416">
        <v>0</v>
      </c>
      <c r="CQ1589" s="416">
        <v>0</v>
      </c>
      <c r="CR1589" s="416">
        <v>0</v>
      </c>
      <c r="CS1589" s="416">
        <v>0</v>
      </c>
      <c r="CT1589" s="416">
        <v>0</v>
      </c>
      <c r="CU1589" s="416">
        <v>0</v>
      </c>
      <c r="CV1589" s="416">
        <v>0</v>
      </c>
      <c r="CW1589" s="416">
        <v>0</v>
      </c>
      <c r="CX1589" s="416">
        <v>0</v>
      </c>
      <c r="CY1589" s="416">
        <v>50</v>
      </c>
      <c r="CZ1589" s="416">
        <v>35</v>
      </c>
      <c r="DA1589" s="416">
        <v>22</v>
      </c>
      <c r="DB1589" s="416">
        <v>32</v>
      </c>
      <c r="DC1589" s="416">
        <v>5</v>
      </c>
      <c r="DD1589" s="416">
        <v>1</v>
      </c>
      <c r="DE1589" s="416">
        <v>3</v>
      </c>
      <c r="DF1589" s="416">
        <v>1</v>
      </c>
      <c r="DG1589" s="416">
        <v>0</v>
      </c>
      <c r="DH1589" s="416">
        <v>99</v>
      </c>
      <c r="DI1589" s="416">
        <v>0</v>
      </c>
      <c r="DJ1589" s="416">
        <v>0</v>
      </c>
      <c r="DK1589" s="416">
        <v>0</v>
      </c>
      <c r="DL1589" s="416">
        <v>0</v>
      </c>
      <c r="DM1589" s="416">
        <v>0</v>
      </c>
      <c r="DN1589" s="416">
        <v>0</v>
      </c>
      <c r="DO1589" s="416">
        <v>0</v>
      </c>
      <c r="DP1589" s="416">
        <v>0</v>
      </c>
      <c r="DQ1589" s="416">
        <v>0</v>
      </c>
      <c r="DR1589" s="416">
        <v>0</v>
      </c>
      <c r="DS1589" s="416">
        <v>35</v>
      </c>
      <c r="DT1589" s="416">
        <v>22</v>
      </c>
      <c r="DU1589" s="416">
        <v>32</v>
      </c>
      <c r="DV1589" s="416">
        <v>5</v>
      </c>
      <c r="DW1589" s="416">
        <v>1</v>
      </c>
      <c r="DX1589" s="416">
        <v>3</v>
      </c>
      <c r="DY1589" s="416">
        <v>1</v>
      </c>
      <c r="DZ1589" s="416">
        <v>0</v>
      </c>
      <c r="EA1589" s="416">
        <v>99</v>
      </c>
      <c r="EB1589" s="416">
        <v>0</v>
      </c>
      <c r="EC1589" s="416">
        <v>0</v>
      </c>
      <c r="ED1589" s="416">
        <v>0</v>
      </c>
      <c r="EE1589" s="416">
        <v>0</v>
      </c>
      <c r="EF1589" s="416">
        <v>0</v>
      </c>
      <c r="EG1589" s="416">
        <v>0</v>
      </c>
      <c r="EH1589" s="416">
        <v>0</v>
      </c>
      <c r="EI1589" s="416">
        <v>0</v>
      </c>
      <c r="EJ1589" s="416">
        <v>0</v>
      </c>
      <c r="EK1589" s="416">
        <v>0</v>
      </c>
      <c r="EL1589" s="416">
        <v>10</v>
      </c>
      <c r="EM1589" s="416">
        <v>50</v>
      </c>
      <c r="EN1589" s="416">
        <v>43</v>
      </c>
      <c r="EO1589" s="416">
        <v>55</v>
      </c>
      <c r="EP1589" s="416">
        <v>27</v>
      </c>
      <c r="EQ1589" s="416">
        <v>16</v>
      </c>
      <c r="ER1589" s="416">
        <v>10</v>
      </c>
      <c r="ES1589" s="416">
        <v>5</v>
      </c>
      <c r="ET1589" s="416">
        <v>2</v>
      </c>
      <c r="EU1589" s="416">
        <v>208</v>
      </c>
      <c r="EV1589" s="416">
        <v>50</v>
      </c>
      <c r="EW1589" s="416">
        <v>0</v>
      </c>
      <c r="EX1589" s="416">
        <v>0</v>
      </c>
      <c r="EY1589" s="416">
        <v>0</v>
      </c>
      <c r="EZ1589" s="416">
        <v>0</v>
      </c>
      <c r="FA1589" s="416">
        <v>0</v>
      </c>
      <c r="FB1589" s="416">
        <v>0</v>
      </c>
      <c r="FC1589" s="416">
        <v>0</v>
      </c>
      <c r="FD1589" s="416">
        <v>0</v>
      </c>
      <c r="FE1589" s="416">
        <v>0</v>
      </c>
      <c r="FF1589" s="416">
        <v>100</v>
      </c>
      <c r="FG1589" s="416">
        <v>0</v>
      </c>
      <c r="FH1589" s="416">
        <v>0</v>
      </c>
      <c r="FI1589" s="416">
        <v>0</v>
      </c>
      <c r="FJ1589" s="416">
        <v>0</v>
      </c>
      <c r="FK1589" s="416">
        <v>0</v>
      </c>
      <c r="FL1589" s="416">
        <v>0</v>
      </c>
      <c r="FM1589" s="416">
        <v>0</v>
      </c>
      <c r="FN1589" s="416">
        <v>0</v>
      </c>
      <c r="FO1589" s="416">
        <v>0</v>
      </c>
      <c r="FP1589" s="416">
        <v>0</v>
      </c>
      <c r="FQ1589" s="416">
        <v>0</v>
      </c>
      <c r="FR1589" s="416">
        <v>0</v>
      </c>
      <c r="FS1589" s="416">
        <v>0</v>
      </c>
      <c r="FT1589" s="416">
        <v>0</v>
      </c>
      <c r="FU1589" s="416">
        <v>0</v>
      </c>
      <c r="FV1589" s="416">
        <v>0</v>
      </c>
      <c r="FW1589" s="416">
        <v>0</v>
      </c>
      <c r="FX1589" s="416">
        <v>0</v>
      </c>
      <c r="FY1589" s="416">
        <v>0</v>
      </c>
      <c r="FZ1589" s="416">
        <v>50</v>
      </c>
      <c r="GA1589" s="416">
        <v>43</v>
      </c>
      <c r="GB1589" s="416">
        <v>55</v>
      </c>
      <c r="GC1589" s="416">
        <v>27</v>
      </c>
      <c r="GD1589" s="416">
        <v>16</v>
      </c>
      <c r="GE1589" s="416">
        <v>10</v>
      </c>
      <c r="GF1589" s="416">
        <v>5</v>
      </c>
      <c r="GG1589" s="416">
        <v>2</v>
      </c>
      <c r="GH1589" s="416">
        <v>208</v>
      </c>
    </row>
    <row r="1590" spans="1:190" x14ac:dyDescent="0.2">
      <c r="A1590" s="150" t="s">
        <v>595</v>
      </c>
      <c r="B1590" s="151" t="s">
        <v>284</v>
      </c>
      <c r="C1590" s="152" t="s">
        <v>283</v>
      </c>
      <c r="D1590" s="404" t="s">
        <v>316</v>
      </c>
      <c r="E1590" s="416">
        <v>0</v>
      </c>
      <c r="F1590" s="416">
        <v>618</v>
      </c>
      <c r="G1590" s="416">
        <v>169</v>
      </c>
      <c r="H1590" s="416">
        <v>128</v>
      </c>
      <c r="I1590" s="416">
        <v>58</v>
      </c>
      <c r="J1590" s="416">
        <v>36</v>
      </c>
      <c r="K1590" s="416">
        <v>20</v>
      </c>
      <c r="L1590" s="416">
        <v>4</v>
      </c>
      <c r="M1590" s="416">
        <v>0</v>
      </c>
      <c r="N1590" s="416">
        <v>1033</v>
      </c>
      <c r="O1590" s="416">
        <v>10</v>
      </c>
      <c r="P1590" s="416">
        <v>0</v>
      </c>
      <c r="Q1590" s="416">
        <v>0</v>
      </c>
      <c r="R1590" s="416">
        <v>0</v>
      </c>
      <c r="S1590" s="416">
        <v>0</v>
      </c>
      <c r="T1590" s="416">
        <v>0</v>
      </c>
      <c r="U1590" s="416">
        <v>0</v>
      </c>
      <c r="V1590" s="416">
        <v>0</v>
      </c>
      <c r="W1590" s="416">
        <v>0</v>
      </c>
      <c r="X1590" s="416">
        <v>0</v>
      </c>
      <c r="Y1590" s="416">
        <v>25</v>
      </c>
      <c r="Z1590" s="416">
        <v>0</v>
      </c>
      <c r="AA1590" s="416">
        <v>0</v>
      </c>
      <c r="AB1590" s="416">
        <v>0</v>
      </c>
      <c r="AC1590" s="416">
        <v>0</v>
      </c>
      <c r="AD1590" s="416">
        <v>0</v>
      </c>
      <c r="AE1590" s="416">
        <v>0</v>
      </c>
      <c r="AF1590" s="416">
        <v>0</v>
      </c>
      <c r="AG1590" s="416">
        <v>0</v>
      </c>
      <c r="AH1590" s="416">
        <v>0</v>
      </c>
      <c r="AI1590" s="416">
        <v>50</v>
      </c>
      <c r="AJ1590" s="416">
        <v>24</v>
      </c>
      <c r="AK1590" s="416">
        <v>7</v>
      </c>
      <c r="AL1590" s="416">
        <v>14</v>
      </c>
      <c r="AM1590" s="416">
        <v>3</v>
      </c>
      <c r="AN1590" s="416">
        <v>4</v>
      </c>
      <c r="AO1590" s="416">
        <v>1</v>
      </c>
      <c r="AP1590" s="416">
        <v>1</v>
      </c>
      <c r="AQ1590" s="416">
        <v>1</v>
      </c>
      <c r="AR1590" s="416">
        <v>55</v>
      </c>
      <c r="AS1590" s="416">
        <v>100</v>
      </c>
      <c r="AT1590" s="416">
        <v>366</v>
      </c>
      <c r="AU1590" s="416">
        <v>171</v>
      </c>
      <c r="AV1590" s="416">
        <v>95</v>
      </c>
      <c r="AW1590" s="416">
        <v>38</v>
      </c>
      <c r="AX1590" s="416">
        <v>11</v>
      </c>
      <c r="AY1590" s="416">
        <v>11</v>
      </c>
      <c r="AZ1590" s="416">
        <v>4</v>
      </c>
      <c r="BA1590" s="416">
        <v>0</v>
      </c>
      <c r="BB1590" s="416">
        <v>696</v>
      </c>
      <c r="BC1590" s="416">
        <v>0</v>
      </c>
      <c r="BD1590" s="416">
        <v>0</v>
      </c>
      <c r="BE1590" s="416">
        <v>0</v>
      </c>
      <c r="BF1590" s="416">
        <v>0</v>
      </c>
      <c r="BG1590" s="416">
        <v>0</v>
      </c>
      <c r="BH1590" s="416">
        <v>0</v>
      </c>
      <c r="BI1590" s="416">
        <v>0</v>
      </c>
      <c r="BJ1590" s="416">
        <v>0</v>
      </c>
      <c r="BK1590" s="416">
        <v>0</v>
      </c>
      <c r="BL1590" s="416">
        <v>0</v>
      </c>
      <c r="BM1590" s="416">
        <v>390</v>
      </c>
      <c r="BN1590" s="416">
        <v>178</v>
      </c>
      <c r="BO1590" s="416">
        <v>109</v>
      </c>
      <c r="BP1590" s="416">
        <v>41</v>
      </c>
      <c r="BQ1590" s="416">
        <v>15</v>
      </c>
      <c r="BR1590" s="416">
        <v>12</v>
      </c>
      <c r="BS1590" s="416">
        <v>5</v>
      </c>
      <c r="BT1590" s="416">
        <v>1</v>
      </c>
      <c r="BU1590" s="416">
        <v>751</v>
      </c>
      <c r="BV1590" s="416">
        <v>1008</v>
      </c>
      <c r="BW1590" s="416">
        <v>347</v>
      </c>
      <c r="BX1590" s="416">
        <v>237</v>
      </c>
      <c r="BY1590" s="416">
        <v>99</v>
      </c>
      <c r="BZ1590" s="416">
        <v>51</v>
      </c>
      <c r="CA1590" s="416">
        <v>32</v>
      </c>
      <c r="CB1590" s="416">
        <v>9</v>
      </c>
      <c r="CC1590" s="416">
        <v>1</v>
      </c>
      <c r="CD1590" s="416">
        <v>1784</v>
      </c>
      <c r="CE1590" s="416">
        <v>10</v>
      </c>
      <c r="CF1590" s="416">
        <v>0</v>
      </c>
      <c r="CG1590" s="416">
        <v>0</v>
      </c>
      <c r="CH1590" s="416">
        <v>0</v>
      </c>
      <c r="CI1590" s="416">
        <v>0</v>
      </c>
      <c r="CJ1590" s="416">
        <v>0</v>
      </c>
      <c r="CK1590" s="416">
        <v>0</v>
      </c>
      <c r="CL1590" s="416">
        <v>0</v>
      </c>
      <c r="CM1590" s="416">
        <v>0</v>
      </c>
      <c r="CN1590" s="416">
        <v>0</v>
      </c>
      <c r="CO1590" s="416">
        <v>25</v>
      </c>
      <c r="CP1590" s="416">
        <v>0</v>
      </c>
      <c r="CQ1590" s="416">
        <v>0</v>
      </c>
      <c r="CR1590" s="416">
        <v>0</v>
      </c>
      <c r="CS1590" s="416">
        <v>0</v>
      </c>
      <c r="CT1590" s="416">
        <v>0</v>
      </c>
      <c r="CU1590" s="416">
        <v>0</v>
      </c>
      <c r="CV1590" s="416">
        <v>0</v>
      </c>
      <c r="CW1590" s="416">
        <v>0</v>
      </c>
      <c r="CX1590" s="416">
        <v>0</v>
      </c>
      <c r="CY1590" s="416">
        <v>50</v>
      </c>
      <c r="CZ1590" s="416">
        <v>0</v>
      </c>
      <c r="DA1590" s="416">
        <v>0</v>
      </c>
      <c r="DB1590" s="416">
        <v>0</v>
      </c>
      <c r="DC1590" s="416">
        <v>0</v>
      </c>
      <c r="DD1590" s="416">
        <v>0</v>
      </c>
      <c r="DE1590" s="416">
        <v>0</v>
      </c>
      <c r="DF1590" s="416">
        <v>0</v>
      </c>
      <c r="DG1590" s="416">
        <v>0</v>
      </c>
      <c r="DH1590" s="416">
        <v>0</v>
      </c>
      <c r="DI1590" s="416">
        <v>0</v>
      </c>
      <c r="DJ1590" s="416">
        <v>0</v>
      </c>
      <c r="DK1590" s="416">
        <v>0</v>
      </c>
      <c r="DL1590" s="416">
        <v>0</v>
      </c>
      <c r="DM1590" s="416">
        <v>0</v>
      </c>
      <c r="DN1590" s="416">
        <v>0</v>
      </c>
      <c r="DO1590" s="416">
        <v>0</v>
      </c>
      <c r="DP1590" s="416">
        <v>0</v>
      </c>
      <c r="DQ1590" s="416">
        <v>0</v>
      </c>
      <c r="DR1590" s="416">
        <v>0</v>
      </c>
      <c r="DS1590" s="416">
        <v>0</v>
      </c>
      <c r="DT1590" s="416">
        <v>0</v>
      </c>
      <c r="DU1590" s="416">
        <v>0</v>
      </c>
      <c r="DV1590" s="416">
        <v>0</v>
      </c>
      <c r="DW1590" s="416">
        <v>0</v>
      </c>
      <c r="DX1590" s="416">
        <v>0</v>
      </c>
      <c r="DY1590" s="416">
        <v>0</v>
      </c>
      <c r="DZ1590" s="416">
        <v>0</v>
      </c>
      <c r="EA1590" s="416">
        <v>0</v>
      </c>
      <c r="EB1590" s="416">
        <v>0</v>
      </c>
      <c r="EC1590" s="416">
        <v>227</v>
      </c>
      <c r="ED1590" s="416">
        <v>115</v>
      </c>
      <c r="EE1590" s="416">
        <v>82</v>
      </c>
      <c r="EF1590" s="416">
        <v>52</v>
      </c>
      <c r="EG1590" s="416">
        <v>16</v>
      </c>
      <c r="EH1590" s="416">
        <v>9</v>
      </c>
      <c r="EI1590" s="416">
        <v>7</v>
      </c>
      <c r="EJ1590" s="416">
        <v>0</v>
      </c>
      <c r="EK1590" s="416">
        <v>508</v>
      </c>
      <c r="EL1590" s="416">
        <v>10</v>
      </c>
      <c r="EM1590" s="416">
        <v>1</v>
      </c>
      <c r="EN1590" s="416">
        <v>0</v>
      </c>
      <c r="EO1590" s="416">
        <v>0</v>
      </c>
      <c r="EP1590" s="416">
        <v>0</v>
      </c>
      <c r="EQ1590" s="416">
        <v>0</v>
      </c>
      <c r="ER1590" s="416">
        <v>0</v>
      </c>
      <c r="ES1590" s="416">
        <v>0</v>
      </c>
      <c r="ET1590" s="416">
        <v>0</v>
      </c>
      <c r="EU1590" s="416">
        <v>1</v>
      </c>
      <c r="EV1590" s="416">
        <v>50</v>
      </c>
      <c r="EW1590" s="416">
        <v>4</v>
      </c>
      <c r="EX1590" s="416">
        <v>1</v>
      </c>
      <c r="EY1590" s="416">
        <v>2</v>
      </c>
      <c r="EZ1590" s="416">
        <v>1</v>
      </c>
      <c r="FA1590" s="416">
        <v>0</v>
      </c>
      <c r="FB1590" s="416">
        <v>1</v>
      </c>
      <c r="FC1590" s="416">
        <v>0</v>
      </c>
      <c r="FD1590" s="416">
        <v>0</v>
      </c>
      <c r="FE1590" s="416">
        <v>9</v>
      </c>
      <c r="FF1590" s="416">
        <v>100</v>
      </c>
      <c r="FG1590" s="416">
        <v>0</v>
      </c>
      <c r="FH1590" s="416">
        <v>0</v>
      </c>
      <c r="FI1590" s="416">
        <v>0</v>
      </c>
      <c r="FJ1590" s="416">
        <v>0</v>
      </c>
      <c r="FK1590" s="416">
        <v>0</v>
      </c>
      <c r="FL1590" s="416">
        <v>0</v>
      </c>
      <c r="FM1590" s="416">
        <v>0</v>
      </c>
      <c r="FN1590" s="416">
        <v>0</v>
      </c>
      <c r="FO1590" s="416">
        <v>0</v>
      </c>
      <c r="FP1590" s="416">
        <v>0</v>
      </c>
      <c r="FQ1590" s="416">
        <v>0</v>
      </c>
      <c r="FR1590" s="416">
        <v>0</v>
      </c>
      <c r="FS1590" s="416">
        <v>0</v>
      </c>
      <c r="FT1590" s="416">
        <v>0</v>
      </c>
      <c r="FU1590" s="416">
        <v>0</v>
      </c>
      <c r="FV1590" s="416">
        <v>0</v>
      </c>
      <c r="FW1590" s="416">
        <v>0</v>
      </c>
      <c r="FX1590" s="416">
        <v>0</v>
      </c>
      <c r="FY1590" s="416">
        <v>0</v>
      </c>
      <c r="FZ1590" s="416">
        <v>232</v>
      </c>
      <c r="GA1590" s="416">
        <v>116</v>
      </c>
      <c r="GB1590" s="416">
        <v>84</v>
      </c>
      <c r="GC1590" s="416">
        <v>53</v>
      </c>
      <c r="GD1590" s="416">
        <v>16</v>
      </c>
      <c r="GE1590" s="416">
        <v>10</v>
      </c>
      <c r="GF1590" s="416">
        <v>7</v>
      </c>
      <c r="GG1590" s="416">
        <v>0</v>
      </c>
      <c r="GH1590" s="416">
        <v>518</v>
      </c>
    </row>
    <row r="1591" spans="1:190" x14ac:dyDescent="0.2">
      <c r="A1591" s="150" t="s">
        <v>597</v>
      </c>
      <c r="B1591" s="151" t="s">
        <v>276</v>
      </c>
      <c r="C1591" s="152" t="s">
        <v>69</v>
      </c>
      <c r="D1591" s="404" t="s">
        <v>596</v>
      </c>
      <c r="E1591" s="416">
        <v>0</v>
      </c>
      <c r="F1591" s="416">
        <v>217</v>
      </c>
      <c r="G1591" s="416">
        <v>127</v>
      </c>
      <c r="H1591" s="416">
        <v>113</v>
      </c>
      <c r="I1591" s="416">
        <v>79</v>
      </c>
      <c r="J1591" s="416">
        <v>37</v>
      </c>
      <c r="K1591" s="416">
        <v>30</v>
      </c>
      <c r="L1591" s="416">
        <v>13</v>
      </c>
      <c r="M1591" s="416">
        <v>2</v>
      </c>
      <c r="N1591" s="416">
        <v>618</v>
      </c>
      <c r="O1591" s="416">
        <v>10</v>
      </c>
      <c r="P1591" s="416">
        <v>0</v>
      </c>
      <c r="Q1591" s="416">
        <v>0</v>
      </c>
      <c r="R1591" s="416">
        <v>0</v>
      </c>
      <c r="S1591" s="416">
        <v>0</v>
      </c>
      <c r="T1591" s="416">
        <v>0</v>
      </c>
      <c r="U1591" s="416">
        <v>0</v>
      </c>
      <c r="V1591" s="416">
        <v>0</v>
      </c>
      <c r="W1591" s="416">
        <v>0</v>
      </c>
      <c r="X1591" s="416">
        <v>0</v>
      </c>
      <c r="Y1591" s="416">
        <v>25</v>
      </c>
      <c r="Z1591" s="416">
        <v>0</v>
      </c>
      <c r="AA1591" s="416">
        <v>0</v>
      </c>
      <c r="AB1591" s="416">
        <v>0</v>
      </c>
      <c r="AC1591" s="416">
        <v>0</v>
      </c>
      <c r="AD1591" s="416">
        <v>0</v>
      </c>
      <c r="AE1591" s="416">
        <v>0</v>
      </c>
      <c r="AF1591" s="416">
        <v>0</v>
      </c>
      <c r="AG1591" s="416">
        <v>0</v>
      </c>
      <c r="AH1591" s="416">
        <v>0</v>
      </c>
      <c r="AI1591" s="416">
        <v>50</v>
      </c>
      <c r="AJ1591" s="416">
        <v>34</v>
      </c>
      <c r="AK1591" s="416">
        <v>24</v>
      </c>
      <c r="AL1591" s="416">
        <v>30</v>
      </c>
      <c r="AM1591" s="416">
        <v>27</v>
      </c>
      <c r="AN1591" s="416">
        <v>5</v>
      </c>
      <c r="AO1591" s="416">
        <v>5</v>
      </c>
      <c r="AP1591" s="416">
        <v>5</v>
      </c>
      <c r="AQ1591" s="416">
        <v>0</v>
      </c>
      <c r="AR1591" s="416">
        <v>130</v>
      </c>
      <c r="AS1591" s="416">
        <v>100</v>
      </c>
      <c r="AT1591" s="416">
        <v>167</v>
      </c>
      <c r="AU1591" s="416">
        <v>121</v>
      </c>
      <c r="AV1591" s="416">
        <v>65</v>
      </c>
      <c r="AW1591" s="416">
        <v>32</v>
      </c>
      <c r="AX1591" s="416">
        <v>17</v>
      </c>
      <c r="AY1591" s="416">
        <v>8</v>
      </c>
      <c r="AZ1591" s="416">
        <v>3</v>
      </c>
      <c r="BA1591" s="416">
        <v>0</v>
      </c>
      <c r="BB1591" s="416">
        <v>413</v>
      </c>
      <c r="BC1591" s="416">
        <v>0</v>
      </c>
      <c r="BD1591" s="416">
        <v>0</v>
      </c>
      <c r="BE1591" s="416">
        <v>0</v>
      </c>
      <c r="BF1591" s="416">
        <v>0</v>
      </c>
      <c r="BG1591" s="416">
        <v>0</v>
      </c>
      <c r="BH1591" s="416">
        <v>0</v>
      </c>
      <c r="BI1591" s="416">
        <v>0</v>
      </c>
      <c r="BJ1591" s="416">
        <v>0</v>
      </c>
      <c r="BK1591" s="416">
        <v>0</v>
      </c>
      <c r="BL1591" s="416">
        <v>0</v>
      </c>
      <c r="BM1591" s="416">
        <v>201</v>
      </c>
      <c r="BN1591" s="416">
        <v>145</v>
      </c>
      <c r="BO1591" s="416">
        <v>95</v>
      </c>
      <c r="BP1591" s="416">
        <v>59</v>
      </c>
      <c r="BQ1591" s="416">
        <v>22</v>
      </c>
      <c r="BR1591" s="416">
        <v>13</v>
      </c>
      <c r="BS1591" s="416">
        <v>8</v>
      </c>
      <c r="BT1591" s="416">
        <v>0</v>
      </c>
      <c r="BU1591" s="416">
        <v>543</v>
      </c>
      <c r="BV1591" s="416">
        <v>418</v>
      </c>
      <c r="BW1591" s="416">
        <v>272</v>
      </c>
      <c r="BX1591" s="416">
        <v>208</v>
      </c>
      <c r="BY1591" s="416">
        <v>138</v>
      </c>
      <c r="BZ1591" s="416">
        <v>59</v>
      </c>
      <c r="CA1591" s="416">
        <v>43</v>
      </c>
      <c r="CB1591" s="416">
        <v>21</v>
      </c>
      <c r="CC1591" s="416">
        <v>2</v>
      </c>
      <c r="CD1591" s="416">
        <v>1161</v>
      </c>
      <c r="CE1591" s="416">
        <v>10</v>
      </c>
      <c r="CF1591" s="416">
        <v>0</v>
      </c>
      <c r="CG1591" s="416">
        <v>0</v>
      </c>
      <c r="CH1591" s="416">
        <v>0</v>
      </c>
      <c r="CI1591" s="416">
        <v>0</v>
      </c>
      <c r="CJ1591" s="416">
        <v>0</v>
      </c>
      <c r="CK1591" s="416">
        <v>0</v>
      </c>
      <c r="CL1591" s="416">
        <v>0</v>
      </c>
      <c r="CM1591" s="416">
        <v>0</v>
      </c>
      <c r="CN1591" s="416">
        <v>0</v>
      </c>
      <c r="CO1591" s="416">
        <v>25</v>
      </c>
      <c r="CP1591" s="416">
        <v>0</v>
      </c>
      <c r="CQ1591" s="416">
        <v>0</v>
      </c>
      <c r="CR1591" s="416">
        <v>0</v>
      </c>
      <c r="CS1591" s="416">
        <v>0</v>
      </c>
      <c r="CT1591" s="416">
        <v>0</v>
      </c>
      <c r="CU1591" s="416">
        <v>0</v>
      </c>
      <c r="CV1591" s="416">
        <v>0</v>
      </c>
      <c r="CW1591" s="416">
        <v>0</v>
      </c>
      <c r="CX1591" s="416">
        <v>0</v>
      </c>
      <c r="CY1591" s="416">
        <v>50</v>
      </c>
      <c r="CZ1591" s="416">
        <v>39</v>
      </c>
      <c r="DA1591" s="416">
        <v>36</v>
      </c>
      <c r="DB1591" s="416">
        <v>14</v>
      </c>
      <c r="DC1591" s="416">
        <v>11</v>
      </c>
      <c r="DD1591" s="416">
        <v>5</v>
      </c>
      <c r="DE1591" s="416">
        <v>2</v>
      </c>
      <c r="DF1591" s="416">
        <v>3</v>
      </c>
      <c r="DG1591" s="416">
        <v>0</v>
      </c>
      <c r="DH1591" s="416">
        <v>110</v>
      </c>
      <c r="DI1591" s="416">
        <v>0</v>
      </c>
      <c r="DJ1591" s="416">
        <v>0</v>
      </c>
      <c r="DK1591" s="416">
        <v>0</v>
      </c>
      <c r="DL1591" s="416">
        <v>0</v>
      </c>
      <c r="DM1591" s="416">
        <v>0</v>
      </c>
      <c r="DN1591" s="416">
        <v>0</v>
      </c>
      <c r="DO1591" s="416">
        <v>0</v>
      </c>
      <c r="DP1591" s="416">
        <v>0</v>
      </c>
      <c r="DQ1591" s="416">
        <v>0</v>
      </c>
      <c r="DR1591" s="416">
        <v>0</v>
      </c>
      <c r="DS1591" s="416">
        <v>39</v>
      </c>
      <c r="DT1591" s="416">
        <v>36</v>
      </c>
      <c r="DU1591" s="416">
        <v>14</v>
      </c>
      <c r="DV1591" s="416">
        <v>11</v>
      </c>
      <c r="DW1591" s="416">
        <v>5</v>
      </c>
      <c r="DX1591" s="416">
        <v>2</v>
      </c>
      <c r="DY1591" s="416">
        <v>3</v>
      </c>
      <c r="DZ1591" s="416">
        <v>0</v>
      </c>
      <c r="EA1591" s="416">
        <v>110</v>
      </c>
      <c r="EB1591" s="416">
        <v>0</v>
      </c>
      <c r="EC1591" s="416">
        <v>0</v>
      </c>
      <c r="ED1591" s="416">
        <v>0</v>
      </c>
      <c r="EE1591" s="416">
        <v>0</v>
      </c>
      <c r="EF1591" s="416">
        <v>0</v>
      </c>
      <c r="EG1591" s="416">
        <v>0</v>
      </c>
      <c r="EH1591" s="416">
        <v>0</v>
      </c>
      <c r="EI1591" s="416">
        <v>0</v>
      </c>
      <c r="EJ1591" s="416">
        <v>0</v>
      </c>
      <c r="EK1591" s="416">
        <v>0</v>
      </c>
      <c r="EL1591" s="416">
        <v>10</v>
      </c>
      <c r="EM1591" s="416">
        <v>0</v>
      </c>
      <c r="EN1591" s="416">
        <v>0</v>
      </c>
      <c r="EO1591" s="416">
        <v>0</v>
      </c>
      <c r="EP1591" s="416">
        <v>0</v>
      </c>
      <c r="EQ1591" s="416">
        <v>0</v>
      </c>
      <c r="ER1591" s="416">
        <v>0</v>
      </c>
      <c r="ES1591" s="416">
        <v>0</v>
      </c>
      <c r="ET1591" s="416">
        <v>0</v>
      </c>
      <c r="EU1591" s="416">
        <v>0</v>
      </c>
      <c r="EV1591" s="416">
        <v>50</v>
      </c>
      <c r="EW1591" s="416">
        <v>950</v>
      </c>
      <c r="EX1591" s="416">
        <v>30</v>
      </c>
      <c r="EY1591" s="416">
        <v>20</v>
      </c>
      <c r="EZ1591" s="416">
        <v>7</v>
      </c>
      <c r="FA1591" s="416">
        <v>6</v>
      </c>
      <c r="FB1591" s="416">
        <v>2</v>
      </c>
      <c r="FC1591" s="416">
        <v>2</v>
      </c>
      <c r="FD1591" s="416">
        <v>0</v>
      </c>
      <c r="FE1591" s="416">
        <v>1017</v>
      </c>
      <c r="FF1591" s="416">
        <v>100</v>
      </c>
      <c r="FG1591" s="416">
        <v>0</v>
      </c>
      <c r="FH1591" s="416">
        <v>0</v>
      </c>
      <c r="FI1591" s="416">
        <v>0</v>
      </c>
      <c r="FJ1591" s="416">
        <v>0</v>
      </c>
      <c r="FK1591" s="416">
        <v>0</v>
      </c>
      <c r="FL1591" s="416">
        <v>0</v>
      </c>
      <c r="FM1591" s="416">
        <v>0</v>
      </c>
      <c r="FN1591" s="416">
        <v>0</v>
      </c>
      <c r="FO1591" s="416">
        <v>0</v>
      </c>
      <c r="FP1591" s="416">
        <v>5</v>
      </c>
      <c r="FQ1591" s="416">
        <v>740</v>
      </c>
      <c r="FR1591" s="416">
        <v>842</v>
      </c>
      <c r="FS1591" s="416">
        <v>1009</v>
      </c>
      <c r="FT1591" s="416">
        <v>679</v>
      </c>
      <c r="FU1591" s="416">
        <v>360</v>
      </c>
      <c r="FV1591" s="416">
        <v>227</v>
      </c>
      <c r="FW1591" s="416">
        <v>124</v>
      </c>
      <c r="FX1591" s="416">
        <v>8</v>
      </c>
      <c r="FY1591" s="416">
        <v>3989</v>
      </c>
      <c r="FZ1591" s="416">
        <v>1690</v>
      </c>
      <c r="GA1591" s="416">
        <v>872</v>
      </c>
      <c r="GB1591" s="416">
        <v>1029</v>
      </c>
      <c r="GC1591" s="416">
        <v>686</v>
      </c>
      <c r="GD1591" s="416">
        <v>366</v>
      </c>
      <c r="GE1591" s="416">
        <v>229</v>
      </c>
      <c r="GF1591" s="416">
        <v>126</v>
      </c>
      <c r="GG1591" s="416">
        <v>8</v>
      </c>
      <c r="GH1591" s="416">
        <v>5006</v>
      </c>
    </row>
    <row r="1592" spans="1:190" x14ac:dyDescent="0.2">
      <c r="A1592" s="150" t="s">
        <v>598</v>
      </c>
      <c r="B1592" s="151" t="s">
        <v>284</v>
      </c>
      <c r="C1592" s="152" t="s">
        <v>285</v>
      </c>
      <c r="D1592" s="404" t="s">
        <v>317</v>
      </c>
      <c r="E1592" s="416">
        <v>0</v>
      </c>
      <c r="F1592" s="416">
        <v>203</v>
      </c>
      <c r="G1592" s="416">
        <v>167</v>
      </c>
      <c r="H1592" s="416">
        <v>108</v>
      </c>
      <c r="I1592" s="416">
        <v>98</v>
      </c>
      <c r="J1592" s="416">
        <v>47</v>
      </c>
      <c r="K1592" s="416">
        <v>23</v>
      </c>
      <c r="L1592" s="416">
        <v>17</v>
      </c>
      <c r="M1592" s="416">
        <v>5</v>
      </c>
      <c r="N1592" s="416">
        <v>668</v>
      </c>
      <c r="O1592" s="416">
        <v>10</v>
      </c>
      <c r="P1592" s="416">
        <v>0</v>
      </c>
      <c r="Q1592" s="416">
        <v>0</v>
      </c>
      <c r="R1592" s="416">
        <v>0</v>
      </c>
      <c r="S1592" s="416">
        <v>0</v>
      </c>
      <c r="T1592" s="416">
        <v>0</v>
      </c>
      <c r="U1592" s="416">
        <v>0</v>
      </c>
      <c r="V1592" s="416">
        <v>0</v>
      </c>
      <c r="W1592" s="416">
        <v>0</v>
      </c>
      <c r="X1592" s="416">
        <v>0</v>
      </c>
      <c r="Y1592" s="416">
        <v>25</v>
      </c>
      <c r="Z1592" s="416">
        <v>0</v>
      </c>
      <c r="AA1592" s="416">
        <v>0</v>
      </c>
      <c r="AB1592" s="416">
        <v>0</v>
      </c>
      <c r="AC1592" s="416">
        <v>0</v>
      </c>
      <c r="AD1592" s="416">
        <v>0</v>
      </c>
      <c r="AE1592" s="416">
        <v>0</v>
      </c>
      <c r="AF1592" s="416">
        <v>0</v>
      </c>
      <c r="AG1592" s="416">
        <v>0</v>
      </c>
      <c r="AH1592" s="416">
        <v>0</v>
      </c>
      <c r="AI1592" s="416">
        <v>50</v>
      </c>
      <c r="AJ1592" s="416">
        <v>4</v>
      </c>
      <c r="AK1592" s="416">
        <v>5</v>
      </c>
      <c r="AL1592" s="416">
        <v>4</v>
      </c>
      <c r="AM1592" s="416">
        <v>9</v>
      </c>
      <c r="AN1592" s="416">
        <v>11</v>
      </c>
      <c r="AO1592" s="416">
        <v>7</v>
      </c>
      <c r="AP1592" s="416">
        <v>2</v>
      </c>
      <c r="AQ1592" s="416">
        <v>0</v>
      </c>
      <c r="AR1592" s="416">
        <v>42</v>
      </c>
      <c r="AS1592" s="416">
        <v>100</v>
      </c>
      <c r="AT1592" s="416">
        <v>0</v>
      </c>
      <c r="AU1592" s="416">
        <v>0</v>
      </c>
      <c r="AV1592" s="416">
        <v>0</v>
      </c>
      <c r="AW1592" s="416">
        <v>0</v>
      </c>
      <c r="AX1592" s="416">
        <v>0</v>
      </c>
      <c r="AY1592" s="416">
        <v>0</v>
      </c>
      <c r="AZ1592" s="416">
        <v>0</v>
      </c>
      <c r="BA1592" s="416">
        <v>0</v>
      </c>
      <c r="BB1592" s="416">
        <v>0</v>
      </c>
      <c r="BC1592" s="416">
        <v>0</v>
      </c>
      <c r="BD1592" s="416">
        <v>0</v>
      </c>
      <c r="BE1592" s="416">
        <v>0</v>
      </c>
      <c r="BF1592" s="416">
        <v>0</v>
      </c>
      <c r="BG1592" s="416">
        <v>0</v>
      </c>
      <c r="BH1592" s="416">
        <v>0</v>
      </c>
      <c r="BI1592" s="416">
        <v>0</v>
      </c>
      <c r="BJ1592" s="416">
        <v>0</v>
      </c>
      <c r="BK1592" s="416">
        <v>0</v>
      </c>
      <c r="BL1592" s="416">
        <v>0</v>
      </c>
      <c r="BM1592" s="416">
        <v>4</v>
      </c>
      <c r="BN1592" s="416">
        <v>5</v>
      </c>
      <c r="BO1592" s="416">
        <v>4</v>
      </c>
      <c r="BP1592" s="416">
        <v>9</v>
      </c>
      <c r="BQ1592" s="416">
        <v>11</v>
      </c>
      <c r="BR1592" s="416">
        <v>7</v>
      </c>
      <c r="BS1592" s="416">
        <v>2</v>
      </c>
      <c r="BT1592" s="416">
        <v>0</v>
      </c>
      <c r="BU1592" s="416">
        <v>42</v>
      </c>
      <c r="BV1592" s="416">
        <v>207</v>
      </c>
      <c r="BW1592" s="416">
        <v>172</v>
      </c>
      <c r="BX1592" s="416">
        <v>112</v>
      </c>
      <c r="BY1592" s="416">
        <v>107</v>
      </c>
      <c r="BZ1592" s="416">
        <v>58</v>
      </c>
      <c r="CA1592" s="416">
        <v>30</v>
      </c>
      <c r="CB1592" s="416">
        <v>19</v>
      </c>
      <c r="CC1592" s="416">
        <v>5</v>
      </c>
      <c r="CD1592" s="416">
        <v>710</v>
      </c>
      <c r="CE1592" s="416">
        <v>10</v>
      </c>
      <c r="CF1592" s="416">
        <v>0</v>
      </c>
      <c r="CG1592" s="416">
        <v>0</v>
      </c>
      <c r="CH1592" s="416">
        <v>0</v>
      </c>
      <c r="CI1592" s="416">
        <v>0</v>
      </c>
      <c r="CJ1592" s="416">
        <v>0</v>
      </c>
      <c r="CK1592" s="416">
        <v>0</v>
      </c>
      <c r="CL1592" s="416">
        <v>0</v>
      </c>
      <c r="CM1592" s="416">
        <v>0</v>
      </c>
      <c r="CN1592" s="416">
        <v>0</v>
      </c>
      <c r="CO1592" s="416">
        <v>25</v>
      </c>
      <c r="CP1592" s="416">
        <v>0</v>
      </c>
      <c r="CQ1592" s="416">
        <v>0</v>
      </c>
      <c r="CR1592" s="416">
        <v>0</v>
      </c>
      <c r="CS1592" s="416">
        <v>0</v>
      </c>
      <c r="CT1592" s="416">
        <v>0</v>
      </c>
      <c r="CU1592" s="416">
        <v>0</v>
      </c>
      <c r="CV1592" s="416">
        <v>0</v>
      </c>
      <c r="CW1592" s="416">
        <v>0</v>
      </c>
      <c r="CX1592" s="416">
        <v>0</v>
      </c>
      <c r="CY1592" s="416">
        <v>50</v>
      </c>
      <c r="CZ1592" s="416">
        <v>0</v>
      </c>
      <c r="DA1592" s="416">
        <v>0</v>
      </c>
      <c r="DB1592" s="416">
        <v>0</v>
      </c>
      <c r="DC1592" s="416">
        <v>0</v>
      </c>
      <c r="DD1592" s="416">
        <v>0</v>
      </c>
      <c r="DE1592" s="416">
        <v>0</v>
      </c>
      <c r="DF1592" s="416">
        <v>0</v>
      </c>
      <c r="DG1592" s="416">
        <v>0</v>
      </c>
      <c r="DH1592" s="416">
        <v>0</v>
      </c>
      <c r="DI1592" s="416">
        <v>0</v>
      </c>
      <c r="DJ1592" s="416">
        <v>0</v>
      </c>
      <c r="DK1592" s="416">
        <v>0</v>
      </c>
      <c r="DL1592" s="416">
        <v>0</v>
      </c>
      <c r="DM1592" s="416">
        <v>0</v>
      </c>
      <c r="DN1592" s="416">
        <v>0</v>
      </c>
      <c r="DO1592" s="416">
        <v>0</v>
      </c>
      <c r="DP1592" s="416">
        <v>0</v>
      </c>
      <c r="DQ1592" s="416">
        <v>0</v>
      </c>
      <c r="DR1592" s="416">
        <v>0</v>
      </c>
      <c r="DS1592" s="416">
        <v>0</v>
      </c>
      <c r="DT1592" s="416">
        <v>0</v>
      </c>
      <c r="DU1592" s="416">
        <v>0</v>
      </c>
      <c r="DV1592" s="416">
        <v>0</v>
      </c>
      <c r="DW1592" s="416">
        <v>0</v>
      </c>
      <c r="DX1592" s="416">
        <v>0</v>
      </c>
      <c r="DY1592" s="416">
        <v>0</v>
      </c>
      <c r="DZ1592" s="416">
        <v>0</v>
      </c>
      <c r="EA1592" s="416">
        <v>0</v>
      </c>
      <c r="EB1592" s="416">
        <v>0</v>
      </c>
      <c r="EC1592" s="416">
        <v>134</v>
      </c>
      <c r="ED1592" s="416">
        <v>139</v>
      </c>
      <c r="EE1592" s="416">
        <v>119</v>
      </c>
      <c r="EF1592" s="416">
        <v>110</v>
      </c>
      <c r="EG1592" s="416">
        <v>60</v>
      </c>
      <c r="EH1592" s="416">
        <v>24</v>
      </c>
      <c r="EI1592" s="416">
        <v>24</v>
      </c>
      <c r="EJ1592" s="416">
        <v>6</v>
      </c>
      <c r="EK1592" s="416">
        <v>616</v>
      </c>
      <c r="EL1592" s="416">
        <v>10</v>
      </c>
      <c r="EM1592" s="416">
        <v>0</v>
      </c>
      <c r="EN1592" s="416">
        <v>0</v>
      </c>
      <c r="EO1592" s="416">
        <v>0</v>
      </c>
      <c r="EP1592" s="416">
        <v>0</v>
      </c>
      <c r="EQ1592" s="416">
        <v>0</v>
      </c>
      <c r="ER1592" s="416">
        <v>0</v>
      </c>
      <c r="ES1592" s="416">
        <v>0</v>
      </c>
      <c r="ET1592" s="416">
        <v>0</v>
      </c>
      <c r="EU1592" s="416">
        <v>0</v>
      </c>
      <c r="EV1592" s="416">
        <v>50</v>
      </c>
      <c r="EW1592" s="416">
        <v>0</v>
      </c>
      <c r="EX1592" s="416">
        <v>0</v>
      </c>
      <c r="EY1592" s="416">
        <v>0</v>
      </c>
      <c r="EZ1592" s="416">
        <v>0</v>
      </c>
      <c r="FA1592" s="416">
        <v>0</v>
      </c>
      <c r="FB1592" s="416">
        <v>0</v>
      </c>
      <c r="FC1592" s="416">
        <v>0</v>
      </c>
      <c r="FD1592" s="416">
        <v>0</v>
      </c>
      <c r="FE1592" s="416">
        <v>0</v>
      </c>
      <c r="FF1592" s="416">
        <v>100</v>
      </c>
      <c r="FG1592" s="416">
        <v>0</v>
      </c>
      <c r="FH1592" s="416">
        <v>0</v>
      </c>
      <c r="FI1592" s="416">
        <v>0</v>
      </c>
      <c r="FJ1592" s="416">
        <v>0</v>
      </c>
      <c r="FK1592" s="416">
        <v>0</v>
      </c>
      <c r="FL1592" s="416">
        <v>0</v>
      </c>
      <c r="FM1592" s="416">
        <v>0</v>
      </c>
      <c r="FN1592" s="416">
        <v>0</v>
      </c>
      <c r="FO1592" s="416">
        <v>0</v>
      </c>
      <c r="FP1592" s="416">
        <v>0</v>
      </c>
      <c r="FQ1592" s="416">
        <v>0</v>
      </c>
      <c r="FR1592" s="416">
        <v>0</v>
      </c>
      <c r="FS1592" s="416">
        <v>0</v>
      </c>
      <c r="FT1592" s="416">
        <v>0</v>
      </c>
      <c r="FU1592" s="416">
        <v>0</v>
      </c>
      <c r="FV1592" s="416">
        <v>0</v>
      </c>
      <c r="FW1592" s="416">
        <v>0</v>
      </c>
      <c r="FX1592" s="416">
        <v>0</v>
      </c>
      <c r="FY1592" s="416">
        <v>0</v>
      </c>
      <c r="FZ1592" s="416">
        <v>134</v>
      </c>
      <c r="GA1592" s="416">
        <v>139</v>
      </c>
      <c r="GB1592" s="416">
        <v>119</v>
      </c>
      <c r="GC1592" s="416">
        <v>110</v>
      </c>
      <c r="GD1592" s="416">
        <v>60</v>
      </c>
      <c r="GE1592" s="416">
        <v>24</v>
      </c>
      <c r="GF1592" s="416">
        <v>24</v>
      </c>
      <c r="GG1592" s="416">
        <v>6</v>
      </c>
      <c r="GH1592" s="416">
        <v>616</v>
      </c>
    </row>
    <row r="1593" spans="1:190" x14ac:dyDescent="0.2">
      <c r="A1593" s="150" t="s">
        <v>600</v>
      </c>
      <c r="B1593" s="151" t="s">
        <v>282</v>
      </c>
      <c r="C1593" s="152" t="s">
        <v>293</v>
      </c>
      <c r="D1593" s="404" t="s">
        <v>599</v>
      </c>
      <c r="E1593" s="416">
        <v>0</v>
      </c>
      <c r="F1593" s="416">
        <v>1300</v>
      </c>
      <c r="G1593" s="416">
        <v>207</v>
      </c>
      <c r="H1593" s="416">
        <v>148</v>
      </c>
      <c r="I1593" s="416">
        <v>55</v>
      </c>
      <c r="J1593" s="416">
        <v>27</v>
      </c>
      <c r="K1593" s="416">
        <v>5</v>
      </c>
      <c r="L1593" s="416">
        <v>8</v>
      </c>
      <c r="M1593" s="416">
        <v>2</v>
      </c>
      <c r="N1593" s="416">
        <v>1752</v>
      </c>
      <c r="O1593" s="416">
        <v>10</v>
      </c>
      <c r="P1593" s="416">
        <v>0</v>
      </c>
      <c r="Q1593" s="416">
        <v>0</v>
      </c>
      <c r="R1593" s="416">
        <v>0</v>
      </c>
      <c r="S1593" s="416">
        <v>0</v>
      </c>
      <c r="T1593" s="416">
        <v>0</v>
      </c>
      <c r="U1593" s="416">
        <v>0</v>
      </c>
      <c r="V1593" s="416">
        <v>0</v>
      </c>
      <c r="W1593" s="416">
        <v>0</v>
      </c>
      <c r="X1593" s="416">
        <v>0</v>
      </c>
      <c r="Y1593" s="416">
        <v>25</v>
      </c>
      <c r="Z1593" s="416">
        <v>0</v>
      </c>
      <c r="AA1593" s="416">
        <v>0</v>
      </c>
      <c r="AB1593" s="416">
        <v>0</v>
      </c>
      <c r="AC1593" s="416">
        <v>0</v>
      </c>
      <c r="AD1593" s="416">
        <v>0</v>
      </c>
      <c r="AE1593" s="416">
        <v>0</v>
      </c>
      <c r="AF1593" s="416">
        <v>0</v>
      </c>
      <c r="AG1593" s="416">
        <v>0</v>
      </c>
      <c r="AH1593" s="416">
        <v>0</v>
      </c>
      <c r="AI1593" s="416">
        <v>50</v>
      </c>
      <c r="AJ1593" s="416">
        <v>464</v>
      </c>
      <c r="AK1593" s="416">
        <v>88</v>
      </c>
      <c r="AL1593" s="416">
        <v>62</v>
      </c>
      <c r="AM1593" s="416">
        <v>23</v>
      </c>
      <c r="AN1593" s="416">
        <v>9</v>
      </c>
      <c r="AO1593" s="416">
        <v>3</v>
      </c>
      <c r="AP1593" s="416">
        <v>5</v>
      </c>
      <c r="AQ1593" s="416">
        <v>0</v>
      </c>
      <c r="AR1593" s="416">
        <v>654</v>
      </c>
      <c r="AS1593" s="416">
        <v>100</v>
      </c>
      <c r="AT1593" s="416">
        <v>0</v>
      </c>
      <c r="AU1593" s="416">
        <v>0</v>
      </c>
      <c r="AV1593" s="416">
        <v>0</v>
      </c>
      <c r="AW1593" s="416">
        <v>0</v>
      </c>
      <c r="AX1593" s="416">
        <v>0</v>
      </c>
      <c r="AY1593" s="416">
        <v>0</v>
      </c>
      <c r="AZ1593" s="416">
        <v>0</v>
      </c>
      <c r="BA1593" s="416">
        <v>0</v>
      </c>
      <c r="BB1593" s="416">
        <v>0</v>
      </c>
      <c r="BC1593" s="416">
        <v>0</v>
      </c>
      <c r="BD1593" s="416">
        <v>0</v>
      </c>
      <c r="BE1593" s="416">
        <v>0</v>
      </c>
      <c r="BF1593" s="416">
        <v>0</v>
      </c>
      <c r="BG1593" s="416">
        <v>0</v>
      </c>
      <c r="BH1593" s="416">
        <v>0</v>
      </c>
      <c r="BI1593" s="416">
        <v>0</v>
      </c>
      <c r="BJ1593" s="416">
        <v>0</v>
      </c>
      <c r="BK1593" s="416">
        <v>0</v>
      </c>
      <c r="BL1593" s="416">
        <v>0</v>
      </c>
      <c r="BM1593" s="416">
        <v>464</v>
      </c>
      <c r="BN1593" s="416">
        <v>88</v>
      </c>
      <c r="BO1593" s="416">
        <v>62</v>
      </c>
      <c r="BP1593" s="416">
        <v>23</v>
      </c>
      <c r="BQ1593" s="416">
        <v>9</v>
      </c>
      <c r="BR1593" s="416">
        <v>3</v>
      </c>
      <c r="BS1593" s="416">
        <v>5</v>
      </c>
      <c r="BT1593" s="416">
        <v>0</v>
      </c>
      <c r="BU1593" s="416">
        <v>654</v>
      </c>
      <c r="BV1593" s="416">
        <v>1764</v>
      </c>
      <c r="BW1593" s="416">
        <v>295</v>
      </c>
      <c r="BX1593" s="416">
        <v>210</v>
      </c>
      <c r="BY1593" s="416">
        <v>78</v>
      </c>
      <c r="BZ1593" s="416">
        <v>36</v>
      </c>
      <c r="CA1593" s="416">
        <v>8</v>
      </c>
      <c r="CB1593" s="416">
        <v>13</v>
      </c>
      <c r="CC1593" s="416">
        <v>2</v>
      </c>
      <c r="CD1593" s="416">
        <v>2406</v>
      </c>
      <c r="CE1593" s="416">
        <v>10</v>
      </c>
      <c r="CF1593" s="416">
        <v>0</v>
      </c>
      <c r="CG1593" s="416">
        <v>0</v>
      </c>
      <c r="CH1593" s="416">
        <v>0</v>
      </c>
      <c r="CI1593" s="416">
        <v>0</v>
      </c>
      <c r="CJ1593" s="416">
        <v>0</v>
      </c>
      <c r="CK1593" s="416">
        <v>0</v>
      </c>
      <c r="CL1593" s="416">
        <v>0</v>
      </c>
      <c r="CM1593" s="416">
        <v>0</v>
      </c>
      <c r="CN1593" s="416">
        <v>0</v>
      </c>
      <c r="CO1593" s="416">
        <v>25</v>
      </c>
      <c r="CP1593" s="416">
        <v>0</v>
      </c>
      <c r="CQ1593" s="416">
        <v>0</v>
      </c>
      <c r="CR1593" s="416">
        <v>0</v>
      </c>
      <c r="CS1593" s="416">
        <v>0</v>
      </c>
      <c r="CT1593" s="416">
        <v>0</v>
      </c>
      <c r="CU1593" s="416">
        <v>0</v>
      </c>
      <c r="CV1593" s="416">
        <v>0</v>
      </c>
      <c r="CW1593" s="416">
        <v>0</v>
      </c>
      <c r="CX1593" s="416">
        <v>0</v>
      </c>
      <c r="CY1593" s="416">
        <v>50</v>
      </c>
      <c r="CZ1593" s="416">
        <v>0</v>
      </c>
      <c r="DA1593" s="416">
        <v>0</v>
      </c>
      <c r="DB1593" s="416">
        <v>0</v>
      </c>
      <c r="DC1593" s="416">
        <v>0</v>
      </c>
      <c r="DD1593" s="416">
        <v>0</v>
      </c>
      <c r="DE1593" s="416">
        <v>0</v>
      </c>
      <c r="DF1593" s="416">
        <v>0</v>
      </c>
      <c r="DG1593" s="416">
        <v>0</v>
      </c>
      <c r="DH1593" s="416">
        <v>0</v>
      </c>
      <c r="DI1593" s="416">
        <v>0</v>
      </c>
      <c r="DJ1593" s="416">
        <v>0</v>
      </c>
      <c r="DK1593" s="416">
        <v>0</v>
      </c>
      <c r="DL1593" s="416">
        <v>0</v>
      </c>
      <c r="DM1593" s="416">
        <v>0</v>
      </c>
      <c r="DN1593" s="416">
        <v>0</v>
      </c>
      <c r="DO1593" s="416">
        <v>0</v>
      </c>
      <c r="DP1593" s="416">
        <v>0</v>
      </c>
      <c r="DQ1593" s="416">
        <v>0</v>
      </c>
      <c r="DR1593" s="416">
        <v>0</v>
      </c>
      <c r="DS1593" s="416">
        <v>0</v>
      </c>
      <c r="DT1593" s="416">
        <v>0</v>
      </c>
      <c r="DU1593" s="416">
        <v>0</v>
      </c>
      <c r="DV1593" s="416">
        <v>0</v>
      </c>
      <c r="DW1593" s="416">
        <v>0</v>
      </c>
      <c r="DX1593" s="416">
        <v>0</v>
      </c>
      <c r="DY1593" s="416">
        <v>0</v>
      </c>
      <c r="DZ1593" s="416">
        <v>0</v>
      </c>
      <c r="EA1593" s="416">
        <v>0</v>
      </c>
      <c r="EB1593" s="416">
        <v>0</v>
      </c>
      <c r="EC1593" s="416">
        <v>205</v>
      </c>
      <c r="ED1593" s="416">
        <v>89</v>
      </c>
      <c r="EE1593" s="416">
        <v>72</v>
      </c>
      <c r="EF1593" s="416">
        <v>45</v>
      </c>
      <c r="EG1593" s="416">
        <v>13</v>
      </c>
      <c r="EH1593" s="416">
        <v>4</v>
      </c>
      <c r="EI1593" s="416">
        <v>2</v>
      </c>
      <c r="EJ1593" s="416">
        <v>0</v>
      </c>
      <c r="EK1593" s="416">
        <v>430</v>
      </c>
      <c r="EL1593" s="416">
        <v>10</v>
      </c>
      <c r="EM1593" s="416">
        <v>0</v>
      </c>
      <c r="EN1593" s="416">
        <v>0</v>
      </c>
      <c r="EO1593" s="416">
        <v>0</v>
      </c>
      <c r="EP1593" s="416">
        <v>0</v>
      </c>
      <c r="EQ1593" s="416">
        <v>0</v>
      </c>
      <c r="ER1593" s="416">
        <v>0</v>
      </c>
      <c r="ES1593" s="416">
        <v>0</v>
      </c>
      <c r="ET1593" s="416">
        <v>0</v>
      </c>
      <c r="EU1593" s="416">
        <v>0</v>
      </c>
      <c r="EV1593" s="416">
        <v>50</v>
      </c>
      <c r="EW1593" s="416">
        <v>0</v>
      </c>
      <c r="EX1593" s="416">
        <v>1</v>
      </c>
      <c r="EY1593" s="416">
        <v>1</v>
      </c>
      <c r="EZ1593" s="416">
        <v>0</v>
      </c>
      <c r="FA1593" s="416">
        <v>0</v>
      </c>
      <c r="FB1593" s="416">
        <v>0</v>
      </c>
      <c r="FC1593" s="416">
        <v>0</v>
      </c>
      <c r="FD1593" s="416">
        <v>0</v>
      </c>
      <c r="FE1593" s="416">
        <v>2</v>
      </c>
      <c r="FF1593" s="416">
        <v>100</v>
      </c>
      <c r="FG1593" s="416">
        <v>0</v>
      </c>
      <c r="FH1593" s="416">
        <v>0</v>
      </c>
      <c r="FI1593" s="416">
        <v>0</v>
      </c>
      <c r="FJ1593" s="416">
        <v>0</v>
      </c>
      <c r="FK1593" s="416">
        <v>0</v>
      </c>
      <c r="FL1593" s="416">
        <v>0</v>
      </c>
      <c r="FM1593" s="416">
        <v>0</v>
      </c>
      <c r="FN1593" s="416">
        <v>0</v>
      </c>
      <c r="FO1593" s="416">
        <v>0</v>
      </c>
      <c r="FP1593" s="416">
        <v>0</v>
      </c>
      <c r="FQ1593" s="416">
        <v>0</v>
      </c>
      <c r="FR1593" s="416">
        <v>0</v>
      </c>
      <c r="FS1593" s="416">
        <v>0</v>
      </c>
      <c r="FT1593" s="416">
        <v>0</v>
      </c>
      <c r="FU1593" s="416">
        <v>0</v>
      </c>
      <c r="FV1593" s="416">
        <v>0</v>
      </c>
      <c r="FW1593" s="416">
        <v>0</v>
      </c>
      <c r="FX1593" s="416">
        <v>0</v>
      </c>
      <c r="FY1593" s="416">
        <v>0</v>
      </c>
      <c r="FZ1593" s="416">
        <v>205</v>
      </c>
      <c r="GA1593" s="416">
        <v>90</v>
      </c>
      <c r="GB1593" s="416">
        <v>73</v>
      </c>
      <c r="GC1593" s="416">
        <v>45</v>
      </c>
      <c r="GD1593" s="416">
        <v>13</v>
      </c>
      <c r="GE1593" s="416">
        <v>4</v>
      </c>
      <c r="GF1593" s="416">
        <v>2</v>
      </c>
      <c r="GG1593" s="416">
        <v>0</v>
      </c>
      <c r="GH1593" s="416">
        <v>432</v>
      </c>
    </row>
    <row r="1594" spans="1:190" x14ac:dyDescent="0.2">
      <c r="A1594" s="150" t="s">
        <v>602</v>
      </c>
      <c r="B1594" s="151" t="s">
        <v>276</v>
      </c>
      <c r="C1594" s="152" t="s">
        <v>286</v>
      </c>
      <c r="D1594" s="404" t="s">
        <v>601</v>
      </c>
      <c r="E1594" s="416">
        <v>0</v>
      </c>
      <c r="F1594" s="416">
        <v>138</v>
      </c>
      <c r="G1594" s="416">
        <v>85</v>
      </c>
      <c r="H1594" s="416">
        <v>57</v>
      </c>
      <c r="I1594" s="416">
        <v>33</v>
      </c>
      <c r="J1594" s="416">
        <v>19</v>
      </c>
      <c r="K1594" s="416">
        <v>18</v>
      </c>
      <c r="L1594" s="416">
        <v>9</v>
      </c>
      <c r="M1594" s="416">
        <v>0</v>
      </c>
      <c r="N1594" s="416">
        <v>359</v>
      </c>
      <c r="O1594" s="416">
        <v>10</v>
      </c>
      <c r="P1594" s="416">
        <v>0</v>
      </c>
      <c r="Q1594" s="416">
        <v>0</v>
      </c>
      <c r="R1594" s="416">
        <v>0</v>
      </c>
      <c r="S1594" s="416">
        <v>0</v>
      </c>
      <c r="T1594" s="416">
        <v>0</v>
      </c>
      <c r="U1594" s="416">
        <v>0</v>
      </c>
      <c r="V1594" s="416">
        <v>0</v>
      </c>
      <c r="W1594" s="416">
        <v>0</v>
      </c>
      <c r="X1594" s="416">
        <v>0</v>
      </c>
      <c r="Y1594" s="416">
        <v>25</v>
      </c>
      <c r="Z1594" s="416">
        <v>1</v>
      </c>
      <c r="AA1594" s="416">
        <v>4</v>
      </c>
      <c r="AB1594" s="416">
        <v>3</v>
      </c>
      <c r="AC1594" s="416">
        <v>5</v>
      </c>
      <c r="AD1594" s="416">
        <v>1</v>
      </c>
      <c r="AE1594" s="416">
        <v>2</v>
      </c>
      <c r="AF1594" s="416">
        <v>0</v>
      </c>
      <c r="AG1594" s="416">
        <v>0</v>
      </c>
      <c r="AH1594" s="416">
        <v>16</v>
      </c>
      <c r="AI1594" s="416">
        <v>50</v>
      </c>
      <c r="AJ1594" s="416">
        <v>0</v>
      </c>
      <c r="AK1594" s="416">
        <v>0</v>
      </c>
      <c r="AL1594" s="416">
        <v>0</v>
      </c>
      <c r="AM1594" s="416">
        <v>0</v>
      </c>
      <c r="AN1594" s="416">
        <v>0</v>
      </c>
      <c r="AO1594" s="416">
        <v>0</v>
      </c>
      <c r="AP1594" s="416">
        <v>0</v>
      </c>
      <c r="AQ1594" s="416">
        <v>0</v>
      </c>
      <c r="AR1594" s="416">
        <v>0</v>
      </c>
      <c r="AS1594" s="416">
        <v>100</v>
      </c>
      <c r="AT1594" s="416">
        <v>10</v>
      </c>
      <c r="AU1594" s="416">
        <v>5</v>
      </c>
      <c r="AV1594" s="416">
        <v>4</v>
      </c>
      <c r="AW1594" s="416">
        <v>2</v>
      </c>
      <c r="AX1594" s="416">
        <v>0</v>
      </c>
      <c r="AY1594" s="416">
        <v>1</v>
      </c>
      <c r="AZ1594" s="416">
        <v>0</v>
      </c>
      <c r="BA1594" s="416">
        <v>0</v>
      </c>
      <c r="BB1594" s="416">
        <v>22</v>
      </c>
      <c r="BC1594" s="416">
        <v>0</v>
      </c>
      <c r="BD1594" s="416">
        <v>0</v>
      </c>
      <c r="BE1594" s="416">
        <v>0</v>
      </c>
      <c r="BF1594" s="416">
        <v>0</v>
      </c>
      <c r="BG1594" s="416">
        <v>0</v>
      </c>
      <c r="BH1594" s="416">
        <v>0</v>
      </c>
      <c r="BI1594" s="416">
        <v>0</v>
      </c>
      <c r="BJ1594" s="416">
        <v>0</v>
      </c>
      <c r="BK1594" s="416">
        <v>0</v>
      </c>
      <c r="BL1594" s="416">
        <v>0</v>
      </c>
      <c r="BM1594" s="416">
        <v>11</v>
      </c>
      <c r="BN1594" s="416">
        <v>9</v>
      </c>
      <c r="BO1594" s="416">
        <v>7</v>
      </c>
      <c r="BP1594" s="416">
        <v>7</v>
      </c>
      <c r="BQ1594" s="416">
        <v>1</v>
      </c>
      <c r="BR1594" s="416">
        <v>3</v>
      </c>
      <c r="BS1594" s="416">
        <v>0</v>
      </c>
      <c r="BT1594" s="416">
        <v>0</v>
      </c>
      <c r="BU1594" s="416">
        <v>38</v>
      </c>
      <c r="BV1594" s="416">
        <v>149</v>
      </c>
      <c r="BW1594" s="416">
        <v>94</v>
      </c>
      <c r="BX1594" s="416">
        <v>64</v>
      </c>
      <c r="BY1594" s="416">
        <v>40</v>
      </c>
      <c r="BZ1594" s="416">
        <v>20</v>
      </c>
      <c r="CA1594" s="416">
        <v>21</v>
      </c>
      <c r="CB1594" s="416">
        <v>9</v>
      </c>
      <c r="CC1594" s="416">
        <v>0</v>
      </c>
      <c r="CD1594" s="416">
        <v>397</v>
      </c>
      <c r="CE1594" s="416">
        <v>10</v>
      </c>
      <c r="CF1594" s="416">
        <v>0</v>
      </c>
      <c r="CG1594" s="416">
        <v>0</v>
      </c>
      <c r="CH1594" s="416">
        <v>0</v>
      </c>
      <c r="CI1594" s="416">
        <v>0</v>
      </c>
      <c r="CJ1594" s="416">
        <v>0</v>
      </c>
      <c r="CK1594" s="416">
        <v>0</v>
      </c>
      <c r="CL1594" s="416">
        <v>0</v>
      </c>
      <c r="CM1594" s="416">
        <v>0</v>
      </c>
      <c r="CN1594" s="416">
        <v>0</v>
      </c>
      <c r="CO1594" s="416">
        <v>25</v>
      </c>
      <c r="CP1594" s="416">
        <v>0</v>
      </c>
      <c r="CQ1594" s="416">
        <v>0</v>
      </c>
      <c r="CR1594" s="416">
        <v>0</v>
      </c>
      <c r="CS1594" s="416">
        <v>0</v>
      </c>
      <c r="CT1594" s="416">
        <v>0</v>
      </c>
      <c r="CU1594" s="416">
        <v>0</v>
      </c>
      <c r="CV1594" s="416">
        <v>0</v>
      </c>
      <c r="CW1594" s="416">
        <v>0</v>
      </c>
      <c r="CX1594" s="416">
        <v>0</v>
      </c>
      <c r="CY1594" s="416">
        <v>50</v>
      </c>
      <c r="CZ1594" s="416">
        <v>43</v>
      </c>
      <c r="DA1594" s="416">
        <v>14</v>
      </c>
      <c r="DB1594" s="416">
        <v>19</v>
      </c>
      <c r="DC1594" s="416">
        <v>6</v>
      </c>
      <c r="DD1594" s="416">
        <v>8</v>
      </c>
      <c r="DE1594" s="416">
        <v>6</v>
      </c>
      <c r="DF1594" s="416">
        <v>7</v>
      </c>
      <c r="DG1594" s="416">
        <v>0</v>
      </c>
      <c r="DH1594" s="416">
        <v>103</v>
      </c>
      <c r="DI1594" s="416">
        <v>0</v>
      </c>
      <c r="DJ1594" s="416">
        <v>0</v>
      </c>
      <c r="DK1594" s="416">
        <v>0</v>
      </c>
      <c r="DL1594" s="416">
        <v>0</v>
      </c>
      <c r="DM1594" s="416">
        <v>0</v>
      </c>
      <c r="DN1594" s="416">
        <v>0</v>
      </c>
      <c r="DO1594" s="416">
        <v>0</v>
      </c>
      <c r="DP1594" s="416">
        <v>0</v>
      </c>
      <c r="DQ1594" s="416">
        <v>0</v>
      </c>
      <c r="DR1594" s="416">
        <v>0</v>
      </c>
      <c r="DS1594" s="416">
        <v>43</v>
      </c>
      <c r="DT1594" s="416">
        <v>14</v>
      </c>
      <c r="DU1594" s="416">
        <v>19</v>
      </c>
      <c r="DV1594" s="416">
        <v>6</v>
      </c>
      <c r="DW1594" s="416">
        <v>8</v>
      </c>
      <c r="DX1594" s="416">
        <v>6</v>
      </c>
      <c r="DY1594" s="416">
        <v>7</v>
      </c>
      <c r="DZ1594" s="416">
        <v>0</v>
      </c>
      <c r="EA1594" s="416">
        <v>103</v>
      </c>
      <c r="EB1594" s="416">
        <v>0</v>
      </c>
      <c r="EC1594" s="416">
        <v>12</v>
      </c>
      <c r="ED1594" s="416">
        <v>17</v>
      </c>
      <c r="EE1594" s="416">
        <v>9</v>
      </c>
      <c r="EF1594" s="416">
        <v>8</v>
      </c>
      <c r="EG1594" s="416">
        <v>5</v>
      </c>
      <c r="EH1594" s="416">
        <v>4</v>
      </c>
      <c r="EI1594" s="416">
        <v>2</v>
      </c>
      <c r="EJ1594" s="416">
        <v>1</v>
      </c>
      <c r="EK1594" s="416">
        <v>58</v>
      </c>
      <c r="EL1594" s="416">
        <v>10</v>
      </c>
      <c r="EM1594" s="416">
        <v>0</v>
      </c>
      <c r="EN1594" s="416">
        <v>0</v>
      </c>
      <c r="EO1594" s="416">
        <v>0</v>
      </c>
      <c r="EP1594" s="416">
        <v>0</v>
      </c>
      <c r="EQ1594" s="416">
        <v>0</v>
      </c>
      <c r="ER1594" s="416">
        <v>0</v>
      </c>
      <c r="ES1594" s="416">
        <v>0</v>
      </c>
      <c r="ET1594" s="416">
        <v>0</v>
      </c>
      <c r="EU1594" s="416">
        <v>0</v>
      </c>
      <c r="EV1594" s="416">
        <v>50</v>
      </c>
      <c r="EW1594" s="416">
        <v>0</v>
      </c>
      <c r="EX1594" s="416">
        <v>0</v>
      </c>
      <c r="EY1594" s="416">
        <v>1</v>
      </c>
      <c r="EZ1594" s="416">
        <v>0</v>
      </c>
      <c r="FA1594" s="416">
        <v>0</v>
      </c>
      <c r="FB1594" s="416">
        <v>0</v>
      </c>
      <c r="FC1594" s="416">
        <v>0</v>
      </c>
      <c r="FD1594" s="416">
        <v>0</v>
      </c>
      <c r="FE1594" s="416">
        <v>1</v>
      </c>
      <c r="FF1594" s="416">
        <v>100</v>
      </c>
      <c r="FG1594" s="416">
        <v>0</v>
      </c>
      <c r="FH1594" s="416">
        <v>0</v>
      </c>
      <c r="FI1594" s="416">
        <v>0</v>
      </c>
      <c r="FJ1594" s="416">
        <v>0</v>
      </c>
      <c r="FK1594" s="416">
        <v>0</v>
      </c>
      <c r="FL1594" s="416">
        <v>0</v>
      </c>
      <c r="FM1594" s="416">
        <v>0</v>
      </c>
      <c r="FN1594" s="416">
        <v>0</v>
      </c>
      <c r="FO1594" s="416">
        <v>0</v>
      </c>
      <c r="FP1594" s="416">
        <v>0</v>
      </c>
      <c r="FQ1594" s="416">
        <v>0</v>
      </c>
      <c r="FR1594" s="416">
        <v>0</v>
      </c>
      <c r="FS1594" s="416">
        <v>0</v>
      </c>
      <c r="FT1594" s="416">
        <v>0</v>
      </c>
      <c r="FU1594" s="416">
        <v>0</v>
      </c>
      <c r="FV1594" s="416">
        <v>0</v>
      </c>
      <c r="FW1594" s="416">
        <v>0</v>
      </c>
      <c r="FX1594" s="416">
        <v>0</v>
      </c>
      <c r="FY1594" s="416">
        <v>0</v>
      </c>
      <c r="FZ1594" s="416">
        <v>12</v>
      </c>
      <c r="GA1594" s="416">
        <v>17</v>
      </c>
      <c r="GB1594" s="416">
        <v>10</v>
      </c>
      <c r="GC1594" s="416">
        <v>8</v>
      </c>
      <c r="GD1594" s="416">
        <v>5</v>
      </c>
      <c r="GE1594" s="416">
        <v>4</v>
      </c>
      <c r="GF1594" s="416">
        <v>2</v>
      </c>
      <c r="GG1594" s="416">
        <v>1</v>
      </c>
      <c r="GH1594" s="416">
        <v>59</v>
      </c>
    </row>
    <row r="1595" spans="1:190" x14ac:dyDescent="0.2">
      <c r="A1595" s="150" t="s">
        <v>604</v>
      </c>
      <c r="B1595" s="151" t="s">
        <v>276</v>
      </c>
      <c r="C1595" s="152" t="s">
        <v>279</v>
      </c>
      <c r="D1595" s="404" t="s">
        <v>603</v>
      </c>
      <c r="E1595" s="416">
        <v>0</v>
      </c>
      <c r="F1595" s="416">
        <v>285</v>
      </c>
      <c r="G1595" s="416">
        <v>182</v>
      </c>
      <c r="H1595" s="416">
        <v>92</v>
      </c>
      <c r="I1595" s="416">
        <v>56</v>
      </c>
      <c r="J1595" s="416">
        <v>36</v>
      </c>
      <c r="K1595" s="416">
        <v>17</v>
      </c>
      <c r="L1595" s="416">
        <v>9</v>
      </c>
      <c r="M1595" s="416">
        <v>3</v>
      </c>
      <c r="N1595" s="416">
        <v>680</v>
      </c>
      <c r="O1595" s="416">
        <v>10</v>
      </c>
      <c r="P1595" s="416">
        <v>0</v>
      </c>
      <c r="Q1595" s="416">
        <v>0</v>
      </c>
      <c r="R1595" s="416">
        <v>0</v>
      </c>
      <c r="S1595" s="416">
        <v>0</v>
      </c>
      <c r="T1595" s="416">
        <v>0</v>
      </c>
      <c r="U1595" s="416">
        <v>0</v>
      </c>
      <c r="V1595" s="416">
        <v>0</v>
      </c>
      <c r="W1595" s="416">
        <v>0</v>
      </c>
      <c r="X1595" s="416">
        <v>0</v>
      </c>
      <c r="Y1595" s="416">
        <v>25</v>
      </c>
      <c r="Z1595" s="416">
        <v>0</v>
      </c>
      <c r="AA1595" s="416">
        <v>0</v>
      </c>
      <c r="AB1595" s="416">
        <v>0</v>
      </c>
      <c r="AC1595" s="416">
        <v>0</v>
      </c>
      <c r="AD1595" s="416">
        <v>0</v>
      </c>
      <c r="AE1595" s="416">
        <v>0</v>
      </c>
      <c r="AF1595" s="416">
        <v>0</v>
      </c>
      <c r="AG1595" s="416">
        <v>0</v>
      </c>
      <c r="AH1595" s="416">
        <v>0</v>
      </c>
      <c r="AI1595" s="416">
        <v>50</v>
      </c>
      <c r="AJ1595" s="416">
        <v>43</v>
      </c>
      <c r="AK1595" s="416">
        <v>23</v>
      </c>
      <c r="AL1595" s="416">
        <v>21</v>
      </c>
      <c r="AM1595" s="416">
        <v>14</v>
      </c>
      <c r="AN1595" s="416">
        <v>3</v>
      </c>
      <c r="AO1595" s="416">
        <v>1</v>
      </c>
      <c r="AP1595" s="416">
        <v>4</v>
      </c>
      <c r="AQ1595" s="416">
        <v>0</v>
      </c>
      <c r="AR1595" s="416">
        <v>109</v>
      </c>
      <c r="AS1595" s="416">
        <v>100</v>
      </c>
      <c r="AT1595" s="416">
        <v>61</v>
      </c>
      <c r="AU1595" s="416">
        <v>27</v>
      </c>
      <c r="AV1595" s="416">
        <v>6</v>
      </c>
      <c r="AW1595" s="416">
        <v>13</v>
      </c>
      <c r="AX1595" s="416">
        <v>4</v>
      </c>
      <c r="AY1595" s="416">
        <v>1</v>
      </c>
      <c r="AZ1595" s="416">
        <v>1</v>
      </c>
      <c r="BA1595" s="416">
        <v>0</v>
      </c>
      <c r="BB1595" s="416">
        <v>113</v>
      </c>
      <c r="BC1595" s="416">
        <v>0</v>
      </c>
      <c r="BD1595" s="416">
        <v>0</v>
      </c>
      <c r="BE1595" s="416">
        <v>0</v>
      </c>
      <c r="BF1595" s="416">
        <v>0</v>
      </c>
      <c r="BG1595" s="416">
        <v>0</v>
      </c>
      <c r="BH1595" s="416">
        <v>0</v>
      </c>
      <c r="BI1595" s="416">
        <v>0</v>
      </c>
      <c r="BJ1595" s="416">
        <v>0</v>
      </c>
      <c r="BK1595" s="416">
        <v>0</v>
      </c>
      <c r="BL1595" s="416">
        <v>0</v>
      </c>
      <c r="BM1595" s="416">
        <v>104</v>
      </c>
      <c r="BN1595" s="416">
        <v>50</v>
      </c>
      <c r="BO1595" s="416">
        <v>27</v>
      </c>
      <c r="BP1595" s="416">
        <v>27</v>
      </c>
      <c r="BQ1595" s="416">
        <v>7</v>
      </c>
      <c r="BR1595" s="416">
        <v>2</v>
      </c>
      <c r="BS1595" s="416">
        <v>5</v>
      </c>
      <c r="BT1595" s="416">
        <v>0</v>
      </c>
      <c r="BU1595" s="416">
        <v>222</v>
      </c>
      <c r="BV1595" s="416">
        <v>389</v>
      </c>
      <c r="BW1595" s="416">
        <v>232</v>
      </c>
      <c r="BX1595" s="416">
        <v>119</v>
      </c>
      <c r="BY1595" s="416">
        <v>83</v>
      </c>
      <c r="BZ1595" s="416">
        <v>43</v>
      </c>
      <c r="CA1595" s="416">
        <v>19</v>
      </c>
      <c r="CB1595" s="416">
        <v>14</v>
      </c>
      <c r="CC1595" s="416">
        <v>3</v>
      </c>
      <c r="CD1595" s="416">
        <v>902</v>
      </c>
      <c r="CE1595" s="416">
        <v>10</v>
      </c>
      <c r="CF1595" s="416">
        <v>0</v>
      </c>
      <c r="CG1595" s="416">
        <v>0</v>
      </c>
      <c r="CH1595" s="416">
        <v>0</v>
      </c>
      <c r="CI1595" s="416">
        <v>0</v>
      </c>
      <c r="CJ1595" s="416">
        <v>0</v>
      </c>
      <c r="CK1595" s="416">
        <v>0</v>
      </c>
      <c r="CL1595" s="416">
        <v>0</v>
      </c>
      <c r="CM1595" s="416">
        <v>0</v>
      </c>
      <c r="CN1595" s="416">
        <v>0</v>
      </c>
      <c r="CO1595" s="416">
        <v>25</v>
      </c>
      <c r="CP1595" s="416">
        <v>0</v>
      </c>
      <c r="CQ1595" s="416">
        <v>0</v>
      </c>
      <c r="CR1595" s="416">
        <v>0</v>
      </c>
      <c r="CS1595" s="416">
        <v>0</v>
      </c>
      <c r="CT1595" s="416">
        <v>0</v>
      </c>
      <c r="CU1595" s="416">
        <v>0</v>
      </c>
      <c r="CV1595" s="416">
        <v>0</v>
      </c>
      <c r="CW1595" s="416">
        <v>0</v>
      </c>
      <c r="CX1595" s="416">
        <v>0</v>
      </c>
      <c r="CY1595" s="416">
        <v>50</v>
      </c>
      <c r="CZ1595" s="416">
        <v>0</v>
      </c>
      <c r="DA1595" s="416">
        <v>0</v>
      </c>
      <c r="DB1595" s="416">
        <v>0</v>
      </c>
      <c r="DC1595" s="416">
        <v>0</v>
      </c>
      <c r="DD1595" s="416">
        <v>0</v>
      </c>
      <c r="DE1595" s="416">
        <v>0</v>
      </c>
      <c r="DF1595" s="416">
        <v>0</v>
      </c>
      <c r="DG1595" s="416">
        <v>0</v>
      </c>
      <c r="DH1595" s="416">
        <v>0</v>
      </c>
      <c r="DI1595" s="416">
        <v>0</v>
      </c>
      <c r="DJ1595" s="416">
        <v>0</v>
      </c>
      <c r="DK1595" s="416">
        <v>0</v>
      </c>
      <c r="DL1595" s="416">
        <v>0</v>
      </c>
      <c r="DM1595" s="416">
        <v>0</v>
      </c>
      <c r="DN1595" s="416">
        <v>0</v>
      </c>
      <c r="DO1595" s="416">
        <v>0</v>
      </c>
      <c r="DP1595" s="416">
        <v>0</v>
      </c>
      <c r="DQ1595" s="416">
        <v>0</v>
      </c>
      <c r="DR1595" s="416">
        <v>0</v>
      </c>
      <c r="DS1595" s="416">
        <v>0</v>
      </c>
      <c r="DT1595" s="416">
        <v>0</v>
      </c>
      <c r="DU1595" s="416">
        <v>0</v>
      </c>
      <c r="DV1595" s="416">
        <v>0</v>
      </c>
      <c r="DW1595" s="416">
        <v>0</v>
      </c>
      <c r="DX1595" s="416">
        <v>0</v>
      </c>
      <c r="DY1595" s="416">
        <v>0</v>
      </c>
      <c r="DZ1595" s="416">
        <v>0</v>
      </c>
      <c r="EA1595" s="416">
        <v>0</v>
      </c>
      <c r="EB1595" s="416">
        <v>0</v>
      </c>
      <c r="EC1595" s="416">
        <v>0</v>
      </c>
      <c r="ED1595" s="416">
        <v>0</v>
      </c>
      <c r="EE1595" s="416">
        <v>0</v>
      </c>
      <c r="EF1595" s="416">
        <v>0</v>
      </c>
      <c r="EG1595" s="416">
        <v>0</v>
      </c>
      <c r="EH1595" s="416">
        <v>0</v>
      </c>
      <c r="EI1595" s="416">
        <v>0</v>
      </c>
      <c r="EJ1595" s="416">
        <v>0</v>
      </c>
      <c r="EK1595" s="416">
        <v>0</v>
      </c>
      <c r="EL1595" s="416">
        <v>10</v>
      </c>
      <c r="EM1595" s="416">
        <v>50</v>
      </c>
      <c r="EN1595" s="416">
        <v>38</v>
      </c>
      <c r="EO1595" s="416">
        <v>24</v>
      </c>
      <c r="EP1595" s="416">
        <v>14</v>
      </c>
      <c r="EQ1595" s="416">
        <v>6</v>
      </c>
      <c r="ER1595" s="416">
        <v>3</v>
      </c>
      <c r="ES1595" s="416">
        <v>4</v>
      </c>
      <c r="ET1595" s="416">
        <v>0</v>
      </c>
      <c r="EU1595" s="416">
        <v>139</v>
      </c>
      <c r="EV1595" s="416">
        <v>50</v>
      </c>
      <c r="EW1595" s="416">
        <v>1</v>
      </c>
      <c r="EX1595" s="416">
        <v>0</v>
      </c>
      <c r="EY1595" s="416">
        <v>0</v>
      </c>
      <c r="EZ1595" s="416">
        <v>0</v>
      </c>
      <c r="FA1595" s="416">
        <v>0</v>
      </c>
      <c r="FB1595" s="416">
        <v>0</v>
      </c>
      <c r="FC1595" s="416">
        <v>0</v>
      </c>
      <c r="FD1595" s="416">
        <v>0</v>
      </c>
      <c r="FE1595" s="416">
        <v>1</v>
      </c>
      <c r="FF1595" s="416">
        <v>100</v>
      </c>
      <c r="FG1595" s="416">
        <v>0</v>
      </c>
      <c r="FH1595" s="416">
        <v>0</v>
      </c>
      <c r="FI1595" s="416">
        <v>0</v>
      </c>
      <c r="FJ1595" s="416">
        <v>0</v>
      </c>
      <c r="FK1595" s="416">
        <v>0</v>
      </c>
      <c r="FL1595" s="416">
        <v>0</v>
      </c>
      <c r="FM1595" s="416">
        <v>0</v>
      </c>
      <c r="FN1595" s="416">
        <v>0</v>
      </c>
      <c r="FO1595" s="416">
        <v>0</v>
      </c>
      <c r="FP1595" s="416">
        <v>0</v>
      </c>
      <c r="FQ1595" s="416">
        <v>0</v>
      </c>
      <c r="FR1595" s="416">
        <v>0</v>
      </c>
      <c r="FS1595" s="416">
        <v>0</v>
      </c>
      <c r="FT1595" s="416">
        <v>0</v>
      </c>
      <c r="FU1595" s="416">
        <v>0</v>
      </c>
      <c r="FV1595" s="416">
        <v>0</v>
      </c>
      <c r="FW1595" s="416">
        <v>0</v>
      </c>
      <c r="FX1595" s="416">
        <v>0</v>
      </c>
      <c r="FY1595" s="416">
        <v>0</v>
      </c>
      <c r="FZ1595" s="416">
        <v>51</v>
      </c>
      <c r="GA1595" s="416">
        <v>38</v>
      </c>
      <c r="GB1595" s="416">
        <v>24</v>
      </c>
      <c r="GC1595" s="416">
        <v>14</v>
      </c>
      <c r="GD1595" s="416">
        <v>6</v>
      </c>
      <c r="GE1595" s="416">
        <v>3</v>
      </c>
      <c r="GF1595" s="416">
        <v>4</v>
      </c>
      <c r="GG1595" s="416">
        <v>0</v>
      </c>
      <c r="GH1595" s="416">
        <v>140</v>
      </c>
    </row>
    <row r="1596" spans="1:190" x14ac:dyDescent="0.2">
      <c r="A1596" s="150" t="s">
        <v>606</v>
      </c>
      <c r="B1596" s="151" t="s">
        <v>276</v>
      </c>
      <c r="C1596" s="152" t="s">
        <v>279</v>
      </c>
      <c r="D1596" s="404" t="s">
        <v>605</v>
      </c>
      <c r="E1596" s="416">
        <v>0</v>
      </c>
      <c r="F1596" s="416">
        <v>602</v>
      </c>
      <c r="G1596" s="416">
        <v>324</v>
      </c>
      <c r="H1596" s="416">
        <v>245</v>
      </c>
      <c r="I1596" s="416">
        <v>87</v>
      </c>
      <c r="J1596" s="416">
        <v>39</v>
      </c>
      <c r="K1596" s="416">
        <v>19</v>
      </c>
      <c r="L1596" s="416">
        <v>10</v>
      </c>
      <c r="M1596" s="416">
        <v>2</v>
      </c>
      <c r="N1596" s="416">
        <v>1328</v>
      </c>
      <c r="O1596" s="416">
        <v>10</v>
      </c>
      <c r="P1596" s="416">
        <v>0</v>
      </c>
      <c r="Q1596" s="416">
        <v>0</v>
      </c>
      <c r="R1596" s="416">
        <v>0</v>
      </c>
      <c r="S1596" s="416">
        <v>0</v>
      </c>
      <c r="T1596" s="416">
        <v>0</v>
      </c>
      <c r="U1596" s="416">
        <v>0</v>
      </c>
      <c r="V1596" s="416">
        <v>0</v>
      </c>
      <c r="W1596" s="416">
        <v>0</v>
      </c>
      <c r="X1596" s="416">
        <v>0</v>
      </c>
      <c r="Y1596" s="416">
        <v>25</v>
      </c>
      <c r="Z1596" s="416">
        <v>0</v>
      </c>
      <c r="AA1596" s="416">
        <v>0</v>
      </c>
      <c r="AB1596" s="416">
        <v>0</v>
      </c>
      <c r="AC1596" s="416">
        <v>0</v>
      </c>
      <c r="AD1596" s="416">
        <v>0</v>
      </c>
      <c r="AE1596" s="416">
        <v>0</v>
      </c>
      <c r="AF1596" s="416">
        <v>0</v>
      </c>
      <c r="AG1596" s="416">
        <v>0</v>
      </c>
      <c r="AH1596" s="416">
        <v>0</v>
      </c>
      <c r="AI1596" s="416">
        <v>50</v>
      </c>
      <c r="AJ1596" s="416">
        <v>0</v>
      </c>
      <c r="AK1596" s="416">
        <v>0</v>
      </c>
      <c r="AL1596" s="416">
        <v>0</v>
      </c>
      <c r="AM1596" s="416">
        <v>0</v>
      </c>
      <c r="AN1596" s="416">
        <v>0</v>
      </c>
      <c r="AO1596" s="416">
        <v>0</v>
      </c>
      <c r="AP1596" s="416">
        <v>0</v>
      </c>
      <c r="AQ1596" s="416">
        <v>0</v>
      </c>
      <c r="AR1596" s="416">
        <v>0</v>
      </c>
      <c r="AS1596" s="416">
        <v>100</v>
      </c>
      <c r="AT1596" s="416">
        <v>0</v>
      </c>
      <c r="AU1596" s="416">
        <v>0</v>
      </c>
      <c r="AV1596" s="416">
        <v>0</v>
      </c>
      <c r="AW1596" s="416">
        <v>0</v>
      </c>
      <c r="AX1596" s="416">
        <v>0</v>
      </c>
      <c r="AY1596" s="416">
        <v>0</v>
      </c>
      <c r="AZ1596" s="416">
        <v>0</v>
      </c>
      <c r="BA1596" s="416">
        <v>0</v>
      </c>
      <c r="BB1596" s="416">
        <v>0</v>
      </c>
      <c r="BC1596" s="416">
        <v>0</v>
      </c>
      <c r="BD1596" s="416">
        <v>0</v>
      </c>
      <c r="BE1596" s="416">
        <v>0</v>
      </c>
      <c r="BF1596" s="416">
        <v>0</v>
      </c>
      <c r="BG1596" s="416">
        <v>0</v>
      </c>
      <c r="BH1596" s="416">
        <v>0</v>
      </c>
      <c r="BI1596" s="416">
        <v>0</v>
      </c>
      <c r="BJ1596" s="416">
        <v>0</v>
      </c>
      <c r="BK1596" s="416">
        <v>0</v>
      </c>
      <c r="BL1596" s="416">
        <v>0</v>
      </c>
      <c r="BM1596" s="416">
        <v>0</v>
      </c>
      <c r="BN1596" s="416">
        <v>0</v>
      </c>
      <c r="BO1596" s="416">
        <v>0</v>
      </c>
      <c r="BP1596" s="416">
        <v>0</v>
      </c>
      <c r="BQ1596" s="416">
        <v>0</v>
      </c>
      <c r="BR1596" s="416">
        <v>0</v>
      </c>
      <c r="BS1596" s="416">
        <v>0</v>
      </c>
      <c r="BT1596" s="416">
        <v>0</v>
      </c>
      <c r="BU1596" s="416">
        <v>0</v>
      </c>
      <c r="BV1596" s="416">
        <v>602</v>
      </c>
      <c r="BW1596" s="416">
        <v>324</v>
      </c>
      <c r="BX1596" s="416">
        <v>245</v>
      </c>
      <c r="BY1596" s="416">
        <v>87</v>
      </c>
      <c r="BZ1596" s="416">
        <v>39</v>
      </c>
      <c r="CA1596" s="416">
        <v>19</v>
      </c>
      <c r="CB1596" s="416">
        <v>10</v>
      </c>
      <c r="CC1596" s="416">
        <v>2</v>
      </c>
      <c r="CD1596" s="416">
        <v>1328</v>
      </c>
      <c r="CE1596" s="416">
        <v>10</v>
      </c>
      <c r="CF1596" s="416">
        <v>0</v>
      </c>
      <c r="CG1596" s="416">
        <v>0</v>
      </c>
      <c r="CH1596" s="416">
        <v>0</v>
      </c>
      <c r="CI1596" s="416">
        <v>0</v>
      </c>
      <c r="CJ1596" s="416">
        <v>0</v>
      </c>
      <c r="CK1596" s="416">
        <v>0</v>
      </c>
      <c r="CL1596" s="416">
        <v>0</v>
      </c>
      <c r="CM1596" s="416">
        <v>0</v>
      </c>
      <c r="CN1596" s="416">
        <v>0</v>
      </c>
      <c r="CO1596" s="416">
        <v>25</v>
      </c>
      <c r="CP1596" s="416">
        <v>0</v>
      </c>
      <c r="CQ1596" s="416">
        <v>0</v>
      </c>
      <c r="CR1596" s="416">
        <v>0</v>
      </c>
      <c r="CS1596" s="416">
        <v>0</v>
      </c>
      <c r="CT1596" s="416">
        <v>0</v>
      </c>
      <c r="CU1596" s="416">
        <v>0</v>
      </c>
      <c r="CV1596" s="416">
        <v>0</v>
      </c>
      <c r="CW1596" s="416">
        <v>0</v>
      </c>
      <c r="CX1596" s="416">
        <v>0</v>
      </c>
      <c r="CY1596" s="416">
        <v>50</v>
      </c>
      <c r="CZ1596" s="416">
        <v>67</v>
      </c>
      <c r="DA1596" s="416">
        <v>32</v>
      </c>
      <c r="DB1596" s="416">
        <v>30</v>
      </c>
      <c r="DC1596" s="416">
        <v>13</v>
      </c>
      <c r="DD1596" s="416">
        <v>3</v>
      </c>
      <c r="DE1596" s="416">
        <v>4</v>
      </c>
      <c r="DF1596" s="416">
        <v>0</v>
      </c>
      <c r="DG1596" s="416">
        <v>0</v>
      </c>
      <c r="DH1596" s="416">
        <v>149</v>
      </c>
      <c r="DI1596" s="416">
        <v>0</v>
      </c>
      <c r="DJ1596" s="416">
        <v>0</v>
      </c>
      <c r="DK1596" s="416">
        <v>0</v>
      </c>
      <c r="DL1596" s="416">
        <v>0</v>
      </c>
      <c r="DM1596" s="416">
        <v>0</v>
      </c>
      <c r="DN1596" s="416">
        <v>0</v>
      </c>
      <c r="DO1596" s="416">
        <v>0</v>
      </c>
      <c r="DP1596" s="416">
        <v>0</v>
      </c>
      <c r="DQ1596" s="416">
        <v>0</v>
      </c>
      <c r="DR1596" s="416">
        <v>0</v>
      </c>
      <c r="DS1596" s="416">
        <v>67</v>
      </c>
      <c r="DT1596" s="416">
        <v>32</v>
      </c>
      <c r="DU1596" s="416">
        <v>30</v>
      </c>
      <c r="DV1596" s="416">
        <v>13</v>
      </c>
      <c r="DW1596" s="416">
        <v>3</v>
      </c>
      <c r="DX1596" s="416">
        <v>4</v>
      </c>
      <c r="DY1596" s="416">
        <v>0</v>
      </c>
      <c r="DZ1596" s="416">
        <v>0</v>
      </c>
      <c r="EA1596" s="416">
        <v>149</v>
      </c>
      <c r="EB1596" s="416">
        <v>0</v>
      </c>
      <c r="EC1596" s="416">
        <v>60</v>
      </c>
      <c r="ED1596" s="416">
        <v>47</v>
      </c>
      <c r="EE1596" s="416">
        <v>42</v>
      </c>
      <c r="EF1596" s="416">
        <v>14</v>
      </c>
      <c r="EG1596" s="416">
        <v>9</v>
      </c>
      <c r="EH1596" s="416">
        <v>4</v>
      </c>
      <c r="EI1596" s="416">
        <v>3</v>
      </c>
      <c r="EJ1596" s="416">
        <v>0</v>
      </c>
      <c r="EK1596" s="416">
        <v>179</v>
      </c>
      <c r="EL1596" s="416">
        <v>10</v>
      </c>
      <c r="EM1596" s="416">
        <v>0</v>
      </c>
      <c r="EN1596" s="416">
        <v>0</v>
      </c>
      <c r="EO1596" s="416">
        <v>0</v>
      </c>
      <c r="EP1596" s="416">
        <v>0</v>
      </c>
      <c r="EQ1596" s="416">
        <v>0</v>
      </c>
      <c r="ER1596" s="416">
        <v>0</v>
      </c>
      <c r="ES1596" s="416">
        <v>0</v>
      </c>
      <c r="ET1596" s="416">
        <v>0</v>
      </c>
      <c r="EU1596" s="416">
        <v>0</v>
      </c>
      <c r="EV1596" s="416">
        <v>50</v>
      </c>
      <c r="EW1596" s="416">
        <v>2</v>
      </c>
      <c r="EX1596" s="416">
        <v>0</v>
      </c>
      <c r="EY1596" s="416">
        <v>1</v>
      </c>
      <c r="EZ1596" s="416">
        <v>0</v>
      </c>
      <c r="FA1596" s="416">
        <v>0</v>
      </c>
      <c r="FB1596" s="416">
        <v>0</v>
      </c>
      <c r="FC1596" s="416">
        <v>0</v>
      </c>
      <c r="FD1596" s="416">
        <v>0</v>
      </c>
      <c r="FE1596" s="416">
        <v>3</v>
      </c>
      <c r="FF1596" s="416">
        <v>100</v>
      </c>
      <c r="FG1596" s="416">
        <v>0</v>
      </c>
      <c r="FH1596" s="416">
        <v>0</v>
      </c>
      <c r="FI1596" s="416">
        <v>0</v>
      </c>
      <c r="FJ1596" s="416">
        <v>0</v>
      </c>
      <c r="FK1596" s="416">
        <v>0</v>
      </c>
      <c r="FL1596" s="416">
        <v>0</v>
      </c>
      <c r="FM1596" s="416">
        <v>0</v>
      </c>
      <c r="FN1596" s="416">
        <v>0</v>
      </c>
      <c r="FO1596" s="416">
        <v>0</v>
      </c>
      <c r="FP1596" s="416">
        <v>0</v>
      </c>
      <c r="FQ1596" s="416">
        <v>0</v>
      </c>
      <c r="FR1596" s="416">
        <v>0</v>
      </c>
      <c r="FS1596" s="416">
        <v>0</v>
      </c>
      <c r="FT1596" s="416">
        <v>0</v>
      </c>
      <c r="FU1596" s="416">
        <v>0</v>
      </c>
      <c r="FV1596" s="416">
        <v>0</v>
      </c>
      <c r="FW1596" s="416">
        <v>0</v>
      </c>
      <c r="FX1596" s="416">
        <v>0</v>
      </c>
      <c r="FY1596" s="416">
        <v>0</v>
      </c>
      <c r="FZ1596" s="416">
        <v>62</v>
      </c>
      <c r="GA1596" s="416">
        <v>47</v>
      </c>
      <c r="GB1596" s="416">
        <v>43</v>
      </c>
      <c r="GC1596" s="416">
        <v>14</v>
      </c>
      <c r="GD1596" s="416">
        <v>9</v>
      </c>
      <c r="GE1596" s="416">
        <v>4</v>
      </c>
      <c r="GF1596" s="416">
        <v>3</v>
      </c>
      <c r="GG1596" s="416">
        <v>0</v>
      </c>
      <c r="GH1596" s="416">
        <v>182</v>
      </c>
    </row>
    <row r="1597" spans="1:190" x14ac:dyDescent="0.2">
      <c r="A1597" s="150" t="s">
        <v>108</v>
      </c>
      <c r="B1597" s="151" t="s">
        <v>284</v>
      </c>
      <c r="C1597" s="152" t="s">
        <v>293</v>
      </c>
      <c r="D1597" s="404" t="s">
        <v>107</v>
      </c>
      <c r="E1597" s="416">
        <v>0</v>
      </c>
      <c r="F1597" s="416">
        <v>1826</v>
      </c>
      <c r="G1597" s="416">
        <v>454</v>
      </c>
      <c r="H1597" s="416">
        <v>274</v>
      </c>
      <c r="I1597" s="416">
        <v>177</v>
      </c>
      <c r="J1597" s="416">
        <v>124</v>
      </c>
      <c r="K1597" s="416">
        <v>80</v>
      </c>
      <c r="L1597" s="416">
        <v>52</v>
      </c>
      <c r="M1597" s="416">
        <v>8</v>
      </c>
      <c r="N1597" s="416">
        <v>2995</v>
      </c>
      <c r="O1597" s="416">
        <v>10</v>
      </c>
      <c r="P1597" s="416">
        <v>0</v>
      </c>
      <c r="Q1597" s="416">
        <v>0</v>
      </c>
      <c r="R1597" s="416">
        <v>0</v>
      </c>
      <c r="S1597" s="416">
        <v>0</v>
      </c>
      <c r="T1597" s="416">
        <v>0</v>
      </c>
      <c r="U1597" s="416">
        <v>0</v>
      </c>
      <c r="V1597" s="416">
        <v>0</v>
      </c>
      <c r="W1597" s="416">
        <v>0</v>
      </c>
      <c r="X1597" s="416">
        <v>0</v>
      </c>
      <c r="Y1597" s="416">
        <v>25</v>
      </c>
      <c r="Z1597" s="416">
        <v>0</v>
      </c>
      <c r="AA1597" s="416">
        <v>0</v>
      </c>
      <c r="AB1597" s="416">
        <v>0</v>
      </c>
      <c r="AC1597" s="416">
        <v>0</v>
      </c>
      <c r="AD1597" s="416">
        <v>0</v>
      </c>
      <c r="AE1597" s="416">
        <v>0</v>
      </c>
      <c r="AF1597" s="416">
        <v>0</v>
      </c>
      <c r="AG1597" s="416">
        <v>0</v>
      </c>
      <c r="AH1597" s="416">
        <v>0</v>
      </c>
      <c r="AI1597" s="416">
        <v>50</v>
      </c>
      <c r="AJ1597" s="416">
        <v>0</v>
      </c>
      <c r="AK1597" s="416">
        <v>0</v>
      </c>
      <c r="AL1597" s="416">
        <v>0</v>
      </c>
      <c r="AM1597" s="416">
        <v>0</v>
      </c>
      <c r="AN1597" s="416">
        <v>0</v>
      </c>
      <c r="AO1597" s="416">
        <v>0</v>
      </c>
      <c r="AP1597" s="416">
        <v>0</v>
      </c>
      <c r="AQ1597" s="416">
        <v>0</v>
      </c>
      <c r="AR1597" s="416">
        <v>0</v>
      </c>
      <c r="AS1597" s="416">
        <v>100</v>
      </c>
      <c r="AT1597" s="416">
        <v>0</v>
      </c>
      <c r="AU1597" s="416">
        <v>0</v>
      </c>
      <c r="AV1597" s="416">
        <v>0</v>
      </c>
      <c r="AW1597" s="416">
        <v>0</v>
      </c>
      <c r="AX1597" s="416">
        <v>0</v>
      </c>
      <c r="AY1597" s="416">
        <v>0</v>
      </c>
      <c r="AZ1597" s="416">
        <v>0</v>
      </c>
      <c r="BA1597" s="416">
        <v>0</v>
      </c>
      <c r="BB1597" s="416">
        <v>0</v>
      </c>
      <c r="BC1597" s="416">
        <v>0</v>
      </c>
      <c r="BD1597" s="416">
        <v>0</v>
      </c>
      <c r="BE1597" s="416">
        <v>0</v>
      </c>
      <c r="BF1597" s="416">
        <v>0</v>
      </c>
      <c r="BG1597" s="416">
        <v>0</v>
      </c>
      <c r="BH1597" s="416">
        <v>0</v>
      </c>
      <c r="BI1597" s="416">
        <v>0</v>
      </c>
      <c r="BJ1597" s="416">
        <v>0</v>
      </c>
      <c r="BK1597" s="416">
        <v>0</v>
      </c>
      <c r="BL1597" s="416">
        <v>0</v>
      </c>
      <c r="BM1597" s="416">
        <v>0</v>
      </c>
      <c r="BN1597" s="416">
        <v>0</v>
      </c>
      <c r="BO1597" s="416">
        <v>0</v>
      </c>
      <c r="BP1597" s="416">
        <v>0</v>
      </c>
      <c r="BQ1597" s="416">
        <v>0</v>
      </c>
      <c r="BR1597" s="416">
        <v>0</v>
      </c>
      <c r="BS1597" s="416">
        <v>0</v>
      </c>
      <c r="BT1597" s="416">
        <v>0</v>
      </c>
      <c r="BU1597" s="416">
        <v>0</v>
      </c>
      <c r="BV1597" s="416">
        <v>1826</v>
      </c>
      <c r="BW1597" s="416">
        <v>454</v>
      </c>
      <c r="BX1597" s="416">
        <v>274</v>
      </c>
      <c r="BY1597" s="416">
        <v>177</v>
      </c>
      <c r="BZ1597" s="416">
        <v>124</v>
      </c>
      <c r="CA1597" s="416">
        <v>80</v>
      </c>
      <c r="CB1597" s="416">
        <v>52</v>
      </c>
      <c r="CC1597" s="416">
        <v>8</v>
      </c>
      <c r="CD1597" s="416">
        <v>2995</v>
      </c>
      <c r="CE1597" s="416">
        <v>10</v>
      </c>
      <c r="CF1597" s="416">
        <v>0</v>
      </c>
      <c r="CG1597" s="416">
        <v>0</v>
      </c>
      <c r="CH1597" s="416">
        <v>0</v>
      </c>
      <c r="CI1597" s="416">
        <v>0</v>
      </c>
      <c r="CJ1597" s="416">
        <v>0</v>
      </c>
      <c r="CK1597" s="416">
        <v>0</v>
      </c>
      <c r="CL1597" s="416">
        <v>0</v>
      </c>
      <c r="CM1597" s="416">
        <v>0</v>
      </c>
      <c r="CN1597" s="416">
        <v>0</v>
      </c>
      <c r="CO1597" s="416">
        <v>25</v>
      </c>
      <c r="CP1597" s="416">
        <v>0</v>
      </c>
      <c r="CQ1597" s="416">
        <v>0</v>
      </c>
      <c r="CR1597" s="416">
        <v>0</v>
      </c>
      <c r="CS1597" s="416">
        <v>0</v>
      </c>
      <c r="CT1597" s="416">
        <v>0</v>
      </c>
      <c r="CU1597" s="416">
        <v>0</v>
      </c>
      <c r="CV1597" s="416">
        <v>0</v>
      </c>
      <c r="CW1597" s="416">
        <v>0</v>
      </c>
      <c r="CX1597" s="416">
        <v>0</v>
      </c>
      <c r="CY1597" s="416">
        <v>50</v>
      </c>
      <c r="CZ1597" s="416">
        <v>448</v>
      </c>
      <c r="DA1597" s="416">
        <v>99</v>
      </c>
      <c r="DB1597" s="416">
        <v>59</v>
      </c>
      <c r="DC1597" s="416">
        <v>33</v>
      </c>
      <c r="DD1597" s="416">
        <v>20</v>
      </c>
      <c r="DE1597" s="416">
        <v>19</v>
      </c>
      <c r="DF1597" s="416">
        <v>10</v>
      </c>
      <c r="DG1597" s="416">
        <v>10</v>
      </c>
      <c r="DH1597" s="416">
        <v>698</v>
      </c>
      <c r="DI1597" s="416">
        <v>0</v>
      </c>
      <c r="DJ1597" s="416">
        <v>0</v>
      </c>
      <c r="DK1597" s="416">
        <v>0</v>
      </c>
      <c r="DL1597" s="416">
        <v>0</v>
      </c>
      <c r="DM1597" s="416">
        <v>0</v>
      </c>
      <c r="DN1597" s="416">
        <v>0</v>
      </c>
      <c r="DO1597" s="416">
        <v>0</v>
      </c>
      <c r="DP1597" s="416">
        <v>0</v>
      </c>
      <c r="DQ1597" s="416">
        <v>0</v>
      </c>
      <c r="DR1597" s="416">
        <v>0</v>
      </c>
      <c r="DS1597" s="416">
        <v>448</v>
      </c>
      <c r="DT1597" s="416">
        <v>99</v>
      </c>
      <c r="DU1597" s="416">
        <v>59</v>
      </c>
      <c r="DV1597" s="416">
        <v>33</v>
      </c>
      <c r="DW1597" s="416">
        <v>20</v>
      </c>
      <c r="DX1597" s="416">
        <v>19</v>
      </c>
      <c r="DY1597" s="416">
        <v>10</v>
      </c>
      <c r="DZ1597" s="416">
        <v>10</v>
      </c>
      <c r="EA1597" s="416">
        <v>698</v>
      </c>
      <c r="EB1597" s="416">
        <v>0</v>
      </c>
      <c r="EC1597" s="416">
        <v>989</v>
      </c>
      <c r="ED1597" s="416">
        <v>611</v>
      </c>
      <c r="EE1597" s="416">
        <v>635</v>
      </c>
      <c r="EF1597" s="416">
        <v>474</v>
      </c>
      <c r="EG1597" s="416">
        <v>331</v>
      </c>
      <c r="EH1597" s="416">
        <v>146</v>
      </c>
      <c r="EI1597" s="416">
        <v>93</v>
      </c>
      <c r="EJ1597" s="416">
        <v>21</v>
      </c>
      <c r="EK1597" s="416">
        <v>3300</v>
      </c>
      <c r="EL1597" s="416">
        <v>10</v>
      </c>
      <c r="EM1597" s="416">
        <v>0</v>
      </c>
      <c r="EN1597" s="416">
        <v>0</v>
      </c>
      <c r="EO1597" s="416">
        <v>0</v>
      </c>
      <c r="EP1597" s="416">
        <v>0</v>
      </c>
      <c r="EQ1597" s="416">
        <v>0</v>
      </c>
      <c r="ER1597" s="416">
        <v>0</v>
      </c>
      <c r="ES1597" s="416">
        <v>0</v>
      </c>
      <c r="ET1597" s="416">
        <v>0</v>
      </c>
      <c r="EU1597" s="416">
        <v>0</v>
      </c>
      <c r="EV1597" s="416">
        <v>50</v>
      </c>
      <c r="EW1597" s="416">
        <v>8</v>
      </c>
      <c r="EX1597" s="416">
        <v>11</v>
      </c>
      <c r="EY1597" s="416">
        <v>10</v>
      </c>
      <c r="EZ1597" s="416">
        <v>5</v>
      </c>
      <c r="FA1597" s="416">
        <v>5</v>
      </c>
      <c r="FB1597" s="416">
        <v>2</v>
      </c>
      <c r="FC1597" s="416">
        <v>0</v>
      </c>
      <c r="FD1597" s="416">
        <v>0</v>
      </c>
      <c r="FE1597" s="416">
        <v>41</v>
      </c>
      <c r="FF1597" s="416">
        <v>100</v>
      </c>
      <c r="FG1597" s="416">
        <v>0</v>
      </c>
      <c r="FH1597" s="416">
        <v>0</v>
      </c>
      <c r="FI1597" s="416">
        <v>0</v>
      </c>
      <c r="FJ1597" s="416">
        <v>0</v>
      </c>
      <c r="FK1597" s="416">
        <v>0</v>
      </c>
      <c r="FL1597" s="416">
        <v>0</v>
      </c>
      <c r="FM1597" s="416">
        <v>0</v>
      </c>
      <c r="FN1597" s="416">
        <v>0</v>
      </c>
      <c r="FO1597" s="416">
        <v>0</v>
      </c>
      <c r="FP1597" s="416">
        <v>0</v>
      </c>
      <c r="FQ1597" s="416">
        <v>0</v>
      </c>
      <c r="FR1597" s="416">
        <v>0</v>
      </c>
      <c r="FS1597" s="416">
        <v>0</v>
      </c>
      <c r="FT1597" s="416">
        <v>0</v>
      </c>
      <c r="FU1597" s="416">
        <v>0</v>
      </c>
      <c r="FV1597" s="416">
        <v>0</v>
      </c>
      <c r="FW1597" s="416">
        <v>0</v>
      </c>
      <c r="FX1597" s="416">
        <v>0</v>
      </c>
      <c r="FY1597" s="416">
        <v>0</v>
      </c>
      <c r="FZ1597" s="416">
        <v>997</v>
      </c>
      <c r="GA1597" s="416">
        <v>622</v>
      </c>
      <c r="GB1597" s="416">
        <v>645</v>
      </c>
      <c r="GC1597" s="416">
        <v>479</v>
      </c>
      <c r="GD1597" s="416">
        <v>336</v>
      </c>
      <c r="GE1597" s="416">
        <v>148</v>
      </c>
      <c r="GF1597" s="416">
        <v>93</v>
      </c>
      <c r="GG1597" s="416">
        <v>21</v>
      </c>
      <c r="GH1597" s="416">
        <v>3341</v>
      </c>
    </row>
    <row r="1598" spans="1:190" x14ac:dyDescent="0.2">
      <c r="A1598" s="150" t="s">
        <v>608</v>
      </c>
      <c r="B1598" s="151" t="s">
        <v>276</v>
      </c>
      <c r="C1598" s="152" t="s">
        <v>69</v>
      </c>
      <c r="D1598" s="404" t="s">
        <v>607</v>
      </c>
      <c r="E1598" s="416">
        <v>0</v>
      </c>
      <c r="F1598" s="416">
        <v>410</v>
      </c>
      <c r="G1598" s="416">
        <v>288</v>
      </c>
      <c r="H1598" s="416">
        <v>112</v>
      </c>
      <c r="I1598" s="416">
        <v>45</v>
      </c>
      <c r="J1598" s="416">
        <v>35</v>
      </c>
      <c r="K1598" s="416">
        <v>5</v>
      </c>
      <c r="L1598" s="416">
        <v>0</v>
      </c>
      <c r="M1598" s="416">
        <v>0</v>
      </c>
      <c r="N1598" s="416">
        <v>895</v>
      </c>
      <c r="O1598" s="416">
        <v>10</v>
      </c>
      <c r="P1598" s="416">
        <v>0</v>
      </c>
      <c r="Q1598" s="416">
        <v>0</v>
      </c>
      <c r="R1598" s="416">
        <v>0</v>
      </c>
      <c r="S1598" s="416">
        <v>0</v>
      </c>
      <c r="T1598" s="416">
        <v>0</v>
      </c>
      <c r="U1598" s="416">
        <v>0</v>
      </c>
      <c r="V1598" s="416">
        <v>0</v>
      </c>
      <c r="W1598" s="416">
        <v>0</v>
      </c>
      <c r="X1598" s="416">
        <v>0</v>
      </c>
      <c r="Y1598" s="416">
        <v>25</v>
      </c>
      <c r="Z1598" s="416">
        <v>0</v>
      </c>
      <c r="AA1598" s="416">
        <v>0</v>
      </c>
      <c r="AB1598" s="416">
        <v>0</v>
      </c>
      <c r="AC1598" s="416">
        <v>0</v>
      </c>
      <c r="AD1598" s="416">
        <v>0</v>
      </c>
      <c r="AE1598" s="416">
        <v>0</v>
      </c>
      <c r="AF1598" s="416">
        <v>0</v>
      </c>
      <c r="AG1598" s="416">
        <v>0</v>
      </c>
      <c r="AH1598" s="416">
        <v>0</v>
      </c>
      <c r="AI1598" s="416">
        <v>50</v>
      </c>
      <c r="AJ1598" s="416">
        <v>75</v>
      </c>
      <c r="AK1598" s="416">
        <v>13</v>
      </c>
      <c r="AL1598" s="416">
        <v>6</v>
      </c>
      <c r="AM1598" s="416">
        <v>2</v>
      </c>
      <c r="AN1598" s="416">
        <v>1</v>
      </c>
      <c r="AO1598" s="416">
        <v>2</v>
      </c>
      <c r="AP1598" s="416">
        <v>3</v>
      </c>
      <c r="AQ1598" s="416">
        <v>1</v>
      </c>
      <c r="AR1598" s="416">
        <v>103</v>
      </c>
      <c r="AS1598" s="416">
        <v>100</v>
      </c>
      <c r="AT1598" s="416">
        <v>0</v>
      </c>
      <c r="AU1598" s="416">
        <v>0</v>
      </c>
      <c r="AV1598" s="416">
        <v>0</v>
      </c>
      <c r="AW1598" s="416">
        <v>0</v>
      </c>
      <c r="AX1598" s="416">
        <v>0</v>
      </c>
      <c r="AY1598" s="416">
        <v>0</v>
      </c>
      <c r="AZ1598" s="416">
        <v>0</v>
      </c>
      <c r="BA1598" s="416">
        <v>0</v>
      </c>
      <c r="BB1598" s="416">
        <v>0</v>
      </c>
      <c r="BC1598" s="416">
        <v>0</v>
      </c>
      <c r="BD1598" s="416">
        <v>0</v>
      </c>
      <c r="BE1598" s="416">
        <v>0</v>
      </c>
      <c r="BF1598" s="416">
        <v>0</v>
      </c>
      <c r="BG1598" s="416">
        <v>0</v>
      </c>
      <c r="BH1598" s="416">
        <v>0</v>
      </c>
      <c r="BI1598" s="416">
        <v>0</v>
      </c>
      <c r="BJ1598" s="416">
        <v>0</v>
      </c>
      <c r="BK1598" s="416">
        <v>0</v>
      </c>
      <c r="BL1598" s="416">
        <v>0</v>
      </c>
      <c r="BM1598" s="416">
        <v>75</v>
      </c>
      <c r="BN1598" s="416">
        <v>13</v>
      </c>
      <c r="BO1598" s="416">
        <v>6</v>
      </c>
      <c r="BP1598" s="416">
        <v>2</v>
      </c>
      <c r="BQ1598" s="416">
        <v>1</v>
      </c>
      <c r="BR1598" s="416">
        <v>2</v>
      </c>
      <c r="BS1598" s="416">
        <v>3</v>
      </c>
      <c r="BT1598" s="416">
        <v>1</v>
      </c>
      <c r="BU1598" s="416">
        <v>103</v>
      </c>
      <c r="BV1598" s="416">
        <v>485</v>
      </c>
      <c r="BW1598" s="416">
        <v>301</v>
      </c>
      <c r="BX1598" s="416">
        <v>118</v>
      </c>
      <c r="BY1598" s="416">
        <v>47</v>
      </c>
      <c r="BZ1598" s="416">
        <v>36</v>
      </c>
      <c r="CA1598" s="416">
        <v>7</v>
      </c>
      <c r="CB1598" s="416">
        <v>3</v>
      </c>
      <c r="CC1598" s="416">
        <v>1</v>
      </c>
      <c r="CD1598" s="416">
        <v>998</v>
      </c>
      <c r="CE1598" s="416">
        <v>10</v>
      </c>
      <c r="CF1598" s="416">
        <v>0</v>
      </c>
      <c r="CG1598" s="416">
        <v>0</v>
      </c>
      <c r="CH1598" s="416">
        <v>0</v>
      </c>
      <c r="CI1598" s="416">
        <v>0</v>
      </c>
      <c r="CJ1598" s="416">
        <v>0</v>
      </c>
      <c r="CK1598" s="416">
        <v>0</v>
      </c>
      <c r="CL1598" s="416">
        <v>0</v>
      </c>
      <c r="CM1598" s="416">
        <v>0</v>
      </c>
      <c r="CN1598" s="416">
        <v>0</v>
      </c>
      <c r="CO1598" s="416">
        <v>25</v>
      </c>
      <c r="CP1598" s="416">
        <v>0</v>
      </c>
      <c r="CQ1598" s="416">
        <v>0</v>
      </c>
      <c r="CR1598" s="416">
        <v>0</v>
      </c>
      <c r="CS1598" s="416">
        <v>0</v>
      </c>
      <c r="CT1598" s="416">
        <v>0</v>
      </c>
      <c r="CU1598" s="416">
        <v>0</v>
      </c>
      <c r="CV1598" s="416">
        <v>0</v>
      </c>
      <c r="CW1598" s="416">
        <v>0</v>
      </c>
      <c r="CX1598" s="416">
        <v>0</v>
      </c>
      <c r="CY1598" s="416">
        <v>50</v>
      </c>
      <c r="CZ1598" s="416">
        <v>52</v>
      </c>
      <c r="DA1598" s="416">
        <v>21</v>
      </c>
      <c r="DB1598" s="416">
        <v>12</v>
      </c>
      <c r="DC1598" s="416">
        <v>2</v>
      </c>
      <c r="DD1598" s="416">
        <v>2</v>
      </c>
      <c r="DE1598" s="416">
        <v>3</v>
      </c>
      <c r="DF1598" s="416">
        <v>1</v>
      </c>
      <c r="DG1598" s="416">
        <v>0</v>
      </c>
      <c r="DH1598" s="416">
        <v>93</v>
      </c>
      <c r="DI1598" s="416">
        <v>0</v>
      </c>
      <c r="DJ1598" s="416">
        <v>0</v>
      </c>
      <c r="DK1598" s="416">
        <v>0</v>
      </c>
      <c r="DL1598" s="416">
        <v>0</v>
      </c>
      <c r="DM1598" s="416">
        <v>0</v>
      </c>
      <c r="DN1598" s="416">
        <v>0</v>
      </c>
      <c r="DO1598" s="416">
        <v>0</v>
      </c>
      <c r="DP1598" s="416">
        <v>0</v>
      </c>
      <c r="DQ1598" s="416">
        <v>0</v>
      </c>
      <c r="DR1598" s="416">
        <v>0</v>
      </c>
      <c r="DS1598" s="416">
        <v>52</v>
      </c>
      <c r="DT1598" s="416">
        <v>21</v>
      </c>
      <c r="DU1598" s="416">
        <v>12</v>
      </c>
      <c r="DV1598" s="416">
        <v>2</v>
      </c>
      <c r="DW1598" s="416">
        <v>2</v>
      </c>
      <c r="DX1598" s="416">
        <v>3</v>
      </c>
      <c r="DY1598" s="416">
        <v>1</v>
      </c>
      <c r="DZ1598" s="416">
        <v>0</v>
      </c>
      <c r="EA1598" s="416">
        <v>93</v>
      </c>
      <c r="EB1598" s="416">
        <v>0</v>
      </c>
      <c r="EC1598" s="416">
        <v>0</v>
      </c>
      <c r="ED1598" s="416">
        <v>0</v>
      </c>
      <c r="EE1598" s="416">
        <v>0</v>
      </c>
      <c r="EF1598" s="416">
        <v>0</v>
      </c>
      <c r="EG1598" s="416">
        <v>0</v>
      </c>
      <c r="EH1598" s="416">
        <v>0</v>
      </c>
      <c r="EI1598" s="416">
        <v>0</v>
      </c>
      <c r="EJ1598" s="416">
        <v>0</v>
      </c>
      <c r="EK1598" s="416">
        <v>0</v>
      </c>
      <c r="EL1598" s="416">
        <v>10</v>
      </c>
      <c r="EM1598" s="416">
        <v>0</v>
      </c>
      <c r="EN1598" s="416">
        <v>0</v>
      </c>
      <c r="EO1598" s="416">
        <v>0</v>
      </c>
      <c r="EP1598" s="416">
        <v>0</v>
      </c>
      <c r="EQ1598" s="416">
        <v>0</v>
      </c>
      <c r="ER1598" s="416">
        <v>0</v>
      </c>
      <c r="ES1598" s="416">
        <v>0</v>
      </c>
      <c r="ET1598" s="416">
        <v>0</v>
      </c>
      <c r="EU1598" s="416">
        <v>0</v>
      </c>
      <c r="EV1598" s="416">
        <v>50</v>
      </c>
      <c r="EW1598" s="416">
        <v>0</v>
      </c>
      <c r="EX1598" s="416">
        <v>0</v>
      </c>
      <c r="EY1598" s="416">
        <v>0</v>
      </c>
      <c r="EZ1598" s="416">
        <v>0</v>
      </c>
      <c r="FA1598" s="416">
        <v>0</v>
      </c>
      <c r="FB1598" s="416">
        <v>0</v>
      </c>
      <c r="FC1598" s="416">
        <v>0</v>
      </c>
      <c r="FD1598" s="416">
        <v>0</v>
      </c>
      <c r="FE1598" s="416">
        <v>0</v>
      </c>
      <c r="FF1598" s="416">
        <v>100</v>
      </c>
      <c r="FG1598" s="416">
        <v>0</v>
      </c>
      <c r="FH1598" s="416">
        <v>0</v>
      </c>
      <c r="FI1598" s="416">
        <v>0</v>
      </c>
      <c r="FJ1598" s="416">
        <v>0</v>
      </c>
      <c r="FK1598" s="416">
        <v>0</v>
      </c>
      <c r="FL1598" s="416">
        <v>0</v>
      </c>
      <c r="FM1598" s="416">
        <v>0</v>
      </c>
      <c r="FN1598" s="416">
        <v>0</v>
      </c>
      <c r="FO1598" s="416">
        <v>0</v>
      </c>
      <c r="FP1598" s="416">
        <v>5</v>
      </c>
      <c r="FQ1598" s="416">
        <v>99</v>
      </c>
      <c r="FR1598" s="416">
        <v>162</v>
      </c>
      <c r="FS1598" s="416">
        <v>110</v>
      </c>
      <c r="FT1598" s="416">
        <v>70</v>
      </c>
      <c r="FU1598" s="416">
        <v>36</v>
      </c>
      <c r="FV1598" s="416">
        <v>16</v>
      </c>
      <c r="FW1598" s="416">
        <v>3</v>
      </c>
      <c r="FX1598" s="416">
        <v>0</v>
      </c>
      <c r="FY1598" s="416">
        <v>496</v>
      </c>
      <c r="FZ1598" s="416">
        <v>99</v>
      </c>
      <c r="GA1598" s="416">
        <v>162</v>
      </c>
      <c r="GB1598" s="416">
        <v>110</v>
      </c>
      <c r="GC1598" s="416">
        <v>70</v>
      </c>
      <c r="GD1598" s="416">
        <v>36</v>
      </c>
      <c r="GE1598" s="416">
        <v>16</v>
      </c>
      <c r="GF1598" s="416">
        <v>3</v>
      </c>
      <c r="GG1598" s="416">
        <v>0</v>
      </c>
      <c r="GH1598" s="416">
        <v>496</v>
      </c>
    </row>
    <row r="1599" spans="1:190" x14ac:dyDescent="0.2">
      <c r="A1599" s="150" t="s">
        <v>609</v>
      </c>
      <c r="B1599" s="151" t="s">
        <v>284</v>
      </c>
      <c r="C1599" s="152" t="s">
        <v>279</v>
      </c>
      <c r="D1599" s="404" t="s">
        <v>318</v>
      </c>
      <c r="E1599" s="416">
        <v>0</v>
      </c>
      <c r="F1599" s="416">
        <v>1913</v>
      </c>
      <c r="G1599" s="416">
        <v>464</v>
      </c>
      <c r="H1599" s="416">
        <v>318</v>
      </c>
      <c r="I1599" s="416">
        <v>166</v>
      </c>
      <c r="J1599" s="416">
        <v>60</v>
      </c>
      <c r="K1599" s="416">
        <v>17</v>
      </c>
      <c r="L1599" s="416">
        <v>16</v>
      </c>
      <c r="M1599" s="416">
        <v>4</v>
      </c>
      <c r="N1599" s="416">
        <v>2958</v>
      </c>
      <c r="O1599" s="416">
        <v>10</v>
      </c>
      <c r="P1599" s="416">
        <v>0</v>
      </c>
      <c r="Q1599" s="416">
        <v>0</v>
      </c>
      <c r="R1599" s="416">
        <v>0</v>
      </c>
      <c r="S1599" s="416">
        <v>0</v>
      </c>
      <c r="T1599" s="416">
        <v>0</v>
      </c>
      <c r="U1599" s="416">
        <v>0</v>
      </c>
      <c r="V1599" s="416">
        <v>0</v>
      </c>
      <c r="W1599" s="416">
        <v>0</v>
      </c>
      <c r="X1599" s="416">
        <v>0</v>
      </c>
      <c r="Y1599" s="416">
        <v>25</v>
      </c>
      <c r="Z1599" s="416">
        <v>0</v>
      </c>
      <c r="AA1599" s="416">
        <v>0</v>
      </c>
      <c r="AB1599" s="416">
        <v>0</v>
      </c>
      <c r="AC1599" s="416">
        <v>0</v>
      </c>
      <c r="AD1599" s="416">
        <v>0</v>
      </c>
      <c r="AE1599" s="416">
        <v>0</v>
      </c>
      <c r="AF1599" s="416">
        <v>0</v>
      </c>
      <c r="AG1599" s="416">
        <v>0</v>
      </c>
      <c r="AH1599" s="416">
        <v>0</v>
      </c>
      <c r="AI1599" s="416">
        <v>50</v>
      </c>
      <c r="AJ1599" s="416">
        <v>0</v>
      </c>
      <c r="AK1599" s="416">
        <v>0</v>
      </c>
      <c r="AL1599" s="416">
        <v>0</v>
      </c>
      <c r="AM1599" s="416">
        <v>0</v>
      </c>
      <c r="AN1599" s="416">
        <v>0</v>
      </c>
      <c r="AO1599" s="416">
        <v>0</v>
      </c>
      <c r="AP1599" s="416">
        <v>0</v>
      </c>
      <c r="AQ1599" s="416">
        <v>0</v>
      </c>
      <c r="AR1599" s="416">
        <v>0</v>
      </c>
      <c r="AS1599" s="416">
        <v>100</v>
      </c>
      <c r="AT1599" s="416">
        <v>0</v>
      </c>
      <c r="AU1599" s="416">
        <v>0</v>
      </c>
      <c r="AV1599" s="416">
        <v>0</v>
      </c>
      <c r="AW1599" s="416">
        <v>0</v>
      </c>
      <c r="AX1599" s="416">
        <v>0</v>
      </c>
      <c r="AY1599" s="416">
        <v>0</v>
      </c>
      <c r="AZ1599" s="416">
        <v>0</v>
      </c>
      <c r="BA1599" s="416">
        <v>0</v>
      </c>
      <c r="BB1599" s="416">
        <v>0</v>
      </c>
      <c r="BC1599" s="416">
        <v>0</v>
      </c>
      <c r="BD1599" s="416">
        <v>0</v>
      </c>
      <c r="BE1599" s="416">
        <v>0</v>
      </c>
      <c r="BF1599" s="416">
        <v>0</v>
      </c>
      <c r="BG1599" s="416">
        <v>0</v>
      </c>
      <c r="BH1599" s="416">
        <v>0</v>
      </c>
      <c r="BI1599" s="416">
        <v>0</v>
      </c>
      <c r="BJ1599" s="416">
        <v>0</v>
      </c>
      <c r="BK1599" s="416">
        <v>0</v>
      </c>
      <c r="BL1599" s="416">
        <v>0</v>
      </c>
      <c r="BM1599" s="416">
        <v>0</v>
      </c>
      <c r="BN1599" s="416">
        <v>0</v>
      </c>
      <c r="BO1599" s="416">
        <v>0</v>
      </c>
      <c r="BP1599" s="416">
        <v>0</v>
      </c>
      <c r="BQ1599" s="416">
        <v>0</v>
      </c>
      <c r="BR1599" s="416">
        <v>0</v>
      </c>
      <c r="BS1599" s="416">
        <v>0</v>
      </c>
      <c r="BT1599" s="416">
        <v>0</v>
      </c>
      <c r="BU1599" s="416">
        <v>0</v>
      </c>
      <c r="BV1599" s="416">
        <v>1913</v>
      </c>
      <c r="BW1599" s="416">
        <v>464</v>
      </c>
      <c r="BX1599" s="416">
        <v>318</v>
      </c>
      <c r="BY1599" s="416">
        <v>166</v>
      </c>
      <c r="BZ1599" s="416">
        <v>60</v>
      </c>
      <c r="CA1599" s="416">
        <v>17</v>
      </c>
      <c r="CB1599" s="416">
        <v>16</v>
      </c>
      <c r="CC1599" s="416">
        <v>4</v>
      </c>
      <c r="CD1599" s="416">
        <v>2958</v>
      </c>
      <c r="CE1599" s="416">
        <v>10</v>
      </c>
      <c r="CF1599" s="416">
        <v>0</v>
      </c>
      <c r="CG1599" s="416">
        <v>0</v>
      </c>
      <c r="CH1599" s="416">
        <v>0</v>
      </c>
      <c r="CI1599" s="416">
        <v>0</v>
      </c>
      <c r="CJ1599" s="416">
        <v>0</v>
      </c>
      <c r="CK1599" s="416">
        <v>0</v>
      </c>
      <c r="CL1599" s="416">
        <v>0</v>
      </c>
      <c r="CM1599" s="416">
        <v>0</v>
      </c>
      <c r="CN1599" s="416">
        <v>0</v>
      </c>
      <c r="CO1599" s="416">
        <v>25</v>
      </c>
      <c r="CP1599" s="416">
        <v>0</v>
      </c>
      <c r="CQ1599" s="416">
        <v>0</v>
      </c>
      <c r="CR1599" s="416">
        <v>0</v>
      </c>
      <c r="CS1599" s="416">
        <v>0</v>
      </c>
      <c r="CT1599" s="416">
        <v>0</v>
      </c>
      <c r="CU1599" s="416">
        <v>0</v>
      </c>
      <c r="CV1599" s="416">
        <v>0</v>
      </c>
      <c r="CW1599" s="416">
        <v>0</v>
      </c>
      <c r="CX1599" s="416">
        <v>0</v>
      </c>
      <c r="CY1599" s="416">
        <v>50</v>
      </c>
      <c r="CZ1599" s="416">
        <v>389</v>
      </c>
      <c r="DA1599" s="416">
        <v>62</v>
      </c>
      <c r="DB1599" s="416">
        <v>21</v>
      </c>
      <c r="DC1599" s="416">
        <v>16</v>
      </c>
      <c r="DD1599" s="416">
        <v>6</v>
      </c>
      <c r="DE1599" s="416">
        <v>2</v>
      </c>
      <c r="DF1599" s="416">
        <v>1</v>
      </c>
      <c r="DG1599" s="416">
        <v>2</v>
      </c>
      <c r="DH1599" s="416">
        <v>499</v>
      </c>
      <c r="DI1599" s="416">
        <v>0</v>
      </c>
      <c r="DJ1599" s="416">
        <v>0</v>
      </c>
      <c r="DK1599" s="416">
        <v>0</v>
      </c>
      <c r="DL1599" s="416">
        <v>0</v>
      </c>
      <c r="DM1599" s="416">
        <v>0</v>
      </c>
      <c r="DN1599" s="416">
        <v>0</v>
      </c>
      <c r="DO1599" s="416">
        <v>0</v>
      </c>
      <c r="DP1599" s="416">
        <v>0</v>
      </c>
      <c r="DQ1599" s="416">
        <v>0</v>
      </c>
      <c r="DR1599" s="416">
        <v>0</v>
      </c>
      <c r="DS1599" s="416">
        <v>389</v>
      </c>
      <c r="DT1599" s="416">
        <v>62</v>
      </c>
      <c r="DU1599" s="416">
        <v>21</v>
      </c>
      <c r="DV1599" s="416">
        <v>16</v>
      </c>
      <c r="DW1599" s="416">
        <v>6</v>
      </c>
      <c r="DX1599" s="416">
        <v>2</v>
      </c>
      <c r="DY1599" s="416">
        <v>1</v>
      </c>
      <c r="DZ1599" s="416">
        <v>2</v>
      </c>
      <c r="EA1599" s="416">
        <v>499</v>
      </c>
      <c r="EB1599" s="416">
        <v>0</v>
      </c>
      <c r="EC1599" s="416">
        <v>209</v>
      </c>
      <c r="ED1599" s="416">
        <v>82</v>
      </c>
      <c r="EE1599" s="416">
        <v>54</v>
      </c>
      <c r="EF1599" s="416">
        <v>38</v>
      </c>
      <c r="EG1599" s="416">
        <v>11</v>
      </c>
      <c r="EH1599" s="416">
        <v>9</v>
      </c>
      <c r="EI1599" s="416">
        <v>7</v>
      </c>
      <c r="EJ1599" s="416">
        <v>0</v>
      </c>
      <c r="EK1599" s="416">
        <v>410</v>
      </c>
      <c r="EL1599" s="416">
        <v>10</v>
      </c>
      <c r="EM1599" s="416">
        <v>0</v>
      </c>
      <c r="EN1599" s="416">
        <v>0</v>
      </c>
      <c r="EO1599" s="416">
        <v>0</v>
      </c>
      <c r="EP1599" s="416">
        <v>0</v>
      </c>
      <c r="EQ1599" s="416">
        <v>0</v>
      </c>
      <c r="ER1599" s="416">
        <v>0</v>
      </c>
      <c r="ES1599" s="416">
        <v>0</v>
      </c>
      <c r="ET1599" s="416">
        <v>0</v>
      </c>
      <c r="EU1599" s="416">
        <v>0</v>
      </c>
      <c r="EV1599" s="416">
        <v>50</v>
      </c>
      <c r="EW1599" s="416">
        <v>4</v>
      </c>
      <c r="EX1599" s="416">
        <v>1</v>
      </c>
      <c r="EY1599" s="416">
        <v>1</v>
      </c>
      <c r="EZ1599" s="416">
        <v>1</v>
      </c>
      <c r="FA1599" s="416">
        <v>0</v>
      </c>
      <c r="FB1599" s="416">
        <v>0</v>
      </c>
      <c r="FC1599" s="416">
        <v>0</v>
      </c>
      <c r="FD1599" s="416">
        <v>0</v>
      </c>
      <c r="FE1599" s="416">
        <v>7</v>
      </c>
      <c r="FF1599" s="416">
        <v>100</v>
      </c>
      <c r="FG1599" s="416">
        <v>0</v>
      </c>
      <c r="FH1599" s="416">
        <v>0</v>
      </c>
      <c r="FI1599" s="416">
        <v>0</v>
      </c>
      <c r="FJ1599" s="416">
        <v>0</v>
      </c>
      <c r="FK1599" s="416">
        <v>0</v>
      </c>
      <c r="FL1599" s="416">
        <v>0</v>
      </c>
      <c r="FM1599" s="416">
        <v>0</v>
      </c>
      <c r="FN1599" s="416">
        <v>0</v>
      </c>
      <c r="FO1599" s="416">
        <v>0</v>
      </c>
      <c r="FP1599" s="416">
        <v>0</v>
      </c>
      <c r="FQ1599" s="416">
        <v>0</v>
      </c>
      <c r="FR1599" s="416">
        <v>0</v>
      </c>
      <c r="FS1599" s="416">
        <v>0</v>
      </c>
      <c r="FT1599" s="416">
        <v>0</v>
      </c>
      <c r="FU1599" s="416">
        <v>0</v>
      </c>
      <c r="FV1599" s="416">
        <v>0</v>
      </c>
      <c r="FW1599" s="416">
        <v>0</v>
      </c>
      <c r="FX1599" s="416">
        <v>0</v>
      </c>
      <c r="FY1599" s="416">
        <v>0</v>
      </c>
      <c r="FZ1599" s="416">
        <v>213</v>
      </c>
      <c r="GA1599" s="416">
        <v>83</v>
      </c>
      <c r="GB1599" s="416">
        <v>55</v>
      </c>
      <c r="GC1599" s="416">
        <v>39</v>
      </c>
      <c r="GD1599" s="416">
        <v>11</v>
      </c>
      <c r="GE1599" s="416">
        <v>9</v>
      </c>
      <c r="GF1599" s="416">
        <v>7</v>
      </c>
      <c r="GG1599" s="416">
        <v>0</v>
      </c>
      <c r="GH1599" s="416">
        <v>417</v>
      </c>
    </row>
    <row r="1600" spans="1:190" x14ac:dyDescent="0.2">
      <c r="A1600" s="150" t="s">
        <v>610</v>
      </c>
      <c r="B1600" s="151" t="s">
        <v>276</v>
      </c>
      <c r="C1600" s="152" t="s">
        <v>286</v>
      </c>
      <c r="D1600" s="404" t="s">
        <v>319</v>
      </c>
      <c r="E1600" s="416">
        <v>0</v>
      </c>
      <c r="F1600" s="416">
        <v>322</v>
      </c>
      <c r="G1600" s="416">
        <v>138</v>
      </c>
      <c r="H1600" s="416">
        <v>98</v>
      </c>
      <c r="I1600" s="416">
        <v>59</v>
      </c>
      <c r="J1600" s="416">
        <v>19</v>
      </c>
      <c r="K1600" s="416">
        <v>8</v>
      </c>
      <c r="L1600" s="416">
        <v>2</v>
      </c>
      <c r="M1600" s="416">
        <v>0</v>
      </c>
      <c r="N1600" s="416">
        <v>646</v>
      </c>
      <c r="O1600" s="416">
        <v>10</v>
      </c>
      <c r="P1600" s="416">
        <v>2</v>
      </c>
      <c r="Q1600" s="416">
        <v>0</v>
      </c>
      <c r="R1600" s="416">
        <v>0</v>
      </c>
      <c r="S1600" s="416">
        <v>0</v>
      </c>
      <c r="T1600" s="416">
        <v>0</v>
      </c>
      <c r="U1600" s="416">
        <v>0</v>
      </c>
      <c r="V1600" s="416">
        <v>0</v>
      </c>
      <c r="W1600" s="416">
        <v>0</v>
      </c>
      <c r="X1600" s="416">
        <v>2</v>
      </c>
      <c r="Y1600" s="416">
        <v>25</v>
      </c>
      <c r="Z1600" s="416">
        <v>0</v>
      </c>
      <c r="AA1600" s="416">
        <v>0</v>
      </c>
      <c r="AB1600" s="416">
        <v>0</v>
      </c>
      <c r="AC1600" s="416">
        <v>0</v>
      </c>
      <c r="AD1600" s="416">
        <v>0</v>
      </c>
      <c r="AE1600" s="416">
        <v>0</v>
      </c>
      <c r="AF1600" s="416">
        <v>0</v>
      </c>
      <c r="AG1600" s="416">
        <v>0</v>
      </c>
      <c r="AH1600" s="416">
        <v>0</v>
      </c>
      <c r="AI1600" s="416">
        <v>50</v>
      </c>
      <c r="AJ1600" s="416">
        <v>0</v>
      </c>
      <c r="AK1600" s="416">
        <v>0</v>
      </c>
      <c r="AL1600" s="416">
        <v>0</v>
      </c>
      <c r="AM1600" s="416">
        <v>0</v>
      </c>
      <c r="AN1600" s="416">
        <v>0</v>
      </c>
      <c r="AO1600" s="416">
        <v>0</v>
      </c>
      <c r="AP1600" s="416">
        <v>0</v>
      </c>
      <c r="AQ1600" s="416">
        <v>0</v>
      </c>
      <c r="AR1600" s="416">
        <v>0</v>
      </c>
      <c r="AS1600" s="416">
        <v>100</v>
      </c>
      <c r="AT1600" s="416">
        <v>278</v>
      </c>
      <c r="AU1600" s="416">
        <v>112</v>
      </c>
      <c r="AV1600" s="416">
        <v>58</v>
      </c>
      <c r="AW1600" s="416">
        <v>39</v>
      </c>
      <c r="AX1600" s="416">
        <v>10</v>
      </c>
      <c r="AY1600" s="416">
        <v>4</v>
      </c>
      <c r="AZ1600" s="416">
        <v>1</v>
      </c>
      <c r="BA1600" s="416">
        <v>0</v>
      </c>
      <c r="BB1600" s="416">
        <v>502</v>
      </c>
      <c r="BC1600" s="416">
        <v>0</v>
      </c>
      <c r="BD1600" s="416">
        <v>0</v>
      </c>
      <c r="BE1600" s="416">
        <v>0</v>
      </c>
      <c r="BF1600" s="416">
        <v>0</v>
      </c>
      <c r="BG1600" s="416">
        <v>0</v>
      </c>
      <c r="BH1600" s="416">
        <v>0</v>
      </c>
      <c r="BI1600" s="416">
        <v>0</v>
      </c>
      <c r="BJ1600" s="416">
        <v>0</v>
      </c>
      <c r="BK1600" s="416">
        <v>0</v>
      </c>
      <c r="BL1600" s="416">
        <v>0</v>
      </c>
      <c r="BM1600" s="416">
        <v>280</v>
      </c>
      <c r="BN1600" s="416">
        <v>112</v>
      </c>
      <c r="BO1600" s="416">
        <v>58</v>
      </c>
      <c r="BP1600" s="416">
        <v>39</v>
      </c>
      <c r="BQ1600" s="416">
        <v>10</v>
      </c>
      <c r="BR1600" s="416">
        <v>4</v>
      </c>
      <c r="BS1600" s="416">
        <v>1</v>
      </c>
      <c r="BT1600" s="416">
        <v>0</v>
      </c>
      <c r="BU1600" s="416">
        <v>504</v>
      </c>
      <c r="BV1600" s="416">
        <v>602</v>
      </c>
      <c r="BW1600" s="416">
        <v>250</v>
      </c>
      <c r="BX1600" s="416">
        <v>156</v>
      </c>
      <c r="BY1600" s="416">
        <v>98</v>
      </c>
      <c r="BZ1600" s="416">
        <v>29</v>
      </c>
      <c r="CA1600" s="416">
        <v>12</v>
      </c>
      <c r="CB1600" s="416">
        <v>3</v>
      </c>
      <c r="CC1600" s="416">
        <v>0</v>
      </c>
      <c r="CD1600" s="416">
        <v>1150</v>
      </c>
      <c r="CE1600" s="416">
        <v>10</v>
      </c>
      <c r="CF1600" s="416">
        <v>0</v>
      </c>
      <c r="CG1600" s="416">
        <v>0</v>
      </c>
      <c r="CH1600" s="416">
        <v>0</v>
      </c>
      <c r="CI1600" s="416">
        <v>0</v>
      </c>
      <c r="CJ1600" s="416">
        <v>0</v>
      </c>
      <c r="CK1600" s="416">
        <v>0</v>
      </c>
      <c r="CL1600" s="416">
        <v>0</v>
      </c>
      <c r="CM1600" s="416">
        <v>0</v>
      </c>
      <c r="CN1600" s="416">
        <v>0</v>
      </c>
      <c r="CO1600" s="416">
        <v>25</v>
      </c>
      <c r="CP1600" s="416">
        <v>0</v>
      </c>
      <c r="CQ1600" s="416">
        <v>0</v>
      </c>
      <c r="CR1600" s="416">
        <v>0</v>
      </c>
      <c r="CS1600" s="416">
        <v>0</v>
      </c>
      <c r="CT1600" s="416">
        <v>0</v>
      </c>
      <c r="CU1600" s="416">
        <v>0</v>
      </c>
      <c r="CV1600" s="416">
        <v>0</v>
      </c>
      <c r="CW1600" s="416">
        <v>0</v>
      </c>
      <c r="CX1600" s="416">
        <v>0</v>
      </c>
      <c r="CY1600" s="416">
        <v>50</v>
      </c>
      <c r="CZ1600" s="416">
        <v>72</v>
      </c>
      <c r="DA1600" s="416">
        <v>29</v>
      </c>
      <c r="DB1600" s="416">
        <v>20</v>
      </c>
      <c r="DC1600" s="416">
        <v>5</v>
      </c>
      <c r="DD1600" s="416">
        <v>3</v>
      </c>
      <c r="DE1600" s="416">
        <v>2</v>
      </c>
      <c r="DF1600" s="416">
        <v>0</v>
      </c>
      <c r="DG1600" s="416">
        <v>0</v>
      </c>
      <c r="DH1600" s="416">
        <v>131</v>
      </c>
      <c r="DI1600" s="416">
        <v>0</v>
      </c>
      <c r="DJ1600" s="416">
        <v>0</v>
      </c>
      <c r="DK1600" s="416">
        <v>0</v>
      </c>
      <c r="DL1600" s="416">
        <v>0</v>
      </c>
      <c r="DM1600" s="416">
        <v>0</v>
      </c>
      <c r="DN1600" s="416">
        <v>0</v>
      </c>
      <c r="DO1600" s="416">
        <v>0</v>
      </c>
      <c r="DP1600" s="416">
        <v>0</v>
      </c>
      <c r="DQ1600" s="416">
        <v>0</v>
      </c>
      <c r="DR1600" s="416">
        <v>0</v>
      </c>
      <c r="DS1600" s="416">
        <v>72</v>
      </c>
      <c r="DT1600" s="416">
        <v>29</v>
      </c>
      <c r="DU1600" s="416">
        <v>20</v>
      </c>
      <c r="DV1600" s="416">
        <v>5</v>
      </c>
      <c r="DW1600" s="416">
        <v>3</v>
      </c>
      <c r="DX1600" s="416">
        <v>2</v>
      </c>
      <c r="DY1600" s="416">
        <v>0</v>
      </c>
      <c r="DZ1600" s="416">
        <v>0</v>
      </c>
      <c r="EA1600" s="416">
        <v>131</v>
      </c>
      <c r="EB1600" s="416">
        <v>0</v>
      </c>
      <c r="EC1600" s="416">
        <v>21</v>
      </c>
      <c r="ED1600" s="416">
        <v>8</v>
      </c>
      <c r="EE1600" s="416">
        <v>7</v>
      </c>
      <c r="EF1600" s="416">
        <v>7</v>
      </c>
      <c r="EG1600" s="416">
        <v>4</v>
      </c>
      <c r="EH1600" s="416">
        <v>0</v>
      </c>
      <c r="EI1600" s="416">
        <v>1</v>
      </c>
      <c r="EJ1600" s="416">
        <v>0</v>
      </c>
      <c r="EK1600" s="416">
        <v>48</v>
      </c>
      <c r="EL1600" s="416">
        <v>10</v>
      </c>
      <c r="EM1600" s="416">
        <v>0</v>
      </c>
      <c r="EN1600" s="416">
        <v>0</v>
      </c>
      <c r="EO1600" s="416">
        <v>0</v>
      </c>
      <c r="EP1600" s="416">
        <v>0</v>
      </c>
      <c r="EQ1600" s="416">
        <v>0</v>
      </c>
      <c r="ER1600" s="416">
        <v>0</v>
      </c>
      <c r="ES1600" s="416">
        <v>0</v>
      </c>
      <c r="ET1600" s="416">
        <v>0</v>
      </c>
      <c r="EU1600" s="416">
        <v>0</v>
      </c>
      <c r="EV1600" s="416">
        <v>50</v>
      </c>
      <c r="EW1600" s="416">
        <v>1</v>
      </c>
      <c r="EX1600" s="416">
        <v>0</v>
      </c>
      <c r="EY1600" s="416">
        <v>0</v>
      </c>
      <c r="EZ1600" s="416">
        <v>0</v>
      </c>
      <c r="FA1600" s="416">
        <v>0</v>
      </c>
      <c r="FB1600" s="416">
        <v>0</v>
      </c>
      <c r="FC1600" s="416">
        <v>0</v>
      </c>
      <c r="FD1600" s="416">
        <v>0</v>
      </c>
      <c r="FE1600" s="416">
        <v>1</v>
      </c>
      <c r="FF1600" s="416">
        <v>100</v>
      </c>
      <c r="FG1600" s="416">
        <v>0</v>
      </c>
      <c r="FH1600" s="416">
        <v>0</v>
      </c>
      <c r="FI1600" s="416">
        <v>0</v>
      </c>
      <c r="FJ1600" s="416">
        <v>0</v>
      </c>
      <c r="FK1600" s="416">
        <v>0</v>
      </c>
      <c r="FL1600" s="416">
        <v>0</v>
      </c>
      <c r="FM1600" s="416">
        <v>0</v>
      </c>
      <c r="FN1600" s="416">
        <v>0</v>
      </c>
      <c r="FO1600" s="416">
        <v>0</v>
      </c>
      <c r="FP1600" s="416">
        <v>0</v>
      </c>
      <c r="FQ1600" s="416">
        <v>0</v>
      </c>
      <c r="FR1600" s="416">
        <v>0</v>
      </c>
      <c r="FS1600" s="416">
        <v>0</v>
      </c>
      <c r="FT1600" s="416">
        <v>0</v>
      </c>
      <c r="FU1600" s="416">
        <v>0</v>
      </c>
      <c r="FV1600" s="416">
        <v>0</v>
      </c>
      <c r="FW1600" s="416">
        <v>0</v>
      </c>
      <c r="FX1600" s="416">
        <v>0</v>
      </c>
      <c r="FY1600" s="416">
        <v>0</v>
      </c>
      <c r="FZ1600" s="416">
        <v>22</v>
      </c>
      <c r="GA1600" s="416">
        <v>8</v>
      </c>
      <c r="GB1600" s="416">
        <v>7</v>
      </c>
      <c r="GC1600" s="416">
        <v>7</v>
      </c>
      <c r="GD1600" s="416">
        <v>4</v>
      </c>
      <c r="GE1600" s="416">
        <v>0</v>
      </c>
      <c r="GF1600" s="416">
        <v>1</v>
      </c>
      <c r="GG1600" s="416">
        <v>0</v>
      </c>
      <c r="GH1600" s="416">
        <v>49</v>
      </c>
    </row>
    <row r="1601" spans="1:190" x14ac:dyDescent="0.2">
      <c r="A1601" s="150" t="s">
        <v>611</v>
      </c>
      <c r="B1601" s="151" t="s">
        <v>276</v>
      </c>
      <c r="C1601" s="152" t="s">
        <v>279</v>
      </c>
      <c r="D1601" s="404" t="s">
        <v>320</v>
      </c>
      <c r="E1601" s="416">
        <v>0</v>
      </c>
      <c r="F1601" s="416">
        <v>98</v>
      </c>
      <c r="G1601" s="416">
        <v>75</v>
      </c>
      <c r="H1601" s="416">
        <v>54</v>
      </c>
      <c r="I1601" s="416">
        <v>24</v>
      </c>
      <c r="J1601" s="416">
        <v>13</v>
      </c>
      <c r="K1601" s="416">
        <v>5</v>
      </c>
      <c r="L1601" s="416">
        <v>6</v>
      </c>
      <c r="M1601" s="416">
        <v>0</v>
      </c>
      <c r="N1601" s="416">
        <v>275</v>
      </c>
      <c r="O1601" s="416">
        <v>10</v>
      </c>
      <c r="P1601" s="416">
        <v>0</v>
      </c>
      <c r="Q1601" s="416">
        <v>0</v>
      </c>
      <c r="R1601" s="416">
        <v>0</v>
      </c>
      <c r="S1601" s="416">
        <v>0</v>
      </c>
      <c r="T1601" s="416">
        <v>0</v>
      </c>
      <c r="U1601" s="416">
        <v>0</v>
      </c>
      <c r="V1601" s="416">
        <v>0</v>
      </c>
      <c r="W1601" s="416">
        <v>0</v>
      </c>
      <c r="X1601" s="416">
        <v>0</v>
      </c>
      <c r="Y1601" s="416">
        <v>25</v>
      </c>
      <c r="Z1601" s="416">
        <v>0</v>
      </c>
      <c r="AA1601" s="416">
        <v>0</v>
      </c>
      <c r="AB1601" s="416">
        <v>0</v>
      </c>
      <c r="AC1601" s="416">
        <v>0</v>
      </c>
      <c r="AD1601" s="416">
        <v>0</v>
      </c>
      <c r="AE1601" s="416">
        <v>0</v>
      </c>
      <c r="AF1601" s="416">
        <v>0</v>
      </c>
      <c r="AG1601" s="416">
        <v>0</v>
      </c>
      <c r="AH1601" s="416">
        <v>0</v>
      </c>
      <c r="AI1601" s="416">
        <v>50</v>
      </c>
      <c r="AJ1601" s="416">
        <v>18</v>
      </c>
      <c r="AK1601" s="416">
        <v>10</v>
      </c>
      <c r="AL1601" s="416">
        <v>5</v>
      </c>
      <c r="AM1601" s="416">
        <v>8</v>
      </c>
      <c r="AN1601" s="416">
        <v>2</v>
      </c>
      <c r="AO1601" s="416">
        <v>1</v>
      </c>
      <c r="AP1601" s="416">
        <v>5</v>
      </c>
      <c r="AQ1601" s="416">
        <v>1</v>
      </c>
      <c r="AR1601" s="416">
        <v>50</v>
      </c>
      <c r="AS1601" s="416">
        <v>100</v>
      </c>
      <c r="AT1601" s="416">
        <v>14</v>
      </c>
      <c r="AU1601" s="416">
        <v>8</v>
      </c>
      <c r="AV1601" s="416">
        <v>5</v>
      </c>
      <c r="AW1601" s="416">
        <v>1</v>
      </c>
      <c r="AX1601" s="416">
        <v>2</v>
      </c>
      <c r="AY1601" s="416">
        <v>0</v>
      </c>
      <c r="AZ1601" s="416">
        <v>0</v>
      </c>
      <c r="BA1601" s="416">
        <v>0</v>
      </c>
      <c r="BB1601" s="416">
        <v>30</v>
      </c>
      <c r="BC1601" s="416">
        <v>0</v>
      </c>
      <c r="BD1601" s="416">
        <v>0</v>
      </c>
      <c r="BE1601" s="416">
        <v>0</v>
      </c>
      <c r="BF1601" s="416">
        <v>0</v>
      </c>
      <c r="BG1601" s="416">
        <v>0</v>
      </c>
      <c r="BH1601" s="416">
        <v>0</v>
      </c>
      <c r="BI1601" s="416">
        <v>0</v>
      </c>
      <c r="BJ1601" s="416">
        <v>0</v>
      </c>
      <c r="BK1601" s="416">
        <v>0</v>
      </c>
      <c r="BL1601" s="416">
        <v>0</v>
      </c>
      <c r="BM1601" s="416">
        <v>32</v>
      </c>
      <c r="BN1601" s="416">
        <v>18</v>
      </c>
      <c r="BO1601" s="416">
        <v>10</v>
      </c>
      <c r="BP1601" s="416">
        <v>9</v>
      </c>
      <c r="BQ1601" s="416">
        <v>4</v>
      </c>
      <c r="BR1601" s="416">
        <v>1</v>
      </c>
      <c r="BS1601" s="416">
        <v>5</v>
      </c>
      <c r="BT1601" s="416">
        <v>1</v>
      </c>
      <c r="BU1601" s="416">
        <v>80</v>
      </c>
      <c r="BV1601" s="416">
        <v>130</v>
      </c>
      <c r="BW1601" s="416">
        <v>93</v>
      </c>
      <c r="BX1601" s="416">
        <v>64</v>
      </c>
      <c r="BY1601" s="416">
        <v>33</v>
      </c>
      <c r="BZ1601" s="416">
        <v>17</v>
      </c>
      <c r="CA1601" s="416">
        <v>6</v>
      </c>
      <c r="CB1601" s="416">
        <v>11</v>
      </c>
      <c r="CC1601" s="416">
        <v>1</v>
      </c>
      <c r="CD1601" s="416">
        <v>355</v>
      </c>
      <c r="CE1601" s="416">
        <v>10</v>
      </c>
      <c r="CF1601" s="416">
        <v>0</v>
      </c>
      <c r="CG1601" s="416">
        <v>0</v>
      </c>
      <c r="CH1601" s="416">
        <v>0</v>
      </c>
      <c r="CI1601" s="416">
        <v>0</v>
      </c>
      <c r="CJ1601" s="416">
        <v>0</v>
      </c>
      <c r="CK1601" s="416">
        <v>0</v>
      </c>
      <c r="CL1601" s="416">
        <v>0</v>
      </c>
      <c r="CM1601" s="416">
        <v>0</v>
      </c>
      <c r="CN1601" s="416">
        <v>0</v>
      </c>
      <c r="CO1601" s="416">
        <v>25</v>
      </c>
      <c r="CP1601" s="416">
        <v>0</v>
      </c>
      <c r="CQ1601" s="416">
        <v>0</v>
      </c>
      <c r="CR1601" s="416">
        <v>0</v>
      </c>
      <c r="CS1601" s="416">
        <v>0</v>
      </c>
      <c r="CT1601" s="416">
        <v>0</v>
      </c>
      <c r="CU1601" s="416">
        <v>0</v>
      </c>
      <c r="CV1601" s="416">
        <v>0</v>
      </c>
      <c r="CW1601" s="416">
        <v>0</v>
      </c>
      <c r="CX1601" s="416">
        <v>0</v>
      </c>
      <c r="CY1601" s="416">
        <v>50</v>
      </c>
      <c r="CZ1601" s="416">
        <v>12</v>
      </c>
      <c r="DA1601" s="416">
        <v>7</v>
      </c>
      <c r="DB1601" s="416">
        <v>8</v>
      </c>
      <c r="DC1601" s="416">
        <v>4</v>
      </c>
      <c r="DD1601" s="416">
        <v>2</v>
      </c>
      <c r="DE1601" s="416">
        <v>1</v>
      </c>
      <c r="DF1601" s="416">
        <v>1</v>
      </c>
      <c r="DG1601" s="416">
        <v>0</v>
      </c>
      <c r="DH1601" s="416">
        <v>35</v>
      </c>
      <c r="DI1601" s="416">
        <v>0</v>
      </c>
      <c r="DJ1601" s="416">
        <v>0</v>
      </c>
      <c r="DK1601" s="416">
        <v>0</v>
      </c>
      <c r="DL1601" s="416">
        <v>0</v>
      </c>
      <c r="DM1601" s="416">
        <v>0</v>
      </c>
      <c r="DN1601" s="416">
        <v>0</v>
      </c>
      <c r="DO1601" s="416">
        <v>0</v>
      </c>
      <c r="DP1601" s="416">
        <v>0</v>
      </c>
      <c r="DQ1601" s="416">
        <v>0</v>
      </c>
      <c r="DR1601" s="416">
        <v>0</v>
      </c>
      <c r="DS1601" s="416">
        <v>12</v>
      </c>
      <c r="DT1601" s="416">
        <v>7</v>
      </c>
      <c r="DU1601" s="416">
        <v>8</v>
      </c>
      <c r="DV1601" s="416">
        <v>4</v>
      </c>
      <c r="DW1601" s="416">
        <v>2</v>
      </c>
      <c r="DX1601" s="416">
        <v>1</v>
      </c>
      <c r="DY1601" s="416">
        <v>1</v>
      </c>
      <c r="DZ1601" s="416">
        <v>0</v>
      </c>
      <c r="EA1601" s="416">
        <v>35</v>
      </c>
      <c r="EB1601" s="416">
        <v>0</v>
      </c>
      <c r="EC1601" s="416">
        <v>11</v>
      </c>
      <c r="ED1601" s="416">
        <v>20</v>
      </c>
      <c r="EE1601" s="416">
        <v>13</v>
      </c>
      <c r="EF1601" s="416">
        <v>10</v>
      </c>
      <c r="EG1601" s="416">
        <v>3</v>
      </c>
      <c r="EH1601" s="416">
        <v>1</v>
      </c>
      <c r="EI1601" s="416">
        <v>1</v>
      </c>
      <c r="EJ1601" s="416">
        <v>0</v>
      </c>
      <c r="EK1601" s="416">
        <v>59</v>
      </c>
      <c r="EL1601" s="416">
        <v>10</v>
      </c>
      <c r="EM1601" s="416">
        <v>0</v>
      </c>
      <c r="EN1601" s="416">
        <v>0</v>
      </c>
      <c r="EO1601" s="416">
        <v>0</v>
      </c>
      <c r="EP1601" s="416">
        <v>0</v>
      </c>
      <c r="EQ1601" s="416">
        <v>0</v>
      </c>
      <c r="ER1601" s="416">
        <v>0</v>
      </c>
      <c r="ES1601" s="416">
        <v>0</v>
      </c>
      <c r="ET1601" s="416">
        <v>0</v>
      </c>
      <c r="EU1601" s="416">
        <v>0</v>
      </c>
      <c r="EV1601" s="416">
        <v>50</v>
      </c>
      <c r="EW1601" s="416">
        <v>0</v>
      </c>
      <c r="EX1601" s="416">
        <v>0</v>
      </c>
      <c r="EY1601" s="416">
        <v>0</v>
      </c>
      <c r="EZ1601" s="416">
        <v>0</v>
      </c>
      <c r="FA1601" s="416">
        <v>0</v>
      </c>
      <c r="FB1601" s="416">
        <v>0</v>
      </c>
      <c r="FC1601" s="416">
        <v>0</v>
      </c>
      <c r="FD1601" s="416">
        <v>0</v>
      </c>
      <c r="FE1601" s="416">
        <v>0</v>
      </c>
      <c r="FF1601" s="416">
        <v>100</v>
      </c>
      <c r="FG1601" s="416">
        <v>0</v>
      </c>
      <c r="FH1601" s="416">
        <v>0</v>
      </c>
      <c r="FI1601" s="416">
        <v>0</v>
      </c>
      <c r="FJ1601" s="416">
        <v>0</v>
      </c>
      <c r="FK1601" s="416">
        <v>0</v>
      </c>
      <c r="FL1601" s="416">
        <v>0</v>
      </c>
      <c r="FM1601" s="416">
        <v>0</v>
      </c>
      <c r="FN1601" s="416">
        <v>0</v>
      </c>
      <c r="FO1601" s="416">
        <v>0</v>
      </c>
      <c r="FP1601" s="416">
        <v>0</v>
      </c>
      <c r="FQ1601" s="416">
        <v>0</v>
      </c>
      <c r="FR1601" s="416">
        <v>0</v>
      </c>
      <c r="FS1601" s="416">
        <v>0</v>
      </c>
      <c r="FT1601" s="416">
        <v>0</v>
      </c>
      <c r="FU1601" s="416">
        <v>0</v>
      </c>
      <c r="FV1601" s="416">
        <v>0</v>
      </c>
      <c r="FW1601" s="416">
        <v>0</v>
      </c>
      <c r="FX1601" s="416">
        <v>0</v>
      </c>
      <c r="FY1601" s="416">
        <v>0</v>
      </c>
      <c r="FZ1601" s="416">
        <v>11</v>
      </c>
      <c r="GA1601" s="416">
        <v>20</v>
      </c>
      <c r="GB1601" s="416">
        <v>13</v>
      </c>
      <c r="GC1601" s="416">
        <v>10</v>
      </c>
      <c r="GD1601" s="416">
        <v>3</v>
      </c>
      <c r="GE1601" s="416">
        <v>1</v>
      </c>
      <c r="GF1601" s="416">
        <v>1</v>
      </c>
      <c r="GG1601" s="416">
        <v>0</v>
      </c>
      <c r="GH1601" s="416">
        <v>59</v>
      </c>
    </row>
    <row r="1602" spans="1:190" x14ac:dyDescent="0.2">
      <c r="A1602" s="150" t="s">
        <v>613</v>
      </c>
      <c r="B1602" s="151" t="s">
        <v>282</v>
      </c>
      <c r="C1602" s="152" t="s">
        <v>278</v>
      </c>
      <c r="D1602" s="404" t="s">
        <v>612</v>
      </c>
      <c r="E1602" s="416">
        <v>0</v>
      </c>
      <c r="F1602" s="416">
        <v>506</v>
      </c>
      <c r="G1602" s="416">
        <v>100</v>
      </c>
      <c r="H1602" s="416">
        <v>109</v>
      </c>
      <c r="I1602" s="416">
        <v>32</v>
      </c>
      <c r="J1602" s="416">
        <v>14</v>
      </c>
      <c r="K1602" s="416">
        <v>10</v>
      </c>
      <c r="L1602" s="416">
        <v>5</v>
      </c>
      <c r="M1602" s="416">
        <v>1</v>
      </c>
      <c r="N1602" s="416">
        <v>777</v>
      </c>
      <c r="O1602" s="416">
        <v>10</v>
      </c>
      <c r="P1602" s="416">
        <v>0</v>
      </c>
      <c r="Q1602" s="416">
        <v>0</v>
      </c>
      <c r="R1602" s="416">
        <v>0</v>
      </c>
      <c r="S1602" s="416">
        <v>0</v>
      </c>
      <c r="T1602" s="416">
        <v>0</v>
      </c>
      <c r="U1602" s="416">
        <v>0</v>
      </c>
      <c r="V1602" s="416">
        <v>0</v>
      </c>
      <c r="W1602" s="416">
        <v>0</v>
      </c>
      <c r="X1602" s="416">
        <v>0</v>
      </c>
      <c r="Y1602" s="416">
        <v>25</v>
      </c>
      <c r="Z1602" s="416">
        <v>529</v>
      </c>
      <c r="AA1602" s="416">
        <v>136</v>
      </c>
      <c r="AB1602" s="416">
        <v>81</v>
      </c>
      <c r="AC1602" s="416">
        <v>27</v>
      </c>
      <c r="AD1602" s="416">
        <v>14</v>
      </c>
      <c r="AE1602" s="416">
        <v>7</v>
      </c>
      <c r="AF1602" s="416">
        <v>1</v>
      </c>
      <c r="AG1602" s="416">
        <v>0</v>
      </c>
      <c r="AH1602" s="416">
        <v>795</v>
      </c>
      <c r="AI1602" s="416">
        <v>50</v>
      </c>
      <c r="AJ1602" s="416">
        <v>30</v>
      </c>
      <c r="AK1602" s="416">
        <v>7</v>
      </c>
      <c r="AL1602" s="416">
        <v>11</v>
      </c>
      <c r="AM1602" s="416">
        <v>7</v>
      </c>
      <c r="AN1602" s="416">
        <v>5</v>
      </c>
      <c r="AO1602" s="416">
        <v>3</v>
      </c>
      <c r="AP1602" s="416">
        <v>3</v>
      </c>
      <c r="AQ1602" s="416">
        <v>0</v>
      </c>
      <c r="AR1602" s="416">
        <v>66</v>
      </c>
      <c r="AS1602" s="416">
        <v>100</v>
      </c>
      <c r="AT1602" s="416">
        <v>170</v>
      </c>
      <c r="AU1602" s="416">
        <v>36</v>
      </c>
      <c r="AV1602" s="416">
        <v>28</v>
      </c>
      <c r="AW1602" s="416">
        <v>15</v>
      </c>
      <c r="AX1602" s="416">
        <v>4</v>
      </c>
      <c r="AY1602" s="416">
        <v>2</v>
      </c>
      <c r="AZ1602" s="416">
        <v>0</v>
      </c>
      <c r="BA1602" s="416">
        <v>0</v>
      </c>
      <c r="BB1602" s="416">
        <v>255</v>
      </c>
      <c r="BC1602" s="416">
        <v>0</v>
      </c>
      <c r="BD1602" s="416">
        <v>0</v>
      </c>
      <c r="BE1602" s="416">
        <v>0</v>
      </c>
      <c r="BF1602" s="416">
        <v>0</v>
      </c>
      <c r="BG1602" s="416">
        <v>0</v>
      </c>
      <c r="BH1602" s="416">
        <v>0</v>
      </c>
      <c r="BI1602" s="416">
        <v>0</v>
      </c>
      <c r="BJ1602" s="416">
        <v>0</v>
      </c>
      <c r="BK1602" s="416">
        <v>0</v>
      </c>
      <c r="BL1602" s="416">
        <v>0</v>
      </c>
      <c r="BM1602" s="416">
        <v>729</v>
      </c>
      <c r="BN1602" s="416">
        <v>179</v>
      </c>
      <c r="BO1602" s="416">
        <v>120</v>
      </c>
      <c r="BP1602" s="416">
        <v>49</v>
      </c>
      <c r="BQ1602" s="416">
        <v>23</v>
      </c>
      <c r="BR1602" s="416">
        <v>12</v>
      </c>
      <c r="BS1602" s="416">
        <v>4</v>
      </c>
      <c r="BT1602" s="416">
        <v>0</v>
      </c>
      <c r="BU1602" s="416">
        <v>1116</v>
      </c>
      <c r="BV1602" s="416">
        <v>1235</v>
      </c>
      <c r="BW1602" s="416">
        <v>279</v>
      </c>
      <c r="BX1602" s="416">
        <v>229</v>
      </c>
      <c r="BY1602" s="416">
        <v>81</v>
      </c>
      <c r="BZ1602" s="416">
        <v>37</v>
      </c>
      <c r="CA1602" s="416">
        <v>22</v>
      </c>
      <c r="CB1602" s="416">
        <v>9</v>
      </c>
      <c r="CC1602" s="416">
        <v>1</v>
      </c>
      <c r="CD1602" s="416">
        <v>1893</v>
      </c>
      <c r="CE1602" s="416">
        <v>10</v>
      </c>
      <c r="CF1602" s="416">
        <v>0</v>
      </c>
      <c r="CG1602" s="416">
        <v>0</v>
      </c>
      <c r="CH1602" s="416">
        <v>0</v>
      </c>
      <c r="CI1602" s="416">
        <v>0</v>
      </c>
      <c r="CJ1602" s="416">
        <v>0</v>
      </c>
      <c r="CK1602" s="416">
        <v>0</v>
      </c>
      <c r="CL1602" s="416">
        <v>0</v>
      </c>
      <c r="CM1602" s="416">
        <v>0</v>
      </c>
      <c r="CN1602" s="416">
        <v>0</v>
      </c>
      <c r="CO1602" s="416">
        <v>25</v>
      </c>
      <c r="CP1602" s="416">
        <v>0</v>
      </c>
      <c r="CQ1602" s="416">
        <v>0</v>
      </c>
      <c r="CR1602" s="416">
        <v>0</v>
      </c>
      <c r="CS1602" s="416">
        <v>0</v>
      </c>
      <c r="CT1602" s="416">
        <v>0</v>
      </c>
      <c r="CU1602" s="416">
        <v>0</v>
      </c>
      <c r="CV1602" s="416">
        <v>0</v>
      </c>
      <c r="CW1602" s="416">
        <v>0</v>
      </c>
      <c r="CX1602" s="416">
        <v>0</v>
      </c>
      <c r="CY1602" s="416">
        <v>50</v>
      </c>
      <c r="CZ1602" s="416">
        <v>252</v>
      </c>
      <c r="DA1602" s="416">
        <v>49</v>
      </c>
      <c r="DB1602" s="416">
        <v>33</v>
      </c>
      <c r="DC1602" s="416">
        <v>15</v>
      </c>
      <c r="DD1602" s="416">
        <v>10</v>
      </c>
      <c r="DE1602" s="416">
        <v>5</v>
      </c>
      <c r="DF1602" s="416">
        <v>6</v>
      </c>
      <c r="DG1602" s="416">
        <v>0</v>
      </c>
      <c r="DH1602" s="416">
        <v>370</v>
      </c>
      <c r="DI1602" s="416">
        <v>0</v>
      </c>
      <c r="DJ1602" s="416">
        <v>0</v>
      </c>
      <c r="DK1602" s="416">
        <v>0</v>
      </c>
      <c r="DL1602" s="416">
        <v>0</v>
      </c>
      <c r="DM1602" s="416">
        <v>0</v>
      </c>
      <c r="DN1602" s="416">
        <v>0</v>
      </c>
      <c r="DO1602" s="416">
        <v>0</v>
      </c>
      <c r="DP1602" s="416">
        <v>0</v>
      </c>
      <c r="DQ1602" s="416">
        <v>0</v>
      </c>
      <c r="DR1602" s="416">
        <v>0</v>
      </c>
      <c r="DS1602" s="416">
        <v>252</v>
      </c>
      <c r="DT1602" s="416">
        <v>49</v>
      </c>
      <c r="DU1602" s="416">
        <v>33</v>
      </c>
      <c r="DV1602" s="416">
        <v>15</v>
      </c>
      <c r="DW1602" s="416">
        <v>10</v>
      </c>
      <c r="DX1602" s="416">
        <v>5</v>
      </c>
      <c r="DY1602" s="416">
        <v>6</v>
      </c>
      <c r="DZ1602" s="416">
        <v>0</v>
      </c>
      <c r="EA1602" s="416">
        <v>370</v>
      </c>
      <c r="EB1602" s="416">
        <v>0</v>
      </c>
      <c r="EC1602" s="416">
        <v>81</v>
      </c>
      <c r="ED1602" s="416">
        <v>25</v>
      </c>
      <c r="EE1602" s="416">
        <v>35</v>
      </c>
      <c r="EF1602" s="416">
        <v>15</v>
      </c>
      <c r="EG1602" s="416">
        <v>6</v>
      </c>
      <c r="EH1602" s="416">
        <v>7</v>
      </c>
      <c r="EI1602" s="416">
        <v>1</v>
      </c>
      <c r="EJ1602" s="416">
        <v>2</v>
      </c>
      <c r="EK1602" s="416">
        <v>172</v>
      </c>
      <c r="EL1602" s="416">
        <v>10</v>
      </c>
      <c r="EM1602" s="416">
        <v>0</v>
      </c>
      <c r="EN1602" s="416">
        <v>0</v>
      </c>
      <c r="EO1602" s="416">
        <v>0</v>
      </c>
      <c r="EP1602" s="416">
        <v>0</v>
      </c>
      <c r="EQ1602" s="416">
        <v>0</v>
      </c>
      <c r="ER1602" s="416">
        <v>0</v>
      </c>
      <c r="ES1602" s="416">
        <v>0</v>
      </c>
      <c r="ET1602" s="416">
        <v>0</v>
      </c>
      <c r="EU1602" s="416">
        <v>0</v>
      </c>
      <c r="EV1602" s="416">
        <v>50</v>
      </c>
      <c r="EW1602" s="416">
        <v>2</v>
      </c>
      <c r="EX1602" s="416">
        <v>0</v>
      </c>
      <c r="EY1602" s="416">
        <v>1</v>
      </c>
      <c r="EZ1602" s="416">
        <v>1</v>
      </c>
      <c r="FA1602" s="416">
        <v>0</v>
      </c>
      <c r="FB1602" s="416">
        <v>0</v>
      </c>
      <c r="FC1602" s="416">
        <v>0</v>
      </c>
      <c r="FD1602" s="416">
        <v>0</v>
      </c>
      <c r="FE1602" s="416">
        <v>4</v>
      </c>
      <c r="FF1602" s="416">
        <v>100</v>
      </c>
      <c r="FG1602" s="416">
        <v>0</v>
      </c>
      <c r="FH1602" s="416">
        <v>0</v>
      </c>
      <c r="FI1602" s="416">
        <v>0</v>
      </c>
      <c r="FJ1602" s="416">
        <v>0</v>
      </c>
      <c r="FK1602" s="416">
        <v>0</v>
      </c>
      <c r="FL1602" s="416">
        <v>0</v>
      </c>
      <c r="FM1602" s="416">
        <v>0</v>
      </c>
      <c r="FN1602" s="416">
        <v>0</v>
      </c>
      <c r="FO1602" s="416">
        <v>0</v>
      </c>
      <c r="FP1602" s="416">
        <v>0</v>
      </c>
      <c r="FQ1602" s="416">
        <v>0</v>
      </c>
      <c r="FR1602" s="416">
        <v>0</v>
      </c>
      <c r="FS1602" s="416">
        <v>0</v>
      </c>
      <c r="FT1602" s="416">
        <v>0</v>
      </c>
      <c r="FU1602" s="416">
        <v>0</v>
      </c>
      <c r="FV1602" s="416">
        <v>0</v>
      </c>
      <c r="FW1602" s="416">
        <v>0</v>
      </c>
      <c r="FX1602" s="416">
        <v>0</v>
      </c>
      <c r="FY1602" s="416">
        <v>0</v>
      </c>
      <c r="FZ1602" s="416">
        <v>83</v>
      </c>
      <c r="GA1602" s="416">
        <v>25</v>
      </c>
      <c r="GB1602" s="416">
        <v>36</v>
      </c>
      <c r="GC1602" s="416">
        <v>16</v>
      </c>
      <c r="GD1602" s="416">
        <v>6</v>
      </c>
      <c r="GE1602" s="416">
        <v>7</v>
      </c>
      <c r="GF1602" s="416">
        <v>1</v>
      </c>
      <c r="GG1602" s="416">
        <v>2</v>
      </c>
      <c r="GH1602" s="416">
        <v>176</v>
      </c>
    </row>
    <row r="1603" spans="1:190" x14ac:dyDescent="0.2">
      <c r="A1603" s="150" t="s">
        <v>615</v>
      </c>
      <c r="B1603" s="151" t="s">
        <v>276</v>
      </c>
      <c r="C1603" s="152" t="s">
        <v>277</v>
      </c>
      <c r="D1603" s="404" t="s">
        <v>614</v>
      </c>
      <c r="E1603" s="416">
        <v>0</v>
      </c>
      <c r="F1603" s="416">
        <v>12</v>
      </c>
      <c r="G1603" s="416">
        <v>57</v>
      </c>
      <c r="H1603" s="416">
        <v>86</v>
      </c>
      <c r="I1603" s="416">
        <v>134</v>
      </c>
      <c r="J1603" s="416">
        <v>52</v>
      </c>
      <c r="K1603" s="416">
        <v>37</v>
      </c>
      <c r="L1603" s="416">
        <v>39</v>
      </c>
      <c r="M1603" s="416">
        <v>5</v>
      </c>
      <c r="N1603" s="416">
        <v>422</v>
      </c>
      <c r="O1603" s="416">
        <v>10</v>
      </c>
      <c r="P1603" s="416">
        <v>0</v>
      </c>
      <c r="Q1603" s="416">
        <v>0</v>
      </c>
      <c r="R1603" s="416">
        <v>0</v>
      </c>
      <c r="S1603" s="416">
        <v>0</v>
      </c>
      <c r="T1603" s="416">
        <v>0</v>
      </c>
      <c r="U1603" s="416">
        <v>0</v>
      </c>
      <c r="V1603" s="416">
        <v>0</v>
      </c>
      <c r="W1603" s="416">
        <v>0</v>
      </c>
      <c r="X1603" s="416">
        <v>0</v>
      </c>
      <c r="Y1603" s="416">
        <v>25</v>
      </c>
      <c r="Z1603" s="416">
        <v>1</v>
      </c>
      <c r="AA1603" s="416">
        <v>1</v>
      </c>
      <c r="AB1603" s="416">
        <v>17</v>
      </c>
      <c r="AC1603" s="416">
        <v>26</v>
      </c>
      <c r="AD1603" s="416">
        <v>12</v>
      </c>
      <c r="AE1603" s="416">
        <v>9</v>
      </c>
      <c r="AF1603" s="416">
        <v>11</v>
      </c>
      <c r="AG1603" s="416">
        <v>0</v>
      </c>
      <c r="AH1603" s="416">
        <v>77</v>
      </c>
      <c r="AI1603" s="416">
        <v>50</v>
      </c>
      <c r="AJ1603" s="416">
        <v>0</v>
      </c>
      <c r="AK1603" s="416">
        <v>0</v>
      </c>
      <c r="AL1603" s="416">
        <v>0</v>
      </c>
      <c r="AM1603" s="416">
        <v>0</v>
      </c>
      <c r="AN1603" s="416">
        <v>0</v>
      </c>
      <c r="AO1603" s="416">
        <v>0</v>
      </c>
      <c r="AP1603" s="416">
        <v>0</v>
      </c>
      <c r="AQ1603" s="416">
        <v>0</v>
      </c>
      <c r="AR1603" s="416">
        <v>0</v>
      </c>
      <c r="AS1603" s="416">
        <v>100</v>
      </c>
      <c r="AT1603" s="416">
        <v>3</v>
      </c>
      <c r="AU1603" s="416">
        <v>24</v>
      </c>
      <c r="AV1603" s="416">
        <v>34</v>
      </c>
      <c r="AW1603" s="416">
        <v>20</v>
      </c>
      <c r="AX1603" s="416">
        <v>12</v>
      </c>
      <c r="AY1603" s="416">
        <v>2</v>
      </c>
      <c r="AZ1603" s="416">
        <v>0</v>
      </c>
      <c r="BA1603" s="416">
        <v>0</v>
      </c>
      <c r="BB1603" s="416">
        <v>95</v>
      </c>
      <c r="BC1603" s="416">
        <v>0</v>
      </c>
      <c r="BD1603" s="416">
        <v>0</v>
      </c>
      <c r="BE1603" s="416">
        <v>0</v>
      </c>
      <c r="BF1603" s="416">
        <v>0</v>
      </c>
      <c r="BG1603" s="416">
        <v>0</v>
      </c>
      <c r="BH1603" s="416">
        <v>0</v>
      </c>
      <c r="BI1603" s="416">
        <v>0</v>
      </c>
      <c r="BJ1603" s="416">
        <v>0</v>
      </c>
      <c r="BK1603" s="416">
        <v>0</v>
      </c>
      <c r="BL1603" s="416">
        <v>0</v>
      </c>
      <c r="BM1603" s="416">
        <v>4</v>
      </c>
      <c r="BN1603" s="416">
        <v>25</v>
      </c>
      <c r="BO1603" s="416">
        <v>51</v>
      </c>
      <c r="BP1603" s="416">
        <v>46</v>
      </c>
      <c r="BQ1603" s="416">
        <v>24</v>
      </c>
      <c r="BR1603" s="416">
        <v>11</v>
      </c>
      <c r="BS1603" s="416">
        <v>11</v>
      </c>
      <c r="BT1603" s="416">
        <v>0</v>
      </c>
      <c r="BU1603" s="416">
        <v>172</v>
      </c>
      <c r="BV1603" s="416">
        <v>16</v>
      </c>
      <c r="BW1603" s="416">
        <v>82</v>
      </c>
      <c r="BX1603" s="416">
        <v>137</v>
      </c>
      <c r="BY1603" s="416">
        <v>180</v>
      </c>
      <c r="BZ1603" s="416">
        <v>76</v>
      </c>
      <c r="CA1603" s="416">
        <v>48</v>
      </c>
      <c r="CB1603" s="416">
        <v>50</v>
      </c>
      <c r="CC1603" s="416">
        <v>5</v>
      </c>
      <c r="CD1603" s="416">
        <v>594</v>
      </c>
      <c r="CE1603" s="416">
        <v>10</v>
      </c>
      <c r="CF1603" s="416">
        <v>0</v>
      </c>
      <c r="CG1603" s="416">
        <v>0</v>
      </c>
      <c r="CH1603" s="416">
        <v>0</v>
      </c>
      <c r="CI1603" s="416">
        <v>0</v>
      </c>
      <c r="CJ1603" s="416">
        <v>0</v>
      </c>
      <c r="CK1603" s="416">
        <v>0</v>
      </c>
      <c r="CL1603" s="416">
        <v>0</v>
      </c>
      <c r="CM1603" s="416">
        <v>0</v>
      </c>
      <c r="CN1603" s="416">
        <v>0</v>
      </c>
      <c r="CO1603" s="416">
        <v>25</v>
      </c>
      <c r="CP1603" s="416">
        <v>0</v>
      </c>
      <c r="CQ1603" s="416">
        <v>0</v>
      </c>
      <c r="CR1603" s="416">
        <v>0</v>
      </c>
      <c r="CS1603" s="416">
        <v>0</v>
      </c>
      <c r="CT1603" s="416">
        <v>0</v>
      </c>
      <c r="CU1603" s="416">
        <v>0</v>
      </c>
      <c r="CV1603" s="416">
        <v>0</v>
      </c>
      <c r="CW1603" s="416">
        <v>0</v>
      </c>
      <c r="CX1603" s="416">
        <v>0</v>
      </c>
      <c r="CY1603" s="416">
        <v>50</v>
      </c>
      <c r="CZ1603" s="416">
        <v>5</v>
      </c>
      <c r="DA1603" s="416">
        <v>17</v>
      </c>
      <c r="DB1603" s="416">
        <v>18</v>
      </c>
      <c r="DC1603" s="416">
        <v>18</v>
      </c>
      <c r="DD1603" s="416">
        <v>6</v>
      </c>
      <c r="DE1603" s="416">
        <v>3</v>
      </c>
      <c r="DF1603" s="416">
        <v>7</v>
      </c>
      <c r="DG1603" s="416">
        <v>4</v>
      </c>
      <c r="DH1603" s="416">
        <v>78</v>
      </c>
      <c r="DI1603" s="416">
        <v>0</v>
      </c>
      <c r="DJ1603" s="416">
        <v>0</v>
      </c>
      <c r="DK1603" s="416">
        <v>0</v>
      </c>
      <c r="DL1603" s="416">
        <v>0</v>
      </c>
      <c r="DM1603" s="416">
        <v>0</v>
      </c>
      <c r="DN1603" s="416">
        <v>0</v>
      </c>
      <c r="DO1603" s="416">
        <v>0</v>
      </c>
      <c r="DP1603" s="416">
        <v>0</v>
      </c>
      <c r="DQ1603" s="416">
        <v>0</v>
      </c>
      <c r="DR1603" s="416">
        <v>0</v>
      </c>
      <c r="DS1603" s="416">
        <v>5</v>
      </c>
      <c r="DT1603" s="416">
        <v>17</v>
      </c>
      <c r="DU1603" s="416">
        <v>18</v>
      </c>
      <c r="DV1603" s="416">
        <v>18</v>
      </c>
      <c r="DW1603" s="416">
        <v>6</v>
      </c>
      <c r="DX1603" s="416">
        <v>3</v>
      </c>
      <c r="DY1603" s="416">
        <v>7</v>
      </c>
      <c r="DZ1603" s="416">
        <v>4</v>
      </c>
      <c r="EA1603" s="416">
        <v>78</v>
      </c>
      <c r="EB1603" s="416">
        <v>0</v>
      </c>
      <c r="EC1603" s="416">
        <v>49</v>
      </c>
      <c r="ED1603" s="416">
        <v>194</v>
      </c>
      <c r="EE1603" s="416">
        <v>245</v>
      </c>
      <c r="EF1603" s="416">
        <v>294</v>
      </c>
      <c r="EG1603" s="416">
        <v>207</v>
      </c>
      <c r="EH1603" s="416">
        <v>72</v>
      </c>
      <c r="EI1603" s="416">
        <v>48</v>
      </c>
      <c r="EJ1603" s="416">
        <v>12</v>
      </c>
      <c r="EK1603" s="416">
        <v>1121</v>
      </c>
      <c r="EL1603" s="416">
        <v>10</v>
      </c>
      <c r="EM1603" s="416">
        <v>0</v>
      </c>
      <c r="EN1603" s="416">
        <v>0</v>
      </c>
      <c r="EO1603" s="416">
        <v>0</v>
      </c>
      <c r="EP1603" s="416">
        <v>0</v>
      </c>
      <c r="EQ1603" s="416">
        <v>0</v>
      </c>
      <c r="ER1603" s="416">
        <v>0</v>
      </c>
      <c r="ES1603" s="416">
        <v>0</v>
      </c>
      <c r="ET1603" s="416">
        <v>0</v>
      </c>
      <c r="EU1603" s="416">
        <v>0</v>
      </c>
      <c r="EV1603" s="416">
        <v>50</v>
      </c>
      <c r="EW1603" s="416">
        <v>1</v>
      </c>
      <c r="EX1603" s="416">
        <v>4</v>
      </c>
      <c r="EY1603" s="416">
        <v>9</v>
      </c>
      <c r="EZ1603" s="416">
        <v>10</v>
      </c>
      <c r="FA1603" s="416">
        <v>7</v>
      </c>
      <c r="FB1603" s="416">
        <v>1</v>
      </c>
      <c r="FC1603" s="416">
        <v>4</v>
      </c>
      <c r="FD1603" s="416">
        <v>2</v>
      </c>
      <c r="FE1603" s="416">
        <v>38</v>
      </c>
      <c r="FF1603" s="416">
        <v>100</v>
      </c>
      <c r="FG1603" s="416">
        <v>0</v>
      </c>
      <c r="FH1603" s="416">
        <v>0</v>
      </c>
      <c r="FI1603" s="416">
        <v>0</v>
      </c>
      <c r="FJ1603" s="416">
        <v>0</v>
      </c>
      <c r="FK1603" s="416">
        <v>0</v>
      </c>
      <c r="FL1603" s="416">
        <v>0</v>
      </c>
      <c r="FM1603" s="416">
        <v>0</v>
      </c>
      <c r="FN1603" s="416">
        <v>0</v>
      </c>
      <c r="FO1603" s="416">
        <v>0</v>
      </c>
      <c r="FP1603" s="416">
        <v>0</v>
      </c>
      <c r="FQ1603" s="416">
        <v>0</v>
      </c>
      <c r="FR1603" s="416">
        <v>0</v>
      </c>
      <c r="FS1603" s="416">
        <v>0</v>
      </c>
      <c r="FT1603" s="416">
        <v>0</v>
      </c>
      <c r="FU1603" s="416">
        <v>0</v>
      </c>
      <c r="FV1603" s="416">
        <v>0</v>
      </c>
      <c r="FW1603" s="416">
        <v>0</v>
      </c>
      <c r="FX1603" s="416">
        <v>0</v>
      </c>
      <c r="FY1603" s="416">
        <v>0</v>
      </c>
      <c r="FZ1603" s="416">
        <v>50</v>
      </c>
      <c r="GA1603" s="416">
        <v>198</v>
      </c>
      <c r="GB1603" s="416">
        <v>254</v>
      </c>
      <c r="GC1603" s="416">
        <v>304</v>
      </c>
      <c r="GD1603" s="416">
        <v>214</v>
      </c>
      <c r="GE1603" s="416">
        <v>73</v>
      </c>
      <c r="GF1603" s="416">
        <v>52</v>
      </c>
      <c r="GG1603" s="416">
        <v>14</v>
      </c>
      <c r="GH1603" s="416">
        <v>1159</v>
      </c>
    </row>
    <row r="1604" spans="1:190" x14ac:dyDescent="0.2">
      <c r="A1604" s="150" t="s">
        <v>617</v>
      </c>
      <c r="B1604" s="151" t="s">
        <v>276</v>
      </c>
      <c r="C1604" s="152" t="s">
        <v>278</v>
      </c>
      <c r="D1604" s="404" t="s">
        <v>616</v>
      </c>
      <c r="E1604" s="416">
        <v>0</v>
      </c>
      <c r="F1604" s="416">
        <v>1019</v>
      </c>
      <c r="G1604" s="416">
        <v>97</v>
      </c>
      <c r="H1604" s="416">
        <v>94</v>
      </c>
      <c r="I1604" s="416">
        <v>54</v>
      </c>
      <c r="J1604" s="416">
        <v>29</v>
      </c>
      <c r="K1604" s="416">
        <v>12</v>
      </c>
      <c r="L1604" s="416">
        <v>8</v>
      </c>
      <c r="M1604" s="416">
        <v>0</v>
      </c>
      <c r="N1604" s="416">
        <v>1313</v>
      </c>
      <c r="O1604" s="416">
        <v>10</v>
      </c>
      <c r="P1604" s="416">
        <v>0</v>
      </c>
      <c r="Q1604" s="416">
        <v>0</v>
      </c>
      <c r="R1604" s="416">
        <v>0</v>
      </c>
      <c r="S1604" s="416">
        <v>0</v>
      </c>
      <c r="T1604" s="416">
        <v>0</v>
      </c>
      <c r="U1604" s="416">
        <v>0</v>
      </c>
      <c r="V1604" s="416">
        <v>0</v>
      </c>
      <c r="W1604" s="416">
        <v>0</v>
      </c>
      <c r="X1604" s="416">
        <v>0</v>
      </c>
      <c r="Y1604" s="416">
        <v>25</v>
      </c>
      <c r="Z1604" s="416">
        <v>0</v>
      </c>
      <c r="AA1604" s="416">
        <v>0</v>
      </c>
      <c r="AB1604" s="416">
        <v>0</v>
      </c>
      <c r="AC1604" s="416">
        <v>0</v>
      </c>
      <c r="AD1604" s="416">
        <v>0</v>
      </c>
      <c r="AE1604" s="416">
        <v>0</v>
      </c>
      <c r="AF1604" s="416">
        <v>0</v>
      </c>
      <c r="AG1604" s="416">
        <v>0</v>
      </c>
      <c r="AH1604" s="416">
        <v>0</v>
      </c>
      <c r="AI1604" s="416">
        <v>50</v>
      </c>
      <c r="AJ1604" s="416">
        <v>0</v>
      </c>
      <c r="AK1604" s="416">
        <v>0</v>
      </c>
      <c r="AL1604" s="416">
        <v>0</v>
      </c>
      <c r="AM1604" s="416">
        <v>0</v>
      </c>
      <c r="AN1604" s="416">
        <v>0</v>
      </c>
      <c r="AO1604" s="416">
        <v>0</v>
      </c>
      <c r="AP1604" s="416">
        <v>0</v>
      </c>
      <c r="AQ1604" s="416">
        <v>0</v>
      </c>
      <c r="AR1604" s="416">
        <v>0</v>
      </c>
      <c r="AS1604" s="416">
        <v>100</v>
      </c>
      <c r="AT1604" s="416">
        <v>0</v>
      </c>
      <c r="AU1604" s="416">
        <v>0</v>
      </c>
      <c r="AV1604" s="416">
        <v>0</v>
      </c>
      <c r="AW1604" s="416">
        <v>0</v>
      </c>
      <c r="AX1604" s="416">
        <v>0</v>
      </c>
      <c r="AY1604" s="416">
        <v>0</v>
      </c>
      <c r="AZ1604" s="416">
        <v>0</v>
      </c>
      <c r="BA1604" s="416">
        <v>0</v>
      </c>
      <c r="BB1604" s="416">
        <v>0</v>
      </c>
      <c r="BC1604" s="416">
        <v>0</v>
      </c>
      <c r="BD1604" s="416">
        <v>0</v>
      </c>
      <c r="BE1604" s="416">
        <v>0</v>
      </c>
      <c r="BF1604" s="416">
        <v>0</v>
      </c>
      <c r="BG1604" s="416">
        <v>0</v>
      </c>
      <c r="BH1604" s="416">
        <v>0</v>
      </c>
      <c r="BI1604" s="416">
        <v>0</v>
      </c>
      <c r="BJ1604" s="416">
        <v>0</v>
      </c>
      <c r="BK1604" s="416">
        <v>0</v>
      </c>
      <c r="BL1604" s="416">
        <v>0</v>
      </c>
      <c r="BM1604" s="416">
        <v>0</v>
      </c>
      <c r="BN1604" s="416">
        <v>0</v>
      </c>
      <c r="BO1604" s="416">
        <v>0</v>
      </c>
      <c r="BP1604" s="416">
        <v>0</v>
      </c>
      <c r="BQ1604" s="416">
        <v>0</v>
      </c>
      <c r="BR1604" s="416">
        <v>0</v>
      </c>
      <c r="BS1604" s="416">
        <v>0</v>
      </c>
      <c r="BT1604" s="416">
        <v>0</v>
      </c>
      <c r="BU1604" s="416">
        <v>0</v>
      </c>
      <c r="BV1604" s="416">
        <v>1019</v>
      </c>
      <c r="BW1604" s="416">
        <v>97</v>
      </c>
      <c r="BX1604" s="416">
        <v>94</v>
      </c>
      <c r="BY1604" s="416">
        <v>54</v>
      </c>
      <c r="BZ1604" s="416">
        <v>29</v>
      </c>
      <c r="CA1604" s="416">
        <v>12</v>
      </c>
      <c r="CB1604" s="416">
        <v>8</v>
      </c>
      <c r="CC1604" s="416">
        <v>0</v>
      </c>
      <c r="CD1604" s="416">
        <v>1313</v>
      </c>
      <c r="CE1604" s="416">
        <v>10</v>
      </c>
      <c r="CF1604" s="416">
        <v>0</v>
      </c>
      <c r="CG1604" s="416">
        <v>0</v>
      </c>
      <c r="CH1604" s="416">
        <v>0</v>
      </c>
      <c r="CI1604" s="416">
        <v>0</v>
      </c>
      <c r="CJ1604" s="416">
        <v>0</v>
      </c>
      <c r="CK1604" s="416">
        <v>0</v>
      </c>
      <c r="CL1604" s="416">
        <v>0</v>
      </c>
      <c r="CM1604" s="416">
        <v>0</v>
      </c>
      <c r="CN1604" s="416">
        <v>0</v>
      </c>
      <c r="CO1604" s="416">
        <v>25</v>
      </c>
      <c r="CP1604" s="416">
        <v>0</v>
      </c>
      <c r="CQ1604" s="416">
        <v>0</v>
      </c>
      <c r="CR1604" s="416">
        <v>0</v>
      </c>
      <c r="CS1604" s="416">
        <v>0</v>
      </c>
      <c r="CT1604" s="416">
        <v>0</v>
      </c>
      <c r="CU1604" s="416">
        <v>0</v>
      </c>
      <c r="CV1604" s="416">
        <v>0</v>
      </c>
      <c r="CW1604" s="416">
        <v>0</v>
      </c>
      <c r="CX1604" s="416">
        <v>0</v>
      </c>
      <c r="CY1604" s="416">
        <v>50</v>
      </c>
      <c r="CZ1604" s="416">
        <v>335</v>
      </c>
      <c r="DA1604" s="416">
        <v>23</v>
      </c>
      <c r="DB1604" s="416">
        <v>17</v>
      </c>
      <c r="DC1604" s="416">
        <v>14</v>
      </c>
      <c r="DD1604" s="416">
        <v>7</v>
      </c>
      <c r="DE1604" s="416">
        <v>2</v>
      </c>
      <c r="DF1604" s="416">
        <v>1</v>
      </c>
      <c r="DG1604" s="416">
        <v>1</v>
      </c>
      <c r="DH1604" s="416">
        <v>400</v>
      </c>
      <c r="DI1604" s="416">
        <v>0</v>
      </c>
      <c r="DJ1604" s="416">
        <v>0</v>
      </c>
      <c r="DK1604" s="416">
        <v>0</v>
      </c>
      <c r="DL1604" s="416">
        <v>0</v>
      </c>
      <c r="DM1604" s="416">
        <v>0</v>
      </c>
      <c r="DN1604" s="416">
        <v>0</v>
      </c>
      <c r="DO1604" s="416">
        <v>0</v>
      </c>
      <c r="DP1604" s="416">
        <v>0</v>
      </c>
      <c r="DQ1604" s="416">
        <v>0</v>
      </c>
      <c r="DR1604" s="416">
        <v>0</v>
      </c>
      <c r="DS1604" s="416">
        <v>335</v>
      </c>
      <c r="DT1604" s="416">
        <v>23</v>
      </c>
      <c r="DU1604" s="416">
        <v>17</v>
      </c>
      <c r="DV1604" s="416">
        <v>14</v>
      </c>
      <c r="DW1604" s="416">
        <v>7</v>
      </c>
      <c r="DX1604" s="416">
        <v>2</v>
      </c>
      <c r="DY1604" s="416">
        <v>1</v>
      </c>
      <c r="DZ1604" s="416">
        <v>1</v>
      </c>
      <c r="EA1604" s="416">
        <v>400</v>
      </c>
      <c r="EB1604" s="416">
        <v>0</v>
      </c>
      <c r="EC1604" s="416">
        <v>113</v>
      </c>
      <c r="ED1604" s="416">
        <v>20</v>
      </c>
      <c r="EE1604" s="416">
        <v>14</v>
      </c>
      <c r="EF1604" s="416">
        <v>9</v>
      </c>
      <c r="EG1604" s="416">
        <v>8</v>
      </c>
      <c r="EH1604" s="416">
        <v>6</v>
      </c>
      <c r="EI1604" s="416">
        <v>0</v>
      </c>
      <c r="EJ1604" s="416">
        <v>1</v>
      </c>
      <c r="EK1604" s="416">
        <v>171</v>
      </c>
      <c r="EL1604" s="416">
        <v>10</v>
      </c>
      <c r="EM1604" s="416">
        <v>0</v>
      </c>
      <c r="EN1604" s="416">
        <v>0</v>
      </c>
      <c r="EO1604" s="416">
        <v>0</v>
      </c>
      <c r="EP1604" s="416">
        <v>0</v>
      </c>
      <c r="EQ1604" s="416">
        <v>0</v>
      </c>
      <c r="ER1604" s="416">
        <v>0</v>
      </c>
      <c r="ES1604" s="416">
        <v>0</v>
      </c>
      <c r="ET1604" s="416">
        <v>0</v>
      </c>
      <c r="EU1604" s="416">
        <v>0</v>
      </c>
      <c r="EV1604" s="416">
        <v>50</v>
      </c>
      <c r="EW1604" s="416">
        <v>3</v>
      </c>
      <c r="EX1604" s="416">
        <v>3</v>
      </c>
      <c r="EY1604" s="416">
        <v>1</v>
      </c>
      <c r="EZ1604" s="416">
        <v>0</v>
      </c>
      <c r="FA1604" s="416">
        <v>0</v>
      </c>
      <c r="FB1604" s="416">
        <v>0</v>
      </c>
      <c r="FC1604" s="416">
        <v>0</v>
      </c>
      <c r="FD1604" s="416">
        <v>0</v>
      </c>
      <c r="FE1604" s="416">
        <v>7</v>
      </c>
      <c r="FF1604" s="416">
        <v>100</v>
      </c>
      <c r="FG1604" s="416">
        <v>0</v>
      </c>
      <c r="FH1604" s="416">
        <v>0</v>
      </c>
      <c r="FI1604" s="416">
        <v>0</v>
      </c>
      <c r="FJ1604" s="416">
        <v>0</v>
      </c>
      <c r="FK1604" s="416">
        <v>0</v>
      </c>
      <c r="FL1604" s="416">
        <v>0</v>
      </c>
      <c r="FM1604" s="416">
        <v>0</v>
      </c>
      <c r="FN1604" s="416">
        <v>0</v>
      </c>
      <c r="FO1604" s="416">
        <v>0</v>
      </c>
      <c r="FP1604" s="416">
        <v>0</v>
      </c>
      <c r="FQ1604" s="416">
        <v>0</v>
      </c>
      <c r="FR1604" s="416">
        <v>0</v>
      </c>
      <c r="FS1604" s="416">
        <v>0</v>
      </c>
      <c r="FT1604" s="416">
        <v>0</v>
      </c>
      <c r="FU1604" s="416">
        <v>0</v>
      </c>
      <c r="FV1604" s="416">
        <v>0</v>
      </c>
      <c r="FW1604" s="416">
        <v>0</v>
      </c>
      <c r="FX1604" s="416">
        <v>0</v>
      </c>
      <c r="FY1604" s="416">
        <v>0</v>
      </c>
      <c r="FZ1604" s="416">
        <v>116</v>
      </c>
      <c r="GA1604" s="416">
        <v>23</v>
      </c>
      <c r="GB1604" s="416">
        <v>15</v>
      </c>
      <c r="GC1604" s="416">
        <v>9</v>
      </c>
      <c r="GD1604" s="416">
        <v>8</v>
      </c>
      <c r="GE1604" s="416">
        <v>6</v>
      </c>
      <c r="GF1604" s="416">
        <v>0</v>
      </c>
      <c r="GG1604" s="416">
        <v>1</v>
      </c>
      <c r="GH1604" s="416">
        <v>178</v>
      </c>
    </row>
    <row r="1605" spans="1:190" x14ac:dyDescent="0.2">
      <c r="A1605" s="150" t="s">
        <v>618</v>
      </c>
      <c r="B1605" s="151" t="s">
        <v>284</v>
      </c>
      <c r="C1605" s="152" t="s">
        <v>69</v>
      </c>
      <c r="D1605" s="404" t="s">
        <v>321</v>
      </c>
      <c r="E1605" s="416">
        <v>0</v>
      </c>
      <c r="F1605" s="416">
        <v>457</v>
      </c>
      <c r="G1605" s="416">
        <v>290</v>
      </c>
      <c r="H1605" s="416">
        <v>163</v>
      </c>
      <c r="I1605" s="416">
        <v>72</v>
      </c>
      <c r="J1605" s="416">
        <v>46</v>
      </c>
      <c r="K1605" s="416">
        <v>15</v>
      </c>
      <c r="L1605" s="416">
        <v>21</v>
      </c>
      <c r="M1605" s="416">
        <v>1</v>
      </c>
      <c r="N1605" s="416">
        <v>1065</v>
      </c>
      <c r="O1605" s="416">
        <v>10</v>
      </c>
      <c r="P1605" s="416">
        <v>0</v>
      </c>
      <c r="Q1605" s="416">
        <v>0</v>
      </c>
      <c r="R1605" s="416">
        <v>0</v>
      </c>
      <c r="S1605" s="416">
        <v>0</v>
      </c>
      <c r="T1605" s="416">
        <v>0</v>
      </c>
      <c r="U1605" s="416">
        <v>0</v>
      </c>
      <c r="V1605" s="416">
        <v>0</v>
      </c>
      <c r="W1605" s="416">
        <v>0</v>
      </c>
      <c r="X1605" s="416">
        <v>0</v>
      </c>
      <c r="Y1605" s="416">
        <v>25</v>
      </c>
      <c r="Z1605" s="416">
        <v>0</v>
      </c>
      <c r="AA1605" s="416">
        <v>0</v>
      </c>
      <c r="AB1605" s="416">
        <v>0</v>
      </c>
      <c r="AC1605" s="416">
        <v>0</v>
      </c>
      <c r="AD1605" s="416">
        <v>0</v>
      </c>
      <c r="AE1605" s="416">
        <v>0</v>
      </c>
      <c r="AF1605" s="416">
        <v>0</v>
      </c>
      <c r="AG1605" s="416">
        <v>0</v>
      </c>
      <c r="AH1605" s="416">
        <v>0</v>
      </c>
      <c r="AI1605" s="416">
        <v>50</v>
      </c>
      <c r="AJ1605" s="416">
        <v>0</v>
      </c>
      <c r="AK1605" s="416">
        <v>0</v>
      </c>
      <c r="AL1605" s="416">
        <v>0</v>
      </c>
      <c r="AM1605" s="416">
        <v>0</v>
      </c>
      <c r="AN1605" s="416">
        <v>0</v>
      </c>
      <c r="AO1605" s="416">
        <v>0</v>
      </c>
      <c r="AP1605" s="416">
        <v>0</v>
      </c>
      <c r="AQ1605" s="416">
        <v>0</v>
      </c>
      <c r="AR1605" s="416">
        <v>0</v>
      </c>
      <c r="AS1605" s="416">
        <v>100</v>
      </c>
      <c r="AT1605" s="416">
        <v>30</v>
      </c>
      <c r="AU1605" s="416">
        <v>16</v>
      </c>
      <c r="AV1605" s="416">
        <v>5</v>
      </c>
      <c r="AW1605" s="416">
        <v>3</v>
      </c>
      <c r="AX1605" s="416">
        <v>1</v>
      </c>
      <c r="AY1605" s="416">
        <v>2</v>
      </c>
      <c r="AZ1605" s="416">
        <v>0</v>
      </c>
      <c r="BA1605" s="416">
        <v>0</v>
      </c>
      <c r="BB1605" s="416">
        <v>57</v>
      </c>
      <c r="BC1605" s="416">
        <v>0</v>
      </c>
      <c r="BD1605" s="416">
        <v>0</v>
      </c>
      <c r="BE1605" s="416">
        <v>0</v>
      </c>
      <c r="BF1605" s="416">
        <v>0</v>
      </c>
      <c r="BG1605" s="416">
        <v>0</v>
      </c>
      <c r="BH1605" s="416">
        <v>0</v>
      </c>
      <c r="BI1605" s="416">
        <v>0</v>
      </c>
      <c r="BJ1605" s="416">
        <v>0</v>
      </c>
      <c r="BK1605" s="416">
        <v>0</v>
      </c>
      <c r="BL1605" s="416">
        <v>0</v>
      </c>
      <c r="BM1605" s="416">
        <v>30</v>
      </c>
      <c r="BN1605" s="416">
        <v>16</v>
      </c>
      <c r="BO1605" s="416">
        <v>5</v>
      </c>
      <c r="BP1605" s="416">
        <v>3</v>
      </c>
      <c r="BQ1605" s="416">
        <v>1</v>
      </c>
      <c r="BR1605" s="416">
        <v>2</v>
      </c>
      <c r="BS1605" s="416">
        <v>0</v>
      </c>
      <c r="BT1605" s="416">
        <v>0</v>
      </c>
      <c r="BU1605" s="416">
        <v>57</v>
      </c>
      <c r="BV1605" s="416">
        <v>487</v>
      </c>
      <c r="BW1605" s="416">
        <v>306</v>
      </c>
      <c r="BX1605" s="416">
        <v>168</v>
      </c>
      <c r="BY1605" s="416">
        <v>75</v>
      </c>
      <c r="BZ1605" s="416">
        <v>47</v>
      </c>
      <c r="CA1605" s="416">
        <v>17</v>
      </c>
      <c r="CB1605" s="416">
        <v>21</v>
      </c>
      <c r="CC1605" s="416">
        <v>1</v>
      </c>
      <c r="CD1605" s="416">
        <v>1122</v>
      </c>
      <c r="CE1605" s="416">
        <v>10</v>
      </c>
      <c r="CF1605" s="416">
        <v>0</v>
      </c>
      <c r="CG1605" s="416">
        <v>0</v>
      </c>
      <c r="CH1605" s="416">
        <v>0</v>
      </c>
      <c r="CI1605" s="416">
        <v>0</v>
      </c>
      <c r="CJ1605" s="416">
        <v>0</v>
      </c>
      <c r="CK1605" s="416">
        <v>0</v>
      </c>
      <c r="CL1605" s="416">
        <v>0</v>
      </c>
      <c r="CM1605" s="416">
        <v>0</v>
      </c>
      <c r="CN1605" s="416">
        <v>0</v>
      </c>
      <c r="CO1605" s="416">
        <v>25</v>
      </c>
      <c r="CP1605" s="416">
        <v>0</v>
      </c>
      <c r="CQ1605" s="416">
        <v>0</v>
      </c>
      <c r="CR1605" s="416">
        <v>0</v>
      </c>
      <c r="CS1605" s="416">
        <v>0</v>
      </c>
      <c r="CT1605" s="416">
        <v>0</v>
      </c>
      <c r="CU1605" s="416">
        <v>0</v>
      </c>
      <c r="CV1605" s="416">
        <v>0</v>
      </c>
      <c r="CW1605" s="416">
        <v>0</v>
      </c>
      <c r="CX1605" s="416">
        <v>0</v>
      </c>
      <c r="CY1605" s="416">
        <v>50</v>
      </c>
      <c r="CZ1605" s="416">
        <v>74</v>
      </c>
      <c r="DA1605" s="416">
        <v>23</v>
      </c>
      <c r="DB1605" s="416">
        <v>12</v>
      </c>
      <c r="DC1605" s="416">
        <v>6</v>
      </c>
      <c r="DD1605" s="416">
        <v>2</v>
      </c>
      <c r="DE1605" s="416">
        <v>2</v>
      </c>
      <c r="DF1605" s="416">
        <v>2</v>
      </c>
      <c r="DG1605" s="416">
        <v>0</v>
      </c>
      <c r="DH1605" s="416">
        <v>121</v>
      </c>
      <c r="DI1605" s="416">
        <v>0</v>
      </c>
      <c r="DJ1605" s="416">
        <v>0</v>
      </c>
      <c r="DK1605" s="416">
        <v>0</v>
      </c>
      <c r="DL1605" s="416">
        <v>0</v>
      </c>
      <c r="DM1605" s="416">
        <v>0</v>
      </c>
      <c r="DN1605" s="416">
        <v>0</v>
      </c>
      <c r="DO1605" s="416">
        <v>0</v>
      </c>
      <c r="DP1605" s="416">
        <v>0</v>
      </c>
      <c r="DQ1605" s="416">
        <v>0</v>
      </c>
      <c r="DR1605" s="416">
        <v>0</v>
      </c>
      <c r="DS1605" s="416">
        <v>74</v>
      </c>
      <c r="DT1605" s="416">
        <v>23</v>
      </c>
      <c r="DU1605" s="416">
        <v>12</v>
      </c>
      <c r="DV1605" s="416">
        <v>6</v>
      </c>
      <c r="DW1605" s="416">
        <v>2</v>
      </c>
      <c r="DX1605" s="416">
        <v>2</v>
      </c>
      <c r="DY1605" s="416">
        <v>2</v>
      </c>
      <c r="DZ1605" s="416">
        <v>0</v>
      </c>
      <c r="EA1605" s="416">
        <v>121</v>
      </c>
      <c r="EB1605" s="416">
        <v>0</v>
      </c>
      <c r="EC1605" s="416">
        <v>53</v>
      </c>
      <c r="ED1605" s="416">
        <v>37</v>
      </c>
      <c r="EE1605" s="416">
        <v>30</v>
      </c>
      <c r="EF1605" s="416">
        <v>6</v>
      </c>
      <c r="EG1605" s="416">
        <v>2</v>
      </c>
      <c r="EH1605" s="416">
        <v>3</v>
      </c>
      <c r="EI1605" s="416">
        <v>6</v>
      </c>
      <c r="EJ1605" s="416">
        <v>1</v>
      </c>
      <c r="EK1605" s="416">
        <v>138</v>
      </c>
      <c r="EL1605" s="416">
        <v>10</v>
      </c>
      <c r="EM1605" s="416">
        <v>0</v>
      </c>
      <c r="EN1605" s="416">
        <v>0</v>
      </c>
      <c r="EO1605" s="416">
        <v>0</v>
      </c>
      <c r="EP1605" s="416">
        <v>0</v>
      </c>
      <c r="EQ1605" s="416">
        <v>0</v>
      </c>
      <c r="ER1605" s="416">
        <v>0</v>
      </c>
      <c r="ES1605" s="416">
        <v>0</v>
      </c>
      <c r="ET1605" s="416">
        <v>0</v>
      </c>
      <c r="EU1605" s="416">
        <v>0</v>
      </c>
      <c r="EV1605" s="416">
        <v>50</v>
      </c>
      <c r="EW1605" s="416">
        <v>13</v>
      </c>
      <c r="EX1605" s="416">
        <v>1</v>
      </c>
      <c r="EY1605" s="416">
        <v>0</v>
      </c>
      <c r="EZ1605" s="416">
        <v>1</v>
      </c>
      <c r="FA1605" s="416">
        <v>0</v>
      </c>
      <c r="FB1605" s="416">
        <v>0</v>
      </c>
      <c r="FC1605" s="416">
        <v>0</v>
      </c>
      <c r="FD1605" s="416">
        <v>0</v>
      </c>
      <c r="FE1605" s="416">
        <v>15</v>
      </c>
      <c r="FF1605" s="416">
        <v>100</v>
      </c>
      <c r="FG1605" s="416">
        <v>0</v>
      </c>
      <c r="FH1605" s="416">
        <v>0</v>
      </c>
      <c r="FI1605" s="416">
        <v>0</v>
      </c>
      <c r="FJ1605" s="416">
        <v>0</v>
      </c>
      <c r="FK1605" s="416">
        <v>0</v>
      </c>
      <c r="FL1605" s="416">
        <v>0</v>
      </c>
      <c r="FM1605" s="416">
        <v>0</v>
      </c>
      <c r="FN1605" s="416">
        <v>0</v>
      </c>
      <c r="FO1605" s="416">
        <v>0</v>
      </c>
      <c r="FP1605" s="416">
        <v>0</v>
      </c>
      <c r="FQ1605" s="416">
        <v>0</v>
      </c>
      <c r="FR1605" s="416">
        <v>0</v>
      </c>
      <c r="FS1605" s="416">
        <v>0</v>
      </c>
      <c r="FT1605" s="416">
        <v>0</v>
      </c>
      <c r="FU1605" s="416">
        <v>0</v>
      </c>
      <c r="FV1605" s="416">
        <v>0</v>
      </c>
      <c r="FW1605" s="416">
        <v>0</v>
      </c>
      <c r="FX1605" s="416">
        <v>0</v>
      </c>
      <c r="FY1605" s="416">
        <v>0</v>
      </c>
      <c r="FZ1605" s="416">
        <v>66</v>
      </c>
      <c r="GA1605" s="416">
        <v>38</v>
      </c>
      <c r="GB1605" s="416">
        <v>30</v>
      </c>
      <c r="GC1605" s="416">
        <v>7</v>
      </c>
      <c r="GD1605" s="416">
        <v>2</v>
      </c>
      <c r="GE1605" s="416">
        <v>3</v>
      </c>
      <c r="GF1605" s="416">
        <v>6</v>
      </c>
      <c r="GG1605" s="416">
        <v>1</v>
      </c>
      <c r="GH1605" s="416">
        <v>153</v>
      </c>
    </row>
    <row r="1606" spans="1:190" x14ac:dyDescent="0.2">
      <c r="A1606" s="150" t="s">
        <v>619</v>
      </c>
      <c r="B1606" s="151" t="s">
        <v>284</v>
      </c>
      <c r="C1606" s="152" t="s">
        <v>285</v>
      </c>
      <c r="D1606" s="404" t="s">
        <v>322</v>
      </c>
      <c r="E1606" s="416">
        <v>0</v>
      </c>
      <c r="F1606" s="416">
        <v>774</v>
      </c>
      <c r="G1606" s="416">
        <v>334</v>
      </c>
      <c r="H1606" s="416">
        <v>168</v>
      </c>
      <c r="I1606" s="416">
        <v>79</v>
      </c>
      <c r="J1606" s="416">
        <v>35</v>
      </c>
      <c r="K1606" s="416">
        <v>20</v>
      </c>
      <c r="L1606" s="416">
        <v>14</v>
      </c>
      <c r="M1606" s="416">
        <v>0</v>
      </c>
      <c r="N1606" s="416">
        <v>1424</v>
      </c>
      <c r="O1606" s="416">
        <v>10</v>
      </c>
      <c r="P1606" s="416">
        <v>0</v>
      </c>
      <c r="Q1606" s="416">
        <v>0</v>
      </c>
      <c r="R1606" s="416">
        <v>0</v>
      </c>
      <c r="S1606" s="416">
        <v>0</v>
      </c>
      <c r="T1606" s="416">
        <v>0</v>
      </c>
      <c r="U1606" s="416">
        <v>0</v>
      </c>
      <c r="V1606" s="416">
        <v>0</v>
      </c>
      <c r="W1606" s="416">
        <v>0</v>
      </c>
      <c r="X1606" s="416">
        <v>0</v>
      </c>
      <c r="Y1606" s="416">
        <v>25</v>
      </c>
      <c r="Z1606" s="416">
        <v>0</v>
      </c>
      <c r="AA1606" s="416">
        <v>0</v>
      </c>
      <c r="AB1606" s="416">
        <v>0</v>
      </c>
      <c r="AC1606" s="416">
        <v>0</v>
      </c>
      <c r="AD1606" s="416">
        <v>0</v>
      </c>
      <c r="AE1606" s="416">
        <v>0</v>
      </c>
      <c r="AF1606" s="416">
        <v>0</v>
      </c>
      <c r="AG1606" s="416">
        <v>0</v>
      </c>
      <c r="AH1606" s="416">
        <v>0</v>
      </c>
      <c r="AI1606" s="416">
        <v>50</v>
      </c>
      <c r="AJ1606" s="416">
        <v>61</v>
      </c>
      <c r="AK1606" s="416">
        <v>29</v>
      </c>
      <c r="AL1606" s="416">
        <v>27</v>
      </c>
      <c r="AM1606" s="416">
        <v>8</v>
      </c>
      <c r="AN1606" s="416">
        <v>11</v>
      </c>
      <c r="AO1606" s="416">
        <v>2</v>
      </c>
      <c r="AP1606" s="416">
        <v>1</v>
      </c>
      <c r="AQ1606" s="416">
        <v>0</v>
      </c>
      <c r="AR1606" s="416">
        <v>139</v>
      </c>
      <c r="AS1606" s="416">
        <v>100</v>
      </c>
      <c r="AT1606" s="416">
        <v>132</v>
      </c>
      <c r="AU1606" s="416">
        <v>67</v>
      </c>
      <c r="AV1606" s="416">
        <v>29</v>
      </c>
      <c r="AW1606" s="416">
        <v>9</v>
      </c>
      <c r="AX1606" s="416">
        <v>5</v>
      </c>
      <c r="AY1606" s="416">
        <v>3</v>
      </c>
      <c r="AZ1606" s="416">
        <v>1</v>
      </c>
      <c r="BA1606" s="416">
        <v>0</v>
      </c>
      <c r="BB1606" s="416">
        <v>246</v>
      </c>
      <c r="BC1606" s="416">
        <v>0</v>
      </c>
      <c r="BD1606" s="416">
        <v>0</v>
      </c>
      <c r="BE1606" s="416">
        <v>0</v>
      </c>
      <c r="BF1606" s="416">
        <v>0</v>
      </c>
      <c r="BG1606" s="416">
        <v>0</v>
      </c>
      <c r="BH1606" s="416">
        <v>0</v>
      </c>
      <c r="BI1606" s="416">
        <v>0</v>
      </c>
      <c r="BJ1606" s="416">
        <v>0</v>
      </c>
      <c r="BK1606" s="416">
        <v>0</v>
      </c>
      <c r="BL1606" s="416">
        <v>0</v>
      </c>
      <c r="BM1606" s="416">
        <v>193</v>
      </c>
      <c r="BN1606" s="416">
        <v>96</v>
      </c>
      <c r="BO1606" s="416">
        <v>56</v>
      </c>
      <c r="BP1606" s="416">
        <v>17</v>
      </c>
      <c r="BQ1606" s="416">
        <v>16</v>
      </c>
      <c r="BR1606" s="416">
        <v>5</v>
      </c>
      <c r="BS1606" s="416">
        <v>2</v>
      </c>
      <c r="BT1606" s="416">
        <v>0</v>
      </c>
      <c r="BU1606" s="416">
        <v>385</v>
      </c>
      <c r="BV1606" s="416">
        <v>967</v>
      </c>
      <c r="BW1606" s="416">
        <v>430</v>
      </c>
      <c r="BX1606" s="416">
        <v>224</v>
      </c>
      <c r="BY1606" s="416">
        <v>96</v>
      </c>
      <c r="BZ1606" s="416">
        <v>51</v>
      </c>
      <c r="CA1606" s="416">
        <v>25</v>
      </c>
      <c r="CB1606" s="416">
        <v>16</v>
      </c>
      <c r="CC1606" s="416">
        <v>0</v>
      </c>
      <c r="CD1606" s="416">
        <v>1809</v>
      </c>
      <c r="CE1606" s="416">
        <v>10</v>
      </c>
      <c r="CF1606" s="416">
        <v>0</v>
      </c>
      <c r="CG1606" s="416">
        <v>0</v>
      </c>
      <c r="CH1606" s="416">
        <v>0</v>
      </c>
      <c r="CI1606" s="416">
        <v>0</v>
      </c>
      <c r="CJ1606" s="416">
        <v>0</v>
      </c>
      <c r="CK1606" s="416">
        <v>0</v>
      </c>
      <c r="CL1606" s="416">
        <v>0</v>
      </c>
      <c r="CM1606" s="416">
        <v>0</v>
      </c>
      <c r="CN1606" s="416">
        <v>0</v>
      </c>
      <c r="CO1606" s="416">
        <v>25</v>
      </c>
      <c r="CP1606" s="416">
        <v>0</v>
      </c>
      <c r="CQ1606" s="416">
        <v>0</v>
      </c>
      <c r="CR1606" s="416">
        <v>0</v>
      </c>
      <c r="CS1606" s="416">
        <v>0</v>
      </c>
      <c r="CT1606" s="416">
        <v>0</v>
      </c>
      <c r="CU1606" s="416">
        <v>0</v>
      </c>
      <c r="CV1606" s="416">
        <v>0</v>
      </c>
      <c r="CW1606" s="416">
        <v>0</v>
      </c>
      <c r="CX1606" s="416">
        <v>0</v>
      </c>
      <c r="CY1606" s="416">
        <v>50</v>
      </c>
      <c r="CZ1606" s="416">
        <v>120</v>
      </c>
      <c r="DA1606" s="416">
        <v>42</v>
      </c>
      <c r="DB1606" s="416">
        <v>16</v>
      </c>
      <c r="DC1606" s="416">
        <v>7</v>
      </c>
      <c r="DD1606" s="416">
        <v>3</v>
      </c>
      <c r="DE1606" s="416">
        <v>2</v>
      </c>
      <c r="DF1606" s="416">
        <v>5</v>
      </c>
      <c r="DG1606" s="416">
        <v>1</v>
      </c>
      <c r="DH1606" s="416">
        <v>196</v>
      </c>
      <c r="DI1606" s="416">
        <v>0</v>
      </c>
      <c r="DJ1606" s="416">
        <v>0</v>
      </c>
      <c r="DK1606" s="416">
        <v>0</v>
      </c>
      <c r="DL1606" s="416">
        <v>0</v>
      </c>
      <c r="DM1606" s="416">
        <v>0</v>
      </c>
      <c r="DN1606" s="416">
        <v>0</v>
      </c>
      <c r="DO1606" s="416">
        <v>0</v>
      </c>
      <c r="DP1606" s="416">
        <v>0</v>
      </c>
      <c r="DQ1606" s="416">
        <v>0</v>
      </c>
      <c r="DR1606" s="416">
        <v>0</v>
      </c>
      <c r="DS1606" s="416">
        <v>120</v>
      </c>
      <c r="DT1606" s="416">
        <v>42</v>
      </c>
      <c r="DU1606" s="416">
        <v>16</v>
      </c>
      <c r="DV1606" s="416">
        <v>7</v>
      </c>
      <c r="DW1606" s="416">
        <v>3</v>
      </c>
      <c r="DX1606" s="416">
        <v>2</v>
      </c>
      <c r="DY1606" s="416">
        <v>5</v>
      </c>
      <c r="DZ1606" s="416">
        <v>1</v>
      </c>
      <c r="EA1606" s="416">
        <v>196</v>
      </c>
      <c r="EB1606" s="416">
        <v>0</v>
      </c>
      <c r="EC1606" s="416">
        <v>272</v>
      </c>
      <c r="ED1606" s="416">
        <v>160</v>
      </c>
      <c r="EE1606" s="416">
        <v>119</v>
      </c>
      <c r="EF1606" s="416">
        <v>72</v>
      </c>
      <c r="EG1606" s="416">
        <v>62</v>
      </c>
      <c r="EH1606" s="416">
        <v>19</v>
      </c>
      <c r="EI1606" s="416">
        <v>12</v>
      </c>
      <c r="EJ1606" s="416">
        <v>0</v>
      </c>
      <c r="EK1606" s="416">
        <v>716</v>
      </c>
      <c r="EL1606" s="416">
        <v>10</v>
      </c>
      <c r="EM1606" s="416">
        <v>0</v>
      </c>
      <c r="EN1606" s="416">
        <v>0</v>
      </c>
      <c r="EO1606" s="416">
        <v>0</v>
      </c>
      <c r="EP1606" s="416">
        <v>0</v>
      </c>
      <c r="EQ1606" s="416">
        <v>0</v>
      </c>
      <c r="ER1606" s="416">
        <v>0</v>
      </c>
      <c r="ES1606" s="416">
        <v>0</v>
      </c>
      <c r="ET1606" s="416">
        <v>0</v>
      </c>
      <c r="EU1606" s="416">
        <v>0</v>
      </c>
      <c r="EV1606" s="416">
        <v>50</v>
      </c>
      <c r="EW1606" s="416">
        <v>2</v>
      </c>
      <c r="EX1606" s="416">
        <v>0</v>
      </c>
      <c r="EY1606" s="416">
        <v>1</v>
      </c>
      <c r="EZ1606" s="416">
        <v>0</v>
      </c>
      <c r="FA1606" s="416">
        <v>0</v>
      </c>
      <c r="FB1606" s="416">
        <v>0</v>
      </c>
      <c r="FC1606" s="416">
        <v>0</v>
      </c>
      <c r="FD1606" s="416">
        <v>0</v>
      </c>
      <c r="FE1606" s="416">
        <v>3</v>
      </c>
      <c r="FF1606" s="416">
        <v>100</v>
      </c>
      <c r="FG1606" s="416">
        <v>0</v>
      </c>
      <c r="FH1606" s="416">
        <v>0</v>
      </c>
      <c r="FI1606" s="416">
        <v>0</v>
      </c>
      <c r="FJ1606" s="416">
        <v>0</v>
      </c>
      <c r="FK1606" s="416">
        <v>0</v>
      </c>
      <c r="FL1606" s="416">
        <v>0</v>
      </c>
      <c r="FM1606" s="416">
        <v>0</v>
      </c>
      <c r="FN1606" s="416">
        <v>0</v>
      </c>
      <c r="FO1606" s="416">
        <v>0</v>
      </c>
      <c r="FP1606" s="416">
        <v>0</v>
      </c>
      <c r="FQ1606" s="416">
        <v>0</v>
      </c>
      <c r="FR1606" s="416">
        <v>0</v>
      </c>
      <c r="FS1606" s="416">
        <v>0</v>
      </c>
      <c r="FT1606" s="416">
        <v>0</v>
      </c>
      <c r="FU1606" s="416">
        <v>0</v>
      </c>
      <c r="FV1606" s="416">
        <v>0</v>
      </c>
      <c r="FW1606" s="416">
        <v>0</v>
      </c>
      <c r="FX1606" s="416">
        <v>0</v>
      </c>
      <c r="FY1606" s="416">
        <v>0</v>
      </c>
      <c r="FZ1606" s="416">
        <v>274</v>
      </c>
      <c r="GA1606" s="416">
        <v>160</v>
      </c>
      <c r="GB1606" s="416">
        <v>120</v>
      </c>
      <c r="GC1606" s="416">
        <v>72</v>
      </c>
      <c r="GD1606" s="416">
        <v>62</v>
      </c>
      <c r="GE1606" s="416">
        <v>19</v>
      </c>
      <c r="GF1606" s="416">
        <v>12</v>
      </c>
      <c r="GG1606" s="416">
        <v>0</v>
      </c>
      <c r="GH1606" s="416">
        <v>719</v>
      </c>
    </row>
    <row r="1607" spans="1:190" x14ac:dyDescent="0.2">
      <c r="A1607" s="150" t="s">
        <v>620</v>
      </c>
      <c r="B1607" s="151" t="s">
        <v>284</v>
      </c>
      <c r="C1607" s="152" t="s">
        <v>285</v>
      </c>
      <c r="D1607" s="404" t="s">
        <v>323</v>
      </c>
      <c r="E1607" s="416">
        <v>0</v>
      </c>
      <c r="F1607" s="416">
        <v>88</v>
      </c>
      <c r="G1607" s="416">
        <v>142</v>
      </c>
      <c r="H1607" s="416">
        <v>204</v>
      </c>
      <c r="I1607" s="416">
        <v>99</v>
      </c>
      <c r="J1607" s="416">
        <v>66</v>
      </c>
      <c r="K1607" s="416">
        <v>36</v>
      </c>
      <c r="L1607" s="416">
        <v>42</v>
      </c>
      <c r="M1607" s="416">
        <v>23</v>
      </c>
      <c r="N1607" s="416">
        <v>700</v>
      </c>
      <c r="O1607" s="416">
        <v>10</v>
      </c>
      <c r="P1607" s="416">
        <v>0</v>
      </c>
      <c r="Q1607" s="416">
        <v>0</v>
      </c>
      <c r="R1607" s="416">
        <v>0</v>
      </c>
      <c r="S1607" s="416">
        <v>0</v>
      </c>
      <c r="T1607" s="416">
        <v>0</v>
      </c>
      <c r="U1607" s="416">
        <v>0</v>
      </c>
      <c r="V1607" s="416">
        <v>0</v>
      </c>
      <c r="W1607" s="416">
        <v>0</v>
      </c>
      <c r="X1607" s="416">
        <v>0</v>
      </c>
      <c r="Y1607" s="416">
        <v>25</v>
      </c>
      <c r="Z1607" s="416">
        <v>0</v>
      </c>
      <c r="AA1607" s="416">
        <v>0</v>
      </c>
      <c r="AB1607" s="416">
        <v>0</v>
      </c>
      <c r="AC1607" s="416">
        <v>0</v>
      </c>
      <c r="AD1607" s="416">
        <v>0</v>
      </c>
      <c r="AE1607" s="416">
        <v>0</v>
      </c>
      <c r="AF1607" s="416">
        <v>0</v>
      </c>
      <c r="AG1607" s="416">
        <v>0</v>
      </c>
      <c r="AH1607" s="416">
        <v>0</v>
      </c>
      <c r="AI1607" s="416">
        <v>50</v>
      </c>
      <c r="AJ1607" s="416">
        <v>0</v>
      </c>
      <c r="AK1607" s="416">
        <v>0</v>
      </c>
      <c r="AL1607" s="416">
        <v>0</v>
      </c>
      <c r="AM1607" s="416">
        <v>0</v>
      </c>
      <c r="AN1607" s="416">
        <v>0</v>
      </c>
      <c r="AO1607" s="416">
        <v>0</v>
      </c>
      <c r="AP1607" s="416">
        <v>0</v>
      </c>
      <c r="AQ1607" s="416">
        <v>0</v>
      </c>
      <c r="AR1607" s="416">
        <v>0</v>
      </c>
      <c r="AS1607" s="416">
        <v>100</v>
      </c>
      <c r="AT1607" s="416">
        <v>0</v>
      </c>
      <c r="AU1607" s="416">
        <v>0</v>
      </c>
      <c r="AV1607" s="416">
        <v>0</v>
      </c>
      <c r="AW1607" s="416">
        <v>0</v>
      </c>
      <c r="AX1607" s="416">
        <v>0</v>
      </c>
      <c r="AY1607" s="416">
        <v>0</v>
      </c>
      <c r="AZ1607" s="416">
        <v>0</v>
      </c>
      <c r="BA1607" s="416">
        <v>0</v>
      </c>
      <c r="BB1607" s="416">
        <v>0</v>
      </c>
      <c r="BC1607" s="416">
        <v>0</v>
      </c>
      <c r="BD1607" s="416">
        <v>0</v>
      </c>
      <c r="BE1607" s="416">
        <v>0</v>
      </c>
      <c r="BF1607" s="416">
        <v>0</v>
      </c>
      <c r="BG1607" s="416">
        <v>0</v>
      </c>
      <c r="BH1607" s="416">
        <v>0</v>
      </c>
      <c r="BI1607" s="416">
        <v>0</v>
      </c>
      <c r="BJ1607" s="416">
        <v>0</v>
      </c>
      <c r="BK1607" s="416">
        <v>0</v>
      </c>
      <c r="BL1607" s="416">
        <v>0</v>
      </c>
      <c r="BM1607" s="416">
        <v>0</v>
      </c>
      <c r="BN1607" s="416">
        <v>0</v>
      </c>
      <c r="BO1607" s="416">
        <v>0</v>
      </c>
      <c r="BP1607" s="416">
        <v>0</v>
      </c>
      <c r="BQ1607" s="416">
        <v>0</v>
      </c>
      <c r="BR1607" s="416">
        <v>0</v>
      </c>
      <c r="BS1607" s="416">
        <v>0</v>
      </c>
      <c r="BT1607" s="416">
        <v>0</v>
      </c>
      <c r="BU1607" s="416">
        <v>0</v>
      </c>
      <c r="BV1607" s="416">
        <v>88</v>
      </c>
      <c r="BW1607" s="416">
        <v>142</v>
      </c>
      <c r="BX1607" s="416">
        <v>204</v>
      </c>
      <c r="BY1607" s="416">
        <v>99</v>
      </c>
      <c r="BZ1607" s="416">
        <v>66</v>
      </c>
      <c r="CA1607" s="416">
        <v>36</v>
      </c>
      <c r="CB1607" s="416">
        <v>42</v>
      </c>
      <c r="CC1607" s="416">
        <v>23</v>
      </c>
      <c r="CD1607" s="416">
        <v>700</v>
      </c>
      <c r="CE1607" s="416">
        <v>10</v>
      </c>
      <c r="CF1607" s="416">
        <v>0</v>
      </c>
      <c r="CG1607" s="416">
        <v>0</v>
      </c>
      <c r="CH1607" s="416">
        <v>0</v>
      </c>
      <c r="CI1607" s="416">
        <v>0</v>
      </c>
      <c r="CJ1607" s="416">
        <v>0</v>
      </c>
      <c r="CK1607" s="416">
        <v>0</v>
      </c>
      <c r="CL1607" s="416">
        <v>0</v>
      </c>
      <c r="CM1607" s="416">
        <v>0</v>
      </c>
      <c r="CN1607" s="416">
        <v>0</v>
      </c>
      <c r="CO1607" s="416">
        <v>25</v>
      </c>
      <c r="CP1607" s="416">
        <v>0</v>
      </c>
      <c r="CQ1607" s="416">
        <v>0</v>
      </c>
      <c r="CR1607" s="416">
        <v>0</v>
      </c>
      <c r="CS1607" s="416">
        <v>0</v>
      </c>
      <c r="CT1607" s="416">
        <v>0</v>
      </c>
      <c r="CU1607" s="416">
        <v>0</v>
      </c>
      <c r="CV1607" s="416">
        <v>0</v>
      </c>
      <c r="CW1607" s="416">
        <v>0</v>
      </c>
      <c r="CX1607" s="416">
        <v>0</v>
      </c>
      <c r="CY1607" s="416">
        <v>50</v>
      </c>
      <c r="CZ1607" s="416">
        <v>17</v>
      </c>
      <c r="DA1607" s="416">
        <v>14</v>
      </c>
      <c r="DB1607" s="416">
        <v>16</v>
      </c>
      <c r="DC1607" s="416">
        <v>17</v>
      </c>
      <c r="DD1607" s="416">
        <v>8</v>
      </c>
      <c r="DE1607" s="416">
        <v>3</v>
      </c>
      <c r="DF1607" s="416">
        <v>6</v>
      </c>
      <c r="DG1607" s="416">
        <v>7</v>
      </c>
      <c r="DH1607" s="416">
        <v>88</v>
      </c>
      <c r="DI1607" s="416">
        <v>0</v>
      </c>
      <c r="DJ1607" s="416">
        <v>0</v>
      </c>
      <c r="DK1607" s="416">
        <v>0</v>
      </c>
      <c r="DL1607" s="416">
        <v>0</v>
      </c>
      <c r="DM1607" s="416">
        <v>0</v>
      </c>
      <c r="DN1607" s="416">
        <v>0</v>
      </c>
      <c r="DO1607" s="416">
        <v>0</v>
      </c>
      <c r="DP1607" s="416">
        <v>0</v>
      </c>
      <c r="DQ1607" s="416">
        <v>0</v>
      </c>
      <c r="DR1607" s="416">
        <v>0</v>
      </c>
      <c r="DS1607" s="416">
        <v>17</v>
      </c>
      <c r="DT1607" s="416">
        <v>14</v>
      </c>
      <c r="DU1607" s="416">
        <v>16</v>
      </c>
      <c r="DV1607" s="416">
        <v>17</v>
      </c>
      <c r="DW1607" s="416">
        <v>8</v>
      </c>
      <c r="DX1607" s="416">
        <v>3</v>
      </c>
      <c r="DY1607" s="416">
        <v>6</v>
      </c>
      <c r="DZ1607" s="416">
        <v>7</v>
      </c>
      <c r="EA1607" s="416">
        <v>88</v>
      </c>
      <c r="EB1607" s="416">
        <v>0</v>
      </c>
      <c r="EC1607" s="416">
        <v>38</v>
      </c>
      <c r="ED1607" s="416">
        <v>108</v>
      </c>
      <c r="EE1607" s="416">
        <v>243</v>
      </c>
      <c r="EF1607" s="416">
        <v>226</v>
      </c>
      <c r="EG1607" s="416">
        <v>273</v>
      </c>
      <c r="EH1607" s="416">
        <v>248</v>
      </c>
      <c r="EI1607" s="416">
        <v>341</v>
      </c>
      <c r="EJ1607" s="416">
        <v>144</v>
      </c>
      <c r="EK1607" s="416">
        <v>1621</v>
      </c>
      <c r="EL1607" s="416">
        <v>10</v>
      </c>
      <c r="EM1607" s="416">
        <v>0</v>
      </c>
      <c r="EN1607" s="416">
        <v>0</v>
      </c>
      <c r="EO1607" s="416">
        <v>0</v>
      </c>
      <c r="EP1607" s="416">
        <v>0</v>
      </c>
      <c r="EQ1607" s="416">
        <v>0</v>
      </c>
      <c r="ER1607" s="416">
        <v>0</v>
      </c>
      <c r="ES1607" s="416">
        <v>0</v>
      </c>
      <c r="ET1607" s="416">
        <v>0</v>
      </c>
      <c r="EU1607" s="416">
        <v>0</v>
      </c>
      <c r="EV1607" s="416">
        <v>50</v>
      </c>
      <c r="EW1607" s="416">
        <v>0</v>
      </c>
      <c r="EX1607" s="416">
        <v>0</v>
      </c>
      <c r="EY1607" s="416">
        <v>1</v>
      </c>
      <c r="EZ1607" s="416">
        <v>2</v>
      </c>
      <c r="FA1607" s="416">
        <v>1</v>
      </c>
      <c r="FB1607" s="416">
        <v>0</v>
      </c>
      <c r="FC1607" s="416">
        <v>1</v>
      </c>
      <c r="FD1607" s="416">
        <v>1</v>
      </c>
      <c r="FE1607" s="416">
        <v>6</v>
      </c>
      <c r="FF1607" s="416">
        <v>100</v>
      </c>
      <c r="FG1607" s="416">
        <v>0</v>
      </c>
      <c r="FH1607" s="416">
        <v>0</v>
      </c>
      <c r="FI1607" s="416">
        <v>0</v>
      </c>
      <c r="FJ1607" s="416">
        <v>0</v>
      </c>
      <c r="FK1607" s="416">
        <v>0</v>
      </c>
      <c r="FL1607" s="416">
        <v>0</v>
      </c>
      <c r="FM1607" s="416">
        <v>0</v>
      </c>
      <c r="FN1607" s="416">
        <v>0</v>
      </c>
      <c r="FO1607" s="416">
        <v>0</v>
      </c>
      <c r="FP1607" s="416">
        <v>0</v>
      </c>
      <c r="FQ1607" s="416">
        <v>0</v>
      </c>
      <c r="FR1607" s="416">
        <v>0</v>
      </c>
      <c r="FS1607" s="416">
        <v>0</v>
      </c>
      <c r="FT1607" s="416">
        <v>0</v>
      </c>
      <c r="FU1607" s="416">
        <v>0</v>
      </c>
      <c r="FV1607" s="416">
        <v>0</v>
      </c>
      <c r="FW1607" s="416">
        <v>0</v>
      </c>
      <c r="FX1607" s="416">
        <v>0</v>
      </c>
      <c r="FY1607" s="416">
        <v>0</v>
      </c>
      <c r="FZ1607" s="416">
        <v>38</v>
      </c>
      <c r="GA1607" s="416">
        <v>108</v>
      </c>
      <c r="GB1607" s="416">
        <v>244</v>
      </c>
      <c r="GC1607" s="416">
        <v>228</v>
      </c>
      <c r="GD1607" s="416">
        <v>274</v>
      </c>
      <c r="GE1607" s="416">
        <v>248</v>
      </c>
      <c r="GF1607" s="416">
        <v>342</v>
      </c>
      <c r="GG1607" s="416">
        <v>145</v>
      </c>
      <c r="GH1607" s="416">
        <v>1627</v>
      </c>
    </row>
    <row r="1608" spans="1:190" x14ac:dyDescent="0.2">
      <c r="A1608" s="150" t="s">
        <v>621</v>
      </c>
      <c r="B1608" s="151" t="s">
        <v>284</v>
      </c>
      <c r="C1608" s="152" t="s">
        <v>277</v>
      </c>
      <c r="D1608" s="404" t="s">
        <v>324</v>
      </c>
      <c r="E1608" s="416">
        <v>0</v>
      </c>
      <c r="F1608" s="416">
        <v>525</v>
      </c>
      <c r="G1608" s="416">
        <v>433</v>
      </c>
      <c r="H1608" s="416">
        <v>212</v>
      </c>
      <c r="I1608" s="416">
        <v>51</v>
      </c>
      <c r="J1608" s="416">
        <v>55</v>
      </c>
      <c r="K1608" s="416">
        <v>25</v>
      </c>
      <c r="L1608" s="416">
        <v>9</v>
      </c>
      <c r="M1608" s="416">
        <v>1</v>
      </c>
      <c r="N1608" s="416">
        <v>1311</v>
      </c>
      <c r="O1608" s="416">
        <v>10</v>
      </c>
      <c r="P1608" s="416">
        <v>0</v>
      </c>
      <c r="Q1608" s="416">
        <v>0</v>
      </c>
      <c r="R1608" s="416">
        <v>0</v>
      </c>
      <c r="S1608" s="416">
        <v>0</v>
      </c>
      <c r="T1608" s="416">
        <v>0</v>
      </c>
      <c r="U1608" s="416">
        <v>0</v>
      </c>
      <c r="V1608" s="416">
        <v>0</v>
      </c>
      <c r="W1608" s="416">
        <v>0</v>
      </c>
      <c r="X1608" s="416">
        <v>0</v>
      </c>
      <c r="Y1608" s="416">
        <v>25</v>
      </c>
      <c r="Z1608" s="416">
        <v>0</v>
      </c>
      <c r="AA1608" s="416">
        <v>0</v>
      </c>
      <c r="AB1608" s="416">
        <v>0</v>
      </c>
      <c r="AC1608" s="416">
        <v>0</v>
      </c>
      <c r="AD1608" s="416">
        <v>0</v>
      </c>
      <c r="AE1608" s="416">
        <v>0</v>
      </c>
      <c r="AF1608" s="416">
        <v>0</v>
      </c>
      <c r="AG1608" s="416">
        <v>0</v>
      </c>
      <c r="AH1608" s="416">
        <v>0</v>
      </c>
      <c r="AI1608" s="416">
        <v>50</v>
      </c>
      <c r="AJ1608" s="416">
        <v>0</v>
      </c>
      <c r="AK1608" s="416">
        <v>0</v>
      </c>
      <c r="AL1608" s="416">
        <v>0</v>
      </c>
      <c r="AM1608" s="416">
        <v>0</v>
      </c>
      <c r="AN1608" s="416">
        <v>0</v>
      </c>
      <c r="AO1608" s="416">
        <v>0</v>
      </c>
      <c r="AP1608" s="416">
        <v>0</v>
      </c>
      <c r="AQ1608" s="416">
        <v>0</v>
      </c>
      <c r="AR1608" s="416">
        <v>0</v>
      </c>
      <c r="AS1608" s="416">
        <v>100</v>
      </c>
      <c r="AT1608" s="416">
        <v>118</v>
      </c>
      <c r="AU1608" s="416">
        <v>80</v>
      </c>
      <c r="AV1608" s="416">
        <v>31</v>
      </c>
      <c r="AW1608" s="416">
        <v>11</v>
      </c>
      <c r="AX1608" s="416">
        <v>5</v>
      </c>
      <c r="AY1608" s="416">
        <v>3</v>
      </c>
      <c r="AZ1608" s="416">
        <v>2</v>
      </c>
      <c r="BA1608" s="416">
        <v>0</v>
      </c>
      <c r="BB1608" s="416">
        <v>250</v>
      </c>
      <c r="BC1608" s="416">
        <v>40</v>
      </c>
      <c r="BD1608" s="416">
        <v>67</v>
      </c>
      <c r="BE1608" s="416">
        <v>96</v>
      </c>
      <c r="BF1608" s="416">
        <v>76</v>
      </c>
      <c r="BG1608" s="416">
        <v>14</v>
      </c>
      <c r="BH1608" s="416">
        <v>15</v>
      </c>
      <c r="BI1608" s="416">
        <v>9</v>
      </c>
      <c r="BJ1608" s="416">
        <v>4</v>
      </c>
      <c r="BK1608" s="416">
        <v>0</v>
      </c>
      <c r="BL1608" s="416">
        <v>281</v>
      </c>
      <c r="BM1608" s="416">
        <v>185</v>
      </c>
      <c r="BN1608" s="416">
        <v>176</v>
      </c>
      <c r="BO1608" s="416">
        <v>107</v>
      </c>
      <c r="BP1608" s="416">
        <v>25</v>
      </c>
      <c r="BQ1608" s="416">
        <v>20</v>
      </c>
      <c r="BR1608" s="416">
        <v>12</v>
      </c>
      <c r="BS1608" s="416">
        <v>6</v>
      </c>
      <c r="BT1608" s="416">
        <v>0</v>
      </c>
      <c r="BU1608" s="416">
        <v>531</v>
      </c>
      <c r="BV1608" s="416">
        <v>710</v>
      </c>
      <c r="BW1608" s="416">
        <v>609</v>
      </c>
      <c r="BX1608" s="416">
        <v>319</v>
      </c>
      <c r="BY1608" s="416">
        <v>76</v>
      </c>
      <c r="BZ1608" s="416">
        <v>75</v>
      </c>
      <c r="CA1608" s="416">
        <v>37</v>
      </c>
      <c r="CB1608" s="416">
        <v>15</v>
      </c>
      <c r="CC1608" s="416">
        <v>1</v>
      </c>
      <c r="CD1608" s="416">
        <v>1842</v>
      </c>
      <c r="CE1608" s="416">
        <v>10</v>
      </c>
      <c r="CF1608" s="416">
        <v>0</v>
      </c>
      <c r="CG1608" s="416">
        <v>0</v>
      </c>
      <c r="CH1608" s="416">
        <v>0</v>
      </c>
      <c r="CI1608" s="416">
        <v>0</v>
      </c>
      <c r="CJ1608" s="416">
        <v>0</v>
      </c>
      <c r="CK1608" s="416">
        <v>0</v>
      </c>
      <c r="CL1608" s="416">
        <v>0</v>
      </c>
      <c r="CM1608" s="416">
        <v>0</v>
      </c>
      <c r="CN1608" s="416">
        <v>0</v>
      </c>
      <c r="CO1608" s="416">
        <v>25</v>
      </c>
      <c r="CP1608" s="416">
        <v>0</v>
      </c>
      <c r="CQ1608" s="416">
        <v>0</v>
      </c>
      <c r="CR1608" s="416">
        <v>0</v>
      </c>
      <c r="CS1608" s="416">
        <v>0</v>
      </c>
      <c r="CT1608" s="416">
        <v>0</v>
      </c>
      <c r="CU1608" s="416">
        <v>0</v>
      </c>
      <c r="CV1608" s="416">
        <v>0</v>
      </c>
      <c r="CW1608" s="416">
        <v>0</v>
      </c>
      <c r="CX1608" s="416">
        <v>0</v>
      </c>
      <c r="CY1608" s="416">
        <v>50</v>
      </c>
      <c r="CZ1608" s="416">
        <v>53</v>
      </c>
      <c r="DA1608" s="416">
        <v>43</v>
      </c>
      <c r="DB1608" s="416">
        <v>14</v>
      </c>
      <c r="DC1608" s="416">
        <v>4</v>
      </c>
      <c r="DD1608" s="416">
        <v>2</v>
      </c>
      <c r="DE1608" s="416">
        <v>1</v>
      </c>
      <c r="DF1608" s="416">
        <v>0</v>
      </c>
      <c r="DG1608" s="416">
        <v>0</v>
      </c>
      <c r="DH1608" s="416">
        <v>117</v>
      </c>
      <c r="DI1608" s="416">
        <v>0</v>
      </c>
      <c r="DJ1608" s="416">
        <v>0</v>
      </c>
      <c r="DK1608" s="416">
        <v>0</v>
      </c>
      <c r="DL1608" s="416">
        <v>0</v>
      </c>
      <c r="DM1608" s="416">
        <v>0</v>
      </c>
      <c r="DN1608" s="416">
        <v>0</v>
      </c>
      <c r="DO1608" s="416">
        <v>0</v>
      </c>
      <c r="DP1608" s="416">
        <v>0</v>
      </c>
      <c r="DQ1608" s="416">
        <v>0</v>
      </c>
      <c r="DR1608" s="416">
        <v>0</v>
      </c>
      <c r="DS1608" s="416">
        <v>53</v>
      </c>
      <c r="DT1608" s="416">
        <v>43</v>
      </c>
      <c r="DU1608" s="416">
        <v>14</v>
      </c>
      <c r="DV1608" s="416">
        <v>4</v>
      </c>
      <c r="DW1608" s="416">
        <v>2</v>
      </c>
      <c r="DX1608" s="416">
        <v>1</v>
      </c>
      <c r="DY1608" s="416">
        <v>0</v>
      </c>
      <c r="DZ1608" s="416">
        <v>0</v>
      </c>
      <c r="EA1608" s="416">
        <v>117</v>
      </c>
      <c r="EB1608" s="416">
        <v>0</v>
      </c>
      <c r="EC1608" s="416">
        <v>214</v>
      </c>
      <c r="ED1608" s="416">
        <v>340</v>
      </c>
      <c r="EE1608" s="416">
        <v>181</v>
      </c>
      <c r="EF1608" s="416">
        <v>109</v>
      </c>
      <c r="EG1608" s="416">
        <v>116</v>
      </c>
      <c r="EH1608" s="416">
        <v>90</v>
      </c>
      <c r="EI1608" s="416">
        <v>27</v>
      </c>
      <c r="EJ1608" s="416">
        <v>1</v>
      </c>
      <c r="EK1608" s="416">
        <v>1078</v>
      </c>
      <c r="EL1608" s="416">
        <v>10</v>
      </c>
      <c r="EM1608" s="416">
        <v>0</v>
      </c>
      <c r="EN1608" s="416">
        <v>0</v>
      </c>
      <c r="EO1608" s="416">
        <v>0</v>
      </c>
      <c r="EP1608" s="416">
        <v>0</v>
      </c>
      <c r="EQ1608" s="416">
        <v>0</v>
      </c>
      <c r="ER1608" s="416">
        <v>0</v>
      </c>
      <c r="ES1608" s="416">
        <v>0</v>
      </c>
      <c r="ET1608" s="416">
        <v>0</v>
      </c>
      <c r="EU1608" s="416">
        <v>0</v>
      </c>
      <c r="EV1608" s="416">
        <v>50</v>
      </c>
      <c r="EW1608" s="416">
        <v>4</v>
      </c>
      <c r="EX1608" s="416">
        <v>1</v>
      </c>
      <c r="EY1608" s="416">
        <v>0</v>
      </c>
      <c r="EZ1608" s="416">
        <v>0</v>
      </c>
      <c r="FA1608" s="416">
        <v>0</v>
      </c>
      <c r="FB1608" s="416">
        <v>1</v>
      </c>
      <c r="FC1608" s="416">
        <v>0</v>
      </c>
      <c r="FD1608" s="416">
        <v>0</v>
      </c>
      <c r="FE1608" s="416">
        <v>6</v>
      </c>
      <c r="FF1608" s="416">
        <v>100</v>
      </c>
      <c r="FG1608" s="416">
        <v>0</v>
      </c>
      <c r="FH1608" s="416">
        <v>0</v>
      </c>
      <c r="FI1608" s="416">
        <v>0</v>
      </c>
      <c r="FJ1608" s="416">
        <v>0</v>
      </c>
      <c r="FK1608" s="416">
        <v>0</v>
      </c>
      <c r="FL1608" s="416">
        <v>0</v>
      </c>
      <c r="FM1608" s="416">
        <v>0</v>
      </c>
      <c r="FN1608" s="416">
        <v>0</v>
      </c>
      <c r="FO1608" s="416">
        <v>0</v>
      </c>
      <c r="FP1608" s="416">
        <v>0</v>
      </c>
      <c r="FQ1608" s="416">
        <v>0</v>
      </c>
      <c r="FR1608" s="416">
        <v>0</v>
      </c>
      <c r="FS1608" s="416">
        <v>0</v>
      </c>
      <c r="FT1608" s="416">
        <v>0</v>
      </c>
      <c r="FU1608" s="416">
        <v>0</v>
      </c>
      <c r="FV1608" s="416">
        <v>0</v>
      </c>
      <c r="FW1608" s="416">
        <v>0</v>
      </c>
      <c r="FX1608" s="416">
        <v>0</v>
      </c>
      <c r="FY1608" s="416">
        <v>0</v>
      </c>
      <c r="FZ1608" s="416">
        <v>218</v>
      </c>
      <c r="GA1608" s="416">
        <v>341</v>
      </c>
      <c r="GB1608" s="416">
        <v>181</v>
      </c>
      <c r="GC1608" s="416">
        <v>109</v>
      </c>
      <c r="GD1608" s="416">
        <v>116</v>
      </c>
      <c r="GE1608" s="416">
        <v>91</v>
      </c>
      <c r="GF1608" s="416">
        <v>27</v>
      </c>
      <c r="GG1608" s="416">
        <v>1</v>
      </c>
      <c r="GH1608" s="416">
        <v>1084</v>
      </c>
    </row>
    <row r="1609" spans="1:190" x14ac:dyDescent="0.2">
      <c r="A1609" s="150" t="s">
        <v>623</v>
      </c>
      <c r="B1609" s="151" t="s">
        <v>276</v>
      </c>
      <c r="C1609" s="152" t="s">
        <v>278</v>
      </c>
      <c r="D1609" s="404" t="s">
        <v>622</v>
      </c>
      <c r="E1609" s="416">
        <v>0</v>
      </c>
      <c r="F1609" s="416">
        <v>311</v>
      </c>
      <c r="G1609" s="416">
        <v>101</v>
      </c>
      <c r="H1609" s="416">
        <v>78</v>
      </c>
      <c r="I1609" s="416">
        <v>35</v>
      </c>
      <c r="J1609" s="416">
        <v>17</v>
      </c>
      <c r="K1609" s="416">
        <v>9</v>
      </c>
      <c r="L1609" s="416">
        <v>8</v>
      </c>
      <c r="M1609" s="416">
        <v>1</v>
      </c>
      <c r="N1609" s="416">
        <v>560</v>
      </c>
      <c r="O1609" s="416">
        <v>10</v>
      </c>
      <c r="P1609" s="416">
        <v>0</v>
      </c>
      <c r="Q1609" s="416">
        <v>0</v>
      </c>
      <c r="R1609" s="416">
        <v>0</v>
      </c>
      <c r="S1609" s="416">
        <v>0</v>
      </c>
      <c r="T1609" s="416">
        <v>0</v>
      </c>
      <c r="U1609" s="416">
        <v>0</v>
      </c>
      <c r="V1609" s="416">
        <v>0</v>
      </c>
      <c r="W1609" s="416">
        <v>0</v>
      </c>
      <c r="X1609" s="416">
        <v>0</v>
      </c>
      <c r="Y1609" s="416">
        <v>25</v>
      </c>
      <c r="Z1609" s="416">
        <v>0</v>
      </c>
      <c r="AA1609" s="416">
        <v>0</v>
      </c>
      <c r="AB1609" s="416">
        <v>0</v>
      </c>
      <c r="AC1609" s="416">
        <v>0</v>
      </c>
      <c r="AD1609" s="416">
        <v>0</v>
      </c>
      <c r="AE1609" s="416">
        <v>0</v>
      </c>
      <c r="AF1609" s="416">
        <v>0</v>
      </c>
      <c r="AG1609" s="416">
        <v>0</v>
      </c>
      <c r="AH1609" s="416">
        <v>0</v>
      </c>
      <c r="AI1609" s="416">
        <v>50</v>
      </c>
      <c r="AJ1609" s="416">
        <v>379</v>
      </c>
      <c r="AK1609" s="416">
        <v>130</v>
      </c>
      <c r="AL1609" s="416">
        <v>85</v>
      </c>
      <c r="AM1609" s="416">
        <v>35</v>
      </c>
      <c r="AN1609" s="416">
        <v>13</v>
      </c>
      <c r="AO1609" s="416">
        <v>6</v>
      </c>
      <c r="AP1609" s="416">
        <v>7</v>
      </c>
      <c r="AQ1609" s="416">
        <v>1</v>
      </c>
      <c r="AR1609" s="416">
        <v>656</v>
      </c>
      <c r="AS1609" s="416">
        <v>100</v>
      </c>
      <c r="AT1609" s="416">
        <v>199</v>
      </c>
      <c r="AU1609" s="416">
        <v>74</v>
      </c>
      <c r="AV1609" s="416">
        <v>38</v>
      </c>
      <c r="AW1609" s="416">
        <v>18</v>
      </c>
      <c r="AX1609" s="416">
        <v>2</v>
      </c>
      <c r="AY1609" s="416">
        <v>7</v>
      </c>
      <c r="AZ1609" s="416">
        <v>2</v>
      </c>
      <c r="BA1609" s="416">
        <v>0</v>
      </c>
      <c r="BB1609" s="416">
        <v>340</v>
      </c>
      <c r="BC1609" s="416">
        <v>0</v>
      </c>
      <c r="BD1609" s="416">
        <v>0</v>
      </c>
      <c r="BE1609" s="416">
        <v>0</v>
      </c>
      <c r="BF1609" s="416">
        <v>0</v>
      </c>
      <c r="BG1609" s="416">
        <v>0</v>
      </c>
      <c r="BH1609" s="416">
        <v>0</v>
      </c>
      <c r="BI1609" s="416">
        <v>0</v>
      </c>
      <c r="BJ1609" s="416">
        <v>0</v>
      </c>
      <c r="BK1609" s="416">
        <v>0</v>
      </c>
      <c r="BL1609" s="416">
        <v>0</v>
      </c>
      <c r="BM1609" s="416">
        <v>578</v>
      </c>
      <c r="BN1609" s="416">
        <v>204</v>
      </c>
      <c r="BO1609" s="416">
        <v>123</v>
      </c>
      <c r="BP1609" s="416">
        <v>53</v>
      </c>
      <c r="BQ1609" s="416">
        <v>15</v>
      </c>
      <c r="BR1609" s="416">
        <v>13</v>
      </c>
      <c r="BS1609" s="416">
        <v>9</v>
      </c>
      <c r="BT1609" s="416">
        <v>1</v>
      </c>
      <c r="BU1609" s="416">
        <v>996</v>
      </c>
      <c r="BV1609" s="416">
        <v>889</v>
      </c>
      <c r="BW1609" s="416">
        <v>305</v>
      </c>
      <c r="BX1609" s="416">
        <v>201</v>
      </c>
      <c r="BY1609" s="416">
        <v>88</v>
      </c>
      <c r="BZ1609" s="416">
        <v>32</v>
      </c>
      <c r="CA1609" s="416">
        <v>22</v>
      </c>
      <c r="CB1609" s="416">
        <v>17</v>
      </c>
      <c r="CC1609" s="416">
        <v>2</v>
      </c>
      <c r="CD1609" s="416">
        <v>1556</v>
      </c>
      <c r="CE1609" s="416">
        <v>10</v>
      </c>
      <c r="CF1609" s="416">
        <v>0</v>
      </c>
      <c r="CG1609" s="416">
        <v>0</v>
      </c>
      <c r="CH1609" s="416">
        <v>0</v>
      </c>
      <c r="CI1609" s="416">
        <v>0</v>
      </c>
      <c r="CJ1609" s="416">
        <v>0</v>
      </c>
      <c r="CK1609" s="416">
        <v>0</v>
      </c>
      <c r="CL1609" s="416">
        <v>0</v>
      </c>
      <c r="CM1609" s="416">
        <v>0</v>
      </c>
      <c r="CN1609" s="416">
        <v>0</v>
      </c>
      <c r="CO1609" s="416">
        <v>25</v>
      </c>
      <c r="CP1609" s="416">
        <v>0</v>
      </c>
      <c r="CQ1609" s="416">
        <v>0</v>
      </c>
      <c r="CR1609" s="416">
        <v>0</v>
      </c>
      <c r="CS1609" s="416">
        <v>0</v>
      </c>
      <c r="CT1609" s="416">
        <v>0</v>
      </c>
      <c r="CU1609" s="416">
        <v>0</v>
      </c>
      <c r="CV1609" s="416">
        <v>0</v>
      </c>
      <c r="CW1609" s="416">
        <v>0</v>
      </c>
      <c r="CX1609" s="416">
        <v>0</v>
      </c>
      <c r="CY1609" s="416">
        <v>50</v>
      </c>
      <c r="CZ1609" s="416">
        <v>150</v>
      </c>
      <c r="DA1609" s="416">
        <v>41</v>
      </c>
      <c r="DB1609" s="416">
        <v>23</v>
      </c>
      <c r="DC1609" s="416">
        <v>20</v>
      </c>
      <c r="DD1609" s="416">
        <v>13</v>
      </c>
      <c r="DE1609" s="416">
        <v>1</v>
      </c>
      <c r="DF1609" s="416">
        <v>3</v>
      </c>
      <c r="DG1609" s="416">
        <v>1</v>
      </c>
      <c r="DH1609" s="416">
        <v>252</v>
      </c>
      <c r="DI1609" s="416">
        <v>0</v>
      </c>
      <c r="DJ1609" s="416">
        <v>0</v>
      </c>
      <c r="DK1609" s="416">
        <v>0</v>
      </c>
      <c r="DL1609" s="416">
        <v>0</v>
      </c>
      <c r="DM1609" s="416">
        <v>0</v>
      </c>
      <c r="DN1609" s="416">
        <v>0</v>
      </c>
      <c r="DO1609" s="416">
        <v>0</v>
      </c>
      <c r="DP1609" s="416">
        <v>0</v>
      </c>
      <c r="DQ1609" s="416">
        <v>0</v>
      </c>
      <c r="DR1609" s="416">
        <v>0</v>
      </c>
      <c r="DS1609" s="416">
        <v>150</v>
      </c>
      <c r="DT1609" s="416">
        <v>41</v>
      </c>
      <c r="DU1609" s="416">
        <v>23</v>
      </c>
      <c r="DV1609" s="416">
        <v>20</v>
      </c>
      <c r="DW1609" s="416">
        <v>13</v>
      </c>
      <c r="DX1609" s="416">
        <v>1</v>
      </c>
      <c r="DY1609" s="416">
        <v>3</v>
      </c>
      <c r="DZ1609" s="416">
        <v>1</v>
      </c>
      <c r="EA1609" s="416">
        <v>252</v>
      </c>
      <c r="EB1609" s="416">
        <v>0</v>
      </c>
      <c r="EC1609" s="416">
        <v>164</v>
      </c>
      <c r="ED1609" s="416">
        <v>67</v>
      </c>
      <c r="EE1609" s="416">
        <v>25</v>
      </c>
      <c r="EF1609" s="416">
        <v>18</v>
      </c>
      <c r="EG1609" s="416">
        <v>9</v>
      </c>
      <c r="EH1609" s="416">
        <v>3</v>
      </c>
      <c r="EI1609" s="416">
        <v>4</v>
      </c>
      <c r="EJ1609" s="416">
        <v>0</v>
      </c>
      <c r="EK1609" s="416">
        <v>290</v>
      </c>
      <c r="EL1609" s="416">
        <v>10</v>
      </c>
      <c r="EM1609" s="416">
        <v>0</v>
      </c>
      <c r="EN1609" s="416">
        <v>0</v>
      </c>
      <c r="EO1609" s="416">
        <v>0</v>
      </c>
      <c r="EP1609" s="416">
        <v>0</v>
      </c>
      <c r="EQ1609" s="416">
        <v>0</v>
      </c>
      <c r="ER1609" s="416">
        <v>0</v>
      </c>
      <c r="ES1609" s="416">
        <v>0</v>
      </c>
      <c r="ET1609" s="416">
        <v>0</v>
      </c>
      <c r="EU1609" s="416">
        <v>0</v>
      </c>
      <c r="EV1609" s="416">
        <v>50</v>
      </c>
      <c r="EW1609" s="416">
        <v>1</v>
      </c>
      <c r="EX1609" s="416">
        <v>0</v>
      </c>
      <c r="EY1609" s="416">
        <v>1</v>
      </c>
      <c r="EZ1609" s="416">
        <v>0</v>
      </c>
      <c r="FA1609" s="416">
        <v>0</v>
      </c>
      <c r="FB1609" s="416">
        <v>0</v>
      </c>
      <c r="FC1609" s="416">
        <v>0</v>
      </c>
      <c r="FD1609" s="416">
        <v>0</v>
      </c>
      <c r="FE1609" s="416">
        <v>2</v>
      </c>
      <c r="FF1609" s="416">
        <v>100</v>
      </c>
      <c r="FG1609" s="416">
        <v>0</v>
      </c>
      <c r="FH1609" s="416">
        <v>0</v>
      </c>
      <c r="FI1609" s="416">
        <v>0</v>
      </c>
      <c r="FJ1609" s="416">
        <v>0</v>
      </c>
      <c r="FK1609" s="416">
        <v>0</v>
      </c>
      <c r="FL1609" s="416">
        <v>0</v>
      </c>
      <c r="FM1609" s="416">
        <v>0</v>
      </c>
      <c r="FN1609" s="416">
        <v>0</v>
      </c>
      <c r="FO1609" s="416">
        <v>0</v>
      </c>
      <c r="FP1609" s="416">
        <v>0</v>
      </c>
      <c r="FQ1609" s="416">
        <v>0</v>
      </c>
      <c r="FR1609" s="416">
        <v>0</v>
      </c>
      <c r="FS1609" s="416">
        <v>0</v>
      </c>
      <c r="FT1609" s="416">
        <v>0</v>
      </c>
      <c r="FU1609" s="416">
        <v>0</v>
      </c>
      <c r="FV1609" s="416">
        <v>0</v>
      </c>
      <c r="FW1609" s="416">
        <v>0</v>
      </c>
      <c r="FX1609" s="416">
        <v>0</v>
      </c>
      <c r="FY1609" s="416">
        <v>0</v>
      </c>
      <c r="FZ1609" s="416">
        <v>165</v>
      </c>
      <c r="GA1609" s="416">
        <v>67</v>
      </c>
      <c r="GB1609" s="416">
        <v>26</v>
      </c>
      <c r="GC1609" s="416">
        <v>18</v>
      </c>
      <c r="GD1609" s="416">
        <v>9</v>
      </c>
      <c r="GE1609" s="416">
        <v>3</v>
      </c>
      <c r="GF1609" s="416">
        <v>4</v>
      </c>
      <c r="GG1609" s="416">
        <v>0</v>
      </c>
      <c r="GH1609" s="416">
        <v>292</v>
      </c>
    </row>
    <row r="1610" spans="1:190" x14ac:dyDescent="0.2">
      <c r="A1610" s="150" t="s">
        <v>625</v>
      </c>
      <c r="B1610" s="151" t="s">
        <v>276</v>
      </c>
      <c r="C1610" s="152" t="s">
        <v>285</v>
      </c>
      <c r="D1610" s="404" t="s">
        <v>624</v>
      </c>
      <c r="E1610" s="416">
        <v>0</v>
      </c>
      <c r="F1610" s="416">
        <v>28</v>
      </c>
      <c r="G1610" s="416">
        <v>37</v>
      </c>
      <c r="H1610" s="416">
        <v>49</v>
      </c>
      <c r="I1610" s="416">
        <v>45</v>
      </c>
      <c r="J1610" s="416">
        <v>22</v>
      </c>
      <c r="K1610" s="416">
        <v>11</v>
      </c>
      <c r="L1610" s="416">
        <v>7</v>
      </c>
      <c r="M1610" s="416">
        <v>0</v>
      </c>
      <c r="N1610" s="416">
        <v>199</v>
      </c>
      <c r="O1610" s="416">
        <v>10</v>
      </c>
      <c r="P1610" s="416">
        <v>0</v>
      </c>
      <c r="Q1610" s="416">
        <v>0</v>
      </c>
      <c r="R1610" s="416">
        <v>0</v>
      </c>
      <c r="S1610" s="416">
        <v>0</v>
      </c>
      <c r="T1610" s="416">
        <v>0</v>
      </c>
      <c r="U1610" s="416">
        <v>0</v>
      </c>
      <c r="V1610" s="416">
        <v>0</v>
      </c>
      <c r="W1610" s="416">
        <v>0</v>
      </c>
      <c r="X1610" s="416">
        <v>0</v>
      </c>
      <c r="Y1610" s="416">
        <v>25</v>
      </c>
      <c r="Z1610" s="416">
        <v>0</v>
      </c>
      <c r="AA1610" s="416">
        <v>0</v>
      </c>
      <c r="AB1610" s="416">
        <v>0</v>
      </c>
      <c r="AC1610" s="416">
        <v>0</v>
      </c>
      <c r="AD1610" s="416">
        <v>0</v>
      </c>
      <c r="AE1610" s="416">
        <v>0</v>
      </c>
      <c r="AF1610" s="416">
        <v>0</v>
      </c>
      <c r="AG1610" s="416">
        <v>0</v>
      </c>
      <c r="AH1610" s="416">
        <v>0</v>
      </c>
      <c r="AI1610" s="416">
        <v>50</v>
      </c>
      <c r="AJ1610" s="416">
        <v>1</v>
      </c>
      <c r="AK1610" s="416">
        <v>2</v>
      </c>
      <c r="AL1610" s="416">
        <v>6</v>
      </c>
      <c r="AM1610" s="416">
        <v>7</v>
      </c>
      <c r="AN1610" s="416">
        <v>3</v>
      </c>
      <c r="AO1610" s="416">
        <v>2</v>
      </c>
      <c r="AP1610" s="416">
        <v>1</v>
      </c>
      <c r="AQ1610" s="416">
        <v>1</v>
      </c>
      <c r="AR1610" s="416">
        <v>23</v>
      </c>
      <c r="AS1610" s="416">
        <v>100</v>
      </c>
      <c r="AT1610" s="416">
        <v>1</v>
      </c>
      <c r="AU1610" s="416">
        <v>4</v>
      </c>
      <c r="AV1610" s="416">
        <v>3</v>
      </c>
      <c r="AW1610" s="416">
        <v>3</v>
      </c>
      <c r="AX1610" s="416">
        <v>2</v>
      </c>
      <c r="AY1610" s="416">
        <v>1</v>
      </c>
      <c r="AZ1610" s="416">
        <v>0</v>
      </c>
      <c r="BA1610" s="416">
        <v>0</v>
      </c>
      <c r="BB1610" s="416">
        <v>14</v>
      </c>
      <c r="BC1610" s="416">
        <v>0</v>
      </c>
      <c r="BD1610" s="416">
        <v>0</v>
      </c>
      <c r="BE1610" s="416">
        <v>0</v>
      </c>
      <c r="BF1610" s="416">
        <v>0</v>
      </c>
      <c r="BG1610" s="416">
        <v>0</v>
      </c>
      <c r="BH1610" s="416">
        <v>0</v>
      </c>
      <c r="BI1610" s="416">
        <v>0</v>
      </c>
      <c r="BJ1610" s="416">
        <v>0</v>
      </c>
      <c r="BK1610" s="416">
        <v>0</v>
      </c>
      <c r="BL1610" s="416">
        <v>0</v>
      </c>
      <c r="BM1610" s="416">
        <v>2</v>
      </c>
      <c r="BN1610" s="416">
        <v>6</v>
      </c>
      <c r="BO1610" s="416">
        <v>9</v>
      </c>
      <c r="BP1610" s="416">
        <v>10</v>
      </c>
      <c r="BQ1610" s="416">
        <v>5</v>
      </c>
      <c r="BR1610" s="416">
        <v>3</v>
      </c>
      <c r="BS1610" s="416">
        <v>1</v>
      </c>
      <c r="BT1610" s="416">
        <v>1</v>
      </c>
      <c r="BU1610" s="416">
        <v>37</v>
      </c>
      <c r="BV1610" s="416">
        <v>30</v>
      </c>
      <c r="BW1610" s="416">
        <v>43</v>
      </c>
      <c r="BX1610" s="416">
        <v>58</v>
      </c>
      <c r="BY1610" s="416">
        <v>55</v>
      </c>
      <c r="BZ1610" s="416">
        <v>27</v>
      </c>
      <c r="CA1610" s="416">
        <v>14</v>
      </c>
      <c r="CB1610" s="416">
        <v>8</v>
      </c>
      <c r="CC1610" s="416">
        <v>1</v>
      </c>
      <c r="CD1610" s="416">
        <v>236</v>
      </c>
      <c r="CE1610" s="416">
        <v>10</v>
      </c>
      <c r="CF1610" s="416">
        <v>0</v>
      </c>
      <c r="CG1610" s="416">
        <v>0</v>
      </c>
      <c r="CH1610" s="416">
        <v>0</v>
      </c>
      <c r="CI1610" s="416">
        <v>0</v>
      </c>
      <c r="CJ1610" s="416">
        <v>0</v>
      </c>
      <c r="CK1610" s="416">
        <v>0</v>
      </c>
      <c r="CL1610" s="416">
        <v>0</v>
      </c>
      <c r="CM1610" s="416">
        <v>0</v>
      </c>
      <c r="CN1610" s="416">
        <v>0</v>
      </c>
      <c r="CO1610" s="416">
        <v>25</v>
      </c>
      <c r="CP1610" s="416">
        <v>0</v>
      </c>
      <c r="CQ1610" s="416">
        <v>0</v>
      </c>
      <c r="CR1610" s="416">
        <v>0</v>
      </c>
      <c r="CS1610" s="416">
        <v>0</v>
      </c>
      <c r="CT1610" s="416">
        <v>0</v>
      </c>
      <c r="CU1610" s="416">
        <v>0</v>
      </c>
      <c r="CV1610" s="416">
        <v>0</v>
      </c>
      <c r="CW1610" s="416">
        <v>0</v>
      </c>
      <c r="CX1610" s="416">
        <v>0</v>
      </c>
      <c r="CY1610" s="416">
        <v>50</v>
      </c>
      <c r="CZ1610" s="416">
        <v>3</v>
      </c>
      <c r="DA1610" s="416">
        <v>5</v>
      </c>
      <c r="DB1610" s="416">
        <v>7</v>
      </c>
      <c r="DC1610" s="416">
        <v>7</v>
      </c>
      <c r="DD1610" s="416">
        <v>3</v>
      </c>
      <c r="DE1610" s="416">
        <v>3</v>
      </c>
      <c r="DF1610" s="416">
        <v>0</v>
      </c>
      <c r="DG1610" s="416">
        <v>0</v>
      </c>
      <c r="DH1610" s="416">
        <v>28</v>
      </c>
      <c r="DI1610" s="416">
        <v>0</v>
      </c>
      <c r="DJ1610" s="416">
        <v>0</v>
      </c>
      <c r="DK1610" s="416">
        <v>0</v>
      </c>
      <c r="DL1610" s="416">
        <v>0</v>
      </c>
      <c r="DM1610" s="416">
        <v>0</v>
      </c>
      <c r="DN1610" s="416">
        <v>0</v>
      </c>
      <c r="DO1610" s="416">
        <v>0</v>
      </c>
      <c r="DP1610" s="416">
        <v>0</v>
      </c>
      <c r="DQ1610" s="416">
        <v>0</v>
      </c>
      <c r="DR1610" s="416">
        <v>0</v>
      </c>
      <c r="DS1610" s="416">
        <v>3</v>
      </c>
      <c r="DT1610" s="416">
        <v>5</v>
      </c>
      <c r="DU1610" s="416">
        <v>7</v>
      </c>
      <c r="DV1610" s="416">
        <v>7</v>
      </c>
      <c r="DW1610" s="416">
        <v>3</v>
      </c>
      <c r="DX1610" s="416">
        <v>3</v>
      </c>
      <c r="DY1610" s="416">
        <v>0</v>
      </c>
      <c r="DZ1610" s="416">
        <v>0</v>
      </c>
      <c r="EA1610" s="416">
        <v>28</v>
      </c>
      <c r="EB1610" s="416">
        <v>0</v>
      </c>
      <c r="EC1610" s="416">
        <v>70</v>
      </c>
      <c r="ED1610" s="416">
        <v>167</v>
      </c>
      <c r="EE1610" s="416">
        <v>427</v>
      </c>
      <c r="EF1610" s="416">
        <v>393</v>
      </c>
      <c r="EG1610" s="416">
        <v>263</v>
      </c>
      <c r="EH1610" s="416">
        <v>165</v>
      </c>
      <c r="EI1610" s="416">
        <v>115</v>
      </c>
      <c r="EJ1610" s="416">
        <v>10</v>
      </c>
      <c r="EK1610" s="416">
        <v>1610</v>
      </c>
      <c r="EL1610" s="416">
        <v>10</v>
      </c>
      <c r="EM1610" s="416">
        <v>0</v>
      </c>
      <c r="EN1610" s="416">
        <v>0</v>
      </c>
      <c r="EO1610" s="416">
        <v>0</v>
      </c>
      <c r="EP1610" s="416">
        <v>0</v>
      </c>
      <c r="EQ1610" s="416">
        <v>0</v>
      </c>
      <c r="ER1610" s="416">
        <v>0</v>
      </c>
      <c r="ES1610" s="416">
        <v>0</v>
      </c>
      <c r="ET1610" s="416">
        <v>0</v>
      </c>
      <c r="EU1610" s="416">
        <v>0</v>
      </c>
      <c r="EV1610" s="416">
        <v>50</v>
      </c>
      <c r="EW1610" s="416">
        <v>1</v>
      </c>
      <c r="EX1610" s="416">
        <v>3</v>
      </c>
      <c r="EY1610" s="416">
        <v>6</v>
      </c>
      <c r="EZ1610" s="416">
        <v>3</v>
      </c>
      <c r="FA1610" s="416">
        <v>4</v>
      </c>
      <c r="FB1610" s="416">
        <v>1</v>
      </c>
      <c r="FC1610" s="416">
        <v>2</v>
      </c>
      <c r="FD1610" s="416">
        <v>0</v>
      </c>
      <c r="FE1610" s="416">
        <v>20</v>
      </c>
      <c r="FF1610" s="416">
        <v>100</v>
      </c>
      <c r="FG1610" s="416">
        <v>0</v>
      </c>
      <c r="FH1610" s="416">
        <v>0</v>
      </c>
      <c r="FI1610" s="416">
        <v>0</v>
      </c>
      <c r="FJ1610" s="416">
        <v>0</v>
      </c>
      <c r="FK1610" s="416">
        <v>0</v>
      </c>
      <c r="FL1610" s="416">
        <v>0</v>
      </c>
      <c r="FM1610" s="416">
        <v>0</v>
      </c>
      <c r="FN1610" s="416">
        <v>0</v>
      </c>
      <c r="FO1610" s="416">
        <v>0</v>
      </c>
      <c r="FP1610" s="416">
        <v>0</v>
      </c>
      <c r="FQ1610" s="416">
        <v>0</v>
      </c>
      <c r="FR1610" s="416">
        <v>0</v>
      </c>
      <c r="FS1610" s="416">
        <v>0</v>
      </c>
      <c r="FT1610" s="416">
        <v>0</v>
      </c>
      <c r="FU1610" s="416">
        <v>0</v>
      </c>
      <c r="FV1610" s="416">
        <v>0</v>
      </c>
      <c r="FW1610" s="416">
        <v>0</v>
      </c>
      <c r="FX1610" s="416">
        <v>0</v>
      </c>
      <c r="FY1610" s="416">
        <v>0</v>
      </c>
      <c r="FZ1610" s="416">
        <v>71</v>
      </c>
      <c r="GA1610" s="416">
        <v>170</v>
      </c>
      <c r="GB1610" s="416">
        <v>433</v>
      </c>
      <c r="GC1610" s="416">
        <v>396</v>
      </c>
      <c r="GD1610" s="416">
        <v>267</v>
      </c>
      <c r="GE1610" s="416">
        <v>166</v>
      </c>
      <c r="GF1610" s="416">
        <v>117</v>
      </c>
      <c r="GG1610" s="416">
        <v>10</v>
      </c>
      <c r="GH1610" s="416">
        <v>1630</v>
      </c>
    </row>
    <row r="1611" spans="1:190" x14ac:dyDescent="0.2">
      <c r="A1611" s="150" t="s">
        <v>626</v>
      </c>
      <c r="B1611" s="151" t="s">
        <v>284</v>
      </c>
      <c r="C1611" s="152" t="s">
        <v>277</v>
      </c>
      <c r="D1611" s="404" t="s">
        <v>325</v>
      </c>
      <c r="E1611" s="416">
        <v>0</v>
      </c>
      <c r="F1611" s="416">
        <v>121</v>
      </c>
      <c r="G1611" s="416">
        <v>206</v>
      </c>
      <c r="H1611" s="416">
        <v>315</v>
      </c>
      <c r="I1611" s="416">
        <v>104</v>
      </c>
      <c r="J1611" s="416">
        <v>49</v>
      </c>
      <c r="K1611" s="416">
        <v>23</v>
      </c>
      <c r="L1611" s="416">
        <v>17</v>
      </c>
      <c r="M1611" s="416">
        <v>1</v>
      </c>
      <c r="N1611" s="416">
        <v>836</v>
      </c>
      <c r="O1611" s="416">
        <v>10</v>
      </c>
      <c r="P1611" s="416">
        <v>0</v>
      </c>
      <c r="Q1611" s="416">
        <v>0</v>
      </c>
      <c r="R1611" s="416">
        <v>0</v>
      </c>
      <c r="S1611" s="416">
        <v>0</v>
      </c>
      <c r="T1611" s="416">
        <v>0</v>
      </c>
      <c r="U1611" s="416">
        <v>0</v>
      </c>
      <c r="V1611" s="416">
        <v>0</v>
      </c>
      <c r="W1611" s="416">
        <v>0</v>
      </c>
      <c r="X1611" s="416">
        <v>0</v>
      </c>
      <c r="Y1611" s="416">
        <v>25</v>
      </c>
      <c r="Z1611" s="416">
        <v>0</v>
      </c>
      <c r="AA1611" s="416">
        <v>0</v>
      </c>
      <c r="AB1611" s="416">
        <v>0</v>
      </c>
      <c r="AC1611" s="416">
        <v>0</v>
      </c>
      <c r="AD1611" s="416">
        <v>0</v>
      </c>
      <c r="AE1611" s="416">
        <v>0</v>
      </c>
      <c r="AF1611" s="416">
        <v>0</v>
      </c>
      <c r="AG1611" s="416">
        <v>0</v>
      </c>
      <c r="AH1611" s="416">
        <v>0</v>
      </c>
      <c r="AI1611" s="416">
        <v>50</v>
      </c>
      <c r="AJ1611" s="416">
        <v>8</v>
      </c>
      <c r="AK1611" s="416">
        <v>16</v>
      </c>
      <c r="AL1611" s="416">
        <v>23</v>
      </c>
      <c r="AM1611" s="416">
        <v>10</v>
      </c>
      <c r="AN1611" s="416">
        <v>13</v>
      </c>
      <c r="AO1611" s="416">
        <v>3</v>
      </c>
      <c r="AP1611" s="416">
        <v>1</v>
      </c>
      <c r="AQ1611" s="416">
        <v>0</v>
      </c>
      <c r="AR1611" s="416">
        <v>74</v>
      </c>
      <c r="AS1611" s="416">
        <v>100</v>
      </c>
      <c r="AT1611" s="416">
        <v>12</v>
      </c>
      <c r="AU1611" s="416">
        <v>16</v>
      </c>
      <c r="AV1611" s="416">
        <v>31</v>
      </c>
      <c r="AW1611" s="416">
        <v>11</v>
      </c>
      <c r="AX1611" s="416">
        <v>2</v>
      </c>
      <c r="AY1611" s="416">
        <v>1</v>
      </c>
      <c r="AZ1611" s="416">
        <v>0</v>
      </c>
      <c r="BA1611" s="416">
        <v>0</v>
      </c>
      <c r="BB1611" s="416">
        <v>73</v>
      </c>
      <c r="BC1611" s="416">
        <v>0</v>
      </c>
      <c r="BD1611" s="416">
        <v>0</v>
      </c>
      <c r="BE1611" s="416">
        <v>0</v>
      </c>
      <c r="BF1611" s="416">
        <v>0</v>
      </c>
      <c r="BG1611" s="416">
        <v>0</v>
      </c>
      <c r="BH1611" s="416">
        <v>0</v>
      </c>
      <c r="BI1611" s="416">
        <v>0</v>
      </c>
      <c r="BJ1611" s="416">
        <v>0</v>
      </c>
      <c r="BK1611" s="416">
        <v>0</v>
      </c>
      <c r="BL1611" s="416">
        <v>0</v>
      </c>
      <c r="BM1611" s="416">
        <v>20</v>
      </c>
      <c r="BN1611" s="416">
        <v>32</v>
      </c>
      <c r="BO1611" s="416">
        <v>54</v>
      </c>
      <c r="BP1611" s="416">
        <v>21</v>
      </c>
      <c r="BQ1611" s="416">
        <v>15</v>
      </c>
      <c r="BR1611" s="416">
        <v>4</v>
      </c>
      <c r="BS1611" s="416">
        <v>1</v>
      </c>
      <c r="BT1611" s="416">
        <v>0</v>
      </c>
      <c r="BU1611" s="416">
        <v>147</v>
      </c>
      <c r="BV1611" s="416">
        <v>141</v>
      </c>
      <c r="BW1611" s="416">
        <v>238</v>
      </c>
      <c r="BX1611" s="416">
        <v>369</v>
      </c>
      <c r="BY1611" s="416">
        <v>125</v>
      </c>
      <c r="BZ1611" s="416">
        <v>64</v>
      </c>
      <c r="CA1611" s="416">
        <v>27</v>
      </c>
      <c r="CB1611" s="416">
        <v>18</v>
      </c>
      <c r="CC1611" s="416">
        <v>1</v>
      </c>
      <c r="CD1611" s="416">
        <v>983</v>
      </c>
      <c r="CE1611" s="416">
        <v>10</v>
      </c>
      <c r="CF1611" s="416">
        <v>0</v>
      </c>
      <c r="CG1611" s="416">
        <v>0</v>
      </c>
      <c r="CH1611" s="416">
        <v>0</v>
      </c>
      <c r="CI1611" s="416">
        <v>0</v>
      </c>
      <c r="CJ1611" s="416">
        <v>0</v>
      </c>
      <c r="CK1611" s="416">
        <v>0</v>
      </c>
      <c r="CL1611" s="416">
        <v>0</v>
      </c>
      <c r="CM1611" s="416">
        <v>0</v>
      </c>
      <c r="CN1611" s="416">
        <v>0</v>
      </c>
      <c r="CO1611" s="416">
        <v>25</v>
      </c>
      <c r="CP1611" s="416">
        <v>0</v>
      </c>
      <c r="CQ1611" s="416">
        <v>0</v>
      </c>
      <c r="CR1611" s="416">
        <v>0</v>
      </c>
      <c r="CS1611" s="416">
        <v>0</v>
      </c>
      <c r="CT1611" s="416">
        <v>0</v>
      </c>
      <c r="CU1611" s="416">
        <v>0</v>
      </c>
      <c r="CV1611" s="416">
        <v>0</v>
      </c>
      <c r="CW1611" s="416">
        <v>0</v>
      </c>
      <c r="CX1611" s="416">
        <v>0</v>
      </c>
      <c r="CY1611" s="416">
        <v>50</v>
      </c>
      <c r="CZ1611" s="416">
        <v>39</v>
      </c>
      <c r="DA1611" s="416">
        <v>29</v>
      </c>
      <c r="DB1611" s="416">
        <v>35</v>
      </c>
      <c r="DC1611" s="416">
        <v>7</v>
      </c>
      <c r="DD1611" s="416">
        <v>5</v>
      </c>
      <c r="DE1611" s="416">
        <v>6</v>
      </c>
      <c r="DF1611" s="416">
        <v>2</v>
      </c>
      <c r="DG1611" s="416">
        <v>0</v>
      </c>
      <c r="DH1611" s="416">
        <v>123</v>
      </c>
      <c r="DI1611" s="416">
        <v>0</v>
      </c>
      <c r="DJ1611" s="416">
        <v>0</v>
      </c>
      <c r="DK1611" s="416">
        <v>0</v>
      </c>
      <c r="DL1611" s="416">
        <v>0</v>
      </c>
      <c r="DM1611" s="416">
        <v>0</v>
      </c>
      <c r="DN1611" s="416">
        <v>0</v>
      </c>
      <c r="DO1611" s="416">
        <v>0</v>
      </c>
      <c r="DP1611" s="416">
        <v>0</v>
      </c>
      <c r="DQ1611" s="416">
        <v>0</v>
      </c>
      <c r="DR1611" s="416">
        <v>0</v>
      </c>
      <c r="DS1611" s="416">
        <v>39</v>
      </c>
      <c r="DT1611" s="416">
        <v>29</v>
      </c>
      <c r="DU1611" s="416">
        <v>35</v>
      </c>
      <c r="DV1611" s="416">
        <v>7</v>
      </c>
      <c r="DW1611" s="416">
        <v>5</v>
      </c>
      <c r="DX1611" s="416">
        <v>6</v>
      </c>
      <c r="DY1611" s="416">
        <v>2</v>
      </c>
      <c r="DZ1611" s="416">
        <v>0</v>
      </c>
      <c r="EA1611" s="416">
        <v>123</v>
      </c>
      <c r="EB1611" s="416">
        <v>0</v>
      </c>
      <c r="EC1611" s="416">
        <v>0</v>
      </c>
      <c r="ED1611" s="416">
        <v>0</v>
      </c>
      <c r="EE1611" s="416">
        <v>0</v>
      </c>
      <c r="EF1611" s="416">
        <v>0</v>
      </c>
      <c r="EG1611" s="416">
        <v>0</v>
      </c>
      <c r="EH1611" s="416">
        <v>0</v>
      </c>
      <c r="EI1611" s="416">
        <v>0</v>
      </c>
      <c r="EJ1611" s="416">
        <v>0</v>
      </c>
      <c r="EK1611" s="416">
        <v>0</v>
      </c>
      <c r="EL1611" s="416">
        <v>10</v>
      </c>
      <c r="EM1611" s="416">
        <v>0</v>
      </c>
      <c r="EN1611" s="416">
        <v>0</v>
      </c>
      <c r="EO1611" s="416">
        <v>0</v>
      </c>
      <c r="EP1611" s="416">
        <v>0</v>
      </c>
      <c r="EQ1611" s="416">
        <v>0</v>
      </c>
      <c r="ER1611" s="416">
        <v>0</v>
      </c>
      <c r="ES1611" s="416">
        <v>0</v>
      </c>
      <c r="ET1611" s="416">
        <v>0</v>
      </c>
      <c r="EU1611" s="416">
        <v>0</v>
      </c>
      <c r="EV1611" s="416">
        <v>50</v>
      </c>
      <c r="EW1611" s="416">
        <v>0</v>
      </c>
      <c r="EX1611" s="416">
        <v>0</v>
      </c>
      <c r="EY1611" s="416">
        <v>0</v>
      </c>
      <c r="EZ1611" s="416">
        <v>0</v>
      </c>
      <c r="FA1611" s="416">
        <v>0</v>
      </c>
      <c r="FB1611" s="416">
        <v>0</v>
      </c>
      <c r="FC1611" s="416">
        <v>0</v>
      </c>
      <c r="FD1611" s="416">
        <v>0</v>
      </c>
      <c r="FE1611" s="416">
        <v>0</v>
      </c>
      <c r="FF1611" s="416">
        <v>100</v>
      </c>
      <c r="FG1611" s="416">
        <v>0</v>
      </c>
      <c r="FH1611" s="416">
        <v>0</v>
      </c>
      <c r="FI1611" s="416">
        <v>0</v>
      </c>
      <c r="FJ1611" s="416">
        <v>0</v>
      </c>
      <c r="FK1611" s="416">
        <v>0</v>
      </c>
      <c r="FL1611" s="416">
        <v>0</v>
      </c>
      <c r="FM1611" s="416">
        <v>0</v>
      </c>
      <c r="FN1611" s="416">
        <v>0</v>
      </c>
      <c r="FO1611" s="416">
        <v>0</v>
      </c>
      <c r="FP1611" s="416">
        <v>5</v>
      </c>
      <c r="FQ1611" s="416">
        <v>140</v>
      </c>
      <c r="FR1611" s="416">
        <v>234</v>
      </c>
      <c r="FS1611" s="416">
        <v>339</v>
      </c>
      <c r="FT1611" s="416">
        <v>150</v>
      </c>
      <c r="FU1611" s="416">
        <v>50</v>
      </c>
      <c r="FV1611" s="416">
        <v>24</v>
      </c>
      <c r="FW1611" s="416">
        <v>8</v>
      </c>
      <c r="FX1611" s="416">
        <v>4</v>
      </c>
      <c r="FY1611" s="416">
        <v>949</v>
      </c>
      <c r="FZ1611" s="416">
        <v>140</v>
      </c>
      <c r="GA1611" s="416">
        <v>234</v>
      </c>
      <c r="GB1611" s="416">
        <v>339</v>
      </c>
      <c r="GC1611" s="416">
        <v>150</v>
      </c>
      <c r="GD1611" s="416">
        <v>50</v>
      </c>
      <c r="GE1611" s="416">
        <v>24</v>
      </c>
      <c r="GF1611" s="416">
        <v>8</v>
      </c>
      <c r="GG1611" s="416">
        <v>4</v>
      </c>
      <c r="GH1611" s="416">
        <v>949</v>
      </c>
    </row>
    <row r="1612" spans="1:190" x14ac:dyDescent="0.2">
      <c r="A1612" s="150" t="s">
        <v>628</v>
      </c>
      <c r="B1612" s="151" t="s">
        <v>280</v>
      </c>
      <c r="C1612" s="152" t="s">
        <v>128</v>
      </c>
      <c r="D1612" s="404" t="s">
        <v>627</v>
      </c>
      <c r="E1612" s="416">
        <v>0</v>
      </c>
      <c r="F1612" s="416">
        <v>15</v>
      </c>
      <c r="G1612" s="416">
        <v>108</v>
      </c>
      <c r="H1612" s="416">
        <v>143</v>
      </c>
      <c r="I1612" s="416">
        <v>138</v>
      </c>
      <c r="J1612" s="416">
        <v>78</v>
      </c>
      <c r="K1612" s="416">
        <v>23</v>
      </c>
      <c r="L1612" s="416">
        <v>14</v>
      </c>
      <c r="M1612" s="416">
        <v>2</v>
      </c>
      <c r="N1612" s="416">
        <v>521</v>
      </c>
      <c r="O1612" s="416">
        <v>10</v>
      </c>
      <c r="P1612" s="416">
        <v>0</v>
      </c>
      <c r="Q1612" s="416">
        <v>0</v>
      </c>
      <c r="R1612" s="416">
        <v>0</v>
      </c>
      <c r="S1612" s="416">
        <v>0</v>
      </c>
      <c r="T1612" s="416">
        <v>0</v>
      </c>
      <c r="U1612" s="416">
        <v>0</v>
      </c>
      <c r="V1612" s="416">
        <v>0</v>
      </c>
      <c r="W1612" s="416">
        <v>0</v>
      </c>
      <c r="X1612" s="416">
        <v>0</v>
      </c>
      <c r="Y1612" s="416">
        <v>25</v>
      </c>
      <c r="Z1612" s="416">
        <v>0</v>
      </c>
      <c r="AA1612" s="416">
        <v>0</v>
      </c>
      <c r="AB1612" s="416">
        <v>0</v>
      </c>
      <c r="AC1612" s="416">
        <v>0</v>
      </c>
      <c r="AD1612" s="416">
        <v>0</v>
      </c>
      <c r="AE1612" s="416">
        <v>0</v>
      </c>
      <c r="AF1612" s="416">
        <v>0</v>
      </c>
      <c r="AG1612" s="416">
        <v>0</v>
      </c>
      <c r="AH1612" s="416">
        <v>0</v>
      </c>
      <c r="AI1612" s="416">
        <v>50</v>
      </c>
      <c r="AJ1612" s="416">
        <v>0</v>
      </c>
      <c r="AK1612" s="416">
        <v>0</v>
      </c>
      <c r="AL1612" s="416">
        <v>0</v>
      </c>
      <c r="AM1612" s="416">
        <v>0</v>
      </c>
      <c r="AN1612" s="416">
        <v>0</v>
      </c>
      <c r="AO1612" s="416">
        <v>0</v>
      </c>
      <c r="AP1612" s="416">
        <v>0</v>
      </c>
      <c r="AQ1612" s="416">
        <v>0</v>
      </c>
      <c r="AR1612" s="416">
        <v>0</v>
      </c>
      <c r="AS1612" s="416">
        <v>100</v>
      </c>
      <c r="AT1612" s="416">
        <v>0</v>
      </c>
      <c r="AU1612" s="416">
        <v>0</v>
      </c>
      <c r="AV1612" s="416">
        <v>0</v>
      </c>
      <c r="AW1612" s="416">
        <v>0</v>
      </c>
      <c r="AX1612" s="416">
        <v>0</v>
      </c>
      <c r="AY1612" s="416">
        <v>0</v>
      </c>
      <c r="AZ1612" s="416">
        <v>0</v>
      </c>
      <c r="BA1612" s="416">
        <v>0</v>
      </c>
      <c r="BB1612" s="416">
        <v>0</v>
      </c>
      <c r="BC1612" s="416">
        <v>0</v>
      </c>
      <c r="BD1612" s="416">
        <v>0</v>
      </c>
      <c r="BE1612" s="416">
        <v>0</v>
      </c>
      <c r="BF1612" s="416">
        <v>0</v>
      </c>
      <c r="BG1612" s="416">
        <v>0</v>
      </c>
      <c r="BH1612" s="416">
        <v>0</v>
      </c>
      <c r="BI1612" s="416">
        <v>0</v>
      </c>
      <c r="BJ1612" s="416">
        <v>0</v>
      </c>
      <c r="BK1612" s="416">
        <v>0</v>
      </c>
      <c r="BL1612" s="416">
        <v>0</v>
      </c>
      <c r="BM1612" s="416">
        <v>0</v>
      </c>
      <c r="BN1612" s="416">
        <v>0</v>
      </c>
      <c r="BO1612" s="416">
        <v>0</v>
      </c>
      <c r="BP1612" s="416">
        <v>0</v>
      </c>
      <c r="BQ1612" s="416">
        <v>0</v>
      </c>
      <c r="BR1612" s="416">
        <v>0</v>
      </c>
      <c r="BS1612" s="416">
        <v>0</v>
      </c>
      <c r="BT1612" s="416">
        <v>0</v>
      </c>
      <c r="BU1612" s="416">
        <v>0</v>
      </c>
      <c r="BV1612" s="416">
        <v>15</v>
      </c>
      <c r="BW1612" s="416">
        <v>108</v>
      </c>
      <c r="BX1612" s="416">
        <v>143</v>
      </c>
      <c r="BY1612" s="416">
        <v>138</v>
      </c>
      <c r="BZ1612" s="416">
        <v>78</v>
      </c>
      <c r="CA1612" s="416">
        <v>23</v>
      </c>
      <c r="CB1612" s="416">
        <v>14</v>
      </c>
      <c r="CC1612" s="416">
        <v>2</v>
      </c>
      <c r="CD1612" s="416">
        <v>521</v>
      </c>
      <c r="CE1612" s="416">
        <v>10</v>
      </c>
      <c r="CF1612" s="416">
        <v>0</v>
      </c>
      <c r="CG1612" s="416">
        <v>0</v>
      </c>
      <c r="CH1612" s="416">
        <v>0</v>
      </c>
      <c r="CI1612" s="416">
        <v>0</v>
      </c>
      <c r="CJ1612" s="416">
        <v>0</v>
      </c>
      <c r="CK1612" s="416">
        <v>0</v>
      </c>
      <c r="CL1612" s="416">
        <v>0</v>
      </c>
      <c r="CM1612" s="416">
        <v>0</v>
      </c>
      <c r="CN1612" s="416">
        <v>0</v>
      </c>
      <c r="CO1612" s="416">
        <v>25</v>
      </c>
      <c r="CP1612" s="416">
        <v>0</v>
      </c>
      <c r="CQ1612" s="416">
        <v>0</v>
      </c>
      <c r="CR1612" s="416">
        <v>0</v>
      </c>
      <c r="CS1612" s="416">
        <v>0</v>
      </c>
      <c r="CT1612" s="416">
        <v>0</v>
      </c>
      <c r="CU1612" s="416">
        <v>0</v>
      </c>
      <c r="CV1612" s="416">
        <v>0</v>
      </c>
      <c r="CW1612" s="416">
        <v>0</v>
      </c>
      <c r="CX1612" s="416">
        <v>0</v>
      </c>
      <c r="CY1612" s="416">
        <v>50</v>
      </c>
      <c r="CZ1612" s="416">
        <v>3</v>
      </c>
      <c r="DA1612" s="416">
        <v>15</v>
      </c>
      <c r="DB1612" s="416">
        <v>34</v>
      </c>
      <c r="DC1612" s="416">
        <v>20</v>
      </c>
      <c r="DD1612" s="416">
        <v>16</v>
      </c>
      <c r="DE1612" s="416">
        <v>6</v>
      </c>
      <c r="DF1612" s="416">
        <v>5</v>
      </c>
      <c r="DG1612" s="416">
        <v>0</v>
      </c>
      <c r="DH1612" s="416">
        <v>99</v>
      </c>
      <c r="DI1612" s="416">
        <v>0</v>
      </c>
      <c r="DJ1612" s="416">
        <v>0</v>
      </c>
      <c r="DK1612" s="416">
        <v>0</v>
      </c>
      <c r="DL1612" s="416">
        <v>0</v>
      </c>
      <c r="DM1612" s="416">
        <v>0</v>
      </c>
      <c r="DN1612" s="416">
        <v>0</v>
      </c>
      <c r="DO1612" s="416">
        <v>0</v>
      </c>
      <c r="DP1612" s="416">
        <v>0</v>
      </c>
      <c r="DQ1612" s="416">
        <v>0</v>
      </c>
      <c r="DR1612" s="416">
        <v>0</v>
      </c>
      <c r="DS1612" s="416">
        <v>3</v>
      </c>
      <c r="DT1612" s="416">
        <v>15</v>
      </c>
      <c r="DU1612" s="416">
        <v>34</v>
      </c>
      <c r="DV1612" s="416">
        <v>20</v>
      </c>
      <c r="DW1612" s="416">
        <v>16</v>
      </c>
      <c r="DX1612" s="416">
        <v>6</v>
      </c>
      <c r="DY1612" s="416">
        <v>5</v>
      </c>
      <c r="DZ1612" s="416">
        <v>0</v>
      </c>
      <c r="EA1612" s="416">
        <v>99</v>
      </c>
      <c r="EB1612" s="416">
        <v>0</v>
      </c>
      <c r="EC1612" s="416">
        <v>40</v>
      </c>
      <c r="ED1612" s="416">
        <v>225</v>
      </c>
      <c r="EE1612" s="416">
        <v>266</v>
      </c>
      <c r="EF1612" s="416">
        <v>226</v>
      </c>
      <c r="EG1612" s="416">
        <v>114</v>
      </c>
      <c r="EH1612" s="416">
        <v>31</v>
      </c>
      <c r="EI1612" s="416">
        <v>9</v>
      </c>
      <c r="EJ1612" s="416">
        <v>1</v>
      </c>
      <c r="EK1612" s="416">
        <v>912</v>
      </c>
      <c r="EL1612" s="416">
        <v>10</v>
      </c>
      <c r="EM1612" s="416">
        <v>0</v>
      </c>
      <c r="EN1612" s="416">
        <v>0</v>
      </c>
      <c r="EO1612" s="416">
        <v>0</v>
      </c>
      <c r="EP1612" s="416">
        <v>0</v>
      </c>
      <c r="EQ1612" s="416">
        <v>0</v>
      </c>
      <c r="ER1612" s="416">
        <v>0</v>
      </c>
      <c r="ES1612" s="416">
        <v>0</v>
      </c>
      <c r="ET1612" s="416">
        <v>0</v>
      </c>
      <c r="EU1612" s="416">
        <v>0</v>
      </c>
      <c r="EV1612" s="416">
        <v>50</v>
      </c>
      <c r="EW1612" s="416">
        <v>0</v>
      </c>
      <c r="EX1612" s="416">
        <v>1</v>
      </c>
      <c r="EY1612" s="416">
        <v>0</v>
      </c>
      <c r="EZ1612" s="416">
        <v>1</v>
      </c>
      <c r="FA1612" s="416">
        <v>0</v>
      </c>
      <c r="FB1612" s="416">
        <v>1</v>
      </c>
      <c r="FC1612" s="416">
        <v>0</v>
      </c>
      <c r="FD1612" s="416">
        <v>0</v>
      </c>
      <c r="FE1612" s="416">
        <v>3</v>
      </c>
      <c r="FF1612" s="416">
        <v>100</v>
      </c>
      <c r="FG1612" s="416">
        <v>0</v>
      </c>
      <c r="FH1612" s="416">
        <v>0</v>
      </c>
      <c r="FI1612" s="416">
        <v>0</v>
      </c>
      <c r="FJ1612" s="416">
        <v>0</v>
      </c>
      <c r="FK1612" s="416">
        <v>0</v>
      </c>
      <c r="FL1612" s="416">
        <v>0</v>
      </c>
      <c r="FM1612" s="416">
        <v>0</v>
      </c>
      <c r="FN1612" s="416">
        <v>0</v>
      </c>
      <c r="FO1612" s="416">
        <v>0</v>
      </c>
      <c r="FP1612" s="416">
        <v>0</v>
      </c>
      <c r="FQ1612" s="416">
        <v>0</v>
      </c>
      <c r="FR1612" s="416">
        <v>0</v>
      </c>
      <c r="FS1612" s="416">
        <v>0</v>
      </c>
      <c r="FT1612" s="416">
        <v>0</v>
      </c>
      <c r="FU1612" s="416">
        <v>0</v>
      </c>
      <c r="FV1612" s="416">
        <v>0</v>
      </c>
      <c r="FW1612" s="416">
        <v>0</v>
      </c>
      <c r="FX1612" s="416">
        <v>0</v>
      </c>
      <c r="FY1612" s="416">
        <v>0</v>
      </c>
      <c r="FZ1612" s="416">
        <v>40</v>
      </c>
      <c r="GA1612" s="416">
        <v>226</v>
      </c>
      <c r="GB1612" s="416">
        <v>266</v>
      </c>
      <c r="GC1612" s="416">
        <v>227</v>
      </c>
      <c r="GD1612" s="416">
        <v>114</v>
      </c>
      <c r="GE1612" s="416">
        <v>32</v>
      </c>
      <c r="GF1612" s="416">
        <v>9</v>
      </c>
      <c r="GG1612" s="416">
        <v>1</v>
      </c>
      <c r="GH1612" s="416">
        <v>915</v>
      </c>
    </row>
    <row r="1613" spans="1:190" x14ac:dyDescent="0.2">
      <c r="A1613" s="150" t="s">
        <v>629</v>
      </c>
      <c r="B1613" s="151" t="s">
        <v>284</v>
      </c>
      <c r="C1613" s="152" t="s">
        <v>293</v>
      </c>
      <c r="D1613" s="404" t="s">
        <v>326</v>
      </c>
      <c r="E1613" s="416">
        <v>0</v>
      </c>
      <c r="F1613" s="416">
        <v>819</v>
      </c>
      <c r="G1613" s="416">
        <v>249</v>
      </c>
      <c r="H1613" s="416">
        <v>184</v>
      </c>
      <c r="I1613" s="416">
        <v>80</v>
      </c>
      <c r="J1613" s="416">
        <v>25</v>
      </c>
      <c r="K1613" s="416">
        <v>7</v>
      </c>
      <c r="L1613" s="416">
        <v>5</v>
      </c>
      <c r="M1613" s="416">
        <v>0</v>
      </c>
      <c r="N1613" s="416">
        <v>1369</v>
      </c>
      <c r="O1613" s="416">
        <v>10</v>
      </c>
      <c r="P1613" s="416">
        <v>0</v>
      </c>
      <c r="Q1613" s="416">
        <v>0</v>
      </c>
      <c r="R1613" s="416">
        <v>0</v>
      </c>
      <c r="S1613" s="416">
        <v>0</v>
      </c>
      <c r="T1613" s="416">
        <v>0</v>
      </c>
      <c r="U1613" s="416">
        <v>0</v>
      </c>
      <c r="V1613" s="416">
        <v>0</v>
      </c>
      <c r="W1613" s="416">
        <v>0</v>
      </c>
      <c r="X1613" s="416">
        <v>0</v>
      </c>
      <c r="Y1613" s="416">
        <v>25</v>
      </c>
      <c r="Z1613" s="416">
        <v>0</v>
      </c>
      <c r="AA1613" s="416">
        <v>0</v>
      </c>
      <c r="AB1613" s="416">
        <v>0</v>
      </c>
      <c r="AC1613" s="416">
        <v>0</v>
      </c>
      <c r="AD1613" s="416">
        <v>0</v>
      </c>
      <c r="AE1613" s="416">
        <v>0</v>
      </c>
      <c r="AF1613" s="416">
        <v>0</v>
      </c>
      <c r="AG1613" s="416">
        <v>0</v>
      </c>
      <c r="AH1613" s="416">
        <v>0</v>
      </c>
      <c r="AI1613" s="416">
        <v>50</v>
      </c>
      <c r="AJ1613" s="416">
        <v>3</v>
      </c>
      <c r="AK1613" s="416">
        <v>3</v>
      </c>
      <c r="AL1613" s="416">
        <v>0</v>
      </c>
      <c r="AM1613" s="416">
        <v>0</v>
      </c>
      <c r="AN1613" s="416">
        <v>0</v>
      </c>
      <c r="AO1613" s="416">
        <v>0</v>
      </c>
      <c r="AP1613" s="416">
        <v>0</v>
      </c>
      <c r="AQ1613" s="416">
        <v>0</v>
      </c>
      <c r="AR1613" s="416">
        <v>6</v>
      </c>
      <c r="AS1613" s="416">
        <v>100</v>
      </c>
      <c r="AT1613" s="416">
        <v>0</v>
      </c>
      <c r="AU1613" s="416">
        <v>0</v>
      </c>
      <c r="AV1613" s="416">
        <v>0</v>
      </c>
      <c r="AW1613" s="416">
        <v>0</v>
      </c>
      <c r="AX1613" s="416">
        <v>0</v>
      </c>
      <c r="AY1613" s="416">
        <v>0</v>
      </c>
      <c r="AZ1613" s="416">
        <v>0</v>
      </c>
      <c r="BA1613" s="416">
        <v>0</v>
      </c>
      <c r="BB1613" s="416">
        <v>0</v>
      </c>
      <c r="BC1613" s="416">
        <v>0</v>
      </c>
      <c r="BD1613" s="416">
        <v>0</v>
      </c>
      <c r="BE1613" s="416">
        <v>0</v>
      </c>
      <c r="BF1613" s="416">
        <v>0</v>
      </c>
      <c r="BG1613" s="416">
        <v>0</v>
      </c>
      <c r="BH1613" s="416">
        <v>0</v>
      </c>
      <c r="BI1613" s="416">
        <v>0</v>
      </c>
      <c r="BJ1613" s="416">
        <v>0</v>
      </c>
      <c r="BK1613" s="416">
        <v>0</v>
      </c>
      <c r="BL1613" s="416">
        <v>0</v>
      </c>
      <c r="BM1613" s="416">
        <v>3</v>
      </c>
      <c r="BN1613" s="416">
        <v>3</v>
      </c>
      <c r="BO1613" s="416">
        <v>0</v>
      </c>
      <c r="BP1613" s="416">
        <v>0</v>
      </c>
      <c r="BQ1613" s="416">
        <v>0</v>
      </c>
      <c r="BR1613" s="416">
        <v>0</v>
      </c>
      <c r="BS1613" s="416">
        <v>0</v>
      </c>
      <c r="BT1613" s="416">
        <v>0</v>
      </c>
      <c r="BU1613" s="416">
        <v>6</v>
      </c>
      <c r="BV1613" s="416">
        <v>822</v>
      </c>
      <c r="BW1613" s="416">
        <v>252</v>
      </c>
      <c r="BX1613" s="416">
        <v>184</v>
      </c>
      <c r="BY1613" s="416">
        <v>80</v>
      </c>
      <c r="BZ1613" s="416">
        <v>25</v>
      </c>
      <c r="CA1613" s="416">
        <v>7</v>
      </c>
      <c r="CB1613" s="416">
        <v>5</v>
      </c>
      <c r="CC1613" s="416">
        <v>0</v>
      </c>
      <c r="CD1613" s="416">
        <v>1375</v>
      </c>
      <c r="CE1613" s="416">
        <v>10</v>
      </c>
      <c r="CF1613" s="416">
        <v>0</v>
      </c>
      <c r="CG1613" s="416">
        <v>0</v>
      </c>
      <c r="CH1613" s="416">
        <v>0</v>
      </c>
      <c r="CI1613" s="416">
        <v>0</v>
      </c>
      <c r="CJ1613" s="416">
        <v>0</v>
      </c>
      <c r="CK1613" s="416">
        <v>0</v>
      </c>
      <c r="CL1613" s="416">
        <v>0</v>
      </c>
      <c r="CM1613" s="416">
        <v>0</v>
      </c>
      <c r="CN1613" s="416">
        <v>0</v>
      </c>
      <c r="CO1613" s="416">
        <v>25</v>
      </c>
      <c r="CP1613" s="416">
        <v>0</v>
      </c>
      <c r="CQ1613" s="416">
        <v>0</v>
      </c>
      <c r="CR1613" s="416">
        <v>0</v>
      </c>
      <c r="CS1613" s="416">
        <v>0</v>
      </c>
      <c r="CT1613" s="416">
        <v>0</v>
      </c>
      <c r="CU1613" s="416">
        <v>0</v>
      </c>
      <c r="CV1613" s="416">
        <v>0</v>
      </c>
      <c r="CW1613" s="416">
        <v>0</v>
      </c>
      <c r="CX1613" s="416">
        <v>0</v>
      </c>
      <c r="CY1613" s="416">
        <v>50</v>
      </c>
      <c r="CZ1613" s="416">
        <v>282</v>
      </c>
      <c r="DA1613" s="416">
        <v>39</v>
      </c>
      <c r="DB1613" s="416">
        <v>57</v>
      </c>
      <c r="DC1613" s="416">
        <v>12</v>
      </c>
      <c r="DD1613" s="416">
        <v>4</v>
      </c>
      <c r="DE1613" s="416">
        <v>4</v>
      </c>
      <c r="DF1613" s="416">
        <v>1</v>
      </c>
      <c r="DG1613" s="416">
        <v>1</v>
      </c>
      <c r="DH1613" s="416">
        <v>400</v>
      </c>
      <c r="DI1613" s="416">
        <v>0</v>
      </c>
      <c r="DJ1613" s="416">
        <v>0</v>
      </c>
      <c r="DK1613" s="416">
        <v>0</v>
      </c>
      <c r="DL1613" s="416">
        <v>0</v>
      </c>
      <c r="DM1613" s="416">
        <v>0</v>
      </c>
      <c r="DN1613" s="416">
        <v>0</v>
      </c>
      <c r="DO1613" s="416">
        <v>0</v>
      </c>
      <c r="DP1613" s="416">
        <v>0</v>
      </c>
      <c r="DQ1613" s="416">
        <v>0</v>
      </c>
      <c r="DR1613" s="416">
        <v>0</v>
      </c>
      <c r="DS1613" s="416">
        <v>282</v>
      </c>
      <c r="DT1613" s="416">
        <v>39</v>
      </c>
      <c r="DU1613" s="416">
        <v>57</v>
      </c>
      <c r="DV1613" s="416">
        <v>12</v>
      </c>
      <c r="DW1613" s="416">
        <v>4</v>
      </c>
      <c r="DX1613" s="416">
        <v>4</v>
      </c>
      <c r="DY1613" s="416">
        <v>1</v>
      </c>
      <c r="DZ1613" s="416">
        <v>1</v>
      </c>
      <c r="EA1613" s="416">
        <v>400</v>
      </c>
      <c r="EB1613" s="416">
        <v>0</v>
      </c>
      <c r="EC1613" s="416">
        <v>0</v>
      </c>
      <c r="ED1613" s="416">
        <v>61</v>
      </c>
      <c r="EE1613" s="416">
        <v>53</v>
      </c>
      <c r="EF1613" s="416">
        <v>32</v>
      </c>
      <c r="EG1613" s="416">
        <v>17</v>
      </c>
      <c r="EH1613" s="416">
        <v>6</v>
      </c>
      <c r="EI1613" s="416">
        <v>2</v>
      </c>
      <c r="EJ1613" s="416">
        <v>0</v>
      </c>
      <c r="EK1613" s="416">
        <v>171</v>
      </c>
      <c r="EL1613" s="416">
        <v>10</v>
      </c>
      <c r="EM1613" s="416">
        <v>0</v>
      </c>
      <c r="EN1613" s="416">
        <v>0</v>
      </c>
      <c r="EO1613" s="416">
        <v>0</v>
      </c>
      <c r="EP1613" s="416">
        <v>0</v>
      </c>
      <c r="EQ1613" s="416">
        <v>0</v>
      </c>
      <c r="ER1613" s="416">
        <v>0</v>
      </c>
      <c r="ES1613" s="416">
        <v>0</v>
      </c>
      <c r="ET1613" s="416">
        <v>0</v>
      </c>
      <c r="EU1613" s="416">
        <v>0</v>
      </c>
      <c r="EV1613" s="416">
        <v>50</v>
      </c>
      <c r="EW1613" s="416">
        <v>0</v>
      </c>
      <c r="EX1613" s="416">
        <v>1</v>
      </c>
      <c r="EY1613" s="416">
        <v>0</v>
      </c>
      <c r="EZ1613" s="416">
        <v>1</v>
      </c>
      <c r="FA1613" s="416">
        <v>0</v>
      </c>
      <c r="FB1613" s="416">
        <v>0</v>
      </c>
      <c r="FC1613" s="416">
        <v>0</v>
      </c>
      <c r="FD1613" s="416">
        <v>0</v>
      </c>
      <c r="FE1613" s="416">
        <v>2</v>
      </c>
      <c r="FF1613" s="416">
        <v>100</v>
      </c>
      <c r="FG1613" s="416">
        <v>0</v>
      </c>
      <c r="FH1613" s="416">
        <v>0</v>
      </c>
      <c r="FI1613" s="416">
        <v>0</v>
      </c>
      <c r="FJ1613" s="416">
        <v>0</v>
      </c>
      <c r="FK1613" s="416">
        <v>0</v>
      </c>
      <c r="FL1613" s="416">
        <v>0</v>
      </c>
      <c r="FM1613" s="416">
        <v>0</v>
      </c>
      <c r="FN1613" s="416">
        <v>0</v>
      </c>
      <c r="FO1613" s="416">
        <v>0</v>
      </c>
      <c r="FP1613" s="416">
        <v>0</v>
      </c>
      <c r="FQ1613" s="416">
        <v>0</v>
      </c>
      <c r="FR1613" s="416">
        <v>0</v>
      </c>
      <c r="FS1613" s="416">
        <v>0</v>
      </c>
      <c r="FT1613" s="416">
        <v>0</v>
      </c>
      <c r="FU1613" s="416">
        <v>0</v>
      </c>
      <c r="FV1613" s="416">
        <v>0</v>
      </c>
      <c r="FW1613" s="416">
        <v>0</v>
      </c>
      <c r="FX1613" s="416">
        <v>0</v>
      </c>
      <c r="FY1613" s="416">
        <v>0</v>
      </c>
      <c r="FZ1613" s="416">
        <v>0</v>
      </c>
      <c r="GA1613" s="416">
        <v>62</v>
      </c>
      <c r="GB1613" s="416">
        <v>53</v>
      </c>
      <c r="GC1613" s="416">
        <v>33</v>
      </c>
      <c r="GD1613" s="416">
        <v>17</v>
      </c>
      <c r="GE1613" s="416">
        <v>6</v>
      </c>
      <c r="GF1613" s="416">
        <v>2</v>
      </c>
      <c r="GG1613" s="416">
        <v>0</v>
      </c>
      <c r="GH1613" s="416">
        <v>173</v>
      </c>
    </row>
    <row r="1614" spans="1:190" x14ac:dyDescent="0.2">
      <c r="A1614" s="150" t="s">
        <v>631</v>
      </c>
      <c r="B1614" s="151" t="s">
        <v>276</v>
      </c>
      <c r="C1614" s="152" t="s">
        <v>286</v>
      </c>
      <c r="D1614" s="404" t="s">
        <v>630</v>
      </c>
      <c r="E1614" s="416">
        <v>0</v>
      </c>
      <c r="F1614" s="416">
        <v>108</v>
      </c>
      <c r="G1614" s="416">
        <v>99</v>
      </c>
      <c r="H1614" s="416">
        <v>55</v>
      </c>
      <c r="I1614" s="416">
        <v>28</v>
      </c>
      <c r="J1614" s="416">
        <v>16</v>
      </c>
      <c r="K1614" s="416">
        <v>9</v>
      </c>
      <c r="L1614" s="416">
        <v>2</v>
      </c>
      <c r="M1614" s="416">
        <v>0</v>
      </c>
      <c r="N1614" s="416">
        <v>317</v>
      </c>
      <c r="O1614" s="416">
        <v>10</v>
      </c>
      <c r="P1614" s="416">
        <v>0</v>
      </c>
      <c r="Q1614" s="416">
        <v>0</v>
      </c>
      <c r="R1614" s="416">
        <v>0</v>
      </c>
      <c r="S1614" s="416">
        <v>0</v>
      </c>
      <c r="T1614" s="416">
        <v>0</v>
      </c>
      <c r="U1614" s="416">
        <v>0</v>
      </c>
      <c r="V1614" s="416">
        <v>0</v>
      </c>
      <c r="W1614" s="416">
        <v>0</v>
      </c>
      <c r="X1614" s="416">
        <v>0</v>
      </c>
      <c r="Y1614" s="416">
        <v>25</v>
      </c>
      <c r="Z1614" s="416">
        <v>0</v>
      </c>
      <c r="AA1614" s="416">
        <v>0</v>
      </c>
      <c r="AB1614" s="416">
        <v>0</v>
      </c>
      <c r="AC1614" s="416">
        <v>0</v>
      </c>
      <c r="AD1614" s="416">
        <v>0</v>
      </c>
      <c r="AE1614" s="416">
        <v>0</v>
      </c>
      <c r="AF1614" s="416">
        <v>0</v>
      </c>
      <c r="AG1614" s="416">
        <v>0</v>
      </c>
      <c r="AH1614" s="416">
        <v>0</v>
      </c>
      <c r="AI1614" s="416">
        <v>50</v>
      </c>
      <c r="AJ1614" s="416">
        <v>127</v>
      </c>
      <c r="AK1614" s="416">
        <v>76</v>
      </c>
      <c r="AL1614" s="416">
        <v>35</v>
      </c>
      <c r="AM1614" s="416">
        <v>17</v>
      </c>
      <c r="AN1614" s="416">
        <v>3</v>
      </c>
      <c r="AO1614" s="416">
        <v>1</v>
      </c>
      <c r="AP1614" s="416">
        <v>2</v>
      </c>
      <c r="AQ1614" s="416">
        <v>0</v>
      </c>
      <c r="AR1614" s="416">
        <v>261</v>
      </c>
      <c r="AS1614" s="416">
        <v>100</v>
      </c>
      <c r="AT1614" s="416">
        <v>1</v>
      </c>
      <c r="AU1614" s="416">
        <v>2</v>
      </c>
      <c r="AV1614" s="416">
        <v>0</v>
      </c>
      <c r="AW1614" s="416">
        <v>0</v>
      </c>
      <c r="AX1614" s="416">
        <v>2</v>
      </c>
      <c r="AY1614" s="416">
        <v>0</v>
      </c>
      <c r="AZ1614" s="416">
        <v>1</v>
      </c>
      <c r="BA1614" s="416">
        <v>0</v>
      </c>
      <c r="BB1614" s="416">
        <v>6</v>
      </c>
      <c r="BC1614" s="416">
        <v>0</v>
      </c>
      <c r="BD1614" s="416">
        <v>0</v>
      </c>
      <c r="BE1614" s="416">
        <v>0</v>
      </c>
      <c r="BF1614" s="416">
        <v>0</v>
      </c>
      <c r="BG1614" s="416">
        <v>0</v>
      </c>
      <c r="BH1614" s="416">
        <v>0</v>
      </c>
      <c r="BI1614" s="416">
        <v>0</v>
      </c>
      <c r="BJ1614" s="416">
        <v>0</v>
      </c>
      <c r="BK1614" s="416">
        <v>0</v>
      </c>
      <c r="BL1614" s="416">
        <v>0</v>
      </c>
      <c r="BM1614" s="416">
        <v>128</v>
      </c>
      <c r="BN1614" s="416">
        <v>78</v>
      </c>
      <c r="BO1614" s="416">
        <v>35</v>
      </c>
      <c r="BP1614" s="416">
        <v>17</v>
      </c>
      <c r="BQ1614" s="416">
        <v>5</v>
      </c>
      <c r="BR1614" s="416">
        <v>1</v>
      </c>
      <c r="BS1614" s="416">
        <v>3</v>
      </c>
      <c r="BT1614" s="416">
        <v>0</v>
      </c>
      <c r="BU1614" s="416">
        <v>267</v>
      </c>
      <c r="BV1614" s="416">
        <v>236</v>
      </c>
      <c r="BW1614" s="416">
        <v>177</v>
      </c>
      <c r="BX1614" s="416">
        <v>90</v>
      </c>
      <c r="BY1614" s="416">
        <v>45</v>
      </c>
      <c r="BZ1614" s="416">
        <v>21</v>
      </c>
      <c r="CA1614" s="416">
        <v>10</v>
      </c>
      <c r="CB1614" s="416">
        <v>5</v>
      </c>
      <c r="CC1614" s="416">
        <v>0</v>
      </c>
      <c r="CD1614" s="416">
        <v>584</v>
      </c>
      <c r="CE1614" s="416">
        <v>10</v>
      </c>
      <c r="CF1614" s="416">
        <v>0</v>
      </c>
      <c r="CG1614" s="416">
        <v>0</v>
      </c>
      <c r="CH1614" s="416">
        <v>0</v>
      </c>
      <c r="CI1614" s="416">
        <v>0</v>
      </c>
      <c r="CJ1614" s="416">
        <v>0</v>
      </c>
      <c r="CK1614" s="416">
        <v>0</v>
      </c>
      <c r="CL1614" s="416">
        <v>0</v>
      </c>
      <c r="CM1614" s="416">
        <v>0</v>
      </c>
      <c r="CN1614" s="416">
        <v>0</v>
      </c>
      <c r="CO1614" s="416">
        <v>25</v>
      </c>
      <c r="CP1614" s="416">
        <v>0</v>
      </c>
      <c r="CQ1614" s="416">
        <v>0</v>
      </c>
      <c r="CR1614" s="416">
        <v>0</v>
      </c>
      <c r="CS1614" s="416">
        <v>0</v>
      </c>
      <c r="CT1614" s="416">
        <v>0</v>
      </c>
      <c r="CU1614" s="416">
        <v>0</v>
      </c>
      <c r="CV1614" s="416">
        <v>0</v>
      </c>
      <c r="CW1614" s="416">
        <v>0</v>
      </c>
      <c r="CX1614" s="416">
        <v>0</v>
      </c>
      <c r="CY1614" s="416">
        <v>50</v>
      </c>
      <c r="CZ1614" s="416">
        <v>0</v>
      </c>
      <c r="DA1614" s="416">
        <v>0</v>
      </c>
      <c r="DB1614" s="416">
        <v>0</v>
      </c>
      <c r="DC1614" s="416">
        <v>0</v>
      </c>
      <c r="DD1614" s="416">
        <v>0</v>
      </c>
      <c r="DE1614" s="416">
        <v>0</v>
      </c>
      <c r="DF1614" s="416">
        <v>0</v>
      </c>
      <c r="DG1614" s="416">
        <v>0</v>
      </c>
      <c r="DH1614" s="416">
        <v>0</v>
      </c>
      <c r="DI1614" s="416">
        <v>0</v>
      </c>
      <c r="DJ1614" s="416">
        <v>0</v>
      </c>
      <c r="DK1614" s="416">
        <v>0</v>
      </c>
      <c r="DL1614" s="416">
        <v>0</v>
      </c>
      <c r="DM1614" s="416">
        <v>0</v>
      </c>
      <c r="DN1614" s="416">
        <v>0</v>
      </c>
      <c r="DO1614" s="416">
        <v>0</v>
      </c>
      <c r="DP1614" s="416">
        <v>0</v>
      </c>
      <c r="DQ1614" s="416">
        <v>0</v>
      </c>
      <c r="DR1614" s="416">
        <v>0</v>
      </c>
      <c r="DS1614" s="416">
        <v>0</v>
      </c>
      <c r="DT1614" s="416">
        <v>0</v>
      </c>
      <c r="DU1614" s="416">
        <v>0</v>
      </c>
      <c r="DV1614" s="416">
        <v>0</v>
      </c>
      <c r="DW1614" s="416">
        <v>0</v>
      </c>
      <c r="DX1614" s="416">
        <v>0</v>
      </c>
      <c r="DY1614" s="416">
        <v>0</v>
      </c>
      <c r="DZ1614" s="416">
        <v>0</v>
      </c>
      <c r="EA1614" s="416">
        <v>0</v>
      </c>
      <c r="EB1614" s="416">
        <v>0</v>
      </c>
      <c r="EC1614" s="416">
        <v>8</v>
      </c>
      <c r="ED1614" s="416">
        <v>2</v>
      </c>
      <c r="EE1614" s="416">
        <v>5</v>
      </c>
      <c r="EF1614" s="416">
        <v>6</v>
      </c>
      <c r="EG1614" s="416">
        <v>5</v>
      </c>
      <c r="EH1614" s="416">
        <v>0</v>
      </c>
      <c r="EI1614" s="416">
        <v>1</v>
      </c>
      <c r="EJ1614" s="416">
        <v>0</v>
      </c>
      <c r="EK1614" s="416">
        <v>27</v>
      </c>
      <c r="EL1614" s="416">
        <v>10</v>
      </c>
      <c r="EM1614" s="416">
        <v>0</v>
      </c>
      <c r="EN1614" s="416">
        <v>0</v>
      </c>
      <c r="EO1614" s="416">
        <v>0</v>
      </c>
      <c r="EP1614" s="416">
        <v>0</v>
      </c>
      <c r="EQ1614" s="416">
        <v>0</v>
      </c>
      <c r="ER1614" s="416">
        <v>0</v>
      </c>
      <c r="ES1614" s="416">
        <v>0</v>
      </c>
      <c r="ET1614" s="416">
        <v>0</v>
      </c>
      <c r="EU1614" s="416">
        <v>0</v>
      </c>
      <c r="EV1614" s="416">
        <v>50</v>
      </c>
      <c r="EW1614" s="416">
        <v>1</v>
      </c>
      <c r="EX1614" s="416">
        <v>1</v>
      </c>
      <c r="EY1614" s="416">
        <v>0</v>
      </c>
      <c r="EZ1614" s="416">
        <v>0</v>
      </c>
      <c r="FA1614" s="416">
        <v>0</v>
      </c>
      <c r="FB1614" s="416">
        <v>0</v>
      </c>
      <c r="FC1614" s="416">
        <v>0</v>
      </c>
      <c r="FD1614" s="416">
        <v>0</v>
      </c>
      <c r="FE1614" s="416">
        <v>2</v>
      </c>
      <c r="FF1614" s="416">
        <v>100</v>
      </c>
      <c r="FG1614" s="416">
        <v>0</v>
      </c>
      <c r="FH1614" s="416">
        <v>0</v>
      </c>
      <c r="FI1614" s="416">
        <v>0</v>
      </c>
      <c r="FJ1614" s="416">
        <v>0</v>
      </c>
      <c r="FK1614" s="416">
        <v>0</v>
      </c>
      <c r="FL1614" s="416">
        <v>0</v>
      </c>
      <c r="FM1614" s="416">
        <v>0</v>
      </c>
      <c r="FN1614" s="416">
        <v>0</v>
      </c>
      <c r="FO1614" s="416">
        <v>0</v>
      </c>
      <c r="FP1614" s="416">
        <v>0</v>
      </c>
      <c r="FQ1614" s="416">
        <v>0</v>
      </c>
      <c r="FR1614" s="416">
        <v>0</v>
      </c>
      <c r="FS1614" s="416">
        <v>0</v>
      </c>
      <c r="FT1614" s="416">
        <v>0</v>
      </c>
      <c r="FU1614" s="416">
        <v>0</v>
      </c>
      <c r="FV1614" s="416">
        <v>0</v>
      </c>
      <c r="FW1614" s="416">
        <v>0</v>
      </c>
      <c r="FX1614" s="416">
        <v>0</v>
      </c>
      <c r="FY1614" s="416">
        <v>0</v>
      </c>
      <c r="FZ1614" s="416">
        <v>9</v>
      </c>
      <c r="GA1614" s="416">
        <v>3</v>
      </c>
      <c r="GB1614" s="416">
        <v>5</v>
      </c>
      <c r="GC1614" s="416">
        <v>6</v>
      </c>
      <c r="GD1614" s="416">
        <v>5</v>
      </c>
      <c r="GE1614" s="416">
        <v>0</v>
      </c>
      <c r="GF1614" s="416">
        <v>1</v>
      </c>
      <c r="GG1614" s="416">
        <v>0</v>
      </c>
      <c r="GH1614" s="416">
        <v>29</v>
      </c>
    </row>
    <row r="1615" spans="1:190" x14ac:dyDescent="0.2">
      <c r="A1615" s="150" t="s">
        <v>632</v>
      </c>
      <c r="B1615" s="151" t="s">
        <v>276</v>
      </c>
      <c r="C1615" s="152" t="s">
        <v>277</v>
      </c>
      <c r="D1615" s="404" t="s">
        <v>327</v>
      </c>
      <c r="E1615" s="416">
        <v>0</v>
      </c>
      <c r="F1615" s="416">
        <v>26</v>
      </c>
      <c r="G1615" s="416">
        <v>66</v>
      </c>
      <c r="H1615" s="416">
        <v>182</v>
      </c>
      <c r="I1615" s="416">
        <v>173</v>
      </c>
      <c r="J1615" s="416">
        <v>99</v>
      </c>
      <c r="K1615" s="416">
        <v>56</v>
      </c>
      <c r="L1615" s="416">
        <v>66</v>
      </c>
      <c r="M1615" s="416">
        <v>21</v>
      </c>
      <c r="N1615" s="416">
        <v>689</v>
      </c>
      <c r="O1615" s="416">
        <v>10</v>
      </c>
      <c r="P1615" s="416">
        <v>0</v>
      </c>
      <c r="Q1615" s="416">
        <v>0</v>
      </c>
      <c r="R1615" s="416">
        <v>0</v>
      </c>
      <c r="S1615" s="416">
        <v>0</v>
      </c>
      <c r="T1615" s="416">
        <v>0</v>
      </c>
      <c r="U1615" s="416">
        <v>0</v>
      </c>
      <c r="V1615" s="416">
        <v>0</v>
      </c>
      <c r="W1615" s="416">
        <v>0</v>
      </c>
      <c r="X1615" s="416">
        <v>0</v>
      </c>
      <c r="Y1615" s="416">
        <v>25</v>
      </c>
      <c r="Z1615" s="416">
        <v>0</v>
      </c>
      <c r="AA1615" s="416">
        <v>0</v>
      </c>
      <c r="AB1615" s="416">
        <v>0</v>
      </c>
      <c r="AC1615" s="416">
        <v>0</v>
      </c>
      <c r="AD1615" s="416">
        <v>0</v>
      </c>
      <c r="AE1615" s="416">
        <v>0</v>
      </c>
      <c r="AF1615" s="416">
        <v>0</v>
      </c>
      <c r="AG1615" s="416">
        <v>0</v>
      </c>
      <c r="AH1615" s="416">
        <v>0</v>
      </c>
      <c r="AI1615" s="416">
        <v>50</v>
      </c>
      <c r="AJ1615" s="416">
        <v>0</v>
      </c>
      <c r="AK1615" s="416">
        <v>0</v>
      </c>
      <c r="AL1615" s="416">
        <v>0</v>
      </c>
      <c r="AM1615" s="416">
        <v>0</v>
      </c>
      <c r="AN1615" s="416">
        <v>0</v>
      </c>
      <c r="AO1615" s="416">
        <v>0</v>
      </c>
      <c r="AP1615" s="416">
        <v>0</v>
      </c>
      <c r="AQ1615" s="416">
        <v>0</v>
      </c>
      <c r="AR1615" s="416">
        <v>0</v>
      </c>
      <c r="AS1615" s="416">
        <v>100</v>
      </c>
      <c r="AT1615" s="416">
        <v>2</v>
      </c>
      <c r="AU1615" s="416">
        <v>15</v>
      </c>
      <c r="AV1615" s="416">
        <v>47</v>
      </c>
      <c r="AW1615" s="416">
        <v>21</v>
      </c>
      <c r="AX1615" s="416">
        <v>13</v>
      </c>
      <c r="AY1615" s="416">
        <v>3</v>
      </c>
      <c r="AZ1615" s="416">
        <v>4</v>
      </c>
      <c r="BA1615" s="416">
        <v>0</v>
      </c>
      <c r="BB1615" s="416">
        <v>105</v>
      </c>
      <c r="BC1615" s="416">
        <v>0</v>
      </c>
      <c r="BD1615" s="416">
        <v>0</v>
      </c>
      <c r="BE1615" s="416">
        <v>0</v>
      </c>
      <c r="BF1615" s="416">
        <v>0</v>
      </c>
      <c r="BG1615" s="416">
        <v>0</v>
      </c>
      <c r="BH1615" s="416">
        <v>0</v>
      </c>
      <c r="BI1615" s="416">
        <v>0</v>
      </c>
      <c r="BJ1615" s="416">
        <v>0</v>
      </c>
      <c r="BK1615" s="416">
        <v>0</v>
      </c>
      <c r="BL1615" s="416">
        <v>0</v>
      </c>
      <c r="BM1615" s="416">
        <v>2</v>
      </c>
      <c r="BN1615" s="416">
        <v>15</v>
      </c>
      <c r="BO1615" s="416">
        <v>47</v>
      </c>
      <c r="BP1615" s="416">
        <v>21</v>
      </c>
      <c r="BQ1615" s="416">
        <v>13</v>
      </c>
      <c r="BR1615" s="416">
        <v>3</v>
      </c>
      <c r="BS1615" s="416">
        <v>4</v>
      </c>
      <c r="BT1615" s="416">
        <v>0</v>
      </c>
      <c r="BU1615" s="416">
        <v>105</v>
      </c>
      <c r="BV1615" s="416">
        <v>28</v>
      </c>
      <c r="BW1615" s="416">
        <v>81</v>
      </c>
      <c r="BX1615" s="416">
        <v>229</v>
      </c>
      <c r="BY1615" s="416">
        <v>194</v>
      </c>
      <c r="BZ1615" s="416">
        <v>112</v>
      </c>
      <c r="CA1615" s="416">
        <v>59</v>
      </c>
      <c r="CB1615" s="416">
        <v>70</v>
      </c>
      <c r="CC1615" s="416">
        <v>21</v>
      </c>
      <c r="CD1615" s="416">
        <v>794</v>
      </c>
      <c r="CE1615" s="416">
        <v>10</v>
      </c>
      <c r="CF1615" s="416">
        <v>0</v>
      </c>
      <c r="CG1615" s="416">
        <v>0</v>
      </c>
      <c r="CH1615" s="416">
        <v>0</v>
      </c>
      <c r="CI1615" s="416">
        <v>0</v>
      </c>
      <c r="CJ1615" s="416">
        <v>0</v>
      </c>
      <c r="CK1615" s="416">
        <v>0</v>
      </c>
      <c r="CL1615" s="416">
        <v>0</v>
      </c>
      <c r="CM1615" s="416">
        <v>0</v>
      </c>
      <c r="CN1615" s="416">
        <v>0</v>
      </c>
      <c r="CO1615" s="416">
        <v>25</v>
      </c>
      <c r="CP1615" s="416">
        <v>0</v>
      </c>
      <c r="CQ1615" s="416">
        <v>0</v>
      </c>
      <c r="CR1615" s="416">
        <v>0</v>
      </c>
      <c r="CS1615" s="416">
        <v>0</v>
      </c>
      <c r="CT1615" s="416">
        <v>0</v>
      </c>
      <c r="CU1615" s="416">
        <v>0</v>
      </c>
      <c r="CV1615" s="416">
        <v>0</v>
      </c>
      <c r="CW1615" s="416">
        <v>0</v>
      </c>
      <c r="CX1615" s="416">
        <v>0</v>
      </c>
      <c r="CY1615" s="416">
        <v>50</v>
      </c>
      <c r="CZ1615" s="416">
        <v>11</v>
      </c>
      <c r="DA1615" s="416">
        <v>8</v>
      </c>
      <c r="DB1615" s="416">
        <v>22</v>
      </c>
      <c r="DC1615" s="416">
        <v>9</v>
      </c>
      <c r="DD1615" s="416">
        <v>9</v>
      </c>
      <c r="DE1615" s="416">
        <v>0</v>
      </c>
      <c r="DF1615" s="416">
        <v>5</v>
      </c>
      <c r="DG1615" s="416">
        <v>3</v>
      </c>
      <c r="DH1615" s="416">
        <v>67</v>
      </c>
      <c r="DI1615" s="416">
        <v>0</v>
      </c>
      <c r="DJ1615" s="416">
        <v>0</v>
      </c>
      <c r="DK1615" s="416">
        <v>0</v>
      </c>
      <c r="DL1615" s="416">
        <v>0</v>
      </c>
      <c r="DM1615" s="416">
        <v>0</v>
      </c>
      <c r="DN1615" s="416">
        <v>0</v>
      </c>
      <c r="DO1615" s="416">
        <v>0</v>
      </c>
      <c r="DP1615" s="416">
        <v>0</v>
      </c>
      <c r="DQ1615" s="416">
        <v>0</v>
      </c>
      <c r="DR1615" s="416">
        <v>0</v>
      </c>
      <c r="DS1615" s="416">
        <v>11</v>
      </c>
      <c r="DT1615" s="416">
        <v>8</v>
      </c>
      <c r="DU1615" s="416">
        <v>22</v>
      </c>
      <c r="DV1615" s="416">
        <v>9</v>
      </c>
      <c r="DW1615" s="416">
        <v>9</v>
      </c>
      <c r="DX1615" s="416">
        <v>0</v>
      </c>
      <c r="DY1615" s="416">
        <v>5</v>
      </c>
      <c r="DZ1615" s="416">
        <v>3</v>
      </c>
      <c r="EA1615" s="416">
        <v>67</v>
      </c>
      <c r="EB1615" s="416">
        <v>0</v>
      </c>
      <c r="EC1615" s="416">
        <v>7</v>
      </c>
      <c r="ED1615" s="416">
        <v>21</v>
      </c>
      <c r="EE1615" s="416">
        <v>85</v>
      </c>
      <c r="EF1615" s="416">
        <v>69</v>
      </c>
      <c r="EG1615" s="416">
        <v>33</v>
      </c>
      <c r="EH1615" s="416">
        <v>20</v>
      </c>
      <c r="EI1615" s="416">
        <v>22</v>
      </c>
      <c r="EJ1615" s="416">
        <v>12</v>
      </c>
      <c r="EK1615" s="416">
        <v>269</v>
      </c>
      <c r="EL1615" s="416">
        <v>10</v>
      </c>
      <c r="EM1615" s="416">
        <v>0</v>
      </c>
      <c r="EN1615" s="416">
        <v>0</v>
      </c>
      <c r="EO1615" s="416">
        <v>0</v>
      </c>
      <c r="EP1615" s="416">
        <v>0</v>
      </c>
      <c r="EQ1615" s="416">
        <v>0</v>
      </c>
      <c r="ER1615" s="416">
        <v>0</v>
      </c>
      <c r="ES1615" s="416">
        <v>0</v>
      </c>
      <c r="ET1615" s="416">
        <v>0</v>
      </c>
      <c r="EU1615" s="416">
        <v>0</v>
      </c>
      <c r="EV1615" s="416">
        <v>50</v>
      </c>
      <c r="EW1615" s="416">
        <v>0</v>
      </c>
      <c r="EX1615" s="416">
        <v>0</v>
      </c>
      <c r="EY1615" s="416">
        <v>0</v>
      </c>
      <c r="EZ1615" s="416">
        <v>0</v>
      </c>
      <c r="FA1615" s="416">
        <v>0</v>
      </c>
      <c r="FB1615" s="416">
        <v>0</v>
      </c>
      <c r="FC1615" s="416">
        <v>0</v>
      </c>
      <c r="FD1615" s="416">
        <v>0</v>
      </c>
      <c r="FE1615" s="416">
        <v>0</v>
      </c>
      <c r="FF1615" s="416">
        <v>100</v>
      </c>
      <c r="FG1615" s="416">
        <v>0</v>
      </c>
      <c r="FH1615" s="416">
        <v>0</v>
      </c>
      <c r="FI1615" s="416">
        <v>0</v>
      </c>
      <c r="FJ1615" s="416">
        <v>0</v>
      </c>
      <c r="FK1615" s="416">
        <v>0</v>
      </c>
      <c r="FL1615" s="416">
        <v>0</v>
      </c>
      <c r="FM1615" s="416">
        <v>0</v>
      </c>
      <c r="FN1615" s="416">
        <v>0</v>
      </c>
      <c r="FO1615" s="416">
        <v>0</v>
      </c>
      <c r="FP1615" s="416">
        <v>0</v>
      </c>
      <c r="FQ1615" s="416">
        <v>0</v>
      </c>
      <c r="FR1615" s="416">
        <v>0</v>
      </c>
      <c r="FS1615" s="416">
        <v>0</v>
      </c>
      <c r="FT1615" s="416">
        <v>0</v>
      </c>
      <c r="FU1615" s="416">
        <v>0</v>
      </c>
      <c r="FV1615" s="416">
        <v>0</v>
      </c>
      <c r="FW1615" s="416">
        <v>0</v>
      </c>
      <c r="FX1615" s="416">
        <v>0</v>
      </c>
      <c r="FY1615" s="416">
        <v>0</v>
      </c>
      <c r="FZ1615" s="416">
        <v>7</v>
      </c>
      <c r="GA1615" s="416">
        <v>21</v>
      </c>
      <c r="GB1615" s="416">
        <v>85</v>
      </c>
      <c r="GC1615" s="416">
        <v>69</v>
      </c>
      <c r="GD1615" s="416">
        <v>33</v>
      </c>
      <c r="GE1615" s="416">
        <v>20</v>
      </c>
      <c r="GF1615" s="416">
        <v>22</v>
      </c>
      <c r="GG1615" s="416">
        <v>12</v>
      </c>
      <c r="GH1615" s="416">
        <v>269</v>
      </c>
    </row>
    <row r="1616" spans="1:190" x14ac:dyDescent="0.2">
      <c r="A1616" s="150" t="s">
        <v>634</v>
      </c>
      <c r="B1616" s="151" t="s">
        <v>276</v>
      </c>
      <c r="C1616" s="152" t="s">
        <v>278</v>
      </c>
      <c r="D1616" s="404" t="s">
        <v>633</v>
      </c>
      <c r="E1616" s="416">
        <v>0</v>
      </c>
      <c r="F1616" s="416">
        <v>29</v>
      </c>
      <c r="G1616" s="416">
        <v>49</v>
      </c>
      <c r="H1616" s="416">
        <v>50</v>
      </c>
      <c r="I1616" s="416">
        <v>32</v>
      </c>
      <c r="J1616" s="416">
        <v>26</v>
      </c>
      <c r="K1616" s="416">
        <v>7</v>
      </c>
      <c r="L1616" s="416">
        <v>8</v>
      </c>
      <c r="M1616" s="416">
        <v>0</v>
      </c>
      <c r="N1616" s="416">
        <v>201</v>
      </c>
      <c r="O1616" s="416">
        <v>10</v>
      </c>
      <c r="P1616" s="416">
        <v>0</v>
      </c>
      <c r="Q1616" s="416">
        <v>0</v>
      </c>
      <c r="R1616" s="416">
        <v>0</v>
      </c>
      <c r="S1616" s="416">
        <v>0</v>
      </c>
      <c r="T1616" s="416">
        <v>0</v>
      </c>
      <c r="U1616" s="416">
        <v>0</v>
      </c>
      <c r="V1616" s="416">
        <v>0</v>
      </c>
      <c r="W1616" s="416">
        <v>0</v>
      </c>
      <c r="X1616" s="416">
        <v>0</v>
      </c>
      <c r="Y1616" s="416">
        <v>25</v>
      </c>
      <c r="Z1616" s="416">
        <v>0</v>
      </c>
      <c r="AA1616" s="416">
        <v>0</v>
      </c>
      <c r="AB1616" s="416">
        <v>0</v>
      </c>
      <c r="AC1616" s="416">
        <v>0</v>
      </c>
      <c r="AD1616" s="416">
        <v>0</v>
      </c>
      <c r="AE1616" s="416">
        <v>0</v>
      </c>
      <c r="AF1616" s="416">
        <v>0</v>
      </c>
      <c r="AG1616" s="416">
        <v>0</v>
      </c>
      <c r="AH1616" s="416">
        <v>0</v>
      </c>
      <c r="AI1616" s="416">
        <v>50</v>
      </c>
      <c r="AJ1616" s="416">
        <v>0</v>
      </c>
      <c r="AK1616" s="416">
        <v>0</v>
      </c>
      <c r="AL1616" s="416">
        <v>0</v>
      </c>
      <c r="AM1616" s="416">
        <v>0</v>
      </c>
      <c r="AN1616" s="416">
        <v>0</v>
      </c>
      <c r="AO1616" s="416">
        <v>0</v>
      </c>
      <c r="AP1616" s="416">
        <v>0</v>
      </c>
      <c r="AQ1616" s="416">
        <v>0</v>
      </c>
      <c r="AR1616" s="416">
        <v>0</v>
      </c>
      <c r="AS1616" s="416">
        <v>100</v>
      </c>
      <c r="AT1616" s="416">
        <v>122</v>
      </c>
      <c r="AU1616" s="416">
        <v>93</v>
      </c>
      <c r="AV1616" s="416">
        <v>78</v>
      </c>
      <c r="AW1616" s="416">
        <v>53</v>
      </c>
      <c r="AX1616" s="416">
        <v>42</v>
      </c>
      <c r="AY1616" s="416">
        <v>22</v>
      </c>
      <c r="AZ1616" s="416">
        <v>26</v>
      </c>
      <c r="BA1616" s="416">
        <v>5</v>
      </c>
      <c r="BB1616" s="416">
        <v>441</v>
      </c>
      <c r="BC1616" s="416">
        <v>0</v>
      </c>
      <c r="BD1616" s="416">
        <v>0</v>
      </c>
      <c r="BE1616" s="416">
        <v>0</v>
      </c>
      <c r="BF1616" s="416">
        <v>0</v>
      </c>
      <c r="BG1616" s="416">
        <v>0</v>
      </c>
      <c r="BH1616" s="416">
        <v>0</v>
      </c>
      <c r="BI1616" s="416">
        <v>0</v>
      </c>
      <c r="BJ1616" s="416">
        <v>0</v>
      </c>
      <c r="BK1616" s="416">
        <v>0</v>
      </c>
      <c r="BL1616" s="416">
        <v>0</v>
      </c>
      <c r="BM1616" s="416">
        <v>122</v>
      </c>
      <c r="BN1616" s="416">
        <v>93</v>
      </c>
      <c r="BO1616" s="416">
        <v>78</v>
      </c>
      <c r="BP1616" s="416">
        <v>53</v>
      </c>
      <c r="BQ1616" s="416">
        <v>42</v>
      </c>
      <c r="BR1616" s="416">
        <v>22</v>
      </c>
      <c r="BS1616" s="416">
        <v>26</v>
      </c>
      <c r="BT1616" s="416">
        <v>5</v>
      </c>
      <c r="BU1616" s="416">
        <v>441</v>
      </c>
      <c r="BV1616" s="416">
        <v>151</v>
      </c>
      <c r="BW1616" s="416">
        <v>142</v>
      </c>
      <c r="BX1616" s="416">
        <v>128</v>
      </c>
      <c r="BY1616" s="416">
        <v>85</v>
      </c>
      <c r="BZ1616" s="416">
        <v>68</v>
      </c>
      <c r="CA1616" s="416">
        <v>29</v>
      </c>
      <c r="CB1616" s="416">
        <v>34</v>
      </c>
      <c r="CC1616" s="416">
        <v>5</v>
      </c>
      <c r="CD1616" s="416">
        <v>642</v>
      </c>
      <c r="CE1616" s="416">
        <v>10</v>
      </c>
      <c r="CF1616" s="416">
        <v>0</v>
      </c>
      <c r="CG1616" s="416">
        <v>0</v>
      </c>
      <c r="CH1616" s="416">
        <v>0</v>
      </c>
      <c r="CI1616" s="416">
        <v>0</v>
      </c>
      <c r="CJ1616" s="416">
        <v>0</v>
      </c>
      <c r="CK1616" s="416">
        <v>0</v>
      </c>
      <c r="CL1616" s="416">
        <v>0</v>
      </c>
      <c r="CM1616" s="416">
        <v>0</v>
      </c>
      <c r="CN1616" s="416">
        <v>0</v>
      </c>
      <c r="CO1616" s="416">
        <v>25</v>
      </c>
      <c r="CP1616" s="416">
        <v>0</v>
      </c>
      <c r="CQ1616" s="416">
        <v>0</v>
      </c>
      <c r="CR1616" s="416">
        <v>0</v>
      </c>
      <c r="CS1616" s="416">
        <v>0</v>
      </c>
      <c r="CT1616" s="416">
        <v>0</v>
      </c>
      <c r="CU1616" s="416">
        <v>0</v>
      </c>
      <c r="CV1616" s="416">
        <v>0</v>
      </c>
      <c r="CW1616" s="416">
        <v>0</v>
      </c>
      <c r="CX1616" s="416">
        <v>0</v>
      </c>
      <c r="CY1616" s="416">
        <v>50</v>
      </c>
      <c r="CZ1616" s="416">
        <v>0</v>
      </c>
      <c r="DA1616" s="416">
        <v>0</v>
      </c>
      <c r="DB1616" s="416">
        <v>0</v>
      </c>
      <c r="DC1616" s="416">
        <v>0</v>
      </c>
      <c r="DD1616" s="416">
        <v>0</v>
      </c>
      <c r="DE1616" s="416">
        <v>0</v>
      </c>
      <c r="DF1616" s="416">
        <v>0</v>
      </c>
      <c r="DG1616" s="416">
        <v>0</v>
      </c>
      <c r="DH1616" s="416">
        <v>0</v>
      </c>
      <c r="DI1616" s="416">
        <v>0</v>
      </c>
      <c r="DJ1616" s="416">
        <v>0</v>
      </c>
      <c r="DK1616" s="416">
        <v>0</v>
      </c>
      <c r="DL1616" s="416">
        <v>0</v>
      </c>
      <c r="DM1616" s="416">
        <v>0</v>
      </c>
      <c r="DN1616" s="416">
        <v>0</v>
      </c>
      <c r="DO1616" s="416">
        <v>0</v>
      </c>
      <c r="DP1616" s="416">
        <v>0</v>
      </c>
      <c r="DQ1616" s="416">
        <v>0</v>
      </c>
      <c r="DR1616" s="416">
        <v>0</v>
      </c>
      <c r="DS1616" s="416">
        <v>0</v>
      </c>
      <c r="DT1616" s="416">
        <v>0</v>
      </c>
      <c r="DU1616" s="416">
        <v>0</v>
      </c>
      <c r="DV1616" s="416">
        <v>0</v>
      </c>
      <c r="DW1616" s="416">
        <v>0</v>
      </c>
      <c r="DX1616" s="416">
        <v>0</v>
      </c>
      <c r="DY1616" s="416">
        <v>0</v>
      </c>
      <c r="DZ1616" s="416">
        <v>0</v>
      </c>
      <c r="EA1616" s="416">
        <v>0</v>
      </c>
      <c r="EB1616" s="416">
        <v>0</v>
      </c>
      <c r="EC1616" s="416">
        <v>0</v>
      </c>
      <c r="ED1616" s="416">
        <v>0</v>
      </c>
      <c r="EE1616" s="416">
        <v>0</v>
      </c>
      <c r="EF1616" s="416">
        <v>0</v>
      </c>
      <c r="EG1616" s="416">
        <v>0</v>
      </c>
      <c r="EH1616" s="416">
        <v>0</v>
      </c>
      <c r="EI1616" s="416">
        <v>0</v>
      </c>
      <c r="EJ1616" s="416">
        <v>0</v>
      </c>
      <c r="EK1616" s="416">
        <v>0</v>
      </c>
      <c r="EL1616" s="416">
        <v>10</v>
      </c>
      <c r="EM1616" s="416">
        <v>31</v>
      </c>
      <c r="EN1616" s="416">
        <v>34</v>
      </c>
      <c r="EO1616" s="416">
        <v>40</v>
      </c>
      <c r="EP1616" s="416">
        <v>25</v>
      </c>
      <c r="EQ1616" s="416">
        <v>34</v>
      </c>
      <c r="ER1616" s="416">
        <v>11</v>
      </c>
      <c r="ES1616" s="416">
        <v>15</v>
      </c>
      <c r="ET1616" s="416">
        <v>3</v>
      </c>
      <c r="EU1616" s="416">
        <v>193</v>
      </c>
      <c r="EV1616" s="416">
        <v>50</v>
      </c>
      <c r="EW1616" s="416">
        <v>0</v>
      </c>
      <c r="EX1616" s="416">
        <v>1</v>
      </c>
      <c r="EY1616" s="416">
        <v>0</v>
      </c>
      <c r="EZ1616" s="416">
        <v>0</v>
      </c>
      <c r="FA1616" s="416">
        <v>0</v>
      </c>
      <c r="FB1616" s="416">
        <v>0</v>
      </c>
      <c r="FC1616" s="416">
        <v>1</v>
      </c>
      <c r="FD1616" s="416">
        <v>0</v>
      </c>
      <c r="FE1616" s="416">
        <v>2</v>
      </c>
      <c r="FF1616" s="416">
        <v>100</v>
      </c>
      <c r="FG1616" s="416">
        <v>0</v>
      </c>
      <c r="FH1616" s="416">
        <v>0</v>
      </c>
      <c r="FI1616" s="416">
        <v>0</v>
      </c>
      <c r="FJ1616" s="416">
        <v>0</v>
      </c>
      <c r="FK1616" s="416">
        <v>0</v>
      </c>
      <c r="FL1616" s="416">
        <v>0</v>
      </c>
      <c r="FM1616" s="416">
        <v>0</v>
      </c>
      <c r="FN1616" s="416">
        <v>0</v>
      </c>
      <c r="FO1616" s="416">
        <v>0</v>
      </c>
      <c r="FP1616" s="416">
        <v>0</v>
      </c>
      <c r="FQ1616" s="416">
        <v>0</v>
      </c>
      <c r="FR1616" s="416">
        <v>0</v>
      </c>
      <c r="FS1616" s="416">
        <v>0</v>
      </c>
      <c r="FT1616" s="416">
        <v>0</v>
      </c>
      <c r="FU1616" s="416">
        <v>0</v>
      </c>
      <c r="FV1616" s="416">
        <v>0</v>
      </c>
      <c r="FW1616" s="416">
        <v>0</v>
      </c>
      <c r="FX1616" s="416">
        <v>0</v>
      </c>
      <c r="FY1616" s="416">
        <v>0</v>
      </c>
      <c r="FZ1616" s="416">
        <v>31</v>
      </c>
      <c r="GA1616" s="416">
        <v>35</v>
      </c>
      <c r="GB1616" s="416">
        <v>40</v>
      </c>
      <c r="GC1616" s="416">
        <v>25</v>
      </c>
      <c r="GD1616" s="416">
        <v>34</v>
      </c>
      <c r="GE1616" s="416">
        <v>11</v>
      </c>
      <c r="GF1616" s="416">
        <v>16</v>
      </c>
      <c r="GG1616" s="416">
        <v>3</v>
      </c>
      <c r="GH1616" s="416">
        <v>195</v>
      </c>
    </row>
    <row r="1617" spans="1:190" x14ac:dyDescent="0.2">
      <c r="A1617" s="150" t="s">
        <v>636</v>
      </c>
      <c r="B1617" s="151" t="s">
        <v>280</v>
      </c>
      <c r="C1617" s="152" t="s">
        <v>128</v>
      </c>
      <c r="D1617" s="404" t="s">
        <v>635</v>
      </c>
      <c r="E1617" s="416">
        <v>0</v>
      </c>
      <c r="F1617" s="416">
        <v>5</v>
      </c>
      <c r="G1617" s="416">
        <v>18</v>
      </c>
      <c r="H1617" s="416">
        <v>125</v>
      </c>
      <c r="I1617" s="416">
        <v>130</v>
      </c>
      <c r="J1617" s="416">
        <v>142</v>
      </c>
      <c r="K1617" s="416">
        <v>80</v>
      </c>
      <c r="L1617" s="416">
        <v>83</v>
      </c>
      <c r="M1617" s="416">
        <v>44</v>
      </c>
      <c r="N1617" s="416">
        <v>627</v>
      </c>
      <c r="O1617" s="416">
        <v>10</v>
      </c>
      <c r="P1617" s="416">
        <v>0</v>
      </c>
      <c r="Q1617" s="416">
        <v>0</v>
      </c>
      <c r="R1617" s="416">
        <v>0</v>
      </c>
      <c r="S1617" s="416">
        <v>0</v>
      </c>
      <c r="T1617" s="416">
        <v>0</v>
      </c>
      <c r="U1617" s="416">
        <v>0</v>
      </c>
      <c r="V1617" s="416">
        <v>0</v>
      </c>
      <c r="W1617" s="416">
        <v>0</v>
      </c>
      <c r="X1617" s="416">
        <v>0</v>
      </c>
      <c r="Y1617" s="416">
        <v>25</v>
      </c>
      <c r="Z1617" s="416">
        <v>0</v>
      </c>
      <c r="AA1617" s="416">
        <v>0</v>
      </c>
      <c r="AB1617" s="416">
        <v>0</v>
      </c>
      <c r="AC1617" s="416">
        <v>0</v>
      </c>
      <c r="AD1617" s="416">
        <v>0</v>
      </c>
      <c r="AE1617" s="416">
        <v>0</v>
      </c>
      <c r="AF1617" s="416">
        <v>0</v>
      </c>
      <c r="AG1617" s="416">
        <v>0</v>
      </c>
      <c r="AH1617" s="416">
        <v>0</v>
      </c>
      <c r="AI1617" s="416">
        <v>50</v>
      </c>
      <c r="AJ1617" s="416">
        <v>0</v>
      </c>
      <c r="AK1617" s="416">
        <v>0</v>
      </c>
      <c r="AL1617" s="416">
        <v>0</v>
      </c>
      <c r="AM1617" s="416">
        <v>0</v>
      </c>
      <c r="AN1617" s="416">
        <v>0</v>
      </c>
      <c r="AO1617" s="416">
        <v>0</v>
      </c>
      <c r="AP1617" s="416">
        <v>0</v>
      </c>
      <c r="AQ1617" s="416">
        <v>0</v>
      </c>
      <c r="AR1617" s="416">
        <v>0</v>
      </c>
      <c r="AS1617" s="416">
        <v>100</v>
      </c>
      <c r="AT1617" s="416">
        <v>0</v>
      </c>
      <c r="AU1617" s="416">
        <v>0</v>
      </c>
      <c r="AV1617" s="416">
        <v>0</v>
      </c>
      <c r="AW1617" s="416">
        <v>0</v>
      </c>
      <c r="AX1617" s="416">
        <v>0</v>
      </c>
      <c r="AY1617" s="416">
        <v>0</v>
      </c>
      <c r="AZ1617" s="416">
        <v>0</v>
      </c>
      <c r="BA1617" s="416">
        <v>0</v>
      </c>
      <c r="BB1617" s="416">
        <v>0</v>
      </c>
      <c r="BC1617" s="416">
        <v>0</v>
      </c>
      <c r="BD1617" s="416">
        <v>0</v>
      </c>
      <c r="BE1617" s="416">
        <v>0</v>
      </c>
      <c r="BF1617" s="416">
        <v>0</v>
      </c>
      <c r="BG1617" s="416">
        <v>0</v>
      </c>
      <c r="BH1617" s="416">
        <v>0</v>
      </c>
      <c r="BI1617" s="416">
        <v>0</v>
      </c>
      <c r="BJ1617" s="416">
        <v>0</v>
      </c>
      <c r="BK1617" s="416">
        <v>0</v>
      </c>
      <c r="BL1617" s="416">
        <v>0</v>
      </c>
      <c r="BM1617" s="416">
        <v>0</v>
      </c>
      <c r="BN1617" s="416">
        <v>0</v>
      </c>
      <c r="BO1617" s="416">
        <v>0</v>
      </c>
      <c r="BP1617" s="416">
        <v>0</v>
      </c>
      <c r="BQ1617" s="416">
        <v>0</v>
      </c>
      <c r="BR1617" s="416">
        <v>0</v>
      </c>
      <c r="BS1617" s="416">
        <v>0</v>
      </c>
      <c r="BT1617" s="416">
        <v>0</v>
      </c>
      <c r="BU1617" s="416">
        <v>0</v>
      </c>
      <c r="BV1617" s="416">
        <v>5</v>
      </c>
      <c r="BW1617" s="416">
        <v>18</v>
      </c>
      <c r="BX1617" s="416">
        <v>125</v>
      </c>
      <c r="BY1617" s="416">
        <v>130</v>
      </c>
      <c r="BZ1617" s="416">
        <v>142</v>
      </c>
      <c r="CA1617" s="416">
        <v>80</v>
      </c>
      <c r="CB1617" s="416">
        <v>83</v>
      </c>
      <c r="CC1617" s="416">
        <v>44</v>
      </c>
      <c r="CD1617" s="416">
        <v>627</v>
      </c>
      <c r="CE1617" s="416">
        <v>10</v>
      </c>
      <c r="CF1617" s="416">
        <v>0</v>
      </c>
      <c r="CG1617" s="416">
        <v>0</v>
      </c>
      <c r="CH1617" s="416">
        <v>0</v>
      </c>
      <c r="CI1617" s="416">
        <v>0</v>
      </c>
      <c r="CJ1617" s="416">
        <v>0</v>
      </c>
      <c r="CK1617" s="416">
        <v>0</v>
      </c>
      <c r="CL1617" s="416">
        <v>0</v>
      </c>
      <c r="CM1617" s="416">
        <v>0</v>
      </c>
      <c r="CN1617" s="416">
        <v>0</v>
      </c>
      <c r="CO1617" s="416">
        <v>25</v>
      </c>
      <c r="CP1617" s="416">
        <v>0</v>
      </c>
      <c r="CQ1617" s="416">
        <v>0</v>
      </c>
      <c r="CR1617" s="416">
        <v>0</v>
      </c>
      <c r="CS1617" s="416">
        <v>0</v>
      </c>
      <c r="CT1617" s="416">
        <v>0</v>
      </c>
      <c r="CU1617" s="416">
        <v>0</v>
      </c>
      <c r="CV1617" s="416">
        <v>0</v>
      </c>
      <c r="CW1617" s="416">
        <v>0</v>
      </c>
      <c r="CX1617" s="416">
        <v>0</v>
      </c>
      <c r="CY1617" s="416">
        <v>50</v>
      </c>
      <c r="CZ1617" s="416">
        <v>3</v>
      </c>
      <c r="DA1617" s="416">
        <v>5</v>
      </c>
      <c r="DB1617" s="416">
        <v>25</v>
      </c>
      <c r="DC1617" s="416">
        <v>23</v>
      </c>
      <c r="DD1617" s="416">
        <v>27</v>
      </c>
      <c r="DE1617" s="416">
        <v>16</v>
      </c>
      <c r="DF1617" s="416">
        <v>18</v>
      </c>
      <c r="DG1617" s="416">
        <v>6</v>
      </c>
      <c r="DH1617" s="416">
        <v>123</v>
      </c>
      <c r="DI1617" s="416">
        <v>0</v>
      </c>
      <c r="DJ1617" s="416">
        <v>0</v>
      </c>
      <c r="DK1617" s="416">
        <v>0</v>
      </c>
      <c r="DL1617" s="416">
        <v>0</v>
      </c>
      <c r="DM1617" s="416">
        <v>0</v>
      </c>
      <c r="DN1617" s="416">
        <v>0</v>
      </c>
      <c r="DO1617" s="416">
        <v>0</v>
      </c>
      <c r="DP1617" s="416">
        <v>0</v>
      </c>
      <c r="DQ1617" s="416">
        <v>0</v>
      </c>
      <c r="DR1617" s="416">
        <v>0</v>
      </c>
      <c r="DS1617" s="416">
        <v>3</v>
      </c>
      <c r="DT1617" s="416">
        <v>5</v>
      </c>
      <c r="DU1617" s="416">
        <v>25</v>
      </c>
      <c r="DV1617" s="416">
        <v>23</v>
      </c>
      <c r="DW1617" s="416">
        <v>27</v>
      </c>
      <c r="DX1617" s="416">
        <v>16</v>
      </c>
      <c r="DY1617" s="416">
        <v>18</v>
      </c>
      <c r="DZ1617" s="416">
        <v>6</v>
      </c>
      <c r="EA1617" s="416">
        <v>123</v>
      </c>
      <c r="EB1617" s="416">
        <v>0</v>
      </c>
      <c r="EC1617" s="416">
        <v>3</v>
      </c>
      <c r="ED1617" s="416">
        <v>11</v>
      </c>
      <c r="EE1617" s="416">
        <v>68</v>
      </c>
      <c r="EF1617" s="416">
        <v>125</v>
      </c>
      <c r="EG1617" s="416">
        <v>133</v>
      </c>
      <c r="EH1617" s="416">
        <v>71</v>
      </c>
      <c r="EI1617" s="416">
        <v>92</v>
      </c>
      <c r="EJ1617" s="416">
        <v>22</v>
      </c>
      <c r="EK1617" s="416">
        <v>525</v>
      </c>
      <c r="EL1617" s="416">
        <v>10</v>
      </c>
      <c r="EM1617" s="416">
        <v>0</v>
      </c>
      <c r="EN1617" s="416">
        <v>0</v>
      </c>
      <c r="EO1617" s="416">
        <v>0</v>
      </c>
      <c r="EP1617" s="416">
        <v>0</v>
      </c>
      <c r="EQ1617" s="416">
        <v>0</v>
      </c>
      <c r="ER1617" s="416">
        <v>0</v>
      </c>
      <c r="ES1617" s="416">
        <v>0</v>
      </c>
      <c r="ET1617" s="416">
        <v>0</v>
      </c>
      <c r="EU1617" s="416">
        <v>0</v>
      </c>
      <c r="EV1617" s="416">
        <v>50</v>
      </c>
      <c r="EW1617" s="416">
        <v>0</v>
      </c>
      <c r="EX1617" s="416">
        <v>0</v>
      </c>
      <c r="EY1617" s="416">
        <v>0</v>
      </c>
      <c r="EZ1617" s="416">
        <v>0</v>
      </c>
      <c r="FA1617" s="416">
        <v>0</v>
      </c>
      <c r="FB1617" s="416">
        <v>0</v>
      </c>
      <c r="FC1617" s="416">
        <v>0</v>
      </c>
      <c r="FD1617" s="416">
        <v>0</v>
      </c>
      <c r="FE1617" s="416">
        <v>0</v>
      </c>
      <c r="FF1617" s="416">
        <v>100</v>
      </c>
      <c r="FG1617" s="416">
        <v>0</v>
      </c>
      <c r="FH1617" s="416">
        <v>0</v>
      </c>
      <c r="FI1617" s="416">
        <v>0</v>
      </c>
      <c r="FJ1617" s="416">
        <v>0</v>
      </c>
      <c r="FK1617" s="416">
        <v>0</v>
      </c>
      <c r="FL1617" s="416">
        <v>0</v>
      </c>
      <c r="FM1617" s="416">
        <v>0</v>
      </c>
      <c r="FN1617" s="416">
        <v>0</v>
      </c>
      <c r="FO1617" s="416">
        <v>0</v>
      </c>
      <c r="FP1617" s="416">
        <v>0</v>
      </c>
      <c r="FQ1617" s="416">
        <v>0</v>
      </c>
      <c r="FR1617" s="416">
        <v>0</v>
      </c>
      <c r="FS1617" s="416">
        <v>0</v>
      </c>
      <c r="FT1617" s="416">
        <v>0</v>
      </c>
      <c r="FU1617" s="416">
        <v>0</v>
      </c>
      <c r="FV1617" s="416">
        <v>0</v>
      </c>
      <c r="FW1617" s="416">
        <v>0</v>
      </c>
      <c r="FX1617" s="416">
        <v>0</v>
      </c>
      <c r="FY1617" s="416">
        <v>0</v>
      </c>
      <c r="FZ1617" s="416">
        <v>3</v>
      </c>
      <c r="GA1617" s="416">
        <v>11</v>
      </c>
      <c r="GB1617" s="416">
        <v>68</v>
      </c>
      <c r="GC1617" s="416">
        <v>125</v>
      </c>
      <c r="GD1617" s="416">
        <v>133</v>
      </c>
      <c r="GE1617" s="416">
        <v>71</v>
      </c>
      <c r="GF1617" s="416">
        <v>92</v>
      </c>
      <c r="GG1617" s="416">
        <v>22</v>
      </c>
      <c r="GH1617" s="416">
        <v>525</v>
      </c>
    </row>
    <row r="1618" spans="1:190" x14ac:dyDescent="0.2">
      <c r="A1618" s="150" t="s">
        <v>638</v>
      </c>
      <c r="B1618" s="151" t="s">
        <v>276</v>
      </c>
      <c r="C1618" s="152" t="s">
        <v>283</v>
      </c>
      <c r="D1618" s="404" t="s">
        <v>637</v>
      </c>
      <c r="E1618" s="416">
        <v>0</v>
      </c>
      <c r="F1618" s="416">
        <v>67</v>
      </c>
      <c r="G1618" s="416">
        <v>75</v>
      </c>
      <c r="H1618" s="416">
        <v>71</v>
      </c>
      <c r="I1618" s="416">
        <v>55</v>
      </c>
      <c r="J1618" s="416">
        <v>64</v>
      </c>
      <c r="K1618" s="416">
        <v>24</v>
      </c>
      <c r="L1618" s="416">
        <v>9</v>
      </c>
      <c r="M1618" s="416">
        <v>2</v>
      </c>
      <c r="N1618" s="416">
        <v>367</v>
      </c>
      <c r="O1618" s="416">
        <v>10</v>
      </c>
      <c r="P1618" s="416">
        <v>0</v>
      </c>
      <c r="Q1618" s="416">
        <v>0</v>
      </c>
      <c r="R1618" s="416">
        <v>0</v>
      </c>
      <c r="S1618" s="416">
        <v>0</v>
      </c>
      <c r="T1618" s="416">
        <v>0</v>
      </c>
      <c r="U1618" s="416">
        <v>0</v>
      </c>
      <c r="V1618" s="416">
        <v>0</v>
      </c>
      <c r="W1618" s="416">
        <v>0</v>
      </c>
      <c r="X1618" s="416">
        <v>0</v>
      </c>
      <c r="Y1618" s="416">
        <v>25</v>
      </c>
      <c r="Z1618" s="416">
        <v>0</v>
      </c>
      <c r="AA1618" s="416">
        <v>0</v>
      </c>
      <c r="AB1618" s="416">
        <v>0</v>
      </c>
      <c r="AC1618" s="416">
        <v>0</v>
      </c>
      <c r="AD1618" s="416">
        <v>0</v>
      </c>
      <c r="AE1618" s="416">
        <v>0</v>
      </c>
      <c r="AF1618" s="416">
        <v>0</v>
      </c>
      <c r="AG1618" s="416">
        <v>0</v>
      </c>
      <c r="AH1618" s="416">
        <v>0</v>
      </c>
      <c r="AI1618" s="416">
        <v>50</v>
      </c>
      <c r="AJ1618" s="416">
        <v>59</v>
      </c>
      <c r="AK1618" s="416">
        <v>67</v>
      </c>
      <c r="AL1618" s="416">
        <v>78</v>
      </c>
      <c r="AM1618" s="416">
        <v>40</v>
      </c>
      <c r="AN1618" s="416">
        <v>36</v>
      </c>
      <c r="AO1618" s="416">
        <v>14</v>
      </c>
      <c r="AP1618" s="416">
        <v>9</v>
      </c>
      <c r="AQ1618" s="416">
        <v>2</v>
      </c>
      <c r="AR1618" s="416">
        <v>305</v>
      </c>
      <c r="AS1618" s="416">
        <v>100</v>
      </c>
      <c r="AT1618" s="416">
        <v>14</v>
      </c>
      <c r="AU1618" s="416">
        <v>12</v>
      </c>
      <c r="AV1618" s="416">
        <v>19</v>
      </c>
      <c r="AW1618" s="416">
        <v>8</v>
      </c>
      <c r="AX1618" s="416">
        <v>2</v>
      </c>
      <c r="AY1618" s="416">
        <v>2</v>
      </c>
      <c r="AZ1618" s="416">
        <v>3</v>
      </c>
      <c r="BA1618" s="416">
        <v>1</v>
      </c>
      <c r="BB1618" s="416">
        <v>61</v>
      </c>
      <c r="BC1618" s="416">
        <v>0</v>
      </c>
      <c r="BD1618" s="416">
        <v>0</v>
      </c>
      <c r="BE1618" s="416">
        <v>0</v>
      </c>
      <c r="BF1618" s="416">
        <v>0</v>
      </c>
      <c r="BG1618" s="416">
        <v>0</v>
      </c>
      <c r="BH1618" s="416">
        <v>0</v>
      </c>
      <c r="BI1618" s="416">
        <v>0</v>
      </c>
      <c r="BJ1618" s="416">
        <v>0</v>
      </c>
      <c r="BK1618" s="416">
        <v>0</v>
      </c>
      <c r="BL1618" s="416">
        <v>0</v>
      </c>
      <c r="BM1618" s="416">
        <v>73</v>
      </c>
      <c r="BN1618" s="416">
        <v>79</v>
      </c>
      <c r="BO1618" s="416">
        <v>97</v>
      </c>
      <c r="BP1618" s="416">
        <v>48</v>
      </c>
      <c r="BQ1618" s="416">
        <v>38</v>
      </c>
      <c r="BR1618" s="416">
        <v>16</v>
      </c>
      <c r="BS1618" s="416">
        <v>12</v>
      </c>
      <c r="BT1618" s="416">
        <v>3</v>
      </c>
      <c r="BU1618" s="416">
        <v>366</v>
      </c>
      <c r="BV1618" s="416">
        <v>140</v>
      </c>
      <c r="BW1618" s="416">
        <v>154</v>
      </c>
      <c r="BX1618" s="416">
        <v>168</v>
      </c>
      <c r="BY1618" s="416">
        <v>103</v>
      </c>
      <c r="BZ1618" s="416">
        <v>102</v>
      </c>
      <c r="CA1618" s="416">
        <v>40</v>
      </c>
      <c r="CB1618" s="416">
        <v>21</v>
      </c>
      <c r="CC1618" s="416">
        <v>5</v>
      </c>
      <c r="CD1618" s="416">
        <v>733</v>
      </c>
      <c r="CE1618" s="416">
        <v>10</v>
      </c>
      <c r="CF1618" s="416">
        <v>0</v>
      </c>
      <c r="CG1618" s="416">
        <v>0</v>
      </c>
      <c r="CH1618" s="416">
        <v>0</v>
      </c>
      <c r="CI1618" s="416">
        <v>0</v>
      </c>
      <c r="CJ1618" s="416">
        <v>0</v>
      </c>
      <c r="CK1618" s="416">
        <v>0</v>
      </c>
      <c r="CL1618" s="416">
        <v>0</v>
      </c>
      <c r="CM1618" s="416">
        <v>0</v>
      </c>
      <c r="CN1618" s="416">
        <v>0</v>
      </c>
      <c r="CO1618" s="416">
        <v>25</v>
      </c>
      <c r="CP1618" s="416">
        <v>0</v>
      </c>
      <c r="CQ1618" s="416">
        <v>0</v>
      </c>
      <c r="CR1618" s="416">
        <v>0</v>
      </c>
      <c r="CS1618" s="416">
        <v>0</v>
      </c>
      <c r="CT1618" s="416">
        <v>0</v>
      </c>
      <c r="CU1618" s="416">
        <v>0</v>
      </c>
      <c r="CV1618" s="416">
        <v>0</v>
      </c>
      <c r="CW1618" s="416">
        <v>0</v>
      </c>
      <c r="CX1618" s="416">
        <v>0</v>
      </c>
      <c r="CY1618" s="416">
        <v>50</v>
      </c>
      <c r="CZ1618" s="416">
        <v>0</v>
      </c>
      <c r="DA1618" s="416">
        <v>0</v>
      </c>
      <c r="DB1618" s="416">
        <v>0</v>
      </c>
      <c r="DC1618" s="416">
        <v>0</v>
      </c>
      <c r="DD1618" s="416">
        <v>0</v>
      </c>
      <c r="DE1618" s="416">
        <v>0</v>
      </c>
      <c r="DF1618" s="416">
        <v>0</v>
      </c>
      <c r="DG1618" s="416">
        <v>0</v>
      </c>
      <c r="DH1618" s="416">
        <v>0</v>
      </c>
      <c r="DI1618" s="416">
        <v>0</v>
      </c>
      <c r="DJ1618" s="416">
        <v>0</v>
      </c>
      <c r="DK1618" s="416">
        <v>0</v>
      </c>
      <c r="DL1618" s="416">
        <v>0</v>
      </c>
      <c r="DM1618" s="416">
        <v>0</v>
      </c>
      <c r="DN1618" s="416">
        <v>0</v>
      </c>
      <c r="DO1618" s="416">
        <v>0</v>
      </c>
      <c r="DP1618" s="416">
        <v>0</v>
      </c>
      <c r="DQ1618" s="416">
        <v>0</v>
      </c>
      <c r="DR1618" s="416">
        <v>0</v>
      </c>
      <c r="DS1618" s="416">
        <v>0</v>
      </c>
      <c r="DT1618" s="416">
        <v>0</v>
      </c>
      <c r="DU1618" s="416">
        <v>0</v>
      </c>
      <c r="DV1618" s="416">
        <v>0</v>
      </c>
      <c r="DW1618" s="416">
        <v>0</v>
      </c>
      <c r="DX1618" s="416">
        <v>0</v>
      </c>
      <c r="DY1618" s="416">
        <v>0</v>
      </c>
      <c r="DZ1618" s="416">
        <v>0</v>
      </c>
      <c r="EA1618" s="416">
        <v>0</v>
      </c>
      <c r="EB1618" s="416">
        <v>0</v>
      </c>
      <c r="EC1618" s="416">
        <v>88</v>
      </c>
      <c r="ED1618" s="416">
        <v>173</v>
      </c>
      <c r="EE1618" s="416">
        <v>235</v>
      </c>
      <c r="EF1618" s="416">
        <v>238</v>
      </c>
      <c r="EG1618" s="416">
        <v>159</v>
      </c>
      <c r="EH1618" s="416">
        <v>62</v>
      </c>
      <c r="EI1618" s="416">
        <v>35</v>
      </c>
      <c r="EJ1618" s="416">
        <v>0</v>
      </c>
      <c r="EK1618" s="416">
        <v>990</v>
      </c>
      <c r="EL1618" s="416">
        <v>10</v>
      </c>
      <c r="EM1618" s="416">
        <v>0</v>
      </c>
      <c r="EN1618" s="416">
        <v>0</v>
      </c>
      <c r="EO1618" s="416">
        <v>0</v>
      </c>
      <c r="EP1618" s="416">
        <v>0</v>
      </c>
      <c r="EQ1618" s="416">
        <v>0</v>
      </c>
      <c r="ER1618" s="416">
        <v>0</v>
      </c>
      <c r="ES1618" s="416">
        <v>0</v>
      </c>
      <c r="ET1618" s="416">
        <v>0</v>
      </c>
      <c r="EU1618" s="416">
        <v>0</v>
      </c>
      <c r="EV1618" s="416">
        <v>50</v>
      </c>
      <c r="EW1618" s="416">
        <v>0</v>
      </c>
      <c r="EX1618" s="416">
        <v>0</v>
      </c>
      <c r="EY1618" s="416">
        <v>0</v>
      </c>
      <c r="EZ1618" s="416">
        <v>0</v>
      </c>
      <c r="FA1618" s="416">
        <v>0</v>
      </c>
      <c r="FB1618" s="416">
        <v>0</v>
      </c>
      <c r="FC1618" s="416">
        <v>0</v>
      </c>
      <c r="FD1618" s="416">
        <v>0</v>
      </c>
      <c r="FE1618" s="416">
        <v>0</v>
      </c>
      <c r="FF1618" s="416">
        <v>100</v>
      </c>
      <c r="FG1618" s="416">
        <v>0</v>
      </c>
      <c r="FH1618" s="416">
        <v>0</v>
      </c>
      <c r="FI1618" s="416">
        <v>0</v>
      </c>
      <c r="FJ1618" s="416">
        <v>0</v>
      </c>
      <c r="FK1618" s="416">
        <v>0</v>
      </c>
      <c r="FL1618" s="416">
        <v>0</v>
      </c>
      <c r="FM1618" s="416">
        <v>0</v>
      </c>
      <c r="FN1618" s="416">
        <v>0</v>
      </c>
      <c r="FO1618" s="416">
        <v>0</v>
      </c>
      <c r="FP1618" s="416">
        <v>0</v>
      </c>
      <c r="FQ1618" s="416">
        <v>0</v>
      </c>
      <c r="FR1618" s="416">
        <v>0</v>
      </c>
      <c r="FS1618" s="416">
        <v>0</v>
      </c>
      <c r="FT1618" s="416">
        <v>0</v>
      </c>
      <c r="FU1618" s="416">
        <v>0</v>
      </c>
      <c r="FV1618" s="416">
        <v>0</v>
      </c>
      <c r="FW1618" s="416">
        <v>0</v>
      </c>
      <c r="FX1618" s="416">
        <v>0</v>
      </c>
      <c r="FY1618" s="416">
        <v>0</v>
      </c>
      <c r="FZ1618" s="416">
        <v>88</v>
      </c>
      <c r="GA1618" s="416">
        <v>173</v>
      </c>
      <c r="GB1618" s="416">
        <v>235</v>
      </c>
      <c r="GC1618" s="416">
        <v>238</v>
      </c>
      <c r="GD1618" s="416">
        <v>159</v>
      </c>
      <c r="GE1618" s="416">
        <v>62</v>
      </c>
      <c r="GF1618" s="416">
        <v>35</v>
      </c>
      <c r="GG1618" s="416">
        <v>0</v>
      </c>
      <c r="GH1618" s="416">
        <v>990</v>
      </c>
    </row>
    <row r="1619" spans="1:190" x14ac:dyDescent="0.2">
      <c r="A1619" s="150" t="s">
        <v>640</v>
      </c>
      <c r="B1619" s="151" t="s">
        <v>282</v>
      </c>
      <c r="C1619" s="152" t="s">
        <v>278</v>
      </c>
      <c r="D1619" s="404" t="s">
        <v>639</v>
      </c>
      <c r="E1619" s="416">
        <v>0</v>
      </c>
      <c r="F1619" s="416">
        <v>443</v>
      </c>
      <c r="G1619" s="416">
        <v>111</v>
      </c>
      <c r="H1619" s="416">
        <v>88</v>
      </c>
      <c r="I1619" s="416">
        <v>35</v>
      </c>
      <c r="J1619" s="416">
        <v>24</v>
      </c>
      <c r="K1619" s="416">
        <v>13</v>
      </c>
      <c r="L1619" s="416">
        <v>9</v>
      </c>
      <c r="M1619" s="416">
        <v>0</v>
      </c>
      <c r="N1619" s="416">
        <v>723</v>
      </c>
      <c r="O1619" s="416">
        <v>10</v>
      </c>
      <c r="P1619" s="416">
        <v>0</v>
      </c>
      <c r="Q1619" s="416">
        <v>0</v>
      </c>
      <c r="R1619" s="416">
        <v>0</v>
      </c>
      <c r="S1619" s="416">
        <v>0</v>
      </c>
      <c r="T1619" s="416">
        <v>0</v>
      </c>
      <c r="U1619" s="416">
        <v>0</v>
      </c>
      <c r="V1619" s="416">
        <v>0</v>
      </c>
      <c r="W1619" s="416">
        <v>0</v>
      </c>
      <c r="X1619" s="416">
        <v>0</v>
      </c>
      <c r="Y1619" s="416">
        <v>25</v>
      </c>
      <c r="Z1619" s="416">
        <v>581</v>
      </c>
      <c r="AA1619" s="416">
        <v>190</v>
      </c>
      <c r="AB1619" s="416">
        <v>87</v>
      </c>
      <c r="AC1619" s="416">
        <v>55</v>
      </c>
      <c r="AD1619" s="416">
        <v>29</v>
      </c>
      <c r="AE1619" s="416">
        <v>14</v>
      </c>
      <c r="AF1619" s="416">
        <v>8</v>
      </c>
      <c r="AG1619" s="416">
        <v>0</v>
      </c>
      <c r="AH1619" s="416">
        <v>964</v>
      </c>
      <c r="AI1619" s="416">
        <v>50</v>
      </c>
      <c r="AJ1619" s="416">
        <v>0</v>
      </c>
      <c r="AK1619" s="416">
        <v>0</v>
      </c>
      <c r="AL1619" s="416">
        <v>0</v>
      </c>
      <c r="AM1619" s="416">
        <v>0</v>
      </c>
      <c r="AN1619" s="416">
        <v>0</v>
      </c>
      <c r="AO1619" s="416">
        <v>0</v>
      </c>
      <c r="AP1619" s="416">
        <v>0</v>
      </c>
      <c r="AQ1619" s="416">
        <v>0</v>
      </c>
      <c r="AR1619" s="416">
        <v>0</v>
      </c>
      <c r="AS1619" s="416">
        <v>100</v>
      </c>
      <c r="AT1619" s="416">
        <v>84</v>
      </c>
      <c r="AU1619" s="416">
        <v>27</v>
      </c>
      <c r="AV1619" s="416">
        <v>10</v>
      </c>
      <c r="AW1619" s="416">
        <v>6</v>
      </c>
      <c r="AX1619" s="416">
        <v>0</v>
      </c>
      <c r="AY1619" s="416">
        <v>0</v>
      </c>
      <c r="AZ1619" s="416">
        <v>0</v>
      </c>
      <c r="BA1619" s="416">
        <v>0</v>
      </c>
      <c r="BB1619" s="416">
        <v>127</v>
      </c>
      <c r="BC1619" s="416">
        <v>0</v>
      </c>
      <c r="BD1619" s="416">
        <v>0</v>
      </c>
      <c r="BE1619" s="416">
        <v>0</v>
      </c>
      <c r="BF1619" s="416">
        <v>0</v>
      </c>
      <c r="BG1619" s="416">
        <v>0</v>
      </c>
      <c r="BH1619" s="416">
        <v>0</v>
      </c>
      <c r="BI1619" s="416">
        <v>0</v>
      </c>
      <c r="BJ1619" s="416">
        <v>0</v>
      </c>
      <c r="BK1619" s="416">
        <v>0</v>
      </c>
      <c r="BL1619" s="416">
        <v>0</v>
      </c>
      <c r="BM1619" s="416">
        <v>665</v>
      </c>
      <c r="BN1619" s="416">
        <v>217</v>
      </c>
      <c r="BO1619" s="416">
        <v>97</v>
      </c>
      <c r="BP1619" s="416">
        <v>61</v>
      </c>
      <c r="BQ1619" s="416">
        <v>29</v>
      </c>
      <c r="BR1619" s="416">
        <v>14</v>
      </c>
      <c r="BS1619" s="416">
        <v>8</v>
      </c>
      <c r="BT1619" s="416">
        <v>0</v>
      </c>
      <c r="BU1619" s="416">
        <v>1091</v>
      </c>
      <c r="BV1619" s="416">
        <v>1108</v>
      </c>
      <c r="BW1619" s="416">
        <v>328</v>
      </c>
      <c r="BX1619" s="416">
        <v>185</v>
      </c>
      <c r="BY1619" s="416">
        <v>96</v>
      </c>
      <c r="BZ1619" s="416">
        <v>53</v>
      </c>
      <c r="CA1619" s="416">
        <v>27</v>
      </c>
      <c r="CB1619" s="416">
        <v>17</v>
      </c>
      <c r="CC1619" s="416">
        <v>0</v>
      </c>
      <c r="CD1619" s="416">
        <v>1814</v>
      </c>
      <c r="CE1619" s="416">
        <v>10</v>
      </c>
      <c r="CF1619" s="416">
        <v>0</v>
      </c>
      <c r="CG1619" s="416">
        <v>0</v>
      </c>
      <c r="CH1619" s="416">
        <v>0</v>
      </c>
      <c r="CI1619" s="416">
        <v>0</v>
      </c>
      <c r="CJ1619" s="416">
        <v>0</v>
      </c>
      <c r="CK1619" s="416">
        <v>0</v>
      </c>
      <c r="CL1619" s="416">
        <v>0</v>
      </c>
      <c r="CM1619" s="416">
        <v>0</v>
      </c>
      <c r="CN1619" s="416">
        <v>0</v>
      </c>
      <c r="CO1619" s="416">
        <v>25</v>
      </c>
      <c r="CP1619" s="416">
        <v>0</v>
      </c>
      <c r="CQ1619" s="416">
        <v>0</v>
      </c>
      <c r="CR1619" s="416">
        <v>0</v>
      </c>
      <c r="CS1619" s="416">
        <v>0</v>
      </c>
      <c r="CT1619" s="416">
        <v>0</v>
      </c>
      <c r="CU1619" s="416">
        <v>0</v>
      </c>
      <c r="CV1619" s="416">
        <v>0</v>
      </c>
      <c r="CW1619" s="416">
        <v>0</v>
      </c>
      <c r="CX1619" s="416">
        <v>0</v>
      </c>
      <c r="CY1619" s="416">
        <v>50</v>
      </c>
      <c r="CZ1619" s="416">
        <v>215</v>
      </c>
      <c r="DA1619" s="416">
        <v>41</v>
      </c>
      <c r="DB1619" s="416">
        <v>26</v>
      </c>
      <c r="DC1619" s="416">
        <v>15</v>
      </c>
      <c r="DD1619" s="416">
        <v>9</v>
      </c>
      <c r="DE1619" s="416">
        <v>4</v>
      </c>
      <c r="DF1619" s="416">
        <v>8</v>
      </c>
      <c r="DG1619" s="416">
        <v>0</v>
      </c>
      <c r="DH1619" s="416">
        <v>318</v>
      </c>
      <c r="DI1619" s="416">
        <v>0</v>
      </c>
      <c r="DJ1619" s="416">
        <v>0</v>
      </c>
      <c r="DK1619" s="416">
        <v>0</v>
      </c>
      <c r="DL1619" s="416">
        <v>0</v>
      </c>
      <c r="DM1619" s="416">
        <v>0</v>
      </c>
      <c r="DN1619" s="416">
        <v>0</v>
      </c>
      <c r="DO1619" s="416">
        <v>0</v>
      </c>
      <c r="DP1619" s="416">
        <v>0</v>
      </c>
      <c r="DQ1619" s="416">
        <v>0</v>
      </c>
      <c r="DR1619" s="416">
        <v>0</v>
      </c>
      <c r="DS1619" s="416">
        <v>215</v>
      </c>
      <c r="DT1619" s="416">
        <v>41</v>
      </c>
      <c r="DU1619" s="416">
        <v>26</v>
      </c>
      <c r="DV1619" s="416">
        <v>15</v>
      </c>
      <c r="DW1619" s="416">
        <v>9</v>
      </c>
      <c r="DX1619" s="416">
        <v>4</v>
      </c>
      <c r="DY1619" s="416">
        <v>8</v>
      </c>
      <c r="DZ1619" s="416">
        <v>0</v>
      </c>
      <c r="EA1619" s="416">
        <v>318</v>
      </c>
      <c r="EB1619" s="416">
        <v>0</v>
      </c>
      <c r="EC1619" s="416">
        <v>21</v>
      </c>
      <c r="ED1619" s="416">
        <v>9</v>
      </c>
      <c r="EE1619" s="416">
        <v>3</v>
      </c>
      <c r="EF1619" s="416">
        <v>1</v>
      </c>
      <c r="EG1619" s="416">
        <v>6</v>
      </c>
      <c r="EH1619" s="416">
        <v>2</v>
      </c>
      <c r="EI1619" s="416">
        <v>2</v>
      </c>
      <c r="EJ1619" s="416">
        <v>0</v>
      </c>
      <c r="EK1619" s="416">
        <v>44</v>
      </c>
      <c r="EL1619" s="416">
        <v>10</v>
      </c>
      <c r="EM1619" s="416">
        <v>0</v>
      </c>
      <c r="EN1619" s="416">
        <v>0</v>
      </c>
      <c r="EO1619" s="416">
        <v>0</v>
      </c>
      <c r="EP1619" s="416">
        <v>0</v>
      </c>
      <c r="EQ1619" s="416">
        <v>0</v>
      </c>
      <c r="ER1619" s="416">
        <v>0</v>
      </c>
      <c r="ES1619" s="416">
        <v>0</v>
      </c>
      <c r="ET1619" s="416">
        <v>0</v>
      </c>
      <c r="EU1619" s="416">
        <v>0</v>
      </c>
      <c r="EV1619" s="416">
        <v>50</v>
      </c>
      <c r="EW1619" s="416">
        <v>340</v>
      </c>
      <c r="EX1619" s="416">
        <v>25</v>
      </c>
      <c r="EY1619" s="416">
        <v>27</v>
      </c>
      <c r="EZ1619" s="416">
        <v>15</v>
      </c>
      <c r="FA1619" s="416">
        <v>3</v>
      </c>
      <c r="FB1619" s="416">
        <v>0</v>
      </c>
      <c r="FC1619" s="416">
        <v>0</v>
      </c>
      <c r="FD1619" s="416">
        <v>0</v>
      </c>
      <c r="FE1619" s="416">
        <v>410</v>
      </c>
      <c r="FF1619" s="416">
        <v>100</v>
      </c>
      <c r="FG1619" s="416">
        <v>0</v>
      </c>
      <c r="FH1619" s="416">
        <v>0</v>
      </c>
      <c r="FI1619" s="416">
        <v>0</v>
      </c>
      <c r="FJ1619" s="416">
        <v>0</v>
      </c>
      <c r="FK1619" s="416">
        <v>0</v>
      </c>
      <c r="FL1619" s="416">
        <v>0</v>
      </c>
      <c r="FM1619" s="416">
        <v>0</v>
      </c>
      <c r="FN1619" s="416">
        <v>0</v>
      </c>
      <c r="FO1619" s="416">
        <v>0</v>
      </c>
      <c r="FP1619" s="416">
        <v>0</v>
      </c>
      <c r="FQ1619" s="416">
        <v>0</v>
      </c>
      <c r="FR1619" s="416">
        <v>0</v>
      </c>
      <c r="FS1619" s="416">
        <v>0</v>
      </c>
      <c r="FT1619" s="416">
        <v>0</v>
      </c>
      <c r="FU1619" s="416">
        <v>0</v>
      </c>
      <c r="FV1619" s="416">
        <v>0</v>
      </c>
      <c r="FW1619" s="416">
        <v>0</v>
      </c>
      <c r="FX1619" s="416">
        <v>0</v>
      </c>
      <c r="FY1619" s="416">
        <v>0</v>
      </c>
      <c r="FZ1619" s="416">
        <v>361</v>
      </c>
      <c r="GA1619" s="416">
        <v>34</v>
      </c>
      <c r="GB1619" s="416">
        <v>30</v>
      </c>
      <c r="GC1619" s="416">
        <v>16</v>
      </c>
      <c r="GD1619" s="416">
        <v>9</v>
      </c>
      <c r="GE1619" s="416">
        <v>2</v>
      </c>
      <c r="GF1619" s="416">
        <v>2</v>
      </c>
      <c r="GG1619" s="416">
        <v>0</v>
      </c>
      <c r="GH1619" s="416">
        <v>454</v>
      </c>
    </row>
    <row r="1620" spans="1:190" x14ac:dyDescent="0.2">
      <c r="A1620" s="150" t="s">
        <v>642</v>
      </c>
      <c r="B1620" s="151" t="s">
        <v>276</v>
      </c>
      <c r="C1620" s="152" t="s">
        <v>69</v>
      </c>
      <c r="D1620" s="404" t="s">
        <v>641</v>
      </c>
      <c r="E1620" s="416">
        <v>0</v>
      </c>
      <c r="F1620" s="416">
        <v>22</v>
      </c>
      <c r="G1620" s="416">
        <v>71</v>
      </c>
      <c r="H1620" s="416">
        <v>118</v>
      </c>
      <c r="I1620" s="416">
        <v>61</v>
      </c>
      <c r="J1620" s="416">
        <v>29</v>
      </c>
      <c r="K1620" s="416">
        <v>25</v>
      </c>
      <c r="L1620" s="416">
        <v>18</v>
      </c>
      <c r="M1620" s="416">
        <v>1</v>
      </c>
      <c r="N1620" s="416">
        <v>345</v>
      </c>
      <c r="O1620" s="416">
        <v>10</v>
      </c>
      <c r="P1620" s="416">
        <v>0</v>
      </c>
      <c r="Q1620" s="416">
        <v>0</v>
      </c>
      <c r="R1620" s="416">
        <v>0</v>
      </c>
      <c r="S1620" s="416">
        <v>0</v>
      </c>
      <c r="T1620" s="416">
        <v>0</v>
      </c>
      <c r="U1620" s="416">
        <v>0</v>
      </c>
      <c r="V1620" s="416">
        <v>0</v>
      </c>
      <c r="W1620" s="416">
        <v>0</v>
      </c>
      <c r="X1620" s="416">
        <v>0</v>
      </c>
      <c r="Y1620" s="416">
        <v>25</v>
      </c>
      <c r="Z1620" s="416">
        <v>0</v>
      </c>
      <c r="AA1620" s="416">
        <v>0</v>
      </c>
      <c r="AB1620" s="416">
        <v>0</v>
      </c>
      <c r="AC1620" s="416">
        <v>0</v>
      </c>
      <c r="AD1620" s="416">
        <v>0</v>
      </c>
      <c r="AE1620" s="416">
        <v>0</v>
      </c>
      <c r="AF1620" s="416">
        <v>0</v>
      </c>
      <c r="AG1620" s="416">
        <v>0</v>
      </c>
      <c r="AH1620" s="416">
        <v>0</v>
      </c>
      <c r="AI1620" s="416">
        <v>50</v>
      </c>
      <c r="AJ1620" s="416">
        <v>0</v>
      </c>
      <c r="AK1620" s="416">
        <v>0</v>
      </c>
      <c r="AL1620" s="416">
        <v>0</v>
      </c>
      <c r="AM1620" s="416">
        <v>0</v>
      </c>
      <c r="AN1620" s="416">
        <v>0</v>
      </c>
      <c r="AO1620" s="416">
        <v>0</v>
      </c>
      <c r="AP1620" s="416">
        <v>0</v>
      </c>
      <c r="AQ1620" s="416">
        <v>0</v>
      </c>
      <c r="AR1620" s="416">
        <v>0</v>
      </c>
      <c r="AS1620" s="416">
        <v>100</v>
      </c>
      <c r="AT1620" s="416">
        <v>0</v>
      </c>
      <c r="AU1620" s="416">
        <v>0</v>
      </c>
      <c r="AV1620" s="416">
        <v>0</v>
      </c>
      <c r="AW1620" s="416">
        <v>0</v>
      </c>
      <c r="AX1620" s="416">
        <v>0</v>
      </c>
      <c r="AY1620" s="416">
        <v>0</v>
      </c>
      <c r="AZ1620" s="416">
        <v>0</v>
      </c>
      <c r="BA1620" s="416">
        <v>0</v>
      </c>
      <c r="BB1620" s="416">
        <v>0</v>
      </c>
      <c r="BC1620" s="416">
        <v>0</v>
      </c>
      <c r="BD1620" s="416">
        <v>0</v>
      </c>
      <c r="BE1620" s="416">
        <v>0</v>
      </c>
      <c r="BF1620" s="416">
        <v>0</v>
      </c>
      <c r="BG1620" s="416">
        <v>0</v>
      </c>
      <c r="BH1620" s="416">
        <v>0</v>
      </c>
      <c r="BI1620" s="416">
        <v>0</v>
      </c>
      <c r="BJ1620" s="416">
        <v>0</v>
      </c>
      <c r="BK1620" s="416">
        <v>0</v>
      </c>
      <c r="BL1620" s="416">
        <v>0</v>
      </c>
      <c r="BM1620" s="416">
        <v>0</v>
      </c>
      <c r="BN1620" s="416">
        <v>0</v>
      </c>
      <c r="BO1620" s="416">
        <v>0</v>
      </c>
      <c r="BP1620" s="416">
        <v>0</v>
      </c>
      <c r="BQ1620" s="416">
        <v>0</v>
      </c>
      <c r="BR1620" s="416">
        <v>0</v>
      </c>
      <c r="BS1620" s="416">
        <v>0</v>
      </c>
      <c r="BT1620" s="416">
        <v>0</v>
      </c>
      <c r="BU1620" s="416">
        <v>0</v>
      </c>
      <c r="BV1620" s="416">
        <v>22</v>
      </c>
      <c r="BW1620" s="416">
        <v>71</v>
      </c>
      <c r="BX1620" s="416">
        <v>118</v>
      </c>
      <c r="BY1620" s="416">
        <v>61</v>
      </c>
      <c r="BZ1620" s="416">
        <v>29</v>
      </c>
      <c r="CA1620" s="416">
        <v>25</v>
      </c>
      <c r="CB1620" s="416">
        <v>18</v>
      </c>
      <c r="CC1620" s="416">
        <v>1</v>
      </c>
      <c r="CD1620" s="416">
        <v>345</v>
      </c>
      <c r="CE1620" s="416">
        <v>10</v>
      </c>
      <c r="CF1620" s="416">
        <v>0</v>
      </c>
      <c r="CG1620" s="416">
        <v>0</v>
      </c>
      <c r="CH1620" s="416">
        <v>0</v>
      </c>
      <c r="CI1620" s="416">
        <v>0</v>
      </c>
      <c r="CJ1620" s="416">
        <v>0</v>
      </c>
      <c r="CK1620" s="416">
        <v>0</v>
      </c>
      <c r="CL1620" s="416">
        <v>0</v>
      </c>
      <c r="CM1620" s="416">
        <v>0</v>
      </c>
      <c r="CN1620" s="416">
        <v>0</v>
      </c>
      <c r="CO1620" s="416">
        <v>25</v>
      </c>
      <c r="CP1620" s="416">
        <v>0</v>
      </c>
      <c r="CQ1620" s="416">
        <v>0</v>
      </c>
      <c r="CR1620" s="416">
        <v>0</v>
      </c>
      <c r="CS1620" s="416">
        <v>0</v>
      </c>
      <c r="CT1620" s="416">
        <v>0</v>
      </c>
      <c r="CU1620" s="416">
        <v>0</v>
      </c>
      <c r="CV1620" s="416">
        <v>0</v>
      </c>
      <c r="CW1620" s="416">
        <v>0</v>
      </c>
      <c r="CX1620" s="416">
        <v>0</v>
      </c>
      <c r="CY1620" s="416">
        <v>50</v>
      </c>
      <c r="CZ1620" s="416">
        <v>13</v>
      </c>
      <c r="DA1620" s="416">
        <v>10</v>
      </c>
      <c r="DB1620" s="416">
        <v>23</v>
      </c>
      <c r="DC1620" s="416">
        <v>17</v>
      </c>
      <c r="DD1620" s="416">
        <v>7</v>
      </c>
      <c r="DE1620" s="416">
        <v>3</v>
      </c>
      <c r="DF1620" s="416">
        <v>3</v>
      </c>
      <c r="DG1620" s="416">
        <v>0</v>
      </c>
      <c r="DH1620" s="416">
        <v>76</v>
      </c>
      <c r="DI1620" s="416">
        <v>0</v>
      </c>
      <c r="DJ1620" s="416">
        <v>0</v>
      </c>
      <c r="DK1620" s="416">
        <v>0</v>
      </c>
      <c r="DL1620" s="416">
        <v>0</v>
      </c>
      <c r="DM1620" s="416">
        <v>0</v>
      </c>
      <c r="DN1620" s="416">
        <v>0</v>
      </c>
      <c r="DO1620" s="416">
        <v>0</v>
      </c>
      <c r="DP1620" s="416">
        <v>0</v>
      </c>
      <c r="DQ1620" s="416">
        <v>0</v>
      </c>
      <c r="DR1620" s="416">
        <v>0</v>
      </c>
      <c r="DS1620" s="416">
        <v>13</v>
      </c>
      <c r="DT1620" s="416">
        <v>10</v>
      </c>
      <c r="DU1620" s="416">
        <v>23</v>
      </c>
      <c r="DV1620" s="416">
        <v>17</v>
      </c>
      <c r="DW1620" s="416">
        <v>7</v>
      </c>
      <c r="DX1620" s="416">
        <v>3</v>
      </c>
      <c r="DY1620" s="416">
        <v>3</v>
      </c>
      <c r="DZ1620" s="416">
        <v>0</v>
      </c>
      <c r="EA1620" s="416">
        <v>76</v>
      </c>
      <c r="EB1620" s="416">
        <v>0</v>
      </c>
      <c r="EC1620" s="416">
        <v>9</v>
      </c>
      <c r="ED1620" s="416">
        <v>14</v>
      </c>
      <c r="EE1620" s="416">
        <v>23</v>
      </c>
      <c r="EF1620" s="416">
        <v>16</v>
      </c>
      <c r="EG1620" s="416">
        <v>7</v>
      </c>
      <c r="EH1620" s="416">
        <v>4</v>
      </c>
      <c r="EI1620" s="416">
        <v>3</v>
      </c>
      <c r="EJ1620" s="416">
        <v>2</v>
      </c>
      <c r="EK1620" s="416">
        <v>78</v>
      </c>
      <c r="EL1620" s="416">
        <v>10</v>
      </c>
      <c r="EM1620" s="416">
        <v>0</v>
      </c>
      <c r="EN1620" s="416">
        <v>0</v>
      </c>
      <c r="EO1620" s="416">
        <v>0</v>
      </c>
      <c r="EP1620" s="416">
        <v>0</v>
      </c>
      <c r="EQ1620" s="416">
        <v>0</v>
      </c>
      <c r="ER1620" s="416">
        <v>0</v>
      </c>
      <c r="ES1620" s="416">
        <v>0</v>
      </c>
      <c r="ET1620" s="416">
        <v>0</v>
      </c>
      <c r="EU1620" s="416">
        <v>0</v>
      </c>
      <c r="EV1620" s="416">
        <v>50</v>
      </c>
      <c r="EW1620" s="416">
        <v>1</v>
      </c>
      <c r="EX1620" s="416">
        <v>2</v>
      </c>
      <c r="EY1620" s="416">
        <v>1</v>
      </c>
      <c r="EZ1620" s="416">
        <v>2</v>
      </c>
      <c r="FA1620" s="416">
        <v>1</v>
      </c>
      <c r="FB1620" s="416">
        <v>1</v>
      </c>
      <c r="FC1620" s="416">
        <v>0</v>
      </c>
      <c r="FD1620" s="416">
        <v>0</v>
      </c>
      <c r="FE1620" s="416">
        <v>8</v>
      </c>
      <c r="FF1620" s="416">
        <v>100</v>
      </c>
      <c r="FG1620" s="416">
        <v>0</v>
      </c>
      <c r="FH1620" s="416">
        <v>0</v>
      </c>
      <c r="FI1620" s="416">
        <v>0</v>
      </c>
      <c r="FJ1620" s="416">
        <v>0</v>
      </c>
      <c r="FK1620" s="416">
        <v>0</v>
      </c>
      <c r="FL1620" s="416">
        <v>0</v>
      </c>
      <c r="FM1620" s="416">
        <v>0</v>
      </c>
      <c r="FN1620" s="416">
        <v>0</v>
      </c>
      <c r="FO1620" s="416">
        <v>0</v>
      </c>
      <c r="FP1620" s="416">
        <v>0</v>
      </c>
      <c r="FQ1620" s="416">
        <v>0</v>
      </c>
      <c r="FR1620" s="416">
        <v>0</v>
      </c>
      <c r="FS1620" s="416">
        <v>0</v>
      </c>
      <c r="FT1620" s="416">
        <v>0</v>
      </c>
      <c r="FU1620" s="416">
        <v>0</v>
      </c>
      <c r="FV1620" s="416">
        <v>0</v>
      </c>
      <c r="FW1620" s="416">
        <v>0</v>
      </c>
      <c r="FX1620" s="416">
        <v>0</v>
      </c>
      <c r="FY1620" s="416">
        <v>0</v>
      </c>
      <c r="FZ1620" s="416">
        <v>10</v>
      </c>
      <c r="GA1620" s="416">
        <v>16</v>
      </c>
      <c r="GB1620" s="416">
        <v>24</v>
      </c>
      <c r="GC1620" s="416">
        <v>18</v>
      </c>
      <c r="GD1620" s="416">
        <v>8</v>
      </c>
      <c r="GE1620" s="416">
        <v>5</v>
      </c>
      <c r="GF1620" s="416">
        <v>3</v>
      </c>
      <c r="GG1620" s="416">
        <v>2</v>
      </c>
      <c r="GH1620" s="416">
        <v>86</v>
      </c>
    </row>
    <row r="1621" spans="1:190" x14ac:dyDescent="0.2">
      <c r="A1621" s="150" t="s">
        <v>644</v>
      </c>
      <c r="B1621" s="151" t="s">
        <v>276</v>
      </c>
      <c r="C1621" s="152" t="s">
        <v>278</v>
      </c>
      <c r="D1621" s="404" t="s">
        <v>643</v>
      </c>
      <c r="E1621" s="416">
        <v>0</v>
      </c>
      <c r="F1621" s="416">
        <v>256</v>
      </c>
      <c r="G1621" s="416">
        <v>55</v>
      </c>
      <c r="H1621" s="416">
        <v>36</v>
      </c>
      <c r="I1621" s="416">
        <v>9</v>
      </c>
      <c r="J1621" s="416">
        <v>11</v>
      </c>
      <c r="K1621" s="416">
        <v>9</v>
      </c>
      <c r="L1621" s="416">
        <v>1</v>
      </c>
      <c r="M1621" s="416">
        <v>0</v>
      </c>
      <c r="N1621" s="416">
        <v>377</v>
      </c>
      <c r="O1621" s="416">
        <v>10</v>
      </c>
      <c r="P1621" s="416">
        <v>0</v>
      </c>
      <c r="Q1621" s="416">
        <v>0</v>
      </c>
      <c r="R1621" s="416">
        <v>0</v>
      </c>
      <c r="S1621" s="416">
        <v>0</v>
      </c>
      <c r="T1621" s="416">
        <v>0</v>
      </c>
      <c r="U1621" s="416">
        <v>0</v>
      </c>
      <c r="V1621" s="416">
        <v>0</v>
      </c>
      <c r="W1621" s="416">
        <v>0</v>
      </c>
      <c r="X1621" s="416">
        <v>0</v>
      </c>
      <c r="Y1621" s="416">
        <v>25</v>
      </c>
      <c r="Z1621" s="416">
        <v>0</v>
      </c>
      <c r="AA1621" s="416">
        <v>0</v>
      </c>
      <c r="AB1621" s="416">
        <v>0</v>
      </c>
      <c r="AC1621" s="416">
        <v>0</v>
      </c>
      <c r="AD1621" s="416">
        <v>0</v>
      </c>
      <c r="AE1621" s="416">
        <v>0</v>
      </c>
      <c r="AF1621" s="416">
        <v>0</v>
      </c>
      <c r="AG1621" s="416">
        <v>0</v>
      </c>
      <c r="AH1621" s="416">
        <v>0</v>
      </c>
      <c r="AI1621" s="416">
        <v>50</v>
      </c>
      <c r="AJ1621" s="416">
        <v>332</v>
      </c>
      <c r="AK1621" s="416">
        <v>83</v>
      </c>
      <c r="AL1621" s="416">
        <v>39</v>
      </c>
      <c r="AM1621" s="416">
        <v>33</v>
      </c>
      <c r="AN1621" s="416">
        <v>16</v>
      </c>
      <c r="AO1621" s="416">
        <v>7</v>
      </c>
      <c r="AP1621" s="416">
        <v>3</v>
      </c>
      <c r="AQ1621" s="416">
        <v>0</v>
      </c>
      <c r="AR1621" s="416">
        <v>513</v>
      </c>
      <c r="AS1621" s="416">
        <v>100</v>
      </c>
      <c r="AT1621" s="416">
        <v>47</v>
      </c>
      <c r="AU1621" s="416">
        <v>11</v>
      </c>
      <c r="AV1621" s="416">
        <v>9</v>
      </c>
      <c r="AW1621" s="416">
        <v>8</v>
      </c>
      <c r="AX1621" s="416">
        <v>2</v>
      </c>
      <c r="AY1621" s="416">
        <v>0</v>
      </c>
      <c r="AZ1621" s="416">
        <v>1</v>
      </c>
      <c r="BA1621" s="416">
        <v>0</v>
      </c>
      <c r="BB1621" s="416">
        <v>78</v>
      </c>
      <c r="BC1621" s="416">
        <v>0</v>
      </c>
      <c r="BD1621" s="416">
        <v>0</v>
      </c>
      <c r="BE1621" s="416">
        <v>0</v>
      </c>
      <c r="BF1621" s="416">
        <v>0</v>
      </c>
      <c r="BG1621" s="416">
        <v>0</v>
      </c>
      <c r="BH1621" s="416">
        <v>0</v>
      </c>
      <c r="BI1621" s="416">
        <v>0</v>
      </c>
      <c r="BJ1621" s="416">
        <v>0</v>
      </c>
      <c r="BK1621" s="416">
        <v>0</v>
      </c>
      <c r="BL1621" s="416">
        <v>0</v>
      </c>
      <c r="BM1621" s="416">
        <v>379</v>
      </c>
      <c r="BN1621" s="416">
        <v>94</v>
      </c>
      <c r="BO1621" s="416">
        <v>48</v>
      </c>
      <c r="BP1621" s="416">
        <v>41</v>
      </c>
      <c r="BQ1621" s="416">
        <v>18</v>
      </c>
      <c r="BR1621" s="416">
        <v>7</v>
      </c>
      <c r="BS1621" s="416">
        <v>4</v>
      </c>
      <c r="BT1621" s="416">
        <v>0</v>
      </c>
      <c r="BU1621" s="416">
        <v>591</v>
      </c>
      <c r="BV1621" s="416">
        <v>635</v>
      </c>
      <c r="BW1621" s="416">
        <v>149</v>
      </c>
      <c r="BX1621" s="416">
        <v>84</v>
      </c>
      <c r="BY1621" s="416">
        <v>50</v>
      </c>
      <c r="BZ1621" s="416">
        <v>29</v>
      </c>
      <c r="CA1621" s="416">
        <v>16</v>
      </c>
      <c r="CB1621" s="416">
        <v>5</v>
      </c>
      <c r="CC1621" s="416">
        <v>0</v>
      </c>
      <c r="CD1621" s="416">
        <v>968</v>
      </c>
      <c r="CE1621" s="416">
        <v>10</v>
      </c>
      <c r="CF1621" s="416">
        <v>0</v>
      </c>
      <c r="CG1621" s="416">
        <v>0</v>
      </c>
      <c r="CH1621" s="416">
        <v>0</v>
      </c>
      <c r="CI1621" s="416">
        <v>0</v>
      </c>
      <c r="CJ1621" s="416">
        <v>0</v>
      </c>
      <c r="CK1621" s="416">
        <v>0</v>
      </c>
      <c r="CL1621" s="416">
        <v>0</v>
      </c>
      <c r="CM1621" s="416">
        <v>0</v>
      </c>
      <c r="CN1621" s="416">
        <v>0</v>
      </c>
      <c r="CO1621" s="416">
        <v>25</v>
      </c>
      <c r="CP1621" s="416">
        <v>0</v>
      </c>
      <c r="CQ1621" s="416">
        <v>0</v>
      </c>
      <c r="CR1621" s="416">
        <v>0</v>
      </c>
      <c r="CS1621" s="416">
        <v>0</v>
      </c>
      <c r="CT1621" s="416">
        <v>0</v>
      </c>
      <c r="CU1621" s="416">
        <v>0</v>
      </c>
      <c r="CV1621" s="416">
        <v>0</v>
      </c>
      <c r="CW1621" s="416">
        <v>0</v>
      </c>
      <c r="CX1621" s="416">
        <v>0</v>
      </c>
      <c r="CY1621" s="416">
        <v>50</v>
      </c>
      <c r="CZ1621" s="416">
        <v>129</v>
      </c>
      <c r="DA1621" s="416">
        <v>19</v>
      </c>
      <c r="DB1621" s="416">
        <v>6</v>
      </c>
      <c r="DC1621" s="416">
        <v>9</v>
      </c>
      <c r="DD1621" s="416">
        <v>8</v>
      </c>
      <c r="DE1621" s="416">
        <v>5</v>
      </c>
      <c r="DF1621" s="416">
        <v>2</v>
      </c>
      <c r="DG1621" s="416">
        <v>0</v>
      </c>
      <c r="DH1621" s="416">
        <v>178</v>
      </c>
      <c r="DI1621" s="416">
        <v>0</v>
      </c>
      <c r="DJ1621" s="416">
        <v>0</v>
      </c>
      <c r="DK1621" s="416">
        <v>0</v>
      </c>
      <c r="DL1621" s="416">
        <v>0</v>
      </c>
      <c r="DM1621" s="416">
        <v>0</v>
      </c>
      <c r="DN1621" s="416">
        <v>0</v>
      </c>
      <c r="DO1621" s="416">
        <v>0</v>
      </c>
      <c r="DP1621" s="416">
        <v>0</v>
      </c>
      <c r="DQ1621" s="416">
        <v>0</v>
      </c>
      <c r="DR1621" s="416">
        <v>0</v>
      </c>
      <c r="DS1621" s="416">
        <v>129</v>
      </c>
      <c r="DT1621" s="416">
        <v>19</v>
      </c>
      <c r="DU1621" s="416">
        <v>6</v>
      </c>
      <c r="DV1621" s="416">
        <v>9</v>
      </c>
      <c r="DW1621" s="416">
        <v>8</v>
      </c>
      <c r="DX1621" s="416">
        <v>5</v>
      </c>
      <c r="DY1621" s="416">
        <v>2</v>
      </c>
      <c r="DZ1621" s="416">
        <v>0</v>
      </c>
      <c r="EA1621" s="416">
        <v>178</v>
      </c>
      <c r="EB1621" s="416">
        <v>0</v>
      </c>
      <c r="EC1621" s="416">
        <v>86</v>
      </c>
      <c r="ED1621" s="416">
        <v>25</v>
      </c>
      <c r="EE1621" s="416">
        <v>19</v>
      </c>
      <c r="EF1621" s="416">
        <v>14</v>
      </c>
      <c r="EG1621" s="416">
        <v>9</v>
      </c>
      <c r="EH1621" s="416">
        <v>3</v>
      </c>
      <c r="EI1621" s="416">
        <v>2</v>
      </c>
      <c r="EJ1621" s="416">
        <v>0</v>
      </c>
      <c r="EK1621" s="416">
        <v>158</v>
      </c>
      <c r="EL1621" s="416">
        <v>10</v>
      </c>
      <c r="EM1621" s="416">
        <v>0</v>
      </c>
      <c r="EN1621" s="416">
        <v>0</v>
      </c>
      <c r="EO1621" s="416">
        <v>0</v>
      </c>
      <c r="EP1621" s="416">
        <v>0</v>
      </c>
      <c r="EQ1621" s="416">
        <v>0</v>
      </c>
      <c r="ER1621" s="416">
        <v>0</v>
      </c>
      <c r="ES1621" s="416">
        <v>0</v>
      </c>
      <c r="ET1621" s="416">
        <v>0</v>
      </c>
      <c r="EU1621" s="416">
        <v>0</v>
      </c>
      <c r="EV1621" s="416">
        <v>50</v>
      </c>
      <c r="EW1621" s="416">
        <v>0</v>
      </c>
      <c r="EX1621" s="416">
        <v>0</v>
      </c>
      <c r="EY1621" s="416">
        <v>0</v>
      </c>
      <c r="EZ1621" s="416">
        <v>0</v>
      </c>
      <c r="FA1621" s="416">
        <v>0</v>
      </c>
      <c r="FB1621" s="416">
        <v>0</v>
      </c>
      <c r="FC1621" s="416">
        <v>0</v>
      </c>
      <c r="FD1621" s="416">
        <v>0</v>
      </c>
      <c r="FE1621" s="416">
        <v>0</v>
      </c>
      <c r="FF1621" s="416">
        <v>100</v>
      </c>
      <c r="FG1621" s="416">
        <v>0</v>
      </c>
      <c r="FH1621" s="416">
        <v>0</v>
      </c>
      <c r="FI1621" s="416">
        <v>0</v>
      </c>
      <c r="FJ1621" s="416">
        <v>0</v>
      </c>
      <c r="FK1621" s="416">
        <v>0</v>
      </c>
      <c r="FL1621" s="416">
        <v>0</v>
      </c>
      <c r="FM1621" s="416">
        <v>0</v>
      </c>
      <c r="FN1621" s="416">
        <v>0</v>
      </c>
      <c r="FO1621" s="416">
        <v>0</v>
      </c>
      <c r="FP1621" s="416">
        <v>0</v>
      </c>
      <c r="FQ1621" s="416">
        <v>0</v>
      </c>
      <c r="FR1621" s="416">
        <v>0</v>
      </c>
      <c r="FS1621" s="416">
        <v>0</v>
      </c>
      <c r="FT1621" s="416">
        <v>0</v>
      </c>
      <c r="FU1621" s="416">
        <v>0</v>
      </c>
      <c r="FV1621" s="416">
        <v>0</v>
      </c>
      <c r="FW1621" s="416">
        <v>0</v>
      </c>
      <c r="FX1621" s="416">
        <v>0</v>
      </c>
      <c r="FY1621" s="416">
        <v>0</v>
      </c>
      <c r="FZ1621" s="416">
        <v>86</v>
      </c>
      <c r="GA1621" s="416">
        <v>25</v>
      </c>
      <c r="GB1621" s="416">
        <v>19</v>
      </c>
      <c r="GC1621" s="416">
        <v>14</v>
      </c>
      <c r="GD1621" s="416">
        <v>9</v>
      </c>
      <c r="GE1621" s="416">
        <v>3</v>
      </c>
      <c r="GF1621" s="416">
        <v>2</v>
      </c>
      <c r="GG1621" s="416">
        <v>0</v>
      </c>
      <c r="GH1621" s="416">
        <v>158</v>
      </c>
    </row>
    <row r="1622" spans="1:190" x14ac:dyDescent="0.2">
      <c r="A1622" s="150" t="s">
        <v>646</v>
      </c>
      <c r="B1622" s="151" t="s">
        <v>276</v>
      </c>
      <c r="C1622" s="152" t="s">
        <v>277</v>
      </c>
      <c r="D1622" s="404" t="s">
        <v>645</v>
      </c>
      <c r="E1622" s="416">
        <v>0</v>
      </c>
      <c r="F1622" s="416">
        <v>122</v>
      </c>
      <c r="G1622" s="416">
        <v>126</v>
      </c>
      <c r="H1622" s="416">
        <v>89</v>
      </c>
      <c r="I1622" s="416">
        <v>85</v>
      </c>
      <c r="J1622" s="416">
        <v>39</v>
      </c>
      <c r="K1622" s="416">
        <v>18</v>
      </c>
      <c r="L1622" s="416">
        <v>16</v>
      </c>
      <c r="M1622" s="416">
        <v>0</v>
      </c>
      <c r="N1622" s="416">
        <v>495</v>
      </c>
      <c r="O1622" s="416">
        <v>10</v>
      </c>
      <c r="P1622" s="416">
        <v>0</v>
      </c>
      <c r="Q1622" s="416">
        <v>0</v>
      </c>
      <c r="R1622" s="416">
        <v>0</v>
      </c>
      <c r="S1622" s="416">
        <v>0</v>
      </c>
      <c r="T1622" s="416">
        <v>0</v>
      </c>
      <c r="U1622" s="416">
        <v>0</v>
      </c>
      <c r="V1622" s="416">
        <v>0</v>
      </c>
      <c r="W1622" s="416">
        <v>0</v>
      </c>
      <c r="X1622" s="416">
        <v>0</v>
      </c>
      <c r="Y1622" s="416">
        <v>25</v>
      </c>
      <c r="Z1622" s="416">
        <v>0</v>
      </c>
      <c r="AA1622" s="416">
        <v>0</v>
      </c>
      <c r="AB1622" s="416">
        <v>0</v>
      </c>
      <c r="AC1622" s="416">
        <v>0</v>
      </c>
      <c r="AD1622" s="416">
        <v>0</v>
      </c>
      <c r="AE1622" s="416">
        <v>0</v>
      </c>
      <c r="AF1622" s="416">
        <v>0</v>
      </c>
      <c r="AG1622" s="416">
        <v>0</v>
      </c>
      <c r="AH1622" s="416">
        <v>0</v>
      </c>
      <c r="AI1622" s="416">
        <v>50</v>
      </c>
      <c r="AJ1622" s="416">
        <v>39</v>
      </c>
      <c r="AK1622" s="416">
        <v>33</v>
      </c>
      <c r="AL1622" s="416">
        <v>32</v>
      </c>
      <c r="AM1622" s="416">
        <v>25</v>
      </c>
      <c r="AN1622" s="416">
        <v>30</v>
      </c>
      <c r="AO1622" s="416">
        <v>13</v>
      </c>
      <c r="AP1622" s="416">
        <v>7</v>
      </c>
      <c r="AQ1622" s="416">
        <v>0</v>
      </c>
      <c r="AR1622" s="416">
        <v>179</v>
      </c>
      <c r="AS1622" s="416">
        <v>100</v>
      </c>
      <c r="AT1622" s="416">
        <v>10</v>
      </c>
      <c r="AU1622" s="416">
        <v>9</v>
      </c>
      <c r="AV1622" s="416">
        <v>2</v>
      </c>
      <c r="AW1622" s="416">
        <v>3</v>
      </c>
      <c r="AX1622" s="416">
        <v>3</v>
      </c>
      <c r="AY1622" s="416">
        <v>1</v>
      </c>
      <c r="AZ1622" s="416">
        <v>1</v>
      </c>
      <c r="BA1622" s="416">
        <v>0</v>
      </c>
      <c r="BB1622" s="416">
        <v>29</v>
      </c>
      <c r="BC1622" s="416">
        <v>0</v>
      </c>
      <c r="BD1622" s="416">
        <v>0</v>
      </c>
      <c r="BE1622" s="416">
        <v>0</v>
      </c>
      <c r="BF1622" s="416">
        <v>0</v>
      </c>
      <c r="BG1622" s="416">
        <v>0</v>
      </c>
      <c r="BH1622" s="416">
        <v>0</v>
      </c>
      <c r="BI1622" s="416">
        <v>0</v>
      </c>
      <c r="BJ1622" s="416">
        <v>0</v>
      </c>
      <c r="BK1622" s="416">
        <v>0</v>
      </c>
      <c r="BL1622" s="416">
        <v>0</v>
      </c>
      <c r="BM1622" s="416">
        <v>49</v>
      </c>
      <c r="BN1622" s="416">
        <v>42</v>
      </c>
      <c r="BO1622" s="416">
        <v>34</v>
      </c>
      <c r="BP1622" s="416">
        <v>28</v>
      </c>
      <c r="BQ1622" s="416">
        <v>33</v>
      </c>
      <c r="BR1622" s="416">
        <v>14</v>
      </c>
      <c r="BS1622" s="416">
        <v>8</v>
      </c>
      <c r="BT1622" s="416">
        <v>0</v>
      </c>
      <c r="BU1622" s="416">
        <v>208</v>
      </c>
      <c r="BV1622" s="416">
        <v>171</v>
      </c>
      <c r="BW1622" s="416">
        <v>168</v>
      </c>
      <c r="BX1622" s="416">
        <v>123</v>
      </c>
      <c r="BY1622" s="416">
        <v>113</v>
      </c>
      <c r="BZ1622" s="416">
        <v>72</v>
      </c>
      <c r="CA1622" s="416">
        <v>32</v>
      </c>
      <c r="CB1622" s="416">
        <v>24</v>
      </c>
      <c r="CC1622" s="416">
        <v>0</v>
      </c>
      <c r="CD1622" s="416">
        <v>703</v>
      </c>
      <c r="CE1622" s="416">
        <v>10</v>
      </c>
      <c r="CF1622" s="416">
        <v>0</v>
      </c>
      <c r="CG1622" s="416">
        <v>0</v>
      </c>
      <c r="CH1622" s="416">
        <v>0</v>
      </c>
      <c r="CI1622" s="416">
        <v>0</v>
      </c>
      <c r="CJ1622" s="416">
        <v>0</v>
      </c>
      <c r="CK1622" s="416">
        <v>0</v>
      </c>
      <c r="CL1622" s="416">
        <v>0</v>
      </c>
      <c r="CM1622" s="416">
        <v>0</v>
      </c>
      <c r="CN1622" s="416">
        <v>0</v>
      </c>
      <c r="CO1622" s="416">
        <v>25</v>
      </c>
      <c r="CP1622" s="416">
        <v>0</v>
      </c>
      <c r="CQ1622" s="416">
        <v>0</v>
      </c>
      <c r="CR1622" s="416">
        <v>0</v>
      </c>
      <c r="CS1622" s="416">
        <v>0</v>
      </c>
      <c r="CT1622" s="416">
        <v>0</v>
      </c>
      <c r="CU1622" s="416">
        <v>0</v>
      </c>
      <c r="CV1622" s="416">
        <v>0</v>
      </c>
      <c r="CW1622" s="416">
        <v>0</v>
      </c>
      <c r="CX1622" s="416">
        <v>0</v>
      </c>
      <c r="CY1622" s="416">
        <v>50</v>
      </c>
      <c r="CZ1622" s="416">
        <v>28</v>
      </c>
      <c r="DA1622" s="416">
        <v>19</v>
      </c>
      <c r="DB1622" s="416">
        <v>18</v>
      </c>
      <c r="DC1622" s="416">
        <v>18</v>
      </c>
      <c r="DD1622" s="416">
        <v>19</v>
      </c>
      <c r="DE1622" s="416">
        <v>9</v>
      </c>
      <c r="DF1622" s="416">
        <v>4</v>
      </c>
      <c r="DG1622" s="416">
        <v>3</v>
      </c>
      <c r="DH1622" s="416">
        <v>118</v>
      </c>
      <c r="DI1622" s="416">
        <v>0</v>
      </c>
      <c r="DJ1622" s="416">
        <v>0</v>
      </c>
      <c r="DK1622" s="416">
        <v>0</v>
      </c>
      <c r="DL1622" s="416">
        <v>0</v>
      </c>
      <c r="DM1622" s="416">
        <v>0</v>
      </c>
      <c r="DN1622" s="416">
        <v>0</v>
      </c>
      <c r="DO1622" s="416">
        <v>0</v>
      </c>
      <c r="DP1622" s="416">
        <v>0</v>
      </c>
      <c r="DQ1622" s="416">
        <v>0</v>
      </c>
      <c r="DR1622" s="416">
        <v>0</v>
      </c>
      <c r="DS1622" s="416">
        <v>28</v>
      </c>
      <c r="DT1622" s="416">
        <v>19</v>
      </c>
      <c r="DU1622" s="416">
        <v>18</v>
      </c>
      <c r="DV1622" s="416">
        <v>18</v>
      </c>
      <c r="DW1622" s="416">
        <v>19</v>
      </c>
      <c r="DX1622" s="416">
        <v>9</v>
      </c>
      <c r="DY1622" s="416">
        <v>4</v>
      </c>
      <c r="DZ1622" s="416">
        <v>3</v>
      </c>
      <c r="EA1622" s="416">
        <v>118</v>
      </c>
      <c r="EB1622" s="416">
        <v>0</v>
      </c>
      <c r="EC1622" s="416">
        <v>221</v>
      </c>
      <c r="ED1622" s="416">
        <v>214</v>
      </c>
      <c r="EE1622" s="416">
        <v>268</v>
      </c>
      <c r="EF1622" s="416">
        <v>272</v>
      </c>
      <c r="EG1622" s="416">
        <v>176</v>
      </c>
      <c r="EH1622" s="416">
        <v>104</v>
      </c>
      <c r="EI1622" s="416">
        <v>92</v>
      </c>
      <c r="EJ1622" s="416">
        <v>17</v>
      </c>
      <c r="EK1622" s="416">
        <v>1364</v>
      </c>
      <c r="EL1622" s="416">
        <v>10</v>
      </c>
      <c r="EM1622" s="416">
        <v>0</v>
      </c>
      <c r="EN1622" s="416">
        <v>0</v>
      </c>
      <c r="EO1622" s="416">
        <v>0</v>
      </c>
      <c r="EP1622" s="416">
        <v>0</v>
      </c>
      <c r="EQ1622" s="416">
        <v>0</v>
      </c>
      <c r="ER1622" s="416">
        <v>0</v>
      </c>
      <c r="ES1622" s="416">
        <v>0</v>
      </c>
      <c r="ET1622" s="416">
        <v>0</v>
      </c>
      <c r="EU1622" s="416">
        <v>0</v>
      </c>
      <c r="EV1622" s="416">
        <v>50</v>
      </c>
      <c r="EW1622" s="416">
        <v>3</v>
      </c>
      <c r="EX1622" s="416">
        <v>2</v>
      </c>
      <c r="EY1622" s="416">
        <v>2</v>
      </c>
      <c r="EZ1622" s="416">
        <v>4</v>
      </c>
      <c r="FA1622" s="416">
        <v>4</v>
      </c>
      <c r="FB1622" s="416">
        <v>1</v>
      </c>
      <c r="FC1622" s="416">
        <v>1</v>
      </c>
      <c r="FD1622" s="416">
        <v>0</v>
      </c>
      <c r="FE1622" s="416">
        <v>17</v>
      </c>
      <c r="FF1622" s="416">
        <v>100</v>
      </c>
      <c r="FG1622" s="416">
        <v>0</v>
      </c>
      <c r="FH1622" s="416">
        <v>0</v>
      </c>
      <c r="FI1622" s="416">
        <v>0</v>
      </c>
      <c r="FJ1622" s="416">
        <v>0</v>
      </c>
      <c r="FK1622" s="416">
        <v>0</v>
      </c>
      <c r="FL1622" s="416">
        <v>0</v>
      </c>
      <c r="FM1622" s="416">
        <v>0</v>
      </c>
      <c r="FN1622" s="416">
        <v>0</v>
      </c>
      <c r="FO1622" s="416">
        <v>0</v>
      </c>
      <c r="FP1622" s="416">
        <v>0</v>
      </c>
      <c r="FQ1622" s="416">
        <v>0</v>
      </c>
      <c r="FR1622" s="416">
        <v>0</v>
      </c>
      <c r="FS1622" s="416">
        <v>0</v>
      </c>
      <c r="FT1622" s="416">
        <v>0</v>
      </c>
      <c r="FU1622" s="416">
        <v>0</v>
      </c>
      <c r="FV1622" s="416">
        <v>0</v>
      </c>
      <c r="FW1622" s="416">
        <v>0</v>
      </c>
      <c r="FX1622" s="416">
        <v>0</v>
      </c>
      <c r="FY1622" s="416">
        <v>0</v>
      </c>
      <c r="FZ1622" s="416">
        <v>224</v>
      </c>
      <c r="GA1622" s="416">
        <v>216</v>
      </c>
      <c r="GB1622" s="416">
        <v>270</v>
      </c>
      <c r="GC1622" s="416">
        <v>276</v>
      </c>
      <c r="GD1622" s="416">
        <v>180</v>
      </c>
      <c r="GE1622" s="416">
        <v>105</v>
      </c>
      <c r="GF1622" s="416">
        <v>93</v>
      </c>
      <c r="GG1622" s="416">
        <v>17</v>
      </c>
      <c r="GH1622" s="416">
        <v>1381</v>
      </c>
    </row>
    <row r="1623" spans="1:190" x14ac:dyDescent="0.2">
      <c r="A1623" s="150" t="s">
        <v>648</v>
      </c>
      <c r="B1623" s="151" t="s">
        <v>282</v>
      </c>
      <c r="C1623" s="152" t="s">
        <v>283</v>
      </c>
      <c r="D1623" s="404" t="s">
        <v>647</v>
      </c>
      <c r="E1623" s="416">
        <v>0</v>
      </c>
      <c r="F1623" s="416">
        <v>555</v>
      </c>
      <c r="G1623" s="416">
        <v>132</v>
      </c>
      <c r="H1623" s="416">
        <v>81</v>
      </c>
      <c r="I1623" s="416">
        <v>36</v>
      </c>
      <c r="J1623" s="416">
        <v>18</v>
      </c>
      <c r="K1623" s="416">
        <v>15</v>
      </c>
      <c r="L1623" s="416">
        <v>2</v>
      </c>
      <c r="M1623" s="416">
        <v>1</v>
      </c>
      <c r="N1623" s="416">
        <v>840</v>
      </c>
      <c r="O1623" s="416">
        <v>10</v>
      </c>
      <c r="P1623" s="416">
        <v>0</v>
      </c>
      <c r="Q1623" s="416">
        <v>0</v>
      </c>
      <c r="R1623" s="416">
        <v>0</v>
      </c>
      <c r="S1623" s="416">
        <v>0</v>
      </c>
      <c r="T1623" s="416">
        <v>0</v>
      </c>
      <c r="U1623" s="416">
        <v>0</v>
      </c>
      <c r="V1623" s="416">
        <v>0</v>
      </c>
      <c r="W1623" s="416">
        <v>0</v>
      </c>
      <c r="X1623" s="416">
        <v>0</v>
      </c>
      <c r="Y1623" s="416">
        <v>25</v>
      </c>
      <c r="Z1623" s="416">
        <v>1233</v>
      </c>
      <c r="AA1623" s="416">
        <v>211</v>
      </c>
      <c r="AB1623" s="416">
        <v>104</v>
      </c>
      <c r="AC1623" s="416">
        <v>39</v>
      </c>
      <c r="AD1623" s="416">
        <v>31</v>
      </c>
      <c r="AE1623" s="416">
        <v>15</v>
      </c>
      <c r="AF1623" s="416">
        <v>3</v>
      </c>
      <c r="AG1623" s="416">
        <v>0</v>
      </c>
      <c r="AH1623" s="416">
        <v>1636</v>
      </c>
      <c r="AI1623" s="416">
        <v>50</v>
      </c>
      <c r="AJ1623" s="416">
        <v>0</v>
      </c>
      <c r="AK1623" s="416">
        <v>0</v>
      </c>
      <c r="AL1623" s="416">
        <v>0</v>
      </c>
      <c r="AM1623" s="416">
        <v>0</v>
      </c>
      <c r="AN1623" s="416">
        <v>0</v>
      </c>
      <c r="AO1623" s="416">
        <v>0</v>
      </c>
      <c r="AP1623" s="416">
        <v>0</v>
      </c>
      <c r="AQ1623" s="416">
        <v>0</v>
      </c>
      <c r="AR1623" s="416">
        <v>0</v>
      </c>
      <c r="AS1623" s="416">
        <v>100</v>
      </c>
      <c r="AT1623" s="416">
        <v>0</v>
      </c>
      <c r="AU1623" s="416">
        <v>0</v>
      </c>
      <c r="AV1623" s="416">
        <v>0</v>
      </c>
      <c r="AW1623" s="416">
        <v>0</v>
      </c>
      <c r="AX1623" s="416">
        <v>0</v>
      </c>
      <c r="AY1623" s="416">
        <v>0</v>
      </c>
      <c r="AZ1623" s="416">
        <v>0</v>
      </c>
      <c r="BA1623" s="416">
        <v>0</v>
      </c>
      <c r="BB1623" s="416">
        <v>0</v>
      </c>
      <c r="BC1623" s="416">
        <v>0</v>
      </c>
      <c r="BD1623" s="416">
        <v>0</v>
      </c>
      <c r="BE1623" s="416">
        <v>0</v>
      </c>
      <c r="BF1623" s="416">
        <v>0</v>
      </c>
      <c r="BG1623" s="416">
        <v>0</v>
      </c>
      <c r="BH1623" s="416">
        <v>0</v>
      </c>
      <c r="BI1623" s="416">
        <v>0</v>
      </c>
      <c r="BJ1623" s="416">
        <v>0</v>
      </c>
      <c r="BK1623" s="416">
        <v>0</v>
      </c>
      <c r="BL1623" s="416">
        <v>0</v>
      </c>
      <c r="BM1623" s="416">
        <v>1233</v>
      </c>
      <c r="BN1623" s="416">
        <v>211</v>
      </c>
      <c r="BO1623" s="416">
        <v>104</v>
      </c>
      <c r="BP1623" s="416">
        <v>39</v>
      </c>
      <c r="BQ1623" s="416">
        <v>31</v>
      </c>
      <c r="BR1623" s="416">
        <v>15</v>
      </c>
      <c r="BS1623" s="416">
        <v>3</v>
      </c>
      <c r="BT1623" s="416">
        <v>0</v>
      </c>
      <c r="BU1623" s="416">
        <v>1636</v>
      </c>
      <c r="BV1623" s="416">
        <v>1788</v>
      </c>
      <c r="BW1623" s="416">
        <v>343</v>
      </c>
      <c r="BX1623" s="416">
        <v>185</v>
      </c>
      <c r="BY1623" s="416">
        <v>75</v>
      </c>
      <c r="BZ1623" s="416">
        <v>49</v>
      </c>
      <c r="CA1623" s="416">
        <v>30</v>
      </c>
      <c r="CB1623" s="416">
        <v>5</v>
      </c>
      <c r="CC1623" s="416">
        <v>1</v>
      </c>
      <c r="CD1623" s="416">
        <v>2476</v>
      </c>
      <c r="CE1623" s="416">
        <v>10</v>
      </c>
      <c r="CF1623" s="416">
        <v>0</v>
      </c>
      <c r="CG1623" s="416">
        <v>0</v>
      </c>
      <c r="CH1623" s="416">
        <v>0</v>
      </c>
      <c r="CI1623" s="416">
        <v>0</v>
      </c>
      <c r="CJ1623" s="416">
        <v>0</v>
      </c>
      <c r="CK1623" s="416">
        <v>0</v>
      </c>
      <c r="CL1623" s="416">
        <v>0</v>
      </c>
      <c r="CM1623" s="416">
        <v>0</v>
      </c>
      <c r="CN1623" s="416">
        <v>0</v>
      </c>
      <c r="CO1623" s="416">
        <v>25</v>
      </c>
      <c r="CP1623" s="416">
        <v>0</v>
      </c>
      <c r="CQ1623" s="416">
        <v>0</v>
      </c>
      <c r="CR1623" s="416">
        <v>0</v>
      </c>
      <c r="CS1623" s="416">
        <v>0</v>
      </c>
      <c r="CT1623" s="416">
        <v>0</v>
      </c>
      <c r="CU1623" s="416">
        <v>0</v>
      </c>
      <c r="CV1623" s="416">
        <v>0</v>
      </c>
      <c r="CW1623" s="416">
        <v>0</v>
      </c>
      <c r="CX1623" s="416">
        <v>0</v>
      </c>
      <c r="CY1623" s="416">
        <v>50</v>
      </c>
      <c r="CZ1623" s="416">
        <v>217</v>
      </c>
      <c r="DA1623" s="416">
        <v>31</v>
      </c>
      <c r="DB1623" s="416">
        <v>19</v>
      </c>
      <c r="DC1623" s="416">
        <v>11</v>
      </c>
      <c r="DD1623" s="416">
        <v>6</v>
      </c>
      <c r="DE1623" s="416">
        <v>5</v>
      </c>
      <c r="DF1623" s="416">
        <v>2</v>
      </c>
      <c r="DG1623" s="416">
        <v>1</v>
      </c>
      <c r="DH1623" s="416">
        <v>292</v>
      </c>
      <c r="DI1623" s="416">
        <v>0</v>
      </c>
      <c r="DJ1623" s="416">
        <v>0</v>
      </c>
      <c r="DK1623" s="416">
        <v>0</v>
      </c>
      <c r="DL1623" s="416">
        <v>0</v>
      </c>
      <c r="DM1623" s="416">
        <v>0</v>
      </c>
      <c r="DN1623" s="416">
        <v>0</v>
      </c>
      <c r="DO1623" s="416">
        <v>0</v>
      </c>
      <c r="DP1623" s="416">
        <v>0</v>
      </c>
      <c r="DQ1623" s="416">
        <v>0</v>
      </c>
      <c r="DR1623" s="416">
        <v>0</v>
      </c>
      <c r="DS1623" s="416">
        <v>217</v>
      </c>
      <c r="DT1623" s="416">
        <v>31</v>
      </c>
      <c r="DU1623" s="416">
        <v>19</v>
      </c>
      <c r="DV1623" s="416">
        <v>11</v>
      </c>
      <c r="DW1623" s="416">
        <v>6</v>
      </c>
      <c r="DX1623" s="416">
        <v>5</v>
      </c>
      <c r="DY1623" s="416">
        <v>2</v>
      </c>
      <c r="DZ1623" s="416">
        <v>1</v>
      </c>
      <c r="EA1623" s="416">
        <v>292</v>
      </c>
      <c r="EB1623" s="416">
        <v>0</v>
      </c>
      <c r="EC1623" s="416">
        <v>196</v>
      </c>
      <c r="ED1623" s="416">
        <v>78</v>
      </c>
      <c r="EE1623" s="416">
        <v>54</v>
      </c>
      <c r="EF1623" s="416">
        <v>31</v>
      </c>
      <c r="EG1623" s="416">
        <v>19</v>
      </c>
      <c r="EH1623" s="416">
        <v>15</v>
      </c>
      <c r="EI1623" s="416">
        <v>5</v>
      </c>
      <c r="EJ1623" s="416">
        <v>0</v>
      </c>
      <c r="EK1623" s="416">
        <v>398</v>
      </c>
      <c r="EL1623" s="416">
        <v>10</v>
      </c>
      <c r="EM1623" s="416">
        <v>0</v>
      </c>
      <c r="EN1623" s="416">
        <v>0</v>
      </c>
      <c r="EO1623" s="416">
        <v>0</v>
      </c>
      <c r="EP1623" s="416">
        <v>0</v>
      </c>
      <c r="EQ1623" s="416">
        <v>0</v>
      </c>
      <c r="ER1623" s="416">
        <v>0</v>
      </c>
      <c r="ES1623" s="416">
        <v>0</v>
      </c>
      <c r="ET1623" s="416">
        <v>0</v>
      </c>
      <c r="EU1623" s="416">
        <v>0</v>
      </c>
      <c r="EV1623" s="416">
        <v>50</v>
      </c>
      <c r="EW1623" s="416">
        <v>6</v>
      </c>
      <c r="EX1623" s="416">
        <v>3</v>
      </c>
      <c r="EY1623" s="416">
        <v>2</v>
      </c>
      <c r="EZ1623" s="416">
        <v>2</v>
      </c>
      <c r="FA1623" s="416">
        <v>1</v>
      </c>
      <c r="FB1623" s="416">
        <v>0</v>
      </c>
      <c r="FC1623" s="416">
        <v>0</v>
      </c>
      <c r="FD1623" s="416">
        <v>0</v>
      </c>
      <c r="FE1623" s="416">
        <v>14</v>
      </c>
      <c r="FF1623" s="416">
        <v>100</v>
      </c>
      <c r="FG1623" s="416">
        <v>0</v>
      </c>
      <c r="FH1623" s="416">
        <v>0</v>
      </c>
      <c r="FI1623" s="416">
        <v>0</v>
      </c>
      <c r="FJ1623" s="416">
        <v>0</v>
      </c>
      <c r="FK1623" s="416">
        <v>0</v>
      </c>
      <c r="FL1623" s="416">
        <v>0</v>
      </c>
      <c r="FM1623" s="416">
        <v>0</v>
      </c>
      <c r="FN1623" s="416">
        <v>0</v>
      </c>
      <c r="FO1623" s="416">
        <v>0</v>
      </c>
      <c r="FP1623" s="416">
        <v>0</v>
      </c>
      <c r="FQ1623" s="416">
        <v>0</v>
      </c>
      <c r="FR1623" s="416">
        <v>0</v>
      </c>
      <c r="FS1623" s="416">
        <v>0</v>
      </c>
      <c r="FT1623" s="416">
        <v>0</v>
      </c>
      <c r="FU1623" s="416">
        <v>0</v>
      </c>
      <c r="FV1623" s="416">
        <v>0</v>
      </c>
      <c r="FW1623" s="416">
        <v>0</v>
      </c>
      <c r="FX1623" s="416">
        <v>0</v>
      </c>
      <c r="FY1623" s="416">
        <v>0</v>
      </c>
      <c r="FZ1623" s="416">
        <v>202</v>
      </c>
      <c r="GA1623" s="416">
        <v>81</v>
      </c>
      <c r="GB1623" s="416">
        <v>56</v>
      </c>
      <c r="GC1623" s="416">
        <v>33</v>
      </c>
      <c r="GD1623" s="416">
        <v>20</v>
      </c>
      <c r="GE1623" s="416">
        <v>15</v>
      </c>
      <c r="GF1623" s="416">
        <v>5</v>
      </c>
      <c r="GG1623" s="416">
        <v>0</v>
      </c>
      <c r="GH1623" s="416">
        <v>412</v>
      </c>
    </row>
    <row r="1624" spans="1:190" x14ac:dyDescent="0.2">
      <c r="A1624" s="150" t="s">
        <v>650</v>
      </c>
      <c r="B1624" s="151" t="s">
        <v>276</v>
      </c>
      <c r="C1624" s="152" t="s">
        <v>286</v>
      </c>
      <c r="D1624" s="404" t="s">
        <v>649</v>
      </c>
      <c r="E1624" s="416">
        <v>0</v>
      </c>
      <c r="F1624" s="416">
        <v>62</v>
      </c>
      <c r="G1624" s="416">
        <v>45</v>
      </c>
      <c r="H1624" s="416">
        <v>57</v>
      </c>
      <c r="I1624" s="416">
        <v>24</v>
      </c>
      <c r="J1624" s="416">
        <v>17</v>
      </c>
      <c r="K1624" s="416">
        <v>13</v>
      </c>
      <c r="L1624" s="416">
        <v>5</v>
      </c>
      <c r="M1624" s="416">
        <v>0</v>
      </c>
      <c r="N1624" s="416">
        <v>223</v>
      </c>
      <c r="O1624" s="416">
        <v>10</v>
      </c>
      <c r="P1624" s="416">
        <v>0</v>
      </c>
      <c r="Q1624" s="416">
        <v>0</v>
      </c>
      <c r="R1624" s="416">
        <v>0</v>
      </c>
      <c r="S1624" s="416">
        <v>0</v>
      </c>
      <c r="T1624" s="416">
        <v>0</v>
      </c>
      <c r="U1624" s="416">
        <v>0</v>
      </c>
      <c r="V1624" s="416">
        <v>0</v>
      </c>
      <c r="W1624" s="416">
        <v>0</v>
      </c>
      <c r="X1624" s="416">
        <v>0</v>
      </c>
      <c r="Y1624" s="416">
        <v>25</v>
      </c>
      <c r="Z1624" s="416">
        <v>0</v>
      </c>
      <c r="AA1624" s="416">
        <v>0</v>
      </c>
      <c r="AB1624" s="416">
        <v>1</v>
      </c>
      <c r="AC1624" s="416">
        <v>0</v>
      </c>
      <c r="AD1624" s="416">
        <v>1</v>
      </c>
      <c r="AE1624" s="416">
        <v>0</v>
      </c>
      <c r="AF1624" s="416">
        <v>0</v>
      </c>
      <c r="AG1624" s="416">
        <v>0</v>
      </c>
      <c r="AH1624" s="416">
        <v>2</v>
      </c>
      <c r="AI1624" s="416">
        <v>50</v>
      </c>
      <c r="AJ1624" s="416">
        <v>1</v>
      </c>
      <c r="AK1624" s="416">
        <v>0</v>
      </c>
      <c r="AL1624" s="416">
        <v>1</v>
      </c>
      <c r="AM1624" s="416">
        <v>1</v>
      </c>
      <c r="AN1624" s="416">
        <v>1</v>
      </c>
      <c r="AO1624" s="416">
        <v>0</v>
      </c>
      <c r="AP1624" s="416">
        <v>0</v>
      </c>
      <c r="AQ1624" s="416">
        <v>0</v>
      </c>
      <c r="AR1624" s="416">
        <v>4</v>
      </c>
      <c r="AS1624" s="416">
        <v>100</v>
      </c>
      <c r="AT1624" s="416">
        <v>172</v>
      </c>
      <c r="AU1624" s="416">
        <v>127</v>
      </c>
      <c r="AV1624" s="416">
        <v>92</v>
      </c>
      <c r="AW1624" s="416">
        <v>50</v>
      </c>
      <c r="AX1624" s="416">
        <v>30</v>
      </c>
      <c r="AY1624" s="416">
        <v>20</v>
      </c>
      <c r="AZ1624" s="416">
        <v>7</v>
      </c>
      <c r="BA1624" s="416">
        <v>0</v>
      </c>
      <c r="BB1624" s="416">
        <v>498</v>
      </c>
      <c r="BC1624" s="416">
        <v>0</v>
      </c>
      <c r="BD1624" s="416">
        <v>0</v>
      </c>
      <c r="BE1624" s="416">
        <v>0</v>
      </c>
      <c r="BF1624" s="416">
        <v>0</v>
      </c>
      <c r="BG1624" s="416">
        <v>0</v>
      </c>
      <c r="BH1624" s="416">
        <v>0</v>
      </c>
      <c r="BI1624" s="416">
        <v>0</v>
      </c>
      <c r="BJ1624" s="416">
        <v>0</v>
      </c>
      <c r="BK1624" s="416">
        <v>0</v>
      </c>
      <c r="BL1624" s="416">
        <v>0</v>
      </c>
      <c r="BM1624" s="416">
        <v>173</v>
      </c>
      <c r="BN1624" s="416">
        <v>127</v>
      </c>
      <c r="BO1624" s="416">
        <v>94</v>
      </c>
      <c r="BP1624" s="416">
        <v>51</v>
      </c>
      <c r="BQ1624" s="416">
        <v>32</v>
      </c>
      <c r="BR1624" s="416">
        <v>20</v>
      </c>
      <c r="BS1624" s="416">
        <v>7</v>
      </c>
      <c r="BT1624" s="416">
        <v>0</v>
      </c>
      <c r="BU1624" s="416">
        <v>504</v>
      </c>
      <c r="BV1624" s="416">
        <v>235</v>
      </c>
      <c r="BW1624" s="416">
        <v>172</v>
      </c>
      <c r="BX1624" s="416">
        <v>151</v>
      </c>
      <c r="BY1624" s="416">
        <v>75</v>
      </c>
      <c r="BZ1624" s="416">
        <v>49</v>
      </c>
      <c r="CA1624" s="416">
        <v>33</v>
      </c>
      <c r="CB1624" s="416">
        <v>12</v>
      </c>
      <c r="CC1624" s="416">
        <v>0</v>
      </c>
      <c r="CD1624" s="416">
        <v>727</v>
      </c>
      <c r="CE1624" s="416">
        <v>10</v>
      </c>
      <c r="CF1624" s="416">
        <v>0</v>
      </c>
      <c r="CG1624" s="416">
        <v>0</v>
      </c>
      <c r="CH1624" s="416">
        <v>0</v>
      </c>
      <c r="CI1624" s="416">
        <v>0</v>
      </c>
      <c r="CJ1624" s="416">
        <v>0</v>
      </c>
      <c r="CK1624" s="416">
        <v>0</v>
      </c>
      <c r="CL1624" s="416">
        <v>0</v>
      </c>
      <c r="CM1624" s="416">
        <v>0</v>
      </c>
      <c r="CN1624" s="416">
        <v>0</v>
      </c>
      <c r="CO1624" s="416">
        <v>25</v>
      </c>
      <c r="CP1624" s="416">
        <v>0</v>
      </c>
      <c r="CQ1624" s="416">
        <v>0</v>
      </c>
      <c r="CR1624" s="416">
        <v>0</v>
      </c>
      <c r="CS1624" s="416">
        <v>0</v>
      </c>
      <c r="CT1624" s="416">
        <v>0</v>
      </c>
      <c r="CU1624" s="416">
        <v>0</v>
      </c>
      <c r="CV1624" s="416">
        <v>0</v>
      </c>
      <c r="CW1624" s="416">
        <v>0</v>
      </c>
      <c r="CX1624" s="416">
        <v>0</v>
      </c>
      <c r="CY1624" s="416">
        <v>50</v>
      </c>
      <c r="CZ1624" s="416">
        <v>29</v>
      </c>
      <c r="DA1624" s="416">
        <v>15</v>
      </c>
      <c r="DB1624" s="416">
        <v>18</v>
      </c>
      <c r="DC1624" s="416">
        <v>8</v>
      </c>
      <c r="DD1624" s="416">
        <v>4</v>
      </c>
      <c r="DE1624" s="416">
        <v>3</v>
      </c>
      <c r="DF1624" s="416">
        <v>1</v>
      </c>
      <c r="DG1624" s="416">
        <v>0</v>
      </c>
      <c r="DH1624" s="416">
        <v>78</v>
      </c>
      <c r="DI1624" s="416">
        <v>0</v>
      </c>
      <c r="DJ1624" s="416">
        <v>0</v>
      </c>
      <c r="DK1624" s="416">
        <v>0</v>
      </c>
      <c r="DL1624" s="416">
        <v>0</v>
      </c>
      <c r="DM1624" s="416">
        <v>0</v>
      </c>
      <c r="DN1624" s="416">
        <v>0</v>
      </c>
      <c r="DO1624" s="416">
        <v>0</v>
      </c>
      <c r="DP1624" s="416">
        <v>0</v>
      </c>
      <c r="DQ1624" s="416">
        <v>0</v>
      </c>
      <c r="DR1624" s="416">
        <v>0</v>
      </c>
      <c r="DS1624" s="416">
        <v>29</v>
      </c>
      <c r="DT1624" s="416">
        <v>15</v>
      </c>
      <c r="DU1624" s="416">
        <v>18</v>
      </c>
      <c r="DV1624" s="416">
        <v>8</v>
      </c>
      <c r="DW1624" s="416">
        <v>4</v>
      </c>
      <c r="DX1624" s="416">
        <v>3</v>
      </c>
      <c r="DY1624" s="416">
        <v>1</v>
      </c>
      <c r="DZ1624" s="416">
        <v>0</v>
      </c>
      <c r="EA1624" s="416">
        <v>78</v>
      </c>
      <c r="EB1624" s="416">
        <v>0</v>
      </c>
      <c r="EC1624" s="416">
        <v>47</v>
      </c>
      <c r="ED1624" s="416">
        <v>43</v>
      </c>
      <c r="EE1624" s="416">
        <v>21</v>
      </c>
      <c r="EF1624" s="416">
        <v>22</v>
      </c>
      <c r="EG1624" s="416">
        <v>10</v>
      </c>
      <c r="EH1624" s="416">
        <v>14</v>
      </c>
      <c r="EI1624" s="416">
        <v>12</v>
      </c>
      <c r="EJ1624" s="416">
        <v>0</v>
      </c>
      <c r="EK1624" s="416">
        <v>169</v>
      </c>
      <c r="EL1624" s="416">
        <v>10</v>
      </c>
      <c r="EM1624" s="416">
        <v>0</v>
      </c>
      <c r="EN1624" s="416">
        <v>0</v>
      </c>
      <c r="EO1624" s="416">
        <v>0</v>
      </c>
      <c r="EP1624" s="416">
        <v>0</v>
      </c>
      <c r="EQ1624" s="416">
        <v>0</v>
      </c>
      <c r="ER1624" s="416">
        <v>0</v>
      </c>
      <c r="ES1624" s="416">
        <v>0</v>
      </c>
      <c r="ET1624" s="416">
        <v>0</v>
      </c>
      <c r="EU1624" s="416">
        <v>0</v>
      </c>
      <c r="EV1624" s="416">
        <v>50</v>
      </c>
      <c r="EW1624" s="416">
        <v>1</v>
      </c>
      <c r="EX1624" s="416">
        <v>0</v>
      </c>
      <c r="EY1624" s="416">
        <v>1</v>
      </c>
      <c r="EZ1624" s="416">
        <v>1</v>
      </c>
      <c r="FA1624" s="416">
        <v>1</v>
      </c>
      <c r="FB1624" s="416">
        <v>0</v>
      </c>
      <c r="FC1624" s="416">
        <v>0</v>
      </c>
      <c r="FD1624" s="416">
        <v>0</v>
      </c>
      <c r="FE1624" s="416">
        <v>4</v>
      </c>
      <c r="FF1624" s="416">
        <v>100</v>
      </c>
      <c r="FG1624" s="416">
        <v>0</v>
      </c>
      <c r="FH1624" s="416">
        <v>0</v>
      </c>
      <c r="FI1624" s="416">
        <v>0</v>
      </c>
      <c r="FJ1624" s="416">
        <v>0</v>
      </c>
      <c r="FK1624" s="416">
        <v>0</v>
      </c>
      <c r="FL1624" s="416">
        <v>0</v>
      </c>
      <c r="FM1624" s="416">
        <v>0</v>
      </c>
      <c r="FN1624" s="416">
        <v>0</v>
      </c>
      <c r="FO1624" s="416">
        <v>0</v>
      </c>
      <c r="FP1624" s="416">
        <v>0</v>
      </c>
      <c r="FQ1624" s="416">
        <v>0</v>
      </c>
      <c r="FR1624" s="416">
        <v>0</v>
      </c>
      <c r="FS1624" s="416">
        <v>0</v>
      </c>
      <c r="FT1624" s="416">
        <v>0</v>
      </c>
      <c r="FU1624" s="416">
        <v>0</v>
      </c>
      <c r="FV1624" s="416">
        <v>0</v>
      </c>
      <c r="FW1624" s="416">
        <v>0</v>
      </c>
      <c r="FX1624" s="416">
        <v>0</v>
      </c>
      <c r="FY1624" s="416">
        <v>0</v>
      </c>
      <c r="FZ1624" s="416">
        <v>48</v>
      </c>
      <c r="GA1624" s="416">
        <v>43</v>
      </c>
      <c r="GB1624" s="416">
        <v>22</v>
      </c>
      <c r="GC1624" s="416">
        <v>23</v>
      </c>
      <c r="GD1624" s="416">
        <v>11</v>
      </c>
      <c r="GE1624" s="416">
        <v>14</v>
      </c>
      <c r="GF1624" s="416">
        <v>12</v>
      </c>
      <c r="GG1624" s="416">
        <v>0</v>
      </c>
      <c r="GH1624" s="416">
        <v>173</v>
      </c>
    </row>
    <row r="1625" spans="1:190" x14ac:dyDescent="0.2">
      <c r="A1625" s="150" t="s">
        <v>652</v>
      </c>
      <c r="B1625" s="151" t="s">
        <v>276</v>
      </c>
      <c r="C1625" s="152" t="s">
        <v>277</v>
      </c>
      <c r="D1625" s="404" t="s">
        <v>651</v>
      </c>
      <c r="E1625" s="416">
        <v>0</v>
      </c>
      <c r="F1625" s="416">
        <v>19</v>
      </c>
      <c r="G1625" s="416">
        <v>11</v>
      </c>
      <c r="H1625" s="416">
        <v>49</v>
      </c>
      <c r="I1625" s="416">
        <v>60</v>
      </c>
      <c r="J1625" s="416">
        <v>48</v>
      </c>
      <c r="K1625" s="416">
        <v>23</v>
      </c>
      <c r="L1625" s="416">
        <v>36</v>
      </c>
      <c r="M1625" s="416">
        <v>26</v>
      </c>
      <c r="N1625" s="416">
        <v>272</v>
      </c>
      <c r="O1625" s="416">
        <v>10</v>
      </c>
      <c r="P1625" s="416">
        <v>0</v>
      </c>
      <c r="Q1625" s="416">
        <v>0</v>
      </c>
      <c r="R1625" s="416">
        <v>0</v>
      </c>
      <c r="S1625" s="416">
        <v>0</v>
      </c>
      <c r="T1625" s="416">
        <v>0</v>
      </c>
      <c r="U1625" s="416">
        <v>0</v>
      </c>
      <c r="V1625" s="416">
        <v>0</v>
      </c>
      <c r="W1625" s="416">
        <v>0</v>
      </c>
      <c r="X1625" s="416">
        <v>0</v>
      </c>
      <c r="Y1625" s="416">
        <v>25</v>
      </c>
      <c r="Z1625" s="416">
        <v>0</v>
      </c>
      <c r="AA1625" s="416">
        <v>0</v>
      </c>
      <c r="AB1625" s="416">
        <v>0</v>
      </c>
      <c r="AC1625" s="416">
        <v>0</v>
      </c>
      <c r="AD1625" s="416">
        <v>0</v>
      </c>
      <c r="AE1625" s="416">
        <v>0</v>
      </c>
      <c r="AF1625" s="416">
        <v>0</v>
      </c>
      <c r="AG1625" s="416">
        <v>0</v>
      </c>
      <c r="AH1625" s="416">
        <v>0</v>
      </c>
      <c r="AI1625" s="416">
        <v>50</v>
      </c>
      <c r="AJ1625" s="416">
        <v>0</v>
      </c>
      <c r="AK1625" s="416">
        <v>0</v>
      </c>
      <c r="AL1625" s="416">
        <v>0</v>
      </c>
      <c r="AM1625" s="416">
        <v>0</v>
      </c>
      <c r="AN1625" s="416">
        <v>0</v>
      </c>
      <c r="AO1625" s="416">
        <v>0</v>
      </c>
      <c r="AP1625" s="416">
        <v>0</v>
      </c>
      <c r="AQ1625" s="416">
        <v>0</v>
      </c>
      <c r="AR1625" s="416">
        <v>0</v>
      </c>
      <c r="AS1625" s="416">
        <v>100</v>
      </c>
      <c r="AT1625" s="416">
        <v>8</v>
      </c>
      <c r="AU1625" s="416">
        <v>5</v>
      </c>
      <c r="AV1625" s="416">
        <v>35</v>
      </c>
      <c r="AW1625" s="416">
        <v>39</v>
      </c>
      <c r="AX1625" s="416">
        <v>13</v>
      </c>
      <c r="AY1625" s="416">
        <v>9</v>
      </c>
      <c r="AZ1625" s="416">
        <v>10</v>
      </c>
      <c r="BA1625" s="416">
        <v>8</v>
      </c>
      <c r="BB1625" s="416">
        <v>127</v>
      </c>
      <c r="BC1625" s="416">
        <v>0</v>
      </c>
      <c r="BD1625" s="416">
        <v>0</v>
      </c>
      <c r="BE1625" s="416">
        <v>0</v>
      </c>
      <c r="BF1625" s="416">
        <v>0</v>
      </c>
      <c r="BG1625" s="416">
        <v>0</v>
      </c>
      <c r="BH1625" s="416">
        <v>0</v>
      </c>
      <c r="BI1625" s="416">
        <v>0</v>
      </c>
      <c r="BJ1625" s="416">
        <v>0</v>
      </c>
      <c r="BK1625" s="416">
        <v>0</v>
      </c>
      <c r="BL1625" s="416">
        <v>0</v>
      </c>
      <c r="BM1625" s="416">
        <v>8</v>
      </c>
      <c r="BN1625" s="416">
        <v>5</v>
      </c>
      <c r="BO1625" s="416">
        <v>35</v>
      </c>
      <c r="BP1625" s="416">
        <v>39</v>
      </c>
      <c r="BQ1625" s="416">
        <v>13</v>
      </c>
      <c r="BR1625" s="416">
        <v>9</v>
      </c>
      <c r="BS1625" s="416">
        <v>10</v>
      </c>
      <c r="BT1625" s="416">
        <v>8</v>
      </c>
      <c r="BU1625" s="416">
        <v>127</v>
      </c>
      <c r="BV1625" s="416">
        <v>27</v>
      </c>
      <c r="BW1625" s="416">
        <v>16</v>
      </c>
      <c r="BX1625" s="416">
        <v>84</v>
      </c>
      <c r="BY1625" s="416">
        <v>99</v>
      </c>
      <c r="BZ1625" s="416">
        <v>61</v>
      </c>
      <c r="CA1625" s="416">
        <v>32</v>
      </c>
      <c r="CB1625" s="416">
        <v>46</v>
      </c>
      <c r="CC1625" s="416">
        <v>34</v>
      </c>
      <c r="CD1625" s="416">
        <v>399</v>
      </c>
      <c r="CE1625" s="416">
        <v>10</v>
      </c>
      <c r="CF1625" s="416">
        <v>0</v>
      </c>
      <c r="CG1625" s="416">
        <v>0</v>
      </c>
      <c r="CH1625" s="416">
        <v>0</v>
      </c>
      <c r="CI1625" s="416">
        <v>0</v>
      </c>
      <c r="CJ1625" s="416">
        <v>0</v>
      </c>
      <c r="CK1625" s="416">
        <v>0</v>
      </c>
      <c r="CL1625" s="416">
        <v>0</v>
      </c>
      <c r="CM1625" s="416">
        <v>0</v>
      </c>
      <c r="CN1625" s="416">
        <v>0</v>
      </c>
      <c r="CO1625" s="416">
        <v>25</v>
      </c>
      <c r="CP1625" s="416">
        <v>0</v>
      </c>
      <c r="CQ1625" s="416">
        <v>0</v>
      </c>
      <c r="CR1625" s="416">
        <v>0</v>
      </c>
      <c r="CS1625" s="416">
        <v>0</v>
      </c>
      <c r="CT1625" s="416">
        <v>0</v>
      </c>
      <c r="CU1625" s="416">
        <v>0</v>
      </c>
      <c r="CV1625" s="416">
        <v>0</v>
      </c>
      <c r="CW1625" s="416">
        <v>0</v>
      </c>
      <c r="CX1625" s="416">
        <v>0</v>
      </c>
      <c r="CY1625" s="416">
        <v>50</v>
      </c>
      <c r="CZ1625" s="416">
        <v>4</v>
      </c>
      <c r="DA1625" s="416">
        <v>1</v>
      </c>
      <c r="DB1625" s="416">
        <v>14</v>
      </c>
      <c r="DC1625" s="416">
        <v>10</v>
      </c>
      <c r="DD1625" s="416">
        <v>14</v>
      </c>
      <c r="DE1625" s="416">
        <v>5</v>
      </c>
      <c r="DF1625" s="416">
        <v>8</v>
      </c>
      <c r="DG1625" s="416">
        <v>9</v>
      </c>
      <c r="DH1625" s="416">
        <v>65</v>
      </c>
      <c r="DI1625" s="416">
        <v>0</v>
      </c>
      <c r="DJ1625" s="416">
        <v>0</v>
      </c>
      <c r="DK1625" s="416">
        <v>0</v>
      </c>
      <c r="DL1625" s="416">
        <v>0</v>
      </c>
      <c r="DM1625" s="416">
        <v>0</v>
      </c>
      <c r="DN1625" s="416">
        <v>0</v>
      </c>
      <c r="DO1625" s="416">
        <v>0</v>
      </c>
      <c r="DP1625" s="416">
        <v>0</v>
      </c>
      <c r="DQ1625" s="416">
        <v>0</v>
      </c>
      <c r="DR1625" s="416">
        <v>0</v>
      </c>
      <c r="DS1625" s="416">
        <v>4</v>
      </c>
      <c r="DT1625" s="416">
        <v>1</v>
      </c>
      <c r="DU1625" s="416">
        <v>14</v>
      </c>
      <c r="DV1625" s="416">
        <v>10</v>
      </c>
      <c r="DW1625" s="416">
        <v>14</v>
      </c>
      <c r="DX1625" s="416">
        <v>5</v>
      </c>
      <c r="DY1625" s="416">
        <v>8</v>
      </c>
      <c r="DZ1625" s="416">
        <v>9</v>
      </c>
      <c r="EA1625" s="416">
        <v>65</v>
      </c>
      <c r="EB1625" s="416">
        <v>0</v>
      </c>
      <c r="EC1625" s="416">
        <v>25</v>
      </c>
      <c r="ED1625" s="416">
        <v>4</v>
      </c>
      <c r="EE1625" s="416">
        <v>23</v>
      </c>
      <c r="EF1625" s="416">
        <v>24</v>
      </c>
      <c r="EG1625" s="416">
        <v>27</v>
      </c>
      <c r="EH1625" s="416">
        <v>11</v>
      </c>
      <c r="EI1625" s="416">
        <v>19</v>
      </c>
      <c r="EJ1625" s="416">
        <v>45</v>
      </c>
      <c r="EK1625" s="416">
        <v>178</v>
      </c>
      <c r="EL1625" s="416">
        <v>10</v>
      </c>
      <c r="EM1625" s="416">
        <v>0</v>
      </c>
      <c r="EN1625" s="416">
        <v>0</v>
      </c>
      <c r="EO1625" s="416">
        <v>0</v>
      </c>
      <c r="EP1625" s="416">
        <v>0</v>
      </c>
      <c r="EQ1625" s="416">
        <v>0</v>
      </c>
      <c r="ER1625" s="416">
        <v>0</v>
      </c>
      <c r="ES1625" s="416">
        <v>0</v>
      </c>
      <c r="ET1625" s="416">
        <v>0</v>
      </c>
      <c r="EU1625" s="416">
        <v>0</v>
      </c>
      <c r="EV1625" s="416">
        <v>50</v>
      </c>
      <c r="EW1625" s="416">
        <v>0</v>
      </c>
      <c r="EX1625" s="416">
        <v>0</v>
      </c>
      <c r="EY1625" s="416">
        <v>0</v>
      </c>
      <c r="EZ1625" s="416">
        <v>0</v>
      </c>
      <c r="FA1625" s="416">
        <v>0</v>
      </c>
      <c r="FB1625" s="416">
        <v>0</v>
      </c>
      <c r="FC1625" s="416">
        <v>0</v>
      </c>
      <c r="FD1625" s="416">
        <v>0</v>
      </c>
      <c r="FE1625" s="416">
        <v>0</v>
      </c>
      <c r="FF1625" s="416">
        <v>100</v>
      </c>
      <c r="FG1625" s="416">
        <v>0</v>
      </c>
      <c r="FH1625" s="416">
        <v>0</v>
      </c>
      <c r="FI1625" s="416">
        <v>0</v>
      </c>
      <c r="FJ1625" s="416">
        <v>0</v>
      </c>
      <c r="FK1625" s="416">
        <v>0</v>
      </c>
      <c r="FL1625" s="416">
        <v>0</v>
      </c>
      <c r="FM1625" s="416">
        <v>0</v>
      </c>
      <c r="FN1625" s="416">
        <v>0</v>
      </c>
      <c r="FO1625" s="416">
        <v>0</v>
      </c>
      <c r="FP1625" s="416">
        <v>0</v>
      </c>
      <c r="FQ1625" s="416">
        <v>0</v>
      </c>
      <c r="FR1625" s="416">
        <v>0</v>
      </c>
      <c r="FS1625" s="416">
        <v>0</v>
      </c>
      <c r="FT1625" s="416">
        <v>0</v>
      </c>
      <c r="FU1625" s="416">
        <v>0</v>
      </c>
      <c r="FV1625" s="416">
        <v>0</v>
      </c>
      <c r="FW1625" s="416">
        <v>0</v>
      </c>
      <c r="FX1625" s="416">
        <v>0</v>
      </c>
      <c r="FY1625" s="416">
        <v>0</v>
      </c>
      <c r="FZ1625" s="416">
        <v>25</v>
      </c>
      <c r="GA1625" s="416">
        <v>4</v>
      </c>
      <c r="GB1625" s="416">
        <v>23</v>
      </c>
      <c r="GC1625" s="416">
        <v>24</v>
      </c>
      <c r="GD1625" s="416">
        <v>27</v>
      </c>
      <c r="GE1625" s="416">
        <v>11</v>
      </c>
      <c r="GF1625" s="416">
        <v>19</v>
      </c>
      <c r="GG1625" s="416">
        <v>45</v>
      </c>
      <c r="GH1625" s="416">
        <v>178</v>
      </c>
    </row>
    <row r="1626" spans="1:190" x14ac:dyDescent="0.2">
      <c r="A1626" s="150" t="s">
        <v>654</v>
      </c>
      <c r="B1626" s="151" t="s">
        <v>276</v>
      </c>
      <c r="C1626" s="152" t="s">
        <v>279</v>
      </c>
      <c r="D1626" s="404" t="s">
        <v>653</v>
      </c>
      <c r="E1626" s="416">
        <v>0</v>
      </c>
      <c r="F1626" s="416">
        <v>91</v>
      </c>
      <c r="G1626" s="416">
        <v>87</v>
      </c>
      <c r="H1626" s="416">
        <v>56</v>
      </c>
      <c r="I1626" s="416">
        <v>61</v>
      </c>
      <c r="J1626" s="416">
        <v>28</v>
      </c>
      <c r="K1626" s="416">
        <v>22</v>
      </c>
      <c r="L1626" s="416">
        <v>17</v>
      </c>
      <c r="M1626" s="416">
        <v>1</v>
      </c>
      <c r="N1626" s="416">
        <v>363</v>
      </c>
      <c r="O1626" s="416">
        <v>10</v>
      </c>
      <c r="P1626" s="416">
        <v>0</v>
      </c>
      <c r="Q1626" s="416">
        <v>0</v>
      </c>
      <c r="R1626" s="416">
        <v>0</v>
      </c>
      <c r="S1626" s="416">
        <v>0</v>
      </c>
      <c r="T1626" s="416">
        <v>0</v>
      </c>
      <c r="U1626" s="416">
        <v>0</v>
      </c>
      <c r="V1626" s="416">
        <v>0</v>
      </c>
      <c r="W1626" s="416">
        <v>0</v>
      </c>
      <c r="X1626" s="416">
        <v>0</v>
      </c>
      <c r="Y1626" s="416">
        <v>25</v>
      </c>
      <c r="Z1626" s="416">
        <v>0</v>
      </c>
      <c r="AA1626" s="416">
        <v>0</v>
      </c>
      <c r="AB1626" s="416">
        <v>0</v>
      </c>
      <c r="AC1626" s="416">
        <v>0</v>
      </c>
      <c r="AD1626" s="416">
        <v>0</v>
      </c>
      <c r="AE1626" s="416">
        <v>0</v>
      </c>
      <c r="AF1626" s="416">
        <v>0</v>
      </c>
      <c r="AG1626" s="416">
        <v>0</v>
      </c>
      <c r="AH1626" s="416">
        <v>0</v>
      </c>
      <c r="AI1626" s="416">
        <v>50</v>
      </c>
      <c r="AJ1626" s="416">
        <v>111</v>
      </c>
      <c r="AK1626" s="416">
        <v>115</v>
      </c>
      <c r="AL1626" s="416">
        <v>92</v>
      </c>
      <c r="AM1626" s="416">
        <v>70</v>
      </c>
      <c r="AN1626" s="416">
        <v>26</v>
      </c>
      <c r="AO1626" s="416">
        <v>18</v>
      </c>
      <c r="AP1626" s="416">
        <v>21</v>
      </c>
      <c r="AQ1626" s="416">
        <v>1</v>
      </c>
      <c r="AR1626" s="416">
        <v>454</v>
      </c>
      <c r="AS1626" s="416">
        <v>100</v>
      </c>
      <c r="AT1626" s="416">
        <v>0</v>
      </c>
      <c r="AU1626" s="416">
        <v>0</v>
      </c>
      <c r="AV1626" s="416">
        <v>0</v>
      </c>
      <c r="AW1626" s="416">
        <v>0</v>
      </c>
      <c r="AX1626" s="416">
        <v>0</v>
      </c>
      <c r="AY1626" s="416">
        <v>0</v>
      </c>
      <c r="AZ1626" s="416">
        <v>0</v>
      </c>
      <c r="BA1626" s="416">
        <v>0</v>
      </c>
      <c r="BB1626" s="416">
        <v>0</v>
      </c>
      <c r="BC1626" s="416">
        <v>0</v>
      </c>
      <c r="BD1626" s="416">
        <v>0</v>
      </c>
      <c r="BE1626" s="416">
        <v>0</v>
      </c>
      <c r="BF1626" s="416">
        <v>0</v>
      </c>
      <c r="BG1626" s="416">
        <v>0</v>
      </c>
      <c r="BH1626" s="416">
        <v>0</v>
      </c>
      <c r="BI1626" s="416">
        <v>0</v>
      </c>
      <c r="BJ1626" s="416">
        <v>0</v>
      </c>
      <c r="BK1626" s="416">
        <v>0</v>
      </c>
      <c r="BL1626" s="416">
        <v>0</v>
      </c>
      <c r="BM1626" s="416">
        <v>111</v>
      </c>
      <c r="BN1626" s="416">
        <v>115</v>
      </c>
      <c r="BO1626" s="416">
        <v>92</v>
      </c>
      <c r="BP1626" s="416">
        <v>70</v>
      </c>
      <c r="BQ1626" s="416">
        <v>26</v>
      </c>
      <c r="BR1626" s="416">
        <v>18</v>
      </c>
      <c r="BS1626" s="416">
        <v>21</v>
      </c>
      <c r="BT1626" s="416">
        <v>1</v>
      </c>
      <c r="BU1626" s="416">
        <v>454</v>
      </c>
      <c r="BV1626" s="416">
        <v>202</v>
      </c>
      <c r="BW1626" s="416">
        <v>202</v>
      </c>
      <c r="BX1626" s="416">
        <v>148</v>
      </c>
      <c r="BY1626" s="416">
        <v>131</v>
      </c>
      <c r="BZ1626" s="416">
        <v>54</v>
      </c>
      <c r="CA1626" s="416">
        <v>40</v>
      </c>
      <c r="CB1626" s="416">
        <v>38</v>
      </c>
      <c r="CC1626" s="416">
        <v>2</v>
      </c>
      <c r="CD1626" s="416">
        <v>817</v>
      </c>
      <c r="CE1626" s="416">
        <v>10</v>
      </c>
      <c r="CF1626" s="416">
        <v>0</v>
      </c>
      <c r="CG1626" s="416">
        <v>0</v>
      </c>
      <c r="CH1626" s="416">
        <v>0</v>
      </c>
      <c r="CI1626" s="416">
        <v>0</v>
      </c>
      <c r="CJ1626" s="416">
        <v>0</v>
      </c>
      <c r="CK1626" s="416">
        <v>0</v>
      </c>
      <c r="CL1626" s="416">
        <v>0</v>
      </c>
      <c r="CM1626" s="416">
        <v>0</v>
      </c>
      <c r="CN1626" s="416">
        <v>0</v>
      </c>
      <c r="CO1626" s="416">
        <v>25</v>
      </c>
      <c r="CP1626" s="416">
        <v>0</v>
      </c>
      <c r="CQ1626" s="416">
        <v>0</v>
      </c>
      <c r="CR1626" s="416">
        <v>0</v>
      </c>
      <c r="CS1626" s="416">
        <v>0</v>
      </c>
      <c r="CT1626" s="416">
        <v>0</v>
      </c>
      <c r="CU1626" s="416">
        <v>0</v>
      </c>
      <c r="CV1626" s="416">
        <v>0</v>
      </c>
      <c r="CW1626" s="416">
        <v>0</v>
      </c>
      <c r="CX1626" s="416">
        <v>0</v>
      </c>
      <c r="CY1626" s="416">
        <v>50</v>
      </c>
      <c r="CZ1626" s="416">
        <v>0</v>
      </c>
      <c r="DA1626" s="416">
        <v>0</v>
      </c>
      <c r="DB1626" s="416">
        <v>0</v>
      </c>
      <c r="DC1626" s="416">
        <v>0</v>
      </c>
      <c r="DD1626" s="416">
        <v>0</v>
      </c>
      <c r="DE1626" s="416">
        <v>0</v>
      </c>
      <c r="DF1626" s="416">
        <v>0</v>
      </c>
      <c r="DG1626" s="416">
        <v>0</v>
      </c>
      <c r="DH1626" s="416">
        <v>0</v>
      </c>
      <c r="DI1626" s="416">
        <v>0</v>
      </c>
      <c r="DJ1626" s="416">
        <v>0</v>
      </c>
      <c r="DK1626" s="416">
        <v>0</v>
      </c>
      <c r="DL1626" s="416">
        <v>0</v>
      </c>
      <c r="DM1626" s="416">
        <v>0</v>
      </c>
      <c r="DN1626" s="416">
        <v>0</v>
      </c>
      <c r="DO1626" s="416">
        <v>0</v>
      </c>
      <c r="DP1626" s="416">
        <v>0</v>
      </c>
      <c r="DQ1626" s="416">
        <v>0</v>
      </c>
      <c r="DR1626" s="416">
        <v>0</v>
      </c>
      <c r="DS1626" s="416">
        <v>0</v>
      </c>
      <c r="DT1626" s="416">
        <v>0</v>
      </c>
      <c r="DU1626" s="416">
        <v>0</v>
      </c>
      <c r="DV1626" s="416">
        <v>0</v>
      </c>
      <c r="DW1626" s="416">
        <v>0</v>
      </c>
      <c r="DX1626" s="416">
        <v>0</v>
      </c>
      <c r="DY1626" s="416">
        <v>0</v>
      </c>
      <c r="DZ1626" s="416">
        <v>0</v>
      </c>
      <c r="EA1626" s="416">
        <v>0</v>
      </c>
      <c r="EB1626" s="416">
        <v>0</v>
      </c>
      <c r="EC1626" s="416">
        <v>61</v>
      </c>
      <c r="ED1626" s="416">
        <v>53</v>
      </c>
      <c r="EE1626" s="416">
        <v>45</v>
      </c>
      <c r="EF1626" s="416">
        <v>17</v>
      </c>
      <c r="EG1626" s="416">
        <v>20</v>
      </c>
      <c r="EH1626" s="416">
        <v>2</v>
      </c>
      <c r="EI1626" s="416">
        <v>5</v>
      </c>
      <c r="EJ1626" s="416">
        <v>2</v>
      </c>
      <c r="EK1626" s="416">
        <v>205</v>
      </c>
      <c r="EL1626" s="416">
        <v>10</v>
      </c>
      <c r="EM1626" s="416">
        <v>0</v>
      </c>
      <c r="EN1626" s="416">
        <v>0</v>
      </c>
      <c r="EO1626" s="416">
        <v>0</v>
      </c>
      <c r="EP1626" s="416">
        <v>0</v>
      </c>
      <c r="EQ1626" s="416">
        <v>0</v>
      </c>
      <c r="ER1626" s="416">
        <v>0</v>
      </c>
      <c r="ES1626" s="416">
        <v>0</v>
      </c>
      <c r="ET1626" s="416">
        <v>0</v>
      </c>
      <c r="EU1626" s="416">
        <v>0</v>
      </c>
      <c r="EV1626" s="416">
        <v>50</v>
      </c>
      <c r="EW1626" s="416">
        <v>4</v>
      </c>
      <c r="EX1626" s="416">
        <v>1</v>
      </c>
      <c r="EY1626" s="416">
        <v>0</v>
      </c>
      <c r="EZ1626" s="416">
        <v>1</v>
      </c>
      <c r="FA1626" s="416">
        <v>1</v>
      </c>
      <c r="FB1626" s="416">
        <v>2</v>
      </c>
      <c r="FC1626" s="416">
        <v>0</v>
      </c>
      <c r="FD1626" s="416">
        <v>0</v>
      </c>
      <c r="FE1626" s="416">
        <v>9</v>
      </c>
      <c r="FF1626" s="416">
        <v>100</v>
      </c>
      <c r="FG1626" s="416">
        <v>0</v>
      </c>
      <c r="FH1626" s="416">
        <v>0</v>
      </c>
      <c r="FI1626" s="416">
        <v>0</v>
      </c>
      <c r="FJ1626" s="416">
        <v>0</v>
      </c>
      <c r="FK1626" s="416">
        <v>0</v>
      </c>
      <c r="FL1626" s="416">
        <v>0</v>
      </c>
      <c r="FM1626" s="416">
        <v>0</v>
      </c>
      <c r="FN1626" s="416">
        <v>0</v>
      </c>
      <c r="FO1626" s="416">
        <v>0</v>
      </c>
      <c r="FP1626" s="416">
        <v>0</v>
      </c>
      <c r="FQ1626" s="416">
        <v>0</v>
      </c>
      <c r="FR1626" s="416">
        <v>0</v>
      </c>
      <c r="FS1626" s="416">
        <v>0</v>
      </c>
      <c r="FT1626" s="416">
        <v>0</v>
      </c>
      <c r="FU1626" s="416">
        <v>0</v>
      </c>
      <c r="FV1626" s="416">
        <v>0</v>
      </c>
      <c r="FW1626" s="416">
        <v>0</v>
      </c>
      <c r="FX1626" s="416">
        <v>0</v>
      </c>
      <c r="FY1626" s="416">
        <v>0</v>
      </c>
      <c r="FZ1626" s="416">
        <v>65</v>
      </c>
      <c r="GA1626" s="416">
        <v>54</v>
      </c>
      <c r="GB1626" s="416">
        <v>45</v>
      </c>
      <c r="GC1626" s="416">
        <v>18</v>
      </c>
      <c r="GD1626" s="416">
        <v>21</v>
      </c>
      <c r="GE1626" s="416">
        <v>4</v>
      </c>
      <c r="GF1626" s="416">
        <v>5</v>
      </c>
      <c r="GG1626" s="416">
        <v>2</v>
      </c>
      <c r="GH1626" s="416">
        <v>214</v>
      </c>
    </row>
    <row r="1627" spans="1:190" x14ac:dyDescent="0.2">
      <c r="A1627" s="150" t="s">
        <v>656</v>
      </c>
      <c r="B1627" s="151" t="s">
        <v>276</v>
      </c>
      <c r="C1627" s="152" t="s">
        <v>277</v>
      </c>
      <c r="D1627" s="404" t="s">
        <v>655</v>
      </c>
      <c r="E1627" s="416">
        <v>0</v>
      </c>
      <c r="F1627" s="416">
        <v>30</v>
      </c>
      <c r="G1627" s="416">
        <v>91</v>
      </c>
      <c r="H1627" s="416">
        <v>52</v>
      </c>
      <c r="I1627" s="416">
        <v>34</v>
      </c>
      <c r="J1627" s="416">
        <v>12</v>
      </c>
      <c r="K1627" s="416">
        <v>3</v>
      </c>
      <c r="L1627" s="416">
        <v>4</v>
      </c>
      <c r="M1627" s="416">
        <v>1</v>
      </c>
      <c r="N1627" s="416">
        <v>227</v>
      </c>
      <c r="O1627" s="416">
        <v>10</v>
      </c>
      <c r="P1627" s="416">
        <v>0</v>
      </c>
      <c r="Q1627" s="416">
        <v>0</v>
      </c>
      <c r="R1627" s="416">
        <v>0</v>
      </c>
      <c r="S1627" s="416">
        <v>0</v>
      </c>
      <c r="T1627" s="416">
        <v>0</v>
      </c>
      <c r="U1627" s="416">
        <v>0</v>
      </c>
      <c r="V1627" s="416">
        <v>0</v>
      </c>
      <c r="W1627" s="416">
        <v>0</v>
      </c>
      <c r="X1627" s="416">
        <v>0</v>
      </c>
      <c r="Y1627" s="416">
        <v>25</v>
      </c>
      <c r="Z1627" s="416">
        <v>0</v>
      </c>
      <c r="AA1627" s="416">
        <v>0</v>
      </c>
      <c r="AB1627" s="416">
        <v>0</v>
      </c>
      <c r="AC1627" s="416">
        <v>0</v>
      </c>
      <c r="AD1627" s="416">
        <v>0</v>
      </c>
      <c r="AE1627" s="416">
        <v>0</v>
      </c>
      <c r="AF1627" s="416">
        <v>0</v>
      </c>
      <c r="AG1627" s="416">
        <v>0</v>
      </c>
      <c r="AH1627" s="416">
        <v>0</v>
      </c>
      <c r="AI1627" s="416">
        <v>50</v>
      </c>
      <c r="AJ1627" s="416">
        <v>1</v>
      </c>
      <c r="AK1627" s="416">
        <v>4</v>
      </c>
      <c r="AL1627" s="416">
        <v>17</v>
      </c>
      <c r="AM1627" s="416">
        <v>11</v>
      </c>
      <c r="AN1627" s="416">
        <v>7</v>
      </c>
      <c r="AO1627" s="416">
        <v>1</v>
      </c>
      <c r="AP1627" s="416">
        <v>2</v>
      </c>
      <c r="AQ1627" s="416">
        <v>0</v>
      </c>
      <c r="AR1627" s="416">
        <v>43</v>
      </c>
      <c r="AS1627" s="416">
        <v>100</v>
      </c>
      <c r="AT1627" s="416">
        <v>10</v>
      </c>
      <c r="AU1627" s="416">
        <v>65</v>
      </c>
      <c r="AV1627" s="416">
        <v>85</v>
      </c>
      <c r="AW1627" s="416">
        <v>33</v>
      </c>
      <c r="AX1627" s="416">
        <v>5</v>
      </c>
      <c r="AY1627" s="416">
        <v>4</v>
      </c>
      <c r="AZ1627" s="416">
        <v>0</v>
      </c>
      <c r="BA1627" s="416">
        <v>1</v>
      </c>
      <c r="BB1627" s="416">
        <v>203</v>
      </c>
      <c r="BC1627" s="416">
        <v>0</v>
      </c>
      <c r="BD1627" s="416">
        <v>0</v>
      </c>
      <c r="BE1627" s="416">
        <v>0</v>
      </c>
      <c r="BF1627" s="416">
        <v>0</v>
      </c>
      <c r="BG1627" s="416">
        <v>0</v>
      </c>
      <c r="BH1627" s="416">
        <v>0</v>
      </c>
      <c r="BI1627" s="416">
        <v>0</v>
      </c>
      <c r="BJ1627" s="416">
        <v>0</v>
      </c>
      <c r="BK1627" s="416">
        <v>0</v>
      </c>
      <c r="BL1627" s="416">
        <v>0</v>
      </c>
      <c r="BM1627" s="416">
        <v>11</v>
      </c>
      <c r="BN1627" s="416">
        <v>69</v>
      </c>
      <c r="BO1627" s="416">
        <v>102</v>
      </c>
      <c r="BP1627" s="416">
        <v>44</v>
      </c>
      <c r="BQ1627" s="416">
        <v>12</v>
      </c>
      <c r="BR1627" s="416">
        <v>5</v>
      </c>
      <c r="BS1627" s="416">
        <v>2</v>
      </c>
      <c r="BT1627" s="416">
        <v>1</v>
      </c>
      <c r="BU1627" s="416">
        <v>246</v>
      </c>
      <c r="BV1627" s="416">
        <v>41</v>
      </c>
      <c r="BW1627" s="416">
        <v>160</v>
      </c>
      <c r="BX1627" s="416">
        <v>154</v>
      </c>
      <c r="BY1627" s="416">
        <v>78</v>
      </c>
      <c r="BZ1627" s="416">
        <v>24</v>
      </c>
      <c r="CA1627" s="416">
        <v>8</v>
      </c>
      <c r="CB1627" s="416">
        <v>6</v>
      </c>
      <c r="CC1627" s="416">
        <v>2</v>
      </c>
      <c r="CD1627" s="416">
        <v>473</v>
      </c>
      <c r="CE1627" s="416">
        <v>10</v>
      </c>
      <c r="CF1627" s="416">
        <v>0</v>
      </c>
      <c r="CG1627" s="416">
        <v>0</v>
      </c>
      <c r="CH1627" s="416">
        <v>0</v>
      </c>
      <c r="CI1627" s="416">
        <v>0</v>
      </c>
      <c r="CJ1627" s="416">
        <v>0</v>
      </c>
      <c r="CK1627" s="416">
        <v>0</v>
      </c>
      <c r="CL1627" s="416">
        <v>0</v>
      </c>
      <c r="CM1627" s="416">
        <v>0</v>
      </c>
      <c r="CN1627" s="416">
        <v>0</v>
      </c>
      <c r="CO1627" s="416">
        <v>25</v>
      </c>
      <c r="CP1627" s="416">
        <v>0</v>
      </c>
      <c r="CQ1627" s="416">
        <v>0</v>
      </c>
      <c r="CR1627" s="416">
        <v>0</v>
      </c>
      <c r="CS1627" s="416">
        <v>0</v>
      </c>
      <c r="CT1627" s="416">
        <v>0</v>
      </c>
      <c r="CU1627" s="416">
        <v>0</v>
      </c>
      <c r="CV1627" s="416">
        <v>0</v>
      </c>
      <c r="CW1627" s="416">
        <v>0</v>
      </c>
      <c r="CX1627" s="416">
        <v>0</v>
      </c>
      <c r="CY1627" s="416">
        <v>50</v>
      </c>
      <c r="CZ1627" s="416">
        <v>7</v>
      </c>
      <c r="DA1627" s="416">
        <v>41</v>
      </c>
      <c r="DB1627" s="416">
        <v>11</v>
      </c>
      <c r="DC1627" s="416">
        <v>5</v>
      </c>
      <c r="DD1627" s="416">
        <v>3</v>
      </c>
      <c r="DE1627" s="416">
        <v>0</v>
      </c>
      <c r="DF1627" s="416">
        <v>1</v>
      </c>
      <c r="DG1627" s="416">
        <v>2</v>
      </c>
      <c r="DH1627" s="416">
        <v>70</v>
      </c>
      <c r="DI1627" s="416">
        <v>0</v>
      </c>
      <c r="DJ1627" s="416">
        <v>0</v>
      </c>
      <c r="DK1627" s="416">
        <v>0</v>
      </c>
      <c r="DL1627" s="416">
        <v>0</v>
      </c>
      <c r="DM1627" s="416">
        <v>0</v>
      </c>
      <c r="DN1627" s="416">
        <v>0</v>
      </c>
      <c r="DO1627" s="416">
        <v>0</v>
      </c>
      <c r="DP1627" s="416">
        <v>0</v>
      </c>
      <c r="DQ1627" s="416">
        <v>0</v>
      </c>
      <c r="DR1627" s="416">
        <v>0</v>
      </c>
      <c r="DS1627" s="416">
        <v>7</v>
      </c>
      <c r="DT1627" s="416">
        <v>41</v>
      </c>
      <c r="DU1627" s="416">
        <v>11</v>
      </c>
      <c r="DV1627" s="416">
        <v>5</v>
      </c>
      <c r="DW1627" s="416">
        <v>3</v>
      </c>
      <c r="DX1627" s="416">
        <v>0</v>
      </c>
      <c r="DY1627" s="416">
        <v>1</v>
      </c>
      <c r="DZ1627" s="416">
        <v>2</v>
      </c>
      <c r="EA1627" s="416">
        <v>70</v>
      </c>
      <c r="EB1627" s="416">
        <v>0</v>
      </c>
      <c r="EC1627" s="416">
        <v>28</v>
      </c>
      <c r="ED1627" s="416">
        <v>67</v>
      </c>
      <c r="EE1627" s="416">
        <v>65</v>
      </c>
      <c r="EF1627" s="416">
        <v>32</v>
      </c>
      <c r="EG1627" s="416">
        <v>9</v>
      </c>
      <c r="EH1627" s="416">
        <v>3</v>
      </c>
      <c r="EI1627" s="416">
        <v>0</v>
      </c>
      <c r="EJ1627" s="416">
        <v>0</v>
      </c>
      <c r="EK1627" s="416">
        <v>204</v>
      </c>
      <c r="EL1627" s="416">
        <v>10</v>
      </c>
      <c r="EM1627" s="416">
        <v>0</v>
      </c>
      <c r="EN1627" s="416">
        <v>0</v>
      </c>
      <c r="EO1627" s="416">
        <v>0</v>
      </c>
      <c r="EP1627" s="416">
        <v>0</v>
      </c>
      <c r="EQ1627" s="416">
        <v>0</v>
      </c>
      <c r="ER1627" s="416">
        <v>0</v>
      </c>
      <c r="ES1627" s="416">
        <v>0</v>
      </c>
      <c r="ET1627" s="416">
        <v>0</v>
      </c>
      <c r="EU1627" s="416">
        <v>0</v>
      </c>
      <c r="EV1627" s="416">
        <v>50</v>
      </c>
      <c r="EW1627" s="416">
        <v>0</v>
      </c>
      <c r="EX1627" s="416">
        <v>0</v>
      </c>
      <c r="EY1627" s="416">
        <v>0</v>
      </c>
      <c r="EZ1627" s="416">
        <v>0</v>
      </c>
      <c r="FA1627" s="416">
        <v>0</v>
      </c>
      <c r="FB1627" s="416">
        <v>0</v>
      </c>
      <c r="FC1627" s="416">
        <v>0</v>
      </c>
      <c r="FD1627" s="416">
        <v>0</v>
      </c>
      <c r="FE1627" s="416">
        <v>0</v>
      </c>
      <c r="FF1627" s="416">
        <v>100</v>
      </c>
      <c r="FG1627" s="416">
        <v>0</v>
      </c>
      <c r="FH1627" s="416">
        <v>0</v>
      </c>
      <c r="FI1627" s="416">
        <v>0</v>
      </c>
      <c r="FJ1627" s="416">
        <v>0</v>
      </c>
      <c r="FK1627" s="416">
        <v>0</v>
      </c>
      <c r="FL1627" s="416">
        <v>0</v>
      </c>
      <c r="FM1627" s="416">
        <v>0</v>
      </c>
      <c r="FN1627" s="416">
        <v>0</v>
      </c>
      <c r="FO1627" s="416">
        <v>0</v>
      </c>
      <c r="FP1627" s="416">
        <v>0</v>
      </c>
      <c r="FQ1627" s="416">
        <v>0</v>
      </c>
      <c r="FR1627" s="416">
        <v>0</v>
      </c>
      <c r="FS1627" s="416">
        <v>0</v>
      </c>
      <c r="FT1627" s="416">
        <v>0</v>
      </c>
      <c r="FU1627" s="416">
        <v>0</v>
      </c>
      <c r="FV1627" s="416">
        <v>0</v>
      </c>
      <c r="FW1627" s="416">
        <v>0</v>
      </c>
      <c r="FX1627" s="416">
        <v>0</v>
      </c>
      <c r="FY1627" s="416">
        <v>0</v>
      </c>
      <c r="FZ1627" s="416">
        <v>28</v>
      </c>
      <c r="GA1627" s="416">
        <v>67</v>
      </c>
      <c r="GB1627" s="416">
        <v>65</v>
      </c>
      <c r="GC1627" s="416">
        <v>32</v>
      </c>
      <c r="GD1627" s="416">
        <v>9</v>
      </c>
      <c r="GE1627" s="416">
        <v>3</v>
      </c>
      <c r="GF1627" s="416">
        <v>0</v>
      </c>
      <c r="GG1627" s="416">
        <v>0</v>
      </c>
      <c r="GH1627" s="416">
        <v>204</v>
      </c>
    </row>
    <row r="1628" spans="1:190" x14ac:dyDescent="0.2">
      <c r="A1628" s="150" t="s">
        <v>657</v>
      </c>
      <c r="B1628" s="151" t="s">
        <v>284</v>
      </c>
      <c r="C1628" s="152" t="s">
        <v>279</v>
      </c>
      <c r="D1628" s="404" t="s">
        <v>328</v>
      </c>
      <c r="E1628" s="416">
        <v>0</v>
      </c>
      <c r="F1628" s="416">
        <v>19</v>
      </c>
      <c r="G1628" s="416">
        <v>26</v>
      </c>
      <c r="H1628" s="416">
        <v>15</v>
      </c>
      <c r="I1628" s="416">
        <v>16</v>
      </c>
      <c r="J1628" s="416">
        <v>10</v>
      </c>
      <c r="K1628" s="416">
        <v>4</v>
      </c>
      <c r="L1628" s="416">
        <v>9</v>
      </c>
      <c r="M1628" s="416">
        <v>4</v>
      </c>
      <c r="N1628" s="416">
        <v>103</v>
      </c>
      <c r="O1628" s="416">
        <v>10</v>
      </c>
      <c r="P1628" s="416">
        <v>0</v>
      </c>
      <c r="Q1628" s="416">
        <v>0</v>
      </c>
      <c r="R1628" s="416">
        <v>0</v>
      </c>
      <c r="S1628" s="416">
        <v>0</v>
      </c>
      <c r="T1628" s="416">
        <v>0</v>
      </c>
      <c r="U1628" s="416">
        <v>0</v>
      </c>
      <c r="V1628" s="416">
        <v>0</v>
      </c>
      <c r="W1628" s="416">
        <v>0</v>
      </c>
      <c r="X1628" s="416">
        <v>0</v>
      </c>
      <c r="Y1628" s="416">
        <v>25</v>
      </c>
      <c r="Z1628" s="416">
        <v>0</v>
      </c>
      <c r="AA1628" s="416">
        <v>0</v>
      </c>
      <c r="AB1628" s="416">
        <v>0</v>
      </c>
      <c r="AC1628" s="416">
        <v>0</v>
      </c>
      <c r="AD1628" s="416">
        <v>0</v>
      </c>
      <c r="AE1628" s="416">
        <v>0</v>
      </c>
      <c r="AF1628" s="416">
        <v>0</v>
      </c>
      <c r="AG1628" s="416">
        <v>0</v>
      </c>
      <c r="AH1628" s="416">
        <v>0</v>
      </c>
      <c r="AI1628" s="416">
        <v>50</v>
      </c>
      <c r="AJ1628" s="416">
        <v>20</v>
      </c>
      <c r="AK1628" s="416">
        <v>35</v>
      </c>
      <c r="AL1628" s="416">
        <v>24</v>
      </c>
      <c r="AM1628" s="416">
        <v>22</v>
      </c>
      <c r="AN1628" s="416">
        <v>16</v>
      </c>
      <c r="AO1628" s="416">
        <v>14</v>
      </c>
      <c r="AP1628" s="416">
        <v>4</v>
      </c>
      <c r="AQ1628" s="416">
        <v>5</v>
      </c>
      <c r="AR1628" s="416">
        <v>140</v>
      </c>
      <c r="AS1628" s="416">
        <v>100</v>
      </c>
      <c r="AT1628" s="416">
        <v>12</v>
      </c>
      <c r="AU1628" s="416">
        <v>20</v>
      </c>
      <c r="AV1628" s="416">
        <v>24</v>
      </c>
      <c r="AW1628" s="416">
        <v>9</v>
      </c>
      <c r="AX1628" s="416">
        <v>7</v>
      </c>
      <c r="AY1628" s="416">
        <v>6</v>
      </c>
      <c r="AZ1628" s="416">
        <v>3</v>
      </c>
      <c r="BA1628" s="416">
        <v>0</v>
      </c>
      <c r="BB1628" s="416">
        <v>81</v>
      </c>
      <c r="BC1628" s="416">
        <v>0</v>
      </c>
      <c r="BD1628" s="416">
        <v>0</v>
      </c>
      <c r="BE1628" s="416">
        <v>0</v>
      </c>
      <c r="BF1628" s="416">
        <v>0</v>
      </c>
      <c r="BG1628" s="416">
        <v>0</v>
      </c>
      <c r="BH1628" s="416">
        <v>0</v>
      </c>
      <c r="BI1628" s="416">
        <v>0</v>
      </c>
      <c r="BJ1628" s="416">
        <v>0</v>
      </c>
      <c r="BK1628" s="416">
        <v>0</v>
      </c>
      <c r="BL1628" s="416">
        <v>0</v>
      </c>
      <c r="BM1628" s="416">
        <v>32</v>
      </c>
      <c r="BN1628" s="416">
        <v>55</v>
      </c>
      <c r="BO1628" s="416">
        <v>48</v>
      </c>
      <c r="BP1628" s="416">
        <v>31</v>
      </c>
      <c r="BQ1628" s="416">
        <v>23</v>
      </c>
      <c r="BR1628" s="416">
        <v>20</v>
      </c>
      <c r="BS1628" s="416">
        <v>7</v>
      </c>
      <c r="BT1628" s="416">
        <v>5</v>
      </c>
      <c r="BU1628" s="416">
        <v>221</v>
      </c>
      <c r="BV1628" s="416">
        <v>51</v>
      </c>
      <c r="BW1628" s="416">
        <v>81</v>
      </c>
      <c r="BX1628" s="416">
        <v>63</v>
      </c>
      <c r="BY1628" s="416">
        <v>47</v>
      </c>
      <c r="BZ1628" s="416">
        <v>33</v>
      </c>
      <c r="CA1628" s="416">
        <v>24</v>
      </c>
      <c r="CB1628" s="416">
        <v>16</v>
      </c>
      <c r="CC1628" s="416">
        <v>9</v>
      </c>
      <c r="CD1628" s="416">
        <v>324</v>
      </c>
      <c r="CE1628" s="416">
        <v>10</v>
      </c>
      <c r="CF1628" s="416">
        <v>17</v>
      </c>
      <c r="CG1628" s="416">
        <v>17</v>
      </c>
      <c r="CH1628" s="416">
        <v>11</v>
      </c>
      <c r="CI1628" s="416">
        <v>3</v>
      </c>
      <c r="CJ1628" s="416">
        <v>0</v>
      </c>
      <c r="CK1628" s="416">
        <v>1</v>
      </c>
      <c r="CL1628" s="416">
        <v>3</v>
      </c>
      <c r="CM1628" s="416">
        <v>1</v>
      </c>
      <c r="CN1628" s="416">
        <v>53</v>
      </c>
      <c r="CO1628" s="416">
        <v>25</v>
      </c>
      <c r="CP1628" s="416">
        <v>0</v>
      </c>
      <c r="CQ1628" s="416">
        <v>0</v>
      </c>
      <c r="CR1628" s="416">
        <v>0</v>
      </c>
      <c r="CS1628" s="416">
        <v>0</v>
      </c>
      <c r="CT1628" s="416">
        <v>0</v>
      </c>
      <c r="CU1628" s="416">
        <v>0</v>
      </c>
      <c r="CV1628" s="416">
        <v>0</v>
      </c>
      <c r="CW1628" s="416">
        <v>0</v>
      </c>
      <c r="CX1628" s="416">
        <v>0</v>
      </c>
      <c r="CY1628" s="416">
        <v>50</v>
      </c>
      <c r="CZ1628" s="416">
        <v>0</v>
      </c>
      <c r="DA1628" s="416">
        <v>0</v>
      </c>
      <c r="DB1628" s="416">
        <v>0</v>
      </c>
      <c r="DC1628" s="416">
        <v>0</v>
      </c>
      <c r="DD1628" s="416">
        <v>0</v>
      </c>
      <c r="DE1628" s="416">
        <v>0</v>
      </c>
      <c r="DF1628" s="416">
        <v>0</v>
      </c>
      <c r="DG1628" s="416">
        <v>0</v>
      </c>
      <c r="DH1628" s="416">
        <v>0</v>
      </c>
      <c r="DI1628" s="416">
        <v>0</v>
      </c>
      <c r="DJ1628" s="416">
        <v>0</v>
      </c>
      <c r="DK1628" s="416">
        <v>0</v>
      </c>
      <c r="DL1628" s="416">
        <v>0</v>
      </c>
      <c r="DM1628" s="416">
        <v>0</v>
      </c>
      <c r="DN1628" s="416">
        <v>0</v>
      </c>
      <c r="DO1628" s="416">
        <v>0</v>
      </c>
      <c r="DP1628" s="416">
        <v>0</v>
      </c>
      <c r="DQ1628" s="416">
        <v>0</v>
      </c>
      <c r="DR1628" s="416">
        <v>0</v>
      </c>
      <c r="DS1628" s="416">
        <v>17</v>
      </c>
      <c r="DT1628" s="416">
        <v>17</v>
      </c>
      <c r="DU1628" s="416">
        <v>11</v>
      </c>
      <c r="DV1628" s="416">
        <v>3</v>
      </c>
      <c r="DW1628" s="416">
        <v>0</v>
      </c>
      <c r="DX1628" s="416">
        <v>1</v>
      </c>
      <c r="DY1628" s="416">
        <v>3</v>
      </c>
      <c r="DZ1628" s="416">
        <v>1</v>
      </c>
      <c r="EA1628" s="416">
        <v>53</v>
      </c>
      <c r="EB1628" s="416">
        <v>0</v>
      </c>
      <c r="EC1628" s="416">
        <v>20</v>
      </c>
      <c r="ED1628" s="416">
        <v>26</v>
      </c>
      <c r="EE1628" s="416">
        <v>36</v>
      </c>
      <c r="EF1628" s="416">
        <v>27</v>
      </c>
      <c r="EG1628" s="416">
        <v>18</v>
      </c>
      <c r="EH1628" s="416">
        <v>13</v>
      </c>
      <c r="EI1628" s="416">
        <v>19</v>
      </c>
      <c r="EJ1628" s="416">
        <v>3</v>
      </c>
      <c r="EK1628" s="416">
        <v>162</v>
      </c>
      <c r="EL1628" s="416">
        <v>10</v>
      </c>
      <c r="EM1628" s="416">
        <v>0</v>
      </c>
      <c r="EN1628" s="416">
        <v>0</v>
      </c>
      <c r="EO1628" s="416">
        <v>0</v>
      </c>
      <c r="EP1628" s="416">
        <v>0</v>
      </c>
      <c r="EQ1628" s="416">
        <v>0</v>
      </c>
      <c r="ER1628" s="416">
        <v>0</v>
      </c>
      <c r="ES1628" s="416">
        <v>0</v>
      </c>
      <c r="ET1628" s="416">
        <v>0</v>
      </c>
      <c r="EU1628" s="416">
        <v>0</v>
      </c>
      <c r="EV1628" s="416">
        <v>50</v>
      </c>
      <c r="EW1628" s="416">
        <v>1</v>
      </c>
      <c r="EX1628" s="416">
        <v>0</v>
      </c>
      <c r="EY1628" s="416">
        <v>1</v>
      </c>
      <c r="EZ1628" s="416">
        <v>1</v>
      </c>
      <c r="FA1628" s="416">
        <v>0</v>
      </c>
      <c r="FB1628" s="416">
        <v>0</v>
      </c>
      <c r="FC1628" s="416">
        <v>0</v>
      </c>
      <c r="FD1628" s="416">
        <v>1</v>
      </c>
      <c r="FE1628" s="416">
        <v>4</v>
      </c>
      <c r="FF1628" s="416">
        <v>100</v>
      </c>
      <c r="FG1628" s="416">
        <v>0</v>
      </c>
      <c r="FH1628" s="416">
        <v>0</v>
      </c>
      <c r="FI1628" s="416">
        <v>0</v>
      </c>
      <c r="FJ1628" s="416">
        <v>0</v>
      </c>
      <c r="FK1628" s="416">
        <v>0</v>
      </c>
      <c r="FL1628" s="416">
        <v>0</v>
      </c>
      <c r="FM1628" s="416">
        <v>0</v>
      </c>
      <c r="FN1628" s="416">
        <v>0</v>
      </c>
      <c r="FO1628" s="416">
        <v>0</v>
      </c>
      <c r="FP1628" s="416">
        <v>0</v>
      </c>
      <c r="FQ1628" s="416">
        <v>0</v>
      </c>
      <c r="FR1628" s="416">
        <v>0</v>
      </c>
      <c r="FS1628" s="416">
        <v>0</v>
      </c>
      <c r="FT1628" s="416">
        <v>0</v>
      </c>
      <c r="FU1628" s="416">
        <v>0</v>
      </c>
      <c r="FV1628" s="416">
        <v>0</v>
      </c>
      <c r="FW1628" s="416">
        <v>0</v>
      </c>
      <c r="FX1628" s="416">
        <v>0</v>
      </c>
      <c r="FY1628" s="416">
        <v>0</v>
      </c>
      <c r="FZ1628" s="416">
        <v>21</v>
      </c>
      <c r="GA1628" s="416">
        <v>26</v>
      </c>
      <c r="GB1628" s="416">
        <v>37</v>
      </c>
      <c r="GC1628" s="416">
        <v>28</v>
      </c>
      <c r="GD1628" s="416">
        <v>18</v>
      </c>
      <c r="GE1628" s="416">
        <v>13</v>
      </c>
      <c r="GF1628" s="416">
        <v>19</v>
      </c>
      <c r="GG1628" s="416">
        <v>4</v>
      </c>
      <c r="GH1628" s="416">
        <v>166</v>
      </c>
    </row>
    <row r="1629" spans="1:190" x14ac:dyDescent="0.2">
      <c r="A1629" s="150" t="s">
        <v>659</v>
      </c>
      <c r="B1629" s="151" t="s">
        <v>276</v>
      </c>
      <c r="C1629" s="152" t="s">
        <v>283</v>
      </c>
      <c r="D1629" s="404" t="s">
        <v>658</v>
      </c>
      <c r="E1629" s="416">
        <v>0</v>
      </c>
      <c r="F1629" s="416">
        <v>52</v>
      </c>
      <c r="G1629" s="416">
        <v>93</v>
      </c>
      <c r="H1629" s="416">
        <v>91</v>
      </c>
      <c r="I1629" s="416">
        <v>79</v>
      </c>
      <c r="J1629" s="416">
        <v>41</v>
      </c>
      <c r="K1629" s="416">
        <v>29</v>
      </c>
      <c r="L1629" s="416">
        <v>15</v>
      </c>
      <c r="M1629" s="416">
        <v>3</v>
      </c>
      <c r="N1629" s="416">
        <v>403</v>
      </c>
      <c r="O1629" s="416">
        <v>10</v>
      </c>
      <c r="P1629" s="416">
        <v>0</v>
      </c>
      <c r="Q1629" s="416">
        <v>0</v>
      </c>
      <c r="R1629" s="416">
        <v>0</v>
      </c>
      <c r="S1629" s="416">
        <v>0</v>
      </c>
      <c r="T1629" s="416">
        <v>0</v>
      </c>
      <c r="U1629" s="416">
        <v>0</v>
      </c>
      <c r="V1629" s="416">
        <v>0</v>
      </c>
      <c r="W1629" s="416">
        <v>0</v>
      </c>
      <c r="X1629" s="416">
        <v>0</v>
      </c>
      <c r="Y1629" s="416">
        <v>25</v>
      </c>
      <c r="Z1629" s="416">
        <v>0</v>
      </c>
      <c r="AA1629" s="416">
        <v>0</v>
      </c>
      <c r="AB1629" s="416">
        <v>0</v>
      </c>
      <c r="AC1629" s="416">
        <v>0</v>
      </c>
      <c r="AD1629" s="416">
        <v>0</v>
      </c>
      <c r="AE1629" s="416">
        <v>0</v>
      </c>
      <c r="AF1629" s="416">
        <v>0</v>
      </c>
      <c r="AG1629" s="416">
        <v>0</v>
      </c>
      <c r="AH1629" s="416">
        <v>0</v>
      </c>
      <c r="AI1629" s="416">
        <v>50</v>
      </c>
      <c r="AJ1629" s="416">
        <v>0</v>
      </c>
      <c r="AK1629" s="416">
        <v>0</v>
      </c>
      <c r="AL1629" s="416">
        <v>0</v>
      </c>
      <c r="AM1629" s="416">
        <v>0</v>
      </c>
      <c r="AN1629" s="416">
        <v>0</v>
      </c>
      <c r="AO1629" s="416">
        <v>0</v>
      </c>
      <c r="AP1629" s="416">
        <v>0</v>
      </c>
      <c r="AQ1629" s="416">
        <v>0</v>
      </c>
      <c r="AR1629" s="416">
        <v>0</v>
      </c>
      <c r="AS1629" s="416">
        <v>100</v>
      </c>
      <c r="AT1629" s="416">
        <v>16</v>
      </c>
      <c r="AU1629" s="416">
        <v>13</v>
      </c>
      <c r="AV1629" s="416">
        <v>20</v>
      </c>
      <c r="AW1629" s="416">
        <v>11</v>
      </c>
      <c r="AX1629" s="416">
        <v>8</v>
      </c>
      <c r="AY1629" s="416">
        <v>2</v>
      </c>
      <c r="AZ1629" s="416">
        <v>4</v>
      </c>
      <c r="BA1629" s="416">
        <v>0</v>
      </c>
      <c r="BB1629" s="416">
        <v>74</v>
      </c>
      <c r="BC1629" s="416">
        <v>0</v>
      </c>
      <c r="BD1629" s="416">
        <v>0</v>
      </c>
      <c r="BE1629" s="416">
        <v>0</v>
      </c>
      <c r="BF1629" s="416">
        <v>0</v>
      </c>
      <c r="BG1629" s="416">
        <v>0</v>
      </c>
      <c r="BH1629" s="416">
        <v>0</v>
      </c>
      <c r="BI1629" s="416">
        <v>0</v>
      </c>
      <c r="BJ1629" s="416">
        <v>0</v>
      </c>
      <c r="BK1629" s="416">
        <v>0</v>
      </c>
      <c r="BL1629" s="416">
        <v>0</v>
      </c>
      <c r="BM1629" s="416">
        <v>16</v>
      </c>
      <c r="BN1629" s="416">
        <v>13</v>
      </c>
      <c r="BO1629" s="416">
        <v>20</v>
      </c>
      <c r="BP1629" s="416">
        <v>11</v>
      </c>
      <c r="BQ1629" s="416">
        <v>8</v>
      </c>
      <c r="BR1629" s="416">
        <v>2</v>
      </c>
      <c r="BS1629" s="416">
        <v>4</v>
      </c>
      <c r="BT1629" s="416">
        <v>0</v>
      </c>
      <c r="BU1629" s="416">
        <v>74</v>
      </c>
      <c r="BV1629" s="416">
        <v>68</v>
      </c>
      <c r="BW1629" s="416">
        <v>106</v>
      </c>
      <c r="BX1629" s="416">
        <v>111</v>
      </c>
      <c r="BY1629" s="416">
        <v>90</v>
      </c>
      <c r="BZ1629" s="416">
        <v>49</v>
      </c>
      <c r="CA1629" s="416">
        <v>31</v>
      </c>
      <c r="CB1629" s="416">
        <v>19</v>
      </c>
      <c r="CC1629" s="416">
        <v>3</v>
      </c>
      <c r="CD1629" s="416">
        <v>477</v>
      </c>
      <c r="CE1629" s="416">
        <v>10</v>
      </c>
      <c r="CF1629" s="416">
        <v>0</v>
      </c>
      <c r="CG1629" s="416">
        <v>0</v>
      </c>
      <c r="CH1629" s="416">
        <v>0</v>
      </c>
      <c r="CI1629" s="416">
        <v>0</v>
      </c>
      <c r="CJ1629" s="416">
        <v>0</v>
      </c>
      <c r="CK1629" s="416">
        <v>0</v>
      </c>
      <c r="CL1629" s="416">
        <v>0</v>
      </c>
      <c r="CM1629" s="416">
        <v>0</v>
      </c>
      <c r="CN1629" s="416">
        <v>0</v>
      </c>
      <c r="CO1629" s="416">
        <v>25</v>
      </c>
      <c r="CP1629" s="416">
        <v>0</v>
      </c>
      <c r="CQ1629" s="416">
        <v>0</v>
      </c>
      <c r="CR1629" s="416">
        <v>0</v>
      </c>
      <c r="CS1629" s="416">
        <v>0</v>
      </c>
      <c r="CT1629" s="416">
        <v>0</v>
      </c>
      <c r="CU1629" s="416">
        <v>0</v>
      </c>
      <c r="CV1629" s="416">
        <v>0</v>
      </c>
      <c r="CW1629" s="416">
        <v>0</v>
      </c>
      <c r="CX1629" s="416">
        <v>0</v>
      </c>
      <c r="CY1629" s="416">
        <v>50</v>
      </c>
      <c r="CZ1629" s="416">
        <v>18</v>
      </c>
      <c r="DA1629" s="416">
        <v>11</v>
      </c>
      <c r="DB1629" s="416">
        <v>11</v>
      </c>
      <c r="DC1629" s="416">
        <v>4</v>
      </c>
      <c r="DD1629" s="416">
        <v>10</v>
      </c>
      <c r="DE1629" s="416">
        <v>2</v>
      </c>
      <c r="DF1629" s="416">
        <v>2</v>
      </c>
      <c r="DG1629" s="416">
        <v>2</v>
      </c>
      <c r="DH1629" s="416">
        <v>60</v>
      </c>
      <c r="DI1629" s="416">
        <v>0</v>
      </c>
      <c r="DJ1629" s="416">
        <v>0</v>
      </c>
      <c r="DK1629" s="416">
        <v>0</v>
      </c>
      <c r="DL1629" s="416">
        <v>0</v>
      </c>
      <c r="DM1629" s="416">
        <v>0</v>
      </c>
      <c r="DN1629" s="416">
        <v>0</v>
      </c>
      <c r="DO1629" s="416">
        <v>0</v>
      </c>
      <c r="DP1629" s="416">
        <v>0</v>
      </c>
      <c r="DQ1629" s="416">
        <v>0</v>
      </c>
      <c r="DR1629" s="416">
        <v>0</v>
      </c>
      <c r="DS1629" s="416">
        <v>18</v>
      </c>
      <c r="DT1629" s="416">
        <v>11</v>
      </c>
      <c r="DU1629" s="416">
        <v>11</v>
      </c>
      <c r="DV1629" s="416">
        <v>4</v>
      </c>
      <c r="DW1629" s="416">
        <v>10</v>
      </c>
      <c r="DX1629" s="416">
        <v>2</v>
      </c>
      <c r="DY1629" s="416">
        <v>2</v>
      </c>
      <c r="DZ1629" s="416">
        <v>2</v>
      </c>
      <c r="EA1629" s="416">
        <v>60</v>
      </c>
      <c r="EB1629" s="416">
        <v>0</v>
      </c>
      <c r="EC1629" s="416">
        <v>72</v>
      </c>
      <c r="ED1629" s="416">
        <v>164</v>
      </c>
      <c r="EE1629" s="416">
        <v>245</v>
      </c>
      <c r="EF1629" s="416">
        <v>140</v>
      </c>
      <c r="EG1629" s="416">
        <v>110</v>
      </c>
      <c r="EH1629" s="416">
        <v>46</v>
      </c>
      <c r="EI1629" s="416">
        <v>31</v>
      </c>
      <c r="EJ1629" s="416">
        <v>4</v>
      </c>
      <c r="EK1629" s="416">
        <v>812</v>
      </c>
      <c r="EL1629" s="416">
        <v>10</v>
      </c>
      <c r="EM1629" s="416">
        <v>0</v>
      </c>
      <c r="EN1629" s="416">
        <v>0</v>
      </c>
      <c r="EO1629" s="416">
        <v>0</v>
      </c>
      <c r="EP1629" s="416">
        <v>0</v>
      </c>
      <c r="EQ1629" s="416">
        <v>0</v>
      </c>
      <c r="ER1629" s="416">
        <v>0</v>
      </c>
      <c r="ES1629" s="416">
        <v>0</v>
      </c>
      <c r="ET1629" s="416">
        <v>0</v>
      </c>
      <c r="EU1629" s="416">
        <v>0</v>
      </c>
      <c r="EV1629" s="416">
        <v>50</v>
      </c>
      <c r="EW1629" s="416">
        <v>0</v>
      </c>
      <c r="EX1629" s="416">
        <v>0</v>
      </c>
      <c r="EY1629" s="416">
        <v>0</v>
      </c>
      <c r="EZ1629" s="416">
        <v>0</v>
      </c>
      <c r="FA1629" s="416">
        <v>0</v>
      </c>
      <c r="FB1629" s="416">
        <v>0</v>
      </c>
      <c r="FC1629" s="416">
        <v>0</v>
      </c>
      <c r="FD1629" s="416">
        <v>0</v>
      </c>
      <c r="FE1629" s="416">
        <v>0</v>
      </c>
      <c r="FF1629" s="416">
        <v>100</v>
      </c>
      <c r="FG1629" s="416">
        <v>0</v>
      </c>
      <c r="FH1629" s="416">
        <v>0</v>
      </c>
      <c r="FI1629" s="416">
        <v>0</v>
      </c>
      <c r="FJ1629" s="416">
        <v>0</v>
      </c>
      <c r="FK1629" s="416">
        <v>0</v>
      </c>
      <c r="FL1629" s="416">
        <v>0</v>
      </c>
      <c r="FM1629" s="416">
        <v>0</v>
      </c>
      <c r="FN1629" s="416">
        <v>0</v>
      </c>
      <c r="FO1629" s="416">
        <v>0</v>
      </c>
      <c r="FP1629" s="416">
        <v>0</v>
      </c>
      <c r="FQ1629" s="416">
        <v>0</v>
      </c>
      <c r="FR1629" s="416">
        <v>0</v>
      </c>
      <c r="FS1629" s="416">
        <v>0</v>
      </c>
      <c r="FT1629" s="416">
        <v>0</v>
      </c>
      <c r="FU1629" s="416">
        <v>0</v>
      </c>
      <c r="FV1629" s="416">
        <v>0</v>
      </c>
      <c r="FW1629" s="416">
        <v>0</v>
      </c>
      <c r="FX1629" s="416">
        <v>0</v>
      </c>
      <c r="FY1629" s="416">
        <v>0</v>
      </c>
      <c r="FZ1629" s="416">
        <v>72</v>
      </c>
      <c r="GA1629" s="416">
        <v>164</v>
      </c>
      <c r="GB1629" s="416">
        <v>245</v>
      </c>
      <c r="GC1629" s="416">
        <v>140</v>
      </c>
      <c r="GD1629" s="416">
        <v>110</v>
      </c>
      <c r="GE1629" s="416">
        <v>46</v>
      </c>
      <c r="GF1629" s="416">
        <v>31</v>
      </c>
      <c r="GG1629" s="416">
        <v>4</v>
      </c>
      <c r="GH1629" s="416">
        <v>812</v>
      </c>
    </row>
    <row r="1630" spans="1:190" x14ac:dyDescent="0.2">
      <c r="A1630" s="150" t="s">
        <v>661</v>
      </c>
      <c r="B1630" s="151" t="s">
        <v>282</v>
      </c>
      <c r="C1630" s="152" t="s">
        <v>278</v>
      </c>
      <c r="D1630" s="404" t="s">
        <v>660</v>
      </c>
      <c r="E1630" s="416">
        <v>0</v>
      </c>
      <c r="F1630" s="416">
        <v>907</v>
      </c>
      <c r="G1630" s="416">
        <v>313</v>
      </c>
      <c r="H1630" s="416">
        <v>145</v>
      </c>
      <c r="I1630" s="416">
        <v>85</v>
      </c>
      <c r="J1630" s="416">
        <v>42</v>
      </c>
      <c r="K1630" s="416">
        <v>18</v>
      </c>
      <c r="L1630" s="416">
        <v>8</v>
      </c>
      <c r="M1630" s="416">
        <v>2</v>
      </c>
      <c r="N1630" s="416">
        <v>1520</v>
      </c>
      <c r="O1630" s="416">
        <v>10</v>
      </c>
      <c r="P1630" s="416">
        <v>0</v>
      </c>
      <c r="Q1630" s="416">
        <v>1</v>
      </c>
      <c r="R1630" s="416">
        <v>2</v>
      </c>
      <c r="S1630" s="416">
        <v>1</v>
      </c>
      <c r="T1630" s="416">
        <v>0</v>
      </c>
      <c r="U1630" s="416">
        <v>0</v>
      </c>
      <c r="V1630" s="416">
        <v>2</v>
      </c>
      <c r="W1630" s="416">
        <v>0</v>
      </c>
      <c r="X1630" s="416">
        <v>6</v>
      </c>
      <c r="Y1630" s="416">
        <v>25</v>
      </c>
      <c r="Z1630" s="416">
        <v>0</v>
      </c>
      <c r="AA1630" s="416">
        <v>0</v>
      </c>
      <c r="AB1630" s="416">
        <v>0</v>
      </c>
      <c r="AC1630" s="416">
        <v>0</v>
      </c>
      <c r="AD1630" s="416">
        <v>0</v>
      </c>
      <c r="AE1630" s="416">
        <v>0</v>
      </c>
      <c r="AF1630" s="416">
        <v>0</v>
      </c>
      <c r="AG1630" s="416">
        <v>0</v>
      </c>
      <c r="AH1630" s="416">
        <v>0</v>
      </c>
      <c r="AI1630" s="416">
        <v>50</v>
      </c>
      <c r="AJ1630" s="416">
        <v>180</v>
      </c>
      <c r="AK1630" s="416">
        <v>62</v>
      </c>
      <c r="AL1630" s="416">
        <v>34</v>
      </c>
      <c r="AM1630" s="416">
        <v>18</v>
      </c>
      <c r="AN1630" s="416">
        <v>4</v>
      </c>
      <c r="AO1630" s="416">
        <v>5</v>
      </c>
      <c r="AP1630" s="416">
        <v>0</v>
      </c>
      <c r="AQ1630" s="416">
        <v>0</v>
      </c>
      <c r="AR1630" s="416">
        <v>303</v>
      </c>
      <c r="AS1630" s="416">
        <v>100</v>
      </c>
      <c r="AT1630" s="416">
        <v>0</v>
      </c>
      <c r="AU1630" s="416">
        <v>0</v>
      </c>
      <c r="AV1630" s="416">
        <v>0</v>
      </c>
      <c r="AW1630" s="416">
        <v>0</v>
      </c>
      <c r="AX1630" s="416">
        <v>0</v>
      </c>
      <c r="AY1630" s="416">
        <v>0</v>
      </c>
      <c r="AZ1630" s="416">
        <v>0</v>
      </c>
      <c r="BA1630" s="416">
        <v>0</v>
      </c>
      <c r="BB1630" s="416">
        <v>0</v>
      </c>
      <c r="BC1630" s="416">
        <v>0</v>
      </c>
      <c r="BD1630" s="416">
        <v>0</v>
      </c>
      <c r="BE1630" s="416">
        <v>0</v>
      </c>
      <c r="BF1630" s="416">
        <v>0</v>
      </c>
      <c r="BG1630" s="416">
        <v>0</v>
      </c>
      <c r="BH1630" s="416">
        <v>0</v>
      </c>
      <c r="BI1630" s="416">
        <v>0</v>
      </c>
      <c r="BJ1630" s="416">
        <v>0</v>
      </c>
      <c r="BK1630" s="416">
        <v>0</v>
      </c>
      <c r="BL1630" s="416">
        <v>0</v>
      </c>
      <c r="BM1630" s="416">
        <v>180</v>
      </c>
      <c r="BN1630" s="416">
        <v>63</v>
      </c>
      <c r="BO1630" s="416">
        <v>36</v>
      </c>
      <c r="BP1630" s="416">
        <v>19</v>
      </c>
      <c r="BQ1630" s="416">
        <v>4</v>
      </c>
      <c r="BR1630" s="416">
        <v>5</v>
      </c>
      <c r="BS1630" s="416">
        <v>2</v>
      </c>
      <c r="BT1630" s="416">
        <v>0</v>
      </c>
      <c r="BU1630" s="416">
        <v>309</v>
      </c>
      <c r="BV1630" s="416">
        <v>1087</v>
      </c>
      <c r="BW1630" s="416">
        <v>376</v>
      </c>
      <c r="BX1630" s="416">
        <v>181</v>
      </c>
      <c r="BY1630" s="416">
        <v>104</v>
      </c>
      <c r="BZ1630" s="416">
        <v>46</v>
      </c>
      <c r="CA1630" s="416">
        <v>23</v>
      </c>
      <c r="CB1630" s="416">
        <v>10</v>
      </c>
      <c r="CC1630" s="416">
        <v>2</v>
      </c>
      <c r="CD1630" s="416">
        <v>1829</v>
      </c>
      <c r="CE1630" s="416">
        <v>10</v>
      </c>
      <c r="CF1630" s="416">
        <v>0</v>
      </c>
      <c r="CG1630" s="416">
        <v>0</v>
      </c>
      <c r="CH1630" s="416">
        <v>0</v>
      </c>
      <c r="CI1630" s="416">
        <v>0</v>
      </c>
      <c r="CJ1630" s="416">
        <v>0</v>
      </c>
      <c r="CK1630" s="416">
        <v>0</v>
      </c>
      <c r="CL1630" s="416">
        <v>0</v>
      </c>
      <c r="CM1630" s="416">
        <v>0</v>
      </c>
      <c r="CN1630" s="416">
        <v>0</v>
      </c>
      <c r="CO1630" s="416">
        <v>25</v>
      </c>
      <c r="CP1630" s="416">
        <v>0</v>
      </c>
      <c r="CQ1630" s="416">
        <v>0</v>
      </c>
      <c r="CR1630" s="416">
        <v>0</v>
      </c>
      <c r="CS1630" s="416">
        <v>0</v>
      </c>
      <c r="CT1630" s="416">
        <v>0</v>
      </c>
      <c r="CU1630" s="416">
        <v>0</v>
      </c>
      <c r="CV1630" s="416">
        <v>0</v>
      </c>
      <c r="CW1630" s="416">
        <v>0</v>
      </c>
      <c r="CX1630" s="416">
        <v>0</v>
      </c>
      <c r="CY1630" s="416">
        <v>50</v>
      </c>
      <c r="CZ1630" s="416">
        <v>230</v>
      </c>
      <c r="DA1630" s="416">
        <v>38</v>
      </c>
      <c r="DB1630" s="416">
        <v>26</v>
      </c>
      <c r="DC1630" s="416">
        <v>17</v>
      </c>
      <c r="DD1630" s="416">
        <v>10</v>
      </c>
      <c r="DE1630" s="416">
        <v>2</v>
      </c>
      <c r="DF1630" s="416">
        <v>4</v>
      </c>
      <c r="DG1630" s="416">
        <v>3</v>
      </c>
      <c r="DH1630" s="416">
        <v>330</v>
      </c>
      <c r="DI1630" s="416">
        <v>0</v>
      </c>
      <c r="DJ1630" s="416">
        <v>0</v>
      </c>
      <c r="DK1630" s="416">
        <v>0</v>
      </c>
      <c r="DL1630" s="416">
        <v>0</v>
      </c>
      <c r="DM1630" s="416">
        <v>0</v>
      </c>
      <c r="DN1630" s="416">
        <v>0</v>
      </c>
      <c r="DO1630" s="416">
        <v>0</v>
      </c>
      <c r="DP1630" s="416">
        <v>0</v>
      </c>
      <c r="DQ1630" s="416">
        <v>0</v>
      </c>
      <c r="DR1630" s="416">
        <v>0</v>
      </c>
      <c r="DS1630" s="416">
        <v>230</v>
      </c>
      <c r="DT1630" s="416">
        <v>38</v>
      </c>
      <c r="DU1630" s="416">
        <v>26</v>
      </c>
      <c r="DV1630" s="416">
        <v>17</v>
      </c>
      <c r="DW1630" s="416">
        <v>10</v>
      </c>
      <c r="DX1630" s="416">
        <v>2</v>
      </c>
      <c r="DY1630" s="416">
        <v>4</v>
      </c>
      <c r="DZ1630" s="416">
        <v>3</v>
      </c>
      <c r="EA1630" s="416">
        <v>330</v>
      </c>
      <c r="EB1630" s="416">
        <v>0</v>
      </c>
      <c r="EC1630" s="416">
        <v>464</v>
      </c>
      <c r="ED1630" s="416">
        <v>265</v>
      </c>
      <c r="EE1630" s="416">
        <v>149</v>
      </c>
      <c r="EF1630" s="416">
        <v>89</v>
      </c>
      <c r="EG1630" s="416">
        <v>49</v>
      </c>
      <c r="EH1630" s="416">
        <v>13</v>
      </c>
      <c r="EI1630" s="416">
        <v>11</v>
      </c>
      <c r="EJ1630" s="416">
        <v>1</v>
      </c>
      <c r="EK1630" s="416">
        <v>1041</v>
      </c>
      <c r="EL1630" s="416">
        <v>10</v>
      </c>
      <c r="EM1630" s="416">
        <v>0</v>
      </c>
      <c r="EN1630" s="416">
        <v>0</v>
      </c>
      <c r="EO1630" s="416">
        <v>0</v>
      </c>
      <c r="EP1630" s="416">
        <v>0</v>
      </c>
      <c r="EQ1630" s="416">
        <v>0</v>
      </c>
      <c r="ER1630" s="416">
        <v>0</v>
      </c>
      <c r="ES1630" s="416">
        <v>0</v>
      </c>
      <c r="ET1630" s="416">
        <v>0</v>
      </c>
      <c r="EU1630" s="416">
        <v>0</v>
      </c>
      <c r="EV1630" s="416">
        <v>50</v>
      </c>
      <c r="EW1630" s="416">
        <v>0</v>
      </c>
      <c r="EX1630" s="416">
        <v>0</v>
      </c>
      <c r="EY1630" s="416">
        <v>0</v>
      </c>
      <c r="EZ1630" s="416">
        <v>0</v>
      </c>
      <c r="FA1630" s="416">
        <v>0</v>
      </c>
      <c r="FB1630" s="416">
        <v>0</v>
      </c>
      <c r="FC1630" s="416">
        <v>0</v>
      </c>
      <c r="FD1630" s="416">
        <v>0</v>
      </c>
      <c r="FE1630" s="416">
        <v>0</v>
      </c>
      <c r="FF1630" s="416">
        <v>100</v>
      </c>
      <c r="FG1630" s="416">
        <v>0</v>
      </c>
      <c r="FH1630" s="416">
        <v>0</v>
      </c>
      <c r="FI1630" s="416">
        <v>0</v>
      </c>
      <c r="FJ1630" s="416">
        <v>0</v>
      </c>
      <c r="FK1630" s="416">
        <v>0</v>
      </c>
      <c r="FL1630" s="416">
        <v>0</v>
      </c>
      <c r="FM1630" s="416">
        <v>0</v>
      </c>
      <c r="FN1630" s="416">
        <v>0</v>
      </c>
      <c r="FO1630" s="416">
        <v>0</v>
      </c>
      <c r="FP1630" s="416">
        <v>0</v>
      </c>
      <c r="FQ1630" s="416">
        <v>0</v>
      </c>
      <c r="FR1630" s="416">
        <v>0</v>
      </c>
      <c r="FS1630" s="416">
        <v>0</v>
      </c>
      <c r="FT1630" s="416">
        <v>0</v>
      </c>
      <c r="FU1630" s="416">
        <v>0</v>
      </c>
      <c r="FV1630" s="416">
        <v>0</v>
      </c>
      <c r="FW1630" s="416">
        <v>0</v>
      </c>
      <c r="FX1630" s="416">
        <v>0</v>
      </c>
      <c r="FY1630" s="416">
        <v>0</v>
      </c>
      <c r="FZ1630" s="416">
        <v>464</v>
      </c>
      <c r="GA1630" s="416">
        <v>265</v>
      </c>
      <c r="GB1630" s="416">
        <v>149</v>
      </c>
      <c r="GC1630" s="416">
        <v>89</v>
      </c>
      <c r="GD1630" s="416">
        <v>49</v>
      </c>
      <c r="GE1630" s="416">
        <v>13</v>
      </c>
      <c r="GF1630" s="416">
        <v>11</v>
      </c>
      <c r="GG1630" s="416">
        <v>1</v>
      </c>
      <c r="GH1630" s="416">
        <v>1041</v>
      </c>
    </row>
    <row r="1631" spans="1:190" x14ac:dyDescent="0.2">
      <c r="A1631" s="150" t="s">
        <v>663</v>
      </c>
      <c r="B1631" s="151" t="s">
        <v>282</v>
      </c>
      <c r="C1631" s="152" t="s">
        <v>286</v>
      </c>
      <c r="D1631" s="404" t="s">
        <v>662</v>
      </c>
      <c r="E1631" s="416">
        <v>0</v>
      </c>
      <c r="F1631" s="416">
        <v>1366</v>
      </c>
      <c r="G1631" s="416">
        <v>810</v>
      </c>
      <c r="H1631" s="416">
        <v>319</v>
      </c>
      <c r="I1631" s="416">
        <v>99</v>
      </c>
      <c r="J1631" s="416">
        <v>39</v>
      </c>
      <c r="K1631" s="416">
        <v>10</v>
      </c>
      <c r="L1631" s="416">
        <v>1</v>
      </c>
      <c r="M1631" s="416">
        <v>2</v>
      </c>
      <c r="N1631" s="416">
        <v>2646</v>
      </c>
      <c r="O1631" s="416">
        <v>10</v>
      </c>
      <c r="P1631" s="416">
        <v>0</v>
      </c>
      <c r="Q1631" s="416">
        <v>0</v>
      </c>
      <c r="R1631" s="416">
        <v>0</v>
      </c>
      <c r="S1631" s="416">
        <v>0</v>
      </c>
      <c r="T1631" s="416">
        <v>0</v>
      </c>
      <c r="U1631" s="416">
        <v>0</v>
      </c>
      <c r="V1631" s="416">
        <v>0</v>
      </c>
      <c r="W1631" s="416">
        <v>0</v>
      </c>
      <c r="X1631" s="416">
        <v>0</v>
      </c>
      <c r="Y1631" s="416">
        <v>25</v>
      </c>
      <c r="Z1631" s="416">
        <v>0</v>
      </c>
      <c r="AA1631" s="416">
        <v>0</v>
      </c>
      <c r="AB1631" s="416">
        <v>0</v>
      </c>
      <c r="AC1631" s="416">
        <v>0</v>
      </c>
      <c r="AD1631" s="416">
        <v>0</v>
      </c>
      <c r="AE1631" s="416">
        <v>0</v>
      </c>
      <c r="AF1631" s="416">
        <v>0</v>
      </c>
      <c r="AG1631" s="416">
        <v>0</v>
      </c>
      <c r="AH1631" s="416">
        <v>0</v>
      </c>
      <c r="AI1631" s="416">
        <v>50</v>
      </c>
      <c r="AJ1631" s="416">
        <v>0</v>
      </c>
      <c r="AK1631" s="416">
        <v>0</v>
      </c>
      <c r="AL1631" s="416">
        <v>0</v>
      </c>
      <c r="AM1631" s="416">
        <v>0</v>
      </c>
      <c r="AN1631" s="416">
        <v>0</v>
      </c>
      <c r="AO1631" s="416">
        <v>0</v>
      </c>
      <c r="AP1631" s="416">
        <v>0</v>
      </c>
      <c r="AQ1631" s="416">
        <v>0</v>
      </c>
      <c r="AR1631" s="416">
        <v>0</v>
      </c>
      <c r="AS1631" s="416">
        <v>100</v>
      </c>
      <c r="AT1631" s="416">
        <v>0</v>
      </c>
      <c r="AU1631" s="416">
        <v>0</v>
      </c>
      <c r="AV1631" s="416">
        <v>0</v>
      </c>
      <c r="AW1631" s="416">
        <v>0</v>
      </c>
      <c r="AX1631" s="416">
        <v>0</v>
      </c>
      <c r="AY1631" s="416">
        <v>0</v>
      </c>
      <c r="AZ1631" s="416">
        <v>0</v>
      </c>
      <c r="BA1631" s="416">
        <v>0</v>
      </c>
      <c r="BB1631" s="416">
        <v>0</v>
      </c>
      <c r="BC1631" s="416">
        <v>0</v>
      </c>
      <c r="BD1631" s="416">
        <v>0</v>
      </c>
      <c r="BE1631" s="416">
        <v>0</v>
      </c>
      <c r="BF1631" s="416">
        <v>0</v>
      </c>
      <c r="BG1631" s="416">
        <v>0</v>
      </c>
      <c r="BH1631" s="416">
        <v>0</v>
      </c>
      <c r="BI1631" s="416">
        <v>0</v>
      </c>
      <c r="BJ1631" s="416">
        <v>0</v>
      </c>
      <c r="BK1631" s="416">
        <v>0</v>
      </c>
      <c r="BL1631" s="416">
        <v>0</v>
      </c>
      <c r="BM1631" s="416">
        <v>0</v>
      </c>
      <c r="BN1631" s="416">
        <v>0</v>
      </c>
      <c r="BO1631" s="416">
        <v>0</v>
      </c>
      <c r="BP1631" s="416">
        <v>0</v>
      </c>
      <c r="BQ1631" s="416">
        <v>0</v>
      </c>
      <c r="BR1631" s="416">
        <v>0</v>
      </c>
      <c r="BS1631" s="416">
        <v>0</v>
      </c>
      <c r="BT1631" s="416">
        <v>0</v>
      </c>
      <c r="BU1631" s="416">
        <v>0</v>
      </c>
      <c r="BV1631" s="416">
        <v>1366</v>
      </c>
      <c r="BW1631" s="416">
        <v>810</v>
      </c>
      <c r="BX1631" s="416">
        <v>319</v>
      </c>
      <c r="BY1631" s="416">
        <v>99</v>
      </c>
      <c r="BZ1631" s="416">
        <v>39</v>
      </c>
      <c r="CA1631" s="416">
        <v>10</v>
      </c>
      <c r="CB1631" s="416">
        <v>1</v>
      </c>
      <c r="CC1631" s="416">
        <v>2</v>
      </c>
      <c r="CD1631" s="416">
        <v>2646</v>
      </c>
      <c r="CE1631" s="416">
        <v>10</v>
      </c>
      <c r="CF1631" s="416">
        <v>0</v>
      </c>
      <c r="CG1631" s="416">
        <v>0</v>
      </c>
      <c r="CH1631" s="416">
        <v>0</v>
      </c>
      <c r="CI1631" s="416">
        <v>0</v>
      </c>
      <c r="CJ1631" s="416">
        <v>0</v>
      </c>
      <c r="CK1631" s="416">
        <v>0</v>
      </c>
      <c r="CL1631" s="416">
        <v>0</v>
      </c>
      <c r="CM1631" s="416">
        <v>0</v>
      </c>
      <c r="CN1631" s="416">
        <v>0</v>
      </c>
      <c r="CO1631" s="416">
        <v>25</v>
      </c>
      <c r="CP1631" s="416">
        <v>0</v>
      </c>
      <c r="CQ1631" s="416">
        <v>0</v>
      </c>
      <c r="CR1631" s="416">
        <v>0</v>
      </c>
      <c r="CS1631" s="416">
        <v>0</v>
      </c>
      <c r="CT1631" s="416">
        <v>0</v>
      </c>
      <c r="CU1631" s="416">
        <v>0</v>
      </c>
      <c r="CV1631" s="416">
        <v>0</v>
      </c>
      <c r="CW1631" s="416">
        <v>0</v>
      </c>
      <c r="CX1631" s="416">
        <v>0</v>
      </c>
      <c r="CY1631" s="416">
        <v>50</v>
      </c>
      <c r="CZ1631" s="416">
        <v>253</v>
      </c>
      <c r="DA1631" s="416">
        <v>96</v>
      </c>
      <c r="DB1631" s="416">
        <v>55</v>
      </c>
      <c r="DC1631" s="416">
        <v>19</v>
      </c>
      <c r="DD1631" s="416">
        <v>8</v>
      </c>
      <c r="DE1631" s="416">
        <v>3</v>
      </c>
      <c r="DF1631" s="416">
        <v>1</v>
      </c>
      <c r="DG1631" s="416">
        <v>0</v>
      </c>
      <c r="DH1631" s="416">
        <v>435</v>
      </c>
      <c r="DI1631" s="416">
        <v>0</v>
      </c>
      <c r="DJ1631" s="416">
        <v>0</v>
      </c>
      <c r="DK1631" s="416">
        <v>0</v>
      </c>
      <c r="DL1631" s="416">
        <v>0</v>
      </c>
      <c r="DM1631" s="416">
        <v>0</v>
      </c>
      <c r="DN1631" s="416">
        <v>0</v>
      </c>
      <c r="DO1631" s="416">
        <v>0</v>
      </c>
      <c r="DP1631" s="416">
        <v>0</v>
      </c>
      <c r="DQ1631" s="416">
        <v>0</v>
      </c>
      <c r="DR1631" s="416">
        <v>0</v>
      </c>
      <c r="DS1631" s="416">
        <v>253</v>
      </c>
      <c r="DT1631" s="416">
        <v>96</v>
      </c>
      <c r="DU1631" s="416">
        <v>55</v>
      </c>
      <c r="DV1631" s="416">
        <v>19</v>
      </c>
      <c r="DW1631" s="416">
        <v>8</v>
      </c>
      <c r="DX1631" s="416">
        <v>3</v>
      </c>
      <c r="DY1631" s="416">
        <v>1</v>
      </c>
      <c r="DZ1631" s="416">
        <v>0</v>
      </c>
      <c r="EA1631" s="416">
        <v>435</v>
      </c>
      <c r="EB1631" s="416">
        <v>0</v>
      </c>
      <c r="EC1631" s="416">
        <v>0</v>
      </c>
      <c r="ED1631" s="416">
        <v>0</v>
      </c>
      <c r="EE1631" s="416">
        <v>0</v>
      </c>
      <c r="EF1631" s="416">
        <v>0</v>
      </c>
      <c r="EG1631" s="416">
        <v>0</v>
      </c>
      <c r="EH1631" s="416">
        <v>0</v>
      </c>
      <c r="EI1631" s="416">
        <v>0</v>
      </c>
      <c r="EJ1631" s="416">
        <v>0</v>
      </c>
      <c r="EK1631" s="416">
        <v>0</v>
      </c>
      <c r="EL1631" s="416">
        <v>10</v>
      </c>
      <c r="EM1631" s="416">
        <v>0</v>
      </c>
      <c r="EN1631" s="416">
        <v>0</v>
      </c>
      <c r="EO1631" s="416">
        <v>0</v>
      </c>
      <c r="EP1631" s="416">
        <v>0</v>
      </c>
      <c r="EQ1631" s="416">
        <v>0</v>
      </c>
      <c r="ER1631" s="416">
        <v>0</v>
      </c>
      <c r="ES1631" s="416">
        <v>0</v>
      </c>
      <c r="ET1631" s="416">
        <v>0</v>
      </c>
      <c r="EU1631" s="416">
        <v>0</v>
      </c>
      <c r="EV1631" s="416">
        <v>50</v>
      </c>
      <c r="EW1631" s="416">
        <v>8</v>
      </c>
      <c r="EX1631" s="416">
        <v>6</v>
      </c>
      <c r="EY1631" s="416">
        <v>3</v>
      </c>
      <c r="EZ1631" s="416">
        <v>0</v>
      </c>
      <c r="FA1631" s="416">
        <v>0</v>
      </c>
      <c r="FB1631" s="416">
        <v>0</v>
      </c>
      <c r="FC1631" s="416">
        <v>0</v>
      </c>
      <c r="FD1631" s="416">
        <v>0</v>
      </c>
      <c r="FE1631" s="416">
        <v>17</v>
      </c>
      <c r="FF1631" s="416">
        <v>100</v>
      </c>
      <c r="FG1631" s="416">
        <v>0</v>
      </c>
      <c r="FH1631" s="416">
        <v>0</v>
      </c>
      <c r="FI1631" s="416">
        <v>0</v>
      </c>
      <c r="FJ1631" s="416">
        <v>0</v>
      </c>
      <c r="FK1631" s="416">
        <v>0</v>
      </c>
      <c r="FL1631" s="416">
        <v>0</v>
      </c>
      <c r="FM1631" s="416">
        <v>0</v>
      </c>
      <c r="FN1631" s="416">
        <v>0</v>
      </c>
      <c r="FO1631" s="416">
        <v>0</v>
      </c>
      <c r="FP1631" s="416">
        <v>0</v>
      </c>
      <c r="FQ1631" s="416">
        <v>0</v>
      </c>
      <c r="FR1631" s="416">
        <v>0</v>
      </c>
      <c r="FS1631" s="416">
        <v>0</v>
      </c>
      <c r="FT1631" s="416">
        <v>0</v>
      </c>
      <c r="FU1631" s="416">
        <v>0</v>
      </c>
      <c r="FV1631" s="416">
        <v>0</v>
      </c>
      <c r="FW1631" s="416">
        <v>0</v>
      </c>
      <c r="FX1631" s="416">
        <v>0</v>
      </c>
      <c r="FY1631" s="416">
        <v>0</v>
      </c>
      <c r="FZ1631" s="416">
        <v>8</v>
      </c>
      <c r="GA1631" s="416">
        <v>6</v>
      </c>
      <c r="GB1631" s="416">
        <v>3</v>
      </c>
      <c r="GC1631" s="416">
        <v>0</v>
      </c>
      <c r="GD1631" s="416">
        <v>0</v>
      </c>
      <c r="GE1631" s="416">
        <v>0</v>
      </c>
      <c r="GF1631" s="416">
        <v>0</v>
      </c>
      <c r="GG1631" s="416">
        <v>0</v>
      </c>
      <c r="GH1631" s="416">
        <v>17</v>
      </c>
    </row>
    <row r="1632" spans="1:190" x14ac:dyDescent="0.2">
      <c r="A1632" s="150" t="s">
        <v>665</v>
      </c>
      <c r="B1632" s="151" t="s">
        <v>276</v>
      </c>
      <c r="C1632" s="152" t="s">
        <v>283</v>
      </c>
      <c r="D1632" s="404" t="s">
        <v>664</v>
      </c>
      <c r="E1632" s="416">
        <v>0</v>
      </c>
      <c r="F1632" s="416">
        <v>489</v>
      </c>
      <c r="G1632" s="416">
        <v>345</v>
      </c>
      <c r="H1632" s="416">
        <v>220</v>
      </c>
      <c r="I1632" s="416">
        <v>116</v>
      </c>
      <c r="J1632" s="416">
        <v>46</v>
      </c>
      <c r="K1632" s="416">
        <v>25</v>
      </c>
      <c r="L1632" s="416">
        <v>2</v>
      </c>
      <c r="M1632" s="416">
        <v>0</v>
      </c>
      <c r="N1632" s="416">
        <v>1243</v>
      </c>
      <c r="O1632" s="416">
        <v>10</v>
      </c>
      <c r="P1632" s="416">
        <v>1</v>
      </c>
      <c r="Q1632" s="416">
        <v>2</v>
      </c>
      <c r="R1632" s="416">
        <v>4</v>
      </c>
      <c r="S1632" s="416">
        <v>0</v>
      </c>
      <c r="T1632" s="416">
        <v>0</v>
      </c>
      <c r="U1632" s="416">
        <v>0</v>
      </c>
      <c r="V1632" s="416">
        <v>0</v>
      </c>
      <c r="W1632" s="416">
        <v>0</v>
      </c>
      <c r="X1632" s="416">
        <v>7</v>
      </c>
      <c r="Y1632" s="416">
        <v>25</v>
      </c>
      <c r="Z1632" s="416">
        <v>0</v>
      </c>
      <c r="AA1632" s="416">
        <v>0</v>
      </c>
      <c r="AB1632" s="416">
        <v>0</v>
      </c>
      <c r="AC1632" s="416">
        <v>0</v>
      </c>
      <c r="AD1632" s="416">
        <v>0</v>
      </c>
      <c r="AE1632" s="416">
        <v>0</v>
      </c>
      <c r="AF1632" s="416">
        <v>0</v>
      </c>
      <c r="AG1632" s="416">
        <v>0</v>
      </c>
      <c r="AH1632" s="416">
        <v>0</v>
      </c>
      <c r="AI1632" s="416">
        <v>50</v>
      </c>
      <c r="AJ1632" s="416">
        <v>4</v>
      </c>
      <c r="AK1632" s="416">
        <v>8</v>
      </c>
      <c r="AL1632" s="416">
        <v>5</v>
      </c>
      <c r="AM1632" s="416">
        <v>5</v>
      </c>
      <c r="AN1632" s="416">
        <v>4</v>
      </c>
      <c r="AO1632" s="416">
        <v>1</v>
      </c>
      <c r="AP1632" s="416">
        <v>0</v>
      </c>
      <c r="AQ1632" s="416">
        <v>0</v>
      </c>
      <c r="AR1632" s="416">
        <v>27</v>
      </c>
      <c r="AS1632" s="416">
        <v>100</v>
      </c>
      <c r="AT1632" s="416">
        <v>107</v>
      </c>
      <c r="AU1632" s="416">
        <v>48</v>
      </c>
      <c r="AV1632" s="416">
        <v>25</v>
      </c>
      <c r="AW1632" s="416">
        <v>8</v>
      </c>
      <c r="AX1632" s="416">
        <v>4</v>
      </c>
      <c r="AY1632" s="416">
        <v>3</v>
      </c>
      <c r="AZ1632" s="416">
        <v>0</v>
      </c>
      <c r="BA1632" s="416">
        <v>0</v>
      </c>
      <c r="BB1632" s="416">
        <v>195</v>
      </c>
      <c r="BC1632" s="416">
        <v>0</v>
      </c>
      <c r="BD1632" s="416">
        <v>0</v>
      </c>
      <c r="BE1632" s="416">
        <v>0</v>
      </c>
      <c r="BF1632" s="416">
        <v>0</v>
      </c>
      <c r="BG1632" s="416">
        <v>0</v>
      </c>
      <c r="BH1632" s="416">
        <v>0</v>
      </c>
      <c r="BI1632" s="416">
        <v>0</v>
      </c>
      <c r="BJ1632" s="416">
        <v>0</v>
      </c>
      <c r="BK1632" s="416">
        <v>0</v>
      </c>
      <c r="BL1632" s="416">
        <v>0</v>
      </c>
      <c r="BM1632" s="416">
        <v>112</v>
      </c>
      <c r="BN1632" s="416">
        <v>58</v>
      </c>
      <c r="BO1632" s="416">
        <v>34</v>
      </c>
      <c r="BP1632" s="416">
        <v>13</v>
      </c>
      <c r="BQ1632" s="416">
        <v>8</v>
      </c>
      <c r="BR1632" s="416">
        <v>4</v>
      </c>
      <c r="BS1632" s="416">
        <v>0</v>
      </c>
      <c r="BT1632" s="416">
        <v>0</v>
      </c>
      <c r="BU1632" s="416">
        <v>229</v>
      </c>
      <c r="BV1632" s="416">
        <v>601</v>
      </c>
      <c r="BW1632" s="416">
        <v>403</v>
      </c>
      <c r="BX1632" s="416">
        <v>254</v>
      </c>
      <c r="BY1632" s="416">
        <v>129</v>
      </c>
      <c r="BZ1632" s="416">
        <v>54</v>
      </c>
      <c r="CA1632" s="416">
        <v>29</v>
      </c>
      <c r="CB1632" s="416">
        <v>2</v>
      </c>
      <c r="CC1632" s="416">
        <v>0</v>
      </c>
      <c r="CD1632" s="416">
        <v>1472</v>
      </c>
      <c r="CE1632" s="416">
        <v>10</v>
      </c>
      <c r="CF1632" s="416">
        <v>0</v>
      </c>
      <c r="CG1632" s="416">
        <v>0</v>
      </c>
      <c r="CH1632" s="416">
        <v>0</v>
      </c>
      <c r="CI1632" s="416">
        <v>0</v>
      </c>
      <c r="CJ1632" s="416">
        <v>0</v>
      </c>
      <c r="CK1632" s="416">
        <v>0</v>
      </c>
      <c r="CL1632" s="416">
        <v>0</v>
      </c>
      <c r="CM1632" s="416">
        <v>0</v>
      </c>
      <c r="CN1632" s="416">
        <v>0</v>
      </c>
      <c r="CO1632" s="416">
        <v>25</v>
      </c>
      <c r="CP1632" s="416">
        <v>0</v>
      </c>
      <c r="CQ1632" s="416">
        <v>0</v>
      </c>
      <c r="CR1632" s="416">
        <v>0</v>
      </c>
      <c r="CS1632" s="416">
        <v>0</v>
      </c>
      <c r="CT1632" s="416">
        <v>0</v>
      </c>
      <c r="CU1632" s="416">
        <v>0</v>
      </c>
      <c r="CV1632" s="416">
        <v>0</v>
      </c>
      <c r="CW1632" s="416">
        <v>0</v>
      </c>
      <c r="CX1632" s="416">
        <v>0</v>
      </c>
      <c r="CY1632" s="416">
        <v>50</v>
      </c>
      <c r="CZ1632" s="416">
        <v>96</v>
      </c>
      <c r="DA1632" s="416">
        <v>28</v>
      </c>
      <c r="DB1632" s="416">
        <v>26</v>
      </c>
      <c r="DC1632" s="416">
        <v>14</v>
      </c>
      <c r="DD1632" s="416">
        <v>7</v>
      </c>
      <c r="DE1632" s="416">
        <v>2</v>
      </c>
      <c r="DF1632" s="416">
        <v>1</v>
      </c>
      <c r="DG1632" s="416">
        <v>0</v>
      </c>
      <c r="DH1632" s="416">
        <v>174</v>
      </c>
      <c r="DI1632" s="416">
        <v>0</v>
      </c>
      <c r="DJ1632" s="416">
        <v>0</v>
      </c>
      <c r="DK1632" s="416">
        <v>0</v>
      </c>
      <c r="DL1632" s="416">
        <v>0</v>
      </c>
      <c r="DM1632" s="416">
        <v>0</v>
      </c>
      <c r="DN1632" s="416">
        <v>0</v>
      </c>
      <c r="DO1632" s="416">
        <v>0</v>
      </c>
      <c r="DP1632" s="416">
        <v>0</v>
      </c>
      <c r="DQ1632" s="416">
        <v>0</v>
      </c>
      <c r="DR1632" s="416">
        <v>0</v>
      </c>
      <c r="DS1632" s="416">
        <v>96</v>
      </c>
      <c r="DT1632" s="416">
        <v>28</v>
      </c>
      <c r="DU1632" s="416">
        <v>26</v>
      </c>
      <c r="DV1632" s="416">
        <v>14</v>
      </c>
      <c r="DW1632" s="416">
        <v>7</v>
      </c>
      <c r="DX1632" s="416">
        <v>2</v>
      </c>
      <c r="DY1632" s="416">
        <v>1</v>
      </c>
      <c r="DZ1632" s="416">
        <v>0</v>
      </c>
      <c r="EA1632" s="416">
        <v>174</v>
      </c>
      <c r="EB1632" s="416">
        <v>0</v>
      </c>
      <c r="EC1632" s="416">
        <v>970</v>
      </c>
      <c r="ED1632" s="416">
        <v>1104</v>
      </c>
      <c r="EE1632" s="416">
        <v>1006</v>
      </c>
      <c r="EF1632" s="416">
        <v>564</v>
      </c>
      <c r="EG1632" s="416">
        <v>265</v>
      </c>
      <c r="EH1632" s="416">
        <v>108</v>
      </c>
      <c r="EI1632" s="416">
        <v>40</v>
      </c>
      <c r="EJ1632" s="416">
        <v>1</v>
      </c>
      <c r="EK1632" s="416">
        <v>4058</v>
      </c>
      <c r="EL1632" s="416">
        <v>10</v>
      </c>
      <c r="EM1632" s="416">
        <v>0</v>
      </c>
      <c r="EN1632" s="416">
        <v>0</v>
      </c>
      <c r="EO1632" s="416">
        <v>0</v>
      </c>
      <c r="EP1632" s="416">
        <v>0</v>
      </c>
      <c r="EQ1632" s="416">
        <v>0</v>
      </c>
      <c r="ER1632" s="416">
        <v>0</v>
      </c>
      <c r="ES1632" s="416">
        <v>0</v>
      </c>
      <c r="ET1632" s="416">
        <v>0</v>
      </c>
      <c r="EU1632" s="416">
        <v>0</v>
      </c>
      <c r="EV1632" s="416">
        <v>50</v>
      </c>
      <c r="EW1632" s="416">
        <v>0</v>
      </c>
      <c r="EX1632" s="416">
        <v>0</v>
      </c>
      <c r="EY1632" s="416">
        <v>0</v>
      </c>
      <c r="EZ1632" s="416">
        <v>0</v>
      </c>
      <c r="FA1632" s="416">
        <v>0</v>
      </c>
      <c r="FB1632" s="416">
        <v>0</v>
      </c>
      <c r="FC1632" s="416">
        <v>0</v>
      </c>
      <c r="FD1632" s="416">
        <v>0</v>
      </c>
      <c r="FE1632" s="416">
        <v>0</v>
      </c>
      <c r="FF1632" s="416">
        <v>100</v>
      </c>
      <c r="FG1632" s="416">
        <v>0</v>
      </c>
      <c r="FH1632" s="416">
        <v>0</v>
      </c>
      <c r="FI1632" s="416">
        <v>0</v>
      </c>
      <c r="FJ1632" s="416">
        <v>0</v>
      </c>
      <c r="FK1632" s="416">
        <v>0</v>
      </c>
      <c r="FL1632" s="416">
        <v>0</v>
      </c>
      <c r="FM1632" s="416">
        <v>0</v>
      </c>
      <c r="FN1632" s="416">
        <v>0</v>
      </c>
      <c r="FO1632" s="416">
        <v>0</v>
      </c>
      <c r="FP1632" s="416">
        <v>0</v>
      </c>
      <c r="FQ1632" s="416">
        <v>0</v>
      </c>
      <c r="FR1632" s="416">
        <v>0</v>
      </c>
      <c r="FS1632" s="416">
        <v>0</v>
      </c>
      <c r="FT1632" s="416">
        <v>0</v>
      </c>
      <c r="FU1632" s="416">
        <v>0</v>
      </c>
      <c r="FV1632" s="416">
        <v>0</v>
      </c>
      <c r="FW1632" s="416">
        <v>0</v>
      </c>
      <c r="FX1632" s="416">
        <v>0</v>
      </c>
      <c r="FY1632" s="416">
        <v>0</v>
      </c>
      <c r="FZ1632" s="416">
        <v>970</v>
      </c>
      <c r="GA1632" s="416">
        <v>1104</v>
      </c>
      <c r="GB1632" s="416">
        <v>1006</v>
      </c>
      <c r="GC1632" s="416">
        <v>564</v>
      </c>
      <c r="GD1632" s="416">
        <v>265</v>
      </c>
      <c r="GE1632" s="416">
        <v>108</v>
      </c>
      <c r="GF1632" s="416">
        <v>40</v>
      </c>
      <c r="GG1632" s="416">
        <v>1</v>
      </c>
      <c r="GH1632" s="416">
        <v>4058</v>
      </c>
    </row>
    <row r="1633" spans="1:190" x14ac:dyDescent="0.2">
      <c r="A1633" s="150" t="s">
        <v>667</v>
      </c>
      <c r="B1633" s="151" t="s">
        <v>276</v>
      </c>
      <c r="C1633" s="152" t="s">
        <v>285</v>
      </c>
      <c r="D1633" s="404" t="s">
        <v>666</v>
      </c>
      <c r="E1633" s="416">
        <v>0</v>
      </c>
      <c r="F1633" s="416">
        <v>143</v>
      </c>
      <c r="G1633" s="416">
        <v>84</v>
      </c>
      <c r="H1633" s="416">
        <v>67</v>
      </c>
      <c r="I1633" s="416">
        <v>32</v>
      </c>
      <c r="J1633" s="416">
        <v>24</v>
      </c>
      <c r="K1633" s="416">
        <v>11</v>
      </c>
      <c r="L1633" s="416">
        <v>6</v>
      </c>
      <c r="M1633" s="416">
        <v>0</v>
      </c>
      <c r="N1633" s="416">
        <v>367</v>
      </c>
      <c r="O1633" s="416">
        <v>10</v>
      </c>
      <c r="P1633" s="416">
        <v>0</v>
      </c>
      <c r="Q1633" s="416">
        <v>0</v>
      </c>
      <c r="R1633" s="416">
        <v>0</v>
      </c>
      <c r="S1633" s="416">
        <v>0</v>
      </c>
      <c r="T1633" s="416">
        <v>0</v>
      </c>
      <c r="U1633" s="416">
        <v>0</v>
      </c>
      <c r="V1633" s="416">
        <v>0</v>
      </c>
      <c r="W1633" s="416">
        <v>0</v>
      </c>
      <c r="X1633" s="416">
        <v>0</v>
      </c>
      <c r="Y1633" s="416">
        <v>25</v>
      </c>
      <c r="Z1633" s="416">
        <v>0</v>
      </c>
      <c r="AA1633" s="416">
        <v>0</v>
      </c>
      <c r="AB1633" s="416">
        <v>0</v>
      </c>
      <c r="AC1633" s="416">
        <v>0</v>
      </c>
      <c r="AD1633" s="416">
        <v>0</v>
      </c>
      <c r="AE1633" s="416">
        <v>0</v>
      </c>
      <c r="AF1633" s="416">
        <v>0</v>
      </c>
      <c r="AG1633" s="416">
        <v>0</v>
      </c>
      <c r="AH1633" s="416">
        <v>0</v>
      </c>
      <c r="AI1633" s="416">
        <v>50</v>
      </c>
      <c r="AJ1633" s="416">
        <v>0</v>
      </c>
      <c r="AK1633" s="416">
        <v>0</v>
      </c>
      <c r="AL1633" s="416">
        <v>0</v>
      </c>
      <c r="AM1633" s="416">
        <v>0</v>
      </c>
      <c r="AN1633" s="416">
        <v>0</v>
      </c>
      <c r="AO1633" s="416">
        <v>0</v>
      </c>
      <c r="AP1633" s="416">
        <v>0</v>
      </c>
      <c r="AQ1633" s="416">
        <v>0</v>
      </c>
      <c r="AR1633" s="416">
        <v>0</v>
      </c>
      <c r="AS1633" s="416">
        <v>100</v>
      </c>
      <c r="AT1633" s="416">
        <v>297</v>
      </c>
      <c r="AU1633" s="416">
        <v>215</v>
      </c>
      <c r="AV1633" s="416">
        <v>155</v>
      </c>
      <c r="AW1633" s="416">
        <v>133</v>
      </c>
      <c r="AX1633" s="416">
        <v>56</v>
      </c>
      <c r="AY1633" s="416">
        <v>33</v>
      </c>
      <c r="AZ1633" s="416">
        <v>10</v>
      </c>
      <c r="BA1633" s="416">
        <v>1</v>
      </c>
      <c r="BB1633" s="416">
        <v>900</v>
      </c>
      <c r="BC1633" s="416">
        <v>0</v>
      </c>
      <c r="BD1633" s="416">
        <v>0</v>
      </c>
      <c r="BE1633" s="416">
        <v>0</v>
      </c>
      <c r="BF1633" s="416">
        <v>0</v>
      </c>
      <c r="BG1633" s="416">
        <v>0</v>
      </c>
      <c r="BH1633" s="416">
        <v>0</v>
      </c>
      <c r="BI1633" s="416">
        <v>0</v>
      </c>
      <c r="BJ1633" s="416">
        <v>0</v>
      </c>
      <c r="BK1633" s="416">
        <v>0</v>
      </c>
      <c r="BL1633" s="416">
        <v>0</v>
      </c>
      <c r="BM1633" s="416">
        <v>297</v>
      </c>
      <c r="BN1633" s="416">
        <v>215</v>
      </c>
      <c r="BO1633" s="416">
        <v>155</v>
      </c>
      <c r="BP1633" s="416">
        <v>133</v>
      </c>
      <c r="BQ1633" s="416">
        <v>56</v>
      </c>
      <c r="BR1633" s="416">
        <v>33</v>
      </c>
      <c r="BS1633" s="416">
        <v>10</v>
      </c>
      <c r="BT1633" s="416">
        <v>1</v>
      </c>
      <c r="BU1633" s="416">
        <v>900</v>
      </c>
      <c r="BV1633" s="416">
        <v>440</v>
      </c>
      <c r="BW1633" s="416">
        <v>299</v>
      </c>
      <c r="BX1633" s="416">
        <v>222</v>
      </c>
      <c r="BY1633" s="416">
        <v>165</v>
      </c>
      <c r="BZ1633" s="416">
        <v>80</v>
      </c>
      <c r="CA1633" s="416">
        <v>44</v>
      </c>
      <c r="CB1633" s="416">
        <v>16</v>
      </c>
      <c r="CC1633" s="416">
        <v>1</v>
      </c>
      <c r="CD1633" s="416">
        <v>1267</v>
      </c>
      <c r="CE1633" s="416">
        <v>10</v>
      </c>
      <c r="CF1633" s="416">
        <v>0</v>
      </c>
      <c r="CG1633" s="416">
        <v>0</v>
      </c>
      <c r="CH1633" s="416">
        <v>0</v>
      </c>
      <c r="CI1633" s="416">
        <v>0</v>
      </c>
      <c r="CJ1633" s="416">
        <v>0</v>
      </c>
      <c r="CK1633" s="416">
        <v>0</v>
      </c>
      <c r="CL1633" s="416">
        <v>0</v>
      </c>
      <c r="CM1633" s="416">
        <v>0</v>
      </c>
      <c r="CN1633" s="416">
        <v>0</v>
      </c>
      <c r="CO1633" s="416">
        <v>25</v>
      </c>
      <c r="CP1633" s="416">
        <v>0</v>
      </c>
      <c r="CQ1633" s="416">
        <v>0</v>
      </c>
      <c r="CR1633" s="416">
        <v>0</v>
      </c>
      <c r="CS1633" s="416">
        <v>0</v>
      </c>
      <c r="CT1633" s="416">
        <v>0</v>
      </c>
      <c r="CU1633" s="416">
        <v>0</v>
      </c>
      <c r="CV1633" s="416">
        <v>0</v>
      </c>
      <c r="CW1633" s="416">
        <v>0</v>
      </c>
      <c r="CX1633" s="416">
        <v>0</v>
      </c>
      <c r="CY1633" s="416">
        <v>50</v>
      </c>
      <c r="CZ1633" s="416">
        <v>41</v>
      </c>
      <c r="DA1633" s="416">
        <v>21</v>
      </c>
      <c r="DB1633" s="416">
        <v>17</v>
      </c>
      <c r="DC1633" s="416">
        <v>9</v>
      </c>
      <c r="DD1633" s="416">
        <v>5</v>
      </c>
      <c r="DE1633" s="416">
        <v>8</v>
      </c>
      <c r="DF1633" s="416">
        <v>3</v>
      </c>
      <c r="DG1633" s="416">
        <v>0</v>
      </c>
      <c r="DH1633" s="416">
        <v>104</v>
      </c>
      <c r="DI1633" s="416">
        <v>0</v>
      </c>
      <c r="DJ1633" s="416">
        <v>0</v>
      </c>
      <c r="DK1633" s="416">
        <v>0</v>
      </c>
      <c r="DL1633" s="416">
        <v>0</v>
      </c>
      <c r="DM1633" s="416">
        <v>0</v>
      </c>
      <c r="DN1633" s="416">
        <v>0</v>
      </c>
      <c r="DO1633" s="416">
        <v>0</v>
      </c>
      <c r="DP1633" s="416">
        <v>0</v>
      </c>
      <c r="DQ1633" s="416">
        <v>0</v>
      </c>
      <c r="DR1633" s="416">
        <v>0</v>
      </c>
      <c r="DS1633" s="416">
        <v>41</v>
      </c>
      <c r="DT1633" s="416">
        <v>21</v>
      </c>
      <c r="DU1633" s="416">
        <v>17</v>
      </c>
      <c r="DV1633" s="416">
        <v>9</v>
      </c>
      <c r="DW1633" s="416">
        <v>5</v>
      </c>
      <c r="DX1633" s="416">
        <v>8</v>
      </c>
      <c r="DY1633" s="416">
        <v>3</v>
      </c>
      <c r="DZ1633" s="416">
        <v>0</v>
      </c>
      <c r="EA1633" s="416">
        <v>104</v>
      </c>
      <c r="EB1633" s="416">
        <v>0</v>
      </c>
      <c r="EC1633" s="416">
        <v>146</v>
      </c>
      <c r="ED1633" s="416">
        <v>93</v>
      </c>
      <c r="EE1633" s="416">
        <v>96</v>
      </c>
      <c r="EF1633" s="416">
        <v>81</v>
      </c>
      <c r="EG1633" s="416">
        <v>41</v>
      </c>
      <c r="EH1633" s="416">
        <v>25</v>
      </c>
      <c r="EI1633" s="416">
        <v>13</v>
      </c>
      <c r="EJ1633" s="416">
        <v>4</v>
      </c>
      <c r="EK1633" s="416">
        <v>499</v>
      </c>
      <c r="EL1633" s="416">
        <v>10</v>
      </c>
      <c r="EM1633" s="416">
        <v>0</v>
      </c>
      <c r="EN1633" s="416">
        <v>0</v>
      </c>
      <c r="EO1633" s="416">
        <v>0</v>
      </c>
      <c r="EP1633" s="416">
        <v>0</v>
      </c>
      <c r="EQ1633" s="416">
        <v>0</v>
      </c>
      <c r="ER1633" s="416">
        <v>0</v>
      </c>
      <c r="ES1633" s="416">
        <v>0</v>
      </c>
      <c r="ET1633" s="416">
        <v>0</v>
      </c>
      <c r="EU1633" s="416">
        <v>0</v>
      </c>
      <c r="EV1633" s="416">
        <v>50</v>
      </c>
      <c r="EW1633" s="416">
        <v>2</v>
      </c>
      <c r="EX1633" s="416">
        <v>1</v>
      </c>
      <c r="EY1633" s="416">
        <v>1</v>
      </c>
      <c r="EZ1633" s="416">
        <v>2</v>
      </c>
      <c r="FA1633" s="416">
        <v>1</v>
      </c>
      <c r="FB1633" s="416">
        <v>1</v>
      </c>
      <c r="FC1633" s="416">
        <v>1</v>
      </c>
      <c r="FD1633" s="416">
        <v>0</v>
      </c>
      <c r="FE1633" s="416">
        <v>9</v>
      </c>
      <c r="FF1633" s="416">
        <v>100</v>
      </c>
      <c r="FG1633" s="416">
        <v>0</v>
      </c>
      <c r="FH1633" s="416">
        <v>0</v>
      </c>
      <c r="FI1633" s="416">
        <v>0</v>
      </c>
      <c r="FJ1633" s="416">
        <v>0</v>
      </c>
      <c r="FK1633" s="416">
        <v>0</v>
      </c>
      <c r="FL1633" s="416">
        <v>0</v>
      </c>
      <c r="FM1633" s="416">
        <v>0</v>
      </c>
      <c r="FN1633" s="416">
        <v>0</v>
      </c>
      <c r="FO1633" s="416">
        <v>0</v>
      </c>
      <c r="FP1633" s="416">
        <v>0</v>
      </c>
      <c r="FQ1633" s="416">
        <v>0</v>
      </c>
      <c r="FR1633" s="416">
        <v>0</v>
      </c>
      <c r="FS1633" s="416">
        <v>0</v>
      </c>
      <c r="FT1633" s="416">
        <v>0</v>
      </c>
      <c r="FU1633" s="416">
        <v>0</v>
      </c>
      <c r="FV1633" s="416">
        <v>0</v>
      </c>
      <c r="FW1633" s="416">
        <v>0</v>
      </c>
      <c r="FX1633" s="416">
        <v>0</v>
      </c>
      <c r="FY1633" s="416">
        <v>0</v>
      </c>
      <c r="FZ1633" s="416">
        <v>148</v>
      </c>
      <c r="GA1633" s="416">
        <v>94</v>
      </c>
      <c r="GB1633" s="416">
        <v>97</v>
      </c>
      <c r="GC1633" s="416">
        <v>83</v>
      </c>
      <c r="GD1633" s="416">
        <v>42</v>
      </c>
      <c r="GE1633" s="416">
        <v>26</v>
      </c>
      <c r="GF1633" s="416">
        <v>14</v>
      </c>
      <c r="GG1633" s="416">
        <v>4</v>
      </c>
      <c r="GH1633" s="416">
        <v>508</v>
      </c>
    </row>
    <row r="1634" spans="1:190" x14ac:dyDescent="0.2">
      <c r="A1634" s="150" t="s">
        <v>669</v>
      </c>
      <c r="B1634" s="151" t="s">
        <v>282</v>
      </c>
      <c r="C1634" s="152" t="s">
        <v>278</v>
      </c>
      <c r="D1634" s="404" t="s">
        <v>668</v>
      </c>
      <c r="E1634" s="416">
        <v>0</v>
      </c>
      <c r="F1634" s="416">
        <v>1426</v>
      </c>
      <c r="G1634" s="416">
        <v>584</v>
      </c>
      <c r="H1634" s="416">
        <v>454</v>
      </c>
      <c r="I1634" s="416">
        <v>201</v>
      </c>
      <c r="J1634" s="416">
        <v>122</v>
      </c>
      <c r="K1634" s="416">
        <v>58</v>
      </c>
      <c r="L1634" s="416">
        <v>46</v>
      </c>
      <c r="M1634" s="416">
        <v>6</v>
      </c>
      <c r="N1634" s="416">
        <v>2897</v>
      </c>
      <c r="O1634" s="416">
        <v>10</v>
      </c>
      <c r="P1634" s="416">
        <v>0</v>
      </c>
      <c r="Q1634" s="416">
        <v>0</v>
      </c>
      <c r="R1634" s="416">
        <v>0</v>
      </c>
      <c r="S1634" s="416">
        <v>0</v>
      </c>
      <c r="T1634" s="416">
        <v>0</v>
      </c>
      <c r="U1634" s="416">
        <v>0</v>
      </c>
      <c r="V1634" s="416">
        <v>0</v>
      </c>
      <c r="W1634" s="416">
        <v>0</v>
      </c>
      <c r="X1634" s="416">
        <v>0</v>
      </c>
      <c r="Y1634" s="416">
        <v>25</v>
      </c>
      <c r="Z1634" s="416">
        <v>0</v>
      </c>
      <c r="AA1634" s="416">
        <v>0</v>
      </c>
      <c r="AB1634" s="416">
        <v>0</v>
      </c>
      <c r="AC1634" s="416">
        <v>0</v>
      </c>
      <c r="AD1634" s="416">
        <v>0</v>
      </c>
      <c r="AE1634" s="416">
        <v>0</v>
      </c>
      <c r="AF1634" s="416">
        <v>0</v>
      </c>
      <c r="AG1634" s="416">
        <v>0</v>
      </c>
      <c r="AH1634" s="416">
        <v>0</v>
      </c>
      <c r="AI1634" s="416">
        <v>50</v>
      </c>
      <c r="AJ1634" s="416">
        <v>109</v>
      </c>
      <c r="AK1634" s="416">
        <v>89</v>
      </c>
      <c r="AL1634" s="416">
        <v>95</v>
      </c>
      <c r="AM1634" s="416">
        <v>45</v>
      </c>
      <c r="AN1634" s="416">
        <v>17</v>
      </c>
      <c r="AO1634" s="416">
        <v>9</v>
      </c>
      <c r="AP1634" s="416">
        <v>6</v>
      </c>
      <c r="AQ1634" s="416">
        <v>4</v>
      </c>
      <c r="AR1634" s="416">
        <v>374</v>
      </c>
      <c r="AS1634" s="416">
        <v>100</v>
      </c>
      <c r="AT1634" s="416">
        <v>144</v>
      </c>
      <c r="AU1634" s="416">
        <v>38</v>
      </c>
      <c r="AV1634" s="416">
        <v>12</v>
      </c>
      <c r="AW1634" s="416">
        <v>7</v>
      </c>
      <c r="AX1634" s="416">
        <v>4</v>
      </c>
      <c r="AY1634" s="416">
        <v>1</v>
      </c>
      <c r="AZ1634" s="416">
        <v>2</v>
      </c>
      <c r="BA1634" s="416">
        <v>0</v>
      </c>
      <c r="BB1634" s="416">
        <v>208</v>
      </c>
      <c r="BC1634" s="416">
        <v>0</v>
      </c>
      <c r="BD1634" s="416">
        <v>0</v>
      </c>
      <c r="BE1634" s="416">
        <v>0</v>
      </c>
      <c r="BF1634" s="416">
        <v>0</v>
      </c>
      <c r="BG1634" s="416">
        <v>0</v>
      </c>
      <c r="BH1634" s="416">
        <v>0</v>
      </c>
      <c r="BI1634" s="416">
        <v>0</v>
      </c>
      <c r="BJ1634" s="416">
        <v>0</v>
      </c>
      <c r="BK1634" s="416">
        <v>0</v>
      </c>
      <c r="BL1634" s="416">
        <v>0</v>
      </c>
      <c r="BM1634" s="416">
        <v>253</v>
      </c>
      <c r="BN1634" s="416">
        <v>127</v>
      </c>
      <c r="BO1634" s="416">
        <v>107</v>
      </c>
      <c r="BP1634" s="416">
        <v>52</v>
      </c>
      <c r="BQ1634" s="416">
        <v>21</v>
      </c>
      <c r="BR1634" s="416">
        <v>10</v>
      </c>
      <c r="BS1634" s="416">
        <v>8</v>
      </c>
      <c r="BT1634" s="416">
        <v>4</v>
      </c>
      <c r="BU1634" s="416">
        <v>582</v>
      </c>
      <c r="BV1634" s="416">
        <v>1679</v>
      </c>
      <c r="BW1634" s="416">
        <v>711</v>
      </c>
      <c r="BX1634" s="416">
        <v>561</v>
      </c>
      <c r="BY1634" s="416">
        <v>253</v>
      </c>
      <c r="BZ1634" s="416">
        <v>143</v>
      </c>
      <c r="CA1634" s="416">
        <v>68</v>
      </c>
      <c r="CB1634" s="416">
        <v>54</v>
      </c>
      <c r="CC1634" s="416">
        <v>10</v>
      </c>
      <c r="CD1634" s="416">
        <v>3479</v>
      </c>
      <c r="CE1634" s="416">
        <v>10</v>
      </c>
      <c r="CF1634" s="416">
        <v>0</v>
      </c>
      <c r="CG1634" s="416">
        <v>0</v>
      </c>
      <c r="CH1634" s="416">
        <v>0</v>
      </c>
      <c r="CI1634" s="416">
        <v>0</v>
      </c>
      <c r="CJ1634" s="416">
        <v>0</v>
      </c>
      <c r="CK1634" s="416">
        <v>0</v>
      </c>
      <c r="CL1634" s="416">
        <v>0</v>
      </c>
      <c r="CM1634" s="416">
        <v>0</v>
      </c>
      <c r="CN1634" s="416">
        <v>0</v>
      </c>
      <c r="CO1634" s="416">
        <v>25</v>
      </c>
      <c r="CP1634" s="416">
        <v>0</v>
      </c>
      <c r="CQ1634" s="416">
        <v>0</v>
      </c>
      <c r="CR1634" s="416">
        <v>0</v>
      </c>
      <c r="CS1634" s="416">
        <v>0</v>
      </c>
      <c r="CT1634" s="416">
        <v>0</v>
      </c>
      <c r="CU1634" s="416">
        <v>0</v>
      </c>
      <c r="CV1634" s="416">
        <v>0</v>
      </c>
      <c r="CW1634" s="416">
        <v>0</v>
      </c>
      <c r="CX1634" s="416">
        <v>0</v>
      </c>
      <c r="CY1634" s="416">
        <v>50</v>
      </c>
      <c r="CZ1634" s="416">
        <v>316</v>
      </c>
      <c r="DA1634" s="416">
        <v>113</v>
      </c>
      <c r="DB1634" s="416">
        <v>60</v>
      </c>
      <c r="DC1634" s="416">
        <v>29</v>
      </c>
      <c r="DD1634" s="416">
        <v>21</v>
      </c>
      <c r="DE1634" s="416">
        <v>10</v>
      </c>
      <c r="DF1634" s="416">
        <v>7</v>
      </c>
      <c r="DG1634" s="416">
        <v>1</v>
      </c>
      <c r="DH1634" s="416">
        <v>557</v>
      </c>
      <c r="DI1634" s="416">
        <v>0</v>
      </c>
      <c r="DJ1634" s="416">
        <v>0</v>
      </c>
      <c r="DK1634" s="416">
        <v>0</v>
      </c>
      <c r="DL1634" s="416">
        <v>0</v>
      </c>
      <c r="DM1634" s="416">
        <v>0</v>
      </c>
      <c r="DN1634" s="416">
        <v>0</v>
      </c>
      <c r="DO1634" s="416">
        <v>0</v>
      </c>
      <c r="DP1634" s="416">
        <v>0</v>
      </c>
      <c r="DQ1634" s="416">
        <v>0</v>
      </c>
      <c r="DR1634" s="416">
        <v>0</v>
      </c>
      <c r="DS1634" s="416">
        <v>316</v>
      </c>
      <c r="DT1634" s="416">
        <v>113</v>
      </c>
      <c r="DU1634" s="416">
        <v>60</v>
      </c>
      <c r="DV1634" s="416">
        <v>29</v>
      </c>
      <c r="DW1634" s="416">
        <v>21</v>
      </c>
      <c r="DX1634" s="416">
        <v>10</v>
      </c>
      <c r="DY1634" s="416">
        <v>7</v>
      </c>
      <c r="DZ1634" s="416">
        <v>1</v>
      </c>
      <c r="EA1634" s="416">
        <v>557</v>
      </c>
      <c r="EB1634" s="416">
        <v>0</v>
      </c>
      <c r="EC1634" s="416">
        <v>100</v>
      </c>
      <c r="ED1634" s="416">
        <v>55</v>
      </c>
      <c r="EE1634" s="416">
        <v>82</v>
      </c>
      <c r="EF1634" s="416">
        <v>46</v>
      </c>
      <c r="EG1634" s="416">
        <v>31</v>
      </c>
      <c r="EH1634" s="416">
        <v>16</v>
      </c>
      <c r="EI1634" s="416">
        <v>17</v>
      </c>
      <c r="EJ1634" s="416">
        <v>4</v>
      </c>
      <c r="EK1634" s="416">
        <v>351</v>
      </c>
      <c r="EL1634" s="416">
        <v>10</v>
      </c>
      <c r="EM1634" s="416">
        <v>0</v>
      </c>
      <c r="EN1634" s="416">
        <v>0</v>
      </c>
      <c r="EO1634" s="416">
        <v>0</v>
      </c>
      <c r="EP1634" s="416">
        <v>0</v>
      </c>
      <c r="EQ1634" s="416">
        <v>0</v>
      </c>
      <c r="ER1634" s="416">
        <v>0</v>
      </c>
      <c r="ES1634" s="416">
        <v>0</v>
      </c>
      <c r="ET1634" s="416">
        <v>0</v>
      </c>
      <c r="EU1634" s="416">
        <v>0</v>
      </c>
      <c r="EV1634" s="416">
        <v>50</v>
      </c>
      <c r="EW1634" s="416">
        <v>2</v>
      </c>
      <c r="EX1634" s="416">
        <v>4</v>
      </c>
      <c r="EY1634" s="416">
        <v>4</v>
      </c>
      <c r="EZ1634" s="416">
        <v>1</v>
      </c>
      <c r="FA1634" s="416">
        <v>1</v>
      </c>
      <c r="FB1634" s="416">
        <v>0</v>
      </c>
      <c r="FC1634" s="416">
        <v>0</v>
      </c>
      <c r="FD1634" s="416">
        <v>0</v>
      </c>
      <c r="FE1634" s="416">
        <v>12</v>
      </c>
      <c r="FF1634" s="416">
        <v>100</v>
      </c>
      <c r="FG1634" s="416">
        <v>0</v>
      </c>
      <c r="FH1634" s="416">
        <v>0</v>
      </c>
      <c r="FI1634" s="416">
        <v>0</v>
      </c>
      <c r="FJ1634" s="416">
        <v>0</v>
      </c>
      <c r="FK1634" s="416">
        <v>0</v>
      </c>
      <c r="FL1634" s="416">
        <v>0</v>
      </c>
      <c r="FM1634" s="416">
        <v>0</v>
      </c>
      <c r="FN1634" s="416">
        <v>0</v>
      </c>
      <c r="FO1634" s="416">
        <v>0</v>
      </c>
      <c r="FP1634" s="416">
        <v>0</v>
      </c>
      <c r="FQ1634" s="416">
        <v>0</v>
      </c>
      <c r="FR1634" s="416">
        <v>0</v>
      </c>
      <c r="FS1634" s="416">
        <v>0</v>
      </c>
      <c r="FT1634" s="416">
        <v>0</v>
      </c>
      <c r="FU1634" s="416">
        <v>0</v>
      </c>
      <c r="FV1634" s="416">
        <v>0</v>
      </c>
      <c r="FW1634" s="416">
        <v>0</v>
      </c>
      <c r="FX1634" s="416">
        <v>0</v>
      </c>
      <c r="FY1634" s="416">
        <v>0</v>
      </c>
      <c r="FZ1634" s="416">
        <v>102</v>
      </c>
      <c r="GA1634" s="416">
        <v>59</v>
      </c>
      <c r="GB1634" s="416">
        <v>86</v>
      </c>
      <c r="GC1634" s="416">
        <v>47</v>
      </c>
      <c r="GD1634" s="416">
        <v>32</v>
      </c>
      <c r="GE1634" s="416">
        <v>16</v>
      </c>
      <c r="GF1634" s="416">
        <v>17</v>
      </c>
      <c r="GG1634" s="416">
        <v>4</v>
      </c>
      <c r="GH1634" s="416">
        <v>363</v>
      </c>
    </row>
    <row r="1635" spans="1:190" x14ac:dyDescent="0.2">
      <c r="A1635" s="150" t="s">
        <v>671</v>
      </c>
      <c r="B1635" s="151" t="s">
        <v>276</v>
      </c>
      <c r="C1635" s="152" t="s">
        <v>283</v>
      </c>
      <c r="D1635" s="404" t="s">
        <v>670</v>
      </c>
      <c r="E1635" s="416">
        <v>0</v>
      </c>
      <c r="F1635" s="416">
        <v>54</v>
      </c>
      <c r="G1635" s="416">
        <v>34</v>
      </c>
      <c r="H1635" s="416">
        <v>32</v>
      </c>
      <c r="I1635" s="416">
        <v>20</v>
      </c>
      <c r="J1635" s="416">
        <v>18</v>
      </c>
      <c r="K1635" s="416">
        <v>12</v>
      </c>
      <c r="L1635" s="416">
        <v>3</v>
      </c>
      <c r="M1635" s="416">
        <v>1</v>
      </c>
      <c r="N1635" s="416">
        <v>174</v>
      </c>
      <c r="O1635" s="416">
        <v>10</v>
      </c>
      <c r="P1635" s="416">
        <v>0</v>
      </c>
      <c r="Q1635" s="416">
        <v>0</v>
      </c>
      <c r="R1635" s="416">
        <v>0</v>
      </c>
      <c r="S1635" s="416">
        <v>0</v>
      </c>
      <c r="T1635" s="416">
        <v>0</v>
      </c>
      <c r="U1635" s="416">
        <v>0</v>
      </c>
      <c r="V1635" s="416">
        <v>0</v>
      </c>
      <c r="W1635" s="416">
        <v>0</v>
      </c>
      <c r="X1635" s="416">
        <v>0</v>
      </c>
      <c r="Y1635" s="416">
        <v>25</v>
      </c>
      <c r="Z1635" s="416">
        <v>0</v>
      </c>
      <c r="AA1635" s="416">
        <v>0</v>
      </c>
      <c r="AB1635" s="416">
        <v>0</v>
      </c>
      <c r="AC1635" s="416">
        <v>0</v>
      </c>
      <c r="AD1635" s="416">
        <v>0</v>
      </c>
      <c r="AE1635" s="416">
        <v>0</v>
      </c>
      <c r="AF1635" s="416">
        <v>0</v>
      </c>
      <c r="AG1635" s="416">
        <v>0</v>
      </c>
      <c r="AH1635" s="416">
        <v>0</v>
      </c>
      <c r="AI1635" s="416">
        <v>50</v>
      </c>
      <c r="AJ1635" s="416">
        <v>11</v>
      </c>
      <c r="AK1635" s="416">
        <v>0</v>
      </c>
      <c r="AL1635" s="416">
        <v>0</v>
      </c>
      <c r="AM1635" s="416">
        <v>0</v>
      </c>
      <c r="AN1635" s="416">
        <v>0</v>
      </c>
      <c r="AO1635" s="416">
        <v>0</v>
      </c>
      <c r="AP1635" s="416">
        <v>0</v>
      </c>
      <c r="AQ1635" s="416">
        <v>0</v>
      </c>
      <c r="AR1635" s="416">
        <v>11</v>
      </c>
      <c r="AS1635" s="416">
        <v>100</v>
      </c>
      <c r="AT1635" s="416">
        <v>36</v>
      </c>
      <c r="AU1635" s="416">
        <v>13</v>
      </c>
      <c r="AV1635" s="416">
        <v>17</v>
      </c>
      <c r="AW1635" s="416">
        <v>5</v>
      </c>
      <c r="AX1635" s="416">
        <v>2</v>
      </c>
      <c r="AY1635" s="416">
        <v>1</v>
      </c>
      <c r="AZ1635" s="416">
        <v>0</v>
      </c>
      <c r="BA1635" s="416">
        <v>0</v>
      </c>
      <c r="BB1635" s="416">
        <v>74</v>
      </c>
      <c r="BC1635" s="416">
        <v>20</v>
      </c>
      <c r="BD1635" s="416">
        <v>119</v>
      </c>
      <c r="BE1635" s="416">
        <v>74</v>
      </c>
      <c r="BF1635" s="416">
        <v>60</v>
      </c>
      <c r="BG1635" s="416">
        <v>41</v>
      </c>
      <c r="BH1635" s="416">
        <v>24</v>
      </c>
      <c r="BI1635" s="416">
        <v>10</v>
      </c>
      <c r="BJ1635" s="416">
        <v>6</v>
      </c>
      <c r="BK1635" s="416">
        <v>0</v>
      </c>
      <c r="BL1635" s="416">
        <v>334</v>
      </c>
      <c r="BM1635" s="416">
        <v>166</v>
      </c>
      <c r="BN1635" s="416">
        <v>87</v>
      </c>
      <c r="BO1635" s="416">
        <v>77</v>
      </c>
      <c r="BP1635" s="416">
        <v>46</v>
      </c>
      <c r="BQ1635" s="416">
        <v>26</v>
      </c>
      <c r="BR1635" s="416">
        <v>11</v>
      </c>
      <c r="BS1635" s="416">
        <v>6</v>
      </c>
      <c r="BT1635" s="416">
        <v>0</v>
      </c>
      <c r="BU1635" s="416">
        <v>419</v>
      </c>
      <c r="BV1635" s="416">
        <v>220</v>
      </c>
      <c r="BW1635" s="416">
        <v>121</v>
      </c>
      <c r="BX1635" s="416">
        <v>109</v>
      </c>
      <c r="BY1635" s="416">
        <v>66</v>
      </c>
      <c r="BZ1635" s="416">
        <v>44</v>
      </c>
      <c r="CA1635" s="416">
        <v>23</v>
      </c>
      <c r="CB1635" s="416">
        <v>9</v>
      </c>
      <c r="CC1635" s="416">
        <v>1</v>
      </c>
      <c r="CD1635" s="416">
        <v>593</v>
      </c>
      <c r="CE1635" s="416">
        <v>10</v>
      </c>
      <c r="CF1635" s="416">
        <v>0</v>
      </c>
      <c r="CG1635" s="416">
        <v>0</v>
      </c>
      <c r="CH1635" s="416">
        <v>0</v>
      </c>
      <c r="CI1635" s="416">
        <v>0</v>
      </c>
      <c r="CJ1635" s="416">
        <v>0</v>
      </c>
      <c r="CK1635" s="416">
        <v>0</v>
      </c>
      <c r="CL1635" s="416">
        <v>0</v>
      </c>
      <c r="CM1635" s="416">
        <v>0</v>
      </c>
      <c r="CN1635" s="416">
        <v>0</v>
      </c>
      <c r="CO1635" s="416">
        <v>25</v>
      </c>
      <c r="CP1635" s="416">
        <v>0</v>
      </c>
      <c r="CQ1635" s="416">
        <v>0</v>
      </c>
      <c r="CR1635" s="416">
        <v>0</v>
      </c>
      <c r="CS1635" s="416">
        <v>0</v>
      </c>
      <c r="CT1635" s="416">
        <v>0</v>
      </c>
      <c r="CU1635" s="416">
        <v>0</v>
      </c>
      <c r="CV1635" s="416">
        <v>0</v>
      </c>
      <c r="CW1635" s="416">
        <v>0</v>
      </c>
      <c r="CX1635" s="416">
        <v>0</v>
      </c>
      <c r="CY1635" s="416">
        <v>50</v>
      </c>
      <c r="CZ1635" s="416">
        <v>59</v>
      </c>
      <c r="DA1635" s="416">
        <v>28</v>
      </c>
      <c r="DB1635" s="416">
        <v>14</v>
      </c>
      <c r="DC1635" s="416">
        <v>15</v>
      </c>
      <c r="DD1635" s="416">
        <v>6</v>
      </c>
      <c r="DE1635" s="416">
        <v>11</v>
      </c>
      <c r="DF1635" s="416">
        <v>2</v>
      </c>
      <c r="DG1635" s="416">
        <v>1</v>
      </c>
      <c r="DH1635" s="416">
        <v>136</v>
      </c>
      <c r="DI1635" s="416">
        <v>0</v>
      </c>
      <c r="DJ1635" s="416">
        <v>0</v>
      </c>
      <c r="DK1635" s="416">
        <v>0</v>
      </c>
      <c r="DL1635" s="416">
        <v>0</v>
      </c>
      <c r="DM1635" s="416">
        <v>0</v>
      </c>
      <c r="DN1635" s="416">
        <v>0</v>
      </c>
      <c r="DO1635" s="416">
        <v>0</v>
      </c>
      <c r="DP1635" s="416">
        <v>0</v>
      </c>
      <c r="DQ1635" s="416">
        <v>0</v>
      </c>
      <c r="DR1635" s="416">
        <v>0</v>
      </c>
      <c r="DS1635" s="416">
        <v>59</v>
      </c>
      <c r="DT1635" s="416">
        <v>28</v>
      </c>
      <c r="DU1635" s="416">
        <v>14</v>
      </c>
      <c r="DV1635" s="416">
        <v>15</v>
      </c>
      <c r="DW1635" s="416">
        <v>6</v>
      </c>
      <c r="DX1635" s="416">
        <v>11</v>
      </c>
      <c r="DY1635" s="416">
        <v>2</v>
      </c>
      <c r="DZ1635" s="416">
        <v>1</v>
      </c>
      <c r="EA1635" s="416">
        <v>136</v>
      </c>
      <c r="EB1635" s="416">
        <v>0</v>
      </c>
      <c r="EC1635" s="416">
        <v>41</v>
      </c>
      <c r="ED1635" s="416">
        <v>38</v>
      </c>
      <c r="EE1635" s="416">
        <v>33</v>
      </c>
      <c r="EF1635" s="416">
        <v>16</v>
      </c>
      <c r="EG1635" s="416">
        <v>15</v>
      </c>
      <c r="EH1635" s="416">
        <v>9</v>
      </c>
      <c r="EI1635" s="416">
        <v>6</v>
      </c>
      <c r="EJ1635" s="416">
        <v>1</v>
      </c>
      <c r="EK1635" s="416">
        <v>159</v>
      </c>
      <c r="EL1635" s="416">
        <v>10</v>
      </c>
      <c r="EM1635" s="416">
        <v>0</v>
      </c>
      <c r="EN1635" s="416">
        <v>0</v>
      </c>
      <c r="EO1635" s="416">
        <v>0</v>
      </c>
      <c r="EP1635" s="416">
        <v>0</v>
      </c>
      <c r="EQ1635" s="416">
        <v>0</v>
      </c>
      <c r="ER1635" s="416">
        <v>0</v>
      </c>
      <c r="ES1635" s="416">
        <v>0</v>
      </c>
      <c r="ET1635" s="416">
        <v>0</v>
      </c>
      <c r="EU1635" s="416">
        <v>0</v>
      </c>
      <c r="EV1635" s="416">
        <v>50</v>
      </c>
      <c r="EW1635" s="416">
        <v>0</v>
      </c>
      <c r="EX1635" s="416">
        <v>0</v>
      </c>
      <c r="EY1635" s="416">
        <v>0</v>
      </c>
      <c r="EZ1635" s="416">
        <v>0</v>
      </c>
      <c r="FA1635" s="416">
        <v>0</v>
      </c>
      <c r="FB1635" s="416">
        <v>0</v>
      </c>
      <c r="FC1635" s="416">
        <v>0</v>
      </c>
      <c r="FD1635" s="416">
        <v>0</v>
      </c>
      <c r="FE1635" s="416">
        <v>0</v>
      </c>
      <c r="FF1635" s="416">
        <v>100</v>
      </c>
      <c r="FG1635" s="416">
        <v>0</v>
      </c>
      <c r="FH1635" s="416">
        <v>0</v>
      </c>
      <c r="FI1635" s="416">
        <v>0</v>
      </c>
      <c r="FJ1635" s="416">
        <v>0</v>
      </c>
      <c r="FK1635" s="416">
        <v>0</v>
      </c>
      <c r="FL1635" s="416">
        <v>0</v>
      </c>
      <c r="FM1635" s="416">
        <v>0</v>
      </c>
      <c r="FN1635" s="416">
        <v>0</v>
      </c>
      <c r="FO1635" s="416">
        <v>0</v>
      </c>
      <c r="FP1635" s="416">
        <v>0</v>
      </c>
      <c r="FQ1635" s="416">
        <v>0</v>
      </c>
      <c r="FR1635" s="416">
        <v>0</v>
      </c>
      <c r="FS1635" s="416">
        <v>0</v>
      </c>
      <c r="FT1635" s="416">
        <v>0</v>
      </c>
      <c r="FU1635" s="416">
        <v>0</v>
      </c>
      <c r="FV1635" s="416">
        <v>0</v>
      </c>
      <c r="FW1635" s="416">
        <v>0</v>
      </c>
      <c r="FX1635" s="416">
        <v>0</v>
      </c>
      <c r="FY1635" s="416">
        <v>0</v>
      </c>
      <c r="FZ1635" s="416">
        <v>41</v>
      </c>
      <c r="GA1635" s="416">
        <v>38</v>
      </c>
      <c r="GB1635" s="416">
        <v>33</v>
      </c>
      <c r="GC1635" s="416">
        <v>16</v>
      </c>
      <c r="GD1635" s="416">
        <v>15</v>
      </c>
      <c r="GE1635" s="416">
        <v>9</v>
      </c>
      <c r="GF1635" s="416">
        <v>6</v>
      </c>
      <c r="GG1635" s="416">
        <v>1</v>
      </c>
      <c r="GH1635" s="416">
        <v>159</v>
      </c>
    </row>
    <row r="1636" spans="1:190" x14ac:dyDescent="0.2">
      <c r="A1636" s="150" t="s">
        <v>673</v>
      </c>
      <c r="B1636" s="151" t="s">
        <v>276</v>
      </c>
      <c r="C1636" s="152" t="s">
        <v>277</v>
      </c>
      <c r="D1636" s="404" t="s">
        <v>672</v>
      </c>
      <c r="E1636" s="416">
        <v>0</v>
      </c>
      <c r="F1636" s="416">
        <v>20</v>
      </c>
      <c r="G1636" s="416">
        <v>37</v>
      </c>
      <c r="H1636" s="416">
        <v>67</v>
      </c>
      <c r="I1636" s="416">
        <v>91</v>
      </c>
      <c r="J1636" s="416">
        <v>43</v>
      </c>
      <c r="K1636" s="416">
        <v>45</v>
      </c>
      <c r="L1636" s="416">
        <v>45</v>
      </c>
      <c r="M1636" s="416">
        <v>14</v>
      </c>
      <c r="N1636" s="416">
        <v>362</v>
      </c>
      <c r="O1636" s="416">
        <v>10</v>
      </c>
      <c r="P1636" s="416">
        <v>0</v>
      </c>
      <c r="Q1636" s="416">
        <v>0</v>
      </c>
      <c r="R1636" s="416">
        <v>0</v>
      </c>
      <c r="S1636" s="416">
        <v>0</v>
      </c>
      <c r="T1636" s="416">
        <v>0</v>
      </c>
      <c r="U1636" s="416">
        <v>0</v>
      </c>
      <c r="V1636" s="416">
        <v>0</v>
      </c>
      <c r="W1636" s="416">
        <v>0</v>
      </c>
      <c r="X1636" s="416">
        <v>0</v>
      </c>
      <c r="Y1636" s="416">
        <v>25</v>
      </c>
      <c r="Z1636" s="416">
        <v>0</v>
      </c>
      <c r="AA1636" s="416">
        <v>0</v>
      </c>
      <c r="AB1636" s="416">
        <v>0</v>
      </c>
      <c r="AC1636" s="416">
        <v>0</v>
      </c>
      <c r="AD1636" s="416">
        <v>0</v>
      </c>
      <c r="AE1636" s="416">
        <v>0</v>
      </c>
      <c r="AF1636" s="416">
        <v>0</v>
      </c>
      <c r="AG1636" s="416">
        <v>0</v>
      </c>
      <c r="AH1636" s="416">
        <v>0</v>
      </c>
      <c r="AI1636" s="416">
        <v>50</v>
      </c>
      <c r="AJ1636" s="416">
        <v>2</v>
      </c>
      <c r="AK1636" s="416">
        <v>1</v>
      </c>
      <c r="AL1636" s="416">
        <v>4</v>
      </c>
      <c r="AM1636" s="416">
        <v>4</v>
      </c>
      <c r="AN1636" s="416">
        <v>6</v>
      </c>
      <c r="AO1636" s="416">
        <v>4</v>
      </c>
      <c r="AP1636" s="416">
        <v>8</v>
      </c>
      <c r="AQ1636" s="416">
        <v>1</v>
      </c>
      <c r="AR1636" s="416">
        <v>30</v>
      </c>
      <c r="AS1636" s="416">
        <v>100</v>
      </c>
      <c r="AT1636" s="416">
        <v>17</v>
      </c>
      <c r="AU1636" s="416">
        <v>48</v>
      </c>
      <c r="AV1636" s="416">
        <v>80</v>
      </c>
      <c r="AW1636" s="416">
        <v>92</v>
      </c>
      <c r="AX1636" s="416">
        <v>53</v>
      </c>
      <c r="AY1636" s="416">
        <v>37</v>
      </c>
      <c r="AZ1636" s="416">
        <v>60</v>
      </c>
      <c r="BA1636" s="416">
        <v>12</v>
      </c>
      <c r="BB1636" s="416">
        <v>399</v>
      </c>
      <c r="BC1636" s="416">
        <v>0</v>
      </c>
      <c r="BD1636" s="416">
        <v>0</v>
      </c>
      <c r="BE1636" s="416">
        <v>0</v>
      </c>
      <c r="BF1636" s="416">
        <v>0</v>
      </c>
      <c r="BG1636" s="416">
        <v>0</v>
      </c>
      <c r="BH1636" s="416">
        <v>0</v>
      </c>
      <c r="BI1636" s="416">
        <v>0</v>
      </c>
      <c r="BJ1636" s="416">
        <v>0</v>
      </c>
      <c r="BK1636" s="416">
        <v>0</v>
      </c>
      <c r="BL1636" s="416">
        <v>0</v>
      </c>
      <c r="BM1636" s="416">
        <v>19</v>
      </c>
      <c r="BN1636" s="416">
        <v>49</v>
      </c>
      <c r="BO1636" s="416">
        <v>84</v>
      </c>
      <c r="BP1636" s="416">
        <v>96</v>
      </c>
      <c r="BQ1636" s="416">
        <v>59</v>
      </c>
      <c r="BR1636" s="416">
        <v>41</v>
      </c>
      <c r="BS1636" s="416">
        <v>68</v>
      </c>
      <c r="BT1636" s="416">
        <v>13</v>
      </c>
      <c r="BU1636" s="416">
        <v>429</v>
      </c>
      <c r="BV1636" s="416">
        <v>39</v>
      </c>
      <c r="BW1636" s="416">
        <v>86</v>
      </c>
      <c r="BX1636" s="416">
        <v>151</v>
      </c>
      <c r="BY1636" s="416">
        <v>187</v>
      </c>
      <c r="BZ1636" s="416">
        <v>102</v>
      </c>
      <c r="CA1636" s="416">
        <v>86</v>
      </c>
      <c r="CB1636" s="416">
        <v>113</v>
      </c>
      <c r="CC1636" s="416">
        <v>27</v>
      </c>
      <c r="CD1636" s="416">
        <v>791</v>
      </c>
      <c r="CE1636" s="416">
        <v>10</v>
      </c>
      <c r="CF1636" s="416">
        <v>0</v>
      </c>
      <c r="CG1636" s="416">
        <v>0</v>
      </c>
      <c r="CH1636" s="416">
        <v>0</v>
      </c>
      <c r="CI1636" s="416">
        <v>0</v>
      </c>
      <c r="CJ1636" s="416">
        <v>0</v>
      </c>
      <c r="CK1636" s="416">
        <v>0</v>
      </c>
      <c r="CL1636" s="416">
        <v>0</v>
      </c>
      <c r="CM1636" s="416">
        <v>0</v>
      </c>
      <c r="CN1636" s="416">
        <v>0</v>
      </c>
      <c r="CO1636" s="416">
        <v>25</v>
      </c>
      <c r="CP1636" s="416">
        <v>0</v>
      </c>
      <c r="CQ1636" s="416">
        <v>0</v>
      </c>
      <c r="CR1636" s="416">
        <v>0</v>
      </c>
      <c r="CS1636" s="416">
        <v>0</v>
      </c>
      <c r="CT1636" s="416">
        <v>0</v>
      </c>
      <c r="CU1636" s="416">
        <v>0</v>
      </c>
      <c r="CV1636" s="416">
        <v>0</v>
      </c>
      <c r="CW1636" s="416">
        <v>0</v>
      </c>
      <c r="CX1636" s="416">
        <v>0</v>
      </c>
      <c r="CY1636" s="416">
        <v>50</v>
      </c>
      <c r="CZ1636" s="416">
        <v>6</v>
      </c>
      <c r="DA1636" s="416">
        <v>7</v>
      </c>
      <c r="DB1636" s="416">
        <v>18</v>
      </c>
      <c r="DC1636" s="416">
        <v>21</v>
      </c>
      <c r="DD1636" s="416">
        <v>9</v>
      </c>
      <c r="DE1636" s="416">
        <v>6</v>
      </c>
      <c r="DF1636" s="416">
        <v>15</v>
      </c>
      <c r="DG1636" s="416">
        <v>2</v>
      </c>
      <c r="DH1636" s="416">
        <v>84</v>
      </c>
      <c r="DI1636" s="416">
        <v>0</v>
      </c>
      <c r="DJ1636" s="416">
        <v>0</v>
      </c>
      <c r="DK1636" s="416">
        <v>0</v>
      </c>
      <c r="DL1636" s="416">
        <v>0</v>
      </c>
      <c r="DM1636" s="416">
        <v>0</v>
      </c>
      <c r="DN1636" s="416">
        <v>0</v>
      </c>
      <c r="DO1636" s="416">
        <v>0</v>
      </c>
      <c r="DP1636" s="416">
        <v>0</v>
      </c>
      <c r="DQ1636" s="416">
        <v>0</v>
      </c>
      <c r="DR1636" s="416">
        <v>0</v>
      </c>
      <c r="DS1636" s="416">
        <v>6</v>
      </c>
      <c r="DT1636" s="416">
        <v>7</v>
      </c>
      <c r="DU1636" s="416">
        <v>18</v>
      </c>
      <c r="DV1636" s="416">
        <v>21</v>
      </c>
      <c r="DW1636" s="416">
        <v>9</v>
      </c>
      <c r="DX1636" s="416">
        <v>6</v>
      </c>
      <c r="DY1636" s="416">
        <v>15</v>
      </c>
      <c r="DZ1636" s="416">
        <v>2</v>
      </c>
      <c r="EA1636" s="416">
        <v>84</v>
      </c>
      <c r="EB1636" s="416">
        <v>0</v>
      </c>
      <c r="EC1636" s="416">
        <v>37</v>
      </c>
      <c r="ED1636" s="416">
        <v>17</v>
      </c>
      <c r="EE1636" s="416">
        <v>53</v>
      </c>
      <c r="EF1636" s="416">
        <v>60</v>
      </c>
      <c r="EG1636" s="416">
        <v>35</v>
      </c>
      <c r="EH1636" s="416">
        <v>32</v>
      </c>
      <c r="EI1636" s="416">
        <v>43</v>
      </c>
      <c r="EJ1636" s="416">
        <v>11</v>
      </c>
      <c r="EK1636" s="416">
        <v>288</v>
      </c>
      <c r="EL1636" s="416">
        <v>10</v>
      </c>
      <c r="EM1636" s="416">
        <v>0</v>
      </c>
      <c r="EN1636" s="416">
        <v>0</v>
      </c>
      <c r="EO1636" s="416">
        <v>0</v>
      </c>
      <c r="EP1636" s="416">
        <v>0</v>
      </c>
      <c r="EQ1636" s="416">
        <v>0</v>
      </c>
      <c r="ER1636" s="416">
        <v>0</v>
      </c>
      <c r="ES1636" s="416">
        <v>0</v>
      </c>
      <c r="ET1636" s="416">
        <v>0</v>
      </c>
      <c r="EU1636" s="416">
        <v>0</v>
      </c>
      <c r="EV1636" s="416">
        <v>50</v>
      </c>
      <c r="EW1636" s="416">
        <v>0</v>
      </c>
      <c r="EX1636" s="416">
        <v>0</v>
      </c>
      <c r="EY1636" s="416">
        <v>4</v>
      </c>
      <c r="EZ1636" s="416">
        <v>0</v>
      </c>
      <c r="FA1636" s="416">
        <v>1</v>
      </c>
      <c r="FB1636" s="416">
        <v>0</v>
      </c>
      <c r="FC1636" s="416">
        <v>0</v>
      </c>
      <c r="FD1636" s="416">
        <v>0</v>
      </c>
      <c r="FE1636" s="416">
        <v>5</v>
      </c>
      <c r="FF1636" s="416">
        <v>100</v>
      </c>
      <c r="FG1636" s="416">
        <v>0</v>
      </c>
      <c r="FH1636" s="416">
        <v>0</v>
      </c>
      <c r="FI1636" s="416">
        <v>0</v>
      </c>
      <c r="FJ1636" s="416">
        <v>0</v>
      </c>
      <c r="FK1636" s="416">
        <v>0</v>
      </c>
      <c r="FL1636" s="416">
        <v>0</v>
      </c>
      <c r="FM1636" s="416">
        <v>0</v>
      </c>
      <c r="FN1636" s="416">
        <v>0</v>
      </c>
      <c r="FO1636" s="416">
        <v>0</v>
      </c>
      <c r="FP1636" s="416">
        <v>0</v>
      </c>
      <c r="FQ1636" s="416">
        <v>0</v>
      </c>
      <c r="FR1636" s="416">
        <v>0</v>
      </c>
      <c r="FS1636" s="416">
        <v>0</v>
      </c>
      <c r="FT1636" s="416">
        <v>0</v>
      </c>
      <c r="FU1636" s="416">
        <v>0</v>
      </c>
      <c r="FV1636" s="416">
        <v>0</v>
      </c>
      <c r="FW1636" s="416">
        <v>0</v>
      </c>
      <c r="FX1636" s="416">
        <v>0</v>
      </c>
      <c r="FY1636" s="416">
        <v>0</v>
      </c>
      <c r="FZ1636" s="416">
        <v>37</v>
      </c>
      <c r="GA1636" s="416">
        <v>17</v>
      </c>
      <c r="GB1636" s="416">
        <v>57</v>
      </c>
      <c r="GC1636" s="416">
        <v>60</v>
      </c>
      <c r="GD1636" s="416">
        <v>36</v>
      </c>
      <c r="GE1636" s="416">
        <v>32</v>
      </c>
      <c r="GF1636" s="416">
        <v>43</v>
      </c>
      <c r="GG1636" s="416">
        <v>11</v>
      </c>
      <c r="GH1636" s="416">
        <v>293</v>
      </c>
    </row>
    <row r="1637" spans="1:190" x14ac:dyDescent="0.2">
      <c r="A1637" s="150" t="s">
        <v>675</v>
      </c>
      <c r="B1637" s="151" t="s">
        <v>282</v>
      </c>
      <c r="C1637" s="152" t="s">
        <v>283</v>
      </c>
      <c r="D1637" s="404" t="s">
        <v>674</v>
      </c>
      <c r="E1637" s="416">
        <v>0</v>
      </c>
      <c r="F1637" s="416">
        <v>2827</v>
      </c>
      <c r="G1637" s="416">
        <v>519</v>
      </c>
      <c r="H1637" s="416">
        <v>290</v>
      </c>
      <c r="I1637" s="416">
        <v>102</v>
      </c>
      <c r="J1637" s="416">
        <v>52</v>
      </c>
      <c r="K1637" s="416">
        <v>23</v>
      </c>
      <c r="L1637" s="416">
        <v>21</v>
      </c>
      <c r="M1637" s="416">
        <v>1</v>
      </c>
      <c r="N1637" s="416">
        <v>3835</v>
      </c>
      <c r="O1637" s="416">
        <v>10</v>
      </c>
      <c r="P1637" s="416">
        <v>0</v>
      </c>
      <c r="Q1637" s="416">
        <v>0</v>
      </c>
      <c r="R1637" s="416">
        <v>0</v>
      </c>
      <c r="S1637" s="416">
        <v>0</v>
      </c>
      <c r="T1637" s="416">
        <v>0</v>
      </c>
      <c r="U1637" s="416">
        <v>0</v>
      </c>
      <c r="V1637" s="416">
        <v>0</v>
      </c>
      <c r="W1637" s="416">
        <v>0</v>
      </c>
      <c r="X1637" s="416">
        <v>0</v>
      </c>
      <c r="Y1637" s="416">
        <v>25</v>
      </c>
      <c r="Z1637" s="416">
        <v>0</v>
      </c>
      <c r="AA1637" s="416">
        <v>0</v>
      </c>
      <c r="AB1637" s="416">
        <v>0</v>
      </c>
      <c r="AC1637" s="416">
        <v>0</v>
      </c>
      <c r="AD1637" s="416">
        <v>0</v>
      </c>
      <c r="AE1637" s="416">
        <v>0</v>
      </c>
      <c r="AF1637" s="416">
        <v>0</v>
      </c>
      <c r="AG1637" s="416">
        <v>0</v>
      </c>
      <c r="AH1637" s="416">
        <v>0</v>
      </c>
      <c r="AI1637" s="416">
        <v>50</v>
      </c>
      <c r="AJ1637" s="416">
        <v>0</v>
      </c>
      <c r="AK1637" s="416">
        <v>0</v>
      </c>
      <c r="AL1637" s="416">
        <v>0</v>
      </c>
      <c r="AM1637" s="416">
        <v>0</v>
      </c>
      <c r="AN1637" s="416">
        <v>0</v>
      </c>
      <c r="AO1637" s="416">
        <v>0</v>
      </c>
      <c r="AP1637" s="416">
        <v>0</v>
      </c>
      <c r="AQ1637" s="416">
        <v>0</v>
      </c>
      <c r="AR1637" s="416">
        <v>0</v>
      </c>
      <c r="AS1637" s="416">
        <v>100</v>
      </c>
      <c r="AT1637" s="416">
        <v>0</v>
      </c>
      <c r="AU1637" s="416">
        <v>0</v>
      </c>
      <c r="AV1637" s="416">
        <v>0</v>
      </c>
      <c r="AW1637" s="416">
        <v>0</v>
      </c>
      <c r="AX1637" s="416">
        <v>0</v>
      </c>
      <c r="AY1637" s="416">
        <v>0</v>
      </c>
      <c r="AZ1637" s="416">
        <v>0</v>
      </c>
      <c r="BA1637" s="416">
        <v>0</v>
      </c>
      <c r="BB1637" s="416">
        <v>0</v>
      </c>
      <c r="BC1637" s="416">
        <v>0</v>
      </c>
      <c r="BD1637" s="416">
        <v>0</v>
      </c>
      <c r="BE1637" s="416">
        <v>0</v>
      </c>
      <c r="BF1637" s="416">
        <v>0</v>
      </c>
      <c r="BG1637" s="416">
        <v>0</v>
      </c>
      <c r="BH1637" s="416">
        <v>0</v>
      </c>
      <c r="BI1637" s="416">
        <v>0</v>
      </c>
      <c r="BJ1637" s="416">
        <v>0</v>
      </c>
      <c r="BK1637" s="416">
        <v>0</v>
      </c>
      <c r="BL1637" s="416">
        <v>0</v>
      </c>
      <c r="BM1637" s="416">
        <v>0</v>
      </c>
      <c r="BN1637" s="416">
        <v>0</v>
      </c>
      <c r="BO1637" s="416">
        <v>0</v>
      </c>
      <c r="BP1637" s="416">
        <v>0</v>
      </c>
      <c r="BQ1637" s="416">
        <v>0</v>
      </c>
      <c r="BR1637" s="416">
        <v>0</v>
      </c>
      <c r="BS1637" s="416">
        <v>0</v>
      </c>
      <c r="BT1637" s="416">
        <v>0</v>
      </c>
      <c r="BU1637" s="416">
        <v>0</v>
      </c>
      <c r="BV1637" s="416">
        <v>2827</v>
      </c>
      <c r="BW1637" s="416">
        <v>519</v>
      </c>
      <c r="BX1637" s="416">
        <v>290</v>
      </c>
      <c r="BY1637" s="416">
        <v>102</v>
      </c>
      <c r="BZ1637" s="416">
        <v>52</v>
      </c>
      <c r="CA1637" s="416">
        <v>23</v>
      </c>
      <c r="CB1637" s="416">
        <v>21</v>
      </c>
      <c r="CC1637" s="416">
        <v>1</v>
      </c>
      <c r="CD1637" s="416">
        <v>3835</v>
      </c>
      <c r="CE1637" s="416">
        <v>10</v>
      </c>
      <c r="CF1637" s="416">
        <v>0</v>
      </c>
      <c r="CG1637" s="416">
        <v>0</v>
      </c>
      <c r="CH1637" s="416">
        <v>0</v>
      </c>
      <c r="CI1637" s="416">
        <v>0</v>
      </c>
      <c r="CJ1637" s="416">
        <v>0</v>
      </c>
      <c r="CK1637" s="416">
        <v>0</v>
      </c>
      <c r="CL1637" s="416">
        <v>0</v>
      </c>
      <c r="CM1637" s="416">
        <v>0</v>
      </c>
      <c r="CN1637" s="416">
        <v>0</v>
      </c>
      <c r="CO1637" s="416">
        <v>25</v>
      </c>
      <c r="CP1637" s="416">
        <v>0</v>
      </c>
      <c r="CQ1637" s="416">
        <v>0</v>
      </c>
      <c r="CR1637" s="416">
        <v>0</v>
      </c>
      <c r="CS1637" s="416">
        <v>0</v>
      </c>
      <c r="CT1637" s="416">
        <v>0</v>
      </c>
      <c r="CU1637" s="416">
        <v>0</v>
      </c>
      <c r="CV1637" s="416">
        <v>0</v>
      </c>
      <c r="CW1637" s="416">
        <v>0</v>
      </c>
      <c r="CX1637" s="416">
        <v>0</v>
      </c>
      <c r="CY1637" s="416">
        <v>50</v>
      </c>
      <c r="CZ1637" s="416">
        <v>657</v>
      </c>
      <c r="DA1637" s="416">
        <v>95</v>
      </c>
      <c r="DB1637" s="416">
        <v>64</v>
      </c>
      <c r="DC1637" s="416">
        <v>31</v>
      </c>
      <c r="DD1637" s="416">
        <v>18</v>
      </c>
      <c r="DE1637" s="416">
        <v>12</v>
      </c>
      <c r="DF1637" s="416">
        <v>6</v>
      </c>
      <c r="DG1637" s="416">
        <v>3</v>
      </c>
      <c r="DH1637" s="416">
        <v>886</v>
      </c>
      <c r="DI1637" s="416">
        <v>0</v>
      </c>
      <c r="DJ1637" s="416">
        <v>0</v>
      </c>
      <c r="DK1637" s="416">
        <v>0</v>
      </c>
      <c r="DL1637" s="416">
        <v>0</v>
      </c>
      <c r="DM1637" s="416">
        <v>0</v>
      </c>
      <c r="DN1637" s="416">
        <v>0</v>
      </c>
      <c r="DO1637" s="416">
        <v>0</v>
      </c>
      <c r="DP1637" s="416">
        <v>0</v>
      </c>
      <c r="DQ1637" s="416">
        <v>0</v>
      </c>
      <c r="DR1637" s="416">
        <v>0</v>
      </c>
      <c r="DS1637" s="416">
        <v>657</v>
      </c>
      <c r="DT1637" s="416">
        <v>95</v>
      </c>
      <c r="DU1637" s="416">
        <v>64</v>
      </c>
      <c r="DV1637" s="416">
        <v>31</v>
      </c>
      <c r="DW1637" s="416">
        <v>18</v>
      </c>
      <c r="DX1637" s="416">
        <v>12</v>
      </c>
      <c r="DY1637" s="416">
        <v>6</v>
      </c>
      <c r="DZ1637" s="416">
        <v>3</v>
      </c>
      <c r="EA1637" s="416">
        <v>886</v>
      </c>
      <c r="EB1637" s="416">
        <v>0</v>
      </c>
      <c r="EC1637" s="416">
        <v>678</v>
      </c>
      <c r="ED1637" s="416">
        <v>206</v>
      </c>
      <c r="EE1637" s="416">
        <v>148</v>
      </c>
      <c r="EF1637" s="416">
        <v>58</v>
      </c>
      <c r="EG1637" s="416">
        <v>23</v>
      </c>
      <c r="EH1637" s="416">
        <v>13</v>
      </c>
      <c r="EI1637" s="416">
        <v>7</v>
      </c>
      <c r="EJ1637" s="416">
        <v>1</v>
      </c>
      <c r="EK1637" s="416">
        <v>1134</v>
      </c>
      <c r="EL1637" s="416">
        <v>10</v>
      </c>
      <c r="EM1637" s="416">
        <v>0</v>
      </c>
      <c r="EN1637" s="416">
        <v>0</v>
      </c>
      <c r="EO1637" s="416">
        <v>0</v>
      </c>
      <c r="EP1637" s="416">
        <v>0</v>
      </c>
      <c r="EQ1637" s="416">
        <v>0</v>
      </c>
      <c r="ER1637" s="416">
        <v>0</v>
      </c>
      <c r="ES1637" s="416">
        <v>0</v>
      </c>
      <c r="ET1637" s="416">
        <v>0</v>
      </c>
      <c r="EU1637" s="416">
        <v>0</v>
      </c>
      <c r="EV1637" s="416">
        <v>50</v>
      </c>
      <c r="EW1637" s="416">
        <v>10</v>
      </c>
      <c r="EX1637" s="416">
        <v>1</v>
      </c>
      <c r="EY1637" s="416">
        <v>0</v>
      </c>
      <c r="EZ1637" s="416">
        <v>0</v>
      </c>
      <c r="FA1637" s="416">
        <v>3</v>
      </c>
      <c r="FB1637" s="416">
        <v>0</v>
      </c>
      <c r="FC1637" s="416">
        <v>0</v>
      </c>
      <c r="FD1637" s="416">
        <v>0</v>
      </c>
      <c r="FE1637" s="416">
        <v>14</v>
      </c>
      <c r="FF1637" s="416">
        <v>100</v>
      </c>
      <c r="FG1637" s="416">
        <v>0</v>
      </c>
      <c r="FH1637" s="416">
        <v>0</v>
      </c>
      <c r="FI1637" s="416">
        <v>0</v>
      </c>
      <c r="FJ1637" s="416">
        <v>0</v>
      </c>
      <c r="FK1637" s="416">
        <v>0</v>
      </c>
      <c r="FL1637" s="416">
        <v>0</v>
      </c>
      <c r="FM1637" s="416">
        <v>0</v>
      </c>
      <c r="FN1637" s="416">
        <v>0</v>
      </c>
      <c r="FO1637" s="416">
        <v>0</v>
      </c>
      <c r="FP1637" s="416">
        <v>0</v>
      </c>
      <c r="FQ1637" s="416">
        <v>0</v>
      </c>
      <c r="FR1637" s="416">
        <v>0</v>
      </c>
      <c r="FS1637" s="416">
        <v>0</v>
      </c>
      <c r="FT1637" s="416">
        <v>0</v>
      </c>
      <c r="FU1637" s="416">
        <v>0</v>
      </c>
      <c r="FV1637" s="416">
        <v>0</v>
      </c>
      <c r="FW1637" s="416">
        <v>0</v>
      </c>
      <c r="FX1637" s="416">
        <v>0</v>
      </c>
      <c r="FY1637" s="416">
        <v>0</v>
      </c>
      <c r="FZ1637" s="416">
        <v>688</v>
      </c>
      <c r="GA1637" s="416">
        <v>207</v>
      </c>
      <c r="GB1637" s="416">
        <v>148</v>
      </c>
      <c r="GC1637" s="416">
        <v>58</v>
      </c>
      <c r="GD1637" s="416">
        <v>26</v>
      </c>
      <c r="GE1637" s="416">
        <v>13</v>
      </c>
      <c r="GF1637" s="416">
        <v>7</v>
      </c>
      <c r="GG1637" s="416">
        <v>1</v>
      </c>
      <c r="GH1637" s="416">
        <v>1148</v>
      </c>
    </row>
    <row r="1638" spans="1:190" x14ac:dyDescent="0.2">
      <c r="A1638" s="150" t="s">
        <v>677</v>
      </c>
      <c r="B1638" s="151" t="s">
        <v>276</v>
      </c>
      <c r="C1638" s="152" t="s">
        <v>277</v>
      </c>
      <c r="D1638" s="404" t="s">
        <v>676</v>
      </c>
      <c r="E1638" s="416">
        <v>0</v>
      </c>
      <c r="F1638" s="416">
        <v>323</v>
      </c>
      <c r="G1638" s="416">
        <v>348</v>
      </c>
      <c r="H1638" s="416">
        <v>252</v>
      </c>
      <c r="I1638" s="416">
        <v>112</v>
      </c>
      <c r="J1638" s="416">
        <v>56</v>
      </c>
      <c r="K1638" s="416">
        <v>25</v>
      </c>
      <c r="L1638" s="416">
        <v>21</v>
      </c>
      <c r="M1638" s="416">
        <v>3</v>
      </c>
      <c r="N1638" s="416">
        <v>1140</v>
      </c>
      <c r="O1638" s="416">
        <v>10</v>
      </c>
      <c r="P1638" s="416">
        <v>0</v>
      </c>
      <c r="Q1638" s="416">
        <v>0</v>
      </c>
      <c r="R1638" s="416">
        <v>0</v>
      </c>
      <c r="S1638" s="416">
        <v>0</v>
      </c>
      <c r="T1638" s="416">
        <v>0</v>
      </c>
      <c r="U1638" s="416">
        <v>0</v>
      </c>
      <c r="V1638" s="416">
        <v>0</v>
      </c>
      <c r="W1638" s="416">
        <v>0</v>
      </c>
      <c r="X1638" s="416">
        <v>0</v>
      </c>
      <c r="Y1638" s="416">
        <v>25</v>
      </c>
      <c r="Z1638" s="416">
        <v>0</v>
      </c>
      <c r="AA1638" s="416">
        <v>0</v>
      </c>
      <c r="AB1638" s="416">
        <v>0</v>
      </c>
      <c r="AC1638" s="416">
        <v>0</v>
      </c>
      <c r="AD1638" s="416">
        <v>0</v>
      </c>
      <c r="AE1638" s="416">
        <v>0</v>
      </c>
      <c r="AF1638" s="416">
        <v>0</v>
      </c>
      <c r="AG1638" s="416">
        <v>0</v>
      </c>
      <c r="AH1638" s="416">
        <v>0</v>
      </c>
      <c r="AI1638" s="416">
        <v>50</v>
      </c>
      <c r="AJ1638" s="416">
        <v>0</v>
      </c>
      <c r="AK1638" s="416">
        <v>0</v>
      </c>
      <c r="AL1638" s="416">
        <v>0</v>
      </c>
      <c r="AM1638" s="416">
        <v>0</v>
      </c>
      <c r="AN1638" s="416">
        <v>0</v>
      </c>
      <c r="AO1638" s="416">
        <v>0</v>
      </c>
      <c r="AP1638" s="416">
        <v>0</v>
      </c>
      <c r="AQ1638" s="416">
        <v>0</v>
      </c>
      <c r="AR1638" s="416">
        <v>0</v>
      </c>
      <c r="AS1638" s="416">
        <v>100</v>
      </c>
      <c r="AT1638" s="416">
        <v>0</v>
      </c>
      <c r="AU1638" s="416">
        <v>0</v>
      </c>
      <c r="AV1638" s="416">
        <v>0</v>
      </c>
      <c r="AW1638" s="416">
        <v>0</v>
      </c>
      <c r="AX1638" s="416">
        <v>0</v>
      </c>
      <c r="AY1638" s="416">
        <v>0</v>
      </c>
      <c r="AZ1638" s="416">
        <v>0</v>
      </c>
      <c r="BA1638" s="416">
        <v>0</v>
      </c>
      <c r="BB1638" s="416">
        <v>0</v>
      </c>
      <c r="BC1638" s="416">
        <v>0</v>
      </c>
      <c r="BD1638" s="416">
        <v>0</v>
      </c>
      <c r="BE1638" s="416">
        <v>0</v>
      </c>
      <c r="BF1638" s="416">
        <v>0</v>
      </c>
      <c r="BG1638" s="416">
        <v>0</v>
      </c>
      <c r="BH1638" s="416">
        <v>0</v>
      </c>
      <c r="BI1638" s="416">
        <v>0</v>
      </c>
      <c r="BJ1638" s="416">
        <v>0</v>
      </c>
      <c r="BK1638" s="416">
        <v>0</v>
      </c>
      <c r="BL1638" s="416">
        <v>0</v>
      </c>
      <c r="BM1638" s="416">
        <v>0</v>
      </c>
      <c r="BN1638" s="416">
        <v>0</v>
      </c>
      <c r="BO1638" s="416">
        <v>0</v>
      </c>
      <c r="BP1638" s="416">
        <v>0</v>
      </c>
      <c r="BQ1638" s="416">
        <v>0</v>
      </c>
      <c r="BR1638" s="416">
        <v>0</v>
      </c>
      <c r="BS1638" s="416">
        <v>0</v>
      </c>
      <c r="BT1638" s="416">
        <v>0</v>
      </c>
      <c r="BU1638" s="416">
        <v>0</v>
      </c>
      <c r="BV1638" s="416">
        <v>323</v>
      </c>
      <c r="BW1638" s="416">
        <v>348</v>
      </c>
      <c r="BX1638" s="416">
        <v>252</v>
      </c>
      <c r="BY1638" s="416">
        <v>112</v>
      </c>
      <c r="BZ1638" s="416">
        <v>56</v>
      </c>
      <c r="CA1638" s="416">
        <v>25</v>
      </c>
      <c r="CB1638" s="416">
        <v>21</v>
      </c>
      <c r="CC1638" s="416">
        <v>3</v>
      </c>
      <c r="CD1638" s="416">
        <v>1140</v>
      </c>
      <c r="CE1638" s="416">
        <v>10</v>
      </c>
      <c r="CF1638" s="416">
        <v>0</v>
      </c>
      <c r="CG1638" s="416">
        <v>0</v>
      </c>
      <c r="CH1638" s="416">
        <v>0</v>
      </c>
      <c r="CI1638" s="416">
        <v>0</v>
      </c>
      <c r="CJ1638" s="416">
        <v>0</v>
      </c>
      <c r="CK1638" s="416">
        <v>0</v>
      </c>
      <c r="CL1638" s="416">
        <v>0</v>
      </c>
      <c r="CM1638" s="416">
        <v>0</v>
      </c>
      <c r="CN1638" s="416">
        <v>0</v>
      </c>
      <c r="CO1638" s="416">
        <v>25</v>
      </c>
      <c r="CP1638" s="416">
        <v>0</v>
      </c>
      <c r="CQ1638" s="416">
        <v>0</v>
      </c>
      <c r="CR1638" s="416">
        <v>0</v>
      </c>
      <c r="CS1638" s="416">
        <v>0</v>
      </c>
      <c r="CT1638" s="416">
        <v>0</v>
      </c>
      <c r="CU1638" s="416">
        <v>0</v>
      </c>
      <c r="CV1638" s="416">
        <v>0</v>
      </c>
      <c r="CW1638" s="416">
        <v>0</v>
      </c>
      <c r="CX1638" s="416">
        <v>0</v>
      </c>
      <c r="CY1638" s="416">
        <v>50</v>
      </c>
      <c r="CZ1638" s="416">
        <v>79</v>
      </c>
      <c r="DA1638" s="416">
        <v>54</v>
      </c>
      <c r="DB1638" s="416">
        <v>26</v>
      </c>
      <c r="DC1638" s="416">
        <v>12</v>
      </c>
      <c r="DD1638" s="416">
        <v>4</v>
      </c>
      <c r="DE1638" s="416">
        <v>6</v>
      </c>
      <c r="DF1638" s="416">
        <v>1</v>
      </c>
      <c r="DG1638" s="416">
        <v>2</v>
      </c>
      <c r="DH1638" s="416">
        <v>184</v>
      </c>
      <c r="DI1638" s="416">
        <v>0</v>
      </c>
      <c r="DJ1638" s="416">
        <v>0</v>
      </c>
      <c r="DK1638" s="416">
        <v>0</v>
      </c>
      <c r="DL1638" s="416">
        <v>0</v>
      </c>
      <c r="DM1638" s="416">
        <v>0</v>
      </c>
      <c r="DN1638" s="416">
        <v>0</v>
      </c>
      <c r="DO1638" s="416">
        <v>0</v>
      </c>
      <c r="DP1638" s="416">
        <v>0</v>
      </c>
      <c r="DQ1638" s="416">
        <v>0</v>
      </c>
      <c r="DR1638" s="416">
        <v>0</v>
      </c>
      <c r="DS1638" s="416">
        <v>79</v>
      </c>
      <c r="DT1638" s="416">
        <v>54</v>
      </c>
      <c r="DU1638" s="416">
        <v>26</v>
      </c>
      <c r="DV1638" s="416">
        <v>12</v>
      </c>
      <c r="DW1638" s="416">
        <v>4</v>
      </c>
      <c r="DX1638" s="416">
        <v>6</v>
      </c>
      <c r="DY1638" s="416">
        <v>1</v>
      </c>
      <c r="DZ1638" s="416">
        <v>2</v>
      </c>
      <c r="EA1638" s="416">
        <v>184</v>
      </c>
      <c r="EB1638" s="416">
        <v>0</v>
      </c>
      <c r="EC1638" s="416">
        <v>162</v>
      </c>
      <c r="ED1638" s="416">
        <v>194</v>
      </c>
      <c r="EE1638" s="416">
        <v>303</v>
      </c>
      <c r="EF1638" s="416">
        <v>158</v>
      </c>
      <c r="EG1638" s="416">
        <v>87</v>
      </c>
      <c r="EH1638" s="416">
        <v>76</v>
      </c>
      <c r="EI1638" s="416">
        <v>47</v>
      </c>
      <c r="EJ1638" s="416">
        <v>5</v>
      </c>
      <c r="EK1638" s="416">
        <v>1032</v>
      </c>
      <c r="EL1638" s="416">
        <v>10</v>
      </c>
      <c r="EM1638" s="416">
        <v>0</v>
      </c>
      <c r="EN1638" s="416">
        <v>0</v>
      </c>
      <c r="EO1638" s="416">
        <v>0</v>
      </c>
      <c r="EP1638" s="416">
        <v>0</v>
      </c>
      <c r="EQ1638" s="416">
        <v>0</v>
      </c>
      <c r="ER1638" s="416">
        <v>0</v>
      </c>
      <c r="ES1638" s="416">
        <v>0</v>
      </c>
      <c r="ET1638" s="416">
        <v>0</v>
      </c>
      <c r="EU1638" s="416">
        <v>0</v>
      </c>
      <c r="EV1638" s="416">
        <v>50</v>
      </c>
      <c r="EW1638" s="416">
        <v>0</v>
      </c>
      <c r="EX1638" s="416">
        <v>0</v>
      </c>
      <c r="EY1638" s="416">
        <v>0</v>
      </c>
      <c r="EZ1638" s="416">
        <v>0</v>
      </c>
      <c r="FA1638" s="416">
        <v>0</v>
      </c>
      <c r="FB1638" s="416">
        <v>0</v>
      </c>
      <c r="FC1638" s="416">
        <v>0</v>
      </c>
      <c r="FD1638" s="416">
        <v>0</v>
      </c>
      <c r="FE1638" s="416">
        <v>0</v>
      </c>
      <c r="FF1638" s="416">
        <v>100</v>
      </c>
      <c r="FG1638" s="416">
        <v>0</v>
      </c>
      <c r="FH1638" s="416">
        <v>0</v>
      </c>
      <c r="FI1638" s="416">
        <v>0</v>
      </c>
      <c r="FJ1638" s="416">
        <v>0</v>
      </c>
      <c r="FK1638" s="416">
        <v>0</v>
      </c>
      <c r="FL1638" s="416">
        <v>0</v>
      </c>
      <c r="FM1638" s="416">
        <v>0</v>
      </c>
      <c r="FN1638" s="416">
        <v>0</v>
      </c>
      <c r="FO1638" s="416">
        <v>0</v>
      </c>
      <c r="FP1638" s="416">
        <v>0</v>
      </c>
      <c r="FQ1638" s="416">
        <v>0</v>
      </c>
      <c r="FR1638" s="416">
        <v>0</v>
      </c>
      <c r="FS1638" s="416">
        <v>0</v>
      </c>
      <c r="FT1638" s="416">
        <v>0</v>
      </c>
      <c r="FU1638" s="416">
        <v>0</v>
      </c>
      <c r="FV1638" s="416">
        <v>0</v>
      </c>
      <c r="FW1638" s="416">
        <v>0</v>
      </c>
      <c r="FX1638" s="416">
        <v>0</v>
      </c>
      <c r="FY1638" s="416">
        <v>0</v>
      </c>
      <c r="FZ1638" s="416">
        <v>162</v>
      </c>
      <c r="GA1638" s="416">
        <v>194</v>
      </c>
      <c r="GB1638" s="416">
        <v>303</v>
      </c>
      <c r="GC1638" s="416">
        <v>158</v>
      </c>
      <c r="GD1638" s="416">
        <v>87</v>
      </c>
      <c r="GE1638" s="416">
        <v>76</v>
      </c>
      <c r="GF1638" s="416">
        <v>47</v>
      </c>
      <c r="GG1638" s="416">
        <v>5</v>
      </c>
      <c r="GH1638" s="416">
        <v>1032</v>
      </c>
    </row>
    <row r="1639" spans="1:190" x14ac:dyDescent="0.2">
      <c r="A1639" s="150" t="s">
        <v>110</v>
      </c>
      <c r="B1639" s="151" t="s">
        <v>284</v>
      </c>
      <c r="C1639" s="152" t="s">
        <v>286</v>
      </c>
      <c r="D1639" s="404" t="s">
        <v>109</v>
      </c>
      <c r="E1639" s="416">
        <v>0</v>
      </c>
      <c r="F1639" s="416">
        <v>282</v>
      </c>
      <c r="G1639" s="416">
        <v>260</v>
      </c>
      <c r="H1639" s="416">
        <v>172</v>
      </c>
      <c r="I1639" s="416">
        <v>129</v>
      </c>
      <c r="J1639" s="416">
        <v>89</v>
      </c>
      <c r="K1639" s="416">
        <v>27</v>
      </c>
      <c r="L1639" s="416">
        <v>34</v>
      </c>
      <c r="M1639" s="416">
        <v>3</v>
      </c>
      <c r="N1639" s="416">
        <v>996</v>
      </c>
      <c r="O1639" s="416">
        <v>10</v>
      </c>
      <c r="P1639" s="416">
        <v>0</v>
      </c>
      <c r="Q1639" s="416">
        <v>0</v>
      </c>
      <c r="R1639" s="416">
        <v>0</v>
      </c>
      <c r="S1639" s="416">
        <v>0</v>
      </c>
      <c r="T1639" s="416">
        <v>0</v>
      </c>
      <c r="U1639" s="416">
        <v>0</v>
      </c>
      <c r="V1639" s="416">
        <v>0</v>
      </c>
      <c r="W1639" s="416">
        <v>0</v>
      </c>
      <c r="X1639" s="416">
        <v>0</v>
      </c>
      <c r="Y1639" s="416">
        <v>25</v>
      </c>
      <c r="Z1639" s="416">
        <v>426</v>
      </c>
      <c r="AA1639" s="416">
        <v>349</v>
      </c>
      <c r="AB1639" s="416">
        <v>221</v>
      </c>
      <c r="AC1639" s="416">
        <v>109</v>
      </c>
      <c r="AD1639" s="416">
        <v>84</v>
      </c>
      <c r="AE1639" s="416">
        <v>38</v>
      </c>
      <c r="AF1639" s="416">
        <v>21</v>
      </c>
      <c r="AG1639" s="416">
        <v>2</v>
      </c>
      <c r="AH1639" s="416">
        <v>1250</v>
      </c>
      <c r="AI1639" s="416">
        <v>50</v>
      </c>
      <c r="AJ1639" s="416">
        <v>39</v>
      </c>
      <c r="AK1639" s="416">
        <v>48</v>
      </c>
      <c r="AL1639" s="416">
        <v>49</v>
      </c>
      <c r="AM1639" s="416">
        <v>45</v>
      </c>
      <c r="AN1639" s="416">
        <v>20</v>
      </c>
      <c r="AO1639" s="416">
        <v>10</v>
      </c>
      <c r="AP1639" s="416">
        <v>12</v>
      </c>
      <c r="AQ1639" s="416">
        <v>1</v>
      </c>
      <c r="AR1639" s="416">
        <v>224</v>
      </c>
      <c r="AS1639" s="416">
        <v>100</v>
      </c>
      <c r="AT1639" s="416">
        <v>87</v>
      </c>
      <c r="AU1639" s="416">
        <v>69</v>
      </c>
      <c r="AV1639" s="416">
        <v>45</v>
      </c>
      <c r="AW1639" s="416">
        <v>20</v>
      </c>
      <c r="AX1639" s="416">
        <v>8</v>
      </c>
      <c r="AY1639" s="416">
        <v>6</v>
      </c>
      <c r="AZ1639" s="416">
        <v>3</v>
      </c>
      <c r="BA1639" s="416">
        <v>0</v>
      </c>
      <c r="BB1639" s="416">
        <v>238</v>
      </c>
      <c r="BC1639" s="416">
        <v>0</v>
      </c>
      <c r="BD1639" s="416">
        <v>0</v>
      </c>
      <c r="BE1639" s="416">
        <v>0</v>
      </c>
      <c r="BF1639" s="416">
        <v>0</v>
      </c>
      <c r="BG1639" s="416">
        <v>0</v>
      </c>
      <c r="BH1639" s="416">
        <v>0</v>
      </c>
      <c r="BI1639" s="416">
        <v>0</v>
      </c>
      <c r="BJ1639" s="416">
        <v>0</v>
      </c>
      <c r="BK1639" s="416">
        <v>0</v>
      </c>
      <c r="BL1639" s="416">
        <v>0</v>
      </c>
      <c r="BM1639" s="416">
        <v>552</v>
      </c>
      <c r="BN1639" s="416">
        <v>466</v>
      </c>
      <c r="BO1639" s="416">
        <v>315</v>
      </c>
      <c r="BP1639" s="416">
        <v>174</v>
      </c>
      <c r="BQ1639" s="416">
        <v>112</v>
      </c>
      <c r="BR1639" s="416">
        <v>54</v>
      </c>
      <c r="BS1639" s="416">
        <v>36</v>
      </c>
      <c r="BT1639" s="416">
        <v>3</v>
      </c>
      <c r="BU1639" s="416">
        <v>1712</v>
      </c>
      <c r="BV1639" s="416">
        <v>834</v>
      </c>
      <c r="BW1639" s="416">
        <v>726</v>
      </c>
      <c r="BX1639" s="416">
        <v>487</v>
      </c>
      <c r="BY1639" s="416">
        <v>303</v>
      </c>
      <c r="BZ1639" s="416">
        <v>201</v>
      </c>
      <c r="CA1639" s="416">
        <v>81</v>
      </c>
      <c r="CB1639" s="416">
        <v>70</v>
      </c>
      <c r="CC1639" s="416">
        <v>6</v>
      </c>
      <c r="CD1639" s="416">
        <v>2708</v>
      </c>
      <c r="CE1639" s="416">
        <v>10</v>
      </c>
      <c r="CF1639" s="416">
        <v>0</v>
      </c>
      <c r="CG1639" s="416">
        <v>0</v>
      </c>
      <c r="CH1639" s="416">
        <v>0</v>
      </c>
      <c r="CI1639" s="416">
        <v>0</v>
      </c>
      <c r="CJ1639" s="416">
        <v>0</v>
      </c>
      <c r="CK1639" s="416">
        <v>0</v>
      </c>
      <c r="CL1639" s="416">
        <v>0</v>
      </c>
      <c r="CM1639" s="416">
        <v>0</v>
      </c>
      <c r="CN1639" s="416">
        <v>0</v>
      </c>
      <c r="CO1639" s="416">
        <v>25</v>
      </c>
      <c r="CP1639" s="416">
        <v>0</v>
      </c>
      <c r="CQ1639" s="416">
        <v>0</v>
      </c>
      <c r="CR1639" s="416">
        <v>0</v>
      </c>
      <c r="CS1639" s="416">
        <v>0</v>
      </c>
      <c r="CT1639" s="416">
        <v>0</v>
      </c>
      <c r="CU1639" s="416">
        <v>0</v>
      </c>
      <c r="CV1639" s="416">
        <v>0</v>
      </c>
      <c r="CW1639" s="416">
        <v>0</v>
      </c>
      <c r="CX1639" s="416">
        <v>0</v>
      </c>
      <c r="CY1639" s="416">
        <v>50</v>
      </c>
      <c r="CZ1639" s="416">
        <v>203</v>
      </c>
      <c r="DA1639" s="416">
        <v>112</v>
      </c>
      <c r="DB1639" s="416">
        <v>88</v>
      </c>
      <c r="DC1639" s="416">
        <v>56</v>
      </c>
      <c r="DD1639" s="416">
        <v>31</v>
      </c>
      <c r="DE1639" s="416">
        <v>21</v>
      </c>
      <c r="DF1639" s="416">
        <v>15</v>
      </c>
      <c r="DG1639" s="416">
        <v>4</v>
      </c>
      <c r="DH1639" s="416">
        <v>530</v>
      </c>
      <c r="DI1639" s="416">
        <v>0</v>
      </c>
      <c r="DJ1639" s="416">
        <v>0</v>
      </c>
      <c r="DK1639" s="416">
        <v>0</v>
      </c>
      <c r="DL1639" s="416">
        <v>0</v>
      </c>
      <c r="DM1639" s="416">
        <v>0</v>
      </c>
      <c r="DN1639" s="416">
        <v>0</v>
      </c>
      <c r="DO1639" s="416">
        <v>0</v>
      </c>
      <c r="DP1639" s="416">
        <v>0</v>
      </c>
      <c r="DQ1639" s="416">
        <v>0</v>
      </c>
      <c r="DR1639" s="416">
        <v>0</v>
      </c>
      <c r="DS1639" s="416">
        <v>203</v>
      </c>
      <c r="DT1639" s="416">
        <v>112</v>
      </c>
      <c r="DU1639" s="416">
        <v>88</v>
      </c>
      <c r="DV1639" s="416">
        <v>56</v>
      </c>
      <c r="DW1639" s="416">
        <v>31</v>
      </c>
      <c r="DX1639" s="416">
        <v>21</v>
      </c>
      <c r="DY1639" s="416">
        <v>15</v>
      </c>
      <c r="DZ1639" s="416">
        <v>4</v>
      </c>
      <c r="EA1639" s="416">
        <v>530</v>
      </c>
      <c r="EB1639" s="416">
        <v>0</v>
      </c>
      <c r="EC1639" s="416">
        <v>332</v>
      </c>
      <c r="ED1639" s="416">
        <v>279</v>
      </c>
      <c r="EE1639" s="416">
        <v>309</v>
      </c>
      <c r="EF1639" s="416">
        <v>203</v>
      </c>
      <c r="EG1639" s="416">
        <v>138</v>
      </c>
      <c r="EH1639" s="416">
        <v>88</v>
      </c>
      <c r="EI1639" s="416">
        <v>67</v>
      </c>
      <c r="EJ1639" s="416">
        <v>11</v>
      </c>
      <c r="EK1639" s="416">
        <v>1427</v>
      </c>
      <c r="EL1639" s="416">
        <v>10</v>
      </c>
      <c r="EM1639" s="416">
        <v>0</v>
      </c>
      <c r="EN1639" s="416">
        <v>0</v>
      </c>
      <c r="EO1639" s="416">
        <v>0</v>
      </c>
      <c r="EP1639" s="416">
        <v>0</v>
      </c>
      <c r="EQ1639" s="416">
        <v>0</v>
      </c>
      <c r="ER1639" s="416">
        <v>0</v>
      </c>
      <c r="ES1639" s="416">
        <v>0</v>
      </c>
      <c r="ET1639" s="416">
        <v>0</v>
      </c>
      <c r="EU1639" s="416">
        <v>0</v>
      </c>
      <c r="EV1639" s="416">
        <v>50</v>
      </c>
      <c r="EW1639" s="416">
        <v>26</v>
      </c>
      <c r="EX1639" s="416">
        <v>1</v>
      </c>
      <c r="EY1639" s="416">
        <v>9</v>
      </c>
      <c r="EZ1639" s="416">
        <v>7</v>
      </c>
      <c r="FA1639" s="416">
        <v>5</v>
      </c>
      <c r="FB1639" s="416">
        <v>0</v>
      </c>
      <c r="FC1639" s="416">
        <v>0</v>
      </c>
      <c r="FD1639" s="416">
        <v>0</v>
      </c>
      <c r="FE1639" s="416">
        <v>48</v>
      </c>
      <c r="FF1639" s="416">
        <v>100</v>
      </c>
      <c r="FG1639" s="416">
        <v>0</v>
      </c>
      <c r="FH1639" s="416">
        <v>0</v>
      </c>
      <c r="FI1639" s="416">
        <v>0</v>
      </c>
      <c r="FJ1639" s="416">
        <v>0</v>
      </c>
      <c r="FK1639" s="416">
        <v>0</v>
      </c>
      <c r="FL1639" s="416">
        <v>0</v>
      </c>
      <c r="FM1639" s="416">
        <v>0</v>
      </c>
      <c r="FN1639" s="416">
        <v>0</v>
      </c>
      <c r="FO1639" s="416">
        <v>0</v>
      </c>
      <c r="FP1639" s="416">
        <v>0</v>
      </c>
      <c r="FQ1639" s="416">
        <v>0</v>
      </c>
      <c r="FR1639" s="416">
        <v>0</v>
      </c>
      <c r="FS1639" s="416">
        <v>0</v>
      </c>
      <c r="FT1639" s="416">
        <v>0</v>
      </c>
      <c r="FU1639" s="416">
        <v>0</v>
      </c>
      <c r="FV1639" s="416">
        <v>0</v>
      </c>
      <c r="FW1639" s="416">
        <v>0</v>
      </c>
      <c r="FX1639" s="416">
        <v>0</v>
      </c>
      <c r="FY1639" s="416">
        <v>0</v>
      </c>
      <c r="FZ1639" s="416">
        <v>358</v>
      </c>
      <c r="GA1639" s="416">
        <v>280</v>
      </c>
      <c r="GB1639" s="416">
        <v>318</v>
      </c>
      <c r="GC1639" s="416">
        <v>210</v>
      </c>
      <c r="GD1639" s="416">
        <v>143</v>
      </c>
      <c r="GE1639" s="416">
        <v>88</v>
      </c>
      <c r="GF1639" s="416">
        <v>67</v>
      </c>
      <c r="GG1639" s="416">
        <v>11</v>
      </c>
      <c r="GH1639" s="416">
        <v>1475</v>
      </c>
    </row>
    <row r="1640" spans="1:190" x14ac:dyDescent="0.2">
      <c r="A1640" s="150" t="s">
        <v>678</v>
      </c>
      <c r="B1640" s="151" t="s">
        <v>284</v>
      </c>
      <c r="C1640" s="152" t="s">
        <v>277</v>
      </c>
      <c r="D1640" s="404" t="s">
        <v>329</v>
      </c>
      <c r="E1640" s="416">
        <v>0</v>
      </c>
      <c r="F1640" s="416">
        <v>32</v>
      </c>
      <c r="G1640" s="416">
        <v>57</v>
      </c>
      <c r="H1640" s="416">
        <v>99</v>
      </c>
      <c r="I1640" s="416">
        <v>39</v>
      </c>
      <c r="J1640" s="416">
        <v>9</v>
      </c>
      <c r="K1640" s="416">
        <v>7</v>
      </c>
      <c r="L1640" s="416">
        <v>1</v>
      </c>
      <c r="M1640" s="416">
        <v>0</v>
      </c>
      <c r="N1640" s="416">
        <v>244</v>
      </c>
      <c r="O1640" s="416">
        <v>10</v>
      </c>
      <c r="P1640" s="416">
        <v>0</v>
      </c>
      <c r="Q1640" s="416">
        <v>0</v>
      </c>
      <c r="R1640" s="416">
        <v>0</v>
      </c>
      <c r="S1640" s="416">
        <v>0</v>
      </c>
      <c r="T1640" s="416">
        <v>0</v>
      </c>
      <c r="U1640" s="416">
        <v>0</v>
      </c>
      <c r="V1640" s="416">
        <v>0</v>
      </c>
      <c r="W1640" s="416">
        <v>0</v>
      </c>
      <c r="X1640" s="416">
        <v>0</v>
      </c>
      <c r="Y1640" s="416">
        <v>25</v>
      </c>
      <c r="Z1640" s="416">
        <v>0</v>
      </c>
      <c r="AA1640" s="416">
        <v>0</v>
      </c>
      <c r="AB1640" s="416">
        <v>0</v>
      </c>
      <c r="AC1640" s="416">
        <v>0</v>
      </c>
      <c r="AD1640" s="416">
        <v>0</v>
      </c>
      <c r="AE1640" s="416">
        <v>0</v>
      </c>
      <c r="AF1640" s="416">
        <v>0</v>
      </c>
      <c r="AG1640" s="416">
        <v>0</v>
      </c>
      <c r="AH1640" s="416">
        <v>0</v>
      </c>
      <c r="AI1640" s="416">
        <v>50</v>
      </c>
      <c r="AJ1640" s="416">
        <v>0</v>
      </c>
      <c r="AK1640" s="416">
        <v>0</v>
      </c>
      <c r="AL1640" s="416">
        <v>0</v>
      </c>
      <c r="AM1640" s="416">
        <v>0</v>
      </c>
      <c r="AN1640" s="416">
        <v>0</v>
      </c>
      <c r="AO1640" s="416">
        <v>0</v>
      </c>
      <c r="AP1640" s="416">
        <v>0</v>
      </c>
      <c r="AQ1640" s="416">
        <v>0</v>
      </c>
      <c r="AR1640" s="416">
        <v>0</v>
      </c>
      <c r="AS1640" s="416">
        <v>100</v>
      </c>
      <c r="AT1640" s="416">
        <v>0</v>
      </c>
      <c r="AU1640" s="416">
        <v>0</v>
      </c>
      <c r="AV1640" s="416">
        <v>0</v>
      </c>
      <c r="AW1640" s="416">
        <v>0</v>
      </c>
      <c r="AX1640" s="416">
        <v>0</v>
      </c>
      <c r="AY1640" s="416">
        <v>0</v>
      </c>
      <c r="AZ1640" s="416">
        <v>0</v>
      </c>
      <c r="BA1640" s="416">
        <v>0</v>
      </c>
      <c r="BB1640" s="416">
        <v>0</v>
      </c>
      <c r="BC1640" s="416">
        <v>0</v>
      </c>
      <c r="BD1640" s="416">
        <v>0</v>
      </c>
      <c r="BE1640" s="416">
        <v>0</v>
      </c>
      <c r="BF1640" s="416">
        <v>0</v>
      </c>
      <c r="BG1640" s="416">
        <v>0</v>
      </c>
      <c r="BH1640" s="416">
        <v>0</v>
      </c>
      <c r="BI1640" s="416">
        <v>0</v>
      </c>
      <c r="BJ1640" s="416">
        <v>0</v>
      </c>
      <c r="BK1640" s="416">
        <v>0</v>
      </c>
      <c r="BL1640" s="416">
        <v>0</v>
      </c>
      <c r="BM1640" s="416">
        <v>0</v>
      </c>
      <c r="BN1640" s="416">
        <v>0</v>
      </c>
      <c r="BO1640" s="416">
        <v>0</v>
      </c>
      <c r="BP1640" s="416">
        <v>0</v>
      </c>
      <c r="BQ1640" s="416">
        <v>0</v>
      </c>
      <c r="BR1640" s="416">
        <v>0</v>
      </c>
      <c r="BS1640" s="416">
        <v>0</v>
      </c>
      <c r="BT1640" s="416">
        <v>0</v>
      </c>
      <c r="BU1640" s="416">
        <v>0</v>
      </c>
      <c r="BV1640" s="416">
        <v>32</v>
      </c>
      <c r="BW1640" s="416">
        <v>57</v>
      </c>
      <c r="BX1640" s="416">
        <v>99</v>
      </c>
      <c r="BY1640" s="416">
        <v>39</v>
      </c>
      <c r="BZ1640" s="416">
        <v>9</v>
      </c>
      <c r="CA1640" s="416">
        <v>7</v>
      </c>
      <c r="CB1640" s="416">
        <v>1</v>
      </c>
      <c r="CC1640" s="416">
        <v>0</v>
      </c>
      <c r="CD1640" s="416">
        <v>244</v>
      </c>
      <c r="CE1640" s="416">
        <v>10</v>
      </c>
      <c r="CF1640" s="416">
        <v>0</v>
      </c>
      <c r="CG1640" s="416">
        <v>0</v>
      </c>
      <c r="CH1640" s="416">
        <v>0</v>
      </c>
      <c r="CI1640" s="416">
        <v>0</v>
      </c>
      <c r="CJ1640" s="416">
        <v>0</v>
      </c>
      <c r="CK1640" s="416">
        <v>0</v>
      </c>
      <c r="CL1640" s="416">
        <v>0</v>
      </c>
      <c r="CM1640" s="416">
        <v>0</v>
      </c>
      <c r="CN1640" s="416">
        <v>0</v>
      </c>
      <c r="CO1640" s="416">
        <v>25</v>
      </c>
      <c r="CP1640" s="416">
        <v>0</v>
      </c>
      <c r="CQ1640" s="416">
        <v>0</v>
      </c>
      <c r="CR1640" s="416">
        <v>0</v>
      </c>
      <c r="CS1640" s="416">
        <v>0</v>
      </c>
      <c r="CT1640" s="416">
        <v>0</v>
      </c>
      <c r="CU1640" s="416">
        <v>0</v>
      </c>
      <c r="CV1640" s="416">
        <v>0</v>
      </c>
      <c r="CW1640" s="416">
        <v>0</v>
      </c>
      <c r="CX1640" s="416">
        <v>0</v>
      </c>
      <c r="CY1640" s="416">
        <v>50</v>
      </c>
      <c r="CZ1640" s="416">
        <v>1</v>
      </c>
      <c r="DA1640" s="416">
        <v>6</v>
      </c>
      <c r="DB1640" s="416">
        <v>7</v>
      </c>
      <c r="DC1640" s="416">
        <v>8</v>
      </c>
      <c r="DD1640" s="416">
        <v>1</v>
      </c>
      <c r="DE1640" s="416">
        <v>1</v>
      </c>
      <c r="DF1640" s="416">
        <v>0</v>
      </c>
      <c r="DG1640" s="416">
        <v>0</v>
      </c>
      <c r="DH1640" s="416">
        <v>24</v>
      </c>
      <c r="DI1640" s="416">
        <v>0</v>
      </c>
      <c r="DJ1640" s="416">
        <v>0</v>
      </c>
      <c r="DK1640" s="416">
        <v>0</v>
      </c>
      <c r="DL1640" s="416">
        <v>0</v>
      </c>
      <c r="DM1640" s="416">
        <v>0</v>
      </c>
      <c r="DN1640" s="416">
        <v>0</v>
      </c>
      <c r="DO1640" s="416">
        <v>0</v>
      </c>
      <c r="DP1640" s="416">
        <v>0</v>
      </c>
      <c r="DQ1640" s="416">
        <v>0</v>
      </c>
      <c r="DR1640" s="416">
        <v>0</v>
      </c>
      <c r="DS1640" s="416">
        <v>1</v>
      </c>
      <c r="DT1640" s="416">
        <v>6</v>
      </c>
      <c r="DU1640" s="416">
        <v>7</v>
      </c>
      <c r="DV1640" s="416">
        <v>8</v>
      </c>
      <c r="DW1640" s="416">
        <v>1</v>
      </c>
      <c r="DX1640" s="416">
        <v>1</v>
      </c>
      <c r="DY1640" s="416">
        <v>0</v>
      </c>
      <c r="DZ1640" s="416">
        <v>0</v>
      </c>
      <c r="EA1640" s="416">
        <v>24</v>
      </c>
      <c r="EB1640" s="416">
        <v>0</v>
      </c>
      <c r="EC1640" s="416">
        <v>16</v>
      </c>
      <c r="ED1640" s="416">
        <v>79</v>
      </c>
      <c r="EE1640" s="416">
        <v>134</v>
      </c>
      <c r="EF1640" s="416">
        <v>66</v>
      </c>
      <c r="EG1640" s="416">
        <v>11</v>
      </c>
      <c r="EH1640" s="416">
        <v>4</v>
      </c>
      <c r="EI1640" s="416">
        <v>2</v>
      </c>
      <c r="EJ1640" s="416">
        <v>0</v>
      </c>
      <c r="EK1640" s="416">
        <v>312</v>
      </c>
      <c r="EL1640" s="416">
        <v>10</v>
      </c>
      <c r="EM1640" s="416">
        <v>0</v>
      </c>
      <c r="EN1640" s="416">
        <v>0</v>
      </c>
      <c r="EO1640" s="416">
        <v>0</v>
      </c>
      <c r="EP1640" s="416">
        <v>0</v>
      </c>
      <c r="EQ1640" s="416">
        <v>0</v>
      </c>
      <c r="ER1640" s="416">
        <v>0</v>
      </c>
      <c r="ES1640" s="416">
        <v>0</v>
      </c>
      <c r="ET1640" s="416">
        <v>0</v>
      </c>
      <c r="EU1640" s="416">
        <v>0</v>
      </c>
      <c r="EV1640" s="416">
        <v>50</v>
      </c>
      <c r="EW1640" s="416">
        <v>0</v>
      </c>
      <c r="EX1640" s="416">
        <v>0</v>
      </c>
      <c r="EY1640" s="416">
        <v>0</v>
      </c>
      <c r="EZ1640" s="416">
        <v>0</v>
      </c>
      <c r="FA1640" s="416">
        <v>0</v>
      </c>
      <c r="FB1640" s="416">
        <v>0</v>
      </c>
      <c r="FC1640" s="416">
        <v>0</v>
      </c>
      <c r="FD1640" s="416">
        <v>0</v>
      </c>
      <c r="FE1640" s="416">
        <v>0</v>
      </c>
      <c r="FF1640" s="416">
        <v>100</v>
      </c>
      <c r="FG1640" s="416">
        <v>0</v>
      </c>
      <c r="FH1640" s="416">
        <v>0</v>
      </c>
      <c r="FI1640" s="416">
        <v>0</v>
      </c>
      <c r="FJ1640" s="416">
        <v>0</v>
      </c>
      <c r="FK1640" s="416">
        <v>0</v>
      </c>
      <c r="FL1640" s="416">
        <v>0</v>
      </c>
      <c r="FM1640" s="416">
        <v>0</v>
      </c>
      <c r="FN1640" s="416">
        <v>0</v>
      </c>
      <c r="FO1640" s="416">
        <v>0</v>
      </c>
      <c r="FP1640" s="416">
        <v>0</v>
      </c>
      <c r="FQ1640" s="416">
        <v>0</v>
      </c>
      <c r="FR1640" s="416">
        <v>0</v>
      </c>
      <c r="FS1640" s="416">
        <v>0</v>
      </c>
      <c r="FT1640" s="416">
        <v>0</v>
      </c>
      <c r="FU1640" s="416">
        <v>0</v>
      </c>
      <c r="FV1640" s="416">
        <v>0</v>
      </c>
      <c r="FW1640" s="416">
        <v>0</v>
      </c>
      <c r="FX1640" s="416">
        <v>0</v>
      </c>
      <c r="FY1640" s="416">
        <v>0</v>
      </c>
      <c r="FZ1640" s="416">
        <v>16</v>
      </c>
      <c r="GA1640" s="416">
        <v>79</v>
      </c>
      <c r="GB1640" s="416">
        <v>134</v>
      </c>
      <c r="GC1640" s="416">
        <v>66</v>
      </c>
      <c r="GD1640" s="416">
        <v>11</v>
      </c>
      <c r="GE1640" s="416">
        <v>4</v>
      </c>
      <c r="GF1640" s="416">
        <v>2</v>
      </c>
      <c r="GG1640" s="416">
        <v>0</v>
      </c>
      <c r="GH1640" s="416">
        <v>312</v>
      </c>
    </row>
    <row r="1641" spans="1:190" x14ac:dyDescent="0.2">
      <c r="A1641" s="150" t="s">
        <v>680</v>
      </c>
      <c r="B1641" s="151" t="s">
        <v>282</v>
      </c>
      <c r="C1641" s="152" t="s">
        <v>286</v>
      </c>
      <c r="D1641" s="404" t="s">
        <v>679</v>
      </c>
      <c r="E1641" s="416">
        <v>0</v>
      </c>
      <c r="F1641" s="416">
        <v>158</v>
      </c>
      <c r="G1641" s="416">
        <v>65</v>
      </c>
      <c r="H1641" s="416">
        <v>65</v>
      </c>
      <c r="I1641" s="416">
        <v>56</v>
      </c>
      <c r="J1641" s="416">
        <v>26</v>
      </c>
      <c r="K1641" s="416">
        <v>17</v>
      </c>
      <c r="L1641" s="416">
        <v>10</v>
      </c>
      <c r="M1641" s="416">
        <v>2</v>
      </c>
      <c r="N1641" s="416">
        <v>399</v>
      </c>
      <c r="O1641" s="416">
        <v>10</v>
      </c>
      <c r="P1641" s="416">
        <v>0</v>
      </c>
      <c r="Q1641" s="416">
        <v>0</v>
      </c>
      <c r="R1641" s="416">
        <v>0</v>
      </c>
      <c r="S1641" s="416">
        <v>0</v>
      </c>
      <c r="T1641" s="416">
        <v>0</v>
      </c>
      <c r="U1641" s="416">
        <v>0</v>
      </c>
      <c r="V1641" s="416">
        <v>0</v>
      </c>
      <c r="W1641" s="416">
        <v>0</v>
      </c>
      <c r="X1641" s="416">
        <v>0</v>
      </c>
      <c r="Y1641" s="416">
        <v>25</v>
      </c>
      <c r="Z1641" s="416">
        <v>0</v>
      </c>
      <c r="AA1641" s="416">
        <v>0</v>
      </c>
      <c r="AB1641" s="416">
        <v>0</v>
      </c>
      <c r="AC1641" s="416">
        <v>0</v>
      </c>
      <c r="AD1641" s="416">
        <v>0</v>
      </c>
      <c r="AE1641" s="416">
        <v>0</v>
      </c>
      <c r="AF1641" s="416">
        <v>0</v>
      </c>
      <c r="AG1641" s="416">
        <v>0</v>
      </c>
      <c r="AH1641" s="416">
        <v>0</v>
      </c>
      <c r="AI1641" s="416">
        <v>50</v>
      </c>
      <c r="AJ1641" s="416">
        <v>0</v>
      </c>
      <c r="AK1641" s="416">
        <v>0</v>
      </c>
      <c r="AL1641" s="416">
        <v>0</v>
      </c>
      <c r="AM1641" s="416">
        <v>0</v>
      </c>
      <c r="AN1641" s="416">
        <v>0</v>
      </c>
      <c r="AO1641" s="416">
        <v>0</v>
      </c>
      <c r="AP1641" s="416">
        <v>0</v>
      </c>
      <c r="AQ1641" s="416">
        <v>0</v>
      </c>
      <c r="AR1641" s="416">
        <v>0</v>
      </c>
      <c r="AS1641" s="416">
        <v>100</v>
      </c>
      <c r="AT1641" s="416">
        <v>0</v>
      </c>
      <c r="AU1641" s="416">
        <v>0</v>
      </c>
      <c r="AV1641" s="416">
        <v>0</v>
      </c>
      <c r="AW1641" s="416">
        <v>0</v>
      </c>
      <c r="AX1641" s="416">
        <v>0</v>
      </c>
      <c r="AY1641" s="416">
        <v>0</v>
      </c>
      <c r="AZ1641" s="416">
        <v>0</v>
      </c>
      <c r="BA1641" s="416">
        <v>0</v>
      </c>
      <c r="BB1641" s="416">
        <v>0</v>
      </c>
      <c r="BC1641" s="416">
        <v>0</v>
      </c>
      <c r="BD1641" s="416">
        <v>0</v>
      </c>
      <c r="BE1641" s="416">
        <v>0</v>
      </c>
      <c r="BF1641" s="416">
        <v>0</v>
      </c>
      <c r="BG1641" s="416">
        <v>0</v>
      </c>
      <c r="BH1641" s="416">
        <v>0</v>
      </c>
      <c r="BI1641" s="416">
        <v>0</v>
      </c>
      <c r="BJ1641" s="416">
        <v>0</v>
      </c>
      <c r="BK1641" s="416">
        <v>0</v>
      </c>
      <c r="BL1641" s="416">
        <v>0</v>
      </c>
      <c r="BM1641" s="416">
        <v>0</v>
      </c>
      <c r="BN1641" s="416">
        <v>0</v>
      </c>
      <c r="BO1641" s="416">
        <v>0</v>
      </c>
      <c r="BP1641" s="416">
        <v>0</v>
      </c>
      <c r="BQ1641" s="416">
        <v>0</v>
      </c>
      <c r="BR1641" s="416">
        <v>0</v>
      </c>
      <c r="BS1641" s="416">
        <v>0</v>
      </c>
      <c r="BT1641" s="416">
        <v>0</v>
      </c>
      <c r="BU1641" s="416">
        <v>0</v>
      </c>
      <c r="BV1641" s="416">
        <v>158</v>
      </c>
      <c r="BW1641" s="416">
        <v>65</v>
      </c>
      <c r="BX1641" s="416">
        <v>65</v>
      </c>
      <c r="BY1641" s="416">
        <v>56</v>
      </c>
      <c r="BZ1641" s="416">
        <v>26</v>
      </c>
      <c r="CA1641" s="416">
        <v>17</v>
      </c>
      <c r="CB1641" s="416">
        <v>10</v>
      </c>
      <c r="CC1641" s="416">
        <v>2</v>
      </c>
      <c r="CD1641" s="416">
        <v>399</v>
      </c>
      <c r="CE1641" s="416">
        <v>10</v>
      </c>
      <c r="CF1641" s="416">
        <v>0</v>
      </c>
      <c r="CG1641" s="416">
        <v>0</v>
      </c>
      <c r="CH1641" s="416">
        <v>0</v>
      </c>
      <c r="CI1641" s="416">
        <v>0</v>
      </c>
      <c r="CJ1641" s="416">
        <v>0</v>
      </c>
      <c r="CK1641" s="416">
        <v>0</v>
      </c>
      <c r="CL1641" s="416">
        <v>0</v>
      </c>
      <c r="CM1641" s="416">
        <v>0</v>
      </c>
      <c r="CN1641" s="416">
        <v>0</v>
      </c>
      <c r="CO1641" s="416">
        <v>25</v>
      </c>
      <c r="CP1641" s="416">
        <v>0</v>
      </c>
      <c r="CQ1641" s="416">
        <v>0</v>
      </c>
      <c r="CR1641" s="416">
        <v>0</v>
      </c>
      <c r="CS1641" s="416">
        <v>0</v>
      </c>
      <c r="CT1641" s="416">
        <v>0</v>
      </c>
      <c r="CU1641" s="416">
        <v>0</v>
      </c>
      <c r="CV1641" s="416">
        <v>0</v>
      </c>
      <c r="CW1641" s="416">
        <v>0</v>
      </c>
      <c r="CX1641" s="416">
        <v>0</v>
      </c>
      <c r="CY1641" s="416">
        <v>50</v>
      </c>
      <c r="CZ1641" s="416">
        <v>11</v>
      </c>
      <c r="DA1641" s="416">
        <v>4</v>
      </c>
      <c r="DB1641" s="416">
        <v>8</v>
      </c>
      <c r="DC1641" s="416">
        <v>11</v>
      </c>
      <c r="DD1641" s="416">
        <v>4</v>
      </c>
      <c r="DE1641" s="416">
        <v>4</v>
      </c>
      <c r="DF1641" s="416">
        <v>3</v>
      </c>
      <c r="DG1641" s="416">
        <v>1</v>
      </c>
      <c r="DH1641" s="416">
        <v>46</v>
      </c>
      <c r="DI1641" s="416">
        <v>0</v>
      </c>
      <c r="DJ1641" s="416">
        <v>0</v>
      </c>
      <c r="DK1641" s="416">
        <v>0</v>
      </c>
      <c r="DL1641" s="416">
        <v>0</v>
      </c>
      <c r="DM1641" s="416">
        <v>0</v>
      </c>
      <c r="DN1641" s="416">
        <v>0</v>
      </c>
      <c r="DO1641" s="416">
        <v>0</v>
      </c>
      <c r="DP1641" s="416">
        <v>0</v>
      </c>
      <c r="DQ1641" s="416">
        <v>0</v>
      </c>
      <c r="DR1641" s="416">
        <v>0</v>
      </c>
      <c r="DS1641" s="416">
        <v>11</v>
      </c>
      <c r="DT1641" s="416">
        <v>4</v>
      </c>
      <c r="DU1641" s="416">
        <v>8</v>
      </c>
      <c r="DV1641" s="416">
        <v>11</v>
      </c>
      <c r="DW1641" s="416">
        <v>4</v>
      </c>
      <c r="DX1641" s="416">
        <v>4</v>
      </c>
      <c r="DY1641" s="416">
        <v>3</v>
      </c>
      <c r="DZ1641" s="416">
        <v>1</v>
      </c>
      <c r="EA1641" s="416">
        <v>46</v>
      </c>
      <c r="EB1641" s="416">
        <v>0</v>
      </c>
      <c r="EC1641" s="416">
        <v>9</v>
      </c>
      <c r="ED1641" s="416">
        <v>15</v>
      </c>
      <c r="EE1641" s="416">
        <v>33</v>
      </c>
      <c r="EF1641" s="416">
        <v>25</v>
      </c>
      <c r="EG1641" s="416">
        <v>20</v>
      </c>
      <c r="EH1641" s="416">
        <v>4</v>
      </c>
      <c r="EI1641" s="416">
        <v>6</v>
      </c>
      <c r="EJ1641" s="416">
        <v>2</v>
      </c>
      <c r="EK1641" s="416">
        <v>114</v>
      </c>
      <c r="EL1641" s="416">
        <v>10</v>
      </c>
      <c r="EM1641" s="416">
        <v>0</v>
      </c>
      <c r="EN1641" s="416">
        <v>0</v>
      </c>
      <c r="EO1641" s="416">
        <v>0</v>
      </c>
      <c r="EP1641" s="416">
        <v>0</v>
      </c>
      <c r="EQ1641" s="416">
        <v>0</v>
      </c>
      <c r="ER1641" s="416">
        <v>0</v>
      </c>
      <c r="ES1641" s="416">
        <v>0</v>
      </c>
      <c r="ET1641" s="416">
        <v>0</v>
      </c>
      <c r="EU1641" s="416">
        <v>0</v>
      </c>
      <c r="EV1641" s="416">
        <v>50</v>
      </c>
      <c r="EW1641" s="416">
        <v>0</v>
      </c>
      <c r="EX1641" s="416">
        <v>0</v>
      </c>
      <c r="EY1641" s="416">
        <v>1</v>
      </c>
      <c r="EZ1641" s="416">
        <v>1</v>
      </c>
      <c r="FA1641" s="416">
        <v>0</v>
      </c>
      <c r="FB1641" s="416">
        <v>0</v>
      </c>
      <c r="FC1641" s="416">
        <v>0</v>
      </c>
      <c r="FD1641" s="416">
        <v>0</v>
      </c>
      <c r="FE1641" s="416">
        <v>2</v>
      </c>
      <c r="FF1641" s="416">
        <v>100</v>
      </c>
      <c r="FG1641" s="416">
        <v>0</v>
      </c>
      <c r="FH1641" s="416">
        <v>0</v>
      </c>
      <c r="FI1641" s="416">
        <v>0</v>
      </c>
      <c r="FJ1641" s="416">
        <v>0</v>
      </c>
      <c r="FK1641" s="416">
        <v>0</v>
      </c>
      <c r="FL1641" s="416">
        <v>0</v>
      </c>
      <c r="FM1641" s="416">
        <v>0</v>
      </c>
      <c r="FN1641" s="416">
        <v>0</v>
      </c>
      <c r="FO1641" s="416">
        <v>0</v>
      </c>
      <c r="FP1641" s="416">
        <v>0</v>
      </c>
      <c r="FQ1641" s="416">
        <v>0</v>
      </c>
      <c r="FR1641" s="416">
        <v>0</v>
      </c>
      <c r="FS1641" s="416">
        <v>0</v>
      </c>
      <c r="FT1641" s="416">
        <v>0</v>
      </c>
      <c r="FU1641" s="416">
        <v>0</v>
      </c>
      <c r="FV1641" s="416">
        <v>0</v>
      </c>
      <c r="FW1641" s="416">
        <v>0</v>
      </c>
      <c r="FX1641" s="416">
        <v>0</v>
      </c>
      <c r="FY1641" s="416">
        <v>0</v>
      </c>
      <c r="FZ1641" s="416">
        <v>9</v>
      </c>
      <c r="GA1641" s="416">
        <v>15</v>
      </c>
      <c r="GB1641" s="416">
        <v>34</v>
      </c>
      <c r="GC1641" s="416">
        <v>26</v>
      </c>
      <c r="GD1641" s="416">
        <v>20</v>
      </c>
      <c r="GE1641" s="416">
        <v>4</v>
      </c>
      <c r="GF1641" s="416">
        <v>6</v>
      </c>
      <c r="GG1641" s="416">
        <v>2</v>
      </c>
      <c r="GH1641" s="416">
        <v>116</v>
      </c>
    </row>
    <row r="1642" spans="1:190" x14ac:dyDescent="0.2">
      <c r="A1642" s="150" t="s">
        <v>682</v>
      </c>
      <c r="B1642" s="151" t="s">
        <v>276</v>
      </c>
      <c r="C1642" s="152" t="s">
        <v>277</v>
      </c>
      <c r="D1642" s="404" t="s">
        <v>681</v>
      </c>
      <c r="E1642" s="416">
        <v>0</v>
      </c>
      <c r="F1642" s="416">
        <v>9</v>
      </c>
      <c r="G1642" s="416">
        <v>13</v>
      </c>
      <c r="H1642" s="416">
        <v>32</v>
      </c>
      <c r="I1642" s="416">
        <v>60</v>
      </c>
      <c r="J1642" s="416">
        <v>65</v>
      </c>
      <c r="K1642" s="416">
        <v>40</v>
      </c>
      <c r="L1642" s="416">
        <v>85</v>
      </c>
      <c r="M1642" s="416">
        <v>39</v>
      </c>
      <c r="N1642" s="416">
        <v>343</v>
      </c>
      <c r="O1642" s="416">
        <v>10</v>
      </c>
      <c r="P1642" s="416">
        <v>0</v>
      </c>
      <c r="Q1642" s="416">
        <v>0</v>
      </c>
      <c r="R1642" s="416">
        <v>0</v>
      </c>
      <c r="S1642" s="416">
        <v>0</v>
      </c>
      <c r="T1642" s="416">
        <v>0</v>
      </c>
      <c r="U1642" s="416">
        <v>0</v>
      </c>
      <c r="V1642" s="416">
        <v>0</v>
      </c>
      <c r="W1642" s="416">
        <v>0</v>
      </c>
      <c r="X1642" s="416">
        <v>0</v>
      </c>
      <c r="Y1642" s="416">
        <v>25</v>
      </c>
      <c r="Z1642" s="416">
        <v>0</v>
      </c>
      <c r="AA1642" s="416">
        <v>0</v>
      </c>
      <c r="AB1642" s="416">
        <v>0</v>
      </c>
      <c r="AC1642" s="416">
        <v>0</v>
      </c>
      <c r="AD1642" s="416">
        <v>0</v>
      </c>
      <c r="AE1642" s="416">
        <v>0</v>
      </c>
      <c r="AF1642" s="416">
        <v>0</v>
      </c>
      <c r="AG1642" s="416">
        <v>0</v>
      </c>
      <c r="AH1642" s="416">
        <v>0</v>
      </c>
      <c r="AI1642" s="416">
        <v>50</v>
      </c>
      <c r="AJ1642" s="416">
        <v>0</v>
      </c>
      <c r="AK1642" s="416">
        <v>0</v>
      </c>
      <c r="AL1642" s="416">
        <v>0</v>
      </c>
      <c r="AM1642" s="416">
        <v>0</v>
      </c>
      <c r="AN1642" s="416">
        <v>0</v>
      </c>
      <c r="AO1642" s="416">
        <v>0</v>
      </c>
      <c r="AP1642" s="416">
        <v>0</v>
      </c>
      <c r="AQ1642" s="416">
        <v>0</v>
      </c>
      <c r="AR1642" s="416">
        <v>0</v>
      </c>
      <c r="AS1642" s="416">
        <v>100</v>
      </c>
      <c r="AT1642" s="416">
        <v>1</v>
      </c>
      <c r="AU1642" s="416">
        <v>4</v>
      </c>
      <c r="AV1642" s="416">
        <v>18</v>
      </c>
      <c r="AW1642" s="416">
        <v>24</v>
      </c>
      <c r="AX1642" s="416">
        <v>15</v>
      </c>
      <c r="AY1642" s="416">
        <v>14</v>
      </c>
      <c r="AZ1642" s="416">
        <v>35</v>
      </c>
      <c r="BA1642" s="416">
        <v>7</v>
      </c>
      <c r="BB1642" s="416">
        <v>118</v>
      </c>
      <c r="BC1642" s="416">
        <v>0</v>
      </c>
      <c r="BD1642" s="416">
        <v>0</v>
      </c>
      <c r="BE1642" s="416">
        <v>0</v>
      </c>
      <c r="BF1642" s="416">
        <v>0</v>
      </c>
      <c r="BG1642" s="416">
        <v>0</v>
      </c>
      <c r="BH1642" s="416">
        <v>0</v>
      </c>
      <c r="BI1642" s="416">
        <v>0</v>
      </c>
      <c r="BJ1642" s="416">
        <v>0</v>
      </c>
      <c r="BK1642" s="416">
        <v>0</v>
      </c>
      <c r="BL1642" s="416">
        <v>0</v>
      </c>
      <c r="BM1642" s="416">
        <v>1</v>
      </c>
      <c r="BN1642" s="416">
        <v>4</v>
      </c>
      <c r="BO1642" s="416">
        <v>18</v>
      </c>
      <c r="BP1642" s="416">
        <v>24</v>
      </c>
      <c r="BQ1642" s="416">
        <v>15</v>
      </c>
      <c r="BR1642" s="416">
        <v>14</v>
      </c>
      <c r="BS1642" s="416">
        <v>35</v>
      </c>
      <c r="BT1642" s="416">
        <v>7</v>
      </c>
      <c r="BU1642" s="416">
        <v>118</v>
      </c>
      <c r="BV1642" s="416">
        <v>10</v>
      </c>
      <c r="BW1642" s="416">
        <v>17</v>
      </c>
      <c r="BX1642" s="416">
        <v>50</v>
      </c>
      <c r="BY1642" s="416">
        <v>84</v>
      </c>
      <c r="BZ1642" s="416">
        <v>80</v>
      </c>
      <c r="CA1642" s="416">
        <v>54</v>
      </c>
      <c r="CB1642" s="416">
        <v>120</v>
      </c>
      <c r="CC1642" s="416">
        <v>46</v>
      </c>
      <c r="CD1642" s="416">
        <v>461</v>
      </c>
      <c r="CE1642" s="416">
        <v>10</v>
      </c>
      <c r="CF1642" s="416">
        <v>0</v>
      </c>
      <c r="CG1642" s="416">
        <v>0</v>
      </c>
      <c r="CH1642" s="416">
        <v>0</v>
      </c>
      <c r="CI1642" s="416">
        <v>0</v>
      </c>
      <c r="CJ1642" s="416">
        <v>0</v>
      </c>
      <c r="CK1642" s="416">
        <v>0</v>
      </c>
      <c r="CL1642" s="416">
        <v>0</v>
      </c>
      <c r="CM1642" s="416">
        <v>0</v>
      </c>
      <c r="CN1642" s="416">
        <v>0</v>
      </c>
      <c r="CO1642" s="416">
        <v>25</v>
      </c>
      <c r="CP1642" s="416">
        <v>0</v>
      </c>
      <c r="CQ1642" s="416">
        <v>0</v>
      </c>
      <c r="CR1642" s="416">
        <v>0</v>
      </c>
      <c r="CS1642" s="416">
        <v>0</v>
      </c>
      <c r="CT1642" s="416">
        <v>0</v>
      </c>
      <c r="CU1642" s="416">
        <v>0</v>
      </c>
      <c r="CV1642" s="416">
        <v>0</v>
      </c>
      <c r="CW1642" s="416">
        <v>0</v>
      </c>
      <c r="CX1642" s="416">
        <v>0</v>
      </c>
      <c r="CY1642" s="416">
        <v>50</v>
      </c>
      <c r="CZ1642" s="416">
        <v>6</v>
      </c>
      <c r="DA1642" s="416">
        <v>13</v>
      </c>
      <c r="DB1642" s="416">
        <v>25</v>
      </c>
      <c r="DC1642" s="416">
        <v>7</v>
      </c>
      <c r="DD1642" s="416">
        <v>15</v>
      </c>
      <c r="DE1642" s="416">
        <v>15</v>
      </c>
      <c r="DF1642" s="416">
        <v>18</v>
      </c>
      <c r="DG1642" s="416">
        <v>12</v>
      </c>
      <c r="DH1642" s="416">
        <v>111</v>
      </c>
      <c r="DI1642" s="416">
        <v>0</v>
      </c>
      <c r="DJ1642" s="416">
        <v>0</v>
      </c>
      <c r="DK1642" s="416">
        <v>0</v>
      </c>
      <c r="DL1642" s="416">
        <v>0</v>
      </c>
      <c r="DM1642" s="416">
        <v>0</v>
      </c>
      <c r="DN1642" s="416">
        <v>0</v>
      </c>
      <c r="DO1642" s="416">
        <v>0</v>
      </c>
      <c r="DP1642" s="416">
        <v>0</v>
      </c>
      <c r="DQ1642" s="416">
        <v>0</v>
      </c>
      <c r="DR1642" s="416">
        <v>0</v>
      </c>
      <c r="DS1642" s="416">
        <v>6</v>
      </c>
      <c r="DT1642" s="416">
        <v>13</v>
      </c>
      <c r="DU1642" s="416">
        <v>25</v>
      </c>
      <c r="DV1642" s="416">
        <v>7</v>
      </c>
      <c r="DW1642" s="416">
        <v>15</v>
      </c>
      <c r="DX1642" s="416">
        <v>15</v>
      </c>
      <c r="DY1642" s="416">
        <v>18</v>
      </c>
      <c r="DZ1642" s="416">
        <v>12</v>
      </c>
      <c r="EA1642" s="416">
        <v>111</v>
      </c>
      <c r="EB1642" s="416">
        <v>0</v>
      </c>
      <c r="EC1642" s="416">
        <v>10</v>
      </c>
      <c r="ED1642" s="416">
        <v>5</v>
      </c>
      <c r="EE1642" s="416">
        <v>16</v>
      </c>
      <c r="EF1642" s="416">
        <v>19</v>
      </c>
      <c r="EG1642" s="416">
        <v>16</v>
      </c>
      <c r="EH1642" s="416">
        <v>28</v>
      </c>
      <c r="EI1642" s="416">
        <v>30</v>
      </c>
      <c r="EJ1642" s="416">
        <v>16</v>
      </c>
      <c r="EK1642" s="416">
        <v>140</v>
      </c>
      <c r="EL1642" s="416">
        <v>10</v>
      </c>
      <c r="EM1642" s="416">
        <v>0</v>
      </c>
      <c r="EN1642" s="416">
        <v>0</v>
      </c>
      <c r="EO1642" s="416">
        <v>0</v>
      </c>
      <c r="EP1642" s="416">
        <v>0</v>
      </c>
      <c r="EQ1642" s="416">
        <v>0</v>
      </c>
      <c r="ER1642" s="416">
        <v>0</v>
      </c>
      <c r="ES1642" s="416">
        <v>0</v>
      </c>
      <c r="ET1642" s="416">
        <v>0</v>
      </c>
      <c r="EU1642" s="416">
        <v>0</v>
      </c>
      <c r="EV1642" s="416">
        <v>50</v>
      </c>
      <c r="EW1642" s="416">
        <v>0</v>
      </c>
      <c r="EX1642" s="416">
        <v>3</v>
      </c>
      <c r="EY1642" s="416">
        <v>7</v>
      </c>
      <c r="EZ1642" s="416">
        <v>4</v>
      </c>
      <c r="FA1642" s="416">
        <v>2</v>
      </c>
      <c r="FB1642" s="416">
        <v>1</v>
      </c>
      <c r="FC1642" s="416">
        <v>1</v>
      </c>
      <c r="FD1642" s="416">
        <v>0</v>
      </c>
      <c r="FE1642" s="416">
        <v>18</v>
      </c>
      <c r="FF1642" s="416">
        <v>100</v>
      </c>
      <c r="FG1642" s="416">
        <v>0</v>
      </c>
      <c r="FH1642" s="416">
        <v>0</v>
      </c>
      <c r="FI1642" s="416">
        <v>0</v>
      </c>
      <c r="FJ1642" s="416">
        <v>0</v>
      </c>
      <c r="FK1642" s="416">
        <v>0</v>
      </c>
      <c r="FL1642" s="416">
        <v>0</v>
      </c>
      <c r="FM1642" s="416">
        <v>0</v>
      </c>
      <c r="FN1642" s="416">
        <v>0</v>
      </c>
      <c r="FO1642" s="416">
        <v>0</v>
      </c>
      <c r="FP1642" s="416">
        <v>0</v>
      </c>
      <c r="FQ1642" s="416">
        <v>0</v>
      </c>
      <c r="FR1642" s="416">
        <v>0</v>
      </c>
      <c r="FS1642" s="416">
        <v>0</v>
      </c>
      <c r="FT1642" s="416">
        <v>0</v>
      </c>
      <c r="FU1642" s="416">
        <v>0</v>
      </c>
      <c r="FV1642" s="416">
        <v>0</v>
      </c>
      <c r="FW1642" s="416">
        <v>0</v>
      </c>
      <c r="FX1642" s="416">
        <v>0</v>
      </c>
      <c r="FY1642" s="416">
        <v>0</v>
      </c>
      <c r="FZ1642" s="416">
        <v>10</v>
      </c>
      <c r="GA1642" s="416">
        <v>8</v>
      </c>
      <c r="GB1642" s="416">
        <v>23</v>
      </c>
      <c r="GC1642" s="416">
        <v>23</v>
      </c>
      <c r="GD1642" s="416">
        <v>18</v>
      </c>
      <c r="GE1642" s="416">
        <v>29</v>
      </c>
      <c r="GF1642" s="416">
        <v>31</v>
      </c>
      <c r="GG1642" s="416">
        <v>16</v>
      </c>
      <c r="GH1642" s="416">
        <v>158</v>
      </c>
    </row>
    <row r="1643" spans="1:190" x14ac:dyDescent="0.2">
      <c r="A1643" s="150" t="s">
        <v>684</v>
      </c>
      <c r="B1643" s="151" t="s">
        <v>276</v>
      </c>
      <c r="C1643" s="152" t="s">
        <v>69</v>
      </c>
      <c r="D1643" s="404" t="s">
        <v>683</v>
      </c>
      <c r="E1643" s="416">
        <v>0</v>
      </c>
      <c r="F1643" s="416">
        <v>107</v>
      </c>
      <c r="G1643" s="416">
        <v>171</v>
      </c>
      <c r="H1643" s="416">
        <v>240</v>
      </c>
      <c r="I1643" s="416">
        <v>139</v>
      </c>
      <c r="J1643" s="416">
        <v>103</v>
      </c>
      <c r="K1643" s="416">
        <v>74</v>
      </c>
      <c r="L1643" s="416">
        <v>46</v>
      </c>
      <c r="M1643" s="416">
        <v>5</v>
      </c>
      <c r="N1643" s="416">
        <v>885</v>
      </c>
      <c r="O1643" s="416">
        <v>10</v>
      </c>
      <c r="P1643" s="416">
        <v>0</v>
      </c>
      <c r="Q1643" s="416">
        <v>0</v>
      </c>
      <c r="R1643" s="416">
        <v>0</v>
      </c>
      <c r="S1643" s="416">
        <v>0</v>
      </c>
      <c r="T1643" s="416">
        <v>0</v>
      </c>
      <c r="U1643" s="416">
        <v>0</v>
      </c>
      <c r="V1643" s="416">
        <v>0</v>
      </c>
      <c r="W1643" s="416">
        <v>0</v>
      </c>
      <c r="X1643" s="416">
        <v>0</v>
      </c>
      <c r="Y1643" s="416">
        <v>25</v>
      </c>
      <c r="Z1643" s="416">
        <v>0</v>
      </c>
      <c r="AA1643" s="416">
        <v>0</v>
      </c>
      <c r="AB1643" s="416">
        <v>0</v>
      </c>
      <c r="AC1643" s="416">
        <v>0</v>
      </c>
      <c r="AD1643" s="416">
        <v>0</v>
      </c>
      <c r="AE1643" s="416">
        <v>0</v>
      </c>
      <c r="AF1643" s="416">
        <v>0</v>
      </c>
      <c r="AG1643" s="416">
        <v>0</v>
      </c>
      <c r="AH1643" s="416">
        <v>0</v>
      </c>
      <c r="AI1643" s="416">
        <v>50</v>
      </c>
      <c r="AJ1643" s="416">
        <v>0</v>
      </c>
      <c r="AK1643" s="416">
        <v>0</v>
      </c>
      <c r="AL1643" s="416">
        <v>0</v>
      </c>
      <c r="AM1643" s="416">
        <v>0</v>
      </c>
      <c r="AN1643" s="416">
        <v>0</v>
      </c>
      <c r="AO1643" s="416">
        <v>0</v>
      </c>
      <c r="AP1643" s="416">
        <v>0</v>
      </c>
      <c r="AQ1643" s="416">
        <v>0</v>
      </c>
      <c r="AR1643" s="416">
        <v>0</v>
      </c>
      <c r="AS1643" s="416">
        <v>100</v>
      </c>
      <c r="AT1643" s="416">
        <v>2</v>
      </c>
      <c r="AU1643" s="416">
        <v>4</v>
      </c>
      <c r="AV1643" s="416">
        <v>10</v>
      </c>
      <c r="AW1643" s="416">
        <v>15</v>
      </c>
      <c r="AX1643" s="416">
        <v>11</v>
      </c>
      <c r="AY1643" s="416">
        <v>12</v>
      </c>
      <c r="AZ1643" s="416">
        <v>4</v>
      </c>
      <c r="BA1643" s="416">
        <v>1</v>
      </c>
      <c r="BB1643" s="416">
        <v>59</v>
      </c>
      <c r="BC1643" s="416">
        <v>0</v>
      </c>
      <c r="BD1643" s="416">
        <v>0</v>
      </c>
      <c r="BE1643" s="416">
        <v>0</v>
      </c>
      <c r="BF1643" s="416">
        <v>0</v>
      </c>
      <c r="BG1643" s="416">
        <v>0</v>
      </c>
      <c r="BH1643" s="416">
        <v>0</v>
      </c>
      <c r="BI1643" s="416">
        <v>0</v>
      </c>
      <c r="BJ1643" s="416">
        <v>0</v>
      </c>
      <c r="BK1643" s="416">
        <v>0</v>
      </c>
      <c r="BL1643" s="416">
        <v>0</v>
      </c>
      <c r="BM1643" s="416">
        <v>2</v>
      </c>
      <c r="BN1643" s="416">
        <v>4</v>
      </c>
      <c r="BO1643" s="416">
        <v>10</v>
      </c>
      <c r="BP1643" s="416">
        <v>15</v>
      </c>
      <c r="BQ1643" s="416">
        <v>11</v>
      </c>
      <c r="BR1643" s="416">
        <v>12</v>
      </c>
      <c r="BS1643" s="416">
        <v>4</v>
      </c>
      <c r="BT1643" s="416">
        <v>1</v>
      </c>
      <c r="BU1643" s="416">
        <v>59</v>
      </c>
      <c r="BV1643" s="416">
        <v>109</v>
      </c>
      <c r="BW1643" s="416">
        <v>175</v>
      </c>
      <c r="BX1643" s="416">
        <v>250</v>
      </c>
      <c r="BY1643" s="416">
        <v>154</v>
      </c>
      <c r="BZ1643" s="416">
        <v>114</v>
      </c>
      <c r="CA1643" s="416">
        <v>86</v>
      </c>
      <c r="CB1643" s="416">
        <v>50</v>
      </c>
      <c r="CC1643" s="416">
        <v>6</v>
      </c>
      <c r="CD1643" s="416">
        <v>944</v>
      </c>
      <c r="CE1643" s="416">
        <v>10</v>
      </c>
      <c r="CF1643" s="416">
        <v>0</v>
      </c>
      <c r="CG1643" s="416">
        <v>0</v>
      </c>
      <c r="CH1643" s="416">
        <v>0</v>
      </c>
      <c r="CI1643" s="416">
        <v>0</v>
      </c>
      <c r="CJ1643" s="416">
        <v>0</v>
      </c>
      <c r="CK1643" s="416">
        <v>0</v>
      </c>
      <c r="CL1643" s="416">
        <v>0</v>
      </c>
      <c r="CM1643" s="416">
        <v>0</v>
      </c>
      <c r="CN1643" s="416">
        <v>0</v>
      </c>
      <c r="CO1643" s="416">
        <v>25</v>
      </c>
      <c r="CP1643" s="416">
        <v>0</v>
      </c>
      <c r="CQ1643" s="416">
        <v>0</v>
      </c>
      <c r="CR1643" s="416">
        <v>0</v>
      </c>
      <c r="CS1643" s="416">
        <v>0</v>
      </c>
      <c r="CT1643" s="416">
        <v>0</v>
      </c>
      <c r="CU1643" s="416">
        <v>0</v>
      </c>
      <c r="CV1643" s="416">
        <v>0</v>
      </c>
      <c r="CW1643" s="416">
        <v>0</v>
      </c>
      <c r="CX1643" s="416">
        <v>0</v>
      </c>
      <c r="CY1643" s="416">
        <v>50</v>
      </c>
      <c r="CZ1643" s="416">
        <v>15</v>
      </c>
      <c r="DA1643" s="416">
        <v>27</v>
      </c>
      <c r="DB1643" s="416">
        <v>30</v>
      </c>
      <c r="DC1643" s="416">
        <v>23</v>
      </c>
      <c r="DD1643" s="416">
        <v>32</v>
      </c>
      <c r="DE1643" s="416">
        <v>17</v>
      </c>
      <c r="DF1643" s="416">
        <v>3</v>
      </c>
      <c r="DG1643" s="416">
        <v>2</v>
      </c>
      <c r="DH1643" s="416">
        <v>149</v>
      </c>
      <c r="DI1643" s="416">
        <v>0</v>
      </c>
      <c r="DJ1643" s="416">
        <v>0</v>
      </c>
      <c r="DK1643" s="416">
        <v>0</v>
      </c>
      <c r="DL1643" s="416">
        <v>0</v>
      </c>
      <c r="DM1643" s="416">
        <v>0</v>
      </c>
      <c r="DN1643" s="416">
        <v>0</v>
      </c>
      <c r="DO1643" s="416">
        <v>0</v>
      </c>
      <c r="DP1643" s="416">
        <v>0</v>
      </c>
      <c r="DQ1643" s="416">
        <v>0</v>
      </c>
      <c r="DR1643" s="416">
        <v>0</v>
      </c>
      <c r="DS1643" s="416">
        <v>15</v>
      </c>
      <c r="DT1643" s="416">
        <v>27</v>
      </c>
      <c r="DU1643" s="416">
        <v>30</v>
      </c>
      <c r="DV1643" s="416">
        <v>23</v>
      </c>
      <c r="DW1643" s="416">
        <v>32</v>
      </c>
      <c r="DX1643" s="416">
        <v>17</v>
      </c>
      <c r="DY1643" s="416">
        <v>3</v>
      </c>
      <c r="DZ1643" s="416">
        <v>2</v>
      </c>
      <c r="EA1643" s="416">
        <v>149</v>
      </c>
      <c r="EB1643" s="416">
        <v>0</v>
      </c>
      <c r="EC1643" s="416">
        <v>41</v>
      </c>
      <c r="ED1643" s="416">
        <v>48</v>
      </c>
      <c r="EE1643" s="416">
        <v>78</v>
      </c>
      <c r="EF1643" s="416">
        <v>49</v>
      </c>
      <c r="EG1643" s="416">
        <v>45</v>
      </c>
      <c r="EH1643" s="416">
        <v>30</v>
      </c>
      <c r="EI1643" s="416">
        <v>23</v>
      </c>
      <c r="EJ1643" s="416">
        <v>3</v>
      </c>
      <c r="EK1643" s="416">
        <v>317</v>
      </c>
      <c r="EL1643" s="416">
        <v>10</v>
      </c>
      <c r="EM1643" s="416">
        <v>0</v>
      </c>
      <c r="EN1643" s="416">
        <v>0</v>
      </c>
      <c r="EO1643" s="416">
        <v>0</v>
      </c>
      <c r="EP1643" s="416">
        <v>0</v>
      </c>
      <c r="EQ1643" s="416">
        <v>0</v>
      </c>
      <c r="ER1643" s="416">
        <v>0</v>
      </c>
      <c r="ES1643" s="416">
        <v>0</v>
      </c>
      <c r="ET1643" s="416">
        <v>0</v>
      </c>
      <c r="EU1643" s="416">
        <v>0</v>
      </c>
      <c r="EV1643" s="416">
        <v>50</v>
      </c>
      <c r="EW1643" s="416">
        <v>3</v>
      </c>
      <c r="EX1643" s="416">
        <v>2</v>
      </c>
      <c r="EY1643" s="416">
        <v>0</v>
      </c>
      <c r="EZ1643" s="416">
        <v>0</v>
      </c>
      <c r="FA1643" s="416">
        <v>2</v>
      </c>
      <c r="FB1643" s="416">
        <v>1</v>
      </c>
      <c r="FC1643" s="416">
        <v>0</v>
      </c>
      <c r="FD1643" s="416">
        <v>0</v>
      </c>
      <c r="FE1643" s="416">
        <v>8</v>
      </c>
      <c r="FF1643" s="416">
        <v>100</v>
      </c>
      <c r="FG1643" s="416">
        <v>0</v>
      </c>
      <c r="FH1643" s="416">
        <v>0</v>
      </c>
      <c r="FI1643" s="416">
        <v>0</v>
      </c>
      <c r="FJ1643" s="416">
        <v>0</v>
      </c>
      <c r="FK1643" s="416">
        <v>0</v>
      </c>
      <c r="FL1643" s="416">
        <v>0</v>
      </c>
      <c r="FM1643" s="416">
        <v>0</v>
      </c>
      <c r="FN1643" s="416">
        <v>0</v>
      </c>
      <c r="FO1643" s="416">
        <v>0</v>
      </c>
      <c r="FP1643" s="416">
        <v>0</v>
      </c>
      <c r="FQ1643" s="416">
        <v>0</v>
      </c>
      <c r="FR1643" s="416">
        <v>0</v>
      </c>
      <c r="FS1643" s="416">
        <v>0</v>
      </c>
      <c r="FT1643" s="416">
        <v>0</v>
      </c>
      <c r="FU1643" s="416">
        <v>0</v>
      </c>
      <c r="FV1643" s="416">
        <v>0</v>
      </c>
      <c r="FW1643" s="416">
        <v>0</v>
      </c>
      <c r="FX1643" s="416">
        <v>0</v>
      </c>
      <c r="FY1643" s="416">
        <v>0</v>
      </c>
      <c r="FZ1643" s="416">
        <v>44</v>
      </c>
      <c r="GA1643" s="416">
        <v>50</v>
      </c>
      <c r="GB1643" s="416">
        <v>78</v>
      </c>
      <c r="GC1643" s="416">
        <v>49</v>
      </c>
      <c r="GD1643" s="416">
        <v>47</v>
      </c>
      <c r="GE1643" s="416">
        <v>31</v>
      </c>
      <c r="GF1643" s="416">
        <v>23</v>
      </c>
      <c r="GG1643" s="416">
        <v>3</v>
      </c>
      <c r="GH1643" s="416">
        <v>325</v>
      </c>
    </row>
    <row r="1644" spans="1:190" x14ac:dyDescent="0.2">
      <c r="A1644" s="150" t="s">
        <v>686</v>
      </c>
      <c r="B1644" s="151" t="s">
        <v>276</v>
      </c>
      <c r="C1644" s="152" t="s">
        <v>279</v>
      </c>
      <c r="D1644" s="404" t="s">
        <v>685</v>
      </c>
      <c r="E1644" s="416">
        <v>0</v>
      </c>
      <c r="F1644" s="416">
        <v>149</v>
      </c>
      <c r="G1644" s="416">
        <v>76</v>
      </c>
      <c r="H1644" s="416">
        <v>48</v>
      </c>
      <c r="I1644" s="416">
        <v>36</v>
      </c>
      <c r="J1644" s="416">
        <v>25</v>
      </c>
      <c r="K1644" s="416">
        <v>21</v>
      </c>
      <c r="L1644" s="416">
        <v>13</v>
      </c>
      <c r="M1644" s="416">
        <v>0</v>
      </c>
      <c r="N1644" s="416">
        <v>368</v>
      </c>
      <c r="O1644" s="416">
        <v>10</v>
      </c>
      <c r="P1644" s="416">
        <v>0</v>
      </c>
      <c r="Q1644" s="416">
        <v>0</v>
      </c>
      <c r="R1644" s="416">
        <v>0</v>
      </c>
      <c r="S1644" s="416">
        <v>0</v>
      </c>
      <c r="T1644" s="416">
        <v>0</v>
      </c>
      <c r="U1644" s="416">
        <v>0</v>
      </c>
      <c r="V1644" s="416">
        <v>0</v>
      </c>
      <c r="W1644" s="416">
        <v>0</v>
      </c>
      <c r="X1644" s="416">
        <v>0</v>
      </c>
      <c r="Y1644" s="416">
        <v>25</v>
      </c>
      <c r="Z1644" s="416">
        <v>0</v>
      </c>
      <c r="AA1644" s="416">
        <v>0</v>
      </c>
      <c r="AB1644" s="416">
        <v>0</v>
      </c>
      <c r="AC1644" s="416">
        <v>0</v>
      </c>
      <c r="AD1644" s="416">
        <v>0</v>
      </c>
      <c r="AE1644" s="416">
        <v>0</v>
      </c>
      <c r="AF1644" s="416">
        <v>0</v>
      </c>
      <c r="AG1644" s="416">
        <v>0</v>
      </c>
      <c r="AH1644" s="416">
        <v>0</v>
      </c>
      <c r="AI1644" s="416">
        <v>50</v>
      </c>
      <c r="AJ1644" s="416">
        <v>0</v>
      </c>
      <c r="AK1644" s="416">
        <v>0</v>
      </c>
      <c r="AL1644" s="416">
        <v>0</v>
      </c>
      <c r="AM1644" s="416">
        <v>0</v>
      </c>
      <c r="AN1644" s="416">
        <v>0</v>
      </c>
      <c r="AO1644" s="416">
        <v>0</v>
      </c>
      <c r="AP1644" s="416">
        <v>0</v>
      </c>
      <c r="AQ1644" s="416">
        <v>0</v>
      </c>
      <c r="AR1644" s="416">
        <v>0</v>
      </c>
      <c r="AS1644" s="416">
        <v>100</v>
      </c>
      <c r="AT1644" s="416">
        <v>143</v>
      </c>
      <c r="AU1644" s="416">
        <v>84</v>
      </c>
      <c r="AV1644" s="416">
        <v>48</v>
      </c>
      <c r="AW1644" s="416">
        <v>39</v>
      </c>
      <c r="AX1644" s="416">
        <v>18</v>
      </c>
      <c r="AY1644" s="416">
        <v>9</v>
      </c>
      <c r="AZ1644" s="416">
        <v>5</v>
      </c>
      <c r="BA1644" s="416">
        <v>0</v>
      </c>
      <c r="BB1644" s="416">
        <v>346</v>
      </c>
      <c r="BC1644" s="416">
        <v>0</v>
      </c>
      <c r="BD1644" s="416">
        <v>0</v>
      </c>
      <c r="BE1644" s="416">
        <v>0</v>
      </c>
      <c r="BF1644" s="416">
        <v>0</v>
      </c>
      <c r="BG1644" s="416">
        <v>0</v>
      </c>
      <c r="BH1644" s="416">
        <v>0</v>
      </c>
      <c r="BI1644" s="416">
        <v>0</v>
      </c>
      <c r="BJ1644" s="416">
        <v>0</v>
      </c>
      <c r="BK1644" s="416">
        <v>0</v>
      </c>
      <c r="BL1644" s="416">
        <v>0</v>
      </c>
      <c r="BM1644" s="416">
        <v>143</v>
      </c>
      <c r="BN1644" s="416">
        <v>84</v>
      </c>
      <c r="BO1644" s="416">
        <v>48</v>
      </c>
      <c r="BP1644" s="416">
        <v>39</v>
      </c>
      <c r="BQ1644" s="416">
        <v>18</v>
      </c>
      <c r="BR1644" s="416">
        <v>9</v>
      </c>
      <c r="BS1644" s="416">
        <v>5</v>
      </c>
      <c r="BT1644" s="416">
        <v>0</v>
      </c>
      <c r="BU1644" s="416">
        <v>346</v>
      </c>
      <c r="BV1644" s="416">
        <v>292</v>
      </c>
      <c r="BW1644" s="416">
        <v>160</v>
      </c>
      <c r="BX1644" s="416">
        <v>96</v>
      </c>
      <c r="BY1644" s="416">
        <v>75</v>
      </c>
      <c r="BZ1644" s="416">
        <v>43</v>
      </c>
      <c r="CA1644" s="416">
        <v>30</v>
      </c>
      <c r="CB1644" s="416">
        <v>18</v>
      </c>
      <c r="CC1644" s="416">
        <v>0</v>
      </c>
      <c r="CD1644" s="416">
        <v>714</v>
      </c>
      <c r="CE1644" s="416">
        <v>10</v>
      </c>
      <c r="CF1644" s="416">
        <v>0</v>
      </c>
      <c r="CG1644" s="416">
        <v>0</v>
      </c>
      <c r="CH1644" s="416">
        <v>0</v>
      </c>
      <c r="CI1644" s="416">
        <v>0</v>
      </c>
      <c r="CJ1644" s="416">
        <v>0</v>
      </c>
      <c r="CK1644" s="416">
        <v>0</v>
      </c>
      <c r="CL1644" s="416">
        <v>0</v>
      </c>
      <c r="CM1644" s="416">
        <v>0</v>
      </c>
      <c r="CN1644" s="416">
        <v>0</v>
      </c>
      <c r="CO1644" s="416">
        <v>25</v>
      </c>
      <c r="CP1644" s="416">
        <v>0</v>
      </c>
      <c r="CQ1644" s="416">
        <v>0</v>
      </c>
      <c r="CR1644" s="416">
        <v>0</v>
      </c>
      <c r="CS1644" s="416">
        <v>0</v>
      </c>
      <c r="CT1644" s="416">
        <v>0</v>
      </c>
      <c r="CU1644" s="416">
        <v>0</v>
      </c>
      <c r="CV1644" s="416">
        <v>0</v>
      </c>
      <c r="CW1644" s="416">
        <v>0</v>
      </c>
      <c r="CX1644" s="416">
        <v>0</v>
      </c>
      <c r="CY1644" s="416">
        <v>50</v>
      </c>
      <c r="CZ1644" s="416">
        <v>42</v>
      </c>
      <c r="DA1644" s="416">
        <v>14</v>
      </c>
      <c r="DB1644" s="416">
        <v>15</v>
      </c>
      <c r="DC1644" s="416">
        <v>5</v>
      </c>
      <c r="DD1644" s="416">
        <v>7</v>
      </c>
      <c r="DE1644" s="416">
        <v>2</v>
      </c>
      <c r="DF1644" s="416">
        <v>5</v>
      </c>
      <c r="DG1644" s="416">
        <v>0</v>
      </c>
      <c r="DH1644" s="416">
        <v>90</v>
      </c>
      <c r="DI1644" s="416">
        <v>0</v>
      </c>
      <c r="DJ1644" s="416">
        <v>0</v>
      </c>
      <c r="DK1644" s="416">
        <v>0</v>
      </c>
      <c r="DL1644" s="416">
        <v>0</v>
      </c>
      <c r="DM1644" s="416">
        <v>0</v>
      </c>
      <c r="DN1644" s="416">
        <v>0</v>
      </c>
      <c r="DO1644" s="416">
        <v>0</v>
      </c>
      <c r="DP1644" s="416">
        <v>0</v>
      </c>
      <c r="DQ1644" s="416">
        <v>0</v>
      </c>
      <c r="DR1644" s="416">
        <v>0</v>
      </c>
      <c r="DS1644" s="416">
        <v>42</v>
      </c>
      <c r="DT1644" s="416">
        <v>14</v>
      </c>
      <c r="DU1644" s="416">
        <v>15</v>
      </c>
      <c r="DV1644" s="416">
        <v>5</v>
      </c>
      <c r="DW1644" s="416">
        <v>7</v>
      </c>
      <c r="DX1644" s="416">
        <v>2</v>
      </c>
      <c r="DY1644" s="416">
        <v>5</v>
      </c>
      <c r="DZ1644" s="416">
        <v>0</v>
      </c>
      <c r="EA1644" s="416">
        <v>90</v>
      </c>
      <c r="EB1644" s="416">
        <v>0</v>
      </c>
      <c r="EC1644" s="416">
        <v>48</v>
      </c>
      <c r="ED1644" s="416">
        <v>36</v>
      </c>
      <c r="EE1644" s="416">
        <v>27</v>
      </c>
      <c r="EF1644" s="416">
        <v>39</v>
      </c>
      <c r="EG1644" s="416">
        <v>10</v>
      </c>
      <c r="EH1644" s="416">
        <v>17</v>
      </c>
      <c r="EI1644" s="416">
        <v>8</v>
      </c>
      <c r="EJ1644" s="416">
        <v>1</v>
      </c>
      <c r="EK1644" s="416">
        <v>186</v>
      </c>
      <c r="EL1644" s="416">
        <v>10</v>
      </c>
      <c r="EM1644" s="416">
        <v>0</v>
      </c>
      <c r="EN1644" s="416">
        <v>0</v>
      </c>
      <c r="EO1644" s="416">
        <v>0</v>
      </c>
      <c r="EP1644" s="416">
        <v>0</v>
      </c>
      <c r="EQ1644" s="416">
        <v>0</v>
      </c>
      <c r="ER1644" s="416">
        <v>0</v>
      </c>
      <c r="ES1644" s="416">
        <v>0</v>
      </c>
      <c r="ET1644" s="416">
        <v>0</v>
      </c>
      <c r="EU1644" s="416">
        <v>0</v>
      </c>
      <c r="EV1644" s="416">
        <v>50</v>
      </c>
      <c r="EW1644" s="416">
        <v>0</v>
      </c>
      <c r="EX1644" s="416">
        <v>0</v>
      </c>
      <c r="EY1644" s="416">
        <v>0</v>
      </c>
      <c r="EZ1644" s="416">
        <v>0</v>
      </c>
      <c r="FA1644" s="416">
        <v>0</v>
      </c>
      <c r="FB1644" s="416">
        <v>0</v>
      </c>
      <c r="FC1644" s="416">
        <v>0</v>
      </c>
      <c r="FD1644" s="416">
        <v>0</v>
      </c>
      <c r="FE1644" s="416">
        <v>0</v>
      </c>
      <c r="FF1644" s="416">
        <v>100</v>
      </c>
      <c r="FG1644" s="416">
        <v>0</v>
      </c>
      <c r="FH1644" s="416">
        <v>0</v>
      </c>
      <c r="FI1644" s="416">
        <v>0</v>
      </c>
      <c r="FJ1644" s="416">
        <v>0</v>
      </c>
      <c r="FK1644" s="416">
        <v>0</v>
      </c>
      <c r="FL1644" s="416">
        <v>0</v>
      </c>
      <c r="FM1644" s="416">
        <v>0</v>
      </c>
      <c r="FN1644" s="416">
        <v>0</v>
      </c>
      <c r="FO1644" s="416">
        <v>0</v>
      </c>
      <c r="FP1644" s="416">
        <v>0</v>
      </c>
      <c r="FQ1644" s="416">
        <v>0</v>
      </c>
      <c r="FR1644" s="416">
        <v>0</v>
      </c>
      <c r="FS1644" s="416">
        <v>0</v>
      </c>
      <c r="FT1644" s="416">
        <v>0</v>
      </c>
      <c r="FU1644" s="416">
        <v>0</v>
      </c>
      <c r="FV1644" s="416">
        <v>0</v>
      </c>
      <c r="FW1644" s="416">
        <v>0</v>
      </c>
      <c r="FX1644" s="416">
        <v>0</v>
      </c>
      <c r="FY1644" s="416">
        <v>0</v>
      </c>
      <c r="FZ1644" s="416">
        <v>48</v>
      </c>
      <c r="GA1644" s="416">
        <v>36</v>
      </c>
      <c r="GB1644" s="416">
        <v>27</v>
      </c>
      <c r="GC1644" s="416">
        <v>39</v>
      </c>
      <c r="GD1644" s="416">
        <v>10</v>
      </c>
      <c r="GE1644" s="416">
        <v>17</v>
      </c>
      <c r="GF1644" s="416">
        <v>8</v>
      </c>
      <c r="GG1644" s="416">
        <v>1</v>
      </c>
      <c r="GH1644" s="416">
        <v>186</v>
      </c>
    </row>
    <row r="1645" spans="1:190" x14ac:dyDescent="0.2">
      <c r="A1645" s="150" t="s">
        <v>687</v>
      </c>
      <c r="B1645" s="151" t="s">
        <v>284</v>
      </c>
      <c r="C1645" s="152" t="s">
        <v>285</v>
      </c>
      <c r="D1645" s="404" t="s">
        <v>330</v>
      </c>
      <c r="E1645" s="416">
        <v>0</v>
      </c>
      <c r="F1645" s="416">
        <v>241</v>
      </c>
      <c r="G1645" s="416">
        <v>346</v>
      </c>
      <c r="H1645" s="416">
        <v>230</v>
      </c>
      <c r="I1645" s="416">
        <v>142</v>
      </c>
      <c r="J1645" s="416">
        <v>62</v>
      </c>
      <c r="K1645" s="416">
        <v>29</v>
      </c>
      <c r="L1645" s="416">
        <v>18</v>
      </c>
      <c r="M1645" s="416">
        <v>1</v>
      </c>
      <c r="N1645" s="416">
        <v>1069</v>
      </c>
      <c r="O1645" s="416">
        <v>10</v>
      </c>
      <c r="P1645" s="416">
        <v>0</v>
      </c>
      <c r="Q1645" s="416">
        <v>0</v>
      </c>
      <c r="R1645" s="416">
        <v>0</v>
      </c>
      <c r="S1645" s="416">
        <v>0</v>
      </c>
      <c r="T1645" s="416">
        <v>0</v>
      </c>
      <c r="U1645" s="416">
        <v>0</v>
      </c>
      <c r="V1645" s="416">
        <v>0</v>
      </c>
      <c r="W1645" s="416">
        <v>0</v>
      </c>
      <c r="X1645" s="416">
        <v>0</v>
      </c>
      <c r="Y1645" s="416">
        <v>25</v>
      </c>
      <c r="Z1645" s="416">
        <v>0</v>
      </c>
      <c r="AA1645" s="416">
        <v>0</v>
      </c>
      <c r="AB1645" s="416">
        <v>0</v>
      </c>
      <c r="AC1645" s="416">
        <v>0</v>
      </c>
      <c r="AD1645" s="416">
        <v>0</v>
      </c>
      <c r="AE1645" s="416">
        <v>0</v>
      </c>
      <c r="AF1645" s="416">
        <v>0</v>
      </c>
      <c r="AG1645" s="416">
        <v>0</v>
      </c>
      <c r="AH1645" s="416">
        <v>0</v>
      </c>
      <c r="AI1645" s="416">
        <v>50</v>
      </c>
      <c r="AJ1645" s="416">
        <v>0</v>
      </c>
      <c r="AK1645" s="416">
        <v>0</v>
      </c>
      <c r="AL1645" s="416">
        <v>0</v>
      </c>
      <c r="AM1645" s="416">
        <v>0</v>
      </c>
      <c r="AN1645" s="416">
        <v>0</v>
      </c>
      <c r="AO1645" s="416">
        <v>0</v>
      </c>
      <c r="AP1645" s="416">
        <v>0</v>
      </c>
      <c r="AQ1645" s="416">
        <v>0</v>
      </c>
      <c r="AR1645" s="416">
        <v>0</v>
      </c>
      <c r="AS1645" s="416">
        <v>100</v>
      </c>
      <c r="AT1645" s="416">
        <v>0</v>
      </c>
      <c r="AU1645" s="416">
        <v>0</v>
      </c>
      <c r="AV1645" s="416">
        <v>0</v>
      </c>
      <c r="AW1645" s="416">
        <v>0</v>
      </c>
      <c r="AX1645" s="416">
        <v>0</v>
      </c>
      <c r="AY1645" s="416">
        <v>0</v>
      </c>
      <c r="AZ1645" s="416">
        <v>0</v>
      </c>
      <c r="BA1645" s="416">
        <v>0</v>
      </c>
      <c r="BB1645" s="416">
        <v>0</v>
      </c>
      <c r="BC1645" s="416">
        <v>0</v>
      </c>
      <c r="BD1645" s="416">
        <v>0</v>
      </c>
      <c r="BE1645" s="416">
        <v>0</v>
      </c>
      <c r="BF1645" s="416">
        <v>0</v>
      </c>
      <c r="BG1645" s="416">
        <v>0</v>
      </c>
      <c r="BH1645" s="416">
        <v>0</v>
      </c>
      <c r="BI1645" s="416">
        <v>0</v>
      </c>
      <c r="BJ1645" s="416">
        <v>0</v>
      </c>
      <c r="BK1645" s="416">
        <v>0</v>
      </c>
      <c r="BL1645" s="416">
        <v>0</v>
      </c>
      <c r="BM1645" s="416">
        <v>0</v>
      </c>
      <c r="BN1645" s="416">
        <v>0</v>
      </c>
      <c r="BO1645" s="416">
        <v>0</v>
      </c>
      <c r="BP1645" s="416">
        <v>0</v>
      </c>
      <c r="BQ1645" s="416">
        <v>0</v>
      </c>
      <c r="BR1645" s="416">
        <v>0</v>
      </c>
      <c r="BS1645" s="416">
        <v>0</v>
      </c>
      <c r="BT1645" s="416">
        <v>0</v>
      </c>
      <c r="BU1645" s="416">
        <v>0</v>
      </c>
      <c r="BV1645" s="416">
        <v>241</v>
      </c>
      <c r="BW1645" s="416">
        <v>346</v>
      </c>
      <c r="BX1645" s="416">
        <v>230</v>
      </c>
      <c r="BY1645" s="416">
        <v>142</v>
      </c>
      <c r="BZ1645" s="416">
        <v>62</v>
      </c>
      <c r="CA1645" s="416">
        <v>29</v>
      </c>
      <c r="CB1645" s="416">
        <v>18</v>
      </c>
      <c r="CC1645" s="416">
        <v>1</v>
      </c>
      <c r="CD1645" s="416">
        <v>1069</v>
      </c>
      <c r="CE1645" s="416">
        <v>10</v>
      </c>
      <c r="CF1645" s="416">
        <v>0</v>
      </c>
      <c r="CG1645" s="416">
        <v>0</v>
      </c>
      <c r="CH1645" s="416">
        <v>0</v>
      </c>
      <c r="CI1645" s="416">
        <v>0</v>
      </c>
      <c r="CJ1645" s="416">
        <v>0</v>
      </c>
      <c r="CK1645" s="416">
        <v>0</v>
      </c>
      <c r="CL1645" s="416">
        <v>0</v>
      </c>
      <c r="CM1645" s="416">
        <v>0</v>
      </c>
      <c r="CN1645" s="416">
        <v>0</v>
      </c>
      <c r="CO1645" s="416">
        <v>25</v>
      </c>
      <c r="CP1645" s="416">
        <v>0</v>
      </c>
      <c r="CQ1645" s="416">
        <v>0</v>
      </c>
      <c r="CR1645" s="416">
        <v>0</v>
      </c>
      <c r="CS1645" s="416">
        <v>0</v>
      </c>
      <c r="CT1645" s="416">
        <v>0</v>
      </c>
      <c r="CU1645" s="416">
        <v>0</v>
      </c>
      <c r="CV1645" s="416">
        <v>0</v>
      </c>
      <c r="CW1645" s="416">
        <v>0</v>
      </c>
      <c r="CX1645" s="416">
        <v>0</v>
      </c>
      <c r="CY1645" s="416">
        <v>50</v>
      </c>
      <c r="CZ1645" s="416">
        <v>29</v>
      </c>
      <c r="DA1645" s="416">
        <v>27</v>
      </c>
      <c r="DB1645" s="416">
        <v>19</v>
      </c>
      <c r="DC1645" s="416">
        <v>15</v>
      </c>
      <c r="DD1645" s="416">
        <v>12</v>
      </c>
      <c r="DE1645" s="416">
        <v>1</v>
      </c>
      <c r="DF1645" s="416">
        <v>7</v>
      </c>
      <c r="DG1645" s="416">
        <v>5</v>
      </c>
      <c r="DH1645" s="416">
        <v>115</v>
      </c>
      <c r="DI1645" s="416">
        <v>0</v>
      </c>
      <c r="DJ1645" s="416">
        <v>0</v>
      </c>
      <c r="DK1645" s="416">
        <v>0</v>
      </c>
      <c r="DL1645" s="416">
        <v>0</v>
      </c>
      <c r="DM1645" s="416">
        <v>0</v>
      </c>
      <c r="DN1645" s="416">
        <v>0</v>
      </c>
      <c r="DO1645" s="416">
        <v>0</v>
      </c>
      <c r="DP1645" s="416">
        <v>0</v>
      </c>
      <c r="DQ1645" s="416">
        <v>0</v>
      </c>
      <c r="DR1645" s="416">
        <v>0</v>
      </c>
      <c r="DS1645" s="416">
        <v>29</v>
      </c>
      <c r="DT1645" s="416">
        <v>27</v>
      </c>
      <c r="DU1645" s="416">
        <v>19</v>
      </c>
      <c r="DV1645" s="416">
        <v>15</v>
      </c>
      <c r="DW1645" s="416">
        <v>12</v>
      </c>
      <c r="DX1645" s="416">
        <v>1</v>
      </c>
      <c r="DY1645" s="416">
        <v>7</v>
      </c>
      <c r="DZ1645" s="416">
        <v>5</v>
      </c>
      <c r="EA1645" s="416">
        <v>115</v>
      </c>
      <c r="EB1645" s="416">
        <v>0</v>
      </c>
      <c r="EC1645" s="416">
        <v>34</v>
      </c>
      <c r="ED1645" s="416">
        <v>49</v>
      </c>
      <c r="EE1645" s="416">
        <v>48</v>
      </c>
      <c r="EF1645" s="416">
        <v>32</v>
      </c>
      <c r="EG1645" s="416">
        <v>17</v>
      </c>
      <c r="EH1645" s="416">
        <v>7</v>
      </c>
      <c r="EI1645" s="416">
        <v>11</v>
      </c>
      <c r="EJ1645" s="416">
        <v>3</v>
      </c>
      <c r="EK1645" s="416">
        <v>201</v>
      </c>
      <c r="EL1645" s="416">
        <v>10</v>
      </c>
      <c r="EM1645" s="416">
        <v>0</v>
      </c>
      <c r="EN1645" s="416">
        <v>0</v>
      </c>
      <c r="EO1645" s="416">
        <v>0</v>
      </c>
      <c r="EP1645" s="416">
        <v>0</v>
      </c>
      <c r="EQ1645" s="416">
        <v>0</v>
      </c>
      <c r="ER1645" s="416">
        <v>0</v>
      </c>
      <c r="ES1645" s="416">
        <v>0</v>
      </c>
      <c r="ET1645" s="416">
        <v>0</v>
      </c>
      <c r="EU1645" s="416">
        <v>0</v>
      </c>
      <c r="EV1645" s="416">
        <v>50</v>
      </c>
      <c r="EW1645" s="416">
        <v>3</v>
      </c>
      <c r="EX1645" s="416">
        <v>7</v>
      </c>
      <c r="EY1645" s="416">
        <v>2</v>
      </c>
      <c r="EZ1645" s="416">
        <v>1</v>
      </c>
      <c r="FA1645" s="416">
        <v>0</v>
      </c>
      <c r="FB1645" s="416">
        <v>0</v>
      </c>
      <c r="FC1645" s="416">
        <v>0</v>
      </c>
      <c r="FD1645" s="416">
        <v>0</v>
      </c>
      <c r="FE1645" s="416">
        <v>13</v>
      </c>
      <c r="FF1645" s="416">
        <v>100</v>
      </c>
      <c r="FG1645" s="416">
        <v>0</v>
      </c>
      <c r="FH1645" s="416">
        <v>0</v>
      </c>
      <c r="FI1645" s="416">
        <v>0</v>
      </c>
      <c r="FJ1645" s="416">
        <v>0</v>
      </c>
      <c r="FK1645" s="416">
        <v>0</v>
      </c>
      <c r="FL1645" s="416">
        <v>0</v>
      </c>
      <c r="FM1645" s="416">
        <v>0</v>
      </c>
      <c r="FN1645" s="416">
        <v>0</v>
      </c>
      <c r="FO1645" s="416">
        <v>0</v>
      </c>
      <c r="FP1645" s="416">
        <v>0</v>
      </c>
      <c r="FQ1645" s="416">
        <v>0</v>
      </c>
      <c r="FR1645" s="416">
        <v>0</v>
      </c>
      <c r="FS1645" s="416">
        <v>0</v>
      </c>
      <c r="FT1645" s="416">
        <v>0</v>
      </c>
      <c r="FU1645" s="416">
        <v>0</v>
      </c>
      <c r="FV1645" s="416">
        <v>0</v>
      </c>
      <c r="FW1645" s="416">
        <v>0</v>
      </c>
      <c r="FX1645" s="416">
        <v>0</v>
      </c>
      <c r="FY1645" s="416">
        <v>0</v>
      </c>
      <c r="FZ1645" s="416">
        <v>37</v>
      </c>
      <c r="GA1645" s="416">
        <v>56</v>
      </c>
      <c r="GB1645" s="416">
        <v>50</v>
      </c>
      <c r="GC1645" s="416">
        <v>33</v>
      </c>
      <c r="GD1645" s="416">
        <v>17</v>
      </c>
      <c r="GE1645" s="416">
        <v>7</v>
      </c>
      <c r="GF1645" s="416">
        <v>11</v>
      </c>
      <c r="GG1645" s="416">
        <v>3</v>
      </c>
      <c r="GH1645" s="416">
        <v>214</v>
      </c>
    </row>
    <row r="1646" spans="1:190" x14ac:dyDescent="0.2">
      <c r="A1646" s="150" t="s">
        <v>689</v>
      </c>
      <c r="B1646" s="151" t="s">
        <v>276</v>
      </c>
      <c r="C1646" s="152" t="s">
        <v>285</v>
      </c>
      <c r="D1646" s="404" t="s">
        <v>688</v>
      </c>
      <c r="E1646" s="416">
        <v>0</v>
      </c>
      <c r="F1646" s="416">
        <v>90</v>
      </c>
      <c r="G1646" s="416">
        <v>102</v>
      </c>
      <c r="H1646" s="416">
        <v>80</v>
      </c>
      <c r="I1646" s="416">
        <v>76</v>
      </c>
      <c r="J1646" s="416">
        <v>49</v>
      </c>
      <c r="K1646" s="416">
        <v>21</v>
      </c>
      <c r="L1646" s="416">
        <v>30</v>
      </c>
      <c r="M1646" s="416">
        <v>4</v>
      </c>
      <c r="N1646" s="416">
        <v>452</v>
      </c>
      <c r="O1646" s="416">
        <v>10</v>
      </c>
      <c r="P1646" s="416">
        <v>0</v>
      </c>
      <c r="Q1646" s="416">
        <v>0</v>
      </c>
      <c r="R1646" s="416">
        <v>0</v>
      </c>
      <c r="S1646" s="416">
        <v>0</v>
      </c>
      <c r="T1646" s="416">
        <v>0</v>
      </c>
      <c r="U1646" s="416">
        <v>0</v>
      </c>
      <c r="V1646" s="416">
        <v>0</v>
      </c>
      <c r="W1646" s="416">
        <v>0</v>
      </c>
      <c r="X1646" s="416">
        <v>0</v>
      </c>
      <c r="Y1646" s="416">
        <v>25</v>
      </c>
      <c r="Z1646" s="416">
        <v>0</v>
      </c>
      <c r="AA1646" s="416">
        <v>0</v>
      </c>
      <c r="AB1646" s="416">
        <v>0</v>
      </c>
      <c r="AC1646" s="416">
        <v>0</v>
      </c>
      <c r="AD1646" s="416">
        <v>0</v>
      </c>
      <c r="AE1646" s="416">
        <v>0</v>
      </c>
      <c r="AF1646" s="416">
        <v>0</v>
      </c>
      <c r="AG1646" s="416">
        <v>0</v>
      </c>
      <c r="AH1646" s="416">
        <v>0</v>
      </c>
      <c r="AI1646" s="416">
        <v>50</v>
      </c>
      <c r="AJ1646" s="416">
        <v>9</v>
      </c>
      <c r="AK1646" s="416">
        <v>10</v>
      </c>
      <c r="AL1646" s="416">
        <v>23</v>
      </c>
      <c r="AM1646" s="416">
        <v>18</v>
      </c>
      <c r="AN1646" s="416">
        <v>17</v>
      </c>
      <c r="AO1646" s="416">
        <v>5</v>
      </c>
      <c r="AP1646" s="416">
        <v>6</v>
      </c>
      <c r="AQ1646" s="416">
        <v>2</v>
      </c>
      <c r="AR1646" s="416">
        <v>90</v>
      </c>
      <c r="AS1646" s="416">
        <v>100</v>
      </c>
      <c r="AT1646" s="416">
        <v>18</v>
      </c>
      <c r="AU1646" s="416">
        <v>20</v>
      </c>
      <c r="AV1646" s="416">
        <v>12</v>
      </c>
      <c r="AW1646" s="416">
        <v>10</v>
      </c>
      <c r="AX1646" s="416">
        <v>10</v>
      </c>
      <c r="AY1646" s="416">
        <v>7</v>
      </c>
      <c r="AZ1646" s="416">
        <v>3</v>
      </c>
      <c r="BA1646" s="416">
        <v>0</v>
      </c>
      <c r="BB1646" s="416">
        <v>80</v>
      </c>
      <c r="BC1646" s="416">
        <v>0</v>
      </c>
      <c r="BD1646" s="416">
        <v>0</v>
      </c>
      <c r="BE1646" s="416">
        <v>0</v>
      </c>
      <c r="BF1646" s="416">
        <v>0</v>
      </c>
      <c r="BG1646" s="416">
        <v>0</v>
      </c>
      <c r="BH1646" s="416">
        <v>0</v>
      </c>
      <c r="BI1646" s="416">
        <v>0</v>
      </c>
      <c r="BJ1646" s="416">
        <v>0</v>
      </c>
      <c r="BK1646" s="416">
        <v>0</v>
      </c>
      <c r="BL1646" s="416">
        <v>0</v>
      </c>
      <c r="BM1646" s="416">
        <v>27</v>
      </c>
      <c r="BN1646" s="416">
        <v>30</v>
      </c>
      <c r="BO1646" s="416">
        <v>35</v>
      </c>
      <c r="BP1646" s="416">
        <v>28</v>
      </c>
      <c r="BQ1646" s="416">
        <v>27</v>
      </c>
      <c r="BR1646" s="416">
        <v>12</v>
      </c>
      <c r="BS1646" s="416">
        <v>9</v>
      </c>
      <c r="BT1646" s="416">
        <v>2</v>
      </c>
      <c r="BU1646" s="416">
        <v>170</v>
      </c>
      <c r="BV1646" s="416">
        <v>117</v>
      </c>
      <c r="BW1646" s="416">
        <v>132</v>
      </c>
      <c r="BX1646" s="416">
        <v>115</v>
      </c>
      <c r="BY1646" s="416">
        <v>104</v>
      </c>
      <c r="BZ1646" s="416">
        <v>76</v>
      </c>
      <c r="CA1646" s="416">
        <v>33</v>
      </c>
      <c r="CB1646" s="416">
        <v>39</v>
      </c>
      <c r="CC1646" s="416">
        <v>6</v>
      </c>
      <c r="CD1646" s="416">
        <v>622</v>
      </c>
      <c r="CE1646" s="416">
        <v>10</v>
      </c>
      <c r="CF1646" s="416">
        <v>0</v>
      </c>
      <c r="CG1646" s="416">
        <v>0</v>
      </c>
      <c r="CH1646" s="416">
        <v>0</v>
      </c>
      <c r="CI1646" s="416">
        <v>0</v>
      </c>
      <c r="CJ1646" s="416">
        <v>0</v>
      </c>
      <c r="CK1646" s="416">
        <v>0</v>
      </c>
      <c r="CL1646" s="416">
        <v>0</v>
      </c>
      <c r="CM1646" s="416">
        <v>0</v>
      </c>
      <c r="CN1646" s="416">
        <v>0</v>
      </c>
      <c r="CO1646" s="416">
        <v>25</v>
      </c>
      <c r="CP1646" s="416">
        <v>0</v>
      </c>
      <c r="CQ1646" s="416">
        <v>0</v>
      </c>
      <c r="CR1646" s="416">
        <v>0</v>
      </c>
      <c r="CS1646" s="416">
        <v>0</v>
      </c>
      <c r="CT1646" s="416">
        <v>0</v>
      </c>
      <c r="CU1646" s="416">
        <v>0</v>
      </c>
      <c r="CV1646" s="416">
        <v>0</v>
      </c>
      <c r="CW1646" s="416">
        <v>0</v>
      </c>
      <c r="CX1646" s="416">
        <v>0</v>
      </c>
      <c r="CY1646" s="416">
        <v>50</v>
      </c>
      <c r="CZ1646" s="416">
        <v>15</v>
      </c>
      <c r="DA1646" s="416">
        <v>17</v>
      </c>
      <c r="DB1646" s="416">
        <v>5</v>
      </c>
      <c r="DC1646" s="416">
        <v>9</v>
      </c>
      <c r="DD1646" s="416">
        <v>5</v>
      </c>
      <c r="DE1646" s="416">
        <v>3</v>
      </c>
      <c r="DF1646" s="416">
        <v>2</v>
      </c>
      <c r="DG1646" s="416">
        <v>1</v>
      </c>
      <c r="DH1646" s="416">
        <v>57</v>
      </c>
      <c r="DI1646" s="416">
        <v>0</v>
      </c>
      <c r="DJ1646" s="416">
        <v>0</v>
      </c>
      <c r="DK1646" s="416">
        <v>0</v>
      </c>
      <c r="DL1646" s="416">
        <v>0</v>
      </c>
      <c r="DM1646" s="416">
        <v>0</v>
      </c>
      <c r="DN1646" s="416">
        <v>0</v>
      </c>
      <c r="DO1646" s="416">
        <v>0</v>
      </c>
      <c r="DP1646" s="416">
        <v>0</v>
      </c>
      <c r="DQ1646" s="416">
        <v>0</v>
      </c>
      <c r="DR1646" s="416">
        <v>0</v>
      </c>
      <c r="DS1646" s="416">
        <v>15</v>
      </c>
      <c r="DT1646" s="416">
        <v>17</v>
      </c>
      <c r="DU1646" s="416">
        <v>5</v>
      </c>
      <c r="DV1646" s="416">
        <v>9</v>
      </c>
      <c r="DW1646" s="416">
        <v>5</v>
      </c>
      <c r="DX1646" s="416">
        <v>3</v>
      </c>
      <c r="DY1646" s="416">
        <v>2</v>
      </c>
      <c r="DZ1646" s="416">
        <v>1</v>
      </c>
      <c r="EA1646" s="416">
        <v>57</v>
      </c>
      <c r="EB1646" s="416">
        <v>0</v>
      </c>
      <c r="EC1646" s="416">
        <v>439</v>
      </c>
      <c r="ED1646" s="416">
        <v>379</v>
      </c>
      <c r="EE1646" s="416">
        <v>559</v>
      </c>
      <c r="EF1646" s="416">
        <v>681</v>
      </c>
      <c r="EG1646" s="416">
        <v>782</v>
      </c>
      <c r="EH1646" s="416">
        <v>520</v>
      </c>
      <c r="EI1646" s="416">
        <v>513</v>
      </c>
      <c r="EJ1646" s="416">
        <v>93</v>
      </c>
      <c r="EK1646" s="416">
        <v>3966</v>
      </c>
      <c r="EL1646" s="416">
        <v>10</v>
      </c>
      <c r="EM1646" s="416">
        <v>0</v>
      </c>
      <c r="EN1646" s="416">
        <v>0</v>
      </c>
      <c r="EO1646" s="416">
        <v>0</v>
      </c>
      <c r="EP1646" s="416">
        <v>0</v>
      </c>
      <c r="EQ1646" s="416">
        <v>0</v>
      </c>
      <c r="ER1646" s="416">
        <v>0</v>
      </c>
      <c r="ES1646" s="416">
        <v>0</v>
      </c>
      <c r="ET1646" s="416">
        <v>0</v>
      </c>
      <c r="EU1646" s="416">
        <v>0</v>
      </c>
      <c r="EV1646" s="416">
        <v>50</v>
      </c>
      <c r="EW1646" s="416">
        <v>3</v>
      </c>
      <c r="EX1646" s="416">
        <v>6</v>
      </c>
      <c r="EY1646" s="416">
        <v>4</v>
      </c>
      <c r="EZ1646" s="416">
        <v>2</v>
      </c>
      <c r="FA1646" s="416">
        <v>6</v>
      </c>
      <c r="FB1646" s="416">
        <v>4</v>
      </c>
      <c r="FC1646" s="416">
        <v>4</v>
      </c>
      <c r="FD1646" s="416">
        <v>0</v>
      </c>
      <c r="FE1646" s="416">
        <v>29</v>
      </c>
      <c r="FF1646" s="416">
        <v>100</v>
      </c>
      <c r="FG1646" s="416">
        <v>0</v>
      </c>
      <c r="FH1646" s="416">
        <v>0</v>
      </c>
      <c r="FI1646" s="416">
        <v>0</v>
      </c>
      <c r="FJ1646" s="416">
        <v>0</v>
      </c>
      <c r="FK1646" s="416">
        <v>0</v>
      </c>
      <c r="FL1646" s="416">
        <v>0</v>
      </c>
      <c r="FM1646" s="416">
        <v>0</v>
      </c>
      <c r="FN1646" s="416">
        <v>0</v>
      </c>
      <c r="FO1646" s="416">
        <v>0</v>
      </c>
      <c r="FP1646" s="416">
        <v>0</v>
      </c>
      <c r="FQ1646" s="416">
        <v>0</v>
      </c>
      <c r="FR1646" s="416">
        <v>0</v>
      </c>
      <c r="FS1646" s="416">
        <v>0</v>
      </c>
      <c r="FT1646" s="416">
        <v>0</v>
      </c>
      <c r="FU1646" s="416">
        <v>0</v>
      </c>
      <c r="FV1646" s="416">
        <v>0</v>
      </c>
      <c r="FW1646" s="416">
        <v>0</v>
      </c>
      <c r="FX1646" s="416">
        <v>0</v>
      </c>
      <c r="FY1646" s="416">
        <v>0</v>
      </c>
      <c r="FZ1646" s="416">
        <v>442</v>
      </c>
      <c r="GA1646" s="416">
        <v>385</v>
      </c>
      <c r="GB1646" s="416">
        <v>563</v>
      </c>
      <c r="GC1646" s="416">
        <v>683</v>
      </c>
      <c r="GD1646" s="416">
        <v>788</v>
      </c>
      <c r="GE1646" s="416">
        <v>524</v>
      </c>
      <c r="GF1646" s="416">
        <v>517</v>
      </c>
      <c r="GG1646" s="416">
        <v>93</v>
      </c>
      <c r="GH1646" s="416">
        <v>3995</v>
      </c>
    </row>
    <row r="1647" spans="1:190" x14ac:dyDescent="0.2">
      <c r="A1647" s="150" t="s">
        <v>691</v>
      </c>
      <c r="B1647" s="151" t="s">
        <v>276</v>
      </c>
      <c r="C1647" s="152" t="s">
        <v>279</v>
      </c>
      <c r="D1647" s="404" t="s">
        <v>690</v>
      </c>
      <c r="E1647" s="416">
        <v>0</v>
      </c>
      <c r="F1647" s="416">
        <v>229</v>
      </c>
      <c r="G1647" s="416">
        <v>102</v>
      </c>
      <c r="H1647" s="416">
        <v>64</v>
      </c>
      <c r="I1647" s="416">
        <v>26</v>
      </c>
      <c r="J1647" s="416">
        <v>10</v>
      </c>
      <c r="K1647" s="416">
        <v>4</v>
      </c>
      <c r="L1647" s="416">
        <v>1</v>
      </c>
      <c r="M1647" s="416">
        <v>0</v>
      </c>
      <c r="N1647" s="416">
        <v>436</v>
      </c>
      <c r="O1647" s="416">
        <v>10</v>
      </c>
      <c r="P1647" s="416">
        <v>0</v>
      </c>
      <c r="Q1647" s="416">
        <v>0</v>
      </c>
      <c r="R1647" s="416">
        <v>0</v>
      </c>
      <c r="S1647" s="416">
        <v>0</v>
      </c>
      <c r="T1647" s="416">
        <v>0</v>
      </c>
      <c r="U1647" s="416">
        <v>0</v>
      </c>
      <c r="V1647" s="416">
        <v>0</v>
      </c>
      <c r="W1647" s="416">
        <v>0</v>
      </c>
      <c r="X1647" s="416">
        <v>0</v>
      </c>
      <c r="Y1647" s="416">
        <v>25</v>
      </c>
      <c r="Z1647" s="416">
        <v>13</v>
      </c>
      <c r="AA1647" s="416">
        <v>4</v>
      </c>
      <c r="AB1647" s="416">
        <v>3</v>
      </c>
      <c r="AC1647" s="416">
        <v>4</v>
      </c>
      <c r="AD1647" s="416">
        <v>0</v>
      </c>
      <c r="AE1647" s="416">
        <v>0</v>
      </c>
      <c r="AF1647" s="416">
        <v>0</v>
      </c>
      <c r="AG1647" s="416">
        <v>0</v>
      </c>
      <c r="AH1647" s="416">
        <v>24</v>
      </c>
      <c r="AI1647" s="416">
        <v>50</v>
      </c>
      <c r="AJ1647" s="416">
        <v>0</v>
      </c>
      <c r="AK1647" s="416">
        <v>0</v>
      </c>
      <c r="AL1647" s="416">
        <v>0</v>
      </c>
      <c r="AM1647" s="416">
        <v>0</v>
      </c>
      <c r="AN1647" s="416">
        <v>0</v>
      </c>
      <c r="AO1647" s="416">
        <v>0</v>
      </c>
      <c r="AP1647" s="416">
        <v>0</v>
      </c>
      <c r="AQ1647" s="416">
        <v>0</v>
      </c>
      <c r="AR1647" s="416">
        <v>0</v>
      </c>
      <c r="AS1647" s="416">
        <v>100</v>
      </c>
      <c r="AT1647" s="416">
        <v>53</v>
      </c>
      <c r="AU1647" s="416">
        <v>16</v>
      </c>
      <c r="AV1647" s="416">
        <v>16</v>
      </c>
      <c r="AW1647" s="416">
        <v>4</v>
      </c>
      <c r="AX1647" s="416">
        <v>4</v>
      </c>
      <c r="AY1647" s="416">
        <v>0</v>
      </c>
      <c r="AZ1647" s="416">
        <v>0</v>
      </c>
      <c r="BA1647" s="416">
        <v>0</v>
      </c>
      <c r="BB1647" s="416">
        <v>93</v>
      </c>
      <c r="BC1647" s="416">
        <v>0</v>
      </c>
      <c r="BD1647" s="416">
        <v>0</v>
      </c>
      <c r="BE1647" s="416">
        <v>0</v>
      </c>
      <c r="BF1647" s="416">
        <v>0</v>
      </c>
      <c r="BG1647" s="416">
        <v>0</v>
      </c>
      <c r="BH1647" s="416">
        <v>0</v>
      </c>
      <c r="BI1647" s="416">
        <v>0</v>
      </c>
      <c r="BJ1647" s="416">
        <v>0</v>
      </c>
      <c r="BK1647" s="416">
        <v>0</v>
      </c>
      <c r="BL1647" s="416">
        <v>0</v>
      </c>
      <c r="BM1647" s="416">
        <v>66</v>
      </c>
      <c r="BN1647" s="416">
        <v>20</v>
      </c>
      <c r="BO1647" s="416">
        <v>19</v>
      </c>
      <c r="BP1647" s="416">
        <v>8</v>
      </c>
      <c r="BQ1647" s="416">
        <v>4</v>
      </c>
      <c r="BR1647" s="416">
        <v>0</v>
      </c>
      <c r="BS1647" s="416">
        <v>0</v>
      </c>
      <c r="BT1647" s="416">
        <v>0</v>
      </c>
      <c r="BU1647" s="416">
        <v>117</v>
      </c>
      <c r="BV1647" s="416">
        <v>295</v>
      </c>
      <c r="BW1647" s="416">
        <v>122</v>
      </c>
      <c r="BX1647" s="416">
        <v>83</v>
      </c>
      <c r="BY1647" s="416">
        <v>34</v>
      </c>
      <c r="BZ1647" s="416">
        <v>14</v>
      </c>
      <c r="CA1647" s="416">
        <v>4</v>
      </c>
      <c r="CB1647" s="416">
        <v>1</v>
      </c>
      <c r="CC1647" s="416">
        <v>0</v>
      </c>
      <c r="CD1647" s="416">
        <v>553</v>
      </c>
      <c r="CE1647" s="416">
        <v>10</v>
      </c>
      <c r="CF1647" s="416">
        <v>0</v>
      </c>
      <c r="CG1647" s="416">
        <v>0</v>
      </c>
      <c r="CH1647" s="416">
        <v>0</v>
      </c>
      <c r="CI1647" s="416">
        <v>0</v>
      </c>
      <c r="CJ1647" s="416">
        <v>0</v>
      </c>
      <c r="CK1647" s="416">
        <v>0</v>
      </c>
      <c r="CL1647" s="416">
        <v>0</v>
      </c>
      <c r="CM1647" s="416">
        <v>0</v>
      </c>
      <c r="CN1647" s="416">
        <v>0</v>
      </c>
      <c r="CO1647" s="416">
        <v>25</v>
      </c>
      <c r="CP1647" s="416">
        <v>0</v>
      </c>
      <c r="CQ1647" s="416">
        <v>0</v>
      </c>
      <c r="CR1647" s="416">
        <v>0</v>
      </c>
      <c r="CS1647" s="416">
        <v>0</v>
      </c>
      <c r="CT1647" s="416">
        <v>0</v>
      </c>
      <c r="CU1647" s="416">
        <v>0</v>
      </c>
      <c r="CV1647" s="416">
        <v>0</v>
      </c>
      <c r="CW1647" s="416">
        <v>0</v>
      </c>
      <c r="CX1647" s="416">
        <v>0</v>
      </c>
      <c r="CY1647" s="416">
        <v>50</v>
      </c>
      <c r="CZ1647" s="416">
        <v>44</v>
      </c>
      <c r="DA1647" s="416">
        <v>18</v>
      </c>
      <c r="DB1647" s="416">
        <v>15</v>
      </c>
      <c r="DC1647" s="416">
        <v>3</v>
      </c>
      <c r="DD1647" s="416">
        <v>2</v>
      </c>
      <c r="DE1647" s="416">
        <v>4</v>
      </c>
      <c r="DF1647" s="416">
        <v>0</v>
      </c>
      <c r="DG1647" s="416">
        <v>0</v>
      </c>
      <c r="DH1647" s="416">
        <v>86</v>
      </c>
      <c r="DI1647" s="416">
        <v>0</v>
      </c>
      <c r="DJ1647" s="416">
        <v>0</v>
      </c>
      <c r="DK1647" s="416">
        <v>0</v>
      </c>
      <c r="DL1647" s="416">
        <v>0</v>
      </c>
      <c r="DM1647" s="416">
        <v>0</v>
      </c>
      <c r="DN1647" s="416">
        <v>0</v>
      </c>
      <c r="DO1647" s="416">
        <v>0</v>
      </c>
      <c r="DP1647" s="416">
        <v>0</v>
      </c>
      <c r="DQ1647" s="416">
        <v>0</v>
      </c>
      <c r="DR1647" s="416">
        <v>0</v>
      </c>
      <c r="DS1647" s="416">
        <v>44</v>
      </c>
      <c r="DT1647" s="416">
        <v>18</v>
      </c>
      <c r="DU1647" s="416">
        <v>15</v>
      </c>
      <c r="DV1647" s="416">
        <v>3</v>
      </c>
      <c r="DW1647" s="416">
        <v>2</v>
      </c>
      <c r="DX1647" s="416">
        <v>4</v>
      </c>
      <c r="DY1647" s="416">
        <v>0</v>
      </c>
      <c r="DZ1647" s="416">
        <v>0</v>
      </c>
      <c r="EA1647" s="416">
        <v>86</v>
      </c>
      <c r="EB1647" s="416">
        <v>0</v>
      </c>
      <c r="EC1647" s="416">
        <v>62</v>
      </c>
      <c r="ED1647" s="416">
        <v>25</v>
      </c>
      <c r="EE1647" s="416">
        <v>29</v>
      </c>
      <c r="EF1647" s="416">
        <v>17</v>
      </c>
      <c r="EG1647" s="416">
        <v>11</v>
      </c>
      <c r="EH1647" s="416">
        <v>1</v>
      </c>
      <c r="EI1647" s="416">
        <v>1</v>
      </c>
      <c r="EJ1647" s="416">
        <v>0</v>
      </c>
      <c r="EK1647" s="416">
        <v>146</v>
      </c>
      <c r="EL1647" s="416">
        <v>10</v>
      </c>
      <c r="EM1647" s="416">
        <v>0</v>
      </c>
      <c r="EN1647" s="416">
        <v>0</v>
      </c>
      <c r="EO1647" s="416">
        <v>0</v>
      </c>
      <c r="EP1647" s="416">
        <v>0</v>
      </c>
      <c r="EQ1647" s="416">
        <v>0</v>
      </c>
      <c r="ER1647" s="416">
        <v>0</v>
      </c>
      <c r="ES1647" s="416">
        <v>0</v>
      </c>
      <c r="ET1647" s="416">
        <v>0</v>
      </c>
      <c r="EU1647" s="416">
        <v>0</v>
      </c>
      <c r="EV1647" s="416">
        <v>50</v>
      </c>
      <c r="EW1647" s="416">
        <v>9</v>
      </c>
      <c r="EX1647" s="416">
        <v>3</v>
      </c>
      <c r="EY1647" s="416">
        <v>1</v>
      </c>
      <c r="EZ1647" s="416">
        <v>1</v>
      </c>
      <c r="FA1647" s="416">
        <v>0</v>
      </c>
      <c r="FB1647" s="416">
        <v>0</v>
      </c>
      <c r="FC1647" s="416">
        <v>0</v>
      </c>
      <c r="FD1647" s="416">
        <v>0</v>
      </c>
      <c r="FE1647" s="416">
        <v>14</v>
      </c>
      <c r="FF1647" s="416">
        <v>100</v>
      </c>
      <c r="FG1647" s="416">
        <v>0</v>
      </c>
      <c r="FH1647" s="416">
        <v>0</v>
      </c>
      <c r="FI1647" s="416">
        <v>0</v>
      </c>
      <c r="FJ1647" s="416">
        <v>0</v>
      </c>
      <c r="FK1647" s="416">
        <v>0</v>
      </c>
      <c r="FL1647" s="416">
        <v>0</v>
      </c>
      <c r="FM1647" s="416">
        <v>0</v>
      </c>
      <c r="FN1647" s="416">
        <v>0</v>
      </c>
      <c r="FO1647" s="416">
        <v>0</v>
      </c>
      <c r="FP1647" s="416">
        <v>0</v>
      </c>
      <c r="FQ1647" s="416">
        <v>0</v>
      </c>
      <c r="FR1647" s="416">
        <v>0</v>
      </c>
      <c r="FS1647" s="416">
        <v>0</v>
      </c>
      <c r="FT1647" s="416">
        <v>0</v>
      </c>
      <c r="FU1647" s="416">
        <v>0</v>
      </c>
      <c r="FV1647" s="416">
        <v>0</v>
      </c>
      <c r="FW1647" s="416">
        <v>0</v>
      </c>
      <c r="FX1647" s="416">
        <v>0</v>
      </c>
      <c r="FY1647" s="416">
        <v>0</v>
      </c>
      <c r="FZ1647" s="416">
        <v>71</v>
      </c>
      <c r="GA1647" s="416">
        <v>28</v>
      </c>
      <c r="GB1647" s="416">
        <v>30</v>
      </c>
      <c r="GC1647" s="416">
        <v>18</v>
      </c>
      <c r="GD1647" s="416">
        <v>11</v>
      </c>
      <c r="GE1647" s="416">
        <v>1</v>
      </c>
      <c r="GF1647" s="416">
        <v>1</v>
      </c>
      <c r="GG1647" s="416">
        <v>0</v>
      </c>
      <c r="GH1647" s="416">
        <v>160</v>
      </c>
    </row>
    <row r="1648" spans="1:190" x14ac:dyDescent="0.2">
      <c r="A1648" s="150" t="s">
        <v>693</v>
      </c>
      <c r="B1648" s="151" t="s">
        <v>276</v>
      </c>
      <c r="C1648" s="152" t="s">
        <v>279</v>
      </c>
      <c r="D1648" s="404" t="s">
        <v>692</v>
      </c>
      <c r="E1648" s="416">
        <v>0</v>
      </c>
      <c r="F1648" s="416">
        <v>147</v>
      </c>
      <c r="G1648" s="416">
        <v>59</v>
      </c>
      <c r="H1648" s="416">
        <v>50</v>
      </c>
      <c r="I1648" s="416">
        <v>31</v>
      </c>
      <c r="J1648" s="416">
        <v>24</v>
      </c>
      <c r="K1648" s="416">
        <v>19</v>
      </c>
      <c r="L1648" s="416">
        <v>1</v>
      </c>
      <c r="M1648" s="416">
        <v>0</v>
      </c>
      <c r="N1648" s="416">
        <v>331</v>
      </c>
      <c r="O1648" s="416">
        <v>10</v>
      </c>
      <c r="P1648" s="416">
        <v>0</v>
      </c>
      <c r="Q1648" s="416">
        <v>0</v>
      </c>
      <c r="R1648" s="416">
        <v>0</v>
      </c>
      <c r="S1648" s="416">
        <v>0</v>
      </c>
      <c r="T1648" s="416">
        <v>0</v>
      </c>
      <c r="U1648" s="416">
        <v>0</v>
      </c>
      <c r="V1648" s="416">
        <v>0</v>
      </c>
      <c r="W1648" s="416">
        <v>0</v>
      </c>
      <c r="X1648" s="416">
        <v>0</v>
      </c>
      <c r="Y1648" s="416">
        <v>25</v>
      </c>
      <c r="Z1648" s="416">
        <v>234</v>
      </c>
      <c r="AA1648" s="416">
        <v>134</v>
      </c>
      <c r="AB1648" s="416">
        <v>81</v>
      </c>
      <c r="AC1648" s="416">
        <v>38</v>
      </c>
      <c r="AD1648" s="416">
        <v>33</v>
      </c>
      <c r="AE1648" s="416">
        <v>16</v>
      </c>
      <c r="AF1648" s="416">
        <v>8</v>
      </c>
      <c r="AG1648" s="416">
        <v>2</v>
      </c>
      <c r="AH1648" s="416">
        <v>546</v>
      </c>
      <c r="AI1648" s="416">
        <v>50</v>
      </c>
      <c r="AJ1648" s="416">
        <v>0</v>
      </c>
      <c r="AK1648" s="416">
        <v>0</v>
      </c>
      <c r="AL1648" s="416">
        <v>0</v>
      </c>
      <c r="AM1648" s="416">
        <v>0</v>
      </c>
      <c r="AN1648" s="416">
        <v>0</v>
      </c>
      <c r="AO1648" s="416">
        <v>0</v>
      </c>
      <c r="AP1648" s="416">
        <v>0</v>
      </c>
      <c r="AQ1648" s="416">
        <v>0</v>
      </c>
      <c r="AR1648" s="416">
        <v>0</v>
      </c>
      <c r="AS1648" s="416">
        <v>100</v>
      </c>
      <c r="AT1648" s="416">
        <v>122</v>
      </c>
      <c r="AU1648" s="416">
        <v>43</v>
      </c>
      <c r="AV1648" s="416">
        <v>24</v>
      </c>
      <c r="AW1648" s="416">
        <v>20</v>
      </c>
      <c r="AX1648" s="416">
        <v>10</v>
      </c>
      <c r="AY1648" s="416">
        <v>8</v>
      </c>
      <c r="AZ1648" s="416">
        <v>0</v>
      </c>
      <c r="BA1648" s="416">
        <v>1</v>
      </c>
      <c r="BB1648" s="416">
        <v>228</v>
      </c>
      <c r="BC1648" s="416">
        <v>0</v>
      </c>
      <c r="BD1648" s="416">
        <v>0</v>
      </c>
      <c r="BE1648" s="416">
        <v>0</v>
      </c>
      <c r="BF1648" s="416">
        <v>0</v>
      </c>
      <c r="BG1648" s="416">
        <v>0</v>
      </c>
      <c r="BH1648" s="416">
        <v>0</v>
      </c>
      <c r="BI1648" s="416">
        <v>0</v>
      </c>
      <c r="BJ1648" s="416">
        <v>0</v>
      </c>
      <c r="BK1648" s="416">
        <v>0</v>
      </c>
      <c r="BL1648" s="416">
        <v>0</v>
      </c>
      <c r="BM1648" s="416">
        <v>356</v>
      </c>
      <c r="BN1648" s="416">
        <v>177</v>
      </c>
      <c r="BO1648" s="416">
        <v>105</v>
      </c>
      <c r="BP1648" s="416">
        <v>58</v>
      </c>
      <c r="BQ1648" s="416">
        <v>43</v>
      </c>
      <c r="BR1648" s="416">
        <v>24</v>
      </c>
      <c r="BS1648" s="416">
        <v>8</v>
      </c>
      <c r="BT1648" s="416">
        <v>3</v>
      </c>
      <c r="BU1648" s="416">
        <v>774</v>
      </c>
      <c r="BV1648" s="416">
        <v>503</v>
      </c>
      <c r="BW1648" s="416">
        <v>236</v>
      </c>
      <c r="BX1648" s="416">
        <v>155</v>
      </c>
      <c r="BY1648" s="416">
        <v>89</v>
      </c>
      <c r="BZ1648" s="416">
        <v>67</v>
      </c>
      <c r="CA1648" s="416">
        <v>43</v>
      </c>
      <c r="CB1648" s="416">
        <v>9</v>
      </c>
      <c r="CC1648" s="416">
        <v>3</v>
      </c>
      <c r="CD1648" s="416">
        <v>1105</v>
      </c>
      <c r="CE1648" s="416">
        <v>10</v>
      </c>
      <c r="CF1648" s="416">
        <v>0</v>
      </c>
      <c r="CG1648" s="416">
        <v>0</v>
      </c>
      <c r="CH1648" s="416">
        <v>0</v>
      </c>
      <c r="CI1648" s="416">
        <v>0</v>
      </c>
      <c r="CJ1648" s="416">
        <v>0</v>
      </c>
      <c r="CK1648" s="416">
        <v>0</v>
      </c>
      <c r="CL1648" s="416">
        <v>0</v>
      </c>
      <c r="CM1648" s="416">
        <v>0</v>
      </c>
      <c r="CN1648" s="416">
        <v>0</v>
      </c>
      <c r="CO1648" s="416">
        <v>25</v>
      </c>
      <c r="CP1648" s="416">
        <v>0</v>
      </c>
      <c r="CQ1648" s="416">
        <v>0</v>
      </c>
      <c r="CR1648" s="416">
        <v>0</v>
      </c>
      <c r="CS1648" s="416">
        <v>0</v>
      </c>
      <c r="CT1648" s="416">
        <v>0</v>
      </c>
      <c r="CU1648" s="416">
        <v>0</v>
      </c>
      <c r="CV1648" s="416">
        <v>0</v>
      </c>
      <c r="CW1648" s="416">
        <v>0</v>
      </c>
      <c r="CX1648" s="416">
        <v>0</v>
      </c>
      <c r="CY1648" s="416">
        <v>50</v>
      </c>
      <c r="CZ1648" s="416">
        <v>53</v>
      </c>
      <c r="DA1648" s="416">
        <v>35</v>
      </c>
      <c r="DB1648" s="416">
        <v>29</v>
      </c>
      <c r="DC1648" s="416">
        <v>16</v>
      </c>
      <c r="DD1648" s="416">
        <v>9</v>
      </c>
      <c r="DE1648" s="416">
        <v>4</v>
      </c>
      <c r="DF1648" s="416">
        <v>1</v>
      </c>
      <c r="DG1648" s="416">
        <v>1</v>
      </c>
      <c r="DH1648" s="416">
        <v>148</v>
      </c>
      <c r="DI1648" s="416">
        <v>0</v>
      </c>
      <c r="DJ1648" s="416">
        <v>0</v>
      </c>
      <c r="DK1648" s="416">
        <v>0</v>
      </c>
      <c r="DL1648" s="416">
        <v>0</v>
      </c>
      <c r="DM1648" s="416">
        <v>0</v>
      </c>
      <c r="DN1648" s="416">
        <v>0</v>
      </c>
      <c r="DO1648" s="416">
        <v>0</v>
      </c>
      <c r="DP1648" s="416">
        <v>0</v>
      </c>
      <c r="DQ1648" s="416">
        <v>0</v>
      </c>
      <c r="DR1648" s="416">
        <v>0</v>
      </c>
      <c r="DS1648" s="416">
        <v>53</v>
      </c>
      <c r="DT1648" s="416">
        <v>35</v>
      </c>
      <c r="DU1648" s="416">
        <v>29</v>
      </c>
      <c r="DV1648" s="416">
        <v>16</v>
      </c>
      <c r="DW1648" s="416">
        <v>9</v>
      </c>
      <c r="DX1648" s="416">
        <v>4</v>
      </c>
      <c r="DY1648" s="416">
        <v>1</v>
      </c>
      <c r="DZ1648" s="416">
        <v>1</v>
      </c>
      <c r="EA1648" s="416">
        <v>148</v>
      </c>
      <c r="EB1648" s="416">
        <v>0</v>
      </c>
      <c r="EC1648" s="416">
        <v>0</v>
      </c>
      <c r="ED1648" s="416">
        <v>0</v>
      </c>
      <c r="EE1648" s="416">
        <v>0</v>
      </c>
      <c r="EF1648" s="416">
        <v>0</v>
      </c>
      <c r="EG1648" s="416">
        <v>0</v>
      </c>
      <c r="EH1648" s="416">
        <v>0</v>
      </c>
      <c r="EI1648" s="416">
        <v>0</v>
      </c>
      <c r="EJ1648" s="416">
        <v>0</v>
      </c>
      <c r="EK1648" s="416">
        <v>0</v>
      </c>
      <c r="EL1648" s="416">
        <v>10</v>
      </c>
      <c r="EM1648" s="416">
        <v>71</v>
      </c>
      <c r="EN1648" s="416">
        <v>41</v>
      </c>
      <c r="EO1648" s="416">
        <v>42</v>
      </c>
      <c r="EP1648" s="416">
        <v>34</v>
      </c>
      <c r="EQ1648" s="416">
        <v>21</v>
      </c>
      <c r="ER1648" s="416">
        <v>18</v>
      </c>
      <c r="ES1648" s="416">
        <v>11</v>
      </c>
      <c r="ET1648" s="416">
        <v>3</v>
      </c>
      <c r="EU1648" s="416">
        <v>241</v>
      </c>
      <c r="EV1648" s="416">
        <v>50</v>
      </c>
      <c r="EW1648" s="416">
        <v>2</v>
      </c>
      <c r="EX1648" s="416">
        <v>4</v>
      </c>
      <c r="EY1648" s="416">
        <v>6</v>
      </c>
      <c r="EZ1648" s="416">
        <v>2</v>
      </c>
      <c r="FA1648" s="416">
        <v>0</v>
      </c>
      <c r="FB1648" s="416">
        <v>1</v>
      </c>
      <c r="FC1648" s="416">
        <v>0</v>
      </c>
      <c r="FD1648" s="416">
        <v>0</v>
      </c>
      <c r="FE1648" s="416">
        <v>15</v>
      </c>
      <c r="FF1648" s="416">
        <v>100</v>
      </c>
      <c r="FG1648" s="416">
        <v>0</v>
      </c>
      <c r="FH1648" s="416">
        <v>0</v>
      </c>
      <c r="FI1648" s="416">
        <v>0</v>
      </c>
      <c r="FJ1648" s="416">
        <v>0</v>
      </c>
      <c r="FK1648" s="416">
        <v>0</v>
      </c>
      <c r="FL1648" s="416">
        <v>0</v>
      </c>
      <c r="FM1648" s="416">
        <v>0</v>
      </c>
      <c r="FN1648" s="416">
        <v>0</v>
      </c>
      <c r="FO1648" s="416">
        <v>0</v>
      </c>
      <c r="FP1648" s="416">
        <v>0</v>
      </c>
      <c r="FQ1648" s="416">
        <v>0</v>
      </c>
      <c r="FR1648" s="416">
        <v>0</v>
      </c>
      <c r="FS1648" s="416">
        <v>0</v>
      </c>
      <c r="FT1648" s="416">
        <v>0</v>
      </c>
      <c r="FU1648" s="416">
        <v>0</v>
      </c>
      <c r="FV1648" s="416">
        <v>0</v>
      </c>
      <c r="FW1648" s="416">
        <v>0</v>
      </c>
      <c r="FX1648" s="416">
        <v>0</v>
      </c>
      <c r="FY1648" s="416">
        <v>0</v>
      </c>
      <c r="FZ1648" s="416">
        <v>73</v>
      </c>
      <c r="GA1648" s="416">
        <v>45</v>
      </c>
      <c r="GB1648" s="416">
        <v>48</v>
      </c>
      <c r="GC1648" s="416">
        <v>36</v>
      </c>
      <c r="GD1648" s="416">
        <v>21</v>
      </c>
      <c r="GE1648" s="416">
        <v>19</v>
      </c>
      <c r="GF1648" s="416">
        <v>11</v>
      </c>
      <c r="GG1648" s="416">
        <v>3</v>
      </c>
      <c r="GH1648" s="416">
        <v>256</v>
      </c>
    </row>
    <row r="1649" spans="1:190" x14ac:dyDescent="0.2">
      <c r="A1649" s="150" t="s">
        <v>695</v>
      </c>
      <c r="B1649" s="151" t="s">
        <v>276</v>
      </c>
      <c r="C1649" s="152" t="s">
        <v>278</v>
      </c>
      <c r="D1649" s="404" t="s">
        <v>694</v>
      </c>
      <c r="E1649" s="416">
        <v>0</v>
      </c>
      <c r="F1649" s="416">
        <v>84</v>
      </c>
      <c r="G1649" s="416">
        <v>126</v>
      </c>
      <c r="H1649" s="416">
        <v>161</v>
      </c>
      <c r="I1649" s="416">
        <v>105</v>
      </c>
      <c r="J1649" s="416">
        <v>92</v>
      </c>
      <c r="K1649" s="416">
        <v>47</v>
      </c>
      <c r="L1649" s="416">
        <v>34</v>
      </c>
      <c r="M1649" s="416">
        <v>9</v>
      </c>
      <c r="N1649" s="416">
        <v>658</v>
      </c>
      <c r="O1649" s="416">
        <v>10</v>
      </c>
      <c r="P1649" s="416">
        <v>0</v>
      </c>
      <c r="Q1649" s="416">
        <v>0</v>
      </c>
      <c r="R1649" s="416">
        <v>0</v>
      </c>
      <c r="S1649" s="416">
        <v>0</v>
      </c>
      <c r="T1649" s="416">
        <v>0</v>
      </c>
      <c r="U1649" s="416">
        <v>0</v>
      </c>
      <c r="V1649" s="416">
        <v>0</v>
      </c>
      <c r="W1649" s="416">
        <v>0</v>
      </c>
      <c r="X1649" s="416">
        <v>0</v>
      </c>
      <c r="Y1649" s="416">
        <v>25</v>
      </c>
      <c r="Z1649" s="416">
        <v>0</v>
      </c>
      <c r="AA1649" s="416">
        <v>0</v>
      </c>
      <c r="AB1649" s="416">
        <v>0</v>
      </c>
      <c r="AC1649" s="416">
        <v>0</v>
      </c>
      <c r="AD1649" s="416">
        <v>0</v>
      </c>
      <c r="AE1649" s="416">
        <v>0</v>
      </c>
      <c r="AF1649" s="416">
        <v>0</v>
      </c>
      <c r="AG1649" s="416">
        <v>0</v>
      </c>
      <c r="AH1649" s="416">
        <v>0</v>
      </c>
      <c r="AI1649" s="416">
        <v>50</v>
      </c>
      <c r="AJ1649" s="416">
        <v>0</v>
      </c>
      <c r="AK1649" s="416">
        <v>0</v>
      </c>
      <c r="AL1649" s="416">
        <v>0</v>
      </c>
      <c r="AM1649" s="416">
        <v>0</v>
      </c>
      <c r="AN1649" s="416">
        <v>0</v>
      </c>
      <c r="AO1649" s="416">
        <v>0</v>
      </c>
      <c r="AP1649" s="416">
        <v>0</v>
      </c>
      <c r="AQ1649" s="416">
        <v>0</v>
      </c>
      <c r="AR1649" s="416">
        <v>0</v>
      </c>
      <c r="AS1649" s="416">
        <v>100</v>
      </c>
      <c r="AT1649" s="416">
        <v>106</v>
      </c>
      <c r="AU1649" s="416">
        <v>202</v>
      </c>
      <c r="AV1649" s="416">
        <v>144</v>
      </c>
      <c r="AW1649" s="416">
        <v>106</v>
      </c>
      <c r="AX1649" s="416">
        <v>86</v>
      </c>
      <c r="AY1649" s="416">
        <v>40</v>
      </c>
      <c r="AZ1649" s="416">
        <v>25</v>
      </c>
      <c r="BA1649" s="416">
        <v>3</v>
      </c>
      <c r="BB1649" s="416">
        <v>712</v>
      </c>
      <c r="BC1649" s="416">
        <v>0</v>
      </c>
      <c r="BD1649" s="416">
        <v>0</v>
      </c>
      <c r="BE1649" s="416">
        <v>0</v>
      </c>
      <c r="BF1649" s="416">
        <v>0</v>
      </c>
      <c r="BG1649" s="416">
        <v>0</v>
      </c>
      <c r="BH1649" s="416">
        <v>0</v>
      </c>
      <c r="BI1649" s="416">
        <v>0</v>
      </c>
      <c r="BJ1649" s="416">
        <v>0</v>
      </c>
      <c r="BK1649" s="416">
        <v>0</v>
      </c>
      <c r="BL1649" s="416">
        <v>0</v>
      </c>
      <c r="BM1649" s="416">
        <v>106</v>
      </c>
      <c r="BN1649" s="416">
        <v>202</v>
      </c>
      <c r="BO1649" s="416">
        <v>144</v>
      </c>
      <c r="BP1649" s="416">
        <v>106</v>
      </c>
      <c r="BQ1649" s="416">
        <v>86</v>
      </c>
      <c r="BR1649" s="416">
        <v>40</v>
      </c>
      <c r="BS1649" s="416">
        <v>25</v>
      </c>
      <c r="BT1649" s="416">
        <v>3</v>
      </c>
      <c r="BU1649" s="416">
        <v>712</v>
      </c>
      <c r="BV1649" s="416">
        <v>190</v>
      </c>
      <c r="BW1649" s="416">
        <v>328</v>
      </c>
      <c r="BX1649" s="416">
        <v>305</v>
      </c>
      <c r="BY1649" s="416">
        <v>211</v>
      </c>
      <c r="BZ1649" s="416">
        <v>178</v>
      </c>
      <c r="CA1649" s="416">
        <v>87</v>
      </c>
      <c r="CB1649" s="416">
        <v>59</v>
      </c>
      <c r="CC1649" s="416">
        <v>12</v>
      </c>
      <c r="CD1649" s="416">
        <v>1370</v>
      </c>
      <c r="CE1649" s="416">
        <v>10</v>
      </c>
      <c r="CF1649" s="416">
        <v>0</v>
      </c>
      <c r="CG1649" s="416">
        <v>0</v>
      </c>
      <c r="CH1649" s="416">
        <v>0</v>
      </c>
      <c r="CI1649" s="416">
        <v>0</v>
      </c>
      <c r="CJ1649" s="416">
        <v>0</v>
      </c>
      <c r="CK1649" s="416">
        <v>0</v>
      </c>
      <c r="CL1649" s="416">
        <v>0</v>
      </c>
      <c r="CM1649" s="416">
        <v>0</v>
      </c>
      <c r="CN1649" s="416">
        <v>0</v>
      </c>
      <c r="CO1649" s="416">
        <v>25</v>
      </c>
      <c r="CP1649" s="416">
        <v>0</v>
      </c>
      <c r="CQ1649" s="416">
        <v>0</v>
      </c>
      <c r="CR1649" s="416">
        <v>0</v>
      </c>
      <c r="CS1649" s="416">
        <v>0</v>
      </c>
      <c r="CT1649" s="416">
        <v>0</v>
      </c>
      <c r="CU1649" s="416">
        <v>0</v>
      </c>
      <c r="CV1649" s="416">
        <v>0</v>
      </c>
      <c r="CW1649" s="416">
        <v>0</v>
      </c>
      <c r="CX1649" s="416">
        <v>0</v>
      </c>
      <c r="CY1649" s="416">
        <v>50</v>
      </c>
      <c r="CZ1649" s="416">
        <v>52</v>
      </c>
      <c r="DA1649" s="416">
        <v>61</v>
      </c>
      <c r="DB1649" s="416">
        <v>52</v>
      </c>
      <c r="DC1649" s="416">
        <v>91</v>
      </c>
      <c r="DD1649" s="416">
        <v>25</v>
      </c>
      <c r="DE1649" s="416">
        <v>19</v>
      </c>
      <c r="DF1649" s="416">
        <v>13</v>
      </c>
      <c r="DG1649" s="416">
        <v>1</v>
      </c>
      <c r="DH1649" s="416">
        <v>314</v>
      </c>
      <c r="DI1649" s="416">
        <v>0</v>
      </c>
      <c r="DJ1649" s="416">
        <v>0</v>
      </c>
      <c r="DK1649" s="416">
        <v>0</v>
      </c>
      <c r="DL1649" s="416">
        <v>0</v>
      </c>
      <c r="DM1649" s="416">
        <v>0</v>
      </c>
      <c r="DN1649" s="416">
        <v>0</v>
      </c>
      <c r="DO1649" s="416">
        <v>0</v>
      </c>
      <c r="DP1649" s="416">
        <v>0</v>
      </c>
      <c r="DQ1649" s="416">
        <v>0</v>
      </c>
      <c r="DR1649" s="416">
        <v>0</v>
      </c>
      <c r="DS1649" s="416">
        <v>52</v>
      </c>
      <c r="DT1649" s="416">
        <v>61</v>
      </c>
      <c r="DU1649" s="416">
        <v>52</v>
      </c>
      <c r="DV1649" s="416">
        <v>91</v>
      </c>
      <c r="DW1649" s="416">
        <v>25</v>
      </c>
      <c r="DX1649" s="416">
        <v>19</v>
      </c>
      <c r="DY1649" s="416">
        <v>13</v>
      </c>
      <c r="DZ1649" s="416">
        <v>1</v>
      </c>
      <c r="EA1649" s="416">
        <v>314</v>
      </c>
      <c r="EB1649" s="416">
        <v>0</v>
      </c>
      <c r="EC1649" s="416">
        <v>261</v>
      </c>
      <c r="ED1649" s="416">
        <v>518</v>
      </c>
      <c r="EE1649" s="416">
        <v>868</v>
      </c>
      <c r="EF1649" s="416">
        <v>800</v>
      </c>
      <c r="EG1649" s="416">
        <v>521</v>
      </c>
      <c r="EH1649" s="416">
        <v>384</v>
      </c>
      <c r="EI1649" s="416">
        <v>339</v>
      </c>
      <c r="EJ1649" s="416">
        <v>48</v>
      </c>
      <c r="EK1649" s="416">
        <v>3739</v>
      </c>
      <c r="EL1649" s="416">
        <v>10</v>
      </c>
      <c r="EM1649" s="416">
        <v>0</v>
      </c>
      <c r="EN1649" s="416">
        <v>0</v>
      </c>
      <c r="EO1649" s="416">
        <v>0</v>
      </c>
      <c r="EP1649" s="416">
        <v>0</v>
      </c>
      <c r="EQ1649" s="416">
        <v>0</v>
      </c>
      <c r="ER1649" s="416">
        <v>0</v>
      </c>
      <c r="ES1649" s="416">
        <v>0</v>
      </c>
      <c r="ET1649" s="416">
        <v>0</v>
      </c>
      <c r="EU1649" s="416">
        <v>0</v>
      </c>
      <c r="EV1649" s="416">
        <v>50</v>
      </c>
      <c r="EW1649" s="416">
        <v>27</v>
      </c>
      <c r="EX1649" s="416">
        <v>18</v>
      </c>
      <c r="EY1649" s="416">
        <v>70</v>
      </c>
      <c r="EZ1649" s="416">
        <v>12</v>
      </c>
      <c r="FA1649" s="416">
        <v>6</v>
      </c>
      <c r="FB1649" s="416">
        <v>9</v>
      </c>
      <c r="FC1649" s="416">
        <v>1</v>
      </c>
      <c r="FD1649" s="416">
        <v>1</v>
      </c>
      <c r="FE1649" s="416">
        <v>144</v>
      </c>
      <c r="FF1649" s="416">
        <v>100</v>
      </c>
      <c r="FG1649" s="416">
        <v>0</v>
      </c>
      <c r="FH1649" s="416">
        <v>0</v>
      </c>
      <c r="FI1649" s="416">
        <v>0</v>
      </c>
      <c r="FJ1649" s="416">
        <v>0</v>
      </c>
      <c r="FK1649" s="416">
        <v>0</v>
      </c>
      <c r="FL1649" s="416">
        <v>0</v>
      </c>
      <c r="FM1649" s="416">
        <v>0</v>
      </c>
      <c r="FN1649" s="416">
        <v>0</v>
      </c>
      <c r="FO1649" s="416">
        <v>0</v>
      </c>
      <c r="FP1649" s="416">
        <v>0</v>
      </c>
      <c r="FQ1649" s="416">
        <v>0</v>
      </c>
      <c r="FR1649" s="416">
        <v>0</v>
      </c>
      <c r="FS1649" s="416">
        <v>0</v>
      </c>
      <c r="FT1649" s="416">
        <v>0</v>
      </c>
      <c r="FU1649" s="416">
        <v>0</v>
      </c>
      <c r="FV1649" s="416">
        <v>0</v>
      </c>
      <c r="FW1649" s="416">
        <v>0</v>
      </c>
      <c r="FX1649" s="416">
        <v>0</v>
      </c>
      <c r="FY1649" s="416">
        <v>0</v>
      </c>
      <c r="FZ1649" s="416">
        <v>288</v>
      </c>
      <c r="GA1649" s="416">
        <v>536</v>
      </c>
      <c r="GB1649" s="416">
        <v>938</v>
      </c>
      <c r="GC1649" s="416">
        <v>812</v>
      </c>
      <c r="GD1649" s="416">
        <v>527</v>
      </c>
      <c r="GE1649" s="416">
        <v>393</v>
      </c>
      <c r="GF1649" s="416">
        <v>340</v>
      </c>
      <c r="GG1649" s="416">
        <v>49</v>
      </c>
      <c r="GH1649" s="416">
        <v>3883</v>
      </c>
    </row>
    <row r="1650" spans="1:190" x14ac:dyDescent="0.2">
      <c r="A1650" s="150" t="s">
        <v>697</v>
      </c>
      <c r="B1650" s="151" t="s">
        <v>276</v>
      </c>
      <c r="C1650" s="152" t="s">
        <v>69</v>
      </c>
      <c r="D1650" s="404" t="s">
        <v>696</v>
      </c>
      <c r="E1650" s="416">
        <v>0</v>
      </c>
      <c r="F1650" s="416">
        <v>64</v>
      </c>
      <c r="G1650" s="416">
        <v>108</v>
      </c>
      <c r="H1650" s="416">
        <v>76</v>
      </c>
      <c r="I1650" s="416">
        <v>74</v>
      </c>
      <c r="J1650" s="416">
        <v>25</v>
      </c>
      <c r="K1650" s="416">
        <v>12</v>
      </c>
      <c r="L1650" s="416">
        <v>8</v>
      </c>
      <c r="M1650" s="416">
        <v>2</v>
      </c>
      <c r="N1650" s="416">
        <v>369</v>
      </c>
      <c r="O1650" s="416">
        <v>10</v>
      </c>
      <c r="P1650" s="416">
        <v>0</v>
      </c>
      <c r="Q1650" s="416">
        <v>0</v>
      </c>
      <c r="R1650" s="416">
        <v>0</v>
      </c>
      <c r="S1650" s="416">
        <v>0</v>
      </c>
      <c r="T1650" s="416">
        <v>0</v>
      </c>
      <c r="U1650" s="416">
        <v>0</v>
      </c>
      <c r="V1650" s="416">
        <v>0</v>
      </c>
      <c r="W1650" s="416">
        <v>0</v>
      </c>
      <c r="X1650" s="416">
        <v>0</v>
      </c>
      <c r="Y1650" s="416">
        <v>25</v>
      </c>
      <c r="Z1650" s="416">
        <v>0</v>
      </c>
      <c r="AA1650" s="416">
        <v>0</v>
      </c>
      <c r="AB1650" s="416">
        <v>0</v>
      </c>
      <c r="AC1650" s="416">
        <v>0</v>
      </c>
      <c r="AD1650" s="416">
        <v>0</v>
      </c>
      <c r="AE1650" s="416">
        <v>0</v>
      </c>
      <c r="AF1650" s="416">
        <v>0</v>
      </c>
      <c r="AG1650" s="416">
        <v>0</v>
      </c>
      <c r="AH1650" s="416">
        <v>0</v>
      </c>
      <c r="AI1650" s="416">
        <v>50</v>
      </c>
      <c r="AJ1650" s="416">
        <v>7</v>
      </c>
      <c r="AK1650" s="416">
        <v>16</v>
      </c>
      <c r="AL1650" s="416">
        <v>19</v>
      </c>
      <c r="AM1650" s="416">
        <v>12</v>
      </c>
      <c r="AN1650" s="416">
        <v>6</v>
      </c>
      <c r="AO1650" s="416">
        <v>3</v>
      </c>
      <c r="AP1650" s="416">
        <v>4</v>
      </c>
      <c r="AQ1650" s="416">
        <v>0</v>
      </c>
      <c r="AR1650" s="416">
        <v>67</v>
      </c>
      <c r="AS1650" s="416">
        <v>100</v>
      </c>
      <c r="AT1650" s="416">
        <v>84</v>
      </c>
      <c r="AU1650" s="416">
        <v>114</v>
      </c>
      <c r="AV1650" s="416">
        <v>79</v>
      </c>
      <c r="AW1650" s="416">
        <v>49</v>
      </c>
      <c r="AX1650" s="416">
        <v>19</v>
      </c>
      <c r="AY1650" s="416">
        <v>15</v>
      </c>
      <c r="AZ1650" s="416">
        <v>6</v>
      </c>
      <c r="BA1650" s="416">
        <v>0</v>
      </c>
      <c r="BB1650" s="416">
        <v>366</v>
      </c>
      <c r="BC1650" s="416">
        <v>0</v>
      </c>
      <c r="BD1650" s="416">
        <v>0</v>
      </c>
      <c r="BE1650" s="416">
        <v>0</v>
      </c>
      <c r="BF1650" s="416">
        <v>0</v>
      </c>
      <c r="BG1650" s="416">
        <v>0</v>
      </c>
      <c r="BH1650" s="416">
        <v>0</v>
      </c>
      <c r="BI1650" s="416">
        <v>0</v>
      </c>
      <c r="BJ1650" s="416">
        <v>0</v>
      </c>
      <c r="BK1650" s="416">
        <v>0</v>
      </c>
      <c r="BL1650" s="416">
        <v>0</v>
      </c>
      <c r="BM1650" s="416">
        <v>91</v>
      </c>
      <c r="BN1650" s="416">
        <v>130</v>
      </c>
      <c r="BO1650" s="416">
        <v>98</v>
      </c>
      <c r="BP1650" s="416">
        <v>61</v>
      </c>
      <c r="BQ1650" s="416">
        <v>25</v>
      </c>
      <c r="BR1650" s="416">
        <v>18</v>
      </c>
      <c r="BS1650" s="416">
        <v>10</v>
      </c>
      <c r="BT1650" s="416">
        <v>0</v>
      </c>
      <c r="BU1650" s="416">
        <v>433</v>
      </c>
      <c r="BV1650" s="416">
        <v>155</v>
      </c>
      <c r="BW1650" s="416">
        <v>238</v>
      </c>
      <c r="BX1650" s="416">
        <v>174</v>
      </c>
      <c r="BY1650" s="416">
        <v>135</v>
      </c>
      <c r="BZ1650" s="416">
        <v>50</v>
      </c>
      <c r="CA1650" s="416">
        <v>30</v>
      </c>
      <c r="CB1650" s="416">
        <v>18</v>
      </c>
      <c r="CC1650" s="416">
        <v>2</v>
      </c>
      <c r="CD1650" s="416">
        <v>802</v>
      </c>
      <c r="CE1650" s="416">
        <v>10</v>
      </c>
      <c r="CF1650" s="416">
        <v>0</v>
      </c>
      <c r="CG1650" s="416">
        <v>0</v>
      </c>
      <c r="CH1650" s="416">
        <v>0</v>
      </c>
      <c r="CI1650" s="416">
        <v>0</v>
      </c>
      <c r="CJ1650" s="416">
        <v>0</v>
      </c>
      <c r="CK1650" s="416">
        <v>0</v>
      </c>
      <c r="CL1650" s="416">
        <v>0</v>
      </c>
      <c r="CM1650" s="416">
        <v>0</v>
      </c>
      <c r="CN1650" s="416">
        <v>0</v>
      </c>
      <c r="CO1650" s="416">
        <v>25</v>
      </c>
      <c r="CP1650" s="416">
        <v>0</v>
      </c>
      <c r="CQ1650" s="416">
        <v>0</v>
      </c>
      <c r="CR1650" s="416">
        <v>0</v>
      </c>
      <c r="CS1650" s="416">
        <v>0</v>
      </c>
      <c r="CT1650" s="416">
        <v>0</v>
      </c>
      <c r="CU1650" s="416">
        <v>0</v>
      </c>
      <c r="CV1650" s="416">
        <v>0</v>
      </c>
      <c r="CW1650" s="416">
        <v>0</v>
      </c>
      <c r="CX1650" s="416">
        <v>0</v>
      </c>
      <c r="CY1650" s="416">
        <v>50</v>
      </c>
      <c r="CZ1650" s="416">
        <v>15</v>
      </c>
      <c r="DA1650" s="416">
        <v>18</v>
      </c>
      <c r="DB1650" s="416">
        <v>13</v>
      </c>
      <c r="DC1650" s="416">
        <v>7</v>
      </c>
      <c r="DD1650" s="416">
        <v>2</v>
      </c>
      <c r="DE1650" s="416">
        <v>1</v>
      </c>
      <c r="DF1650" s="416">
        <v>1</v>
      </c>
      <c r="DG1650" s="416">
        <v>1</v>
      </c>
      <c r="DH1650" s="416">
        <v>58</v>
      </c>
      <c r="DI1650" s="416">
        <v>0</v>
      </c>
      <c r="DJ1650" s="416">
        <v>0</v>
      </c>
      <c r="DK1650" s="416">
        <v>0</v>
      </c>
      <c r="DL1650" s="416">
        <v>0</v>
      </c>
      <c r="DM1650" s="416">
        <v>0</v>
      </c>
      <c r="DN1650" s="416">
        <v>0</v>
      </c>
      <c r="DO1650" s="416">
        <v>0</v>
      </c>
      <c r="DP1650" s="416">
        <v>0</v>
      </c>
      <c r="DQ1650" s="416">
        <v>0</v>
      </c>
      <c r="DR1650" s="416">
        <v>0</v>
      </c>
      <c r="DS1650" s="416">
        <v>15</v>
      </c>
      <c r="DT1650" s="416">
        <v>18</v>
      </c>
      <c r="DU1650" s="416">
        <v>13</v>
      </c>
      <c r="DV1650" s="416">
        <v>7</v>
      </c>
      <c r="DW1650" s="416">
        <v>2</v>
      </c>
      <c r="DX1650" s="416">
        <v>1</v>
      </c>
      <c r="DY1650" s="416">
        <v>1</v>
      </c>
      <c r="DZ1650" s="416">
        <v>1</v>
      </c>
      <c r="EA1650" s="416">
        <v>58</v>
      </c>
      <c r="EB1650" s="416">
        <v>0</v>
      </c>
      <c r="EC1650" s="416">
        <v>0</v>
      </c>
      <c r="ED1650" s="416">
        <v>0</v>
      </c>
      <c r="EE1650" s="416">
        <v>0</v>
      </c>
      <c r="EF1650" s="416">
        <v>0</v>
      </c>
      <c r="EG1650" s="416">
        <v>0</v>
      </c>
      <c r="EH1650" s="416">
        <v>0</v>
      </c>
      <c r="EI1650" s="416">
        <v>0</v>
      </c>
      <c r="EJ1650" s="416">
        <v>0</v>
      </c>
      <c r="EK1650" s="416">
        <v>0</v>
      </c>
      <c r="EL1650" s="416">
        <v>10</v>
      </c>
      <c r="EM1650" s="416">
        <v>0</v>
      </c>
      <c r="EN1650" s="416">
        <v>0</v>
      </c>
      <c r="EO1650" s="416">
        <v>0</v>
      </c>
      <c r="EP1650" s="416">
        <v>0</v>
      </c>
      <c r="EQ1650" s="416">
        <v>0</v>
      </c>
      <c r="ER1650" s="416">
        <v>0</v>
      </c>
      <c r="ES1650" s="416">
        <v>0</v>
      </c>
      <c r="ET1650" s="416">
        <v>0</v>
      </c>
      <c r="EU1650" s="416">
        <v>0</v>
      </c>
      <c r="EV1650" s="416">
        <v>50</v>
      </c>
      <c r="EW1650" s="416">
        <v>10</v>
      </c>
      <c r="EX1650" s="416">
        <v>3</v>
      </c>
      <c r="EY1650" s="416">
        <v>3</v>
      </c>
      <c r="EZ1650" s="416">
        <v>2</v>
      </c>
      <c r="FA1650" s="416">
        <v>2</v>
      </c>
      <c r="FB1650" s="416">
        <v>3</v>
      </c>
      <c r="FC1650" s="416">
        <v>1</v>
      </c>
      <c r="FD1650" s="416">
        <v>1</v>
      </c>
      <c r="FE1650" s="416">
        <v>25</v>
      </c>
      <c r="FF1650" s="416">
        <v>100</v>
      </c>
      <c r="FG1650" s="416">
        <v>0</v>
      </c>
      <c r="FH1650" s="416">
        <v>0</v>
      </c>
      <c r="FI1650" s="416">
        <v>0</v>
      </c>
      <c r="FJ1650" s="416">
        <v>0</v>
      </c>
      <c r="FK1650" s="416">
        <v>0</v>
      </c>
      <c r="FL1650" s="416">
        <v>0</v>
      </c>
      <c r="FM1650" s="416">
        <v>0</v>
      </c>
      <c r="FN1650" s="416">
        <v>0</v>
      </c>
      <c r="FO1650" s="416">
        <v>0</v>
      </c>
      <c r="FP1650" s="416">
        <v>5</v>
      </c>
      <c r="FQ1650" s="416">
        <v>107</v>
      </c>
      <c r="FR1650" s="416">
        <v>119</v>
      </c>
      <c r="FS1650" s="416">
        <v>118</v>
      </c>
      <c r="FT1650" s="416">
        <v>93</v>
      </c>
      <c r="FU1650" s="416">
        <v>56</v>
      </c>
      <c r="FV1650" s="416">
        <v>43</v>
      </c>
      <c r="FW1650" s="416">
        <v>38</v>
      </c>
      <c r="FX1650" s="416">
        <v>9</v>
      </c>
      <c r="FY1650" s="416">
        <v>583</v>
      </c>
      <c r="FZ1650" s="416">
        <v>117</v>
      </c>
      <c r="GA1650" s="416">
        <v>122</v>
      </c>
      <c r="GB1650" s="416">
        <v>121</v>
      </c>
      <c r="GC1650" s="416">
        <v>95</v>
      </c>
      <c r="GD1650" s="416">
        <v>58</v>
      </c>
      <c r="GE1650" s="416">
        <v>46</v>
      </c>
      <c r="GF1650" s="416">
        <v>39</v>
      </c>
      <c r="GG1650" s="416">
        <v>10</v>
      </c>
      <c r="GH1650" s="416">
        <v>608</v>
      </c>
    </row>
    <row r="1651" spans="1:190" x14ac:dyDescent="0.2">
      <c r="A1651" s="150" t="s">
        <v>699</v>
      </c>
      <c r="B1651" s="151" t="s">
        <v>276</v>
      </c>
      <c r="C1651" s="152" t="s">
        <v>279</v>
      </c>
      <c r="D1651" s="404" t="s">
        <v>698</v>
      </c>
      <c r="E1651" s="416">
        <v>0</v>
      </c>
      <c r="F1651" s="416">
        <v>11</v>
      </c>
      <c r="G1651" s="416">
        <v>29</v>
      </c>
      <c r="H1651" s="416">
        <v>28</v>
      </c>
      <c r="I1651" s="416">
        <v>26</v>
      </c>
      <c r="J1651" s="416">
        <v>20</v>
      </c>
      <c r="K1651" s="416">
        <v>14</v>
      </c>
      <c r="L1651" s="416">
        <v>4</v>
      </c>
      <c r="M1651" s="416">
        <v>3</v>
      </c>
      <c r="N1651" s="416">
        <v>135</v>
      </c>
      <c r="O1651" s="416">
        <v>10</v>
      </c>
      <c r="P1651" s="416">
        <v>0</v>
      </c>
      <c r="Q1651" s="416">
        <v>0</v>
      </c>
      <c r="R1651" s="416">
        <v>0</v>
      </c>
      <c r="S1651" s="416">
        <v>0</v>
      </c>
      <c r="T1651" s="416">
        <v>0</v>
      </c>
      <c r="U1651" s="416">
        <v>0</v>
      </c>
      <c r="V1651" s="416">
        <v>0</v>
      </c>
      <c r="W1651" s="416">
        <v>0</v>
      </c>
      <c r="X1651" s="416">
        <v>0</v>
      </c>
      <c r="Y1651" s="416">
        <v>25</v>
      </c>
      <c r="Z1651" s="416">
        <v>0</v>
      </c>
      <c r="AA1651" s="416">
        <v>0</v>
      </c>
      <c r="AB1651" s="416">
        <v>0</v>
      </c>
      <c r="AC1651" s="416">
        <v>0</v>
      </c>
      <c r="AD1651" s="416">
        <v>0</v>
      </c>
      <c r="AE1651" s="416">
        <v>0</v>
      </c>
      <c r="AF1651" s="416">
        <v>0</v>
      </c>
      <c r="AG1651" s="416">
        <v>0</v>
      </c>
      <c r="AH1651" s="416">
        <v>0</v>
      </c>
      <c r="AI1651" s="416">
        <v>50</v>
      </c>
      <c r="AJ1651" s="416">
        <v>15</v>
      </c>
      <c r="AK1651" s="416">
        <v>27</v>
      </c>
      <c r="AL1651" s="416">
        <v>19</v>
      </c>
      <c r="AM1651" s="416">
        <v>8</v>
      </c>
      <c r="AN1651" s="416">
        <v>9</v>
      </c>
      <c r="AO1651" s="416">
        <v>3</v>
      </c>
      <c r="AP1651" s="416">
        <v>4</v>
      </c>
      <c r="AQ1651" s="416">
        <v>0</v>
      </c>
      <c r="AR1651" s="416">
        <v>85</v>
      </c>
      <c r="AS1651" s="416">
        <v>100</v>
      </c>
      <c r="AT1651" s="416">
        <v>0</v>
      </c>
      <c r="AU1651" s="416">
        <v>0</v>
      </c>
      <c r="AV1651" s="416">
        <v>0</v>
      </c>
      <c r="AW1651" s="416">
        <v>0</v>
      </c>
      <c r="AX1651" s="416">
        <v>0</v>
      </c>
      <c r="AY1651" s="416">
        <v>0</v>
      </c>
      <c r="AZ1651" s="416">
        <v>0</v>
      </c>
      <c r="BA1651" s="416">
        <v>0</v>
      </c>
      <c r="BB1651" s="416">
        <v>0</v>
      </c>
      <c r="BC1651" s="416">
        <v>0</v>
      </c>
      <c r="BD1651" s="416">
        <v>0</v>
      </c>
      <c r="BE1651" s="416">
        <v>0</v>
      </c>
      <c r="BF1651" s="416">
        <v>0</v>
      </c>
      <c r="BG1651" s="416">
        <v>0</v>
      </c>
      <c r="BH1651" s="416">
        <v>0</v>
      </c>
      <c r="BI1651" s="416">
        <v>0</v>
      </c>
      <c r="BJ1651" s="416">
        <v>0</v>
      </c>
      <c r="BK1651" s="416">
        <v>0</v>
      </c>
      <c r="BL1651" s="416">
        <v>0</v>
      </c>
      <c r="BM1651" s="416">
        <v>15</v>
      </c>
      <c r="BN1651" s="416">
        <v>27</v>
      </c>
      <c r="BO1651" s="416">
        <v>19</v>
      </c>
      <c r="BP1651" s="416">
        <v>8</v>
      </c>
      <c r="BQ1651" s="416">
        <v>9</v>
      </c>
      <c r="BR1651" s="416">
        <v>3</v>
      </c>
      <c r="BS1651" s="416">
        <v>4</v>
      </c>
      <c r="BT1651" s="416">
        <v>0</v>
      </c>
      <c r="BU1651" s="416">
        <v>85</v>
      </c>
      <c r="BV1651" s="416">
        <v>26</v>
      </c>
      <c r="BW1651" s="416">
        <v>56</v>
      </c>
      <c r="BX1651" s="416">
        <v>47</v>
      </c>
      <c r="BY1651" s="416">
        <v>34</v>
      </c>
      <c r="BZ1651" s="416">
        <v>29</v>
      </c>
      <c r="CA1651" s="416">
        <v>17</v>
      </c>
      <c r="CB1651" s="416">
        <v>8</v>
      </c>
      <c r="CC1651" s="416">
        <v>3</v>
      </c>
      <c r="CD1651" s="416">
        <v>220</v>
      </c>
      <c r="CE1651" s="416">
        <v>10</v>
      </c>
      <c r="CF1651" s="416">
        <v>0</v>
      </c>
      <c r="CG1651" s="416">
        <v>0</v>
      </c>
      <c r="CH1651" s="416">
        <v>0</v>
      </c>
      <c r="CI1651" s="416">
        <v>0</v>
      </c>
      <c r="CJ1651" s="416">
        <v>0</v>
      </c>
      <c r="CK1651" s="416">
        <v>0</v>
      </c>
      <c r="CL1651" s="416">
        <v>0</v>
      </c>
      <c r="CM1651" s="416">
        <v>0</v>
      </c>
      <c r="CN1651" s="416">
        <v>0</v>
      </c>
      <c r="CO1651" s="416">
        <v>25</v>
      </c>
      <c r="CP1651" s="416">
        <v>0</v>
      </c>
      <c r="CQ1651" s="416">
        <v>0</v>
      </c>
      <c r="CR1651" s="416">
        <v>0</v>
      </c>
      <c r="CS1651" s="416">
        <v>0</v>
      </c>
      <c r="CT1651" s="416">
        <v>0</v>
      </c>
      <c r="CU1651" s="416">
        <v>0</v>
      </c>
      <c r="CV1651" s="416">
        <v>0</v>
      </c>
      <c r="CW1651" s="416">
        <v>0</v>
      </c>
      <c r="CX1651" s="416">
        <v>0</v>
      </c>
      <c r="CY1651" s="416">
        <v>50</v>
      </c>
      <c r="CZ1651" s="416">
        <v>32</v>
      </c>
      <c r="DA1651" s="416">
        <v>11</v>
      </c>
      <c r="DB1651" s="416">
        <v>15</v>
      </c>
      <c r="DC1651" s="416">
        <v>8</v>
      </c>
      <c r="DD1651" s="416">
        <v>7</v>
      </c>
      <c r="DE1651" s="416">
        <v>1</v>
      </c>
      <c r="DF1651" s="416">
        <v>2</v>
      </c>
      <c r="DG1651" s="416">
        <v>1</v>
      </c>
      <c r="DH1651" s="416">
        <v>77</v>
      </c>
      <c r="DI1651" s="416">
        <v>0</v>
      </c>
      <c r="DJ1651" s="416">
        <v>0</v>
      </c>
      <c r="DK1651" s="416">
        <v>0</v>
      </c>
      <c r="DL1651" s="416">
        <v>0</v>
      </c>
      <c r="DM1651" s="416">
        <v>0</v>
      </c>
      <c r="DN1651" s="416">
        <v>0</v>
      </c>
      <c r="DO1651" s="416">
        <v>0</v>
      </c>
      <c r="DP1651" s="416">
        <v>0</v>
      </c>
      <c r="DQ1651" s="416">
        <v>0</v>
      </c>
      <c r="DR1651" s="416">
        <v>0</v>
      </c>
      <c r="DS1651" s="416">
        <v>32</v>
      </c>
      <c r="DT1651" s="416">
        <v>11</v>
      </c>
      <c r="DU1651" s="416">
        <v>15</v>
      </c>
      <c r="DV1651" s="416">
        <v>8</v>
      </c>
      <c r="DW1651" s="416">
        <v>7</v>
      </c>
      <c r="DX1651" s="416">
        <v>1</v>
      </c>
      <c r="DY1651" s="416">
        <v>2</v>
      </c>
      <c r="DZ1651" s="416">
        <v>1</v>
      </c>
      <c r="EA1651" s="416">
        <v>77</v>
      </c>
      <c r="EB1651" s="416">
        <v>0</v>
      </c>
      <c r="EC1651" s="416">
        <v>30</v>
      </c>
      <c r="ED1651" s="416">
        <v>25</v>
      </c>
      <c r="EE1651" s="416">
        <v>22</v>
      </c>
      <c r="EF1651" s="416">
        <v>17</v>
      </c>
      <c r="EG1651" s="416">
        <v>19</v>
      </c>
      <c r="EH1651" s="416">
        <v>10</v>
      </c>
      <c r="EI1651" s="416">
        <v>21</v>
      </c>
      <c r="EJ1651" s="416">
        <v>11</v>
      </c>
      <c r="EK1651" s="416">
        <v>155</v>
      </c>
      <c r="EL1651" s="416">
        <v>10</v>
      </c>
      <c r="EM1651" s="416">
        <v>0</v>
      </c>
      <c r="EN1651" s="416">
        <v>0</v>
      </c>
      <c r="EO1651" s="416">
        <v>0</v>
      </c>
      <c r="EP1651" s="416">
        <v>0</v>
      </c>
      <c r="EQ1651" s="416">
        <v>0</v>
      </c>
      <c r="ER1651" s="416">
        <v>0</v>
      </c>
      <c r="ES1651" s="416">
        <v>0</v>
      </c>
      <c r="ET1651" s="416">
        <v>0</v>
      </c>
      <c r="EU1651" s="416">
        <v>0</v>
      </c>
      <c r="EV1651" s="416">
        <v>50</v>
      </c>
      <c r="EW1651" s="416">
        <v>7</v>
      </c>
      <c r="EX1651" s="416">
        <v>4</v>
      </c>
      <c r="EY1651" s="416">
        <v>5</v>
      </c>
      <c r="EZ1651" s="416">
        <v>8</v>
      </c>
      <c r="FA1651" s="416">
        <v>2</v>
      </c>
      <c r="FB1651" s="416">
        <v>2</v>
      </c>
      <c r="FC1651" s="416">
        <v>0</v>
      </c>
      <c r="FD1651" s="416">
        <v>0</v>
      </c>
      <c r="FE1651" s="416">
        <v>28</v>
      </c>
      <c r="FF1651" s="416">
        <v>100</v>
      </c>
      <c r="FG1651" s="416">
        <v>0</v>
      </c>
      <c r="FH1651" s="416">
        <v>0</v>
      </c>
      <c r="FI1651" s="416">
        <v>0</v>
      </c>
      <c r="FJ1651" s="416">
        <v>0</v>
      </c>
      <c r="FK1651" s="416">
        <v>0</v>
      </c>
      <c r="FL1651" s="416">
        <v>0</v>
      </c>
      <c r="FM1651" s="416">
        <v>0</v>
      </c>
      <c r="FN1651" s="416">
        <v>0</v>
      </c>
      <c r="FO1651" s="416">
        <v>0</v>
      </c>
      <c r="FP1651" s="416">
        <v>0</v>
      </c>
      <c r="FQ1651" s="416">
        <v>0</v>
      </c>
      <c r="FR1651" s="416">
        <v>0</v>
      </c>
      <c r="FS1651" s="416">
        <v>0</v>
      </c>
      <c r="FT1651" s="416">
        <v>0</v>
      </c>
      <c r="FU1651" s="416">
        <v>0</v>
      </c>
      <c r="FV1651" s="416">
        <v>0</v>
      </c>
      <c r="FW1651" s="416">
        <v>0</v>
      </c>
      <c r="FX1651" s="416">
        <v>0</v>
      </c>
      <c r="FY1651" s="416">
        <v>0</v>
      </c>
      <c r="FZ1651" s="416">
        <v>37</v>
      </c>
      <c r="GA1651" s="416">
        <v>29</v>
      </c>
      <c r="GB1651" s="416">
        <v>27</v>
      </c>
      <c r="GC1651" s="416">
        <v>25</v>
      </c>
      <c r="GD1651" s="416">
        <v>21</v>
      </c>
      <c r="GE1651" s="416">
        <v>12</v>
      </c>
      <c r="GF1651" s="416">
        <v>21</v>
      </c>
      <c r="GG1651" s="416">
        <v>11</v>
      </c>
      <c r="GH1651" s="416">
        <v>183</v>
      </c>
    </row>
    <row r="1652" spans="1:190" x14ac:dyDescent="0.2">
      <c r="A1652" s="150" t="s">
        <v>701</v>
      </c>
      <c r="B1652" s="151" t="s">
        <v>276</v>
      </c>
      <c r="C1652" s="152" t="s">
        <v>277</v>
      </c>
      <c r="D1652" s="404" t="s">
        <v>700</v>
      </c>
      <c r="E1652" s="416">
        <v>0</v>
      </c>
      <c r="F1652" s="416">
        <v>38</v>
      </c>
      <c r="G1652" s="416">
        <v>89</v>
      </c>
      <c r="H1652" s="416">
        <v>95</v>
      </c>
      <c r="I1652" s="416">
        <v>100</v>
      </c>
      <c r="J1652" s="416">
        <v>69</v>
      </c>
      <c r="K1652" s="416">
        <v>48</v>
      </c>
      <c r="L1652" s="416">
        <v>46</v>
      </c>
      <c r="M1652" s="416">
        <v>6</v>
      </c>
      <c r="N1652" s="416">
        <v>491</v>
      </c>
      <c r="O1652" s="416">
        <v>10</v>
      </c>
      <c r="P1652" s="416">
        <v>0</v>
      </c>
      <c r="Q1652" s="416">
        <v>0</v>
      </c>
      <c r="R1652" s="416">
        <v>0</v>
      </c>
      <c r="S1652" s="416">
        <v>0</v>
      </c>
      <c r="T1652" s="416">
        <v>0</v>
      </c>
      <c r="U1652" s="416">
        <v>0</v>
      </c>
      <c r="V1652" s="416">
        <v>0</v>
      </c>
      <c r="W1652" s="416">
        <v>0</v>
      </c>
      <c r="X1652" s="416">
        <v>0</v>
      </c>
      <c r="Y1652" s="416">
        <v>25</v>
      </c>
      <c r="Z1652" s="416">
        <v>0</v>
      </c>
      <c r="AA1652" s="416">
        <v>0</v>
      </c>
      <c r="AB1652" s="416">
        <v>0</v>
      </c>
      <c r="AC1652" s="416">
        <v>0</v>
      </c>
      <c r="AD1652" s="416">
        <v>0</v>
      </c>
      <c r="AE1652" s="416">
        <v>0</v>
      </c>
      <c r="AF1652" s="416">
        <v>0</v>
      </c>
      <c r="AG1652" s="416">
        <v>0</v>
      </c>
      <c r="AH1652" s="416">
        <v>0</v>
      </c>
      <c r="AI1652" s="416">
        <v>50</v>
      </c>
      <c r="AJ1652" s="416">
        <v>3</v>
      </c>
      <c r="AK1652" s="416">
        <v>3</v>
      </c>
      <c r="AL1652" s="416">
        <v>12</v>
      </c>
      <c r="AM1652" s="416">
        <v>26</v>
      </c>
      <c r="AN1652" s="416">
        <v>15</v>
      </c>
      <c r="AO1652" s="416">
        <v>19</v>
      </c>
      <c r="AP1652" s="416">
        <v>18</v>
      </c>
      <c r="AQ1652" s="416">
        <v>4</v>
      </c>
      <c r="AR1652" s="416">
        <v>100</v>
      </c>
      <c r="AS1652" s="416">
        <v>100</v>
      </c>
      <c r="AT1652" s="416">
        <v>2</v>
      </c>
      <c r="AU1652" s="416">
        <v>15</v>
      </c>
      <c r="AV1652" s="416">
        <v>22</v>
      </c>
      <c r="AW1652" s="416">
        <v>20</v>
      </c>
      <c r="AX1652" s="416">
        <v>11</v>
      </c>
      <c r="AY1652" s="416">
        <v>9</v>
      </c>
      <c r="AZ1652" s="416">
        <v>4</v>
      </c>
      <c r="BA1652" s="416">
        <v>0</v>
      </c>
      <c r="BB1652" s="416">
        <v>83</v>
      </c>
      <c r="BC1652" s="416">
        <v>0</v>
      </c>
      <c r="BD1652" s="416">
        <v>0</v>
      </c>
      <c r="BE1652" s="416">
        <v>0</v>
      </c>
      <c r="BF1652" s="416">
        <v>0</v>
      </c>
      <c r="BG1652" s="416">
        <v>0</v>
      </c>
      <c r="BH1652" s="416">
        <v>0</v>
      </c>
      <c r="BI1652" s="416">
        <v>0</v>
      </c>
      <c r="BJ1652" s="416">
        <v>0</v>
      </c>
      <c r="BK1652" s="416">
        <v>0</v>
      </c>
      <c r="BL1652" s="416">
        <v>0</v>
      </c>
      <c r="BM1652" s="416">
        <v>5</v>
      </c>
      <c r="BN1652" s="416">
        <v>18</v>
      </c>
      <c r="BO1652" s="416">
        <v>34</v>
      </c>
      <c r="BP1652" s="416">
        <v>46</v>
      </c>
      <c r="BQ1652" s="416">
        <v>26</v>
      </c>
      <c r="BR1652" s="416">
        <v>28</v>
      </c>
      <c r="BS1652" s="416">
        <v>22</v>
      </c>
      <c r="BT1652" s="416">
        <v>4</v>
      </c>
      <c r="BU1652" s="416">
        <v>183</v>
      </c>
      <c r="BV1652" s="416">
        <v>43</v>
      </c>
      <c r="BW1652" s="416">
        <v>107</v>
      </c>
      <c r="BX1652" s="416">
        <v>129</v>
      </c>
      <c r="BY1652" s="416">
        <v>146</v>
      </c>
      <c r="BZ1652" s="416">
        <v>95</v>
      </c>
      <c r="CA1652" s="416">
        <v>76</v>
      </c>
      <c r="CB1652" s="416">
        <v>68</v>
      </c>
      <c r="CC1652" s="416">
        <v>10</v>
      </c>
      <c r="CD1652" s="416">
        <v>674</v>
      </c>
      <c r="CE1652" s="416">
        <v>10</v>
      </c>
      <c r="CF1652" s="416">
        <v>0</v>
      </c>
      <c r="CG1652" s="416">
        <v>0</v>
      </c>
      <c r="CH1652" s="416">
        <v>0</v>
      </c>
      <c r="CI1652" s="416">
        <v>0</v>
      </c>
      <c r="CJ1652" s="416">
        <v>0</v>
      </c>
      <c r="CK1652" s="416">
        <v>0</v>
      </c>
      <c r="CL1652" s="416">
        <v>0</v>
      </c>
      <c r="CM1652" s="416">
        <v>0</v>
      </c>
      <c r="CN1652" s="416">
        <v>0</v>
      </c>
      <c r="CO1652" s="416">
        <v>25</v>
      </c>
      <c r="CP1652" s="416">
        <v>0</v>
      </c>
      <c r="CQ1652" s="416">
        <v>0</v>
      </c>
      <c r="CR1652" s="416">
        <v>0</v>
      </c>
      <c r="CS1652" s="416">
        <v>0</v>
      </c>
      <c r="CT1652" s="416">
        <v>0</v>
      </c>
      <c r="CU1652" s="416">
        <v>0</v>
      </c>
      <c r="CV1652" s="416">
        <v>0</v>
      </c>
      <c r="CW1652" s="416">
        <v>0</v>
      </c>
      <c r="CX1652" s="416">
        <v>0</v>
      </c>
      <c r="CY1652" s="416">
        <v>50</v>
      </c>
      <c r="CZ1652" s="416">
        <v>30</v>
      </c>
      <c r="DA1652" s="416">
        <v>13</v>
      </c>
      <c r="DB1652" s="416">
        <v>14</v>
      </c>
      <c r="DC1652" s="416">
        <v>20</v>
      </c>
      <c r="DD1652" s="416">
        <v>15</v>
      </c>
      <c r="DE1652" s="416">
        <v>15</v>
      </c>
      <c r="DF1652" s="416">
        <v>6</v>
      </c>
      <c r="DG1652" s="416">
        <v>6</v>
      </c>
      <c r="DH1652" s="416">
        <v>119</v>
      </c>
      <c r="DI1652" s="416">
        <v>0</v>
      </c>
      <c r="DJ1652" s="416">
        <v>0</v>
      </c>
      <c r="DK1652" s="416">
        <v>0</v>
      </c>
      <c r="DL1652" s="416">
        <v>0</v>
      </c>
      <c r="DM1652" s="416">
        <v>0</v>
      </c>
      <c r="DN1652" s="416">
        <v>0</v>
      </c>
      <c r="DO1652" s="416">
        <v>0</v>
      </c>
      <c r="DP1652" s="416">
        <v>0</v>
      </c>
      <c r="DQ1652" s="416">
        <v>0</v>
      </c>
      <c r="DR1652" s="416">
        <v>0</v>
      </c>
      <c r="DS1652" s="416">
        <v>30</v>
      </c>
      <c r="DT1652" s="416">
        <v>13</v>
      </c>
      <c r="DU1652" s="416">
        <v>14</v>
      </c>
      <c r="DV1652" s="416">
        <v>20</v>
      </c>
      <c r="DW1652" s="416">
        <v>15</v>
      </c>
      <c r="DX1652" s="416">
        <v>15</v>
      </c>
      <c r="DY1652" s="416">
        <v>6</v>
      </c>
      <c r="DZ1652" s="416">
        <v>6</v>
      </c>
      <c r="EA1652" s="416">
        <v>119</v>
      </c>
      <c r="EB1652" s="416">
        <v>0</v>
      </c>
      <c r="EC1652" s="416">
        <v>26</v>
      </c>
      <c r="ED1652" s="416">
        <v>25</v>
      </c>
      <c r="EE1652" s="416">
        <v>38</v>
      </c>
      <c r="EF1652" s="416">
        <v>58</v>
      </c>
      <c r="EG1652" s="416">
        <v>58</v>
      </c>
      <c r="EH1652" s="416">
        <v>40</v>
      </c>
      <c r="EI1652" s="416">
        <v>65</v>
      </c>
      <c r="EJ1652" s="416">
        <v>28</v>
      </c>
      <c r="EK1652" s="416">
        <v>338</v>
      </c>
      <c r="EL1652" s="416">
        <v>10</v>
      </c>
      <c r="EM1652" s="416">
        <v>0</v>
      </c>
      <c r="EN1652" s="416">
        <v>0</v>
      </c>
      <c r="EO1652" s="416">
        <v>0</v>
      </c>
      <c r="EP1652" s="416">
        <v>0</v>
      </c>
      <c r="EQ1652" s="416">
        <v>0</v>
      </c>
      <c r="ER1652" s="416">
        <v>0</v>
      </c>
      <c r="ES1652" s="416">
        <v>0</v>
      </c>
      <c r="ET1652" s="416">
        <v>0</v>
      </c>
      <c r="EU1652" s="416">
        <v>0</v>
      </c>
      <c r="EV1652" s="416">
        <v>50</v>
      </c>
      <c r="EW1652" s="416">
        <v>0</v>
      </c>
      <c r="EX1652" s="416">
        <v>1</v>
      </c>
      <c r="EY1652" s="416">
        <v>0</v>
      </c>
      <c r="EZ1652" s="416">
        <v>1</v>
      </c>
      <c r="FA1652" s="416">
        <v>0</v>
      </c>
      <c r="FB1652" s="416">
        <v>1</v>
      </c>
      <c r="FC1652" s="416">
        <v>0</v>
      </c>
      <c r="FD1652" s="416">
        <v>0</v>
      </c>
      <c r="FE1652" s="416">
        <v>3</v>
      </c>
      <c r="FF1652" s="416">
        <v>100</v>
      </c>
      <c r="FG1652" s="416">
        <v>0</v>
      </c>
      <c r="FH1652" s="416">
        <v>0</v>
      </c>
      <c r="FI1652" s="416">
        <v>0</v>
      </c>
      <c r="FJ1652" s="416">
        <v>0</v>
      </c>
      <c r="FK1652" s="416">
        <v>0</v>
      </c>
      <c r="FL1652" s="416">
        <v>0</v>
      </c>
      <c r="FM1652" s="416">
        <v>0</v>
      </c>
      <c r="FN1652" s="416">
        <v>0</v>
      </c>
      <c r="FO1652" s="416">
        <v>0</v>
      </c>
      <c r="FP1652" s="416">
        <v>0</v>
      </c>
      <c r="FQ1652" s="416">
        <v>0</v>
      </c>
      <c r="FR1652" s="416">
        <v>0</v>
      </c>
      <c r="FS1652" s="416">
        <v>0</v>
      </c>
      <c r="FT1652" s="416">
        <v>0</v>
      </c>
      <c r="FU1652" s="416">
        <v>0</v>
      </c>
      <c r="FV1652" s="416">
        <v>0</v>
      </c>
      <c r="FW1652" s="416">
        <v>0</v>
      </c>
      <c r="FX1652" s="416">
        <v>0</v>
      </c>
      <c r="FY1652" s="416">
        <v>0</v>
      </c>
      <c r="FZ1652" s="416">
        <v>26</v>
      </c>
      <c r="GA1652" s="416">
        <v>26</v>
      </c>
      <c r="GB1652" s="416">
        <v>38</v>
      </c>
      <c r="GC1652" s="416">
        <v>59</v>
      </c>
      <c r="GD1652" s="416">
        <v>58</v>
      </c>
      <c r="GE1652" s="416">
        <v>41</v>
      </c>
      <c r="GF1652" s="416">
        <v>65</v>
      </c>
      <c r="GG1652" s="416">
        <v>28</v>
      </c>
      <c r="GH1652" s="416">
        <v>341</v>
      </c>
    </row>
    <row r="1653" spans="1:190" x14ac:dyDescent="0.2">
      <c r="A1653" s="150" t="s">
        <v>703</v>
      </c>
      <c r="B1653" s="151" t="s">
        <v>276</v>
      </c>
      <c r="C1653" s="152" t="s">
        <v>278</v>
      </c>
      <c r="D1653" s="404" t="s">
        <v>702</v>
      </c>
      <c r="E1653" s="416">
        <v>0</v>
      </c>
      <c r="F1653" s="416">
        <v>95</v>
      </c>
      <c r="G1653" s="416">
        <v>64</v>
      </c>
      <c r="H1653" s="416">
        <v>46</v>
      </c>
      <c r="I1653" s="416">
        <v>32</v>
      </c>
      <c r="J1653" s="416">
        <v>11</v>
      </c>
      <c r="K1653" s="416">
        <v>2</v>
      </c>
      <c r="L1653" s="416">
        <v>3</v>
      </c>
      <c r="M1653" s="416">
        <v>0</v>
      </c>
      <c r="N1653" s="416">
        <v>253</v>
      </c>
      <c r="O1653" s="416">
        <v>10</v>
      </c>
      <c r="P1653" s="416">
        <v>0</v>
      </c>
      <c r="Q1653" s="416">
        <v>0</v>
      </c>
      <c r="R1653" s="416">
        <v>0</v>
      </c>
      <c r="S1653" s="416">
        <v>0</v>
      </c>
      <c r="T1653" s="416">
        <v>0</v>
      </c>
      <c r="U1653" s="416">
        <v>0</v>
      </c>
      <c r="V1653" s="416">
        <v>0</v>
      </c>
      <c r="W1653" s="416">
        <v>0</v>
      </c>
      <c r="X1653" s="416">
        <v>0</v>
      </c>
      <c r="Y1653" s="416">
        <v>25</v>
      </c>
      <c r="Z1653" s="416">
        <v>0</v>
      </c>
      <c r="AA1653" s="416">
        <v>0</v>
      </c>
      <c r="AB1653" s="416">
        <v>0</v>
      </c>
      <c r="AC1653" s="416">
        <v>0</v>
      </c>
      <c r="AD1653" s="416">
        <v>0</v>
      </c>
      <c r="AE1653" s="416">
        <v>0</v>
      </c>
      <c r="AF1653" s="416">
        <v>0</v>
      </c>
      <c r="AG1653" s="416">
        <v>0</v>
      </c>
      <c r="AH1653" s="416">
        <v>0</v>
      </c>
      <c r="AI1653" s="416">
        <v>50</v>
      </c>
      <c r="AJ1653" s="416">
        <v>0</v>
      </c>
      <c r="AK1653" s="416">
        <v>0</v>
      </c>
      <c r="AL1653" s="416">
        <v>0</v>
      </c>
      <c r="AM1653" s="416">
        <v>0</v>
      </c>
      <c r="AN1653" s="416">
        <v>0</v>
      </c>
      <c r="AO1653" s="416">
        <v>0</v>
      </c>
      <c r="AP1653" s="416">
        <v>0</v>
      </c>
      <c r="AQ1653" s="416">
        <v>0</v>
      </c>
      <c r="AR1653" s="416">
        <v>0</v>
      </c>
      <c r="AS1653" s="416">
        <v>100</v>
      </c>
      <c r="AT1653" s="416">
        <v>188</v>
      </c>
      <c r="AU1653" s="416">
        <v>192</v>
      </c>
      <c r="AV1653" s="416">
        <v>126</v>
      </c>
      <c r="AW1653" s="416">
        <v>61</v>
      </c>
      <c r="AX1653" s="416">
        <v>33</v>
      </c>
      <c r="AY1653" s="416">
        <v>13</v>
      </c>
      <c r="AZ1653" s="416">
        <v>2</v>
      </c>
      <c r="BA1653" s="416">
        <v>2</v>
      </c>
      <c r="BB1653" s="416">
        <v>617</v>
      </c>
      <c r="BC1653" s="416">
        <v>0</v>
      </c>
      <c r="BD1653" s="416">
        <v>0</v>
      </c>
      <c r="BE1653" s="416">
        <v>0</v>
      </c>
      <c r="BF1653" s="416">
        <v>0</v>
      </c>
      <c r="BG1653" s="416">
        <v>0</v>
      </c>
      <c r="BH1653" s="416">
        <v>0</v>
      </c>
      <c r="BI1653" s="416">
        <v>0</v>
      </c>
      <c r="BJ1653" s="416">
        <v>0</v>
      </c>
      <c r="BK1653" s="416">
        <v>0</v>
      </c>
      <c r="BL1653" s="416">
        <v>0</v>
      </c>
      <c r="BM1653" s="416">
        <v>188</v>
      </c>
      <c r="BN1653" s="416">
        <v>192</v>
      </c>
      <c r="BO1653" s="416">
        <v>126</v>
      </c>
      <c r="BP1653" s="416">
        <v>61</v>
      </c>
      <c r="BQ1653" s="416">
        <v>33</v>
      </c>
      <c r="BR1653" s="416">
        <v>13</v>
      </c>
      <c r="BS1653" s="416">
        <v>2</v>
      </c>
      <c r="BT1653" s="416">
        <v>2</v>
      </c>
      <c r="BU1653" s="416">
        <v>617</v>
      </c>
      <c r="BV1653" s="416">
        <v>283</v>
      </c>
      <c r="BW1653" s="416">
        <v>256</v>
      </c>
      <c r="BX1653" s="416">
        <v>172</v>
      </c>
      <c r="BY1653" s="416">
        <v>93</v>
      </c>
      <c r="BZ1653" s="416">
        <v>44</v>
      </c>
      <c r="CA1653" s="416">
        <v>15</v>
      </c>
      <c r="CB1653" s="416">
        <v>5</v>
      </c>
      <c r="CC1653" s="416">
        <v>2</v>
      </c>
      <c r="CD1653" s="416">
        <v>870</v>
      </c>
      <c r="CE1653" s="416">
        <v>10</v>
      </c>
      <c r="CF1653" s="416">
        <v>0</v>
      </c>
      <c r="CG1653" s="416">
        <v>0</v>
      </c>
      <c r="CH1653" s="416">
        <v>0</v>
      </c>
      <c r="CI1653" s="416">
        <v>0</v>
      </c>
      <c r="CJ1653" s="416">
        <v>0</v>
      </c>
      <c r="CK1653" s="416">
        <v>0</v>
      </c>
      <c r="CL1653" s="416">
        <v>0</v>
      </c>
      <c r="CM1653" s="416">
        <v>0</v>
      </c>
      <c r="CN1653" s="416">
        <v>0</v>
      </c>
      <c r="CO1653" s="416">
        <v>25</v>
      </c>
      <c r="CP1653" s="416">
        <v>0</v>
      </c>
      <c r="CQ1653" s="416">
        <v>0</v>
      </c>
      <c r="CR1653" s="416">
        <v>0</v>
      </c>
      <c r="CS1653" s="416">
        <v>0</v>
      </c>
      <c r="CT1653" s="416">
        <v>0</v>
      </c>
      <c r="CU1653" s="416">
        <v>0</v>
      </c>
      <c r="CV1653" s="416">
        <v>0</v>
      </c>
      <c r="CW1653" s="416">
        <v>0</v>
      </c>
      <c r="CX1653" s="416">
        <v>0</v>
      </c>
      <c r="CY1653" s="416">
        <v>50</v>
      </c>
      <c r="CZ1653" s="416">
        <v>59</v>
      </c>
      <c r="DA1653" s="416">
        <v>27</v>
      </c>
      <c r="DB1653" s="416">
        <v>21</v>
      </c>
      <c r="DC1653" s="416">
        <v>16</v>
      </c>
      <c r="DD1653" s="416">
        <v>6</v>
      </c>
      <c r="DE1653" s="416">
        <v>5</v>
      </c>
      <c r="DF1653" s="416">
        <v>0</v>
      </c>
      <c r="DG1653" s="416">
        <v>0</v>
      </c>
      <c r="DH1653" s="416">
        <v>134</v>
      </c>
      <c r="DI1653" s="416">
        <v>0</v>
      </c>
      <c r="DJ1653" s="416">
        <v>0</v>
      </c>
      <c r="DK1653" s="416">
        <v>0</v>
      </c>
      <c r="DL1653" s="416">
        <v>0</v>
      </c>
      <c r="DM1653" s="416">
        <v>0</v>
      </c>
      <c r="DN1653" s="416">
        <v>0</v>
      </c>
      <c r="DO1653" s="416">
        <v>0</v>
      </c>
      <c r="DP1653" s="416">
        <v>0</v>
      </c>
      <c r="DQ1653" s="416">
        <v>0</v>
      </c>
      <c r="DR1653" s="416">
        <v>0</v>
      </c>
      <c r="DS1653" s="416">
        <v>59</v>
      </c>
      <c r="DT1653" s="416">
        <v>27</v>
      </c>
      <c r="DU1653" s="416">
        <v>21</v>
      </c>
      <c r="DV1653" s="416">
        <v>16</v>
      </c>
      <c r="DW1653" s="416">
        <v>6</v>
      </c>
      <c r="DX1653" s="416">
        <v>5</v>
      </c>
      <c r="DY1653" s="416">
        <v>0</v>
      </c>
      <c r="DZ1653" s="416">
        <v>0</v>
      </c>
      <c r="EA1653" s="416">
        <v>134</v>
      </c>
      <c r="EB1653" s="416">
        <v>0</v>
      </c>
      <c r="EC1653" s="416">
        <v>0</v>
      </c>
      <c r="ED1653" s="416">
        <v>0</v>
      </c>
      <c r="EE1653" s="416">
        <v>0</v>
      </c>
      <c r="EF1653" s="416">
        <v>0</v>
      </c>
      <c r="EG1653" s="416">
        <v>0</v>
      </c>
      <c r="EH1653" s="416">
        <v>0</v>
      </c>
      <c r="EI1653" s="416">
        <v>0</v>
      </c>
      <c r="EJ1653" s="416">
        <v>0</v>
      </c>
      <c r="EK1653" s="416">
        <v>0</v>
      </c>
      <c r="EL1653" s="416">
        <v>10</v>
      </c>
      <c r="EM1653" s="416">
        <v>22</v>
      </c>
      <c r="EN1653" s="416">
        <v>27</v>
      </c>
      <c r="EO1653" s="416">
        <v>21</v>
      </c>
      <c r="EP1653" s="416">
        <v>11</v>
      </c>
      <c r="EQ1653" s="416">
        <v>6</v>
      </c>
      <c r="ER1653" s="416">
        <v>3</v>
      </c>
      <c r="ES1653" s="416">
        <v>2</v>
      </c>
      <c r="ET1653" s="416">
        <v>0</v>
      </c>
      <c r="EU1653" s="416">
        <v>92</v>
      </c>
      <c r="EV1653" s="416">
        <v>50</v>
      </c>
      <c r="EW1653" s="416">
        <v>1</v>
      </c>
      <c r="EX1653" s="416">
        <v>0</v>
      </c>
      <c r="EY1653" s="416">
        <v>1</v>
      </c>
      <c r="EZ1653" s="416">
        <v>0</v>
      </c>
      <c r="FA1653" s="416">
        <v>0</v>
      </c>
      <c r="FB1653" s="416">
        <v>1</v>
      </c>
      <c r="FC1653" s="416">
        <v>0</v>
      </c>
      <c r="FD1653" s="416">
        <v>0</v>
      </c>
      <c r="FE1653" s="416">
        <v>3</v>
      </c>
      <c r="FF1653" s="416">
        <v>100</v>
      </c>
      <c r="FG1653" s="416">
        <v>0</v>
      </c>
      <c r="FH1653" s="416">
        <v>0</v>
      </c>
      <c r="FI1653" s="416">
        <v>0</v>
      </c>
      <c r="FJ1653" s="416">
        <v>0</v>
      </c>
      <c r="FK1653" s="416">
        <v>0</v>
      </c>
      <c r="FL1653" s="416">
        <v>0</v>
      </c>
      <c r="FM1653" s="416">
        <v>0</v>
      </c>
      <c r="FN1653" s="416">
        <v>0</v>
      </c>
      <c r="FO1653" s="416">
        <v>0</v>
      </c>
      <c r="FP1653" s="416">
        <v>0</v>
      </c>
      <c r="FQ1653" s="416">
        <v>0</v>
      </c>
      <c r="FR1653" s="416">
        <v>0</v>
      </c>
      <c r="FS1653" s="416">
        <v>0</v>
      </c>
      <c r="FT1653" s="416">
        <v>0</v>
      </c>
      <c r="FU1653" s="416">
        <v>0</v>
      </c>
      <c r="FV1653" s="416">
        <v>0</v>
      </c>
      <c r="FW1653" s="416">
        <v>0</v>
      </c>
      <c r="FX1653" s="416">
        <v>0</v>
      </c>
      <c r="FY1653" s="416">
        <v>0</v>
      </c>
      <c r="FZ1653" s="416">
        <v>23</v>
      </c>
      <c r="GA1653" s="416">
        <v>27</v>
      </c>
      <c r="GB1653" s="416">
        <v>22</v>
      </c>
      <c r="GC1653" s="416">
        <v>11</v>
      </c>
      <c r="GD1653" s="416">
        <v>6</v>
      </c>
      <c r="GE1653" s="416">
        <v>4</v>
      </c>
      <c r="GF1653" s="416">
        <v>2</v>
      </c>
      <c r="GG1653" s="416">
        <v>0</v>
      </c>
      <c r="GH1653" s="416">
        <v>95</v>
      </c>
    </row>
    <row r="1654" spans="1:190" x14ac:dyDescent="0.2">
      <c r="A1654" s="150" t="s">
        <v>705</v>
      </c>
      <c r="B1654" s="151" t="s">
        <v>276</v>
      </c>
      <c r="C1654" s="152" t="s">
        <v>285</v>
      </c>
      <c r="D1654" s="404" t="s">
        <v>704</v>
      </c>
      <c r="E1654" s="416">
        <v>0</v>
      </c>
      <c r="F1654" s="416">
        <v>174</v>
      </c>
      <c r="G1654" s="416">
        <v>211</v>
      </c>
      <c r="H1654" s="416">
        <v>166</v>
      </c>
      <c r="I1654" s="416">
        <v>92</v>
      </c>
      <c r="J1654" s="416">
        <v>69</v>
      </c>
      <c r="K1654" s="416">
        <v>41</v>
      </c>
      <c r="L1654" s="416">
        <v>20</v>
      </c>
      <c r="M1654" s="416">
        <v>5</v>
      </c>
      <c r="N1654" s="416">
        <v>778</v>
      </c>
      <c r="O1654" s="416">
        <v>10</v>
      </c>
      <c r="P1654" s="416">
        <v>0</v>
      </c>
      <c r="Q1654" s="416">
        <v>0</v>
      </c>
      <c r="R1654" s="416">
        <v>0</v>
      </c>
      <c r="S1654" s="416">
        <v>0</v>
      </c>
      <c r="T1654" s="416">
        <v>0</v>
      </c>
      <c r="U1654" s="416">
        <v>0</v>
      </c>
      <c r="V1654" s="416">
        <v>0</v>
      </c>
      <c r="W1654" s="416">
        <v>0</v>
      </c>
      <c r="X1654" s="416">
        <v>0</v>
      </c>
      <c r="Y1654" s="416">
        <v>25</v>
      </c>
      <c r="Z1654" s="416">
        <v>0</v>
      </c>
      <c r="AA1654" s="416">
        <v>0</v>
      </c>
      <c r="AB1654" s="416">
        <v>0</v>
      </c>
      <c r="AC1654" s="416">
        <v>0</v>
      </c>
      <c r="AD1654" s="416">
        <v>0</v>
      </c>
      <c r="AE1654" s="416">
        <v>0</v>
      </c>
      <c r="AF1654" s="416">
        <v>0</v>
      </c>
      <c r="AG1654" s="416">
        <v>0</v>
      </c>
      <c r="AH1654" s="416">
        <v>0</v>
      </c>
      <c r="AI1654" s="416">
        <v>50</v>
      </c>
      <c r="AJ1654" s="416">
        <v>0</v>
      </c>
      <c r="AK1654" s="416">
        <v>0</v>
      </c>
      <c r="AL1654" s="416">
        <v>0</v>
      </c>
      <c r="AM1654" s="416">
        <v>0</v>
      </c>
      <c r="AN1654" s="416">
        <v>0</v>
      </c>
      <c r="AO1654" s="416">
        <v>0</v>
      </c>
      <c r="AP1654" s="416">
        <v>0</v>
      </c>
      <c r="AQ1654" s="416">
        <v>0</v>
      </c>
      <c r="AR1654" s="416">
        <v>0</v>
      </c>
      <c r="AS1654" s="416">
        <v>100</v>
      </c>
      <c r="AT1654" s="416">
        <v>153</v>
      </c>
      <c r="AU1654" s="416">
        <v>196</v>
      </c>
      <c r="AV1654" s="416">
        <v>137</v>
      </c>
      <c r="AW1654" s="416">
        <v>75</v>
      </c>
      <c r="AX1654" s="416">
        <v>38</v>
      </c>
      <c r="AY1654" s="416">
        <v>26</v>
      </c>
      <c r="AZ1654" s="416">
        <v>5</v>
      </c>
      <c r="BA1654" s="416">
        <v>1</v>
      </c>
      <c r="BB1654" s="416">
        <v>631</v>
      </c>
      <c r="BC1654" s="416">
        <v>0</v>
      </c>
      <c r="BD1654" s="416">
        <v>0</v>
      </c>
      <c r="BE1654" s="416">
        <v>0</v>
      </c>
      <c r="BF1654" s="416">
        <v>0</v>
      </c>
      <c r="BG1654" s="416">
        <v>0</v>
      </c>
      <c r="BH1654" s="416">
        <v>0</v>
      </c>
      <c r="BI1654" s="416">
        <v>0</v>
      </c>
      <c r="BJ1654" s="416">
        <v>0</v>
      </c>
      <c r="BK1654" s="416">
        <v>0</v>
      </c>
      <c r="BL1654" s="416">
        <v>0</v>
      </c>
      <c r="BM1654" s="416">
        <v>153</v>
      </c>
      <c r="BN1654" s="416">
        <v>196</v>
      </c>
      <c r="BO1654" s="416">
        <v>137</v>
      </c>
      <c r="BP1654" s="416">
        <v>75</v>
      </c>
      <c r="BQ1654" s="416">
        <v>38</v>
      </c>
      <c r="BR1654" s="416">
        <v>26</v>
      </c>
      <c r="BS1654" s="416">
        <v>5</v>
      </c>
      <c r="BT1654" s="416">
        <v>1</v>
      </c>
      <c r="BU1654" s="416">
        <v>631</v>
      </c>
      <c r="BV1654" s="416">
        <v>327</v>
      </c>
      <c r="BW1654" s="416">
        <v>407</v>
      </c>
      <c r="BX1654" s="416">
        <v>303</v>
      </c>
      <c r="BY1654" s="416">
        <v>167</v>
      </c>
      <c r="BZ1654" s="416">
        <v>107</v>
      </c>
      <c r="CA1654" s="416">
        <v>67</v>
      </c>
      <c r="CB1654" s="416">
        <v>25</v>
      </c>
      <c r="CC1654" s="416">
        <v>6</v>
      </c>
      <c r="CD1654" s="416">
        <v>1409</v>
      </c>
      <c r="CE1654" s="416">
        <v>10</v>
      </c>
      <c r="CF1654" s="416">
        <v>0</v>
      </c>
      <c r="CG1654" s="416">
        <v>0</v>
      </c>
      <c r="CH1654" s="416">
        <v>0</v>
      </c>
      <c r="CI1654" s="416">
        <v>0</v>
      </c>
      <c r="CJ1654" s="416">
        <v>0</v>
      </c>
      <c r="CK1654" s="416">
        <v>0</v>
      </c>
      <c r="CL1654" s="416">
        <v>0</v>
      </c>
      <c r="CM1654" s="416">
        <v>0</v>
      </c>
      <c r="CN1654" s="416">
        <v>0</v>
      </c>
      <c r="CO1654" s="416">
        <v>25</v>
      </c>
      <c r="CP1654" s="416">
        <v>0</v>
      </c>
      <c r="CQ1654" s="416">
        <v>0</v>
      </c>
      <c r="CR1654" s="416">
        <v>0</v>
      </c>
      <c r="CS1654" s="416">
        <v>0</v>
      </c>
      <c r="CT1654" s="416">
        <v>0</v>
      </c>
      <c r="CU1654" s="416">
        <v>0</v>
      </c>
      <c r="CV1654" s="416">
        <v>0</v>
      </c>
      <c r="CW1654" s="416">
        <v>0</v>
      </c>
      <c r="CX1654" s="416">
        <v>0</v>
      </c>
      <c r="CY1654" s="416">
        <v>50</v>
      </c>
      <c r="CZ1654" s="416">
        <v>66</v>
      </c>
      <c r="DA1654" s="416">
        <v>49</v>
      </c>
      <c r="DB1654" s="416">
        <v>41</v>
      </c>
      <c r="DC1654" s="416">
        <v>38</v>
      </c>
      <c r="DD1654" s="416">
        <v>14</v>
      </c>
      <c r="DE1654" s="416">
        <v>6</v>
      </c>
      <c r="DF1654" s="416">
        <v>6</v>
      </c>
      <c r="DG1654" s="416">
        <v>1</v>
      </c>
      <c r="DH1654" s="416">
        <v>221</v>
      </c>
      <c r="DI1654" s="416">
        <v>0</v>
      </c>
      <c r="DJ1654" s="416">
        <v>0</v>
      </c>
      <c r="DK1654" s="416">
        <v>0</v>
      </c>
      <c r="DL1654" s="416">
        <v>0</v>
      </c>
      <c r="DM1654" s="416">
        <v>0</v>
      </c>
      <c r="DN1654" s="416">
        <v>0</v>
      </c>
      <c r="DO1654" s="416">
        <v>0</v>
      </c>
      <c r="DP1654" s="416">
        <v>0</v>
      </c>
      <c r="DQ1654" s="416">
        <v>0</v>
      </c>
      <c r="DR1654" s="416">
        <v>0</v>
      </c>
      <c r="DS1654" s="416">
        <v>66</v>
      </c>
      <c r="DT1654" s="416">
        <v>49</v>
      </c>
      <c r="DU1654" s="416">
        <v>41</v>
      </c>
      <c r="DV1654" s="416">
        <v>38</v>
      </c>
      <c r="DW1654" s="416">
        <v>14</v>
      </c>
      <c r="DX1654" s="416">
        <v>6</v>
      </c>
      <c r="DY1654" s="416">
        <v>6</v>
      </c>
      <c r="DZ1654" s="416">
        <v>1</v>
      </c>
      <c r="EA1654" s="416">
        <v>221</v>
      </c>
      <c r="EB1654" s="416">
        <v>0</v>
      </c>
      <c r="EC1654" s="416">
        <v>127</v>
      </c>
      <c r="ED1654" s="416">
        <v>149</v>
      </c>
      <c r="EE1654" s="416">
        <v>153</v>
      </c>
      <c r="EF1654" s="416">
        <v>104</v>
      </c>
      <c r="EG1654" s="416">
        <v>110</v>
      </c>
      <c r="EH1654" s="416">
        <v>79</v>
      </c>
      <c r="EI1654" s="416">
        <v>53</v>
      </c>
      <c r="EJ1654" s="416">
        <v>18</v>
      </c>
      <c r="EK1654" s="416">
        <v>793</v>
      </c>
      <c r="EL1654" s="416">
        <v>10</v>
      </c>
      <c r="EM1654" s="416">
        <v>0</v>
      </c>
      <c r="EN1654" s="416">
        <v>0</v>
      </c>
      <c r="EO1654" s="416">
        <v>0</v>
      </c>
      <c r="EP1654" s="416">
        <v>0</v>
      </c>
      <c r="EQ1654" s="416">
        <v>0</v>
      </c>
      <c r="ER1654" s="416">
        <v>0</v>
      </c>
      <c r="ES1654" s="416">
        <v>0</v>
      </c>
      <c r="ET1654" s="416">
        <v>0</v>
      </c>
      <c r="EU1654" s="416">
        <v>0</v>
      </c>
      <c r="EV1654" s="416">
        <v>50</v>
      </c>
      <c r="EW1654" s="416">
        <v>17</v>
      </c>
      <c r="EX1654" s="416">
        <v>3</v>
      </c>
      <c r="EY1654" s="416">
        <v>4</v>
      </c>
      <c r="EZ1654" s="416">
        <v>4</v>
      </c>
      <c r="FA1654" s="416">
        <v>4</v>
      </c>
      <c r="FB1654" s="416">
        <v>0</v>
      </c>
      <c r="FC1654" s="416">
        <v>1</v>
      </c>
      <c r="FD1654" s="416">
        <v>0</v>
      </c>
      <c r="FE1654" s="416">
        <v>33</v>
      </c>
      <c r="FF1654" s="416">
        <v>100</v>
      </c>
      <c r="FG1654" s="416">
        <v>0</v>
      </c>
      <c r="FH1654" s="416">
        <v>0</v>
      </c>
      <c r="FI1654" s="416">
        <v>0</v>
      </c>
      <c r="FJ1654" s="416">
        <v>0</v>
      </c>
      <c r="FK1654" s="416">
        <v>0</v>
      </c>
      <c r="FL1654" s="416">
        <v>0</v>
      </c>
      <c r="FM1654" s="416">
        <v>0</v>
      </c>
      <c r="FN1654" s="416">
        <v>0</v>
      </c>
      <c r="FO1654" s="416">
        <v>0</v>
      </c>
      <c r="FP1654" s="416">
        <v>0</v>
      </c>
      <c r="FQ1654" s="416">
        <v>0</v>
      </c>
      <c r="FR1654" s="416">
        <v>0</v>
      </c>
      <c r="FS1654" s="416">
        <v>0</v>
      </c>
      <c r="FT1654" s="416">
        <v>0</v>
      </c>
      <c r="FU1654" s="416">
        <v>0</v>
      </c>
      <c r="FV1654" s="416">
        <v>0</v>
      </c>
      <c r="FW1654" s="416">
        <v>0</v>
      </c>
      <c r="FX1654" s="416">
        <v>0</v>
      </c>
      <c r="FY1654" s="416">
        <v>0</v>
      </c>
      <c r="FZ1654" s="416">
        <v>144</v>
      </c>
      <c r="GA1654" s="416">
        <v>152</v>
      </c>
      <c r="GB1654" s="416">
        <v>157</v>
      </c>
      <c r="GC1654" s="416">
        <v>108</v>
      </c>
      <c r="GD1654" s="416">
        <v>114</v>
      </c>
      <c r="GE1654" s="416">
        <v>79</v>
      </c>
      <c r="GF1654" s="416">
        <v>54</v>
      </c>
      <c r="GG1654" s="416">
        <v>18</v>
      </c>
      <c r="GH1654" s="416">
        <v>826</v>
      </c>
    </row>
    <row r="1655" spans="1:190" x14ac:dyDescent="0.2">
      <c r="A1655" s="150" t="s">
        <v>707</v>
      </c>
      <c r="B1655" s="151" t="s">
        <v>276</v>
      </c>
      <c r="C1655" s="152" t="s">
        <v>286</v>
      </c>
      <c r="D1655" s="404" t="s">
        <v>706</v>
      </c>
      <c r="E1655" s="416">
        <v>0</v>
      </c>
      <c r="F1655" s="416">
        <v>133</v>
      </c>
      <c r="G1655" s="416">
        <v>71</v>
      </c>
      <c r="H1655" s="416">
        <v>74</v>
      </c>
      <c r="I1655" s="416">
        <v>43</v>
      </c>
      <c r="J1655" s="416">
        <v>24</v>
      </c>
      <c r="K1655" s="416">
        <v>15</v>
      </c>
      <c r="L1655" s="416">
        <v>17</v>
      </c>
      <c r="M1655" s="416">
        <v>1</v>
      </c>
      <c r="N1655" s="416">
        <v>378</v>
      </c>
      <c r="O1655" s="416">
        <v>10</v>
      </c>
      <c r="P1655" s="416">
        <v>0</v>
      </c>
      <c r="Q1655" s="416">
        <v>0</v>
      </c>
      <c r="R1655" s="416">
        <v>0</v>
      </c>
      <c r="S1655" s="416">
        <v>0</v>
      </c>
      <c r="T1655" s="416">
        <v>0</v>
      </c>
      <c r="U1655" s="416">
        <v>0</v>
      </c>
      <c r="V1655" s="416">
        <v>0</v>
      </c>
      <c r="W1655" s="416">
        <v>0</v>
      </c>
      <c r="X1655" s="416">
        <v>0</v>
      </c>
      <c r="Y1655" s="416">
        <v>25</v>
      </c>
      <c r="Z1655" s="416">
        <v>0</v>
      </c>
      <c r="AA1655" s="416">
        <v>0</v>
      </c>
      <c r="AB1655" s="416">
        <v>0</v>
      </c>
      <c r="AC1655" s="416">
        <v>0</v>
      </c>
      <c r="AD1655" s="416">
        <v>0</v>
      </c>
      <c r="AE1655" s="416">
        <v>0</v>
      </c>
      <c r="AF1655" s="416">
        <v>0</v>
      </c>
      <c r="AG1655" s="416">
        <v>0</v>
      </c>
      <c r="AH1655" s="416">
        <v>0</v>
      </c>
      <c r="AI1655" s="416">
        <v>50</v>
      </c>
      <c r="AJ1655" s="416">
        <v>0</v>
      </c>
      <c r="AK1655" s="416">
        <v>0</v>
      </c>
      <c r="AL1655" s="416">
        <v>0</v>
      </c>
      <c r="AM1655" s="416">
        <v>0</v>
      </c>
      <c r="AN1655" s="416">
        <v>0</v>
      </c>
      <c r="AO1655" s="416">
        <v>0</v>
      </c>
      <c r="AP1655" s="416">
        <v>0</v>
      </c>
      <c r="AQ1655" s="416">
        <v>0</v>
      </c>
      <c r="AR1655" s="416">
        <v>0</v>
      </c>
      <c r="AS1655" s="416">
        <v>100</v>
      </c>
      <c r="AT1655" s="416">
        <v>87</v>
      </c>
      <c r="AU1655" s="416">
        <v>95</v>
      </c>
      <c r="AV1655" s="416">
        <v>62</v>
      </c>
      <c r="AW1655" s="416">
        <v>54</v>
      </c>
      <c r="AX1655" s="416">
        <v>30</v>
      </c>
      <c r="AY1655" s="416">
        <v>17</v>
      </c>
      <c r="AZ1655" s="416">
        <v>13</v>
      </c>
      <c r="BA1655" s="416">
        <v>0</v>
      </c>
      <c r="BB1655" s="416">
        <v>358</v>
      </c>
      <c r="BC1655" s="416">
        <v>0</v>
      </c>
      <c r="BD1655" s="416">
        <v>0</v>
      </c>
      <c r="BE1655" s="416">
        <v>0</v>
      </c>
      <c r="BF1655" s="416">
        <v>0</v>
      </c>
      <c r="BG1655" s="416">
        <v>0</v>
      </c>
      <c r="BH1655" s="416">
        <v>0</v>
      </c>
      <c r="BI1655" s="416">
        <v>0</v>
      </c>
      <c r="BJ1655" s="416">
        <v>0</v>
      </c>
      <c r="BK1655" s="416">
        <v>0</v>
      </c>
      <c r="BL1655" s="416">
        <v>0</v>
      </c>
      <c r="BM1655" s="416">
        <v>87</v>
      </c>
      <c r="BN1655" s="416">
        <v>95</v>
      </c>
      <c r="BO1655" s="416">
        <v>62</v>
      </c>
      <c r="BP1655" s="416">
        <v>54</v>
      </c>
      <c r="BQ1655" s="416">
        <v>30</v>
      </c>
      <c r="BR1655" s="416">
        <v>17</v>
      </c>
      <c r="BS1655" s="416">
        <v>13</v>
      </c>
      <c r="BT1655" s="416">
        <v>0</v>
      </c>
      <c r="BU1655" s="416">
        <v>358</v>
      </c>
      <c r="BV1655" s="416">
        <v>220</v>
      </c>
      <c r="BW1655" s="416">
        <v>166</v>
      </c>
      <c r="BX1655" s="416">
        <v>136</v>
      </c>
      <c r="BY1655" s="416">
        <v>97</v>
      </c>
      <c r="BZ1655" s="416">
        <v>54</v>
      </c>
      <c r="CA1655" s="416">
        <v>32</v>
      </c>
      <c r="CB1655" s="416">
        <v>30</v>
      </c>
      <c r="CC1655" s="416">
        <v>1</v>
      </c>
      <c r="CD1655" s="416">
        <v>736</v>
      </c>
      <c r="CE1655" s="416">
        <v>10</v>
      </c>
      <c r="CF1655" s="416">
        <v>0</v>
      </c>
      <c r="CG1655" s="416">
        <v>0</v>
      </c>
      <c r="CH1655" s="416">
        <v>0</v>
      </c>
      <c r="CI1655" s="416">
        <v>0</v>
      </c>
      <c r="CJ1655" s="416">
        <v>0</v>
      </c>
      <c r="CK1655" s="416">
        <v>0</v>
      </c>
      <c r="CL1655" s="416">
        <v>0</v>
      </c>
      <c r="CM1655" s="416">
        <v>0</v>
      </c>
      <c r="CN1655" s="416">
        <v>0</v>
      </c>
      <c r="CO1655" s="416">
        <v>25</v>
      </c>
      <c r="CP1655" s="416">
        <v>0</v>
      </c>
      <c r="CQ1655" s="416">
        <v>0</v>
      </c>
      <c r="CR1655" s="416">
        <v>0</v>
      </c>
      <c r="CS1655" s="416">
        <v>0</v>
      </c>
      <c r="CT1655" s="416">
        <v>0</v>
      </c>
      <c r="CU1655" s="416">
        <v>0</v>
      </c>
      <c r="CV1655" s="416">
        <v>0</v>
      </c>
      <c r="CW1655" s="416">
        <v>0</v>
      </c>
      <c r="CX1655" s="416">
        <v>0</v>
      </c>
      <c r="CY1655" s="416">
        <v>50</v>
      </c>
      <c r="CZ1655" s="416">
        <v>20</v>
      </c>
      <c r="DA1655" s="416">
        <v>15</v>
      </c>
      <c r="DB1655" s="416">
        <v>21</v>
      </c>
      <c r="DC1655" s="416">
        <v>9</v>
      </c>
      <c r="DD1655" s="416">
        <v>14</v>
      </c>
      <c r="DE1655" s="416">
        <v>8</v>
      </c>
      <c r="DF1655" s="416">
        <v>6</v>
      </c>
      <c r="DG1655" s="416">
        <v>0</v>
      </c>
      <c r="DH1655" s="416">
        <v>93</v>
      </c>
      <c r="DI1655" s="416">
        <v>0</v>
      </c>
      <c r="DJ1655" s="416">
        <v>0</v>
      </c>
      <c r="DK1655" s="416">
        <v>0</v>
      </c>
      <c r="DL1655" s="416">
        <v>0</v>
      </c>
      <c r="DM1655" s="416">
        <v>0</v>
      </c>
      <c r="DN1655" s="416">
        <v>0</v>
      </c>
      <c r="DO1655" s="416">
        <v>0</v>
      </c>
      <c r="DP1655" s="416">
        <v>0</v>
      </c>
      <c r="DQ1655" s="416">
        <v>0</v>
      </c>
      <c r="DR1655" s="416">
        <v>0</v>
      </c>
      <c r="DS1655" s="416">
        <v>20</v>
      </c>
      <c r="DT1655" s="416">
        <v>15</v>
      </c>
      <c r="DU1655" s="416">
        <v>21</v>
      </c>
      <c r="DV1655" s="416">
        <v>9</v>
      </c>
      <c r="DW1655" s="416">
        <v>14</v>
      </c>
      <c r="DX1655" s="416">
        <v>8</v>
      </c>
      <c r="DY1655" s="416">
        <v>6</v>
      </c>
      <c r="DZ1655" s="416">
        <v>0</v>
      </c>
      <c r="EA1655" s="416">
        <v>93</v>
      </c>
      <c r="EB1655" s="416">
        <v>0</v>
      </c>
      <c r="EC1655" s="416">
        <v>10</v>
      </c>
      <c r="ED1655" s="416">
        <v>9</v>
      </c>
      <c r="EE1655" s="416">
        <v>26</v>
      </c>
      <c r="EF1655" s="416">
        <v>23</v>
      </c>
      <c r="EG1655" s="416">
        <v>16</v>
      </c>
      <c r="EH1655" s="416">
        <v>3</v>
      </c>
      <c r="EI1655" s="416">
        <v>6</v>
      </c>
      <c r="EJ1655" s="416">
        <v>1</v>
      </c>
      <c r="EK1655" s="416">
        <v>94</v>
      </c>
      <c r="EL1655" s="416">
        <v>10</v>
      </c>
      <c r="EM1655" s="416">
        <v>0</v>
      </c>
      <c r="EN1655" s="416">
        <v>0</v>
      </c>
      <c r="EO1655" s="416">
        <v>0</v>
      </c>
      <c r="EP1655" s="416">
        <v>0</v>
      </c>
      <c r="EQ1655" s="416">
        <v>0</v>
      </c>
      <c r="ER1655" s="416">
        <v>0</v>
      </c>
      <c r="ES1655" s="416">
        <v>0</v>
      </c>
      <c r="ET1655" s="416">
        <v>0</v>
      </c>
      <c r="EU1655" s="416">
        <v>0</v>
      </c>
      <c r="EV1655" s="416">
        <v>50</v>
      </c>
      <c r="EW1655" s="416">
        <v>19</v>
      </c>
      <c r="EX1655" s="416">
        <v>1</v>
      </c>
      <c r="EY1655" s="416">
        <v>0</v>
      </c>
      <c r="EZ1655" s="416">
        <v>0</v>
      </c>
      <c r="FA1655" s="416">
        <v>0</v>
      </c>
      <c r="FB1655" s="416">
        <v>0</v>
      </c>
      <c r="FC1655" s="416">
        <v>0</v>
      </c>
      <c r="FD1655" s="416">
        <v>0</v>
      </c>
      <c r="FE1655" s="416">
        <v>20</v>
      </c>
      <c r="FF1655" s="416">
        <v>100</v>
      </c>
      <c r="FG1655" s="416">
        <v>0</v>
      </c>
      <c r="FH1655" s="416">
        <v>0</v>
      </c>
      <c r="FI1655" s="416">
        <v>0</v>
      </c>
      <c r="FJ1655" s="416">
        <v>0</v>
      </c>
      <c r="FK1655" s="416">
        <v>0</v>
      </c>
      <c r="FL1655" s="416">
        <v>0</v>
      </c>
      <c r="FM1655" s="416">
        <v>0</v>
      </c>
      <c r="FN1655" s="416">
        <v>0</v>
      </c>
      <c r="FO1655" s="416">
        <v>0</v>
      </c>
      <c r="FP1655" s="416">
        <v>0</v>
      </c>
      <c r="FQ1655" s="416">
        <v>0</v>
      </c>
      <c r="FR1655" s="416">
        <v>0</v>
      </c>
      <c r="FS1655" s="416">
        <v>0</v>
      </c>
      <c r="FT1655" s="416">
        <v>0</v>
      </c>
      <c r="FU1655" s="416">
        <v>0</v>
      </c>
      <c r="FV1655" s="416">
        <v>0</v>
      </c>
      <c r="FW1655" s="416">
        <v>0</v>
      </c>
      <c r="FX1655" s="416">
        <v>0</v>
      </c>
      <c r="FY1655" s="416">
        <v>0</v>
      </c>
      <c r="FZ1655" s="416">
        <v>29</v>
      </c>
      <c r="GA1655" s="416">
        <v>10</v>
      </c>
      <c r="GB1655" s="416">
        <v>26</v>
      </c>
      <c r="GC1655" s="416">
        <v>23</v>
      </c>
      <c r="GD1655" s="416">
        <v>16</v>
      </c>
      <c r="GE1655" s="416">
        <v>3</v>
      </c>
      <c r="GF1655" s="416">
        <v>6</v>
      </c>
      <c r="GG1655" s="416">
        <v>1</v>
      </c>
      <c r="GH1655" s="416">
        <v>114</v>
      </c>
    </row>
    <row r="1656" spans="1:190" x14ac:dyDescent="0.2">
      <c r="A1656" s="150" t="s">
        <v>709</v>
      </c>
      <c r="B1656" s="151" t="s">
        <v>282</v>
      </c>
      <c r="C1656" s="152" t="s">
        <v>293</v>
      </c>
      <c r="D1656" s="404" t="s">
        <v>708</v>
      </c>
      <c r="E1656" s="416">
        <v>0</v>
      </c>
      <c r="F1656" s="416">
        <v>1167</v>
      </c>
      <c r="G1656" s="416">
        <v>134</v>
      </c>
      <c r="H1656" s="416">
        <v>103</v>
      </c>
      <c r="I1656" s="416">
        <v>40</v>
      </c>
      <c r="J1656" s="416">
        <v>15</v>
      </c>
      <c r="K1656" s="416">
        <v>7</v>
      </c>
      <c r="L1656" s="416">
        <v>4</v>
      </c>
      <c r="M1656" s="416">
        <v>0</v>
      </c>
      <c r="N1656" s="416">
        <v>1470</v>
      </c>
      <c r="O1656" s="416">
        <v>10</v>
      </c>
      <c r="P1656" s="416">
        <v>0</v>
      </c>
      <c r="Q1656" s="416">
        <v>0</v>
      </c>
      <c r="R1656" s="416">
        <v>0</v>
      </c>
      <c r="S1656" s="416">
        <v>0</v>
      </c>
      <c r="T1656" s="416">
        <v>0</v>
      </c>
      <c r="U1656" s="416">
        <v>0</v>
      </c>
      <c r="V1656" s="416">
        <v>0</v>
      </c>
      <c r="W1656" s="416">
        <v>0</v>
      </c>
      <c r="X1656" s="416">
        <v>0</v>
      </c>
      <c r="Y1656" s="416">
        <v>25</v>
      </c>
      <c r="Z1656" s="416">
        <v>0</v>
      </c>
      <c r="AA1656" s="416">
        <v>0</v>
      </c>
      <c r="AB1656" s="416">
        <v>0</v>
      </c>
      <c r="AC1656" s="416">
        <v>0</v>
      </c>
      <c r="AD1656" s="416">
        <v>0</v>
      </c>
      <c r="AE1656" s="416">
        <v>0</v>
      </c>
      <c r="AF1656" s="416">
        <v>0</v>
      </c>
      <c r="AG1656" s="416">
        <v>0</v>
      </c>
      <c r="AH1656" s="416">
        <v>0</v>
      </c>
      <c r="AI1656" s="416">
        <v>50</v>
      </c>
      <c r="AJ1656" s="416">
        <v>0</v>
      </c>
      <c r="AK1656" s="416">
        <v>0</v>
      </c>
      <c r="AL1656" s="416">
        <v>0</v>
      </c>
      <c r="AM1656" s="416">
        <v>0</v>
      </c>
      <c r="AN1656" s="416">
        <v>0</v>
      </c>
      <c r="AO1656" s="416">
        <v>0</v>
      </c>
      <c r="AP1656" s="416">
        <v>0</v>
      </c>
      <c r="AQ1656" s="416">
        <v>0</v>
      </c>
      <c r="AR1656" s="416">
        <v>0</v>
      </c>
      <c r="AS1656" s="416">
        <v>100</v>
      </c>
      <c r="AT1656" s="416">
        <v>0</v>
      </c>
      <c r="AU1656" s="416">
        <v>0</v>
      </c>
      <c r="AV1656" s="416">
        <v>0</v>
      </c>
      <c r="AW1656" s="416">
        <v>0</v>
      </c>
      <c r="AX1656" s="416">
        <v>0</v>
      </c>
      <c r="AY1656" s="416">
        <v>0</v>
      </c>
      <c r="AZ1656" s="416">
        <v>0</v>
      </c>
      <c r="BA1656" s="416">
        <v>0</v>
      </c>
      <c r="BB1656" s="416">
        <v>0</v>
      </c>
      <c r="BC1656" s="416">
        <v>0</v>
      </c>
      <c r="BD1656" s="416">
        <v>0</v>
      </c>
      <c r="BE1656" s="416">
        <v>0</v>
      </c>
      <c r="BF1656" s="416">
        <v>0</v>
      </c>
      <c r="BG1656" s="416">
        <v>0</v>
      </c>
      <c r="BH1656" s="416">
        <v>0</v>
      </c>
      <c r="BI1656" s="416">
        <v>0</v>
      </c>
      <c r="BJ1656" s="416">
        <v>0</v>
      </c>
      <c r="BK1656" s="416">
        <v>0</v>
      </c>
      <c r="BL1656" s="416">
        <v>0</v>
      </c>
      <c r="BM1656" s="416">
        <v>0</v>
      </c>
      <c r="BN1656" s="416">
        <v>0</v>
      </c>
      <c r="BO1656" s="416">
        <v>0</v>
      </c>
      <c r="BP1656" s="416">
        <v>0</v>
      </c>
      <c r="BQ1656" s="416">
        <v>0</v>
      </c>
      <c r="BR1656" s="416">
        <v>0</v>
      </c>
      <c r="BS1656" s="416">
        <v>0</v>
      </c>
      <c r="BT1656" s="416">
        <v>0</v>
      </c>
      <c r="BU1656" s="416">
        <v>0</v>
      </c>
      <c r="BV1656" s="416">
        <v>1167</v>
      </c>
      <c r="BW1656" s="416">
        <v>134</v>
      </c>
      <c r="BX1656" s="416">
        <v>103</v>
      </c>
      <c r="BY1656" s="416">
        <v>40</v>
      </c>
      <c r="BZ1656" s="416">
        <v>15</v>
      </c>
      <c r="CA1656" s="416">
        <v>7</v>
      </c>
      <c r="CB1656" s="416">
        <v>4</v>
      </c>
      <c r="CC1656" s="416">
        <v>0</v>
      </c>
      <c r="CD1656" s="416">
        <v>1470</v>
      </c>
      <c r="CE1656" s="416">
        <v>10</v>
      </c>
      <c r="CF1656" s="416">
        <v>0</v>
      </c>
      <c r="CG1656" s="416">
        <v>0</v>
      </c>
      <c r="CH1656" s="416">
        <v>0</v>
      </c>
      <c r="CI1656" s="416">
        <v>0</v>
      </c>
      <c r="CJ1656" s="416">
        <v>0</v>
      </c>
      <c r="CK1656" s="416">
        <v>0</v>
      </c>
      <c r="CL1656" s="416">
        <v>0</v>
      </c>
      <c r="CM1656" s="416">
        <v>0</v>
      </c>
      <c r="CN1656" s="416">
        <v>0</v>
      </c>
      <c r="CO1656" s="416">
        <v>25</v>
      </c>
      <c r="CP1656" s="416">
        <v>0</v>
      </c>
      <c r="CQ1656" s="416">
        <v>0</v>
      </c>
      <c r="CR1656" s="416">
        <v>0</v>
      </c>
      <c r="CS1656" s="416">
        <v>0</v>
      </c>
      <c r="CT1656" s="416">
        <v>0</v>
      </c>
      <c r="CU1656" s="416">
        <v>0</v>
      </c>
      <c r="CV1656" s="416">
        <v>0</v>
      </c>
      <c r="CW1656" s="416">
        <v>0</v>
      </c>
      <c r="CX1656" s="416">
        <v>0</v>
      </c>
      <c r="CY1656" s="416">
        <v>50</v>
      </c>
      <c r="CZ1656" s="416">
        <v>152</v>
      </c>
      <c r="DA1656" s="416">
        <v>20</v>
      </c>
      <c r="DB1656" s="416">
        <v>14</v>
      </c>
      <c r="DC1656" s="416">
        <v>3</v>
      </c>
      <c r="DD1656" s="416">
        <v>5</v>
      </c>
      <c r="DE1656" s="416">
        <v>1</v>
      </c>
      <c r="DF1656" s="416">
        <v>4</v>
      </c>
      <c r="DG1656" s="416">
        <v>2</v>
      </c>
      <c r="DH1656" s="416">
        <v>201</v>
      </c>
      <c r="DI1656" s="416">
        <v>0</v>
      </c>
      <c r="DJ1656" s="416">
        <v>0</v>
      </c>
      <c r="DK1656" s="416">
        <v>0</v>
      </c>
      <c r="DL1656" s="416">
        <v>0</v>
      </c>
      <c r="DM1656" s="416">
        <v>0</v>
      </c>
      <c r="DN1656" s="416">
        <v>0</v>
      </c>
      <c r="DO1656" s="416">
        <v>0</v>
      </c>
      <c r="DP1656" s="416">
        <v>0</v>
      </c>
      <c r="DQ1656" s="416">
        <v>0</v>
      </c>
      <c r="DR1656" s="416">
        <v>0</v>
      </c>
      <c r="DS1656" s="416">
        <v>152</v>
      </c>
      <c r="DT1656" s="416">
        <v>20</v>
      </c>
      <c r="DU1656" s="416">
        <v>14</v>
      </c>
      <c r="DV1656" s="416">
        <v>3</v>
      </c>
      <c r="DW1656" s="416">
        <v>5</v>
      </c>
      <c r="DX1656" s="416">
        <v>1</v>
      </c>
      <c r="DY1656" s="416">
        <v>4</v>
      </c>
      <c r="DZ1656" s="416">
        <v>2</v>
      </c>
      <c r="EA1656" s="416">
        <v>201</v>
      </c>
      <c r="EB1656" s="416">
        <v>0</v>
      </c>
      <c r="EC1656" s="416">
        <v>188</v>
      </c>
      <c r="ED1656" s="416">
        <v>39</v>
      </c>
      <c r="EE1656" s="416">
        <v>33</v>
      </c>
      <c r="EF1656" s="416">
        <v>19</v>
      </c>
      <c r="EG1656" s="416">
        <v>3</v>
      </c>
      <c r="EH1656" s="416">
        <v>7</v>
      </c>
      <c r="EI1656" s="416">
        <v>0</v>
      </c>
      <c r="EJ1656" s="416">
        <v>0</v>
      </c>
      <c r="EK1656" s="416">
        <v>289</v>
      </c>
      <c r="EL1656" s="416">
        <v>10</v>
      </c>
      <c r="EM1656" s="416">
        <v>0</v>
      </c>
      <c r="EN1656" s="416">
        <v>0</v>
      </c>
      <c r="EO1656" s="416">
        <v>0</v>
      </c>
      <c r="EP1656" s="416">
        <v>0</v>
      </c>
      <c r="EQ1656" s="416">
        <v>0</v>
      </c>
      <c r="ER1656" s="416">
        <v>0</v>
      </c>
      <c r="ES1656" s="416">
        <v>0</v>
      </c>
      <c r="ET1656" s="416">
        <v>0</v>
      </c>
      <c r="EU1656" s="416">
        <v>0</v>
      </c>
      <c r="EV1656" s="416">
        <v>50</v>
      </c>
      <c r="EW1656" s="416">
        <v>8</v>
      </c>
      <c r="EX1656" s="416">
        <v>0</v>
      </c>
      <c r="EY1656" s="416">
        <v>1</v>
      </c>
      <c r="EZ1656" s="416">
        <v>1</v>
      </c>
      <c r="FA1656" s="416">
        <v>0</v>
      </c>
      <c r="FB1656" s="416">
        <v>0</v>
      </c>
      <c r="FC1656" s="416">
        <v>0</v>
      </c>
      <c r="FD1656" s="416">
        <v>0</v>
      </c>
      <c r="FE1656" s="416">
        <v>10</v>
      </c>
      <c r="FF1656" s="416">
        <v>100</v>
      </c>
      <c r="FG1656" s="416">
        <v>0</v>
      </c>
      <c r="FH1656" s="416">
        <v>0</v>
      </c>
      <c r="FI1656" s="416">
        <v>0</v>
      </c>
      <c r="FJ1656" s="416">
        <v>0</v>
      </c>
      <c r="FK1656" s="416">
        <v>0</v>
      </c>
      <c r="FL1656" s="416">
        <v>0</v>
      </c>
      <c r="FM1656" s="416">
        <v>0</v>
      </c>
      <c r="FN1656" s="416">
        <v>0</v>
      </c>
      <c r="FO1656" s="416">
        <v>0</v>
      </c>
      <c r="FP1656" s="416">
        <v>0</v>
      </c>
      <c r="FQ1656" s="416">
        <v>0</v>
      </c>
      <c r="FR1656" s="416">
        <v>0</v>
      </c>
      <c r="FS1656" s="416">
        <v>0</v>
      </c>
      <c r="FT1656" s="416">
        <v>0</v>
      </c>
      <c r="FU1656" s="416">
        <v>0</v>
      </c>
      <c r="FV1656" s="416">
        <v>0</v>
      </c>
      <c r="FW1656" s="416">
        <v>0</v>
      </c>
      <c r="FX1656" s="416">
        <v>0</v>
      </c>
      <c r="FY1656" s="416">
        <v>0</v>
      </c>
      <c r="FZ1656" s="416">
        <v>196</v>
      </c>
      <c r="GA1656" s="416">
        <v>39</v>
      </c>
      <c r="GB1656" s="416">
        <v>34</v>
      </c>
      <c r="GC1656" s="416">
        <v>20</v>
      </c>
      <c r="GD1656" s="416">
        <v>3</v>
      </c>
      <c r="GE1656" s="416">
        <v>7</v>
      </c>
      <c r="GF1656" s="416">
        <v>0</v>
      </c>
      <c r="GG1656" s="416">
        <v>0</v>
      </c>
      <c r="GH1656" s="416">
        <v>299</v>
      </c>
    </row>
    <row r="1657" spans="1:190" x14ac:dyDescent="0.2">
      <c r="A1657" s="150" t="s">
        <v>710</v>
      </c>
      <c r="B1657" s="151" t="s">
        <v>284</v>
      </c>
      <c r="C1657" s="152" t="s">
        <v>277</v>
      </c>
      <c r="D1657" s="404" t="s">
        <v>331</v>
      </c>
      <c r="E1657" s="416">
        <v>0</v>
      </c>
      <c r="F1657" s="416">
        <v>656</v>
      </c>
      <c r="G1657" s="416">
        <v>358</v>
      </c>
      <c r="H1657" s="416">
        <v>235</v>
      </c>
      <c r="I1657" s="416">
        <v>62</v>
      </c>
      <c r="J1657" s="416">
        <v>17</v>
      </c>
      <c r="K1657" s="416">
        <v>19</v>
      </c>
      <c r="L1657" s="416">
        <v>2</v>
      </c>
      <c r="M1657" s="416">
        <v>0</v>
      </c>
      <c r="N1657" s="416">
        <v>1349</v>
      </c>
      <c r="O1657" s="416">
        <v>10</v>
      </c>
      <c r="P1657" s="416">
        <v>0</v>
      </c>
      <c r="Q1657" s="416">
        <v>0</v>
      </c>
      <c r="R1657" s="416">
        <v>0</v>
      </c>
      <c r="S1657" s="416">
        <v>0</v>
      </c>
      <c r="T1657" s="416">
        <v>0</v>
      </c>
      <c r="U1657" s="416">
        <v>0</v>
      </c>
      <c r="V1657" s="416">
        <v>0</v>
      </c>
      <c r="W1657" s="416">
        <v>0</v>
      </c>
      <c r="X1657" s="416">
        <v>0</v>
      </c>
      <c r="Y1657" s="416">
        <v>25</v>
      </c>
      <c r="Z1657" s="416">
        <v>0</v>
      </c>
      <c r="AA1657" s="416">
        <v>0</v>
      </c>
      <c r="AB1657" s="416">
        <v>0</v>
      </c>
      <c r="AC1657" s="416">
        <v>0</v>
      </c>
      <c r="AD1657" s="416">
        <v>0</v>
      </c>
      <c r="AE1657" s="416">
        <v>0</v>
      </c>
      <c r="AF1657" s="416">
        <v>0</v>
      </c>
      <c r="AG1657" s="416">
        <v>0</v>
      </c>
      <c r="AH1657" s="416">
        <v>0</v>
      </c>
      <c r="AI1657" s="416">
        <v>50</v>
      </c>
      <c r="AJ1657" s="416">
        <v>14</v>
      </c>
      <c r="AK1657" s="416">
        <v>22</v>
      </c>
      <c r="AL1657" s="416">
        <v>22</v>
      </c>
      <c r="AM1657" s="416">
        <v>10</v>
      </c>
      <c r="AN1657" s="416">
        <v>6</v>
      </c>
      <c r="AO1657" s="416">
        <v>2</v>
      </c>
      <c r="AP1657" s="416">
        <v>2</v>
      </c>
      <c r="AQ1657" s="416">
        <v>0</v>
      </c>
      <c r="AR1657" s="416">
        <v>78</v>
      </c>
      <c r="AS1657" s="416">
        <v>100</v>
      </c>
      <c r="AT1657" s="416">
        <v>148</v>
      </c>
      <c r="AU1657" s="416">
        <v>59</v>
      </c>
      <c r="AV1657" s="416">
        <v>38</v>
      </c>
      <c r="AW1657" s="416">
        <v>14</v>
      </c>
      <c r="AX1657" s="416">
        <v>4</v>
      </c>
      <c r="AY1657" s="416">
        <v>1</v>
      </c>
      <c r="AZ1657" s="416">
        <v>1</v>
      </c>
      <c r="BA1657" s="416">
        <v>0</v>
      </c>
      <c r="BB1657" s="416">
        <v>265</v>
      </c>
      <c r="BC1657" s="416">
        <v>0</v>
      </c>
      <c r="BD1657" s="416">
        <v>0</v>
      </c>
      <c r="BE1657" s="416">
        <v>0</v>
      </c>
      <c r="BF1657" s="416">
        <v>0</v>
      </c>
      <c r="BG1657" s="416">
        <v>0</v>
      </c>
      <c r="BH1657" s="416">
        <v>0</v>
      </c>
      <c r="BI1657" s="416">
        <v>0</v>
      </c>
      <c r="BJ1657" s="416">
        <v>0</v>
      </c>
      <c r="BK1657" s="416">
        <v>0</v>
      </c>
      <c r="BL1657" s="416">
        <v>0</v>
      </c>
      <c r="BM1657" s="416">
        <v>162</v>
      </c>
      <c r="BN1657" s="416">
        <v>81</v>
      </c>
      <c r="BO1657" s="416">
        <v>60</v>
      </c>
      <c r="BP1657" s="416">
        <v>24</v>
      </c>
      <c r="BQ1657" s="416">
        <v>10</v>
      </c>
      <c r="BR1657" s="416">
        <v>3</v>
      </c>
      <c r="BS1657" s="416">
        <v>3</v>
      </c>
      <c r="BT1657" s="416">
        <v>0</v>
      </c>
      <c r="BU1657" s="416">
        <v>343</v>
      </c>
      <c r="BV1657" s="416">
        <v>818</v>
      </c>
      <c r="BW1657" s="416">
        <v>439</v>
      </c>
      <c r="BX1657" s="416">
        <v>295</v>
      </c>
      <c r="BY1657" s="416">
        <v>86</v>
      </c>
      <c r="BZ1657" s="416">
        <v>27</v>
      </c>
      <c r="CA1657" s="416">
        <v>22</v>
      </c>
      <c r="CB1657" s="416">
        <v>5</v>
      </c>
      <c r="CC1657" s="416">
        <v>0</v>
      </c>
      <c r="CD1657" s="416">
        <v>1692</v>
      </c>
      <c r="CE1657" s="416">
        <v>10</v>
      </c>
      <c r="CF1657" s="416">
        <v>0</v>
      </c>
      <c r="CG1657" s="416">
        <v>0</v>
      </c>
      <c r="CH1657" s="416">
        <v>0</v>
      </c>
      <c r="CI1657" s="416">
        <v>0</v>
      </c>
      <c r="CJ1657" s="416">
        <v>0</v>
      </c>
      <c r="CK1657" s="416">
        <v>0</v>
      </c>
      <c r="CL1657" s="416">
        <v>0</v>
      </c>
      <c r="CM1657" s="416">
        <v>0</v>
      </c>
      <c r="CN1657" s="416">
        <v>0</v>
      </c>
      <c r="CO1657" s="416">
        <v>25</v>
      </c>
      <c r="CP1657" s="416">
        <v>0</v>
      </c>
      <c r="CQ1657" s="416">
        <v>0</v>
      </c>
      <c r="CR1657" s="416">
        <v>0</v>
      </c>
      <c r="CS1657" s="416">
        <v>0</v>
      </c>
      <c r="CT1657" s="416">
        <v>0</v>
      </c>
      <c r="CU1657" s="416">
        <v>0</v>
      </c>
      <c r="CV1657" s="416">
        <v>0</v>
      </c>
      <c r="CW1657" s="416">
        <v>0</v>
      </c>
      <c r="CX1657" s="416">
        <v>0</v>
      </c>
      <c r="CY1657" s="416">
        <v>50</v>
      </c>
      <c r="CZ1657" s="416">
        <v>87</v>
      </c>
      <c r="DA1657" s="416">
        <v>55</v>
      </c>
      <c r="DB1657" s="416">
        <v>34</v>
      </c>
      <c r="DC1657" s="416">
        <v>13</v>
      </c>
      <c r="DD1657" s="416">
        <v>3</v>
      </c>
      <c r="DE1657" s="416">
        <v>0</v>
      </c>
      <c r="DF1657" s="416">
        <v>2</v>
      </c>
      <c r="DG1657" s="416">
        <v>0</v>
      </c>
      <c r="DH1657" s="416">
        <v>194</v>
      </c>
      <c r="DI1657" s="416">
        <v>0</v>
      </c>
      <c r="DJ1657" s="416">
        <v>0</v>
      </c>
      <c r="DK1657" s="416">
        <v>0</v>
      </c>
      <c r="DL1657" s="416">
        <v>0</v>
      </c>
      <c r="DM1657" s="416">
        <v>0</v>
      </c>
      <c r="DN1657" s="416">
        <v>0</v>
      </c>
      <c r="DO1657" s="416">
        <v>0</v>
      </c>
      <c r="DP1657" s="416">
        <v>0</v>
      </c>
      <c r="DQ1657" s="416">
        <v>0</v>
      </c>
      <c r="DR1657" s="416">
        <v>0</v>
      </c>
      <c r="DS1657" s="416">
        <v>87</v>
      </c>
      <c r="DT1657" s="416">
        <v>55</v>
      </c>
      <c r="DU1657" s="416">
        <v>34</v>
      </c>
      <c r="DV1657" s="416">
        <v>13</v>
      </c>
      <c r="DW1657" s="416">
        <v>3</v>
      </c>
      <c r="DX1657" s="416">
        <v>0</v>
      </c>
      <c r="DY1657" s="416">
        <v>2</v>
      </c>
      <c r="DZ1657" s="416">
        <v>0</v>
      </c>
      <c r="EA1657" s="416">
        <v>194</v>
      </c>
      <c r="EB1657" s="416">
        <v>0</v>
      </c>
      <c r="EC1657" s="416">
        <v>236</v>
      </c>
      <c r="ED1657" s="416">
        <v>207</v>
      </c>
      <c r="EE1657" s="416">
        <v>169</v>
      </c>
      <c r="EF1657" s="416">
        <v>96</v>
      </c>
      <c r="EG1657" s="416">
        <v>42</v>
      </c>
      <c r="EH1657" s="416">
        <v>14</v>
      </c>
      <c r="EI1657" s="416">
        <v>5</v>
      </c>
      <c r="EJ1657" s="416">
        <v>0</v>
      </c>
      <c r="EK1657" s="416">
        <v>769</v>
      </c>
      <c r="EL1657" s="416">
        <v>10</v>
      </c>
      <c r="EM1657" s="416">
        <v>0</v>
      </c>
      <c r="EN1657" s="416">
        <v>0</v>
      </c>
      <c r="EO1657" s="416">
        <v>0</v>
      </c>
      <c r="EP1657" s="416">
        <v>0</v>
      </c>
      <c r="EQ1657" s="416">
        <v>0</v>
      </c>
      <c r="ER1657" s="416">
        <v>0</v>
      </c>
      <c r="ES1657" s="416">
        <v>0</v>
      </c>
      <c r="ET1657" s="416">
        <v>0</v>
      </c>
      <c r="EU1657" s="416">
        <v>0</v>
      </c>
      <c r="EV1657" s="416">
        <v>50</v>
      </c>
      <c r="EW1657" s="416">
        <v>0</v>
      </c>
      <c r="EX1657" s="416">
        <v>0</v>
      </c>
      <c r="EY1657" s="416">
        <v>0</v>
      </c>
      <c r="EZ1657" s="416">
        <v>0</v>
      </c>
      <c r="FA1657" s="416">
        <v>0</v>
      </c>
      <c r="FB1657" s="416">
        <v>0</v>
      </c>
      <c r="FC1657" s="416">
        <v>0</v>
      </c>
      <c r="FD1657" s="416">
        <v>0</v>
      </c>
      <c r="FE1657" s="416">
        <v>0</v>
      </c>
      <c r="FF1657" s="416">
        <v>100</v>
      </c>
      <c r="FG1657" s="416">
        <v>0</v>
      </c>
      <c r="FH1657" s="416">
        <v>0</v>
      </c>
      <c r="FI1657" s="416">
        <v>0</v>
      </c>
      <c r="FJ1657" s="416">
        <v>0</v>
      </c>
      <c r="FK1657" s="416">
        <v>0</v>
      </c>
      <c r="FL1657" s="416">
        <v>0</v>
      </c>
      <c r="FM1657" s="416">
        <v>0</v>
      </c>
      <c r="FN1657" s="416">
        <v>0</v>
      </c>
      <c r="FO1657" s="416">
        <v>0</v>
      </c>
      <c r="FP1657" s="416">
        <v>0</v>
      </c>
      <c r="FQ1657" s="416">
        <v>0</v>
      </c>
      <c r="FR1657" s="416">
        <v>0</v>
      </c>
      <c r="FS1657" s="416">
        <v>0</v>
      </c>
      <c r="FT1657" s="416">
        <v>0</v>
      </c>
      <c r="FU1657" s="416">
        <v>0</v>
      </c>
      <c r="FV1657" s="416">
        <v>0</v>
      </c>
      <c r="FW1657" s="416">
        <v>0</v>
      </c>
      <c r="FX1657" s="416">
        <v>0</v>
      </c>
      <c r="FY1657" s="416">
        <v>0</v>
      </c>
      <c r="FZ1657" s="416">
        <v>236</v>
      </c>
      <c r="GA1657" s="416">
        <v>207</v>
      </c>
      <c r="GB1657" s="416">
        <v>169</v>
      </c>
      <c r="GC1657" s="416">
        <v>96</v>
      </c>
      <c r="GD1657" s="416">
        <v>42</v>
      </c>
      <c r="GE1657" s="416">
        <v>14</v>
      </c>
      <c r="GF1657" s="416">
        <v>5</v>
      </c>
      <c r="GG1657" s="416">
        <v>0</v>
      </c>
      <c r="GH1657" s="416">
        <v>769</v>
      </c>
    </row>
    <row r="1658" spans="1:190" x14ac:dyDescent="0.2">
      <c r="A1658" s="150" t="s">
        <v>711</v>
      </c>
      <c r="B1658" s="151" t="s">
        <v>284</v>
      </c>
      <c r="C1658" s="152" t="s">
        <v>69</v>
      </c>
      <c r="D1658" s="404" t="s">
        <v>332</v>
      </c>
      <c r="E1658" s="416">
        <v>0</v>
      </c>
      <c r="F1658" s="416">
        <v>226</v>
      </c>
      <c r="G1658" s="416">
        <v>133</v>
      </c>
      <c r="H1658" s="416">
        <v>175</v>
      </c>
      <c r="I1658" s="416">
        <v>78</v>
      </c>
      <c r="J1658" s="416">
        <v>37</v>
      </c>
      <c r="K1658" s="416">
        <v>17</v>
      </c>
      <c r="L1658" s="416">
        <v>14</v>
      </c>
      <c r="M1658" s="416">
        <v>1</v>
      </c>
      <c r="N1658" s="416">
        <v>681</v>
      </c>
      <c r="O1658" s="416">
        <v>10</v>
      </c>
      <c r="P1658" s="416">
        <v>0</v>
      </c>
      <c r="Q1658" s="416">
        <v>0</v>
      </c>
      <c r="R1658" s="416">
        <v>0</v>
      </c>
      <c r="S1658" s="416">
        <v>0</v>
      </c>
      <c r="T1658" s="416">
        <v>0</v>
      </c>
      <c r="U1658" s="416">
        <v>0</v>
      </c>
      <c r="V1658" s="416">
        <v>0</v>
      </c>
      <c r="W1658" s="416">
        <v>0</v>
      </c>
      <c r="X1658" s="416">
        <v>0</v>
      </c>
      <c r="Y1658" s="416">
        <v>25</v>
      </c>
      <c r="Z1658" s="416">
        <v>0</v>
      </c>
      <c r="AA1658" s="416">
        <v>0</v>
      </c>
      <c r="AB1658" s="416">
        <v>0</v>
      </c>
      <c r="AC1658" s="416">
        <v>0</v>
      </c>
      <c r="AD1658" s="416">
        <v>0</v>
      </c>
      <c r="AE1658" s="416">
        <v>0</v>
      </c>
      <c r="AF1658" s="416">
        <v>0</v>
      </c>
      <c r="AG1658" s="416">
        <v>0</v>
      </c>
      <c r="AH1658" s="416">
        <v>0</v>
      </c>
      <c r="AI1658" s="416">
        <v>50</v>
      </c>
      <c r="AJ1658" s="416">
        <v>0</v>
      </c>
      <c r="AK1658" s="416">
        <v>0</v>
      </c>
      <c r="AL1658" s="416">
        <v>0</v>
      </c>
      <c r="AM1658" s="416">
        <v>0</v>
      </c>
      <c r="AN1658" s="416">
        <v>0</v>
      </c>
      <c r="AO1658" s="416">
        <v>0</v>
      </c>
      <c r="AP1658" s="416">
        <v>0</v>
      </c>
      <c r="AQ1658" s="416">
        <v>0</v>
      </c>
      <c r="AR1658" s="416">
        <v>0</v>
      </c>
      <c r="AS1658" s="416">
        <v>100</v>
      </c>
      <c r="AT1658" s="416">
        <v>260</v>
      </c>
      <c r="AU1658" s="416">
        <v>152</v>
      </c>
      <c r="AV1658" s="416">
        <v>170</v>
      </c>
      <c r="AW1658" s="416">
        <v>58</v>
      </c>
      <c r="AX1658" s="416">
        <v>35</v>
      </c>
      <c r="AY1658" s="416">
        <v>9</v>
      </c>
      <c r="AZ1658" s="416">
        <v>7</v>
      </c>
      <c r="BA1658" s="416">
        <v>0</v>
      </c>
      <c r="BB1658" s="416">
        <v>691</v>
      </c>
      <c r="BC1658" s="416">
        <v>0</v>
      </c>
      <c r="BD1658" s="416">
        <v>0</v>
      </c>
      <c r="BE1658" s="416">
        <v>0</v>
      </c>
      <c r="BF1658" s="416">
        <v>0</v>
      </c>
      <c r="BG1658" s="416">
        <v>0</v>
      </c>
      <c r="BH1658" s="416">
        <v>0</v>
      </c>
      <c r="BI1658" s="416">
        <v>0</v>
      </c>
      <c r="BJ1658" s="416">
        <v>0</v>
      </c>
      <c r="BK1658" s="416">
        <v>0</v>
      </c>
      <c r="BL1658" s="416">
        <v>0</v>
      </c>
      <c r="BM1658" s="416">
        <v>260</v>
      </c>
      <c r="BN1658" s="416">
        <v>152</v>
      </c>
      <c r="BO1658" s="416">
        <v>170</v>
      </c>
      <c r="BP1658" s="416">
        <v>58</v>
      </c>
      <c r="BQ1658" s="416">
        <v>35</v>
      </c>
      <c r="BR1658" s="416">
        <v>9</v>
      </c>
      <c r="BS1658" s="416">
        <v>7</v>
      </c>
      <c r="BT1658" s="416">
        <v>0</v>
      </c>
      <c r="BU1658" s="416">
        <v>691</v>
      </c>
      <c r="BV1658" s="416">
        <v>486</v>
      </c>
      <c r="BW1658" s="416">
        <v>285</v>
      </c>
      <c r="BX1658" s="416">
        <v>345</v>
      </c>
      <c r="BY1658" s="416">
        <v>136</v>
      </c>
      <c r="BZ1658" s="416">
        <v>72</v>
      </c>
      <c r="CA1658" s="416">
        <v>26</v>
      </c>
      <c r="CB1658" s="416">
        <v>21</v>
      </c>
      <c r="CC1658" s="416">
        <v>1</v>
      </c>
      <c r="CD1658" s="416">
        <v>1372</v>
      </c>
      <c r="CE1658" s="416">
        <v>10</v>
      </c>
      <c r="CF1658" s="416">
        <v>0</v>
      </c>
      <c r="CG1658" s="416">
        <v>0</v>
      </c>
      <c r="CH1658" s="416">
        <v>0</v>
      </c>
      <c r="CI1658" s="416">
        <v>0</v>
      </c>
      <c r="CJ1658" s="416">
        <v>0</v>
      </c>
      <c r="CK1658" s="416">
        <v>0</v>
      </c>
      <c r="CL1658" s="416">
        <v>0</v>
      </c>
      <c r="CM1658" s="416">
        <v>0</v>
      </c>
      <c r="CN1658" s="416">
        <v>0</v>
      </c>
      <c r="CO1658" s="416">
        <v>25</v>
      </c>
      <c r="CP1658" s="416">
        <v>0</v>
      </c>
      <c r="CQ1658" s="416">
        <v>0</v>
      </c>
      <c r="CR1658" s="416">
        <v>0</v>
      </c>
      <c r="CS1658" s="416">
        <v>0</v>
      </c>
      <c r="CT1658" s="416">
        <v>0</v>
      </c>
      <c r="CU1658" s="416">
        <v>0</v>
      </c>
      <c r="CV1658" s="416">
        <v>0</v>
      </c>
      <c r="CW1658" s="416">
        <v>0</v>
      </c>
      <c r="CX1658" s="416">
        <v>0</v>
      </c>
      <c r="CY1658" s="416">
        <v>50</v>
      </c>
      <c r="CZ1658" s="416">
        <v>74</v>
      </c>
      <c r="DA1658" s="416">
        <v>56</v>
      </c>
      <c r="DB1658" s="416">
        <v>37</v>
      </c>
      <c r="DC1658" s="416">
        <v>21</v>
      </c>
      <c r="DD1658" s="416">
        <v>6</v>
      </c>
      <c r="DE1658" s="416">
        <v>5</v>
      </c>
      <c r="DF1658" s="416">
        <v>2</v>
      </c>
      <c r="DG1658" s="416">
        <v>1</v>
      </c>
      <c r="DH1658" s="416">
        <v>202</v>
      </c>
      <c r="DI1658" s="416">
        <v>0</v>
      </c>
      <c r="DJ1658" s="416">
        <v>0</v>
      </c>
      <c r="DK1658" s="416">
        <v>0</v>
      </c>
      <c r="DL1658" s="416">
        <v>0</v>
      </c>
      <c r="DM1658" s="416">
        <v>0</v>
      </c>
      <c r="DN1658" s="416">
        <v>0</v>
      </c>
      <c r="DO1658" s="416">
        <v>0</v>
      </c>
      <c r="DP1658" s="416">
        <v>0</v>
      </c>
      <c r="DQ1658" s="416">
        <v>0</v>
      </c>
      <c r="DR1658" s="416">
        <v>0</v>
      </c>
      <c r="DS1658" s="416">
        <v>74</v>
      </c>
      <c r="DT1658" s="416">
        <v>56</v>
      </c>
      <c r="DU1658" s="416">
        <v>37</v>
      </c>
      <c r="DV1658" s="416">
        <v>21</v>
      </c>
      <c r="DW1658" s="416">
        <v>6</v>
      </c>
      <c r="DX1658" s="416">
        <v>5</v>
      </c>
      <c r="DY1658" s="416">
        <v>2</v>
      </c>
      <c r="DZ1658" s="416">
        <v>1</v>
      </c>
      <c r="EA1658" s="416">
        <v>202</v>
      </c>
      <c r="EB1658" s="416">
        <v>0</v>
      </c>
      <c r="EC1658" s="416">
        <v>49</v>
      </c>
      <c r="ED1658" s="416">
        <v>34</v>
      </c>
      <c r="EE1658" s="416">
        <v>59</v>
      </c>
      <c r="EF1658" s="416">
        <v>55</v>
      </c>
      <c r="EG1658" s="416">
        <v>19</v>
      </c>
      <c r="EH1658" s="416">
        <v>16</v>
      </c>
      <c r="EI1658" s="416">
        <v>10</v>
      </c>
      <c r="EJ1658" s="416">
        <v>0</v>
      </c>
      <c r="EK1658" s="416">
        <v>242</v>
      </c>
      <c r="EL1658" s="416">
        <v>10</v>
      </c>
      <c r="EM1658" s="416">
        <v>0</v>
      </c>
      <c r="EN1658" s="416">
        <v>0</v>
      </c>
      <c r="EO1658" s="416">
        <v>0</v>
      </c>
      <c r="EP1658" s="416">
        <v>0</v>
      </c>
      <c r="EQ1658" s="416">
        <v>0</v>
      </c>
      <c r="ER1658" s="416">
        <v>0</v>
      </c>
      <c r="ES1658" s="416">
        <v>0</v>
      </c>
      <c r="ET1658" s="416">
        <v>0</v>
      </c>
      <c r="EU1658" s="416">
        <v>0</v>
      </c>
      <c r="EV1658" s="416">
        <v>50</v>
      </c>
      <c r="EW1658" s="416">
        <v>0</v>
      </c>
      <c r="EX1658" s="416">
        <v>0</v>
      </c>
      <c r="EY1658" s="416">
        <v>0</v>
      </c>
      <c r="EZ1658" s="416">
        <v>0</v>
      </c>
      <c r="FA1658" s="416">
        <v>0</v>
      </c>
      <c r="FB1658" s="416">
        <v>0</v>
      </c>
      <c r="FC1658" s="416">
        <v>0</v>
      </c>
      <c r="FD1658" s="416">
        <v>0</v>
      </c>
      <c r="FE1658" s="416">
        <v>0</v>
      </c>
      <c r="FF1658" s="416">
        <v>100</v>
      </c>
      <c r="FG1658" s="416">
        <v>0</v>
      </c>
      <c r="FH1658" s="416">
        <v>0</v>
      </c>
      <c r="FI1658" s="416">
        <v>0</v>
      </c>
      <c r="FJ1658" s="416">
        <v>0</v>
      </c>
      <c r="FK1658" s="416">
        <v>0</v>
      </c>
      <c r="FL1658" s="416">
        <v>0</v>
      </c>
      <c r="FM1658" s="416">
        <v>0</v>
      </c>
      <c r="FN1658" s="416">
        <v>0</v>
      </c>
      <c r="FO1658" s="416">
        <v>0</v>
      </c>
      <c r="FP1658" s="416">
        <v>0</v>
      </c>
      <c r="FQ1658" s="416">
        <v>0</v>
      </c>
      <c r="FR1658" s="416">
        <v>0</v>
      </c>
      <c r="FS1658" s="416">
        <v>0</v>
      </c>
      <c r="FT1658" s="416">
        <v>0</v>
      </c>
      <c r="FU1658" s="416">
        <v>0</v>
      </c>
      <c r="FV1658" s="416">
        <v>0</v>
      </c>
      <c r="FW1658" s="416">
        <v>0</v>
      </c>
      <c r="FX1658" s="416">
        <v>0</v>
      </c>
      <c r="FY1658" s="416">
        <v>0</v>
      </c>
      <c r="FZ1658" s="416">
        <v>49</v>
      </c>
      <c r="GA1658" s="416">
        <v>34</v>
      </c>
      <c r="GB1658" s="416">
        <v>59</v>
      </c>
      <c r="GC1658" s="416">
        <v>55</v>
      </c>
      <c r="GD1658" s="416">
        <v>19</v>
      </c>
      <c r="GE1658" s="416">
        <v>16</v>
      </c>
      <c r="GF1658" s="416">
        <v>10</v>
      </c>
      <c r="GG1658" s="416">
        <v>0</v>
      </c>
      <c r="GH1658" s="416">
        <v>242</v>
      </c>
    </row>
    <row r="1659" spans="1:190" x14ac:dyDescent="0.2">
      <c r="A1659" s="150" t="s">
        <v>713</v>
      </c>
      <c r="B1659" s="151" t="s">
        <v>292</v>
      </c>
      <c r="C1659" s="152" t="s">
        <v>128</v>
      </c>
      <c r="D1659" s="404" t="s">
        <v>712</v>
      </c>
      <c r="E1659" s="416">
        <v>0</v>
      </c>
      <c r="F1659" s="416">
        <v>300</v>
      </c>
      <c r="G1659" s="416">
        <v>807</v>
      </c>
      <c r="H1659" s="416">
        <v>726</v>
      </c>
      <c r="I1659" s="416">
        <v>453</v>
      </c>
      <c r="J1659" s="416">
        <v>413</v>
      </c>
      <c r="K1659" s="416">
        <v>164</v>
      </c>
      <c r="L1659" s="416">
        <v>111</v>
      </c>
      <c r="M1659" s="416">
        <v>20</v>
      </c>
      <c r="N1659" s="416">
        <v>2994</v>
      </c>
      <c r="O1659" s="416">
        <v>10</v>
      </c>
      <c r="P1659" s="416">
        <v>0</v>
      </c>
      <c r="Q1659" s="416">
        <v>0</v>
      </c>
      <c r="R1659" s="416">
        <v>0</v>
      </c>
      <c r="S1659" s="416">
        <v>0</v>
      </c>
      <c r="T1659" s="416">
        <v>0</v>
      </c>
      <c r="U1659" s="416">
        <v>0</v>
      </c>
      <c r="V1659" s="416">
        <v>0</v>
      </c>
      <c r="W1659" s="416">
        <v>0</v>
      </c>
      <c r="X1659" s="416">
        <v>0</v>
      </c>
      <c r="Y1659" s="416">
        <v>25</v>
      </c>
      <c r="Z1659" s="416">
        <v>0</v>
      </c>
      <c r="AA1659" s="416">
        <v>0</v>
      </c>
      <c r="AB1659" s="416">
        <v>0</v>
      </c>
      <c r="AC1659" s="416">
        <v>0</v>
      </c>
      <c r="AD1659" s="416">
        <v>0</v>
      </c>
      <c r="AE1659" s="416">
        <v>0</v>
      </c>
      <c r="AF1659" s="416">
        <v>0</v>
      </c>
      <c r="AG1659" s="416">
        <v>0</v>
      </c>
      <c r="AH1659" s="416">
        <v>0</v>
      </c>
      <c r="AI1659" s="416">
        <v>50</v>
      </c>
      <c r="AJ1659" s="416">
        <v>0</v>
      </c>
      <c r="AK1659" s="416">
        <v>0</v>
      </c>
      <c r="AL1659" s="416">
        <v>0</v>
      </c>
      <c r="AM1659" s="416">
        <v>0</v>
      </c>
      <c r="AN1659" s="416">
        <v>0</v>
      </c>
      <c r="AO1659" s="416">
        <v>0</v>
      </c>
      <c r="AP1659" s="416">
        <v>0</v>
      </c>
      <c r="AQ1659" s="416">
        <v>0</v>
      </c>
      <c r="AR1659" s="416">
        <v>0</v>
      </c>
      <c r="AS1659" s="416">
        <v>100</v>
      </c>
      <c r="AT1659" s="416">
        <v>76</v>
      </c>
      <c r="AU1659" s="416">
        <v>192</v>
      </c>
      <c r="AV1659" s="416">
        <v>154</v>
      </c>
      <c r="AW1659" s="416">
        <v>88</v>
      </c>
      <c r="AX1659" s="416">
        <v>54</v>
      </c>
      <c r="AY1659" s="416">
        <v>19</v>
      </c>
      <c r="AZ1659" s="416">
        <v>12</v>
      </c>
      <c r="BA1659" s="416">
        <v>2</v>
      </c>
      <c r="BB1659" s="416">
        <v>597</v>
      </c>
      <c r="BC1659" s="416">
        <v>0</v>
      </c>
      <c r="BD1659" s="416">
        <v>0</v>
      </c>
      <c r="BE1659" s="416">
        <v>0</v>
      </c>
      <c r="BF1659" s="416">
        <v>0</v>
      </c>
      <c r="BG1659" s="416">
        <v>0</v>
      </c>
      <c r="BH1659" s="416">
        <v>0</v>
      </c>
      <c r="BI1659" s="416">
        <v>0</v>
      </c>
      <c r="BJ1659" s="416">
        <v>0</v>
      </c>
      <c r="BK1659" s="416">
        <v>0</v>
      </c>
      <c r="BL1659" s="416">
        <v>0</v>
      </c>
      <c r="BM1659" s="416">
        <v>76</v>
      </c>
      <c r="BN1659" s="416">
        <v>192</v>
      </c>
      <c r="BO1659" s="416">
        <v>154</v>
      </c>
      <c r="BP1659" s="416">
        <v>88</v>
      </c>
      <c r="BQ1659" s="416">
        <v>54</v>
      </c>
      <c r="BR1659" s="416">
        <v>19</v>
      </c>
      <c r="BS1659" s="416">
        <v>12</v>
      </c>
      <c r="BT1659" s="416">
        <v>2</v>
      </c>
      <c r="BU1659" s="416">
        <v>597</v>
      </c>
      <c r="BV1659" s="416">
        <v>376</v>
      </c>
      <c r="BW1659" s="416">
        <v>999</v>
      </c>
      <c r="BX1659" s="416">
        <v>880</v>
      </c>
      <c r="BY1659" s="416">
        <v>541</v>
      </c>
      <c r="BZ1659" s="416">
        <v>467</v>
      </c>
      <c r="CA1659" s="416">
        <v>183</v>
      </c>
      <c r="CB1659" s="416">
        <v>123</v>
      </c>
      <c r="CC1659" s="416">
        <v>22</v>
      </c>
      <c r="CD1659" s="416">
        <v>3591</v>
      </c>
      <c r="CE1659" s="416">
        <v>10</v>
      </c>
      <c r="CF1659" s="416">
        <v>0</v>
      </c>
      <c r="CG1659" s="416">
        <v>0</v>
      </c>
      <c r="CH1659" s="416">
        <v>0</v>
      </c>
      <c r="CI1659" s="416">
        <v>0</v>
      </c>
      <c r="CJ1659" s="416">
        <v>0</v>
      </c>
      <c r="CK1659" s="416">
        <v>0</v>
      </c>
      <c r="CL1659" s="416">
        <v>0</v>
      </c>
      <c r="CM1659" s="416">
        <v>0</v>
      </c>
      <c r="CN1659" s="416">
        <v>0</v>
      </c>
      <c r="CO1659" s="416">
        <v>25</v>
      </c>
      <c r="CP1659" s="416">
        <v>0</v>
      </c>
      <c r="CQ1659" s="416">
        <v>0</v>
      </c>
      <c r="CR1659" s="416">
        <v>0</v>
      </c>
      <c r="CS1659" s="416">
        <v>0</v>
      </c>
      <c r="CT1659" s="416">
        <v>0</v>
      </c>
      <c r="CU1659" s="416">
        <v>0</v>
      </c>
      <c r="CV1659" s="416">
        <v>0</v>
      </c>
      <c r="CW1659" s="416">
        <v>0</v>
      </c>
      <c r="CX1659" s="416">
        <v>0</v>
      </c>
      <c r="CY1659" s="416">
        <v>50</v>
      </c>
      <c r="CZ1659" s="416">
        <v>201</v>
      </c>
      <c r="DA1659" s="416">
        <v>227</v>
      </c>
      <c r="DB1659" s="416">
        <v>93</v>
      </c>
      <c r="DC1659" s="416">
        <v>47</v>
      </c>
      <c r="DD1659" s="416">
        <v>15</v>
      </c>
      <c r="DE1659" s="416">
        <v>10</v>
      </c>
      <c r="DF1659" s="416">
        <v>10</v>
      </c>
      <c r="DG1659" s="416">
        <v>8</v>
      </c>
      <c r="DH1659" s="416">
        <v>611</v>
      </c>
      <c r="DI1659" s="416">
        <v>0</v>
      </c>
      <c r="DJ1659" s="416">
        <v>0</v>
      </c>
      <c r="DK1659" s="416">
        <v>0</v>
      </c>
      <c r="DL1659" s="416">
        <v>0</v>
      </c>
      <c r="DM1659" s="416">
        <v>0</v>
      </c>
      <c r="DN1659" s="416">
        <v>0</v>
      </c>
      <c r="DO1659" s="416">
        <v>0</v>
      </c>
      <c r="DP1659" s="416">
        <v>0</v>
      </c>
      <c r="DQ1659" s="416">
        <v>0</v>
      </c>
      <c r="DR1659" s="416">
        <v>0</v>
      </c>
      <c r="DS1659" s="416">
        <v>201</v>
      </c>
      <c r="DT1659" s="416">
        <v>227</v>
      </c>
      <c r="DU1659" s="416">
        <v>93</v>
      </c>
      <c r="DV1659" s="416">
        <v>47</v>
      </c>
      <c r="DW1659" s="416">
        <v>15</v>
      </c>
      <c r="DX1659" s="416">
        <v>10</v>
      </c>
      <c r="DY1659" s="416">
        <v>10</v>
      </c>
      <c r="DZ1659" s="416">
        <v>8</v>
      </c>
      <c r="EA1659" s="416">
        <v>611</v>
      </c>
      <c r="EB1659" s="416">
        <v>0</v>
      </c>
      <c r="EC1659" s="416">
        <v>13</v>
      </c>
      <c r="ED1659" s="416">
        <v>51</v>
      </c>
      <c r="EE1659" s="416">
        <v>65</v>
      </c>
      <c r="EF1659" s="416">
        <v>81</v>
      </c>
      <c r="EG1659" s="416">
        <v>130</v>
      </c>
      <c r="EH1659" s="416">
        <v>91</v>
      </c>
      <c r="EI1659" s="416">
        <v>74</v>
      </c>
      <c r="EJ1659" s="416">
        <v>13</v>
      </c>
      <c r="EK1659" s="416">
        <v>518</v>
      </c>
      <c r="EL1659" s="416">
        <v>10</v>
      </c>
      <c r="EM1659" s="416">
        <v>0</v>
      </c>
      <c r="EN1659" s="416">
        <v>0</v>
      </c>
      <c r="EO1659" s="416">
        <v>0</v>
      </c>
      <c r="EP1659" s="416">
        <v>0</v>
      </c>
      <c r="EQ1659" s="416">
        <v>0</v>
      </c>
      <c r="ER1659" s="416">
        <v>0</v>
      </c>
      <c r="ES1659" s="416">
        <v>0</v>
      </c>
      <c r="ET1659" s="416">
        <v>0</v>
      </c>
      <c r="EU1659" s="416">
        <v>0</v>
      </c>
      <c r="EV1659" s="416">
        <v>50</v>
      </c>
      <c r="EW1659" s="416">
        <v>0</v>
      </c>
      <c r="EX1659" s="416">
        <v>1</v>
      </c>
      <c r="EY1659" s="416">
        <v>1</v>
      </c>
      <c r="EZ1659" s="416">
        <v>2</v>
      </c>
      <c r="FA1659" s="416">
        <v>3</v>
      </c>
      <c r="FB1659" s="416">
        <v>2</v>
      </c>
      <c r="FC1659" s="416">
        <v>0</v>
      </c>
      <c r="FD1659" s="416">
        <v>0</v>
      </c>
      <c r="FE1659" s="416">
        <v>9</v>
      </c>
      <c r="FF1659" s="416">
        <v>100</v>
      </c>
      <c r="FG1659" s="416">
        <v>0</v>
      </c>
      <c r="FH1659" s="416">
        <v>0</v>
      </c>
      <c r="FI1659" s="416">
        <v>0</v>
      </c>
      <c r="FJ1659" s="416">
        <v>0</v>
      </c>
      <c r="FK1659" s="416">
        <v>0</v>
      </c>
      <c r="FL1659" s="416">
        <v>0</v>
      </c>
      <c r="FM1659" s="416">
        <v>0</v>
      </c>
      <c r="FN1659" s="416">
        <v>0</v>
      </c>
      <c r="FO1659" s="416">
        <v>0</v>
      </c>
      <c r="FP1659" s="416">
        <v>0</v>
      </c>
      <c r="FQ1659" s="416">
        <v>0</v>
      </c>
      <c r="FR1659" s="416">
        <v>0</v>
      </c>
      <c r="FS1659" s="416">
        <v>0</v>
      </c>
      <c r="FT1659" s="416">
        <v>0</v>
      </c>
      <c r="FU1659" s="416">
        <v>0</v>
      </c>
      <c r="FV1659" s="416">
        <v>0</v>
      </c>
      <c r="FW1659" s="416">
        <v>0</v>
      </c>
      <c r="FX1659" s="416">
        <v>0</v>
      </c>
      <c r="FY1659" s="416">
        <v>0</v>
      </c>
      <c r="FZ1659" s="416">
        <v>13</v>
      </c>
      <c r="GA1659" s="416">
        <v>52</v>
      </c>
      <c r="GB1659" s="416">
        <v>66</v>
      </c>
      <c r="GC1659" s="416">
        <v>83</v>
      </c>
      <c r="GD1659" s="416">
        <v>133</v>
      </c>
      <c r="GE1659" s="416">
        <v>93</v>
      </c>
      <c r="GF1659" s="416">
        <v>74</v>
      </c>
      <c r="GG1659" s="416">
        <v>13</v>
      </c>
      <c r="GH1659" s="416">
        <v>527</v>
      </c>
    </row>
    <row r="1660" spans="1:190" x14ac:dyDescent="0.2">
      <c r="A1660" s="150" t="s">
        <v>715</v>
      </c>
      <c r="B1660" s="151" t="s">
        <v>276</v>
      </c>
      <c r="C1660" s="152" t="s">
        <v>277</v>
      </c>
      <c r="D1660" s="404" t="s">
        <v>714</v>
      </c>
      <c r="E1660" s="416">
        <v>0</v>
      </c>
      <c r="F1660" s="416">
        <v>7</v>
      </c>
      <c r="G1660" s="416">
        <v>15</v>
      </c>
      <c r="H1660" s="416">
        <v>79</v>
      </c>
      <c r="I1660" s="416">
        <v>60</v>
      </c>
      <c r="J1660" s="416">
        <v>37</v>
      </c>
      <c r="K1660" s="416">
        <v>17</v>
      </c>
      <c r="L1660" s="416">
        <v>10</v>
      </c>
      <c r="M1660" s="416">
        <v>2</v>
      </c>
      <c r="N1660" s="416">
        <v>227</v>
      </c>
      <c r="O1660" s="416">
        <v>10</v>
      </c>
      <c r="P1660" s="416">
        <v>0</v>
      </c>
      <c r="Q1660" s="416">
        <v>0</v>
      </c>
      <c r="R1660" s="416">
        <v>0</v>
      </c>
      <c r="S1660" s="416">
        <v>0</v>
      </c>
      <c r="T1660" s="416">
        <v>0</v>
      </c>
      <c r="U1660" s="416">
        <v>0</v>
      </c>
      <c r="V1660" s="416">
        <v>0</v>
      </c>
      <c r="W1660" s="416">
        <v>0</v>
      </c>
      <c r="X1660" s="416">
        <v>0</v>
      </c>
      <c r="Y1660" s="416">
        <v>25</v>
      </c>
      <c r="Z1660" s="416">
        <v>2</v>
      </c>
      <c r="AA1660" s="416">
        <v>0</v>
      </c>
      <c r="AB1660" s="416">
        <v>6</v>
      </c>
      <c r="AC1660" s="416">
        <v>26</v>
      </c>
      <c r="AD1660" s="416">
        <v>29</v>
      </c>
      <c r="AE1660" s="416">
        <v>10</v>
      </c>
      <c r="AF1660" s="416">
        <v>7</v>
      </c>
      <c r="AG1660" s="416">
        <v>0</v>
      </c>
      <c r="AH1660" s="416">
        <v>80</v>
      </c>
      <c r="AI1660" s="416">
        <v>50</v>
      </c>
      <c r="AJ1660" s="416">
        <v>0</v>
      </c>
      <c r="AK1660" s="416">
        <v>0</v>
      </c>
      <c r="AL1660" s="416">
        <v>0</v>
      </c>
      <c r="AM1660" s="416">
        <v>0</v>
      </c>
      <c r="AN1660" s="416">
        <v>0</v>
      </c>
      <c r="AO1660" s="416">
        <v>0</v>
      </c>
      <c r="AP1660" s="416">
        <v>0</v>
      </c>
      <c r="AQ1660" s="416">
        <v>0</v>
      </c>
      <c r="AR1660" s="416">
        <v>0</v>
      </c>
      <c r="AS1660" s="416">
        <v>100</v>
      </c>
      <c r="AT1660" s="416">
        <v>0</v>
      </c>
      <c r="AU1660" s="416">
        <v>4</v>
      </c>
      <c r="AV1660" s="416">
        <v>17</v>
      </c>
      <c r="AW1660" s="416">
        <v>14</v>
      </c>
      <c r="AX1660" s="416">
        <v>7</v>
      </c>
      <c r="AY1660" s="416">
        <v>4</v>
      </c>
      <c r="AZ1660" s="416">
        <v>4</v>
      </c>
      <c r="BA1660" s="416">
        <v>0</v>
      </c>
      <c r="BB1660" s="416">
        <v>50</v>
      </c>
      <c r="BC1660" s="416">
        <v>0</v>
      </c>
      <c r="BD1660" s="416">
        <v>0</v>
      </c>
      <c r="BE1660" s="416">
        <v>0</v>
      </c>
      <c r="BF1660" s="416">
        <v>0</v>
      </c>
      <c r="BG1660" s="416">
        <v>0</v>
      </c>
      <c r="BH1660" s="416">
        <v>0</v>
      </c>
      <c r="BI1660" s="416">
        <v>0</v>
      </c>
      <c r="BJ1660" s="416">
        <v>0</v>
      </c>
      <c r="BK1660" s="416">
        <v>0</v>
      </c>
      <c r="BL1660" s="416">
        <v>0</v>
      </c>
      <c r="BM1660" s="416">
        <v>2</v>
      </c>
      <c r="BN1660" s="416">
        <v>4</v>
      </c>
      <c r="BO1660" s="416">
        <v>23</v>
      </c>
      <c r="BP1660" s="416">
        <v>40</v>
      </c>
      <c r="BQ1660" s="416">
        <v>36</v>
      </c>
      <c r="BR1660" s="416">
        <v>14</v>
      </c>
      <c r="BS1660" s="416">
        <v>11</v>
      </c>
      <c r="BT1660" s="416">
        <v>0</v>
      </c>
      <c r="BU1660" s="416">
        <v>130</v>
      </c>
      <c r="BV1660" s="416">
        <v>9</v>
      </c>
      <c r="BW1660" s="416">
        <v>19</v>
      </c>
      <c r="BX1660" s="416">
        <v>102</v>
      </c>
      <c r="BY1660" s="416">
        <v>100</v>
      </c>
      <c r="BZ1660" s="416">
        <v>73</v>
      </c>
      <c r="CA1660" s="416">
        <v>31</v>
      </c>
      <c r="CB1660" s="416">
        <v>21</v>
      </c>
      <c r="CC1660" s="416">
        <v>2</v>
      </c>
      <c r="CD1660" s="416">
        <v>357</v>
      </c>
      <c r="CE1660" s="416">
        <v>10</v>
      </c>
      <c r="CF1660" s="416">
        <v>0</v>
      </c>
      <c r="CG1660" s="416">
        <v>0</v>
      </c>
      <c r="CH1660" s="416">
        <v>0</v>
      </c>
      <c r="CI1660" s="416">
        <v>0</v>
      </c>
      <c r="CJ1660" s="416">
        <v>0</v>
      </c>
      <c r="CK1660" s="416">
        <v>0</v>
      </c>
      <c r="CL1660" s="416">
        <v>0</v>
      </c>
      <c r="CM1660" s="416">
        <v>0</v>
      </c>
      <c r="CN1660" s="416">
        <v>0</v>
      </c>
      <c r="CO1660" s="416">
        <v>25</v>
      </c>
      <c r="CP1660" s="416">
        <v>0</v>
      </c>
      <c r="CQ1660" s="416">
        <v>0</v>
      </c>
      <c r="CR1660" s="416">
        <v>0</v>
      </c>
      <c r="CS1660" s="416">
        <v>0</v>
      </c>
      <c r="CT1660" s="416">
        <v>0</v>
      </c>
      <c r="CU1660" s="416">
        <v>0</v>
      </c>
      <c r="CV1660" s="416">
        <v>0</v>
      </c>
      <c r="CW1660" s="416">
        <v>0</v>
      </c>
      <c r="CX1660" s="416">
        <v>0</v>
      </c>
      <c r="CY1660" s="416">
        <v>50</v>
      </c>
      <c r="CZ1660" s="416">
        <v>4</v>
      </c>
      <c r="DA1660" s="416">
        <v>0</v>
      </c>
      <c r="DB1660" s="416">
        <v>14</v>
      </c>
      <c r="DC1660" s="416">
        <v>14</v>
      </c>
      <c r="DD1660" s="416">
        <v>12</v>
      </c>
      <c r="DE1660" s="416">
        <v>9</v>
      </c>
      <c r="DF1660" s="416">
        <v>0</v>
      </c>
      <c r="DG1660" s="416">
        <v>1</v>
      </c>
      <c r="DH1660" s="416">
        <v>54</v>
      </c>
      <c r="DI1660" s="416">
        <v>0</v>
      </c>
      <c r="DJ1660" s="416">
        <v>0</v>
      </c>
      <c r="DK1660" s="416">
        <v>0</v>
      </c>
      <c r="DL1660" s="416">
        <v>0</v>
      </c>
      <c r="DM1660" s="416">
        <v>0</v>
      </c>
      <c r="DN1660" s="416">
        <v>0</v>
      </c>
      <c r="DO1660" s="416">
        <v>0</v>
      </c>
      <c r="DP1660" s="416">
        <v>0</v>
      </c>
      <c r="DQ1660" s="416">
        <v>0</v>
      </c>
      <c r="DR1660" s="416">
        <v>0</v>
      </c>
      <c r="DS1660" s="416">
        <v>4</v>
      </c>
      <c r="DT1660" s="416">
        <v>0</v>
      </c>
      <c r="DU1660" s="416">
        <v>14</v>
      </c>
      <c r="DV1660" s="416">
        <v>14</v>
      </c>
      <c r="DW1660" s="416">
        <v>12</v>
      </c>
      <c r="DX1660" s="416">
        <v>9</v>
      </c>
      <c r="DY1660" s="416">
        <v>0</v>
      </c>
      <c r="DZ1660" s="416">
        <v>1</v>
      </c>
      <c r="EA1660" s="416">
        <v>54</v>
      </c>
      <c r="EB1660" s="416">
        <v>0</v>
      </c>
      <c r="EC1660" s="416">
        <v>1</v>
      </c>
      <c r="ED1660" s="416">
        <v>12</v>
      </c>
      <c r="EE1660" s="416">
        <v>35</v>
      </c>
      <c r="EF1660" s="416">
        <v>34</v>
      </c>
      <c r="EG1660" s="416">
        <v>29</v>
      </c>
      <c r="EH1660" s="416">
        <v>14</v>
      </c>
      <c r="EI1660" s="416">
        <v>8</v>
      </c>
      <c r="EJ1660" s="416">
        <v>0</v>
      </c>
      <c r="EK1660" s="416">
        <v>133</v>
      </c>
      <c r="EL1660" s="416">
        <v>10</v>
      </c>
      <c r="EM1660" s="416">
        <v>0</v>
      </c>
      <c r="EN1660" s="416">
        <v>0</v>
      </c>
      <c r="EO1660" s="416">
        <v>0</v>
      </c>
      <c r="EP1660" s="416">
        <v>0</v>
      </c>
      <c r="EQ1660" s="416">
        <v>0</v>
      </c>
      <c r="ER1660" s="416">
        <v>0</v>
      </c>
      <c r="ES1660" s="416">
        <v>0</v>
      </c>
      <c r="ET1660" s="416">
        <v>0</v>
      </c>
      <c r="EU1660" s="416">
        <v>0</v>
      </c>
      <c r="EV1660" s="416">
        <v>50</v>
      </c>
      <c r="EW1660" s="416">
        <v>0</v>
      </c>
      <c r="EX1660" s="416">
        <v>0</v>
      </c>
      <c r="EY1660" s="416">
        <v>2</v>
      </c>
      <c r="EZ1660" s="416">
        <v>1</v>
      </c>
      <c r="FA1660" s="416">
        <v>0</v>
      </c>
      <c r="FB1660" s="416">
        <v>0</v>
      </c>
      <c r="FC1660" s="416">
        <v>0</v>
      </c>
      <c r="FD1660" s="416">
        <v>0</v>
      </c>
      <c r="FE1660" s="416">
        <v>3</v>
      </c>
      <c r="FF1660" s="416">
        <v>100</v>
      </c>
      <c r="FG1660" s="416">
        <v>0</v>
      </c>
      <c r="FH1660" s="416">
        <v>0</v>
      </c>
      <c r="FI1660" s="416">
        <v>0</v>
      </c>
      <c r="FJ1660" s="416">
        <v>0</v>
      </c>
      <c r="FK1660" s="416">
        <v>0</v>
      </c>
      <c r="FL1660" s="416">
        <v>0</v>
      </c>
      <c r="FM1660" s="416">
        <v>0</v>
      </c>
      <c r="FN1660" s="416">
        <v>0</v>
      </c>
      <c r="FO1660" s="416">
        <v>0</v>
      </c>
      <c r="FP1660" s="416">
        <v>0</v>
      </c>
      <c r="FQ1660" s="416">
        <v>0</v>
      </c>
      <c r="FR1660" s="416">
        <v>0</v>
      </c>
      <c r="FS1660" s="416">
        <v>0</v>
      </c>
      <c r="FT1660" s="416">
        <v>0</v>
      </c>
      <c r="FU1660" s="416">
        <v>0</v>
      </c>
      <c r="FV1660" s="416">
        <v>0</v>
      </c>
      <c r="FW1660" s="416">
        <v>0</v>
      </c>
      <c r="FX1660" s="416">
        <v>0</v>
      </c>
      <c r="FY1660" s="416">
        <v>0</v>
      </c>
      <c r="FZ1660" s="416">
        <v>1</v>
      </c>
      <c r="GA1660" s="416">
        <v>12</v>
      </c>
      <c r="GB1660" s="416">
        <v>37</v>
      </c>
      <c r="GC1660" s="416">
        <v>35</v>
      </c>
      <c r="GD1660" s="416">
        <v>29</v>
      </c>
      <c r="GE1660" s="416">
        <v>14</v>
      </c>
      <c r="GF1660" s="416">
        <v>8</v>
      </c>
      <c r="GG1660" s="416">
        <v>0</v>
      </c>
      <c r="GH1660" s="416">
        <v>136</v>
      </c>
    </row>
    <row r="1661" spans="1:190" x14ac:dyDescent="0.2">
      <c r="A1661" s="150" t="s">
        <v>717</v>
      </c>
      <c r="B1661" s="151" t="s">
        <v>276</v>
      </c>
      <c r="C1661" s="152" t="s">
        <v>69</v>
      </c>
      <c r="D1661" s="404" t="s">
        <v>716</v>
      </c>
      <c r="E1661" s="416">
        <v>0</v>
      </c>
      <c r="F1661" s="416">
        <v>43</v>
      </c>
      <c r="G1661" s="416">
        <v>88</v>
      </c>
      <c r="H1661" s="416">
        <v>198</v>
      </c>
      <c r="I1661" s="416">
        <v>175</v>
      </c>
      <c r="J1661" s="416">
        <v>108</v>
      </c>
      <c r="K1661" s="416">
        <v>58</v>
      </c>
      <c r="L1661" s="416">
        <v>46</v>
      </c>
      <c r="M1661" s="416">
        <v>10</v>
      </c>
      <c r="N1661" s="416">
        <v>726</v>
      </c>
      <c r="O1661" s="416">
        <v>10</v>
      </c>
      <c r="P1661" s="416">
        <v>0</v>
      </c>
      <c r="Q1661" s="416">
        <v>0</v>
      </c>
      <c r="R1661" s="416">
        <v>0</v>
      </c>
      <c r="S1661" s="416">
        <v>0</v>
      </c>
      <c r="T1661" s="416">
        <v>0</v>
      </c>
      <c r="U1661" s="416">
        <v>0</v>
      </c>
      <c r="V1661" s="416">
        <v>0</v>
      </c>
      <c r="W1661" s="416">
        <v>0</v>
      </c>
      <c r="X1661" s="416">
        <v>0</v>
      </c>
      <c r="Y1661" s="416">
        <v>25</v>
      </c>
      <c r="Z1661" s="416">
        <v>0</v>
      </c>
      <c r="AA1661" s="416">
        <v>0</v>
      </c>
      <c r="AB1661" s="416">
        <v>0</v>
      </c>
      <c r="AC1661" s="416">
        <v>0</v>
      </c>
      <c r="AD1661" s="416">
        <v>0</v>
      </c>
      <c r="AE1661" s="416">
        <v>0</v>
      </c>
      <c r="AF1661" s="416">
        <v>0</v>
      </c>
      <c r="AG1661" s="416">
        <v>0</v>
      </c>
      <c r="AH1661" s="416">
        <v>0</v>
      </c>
      <c r="AI1661" s="416">
        <v>50</v>
      </c>
      <c r="AJ1661" s="416">
        <v>1</v>
      </c>
      <c r="AK1661" s="416">
        <v>0</v>
      </c>
      <c r="AL1661" s="416">
        <v>2</v>
      </c>
      <c r="AM1661" s="416">
        <v>9</v>
      </c>
      <c r="AN1661" s="416">
        <v>25</v>
      </c>
      <c r="AO1661" s="416">
        <v>7</v>
      </c>
      <c r="AP1661" s="416">
        <v>18</v>
      </c>
      <c r="AQ1661" s="416">
        <v>4</v>
      </c>
      <c r="AR1661" s="416">
        <v>66</v>
      </c>
      <c r="AS1661" s="416">
        <v>100</v>
      </c>
      <c r="AT1661" s="416">
        <v>0</v>
      </c>
      <c r="AU1661" s="416">
        <v>0</v>
      </c>
      <c r="AV1661" s="416">
        <v>0</v>
      </c>
      <c r="AW1661" s="416">
        <v>0</v>
      </c>
      <c r="AX1661" s="416">
        <v>0</v>
      </c>
      <c r="AY1661" s="416">
        <v>0</v>
      </c>
      <c r="AZ1661" s="416">
        <v>0</v>
      </c>
      <c r="BA1661" s="416">
        <v>0</v>
      </c>
      <c r="BB1661" s="416">
        <v>0</v>
      </c>
      <c r="BC1661" s="416">
        <v>0</v>
      </c>
      <c r="BD1661" s="416">
        <v>0</v>
      </c>
      <c r="BE1661" s="416">
        <v>0</v>
      </c>
      <c r="BF1661" s="416">
        <v>0</v>
      </c>
      <c r="BG1661" s="416">
        <v>0</v>
      </c>
      <c r="BH1661" s="416">
        <v>0</v>
      </c>
      <c r="BI1661" s="416">
        <v>0</v>
      </c>
      <c r="BJ1661" s="416">
        <v>0</v>
      </c>
      <c r="BK1661" s="416">
        <v>0</v>
      </c>
      <c r="BL1661" s="416">
        <v>0</v>
      </c>
      <c r="BM1661" s="416">
        <v>1</v>
      </c>
      <c r="BN1661" s="416">
        <v>0</v>
      </c>
      <c r="BO1661" s="416">
        <v>2</v>
      </c>
      <c r="BP1661" s="416">
        <v>9</v>
      </c>
      <c r="BQ1661" s="416">
        <v>25</v>
      </c>
      <c r="BR1661" s="416">
        <v>7</v>
      </c>
      <c r="BS1661" s="416">
        <v>18</v>
      </c>
      <c r="BT1661" s="416">
        <v>4</v>
      </c>
      <c r="BU1661" s="416">
        <v>66</v>
      </c>
      <c r="BV1661" s="416">
        <v>44</v>
      </c>
      <c r="BW1661" s="416">
        <v>88</v>
      </c>
      <c r="BX1661" s="416">
        <v>200</v>
      </c>
      <c r="BY1661" s="416">
        <v>184</v>
      </c>
      <c r="BZ1661" s="416">
        <v>133</v>
      </c>
      <c r="CA1661" s="416">
        <v>65</v>
      </c>
      <c r="CB1661" s="416">
        <v>64</v>
      </c>
      <c r="CC1661" s="416">
        <v>14</v>
      </c>
      <c r="CD1661" s="416">
        <v>792</v>
      </c>
      <c r="CE1661" s="416">
        <v>10</v>
      </c>
      <c r="CF1661" s="416">
        <v>0</v>
      </c>
      <c r="CG1661" s="416">
        <v>0</v>
      </c>
      <c r="CH1661" s="416">
        <v>0</v>
      </c>
      <c r="CI1661" s="416">
        <v>0</v>
      </c>
      <c r="CJ1661" s="416">
        <v>0</v>
      </c>
      <c r="CK1661" s="416">
        <v>0</v>
      </c>
      <c r="CL1661" s="416">
        <v>0</v>
      </c>
      <c r="CM1661" s="416">
        <v>0</v>
      </c>
      <c r="CN1661" s="416">
        <v>0</v>
      </c>
      <c r="CO1661" s="416">
        <v>25</v>
      </c>
      <c r="CP1661" s="416">
        <v>0</v>
      </c>
      <c r="CQ1661" s="416">
        <v>0</v>
      </c>
      <c r="CR1661" s="416">
        <v>0</v>
      </c>
      <c r="CS1661" s="416">
        <v>0</v>
      </c>
      <c r="CT1661" s="416">
        <v>0</v>
      </c>
      <c r="CU1661" s="416">
        <v>0</v>
      </c>
      <c r="CV1661" s="416">
        <v>0</v>
      </c>
      <c r="CW1661" s="416">
        <v>0</v>
      </c>
      <c r="CX1661" s="416">
        <v>0</v>
      </c>
      <c r="CY1661" s="416">
        <v>50</v>
      </c>
      <c r="CZ1661" s="416">
        <v>11</v>
      </c>
      <c r="DA1661" s="416">
        <v>25</v>
      </c>
      <c r="DB1661" s="416">
        <v>17</v>
      </c>
      <c r="DC1661" s="416">
        <v>10</v>
      </c>
      <c r="DD1661" s="416">
        <v>9</v>
      </c>
      <c r="DE1661" s="416">
        <v>4</v>
      </c>
      <c r="DF1661" s="416">
        <v>4</v>
      </c>
      <c r="DG1661" s="416">
        <v>0</v>
      </c>
      <c r="DH1661" s="416">
        <v>80</v>
      </c>
      <c r="DI1661" s="416">
        <v>0</v>
      </c>
      <c r="DJ1661" s="416">
        <v>0</v>
      </c>
      <c r="DK1661" s="416">
        <v>0</v>
      </c>
      <c r="DL1661" s="416">
        <v>0</v>
      </c>
      <c r="DM1661" s="416">
        <v>0</v>
      </c>
      <c r="DN1661" s="416">
        <v>0</v>
      </c>
      <c r="DO1661" s="416">
        <v>0</v>
      </c>
      <c r="DP1661" s="416">
        <v>0</v>
      </c>
      <c r="DQ1661" s="416">
        <v>0</v>
      </c>
      <c r="DR1661" s="416">
        <v>0</v>
      </c>
      <c r="DS1661" s="416">
        <v>11</v>
      </c>
      <c r="DT1661" s="416">
        <v>25</v>
      </c>
      <c r="DU1661" s="416">
        <v>17</v>
      </c>
      <c r="DV1661" s="416">
        <v>10</v>
      </c>
      <c r="DW1661" s="416">
        <v>9</v>
      </c>
      <c r="DX1661" s="416">
        <v>4</v>
      </c>
      <c r="DY1661" s="416">
        <v>4</v>
      </c>
      <c r="DZ1661" s="416">
        <v>0</v>
      </c>
      <c r="EA1661" s="416">
        <v>80</v>
      </c>
      <c r="EB1661" s="416">
        <v>0</v>
      </c>
      <c r="EC1661" s="416">
        <v>12</v>
      </c>
      <c r="ED1661" s="416">
        <v>15</v>
      </c>
      <c r="EE1661" s="416">
        <v>63</v>
      </c>
      <c r="EF1661" s="416">
        <v>67</v>
      </c>
      <c r="EG1661" s="416">
        <v>46</v>
      </c>
      <c r="EH1661" s="416">
        <v>15</v>
      </c>
      <c r="EI1661" s="416">
        <v>14</v>
      </c>
      <c r="EJ1661" s="416">
        <v>2</v>
      </c>
      <c r="EK1661" s="416">
        <v>234</v>
      </c>
      <c r="EL1661" s="416">
        <v>10</v>
      </c>
      <c r="EM1661" s="416">
        <v>0</v>
      </c>
      <c r="EN1661" s="416">
        <v>0</v>
      </c>
      <c r="EO1661" s="416">
        <v>0</v>
      </c>
      <c r="EP1661" s="416">
        <v>0</v>
      </c>
      <c r="EQ1661" s="416">
        <v>0</v>
      </c>
      <c r="ER1661" s="416">
        <v>0</v>
      </c>
      <c r="ES1661" s="416">
        <v>0</v>
      </c>
      <c r="ET1661" s="416">
        <v>0</v>
      </c>
      <c r="EU1661" s="416">
        <v>0</v>
      </c>
      <c r="EV1661" s="416">
        <v>50</v>
      </c>
      <c r="EW1661" s="416">
        <v>0</v>
      </c>
      <c r="EX1661" s="416">
        <v>0</v>
      </c>
      <c r="EY1661" s="416">
        <v>0</v>
      </c>
      <c r="EZ1661" s="416">
        <v>0</v>
      </c>
      <c r="FA1661" s="416">
        <v>0</v>
      </c>
      <c r="FB1661" s="416">
        <v>0</v>
      </c>
      <c r="FC1661" s="416">
        <v>0</v>
      </c>
      <c r="FD1661" s="416">
        <v>0</v>
      </c>
      <c r="FE1661" s="416">
        <v>0</v>
      </c>
      <c r="FF1661" s="416">
        <v>100</v>
      </c>
      <c r="FG1661" s="416">
        <v>0</v>
      </c>
      <c r="FH1661" s="416">
        <v>0</v>
      </c>
      <c r="FI1661" s="416">
        <v>0</v>
      </c>
      <c r="FJ1661" s="416">
        <v>0</v>
      </c>
      <c r="FK1661" s="416">
        <v>0</v>
      </c>
      <c r="FL1661" s="416">
        <v>0</v>
      </c>
      <c r="FM1661" s="416">
        <v>0</v>
      </c>
      <c r="FN1661" s="416">
        <v>0</v>
      </c>
      <c r="FO1661" s="416">
        <v>0</v>
      </c>
      <c r="FP1661" s="416">
        <v>0</v>
      </c>
      <c r="FQ1661" s="416">
        <v>0</v>
      </c>
      <c r="FR1661" s="416">
        <v>0</v>
      </c>
      <c r="FS1661" s="416">
        <v>0</v>
      </c>
      <c r="FT1661" s="416">
        <v>0</v>
      </c>
      <c r="FU1661" s="416">
        <v>0</v>
      </c>
      <c r="FV1661" s="416">
        <v>0</v>
      </c>
      <c r="FW1661" s="416">
        <v>0</v>
      </c>
      <c r="FX1661" s="416">
        <v>0</v>
      </c>
      <c r="FY1661" s="416">
        <v>0</v>
      </c>
      <c r="FZ1661" s="416">
        <v>12</v>
      </c>
      <c r="GA1661" s="416">
        <v>15</v>
      </c>
      <c r="GB1661" s="416">
        <v>63</v>
      </c>
      <c r="GC1661" s="416">
        <v>67</v>
      </c>
      <c r="GD1661" s="416">
        <v>46</v>
      </c>
      <c r="GE1661" s="416">
        <v>15</v>
      </c>
      <c r="GF1661" s="416">
        <v>14</v>
      </c>
      <c r="GG1661" s="416">
        <v>2</v>
      </c>
      <c r="GH1661" s="416">
        <v>234</v>
      </c>
    </row>
    <row r="1662" spans="1:190" x14ac:dyDescent="0.2">
      <c r="A1662" s="150" t="s">
        <v>719</v>
      </c>
      <c r="B1662" s="151" t="s">
        <v>276</v>
      </c>
      <c r="C1662" s="152" t="s">
        <v>69</v>
      </c>
      <c r="D1662" s="404" t="s">
        <v>718</v>
      </c>
      <c r="E1662" s="416">
        <v>0</v>
      </c>
      <c r="F1662" s="416">
        <v>117</v>
      </c>
      <c r="G1662" s="416">
        <v>176</v>
      </c>
      <c r="H1662" s="416">
        <v>110</v>
      </c>
      <c r="I1662" s="416">
        <v>66</v>
      </c>
      <c r="J1662" s="416">
        <v>45</v>
      </c>
      <c r="K1662" s="416">
        <v>12</v>
      </c>
      <c r="L1662" s="416">
        <v>23</v>
      </c>
      <c r="M1662" s="416">
        <v>3</v>
      </c>
      <c r="N1662" s="416">
        <v>552</v>
      </c>
      <c r="O1662" s="416">
        <v>10</v>
      </c>
      <c r="P1662" s="416">
        <v>4</v>
      </c>
      <c r="Q1662" s="416">
        <v>11</v>
      </c>
      <c r="R1662" s="416">
        <v>8</v>
      </c>
      <c r="S1662" s="416">
        <v>5</v>
      </c>
      <c r="T1662" s="416">
        <v>5</v>
      </c>
      <c r="U1662" s="416">
        <v>1</v>
      </c>
      <c r="V1662" s="416">
        <v>3</v>
      </c>
      <c r="W1662" s="416">
        <v>0</v>
      </c>
      <c r="X1662" s="416">
        <v>37</v>
      </c>
      <c r="Y1662" s="416">
        <v>25</v>
      </c>
      <c r="Z1662" s="416">
        <v>0</v>
      </c>
      <c r="AA1662" s="416">
        <v>0</v>
      </c>
      <c r="AB1662" s="416">
        <v>0</v>
      </c>
      <c r="AC1662" s="416">
        <v>0</v>
      </c>
      <c r="AD1662" s="416">
        <v>0</v>
      </c>
      <c r="AE1662" s="416">
        <v>0</v>
      </c>
      <c r="AF1662" s="416">
        <v>0</v>
      </c>
      <c r="AG1662" s="416">
        <v>0</v>
      </c>
      <c r="AH1662" s="416">
        <v>0</v>
      </c>
      <c r="AI1662" s="416">
        <v>50</v>
      </c>
      <c r="AJ1662" s="416">
        <v>0</v>
      </c>
      <c r="AK1662" s="416">
        <v>0</v>
      </c>
      <c r="AL1662" s="416">
        <v>0</v>
      </c>
      <c r="AM1662" s="416">
        <v>0</v>
      </c>
      <c r="AN1662" s="416">
        <v>0</v>
      </c>
      <c r="AO1662" s="416">
        <v>0</v>
      </c>
      <c r="AP1662" s="416">
        <v>0</v>
      </c>
      <c r="AQ1662" s="416">
        <v>0</v>
      </c>
      <c r="AR1662" s="416">
        <v>0</v>
      </c>
      <c r="AS1662" s="416">
        <v>100</v>
      </c>
      <c r="AT1662" s="416">
        <v>8</v>
      </c>
      <c r="AU1662" s="416">
        <v>10</v>
      </c>
      <c r="AV1662" s="416">
        <v>9</v>
      </c>
      <c r="AW1662" s="416">
        <v>5</v>
      </c>
      <c r="AX1662" s="416">
        <v>4</v>
      </c>
      <c r="AY1662" s="416">
        <v>1</v>
      </c>
      <c r="AZ1662" s="416">
        <v>1</v>
      </c>
      <c r="BA1662" s="416">
        <v>0</v>
      </c>
      <c r="BB1662" s="416">
        <v>38</v>
      </c>
      <c r="BC1662" s="416">
        <v>0</v>
      </c>
      <c r="BD1662" s="416">
        <v>0</v>
      </c>
      <c r="BE1662" s="416">
        <v>0</v>
      </c>
      <c r="BF1662" s="416">
        <v>0</v>
      </c>
      <c r="BG1662" s="416">
        <v>0</v>
      </c>
      <c r="BH1662" s="416">
        <v>0</v>
      </c>
      <c r="BI1662" s="416">
        <v>0</v>
      </c>
      <c r="BJ1662" s="416">
        <v>0</v>
      </c>
      <c r="BK1662" s="416">
        <v>0</v>
      </c>
      <c r="BL1662" s="416">
        <v>0</v>
      </c>
      <c r="BM1662" s="416">
        <v>12</v>
      </c>
      <c r="BN1662" s="416">
        <v>21</v>
      </c>
      <c r="BO1662" s="416">
        <v>17</v>
      </c>
      <c r="BP1662" s="416">
        <v>10</v>
      </c>
      <c r="BQ1662" s="416">
        <v>9</v>
      </c>
      <c r="BR1662" s="416">
        <v>2</v>
      </c>
      <c r="BS1662" s="416">
        <v>4</v>
      </c>
      <c r="BT1662" s="416">
        <v>0</v>
      </c>
      <c r="BU1662" s="416">
        <v>75</v>
      </c>
      <c r="BV1662" s="416">
        <v>129</v>
      </c>
      <c r="BW1662" s="416">
        <v>197</v>
      </c>
      <c r="BX1662" s="416">
        <v>127</v>
      </c>
      <c r="BY1662" s="416">
        <v>76</v>
      </c>
      <c r="BZ1662" s="416">
        <v>54</v>
      </c>
      <c r="CA1662" s="416">
        <v>14</v>
      </c>
      <c r="CB1662" s="416">
        <v>27</v>
      </c>
      <c r="CC1662" s="416">
        <v>3</v>
      </c>
      <c r="CD1662" s="416">
        <v>627</v>
      </c>
      <c r="CE1662" s="416">
        <v>10</v>
      </c>
      <c r="CF1662" s="416">
        <v>0</v>
      </c>
      <c r="CG1662" s="416">
        <v>0</v>
      </c>
      <c r="CH1662" s="416">
        <v>0</v>
      </c>
      <c r="CI1662" s="416">
        <v>0</v>
      </c>
      <c r="CJ1662" s="416">
        <v>0</v>
      </c>
      <c r="CK1662" s="416">
        <v>0</v>
      </c>
      <c r="CL1662" s="416">
        <v>0</v>
      </c>
      <c r="CM1662" s="416">
        <v>0</v>
      </c>
      <c r="CN1662" s="416">
        <v>0</v>
      </c>
      <c r="CO1662" s="416">
        <v>25</v>
      </c>
      <c r="CP1662" s="416">
        <v>0</v>
      </c>
      <c r="CQ1662" s="416">
        <v>0</v>
      </c>
      <c r="CR1662" s="416">
        <v>0</v>
      </c>
      <c r="CS1662" s="416">
        <v>0</v>
      </c>
      <c r="CT1662" s="416">
        <v>0</v>
      </c>
      <c r="CU1662" s="416">
        <v>0</v>
      </c>
      <c r="CV1662" s="416">
        <v>0</v>
      </c>
      <c r="CW1662" s="416">
        <v>0</v>
      </c>
      <c r="CX1662" s="416">
        <v>0</v>
      </c>
      <c r="CY1662" s="416">
        <v>50</v>
      </c>
      <c r="CZ1662" s="416">
        <v>35</v>
      </c>
      <c r="DA1662" s="416">
        <v>23</v>
      </c>
      <c r="DB1662" s="416">
        <v>10</v>
      </c>
      <c r="DC1662" s="416">
        <v>7</v>
      </c>
      <c r="DD1662" s="416">
        <v>2</v>
      </c>
      <c r="DE1662" s="416">
        <v>1</v>
      </c>
      <c r="DF1662" s="416">
        <v>0</v>
      </c>
      <c r="DG1662" s="416">
        <v>1</v>
      </c>
      <c r="DH1662" s="416">
        <v>79</v>
      </c>
      <c r="DI1662" s="416">
        <v>0</v>
      </c>
      <c r="DJ1662" s="416">
        <v>0</v>
      </c>
      <c r="DK1662" s="416">
        <v>0</v>
      </c>
      <c r="DL1662" s="416">
        <v>0</v>
      </c>
      <c r="DM1662" s="416">
        <v>0</v>
      </c>
      <c r="DN1662" s="416">
        <v>0</v>
      </c>
      <c r="DO1662" s="416">
        <v>0</v>
      </c>
      <c r="DP1662" s="416">
        <v>0</v>
      </c>
      <c r="DQ1662" s="416">
        <v>0</v>
      </c>
      <c r="DR1662" s="416">
        <v>0</v>
      </c>
      <c r="DS1662" s="416">
        <v>35</v>
      </c>
      <c r="DT1662" s="416">
        <v>23</v>
      </c>
      <c r="DU1662" s="416">
        <v>10</v>
      </c>
      <c r="DV1662" s="416">
        <v>7</v>
      </c>
      <c r="DW1662" s="416">
        <v>2</v>
      </c>
      <c r="DX1662" s="416">
        <v>1</v>
      </c>
      <c r="DY1662" s="416">
        <v>0</v>
      </c>
      <c r="DZ1662" s="416">
        <v>1</v>
      </c>
      <c r="EA1662" s="416">
        <v>79</v>
      </c>
      <c r="EB1662" s="416">
        <v>0</v>
      </c>
      <c r="EC1662" s="416">
        <v>37</v>
      </c>
      <c r="ED1662" s="416">
        <v>55</v>
      </c>
      <c r="EE1662" s="416">
        <v>33</v>
      </c>
      <c r="EF1662" s="416">
        <v>37</v>
      </c>
      <c r="EG1662" s="416">
        <v>42</v>
      </c>
      <c r="EH1662" s="416">
        <v>20</v>
      </c>
      <c r="EI1662" s="416">
        <v>26</v>
      </c>
      <c r="EJ1662" s="416">
        <v>1</v>
      </c>
      <c r="EK1662" s="416">
        <v>251</v>
      </c>
      <c r="EL1662" s="416">
        <v>10</v>
      </c>
      <c r="EM1662" s="416">
        <v>0</v>
      </c>
      <c r="EN1662" s="416">
        <v>0</v>
      </c>
      <c r="EO1662" s="416">
        <v>0</v>
      </c>
      <c r="EP1662" s="416">
        <v>0</v>
      </c>
      <c r="EQ1662" s="416">
        <v>0</v>
      </c>
      <c r="ER1662" s="416">
        <v>0</v>
      </c>
      <c r="ES1662" s="416">
        <v>0</v>
      </c>
      <c r="ET1662" s="416">
        <v>0</v>
      </c>
      <c r="EU1662" s="416">
        <v>0</v>
      </c>
      <c r="EV1662" s="416">
        <v>50</v>
      </c>
      <c r="EW1662" s="416">
        <v>0</v>
      </c>
      <c r="EX1662" s="416">
        <v>1</v>
      </c>
      <c r="EY1662" s="416">
        <v>1</v>
      </c>
      <c r="EZ1662" s="416">
        <v>0</v>
      </c>
      <c r="FA1662" s="416">
        <v>0</v>
      </c>
      <c r="FB1662" s="416">
        <v>1</v>
      </c>
      <c r="FC1662" s="416">
        <v>0</v>
      </c>
      <c r="FD1662" s="416">
        <v>0</v>
      </c>
      <c r="FE1662" s="416">
        <v>3</v>
      </c>
      <c r="FF1662" s="416">
        <v>100</v>
      </c>
      <c r="FG1662" s="416">
        <v>0</v>
      </c>
      <c r="FH1662" s="416">
        <v>0</v>
      </c>
      <c r="FI1662" s="416">
        <v>0</v>
      </c>
      <c r="FJ1662" s="416">
        <v>0</v>
      </c>
      <c r="FK1662" s="416">
        <v>0</v>
      </c>
      <c r="FL1662" s="416">
        <v>0</v>
      </c>
      <c r="FM1662" s="416">
        <v>0</v>
      </c>
      <c r="FN1662" s="416">
        <v>0</v>
      </c>
      <c r="FO1662" s="416">
        <v>0</v>
      </c>
      <c r="FP1662" s="416">
        <v>0</v>
      </c>
      <c r="FQ1662" s="416">
        <v>0</v>
      </c>
      <c r="FR1662" s="416">
        <v>0</v>
      </c>
      <c r="FS1662" s="416">
        <v>0</v>
      </c>
      <c r="FT1662" s="416">
        <v>0</v>
      </c>
      <c r="FU1662" s="416">
        <v>0</v>
      </c>
      <c r="FV1662" s="416">
        <v>0</v>
      </c>
      <c r="FW1662" s="416">
        <v>0</v>
      </c>
      <c r="FX1662" s="416">
        <v>0</v>
      </c>
      <c r="FY1662" s="416">
        <v>0</v>
      </c>
      <c r="FZ1662" s="416">
        <v>37</v>
      </c>
      <c r="GA1662" s="416">
        <v>56</v>
      </c>
      <c r="GB1662" s="416">
        <v>34</v>
      </c>
      <c r="GC1662" s="416">
        <v>37</v>
      </c>
      <c r="GD1662" s="416">
        <v>42</v>
      </c>
      <c r="GE1662" s="416">
        <v>21</v>
      </c>
      <c r="GF1662" s="416">
        <v>26</v>
      </c>
      <c r="GG1662" s="416">
        <v>1</v>
      </c>
      <c r="GH1662" s="416">
        <v>254</v>
      </c>
    </row>
    <row r="1663" spans="1:190" x14ac:dyDescent="0.2">
      <c r="A1663" s="150" t="s">
        <v>721</v>
      </c>
      <c r="B1663" s="151" t="s">
        <v>282</v>
      </c>
      <c r="C1663" s="152" t="s">
        <v>278</v>
      </c>
      <c r="D1663" s="404" t="s">
        <v>720</v>
      </c>
      <c r="E1663" s="416">
        <v>0</v>
      </c>
      <c r="F1663" s="416">
        <v>394</v>
      </c>
      <c r="G1663" s="416">
        <v>133</v>
      </c>
      <c r="H1663" s="416">
        <v>92</v>
      </c>
      <c r="I1663" s="416">
        <v>35</v>
      </c>
      <c r="J1663" s="416">
        <v>11</v>
      </c>
      <c r="K1663" s="416">
        <v>6</v>
      </c>
      <c r="L1663" s="416">
        <v>5</v>
      </c>
      <c r="M1663" s="416">
        <v>1</v>
      </c>
      <c r="N1663" s="416">
        <v>677</v>
      </c>
      <c r="O1663" s="416">
        <v>10</v>
      </c>
      <c r="P1663" s="416">
        <v>0</v>
      </c>
      <c r="Q1663" s="416">
        <v>0</v>
      </c>
      <c r="R1663" s="416">
        <v>0</v>
      </c>
      <c r="S1663" s="416">
        <v>0</v>
      </c>
      <c r="T1663" s="416">
        <v>0</v>
      </c>
      <c r="U1663" s="416">
        <v>0</v>
      </c>
      <c r="V1663" s="416">
        <v>0</v>
      </c>
      <c r="W1663" s="416">
        <v>0</v>
      </c>
      <c r="X1663" s="416">
        <v>0</v>
      </c>
      <c r="Y1663" s="416">
        <v>25</v>
      </c>
      <c r="Z1663" s="416">
        <v>371</v>
      </c>
      <c r="AA1663" s="416">
        <v>171</v>
      </c>
      <c r="AB1663" s="416">
        <v>96</v>
      </c>
      <c r="AC1663" s="416">
        <v>44</v>
      </c>
      <c r="AD1663" s="416">
        <v>19</v>
      </c>
      <c r="AE1663" s="416">
        <v>12</v>
      </c>
      <c r="AF1663" s="416">
        <v>4</v>
      </c>
      <c r="AG1663" s="416">
        <v>0</v>
      </c>
      <c r="AH1663" s="416">
        <v>717</v>
      </c>
      <c r="AI1663" s="416">
        <v>50</v>
      </c>
      <c r="AJ1663" s="416">
        <v>0</v>
      </c>
      <c r="AK1663" s="416">
        <v>0</v>
      </c>
      <c r="AL1663" s="416">
        <v>0</v>
      </c>
      <c r="AM1663" s="416">
        <v>0</v>
      </c>
      <c r="AN1663" s="416">
        <v>0</v>
      </c>
      <c r="AO1663" s="416">
        <v>0</v>
      </c>
      <c r="AP1663" s="416">
        <v>0</v>
      </c>
      <c r="AQ1663" s="416">
        <v>0</v>
      </c>
      <c r="AR1663" s="416">
        <v>0</v>
      </c>
      <c r="AS1663" s="416">
        <v>100</v>
      </c>
      <c r="AT1663" s="416">
        <v>0</v>
      </c>
      <c r="AU1663" s="416">
        <v>0</v>
      </c>
      <c r="AV1663" s="416">
        <v>0</v>
      </c>
      <c r="AW1663" s="416">
        <v>0</v>
      </c>
      <c r="AX1663" s="416">
        <v>0</v>
      </c>
      <c r="AY1663" s="416">
        <v>0</v>
      </c>
      <c r="AZ1663" s="416">
        <v>0</v>
      </c>
      <c r="BA1663" s="416">
        <v>0</v>
      </c>
      <c r="BB1663" s="416">
        <v>0</v>
      </c>
      <c r="BC1663" s="416">
        <v>0</v>
      </c>
      <c r="BD1663" s="416">
        <v>0</v>
      </c>
      <c r="BE1663" s="416">
        <v>0</v>
      </c>
      <c r="BF1663" s="416">
        <v>0</v>
      </c>
      <c r="BG1663" s="416">
        <v>0</v>
      </c>
      <c r="BH1663" s="416">
        <v>0</v>
      </c>
      <c r="BI1663" s="416">
        <v>0</v>
      </c>
      <c r="BJ1663" s="416">
        <v>0</v>
      </c>
      <c r="BK1663" s="416">
        <v>0</v>
      </c>
      <c r="BL1663" s="416">
        <v>0</v>
      </c>
      <c r="BM1663" s="416">
        <v>371</v>
      </c>
      <c r="BN1663" s="416">
        <v>171</v>
      </c>
      <c r="BO1663" s="416">
        <v>96</v>
      </c>
      <c r="BP1663" s="416">
        <v>44</v>
      </c>
      <c r="BQ1663" s="416">
        <v>19</v>
      </c>
      <c r="BR1663" s="416">
        <v>12</v>
      </c>
      <c r="BS1663" s="416">
        <v>4</v>
      </c>
      <c r="BT1663" s="416">
        <v>0</v>
      </c>
      <c r="BU1663" s="416">
        <v>717</v>
      </c>
      <c r="BV1663" s="416">
        <v>765</v>
      </c>
      <c r="BW1663" s="416">
        <v>304</v>
      </c>
      <c r="BX1663" s="416">
        <v>188</v>
      </c>
      <c r="BY1663" s="416">
        <v>79</v>
      </c>
      <c r="BZ1663" s="416">
        <v>30</v>
      </c>
      <c r="CA1663" s="416">
        <v>18</v>
      </c>
      <c r="CB1663" s="416">
        <v>9</v>
      </c>
      <c r="CC1663" s="416">
        <v>1</v>
      </c>
      <c r="CD1663" s="416">
        <v>1394</v>
      </c>
      <c r="CE1663" s="416">
        <v>10</v>
      </c>
      <c r="CF1663" s="416">
        <v>0</v>
      </c>
      <c r="CG1663" s="416">
        <v>0</v>
      </c>
      <c r="CH1663" s="416">
        <v>0</v>
      </c>
      <c r="CI1663" s="416">
        <v>0</v>
      </c>
      <c r="CJ1663" s="416">
        <v>0</v>
      </c>
      <c r="CK1663" s="416">
        <v>0</v>
      </c>
      <c r="CL1663" s="416">
        <v>0</v>
      </c>
      <c r="CM1663" s="416">
        <v>0</v>
      </c>
      <c r="CN1663" s="416">
        <v>0</v>
      </c>
      <c r="CO1663" s="416">
        <v>25</v>
      </c>
      <c r="CP1663" s="416">
        <v>0</v>
      </c>
      <c r="CQ1663" s="416">
        <v>0</v>
      </c>
      <c r="CR1663" s="416">
        <v>0</v>
      </c>
      <c r="CS1663" s="416">
        <v>0</v>
      </c>
      <c r="CT1663" s="416">
        <v>0</v>
      </c>
      <c r="CU1663" s="416">
        <v>0</v>
      </c>
      <c r="CV1663" s="416">
        <v>0</v>
      </c>
      <c r="CW1663" s="416">
        <v>0</v>
      </c>
      <c r="CX1663" s="416">
        <v>0</v>
      </c>
      <c r="CY1663" s="416">
        <v>50</v>
      </c>
      <c r="CZ1663" s="416">
        <v>229</v>
      </c>
      <c r="DA1663" s="416">
        <v>50</v>
      </c>
      <c r="DB1663" s="416">
        <v>31</v>
      </c>
      <c r="DC1663" s="416">
        <v>14</v>
      </c>
      <c r="DD1663" s="416">
        <v>4</v>
      </c>
      <c r="DE1663" s="416">
        <v>10</v>
      </c>
      <c r="DF1663" s="416">
        <v>6</v>
      </c>
      <c r="DG1663" s="416">
        <v>1</v>
      </c>
      <c r="DH1663" s="416">
        <v>345</v>
      </c>
      <c r="DI1663" s="416">
        <v>0</v>
      </c>
      <c r="DJ1663" s="416">
        <v>0</v>
      </c>
      <c r="DK1663" s="416">
        <v>0</v>
      </c>
      <c r="DL1663" s="416">
        <v>0</v>
      </c>
      <c r="DM1663" s="416">
        <v>0</v>
      </c>
      <c r="DN1663" s="416">
        <v>0</v>
      </c>
      <c r="DO1663" s="416">
        <v>0</v>
      </c>
      <c r="DP1663" s="416">
        <v>0</v>
      </c>
      <c r="DQ1663" s="416">
        <v>0</v>
      </c>
      <c r="DR1663" s="416">
        <v>0</v>
      </c>
      <c r="DS1663" s="416">
        <v>229</v>
      </c>
      <c r="DT1663" s="416">
        <v>50</v>
      </c>
      <c r="DU1663" s="416">
        <v>31</v>
      </c>
      <c r="DV1663" s="416">
        <v>14</v>
      </c>
      <c r="DW1663" s="416">
        <v>4</v>
      </c>
      <c r="DX1663" s="416">
        <v>10</v>
      </c>
      <c r="DY1663" s="416">
        <v>6</v>
      </c>
      <c r="DZ1663" s="416">
        <v>1</v>
      </c>
      <c r="EA1663" s="416">
        <v>345</v>
      </c>
      <c r="EB1663" s="416">
        <v>0</v>
      </c>
      <c r="EC1663" s="416">
        <v>400</v>
      </c>
      <c r="ED1663" s="416">
        <v>141</v>
      </c>
      <c r="EE1663" s="416">
        <v>84</v>
      </c>
      <c r="EF1663" s="416">
        <v>28</v>
      </c>
      <c r="EG1663" s="416">
        <v>14</v>
      </c>
      <c r="EH1663" s="416">
        <v>5</v>
      </c>
      <c r="EI1663" s="416">
        <v>6</v>
      </c>
      <c r="EJ1663" s="416">
        <v>1</v>
      </c>
      <c r="EK1663" s="416">
        <v>679</v>
      </c>
      <c r="EL1663" s="416">
        <v>10</v>
      </c>
      <c r="EM1663" s="416">
        <v>0</v>
      </c>
      <c r="EN1663" s="416">
        <v>0</v>
      </c>
      <c r="EO1663" s="416">
        <v>0</v>
      </c>
      <c r="EP1663" s="416">
        <v>0</v>
      </c>
      <c r="EQ1663" s="416">
        <v>0</v>
      </c>
      <c r="ER1663" s="416">
        <v>0</v>
      </c>
      <c r="ES1663" s="416">
        <v>0</v>
      </c>
      <c r="ET1663" s="416">
        <v>0</v>
      </c>
      <c r="EU1663" s="416">
        <v>0</v>
      </c>
      <c r="EV1663" s="416">
        <v>50</v>
      </c>
      <c r="EW1663" s="416">
        <v>1</v>
      </c>
      <c r="EX1663" s="416">
        <v>3</v>
      </c>
      <c r="EY1663" s="416">
        <v>1</v>
      </c>
      <c r="EZ1663" s="416">
        <v>1</v>
      </c>
      <c r="FA1663" s="416">
        <v>0</v>
      </c>
      <c r="FB1663" s="416">
        <v>0</v>
      </c>
      <c r="FC1663" s="416">
        <v>0</v>
      </c>
      <c r="FD1663" s="416">
        <v>0</v>
      </c>
      <c r="FE1663" s="416">
        <v>6</v>
      </c>
      <c r="FF1663" s="416">
        <v>100</v>
      </c>
      <c r="FG1663" s="416">
        <v>0</v>
      </c>
      <c r="FH1663" s="416">
        <v>0</v>
      </c>
      <c r="FI1663" s="416">
        <v>0</v>
      </c>
      <c r="FJ1663" s="416">
        <v>0</v>
      </c>
      <c r="FK1663" s="416">
        <v>0</v>
      </c>
      <c r="FL1663" s="416">
        <v>0</v>
      </c>
      <c r="FM1663" s="416">
        <v>0</v>
      </c>
      <c r="FN1663" s="416">
        <v>0</v>
      </c>
      <c r="FO1663" s="416">
        <v>0</v>
      </c>
      <c r="FP1663" s="416">
        <v>0</v>
      </c>
      <c r="FQ1663" s="416">
        <v>0</v>
      </c>
      <c r="FR1663" s="416">
        <v>0</v>
      </c>
      <c r="FS1663" s="416">
        <v>0</v>
      </c>
      <c r="FT1663" s="416">
        <v>0</v>
      </c>
      <c r="FU1663" s="416">
        <v>0</v>
      </c>
      <c r="FV1663" s="416">
        <v>0</v>
      </c>
      <c r="FW1663" s="416">
        <v>0</v>
      </c>
      <c r="FX1663" s="416">
        <v>0</v>
      </c>
      <c r="FY1663" s="416">
        <v>0</v>
      </c>
      <c r="FZ1663" s="416">
        <v>401</v>
      </c>
      <c r="GA1663" s="416">
        <v>144</v>
      </c>
      <c r="GB1663" s="416">
        <v>85</v>
      </c>
      <c r="GC1663" s="416">
        <v>29</v>
      </c>
      <c r="GD1663" s="416">
        <v>14</v>
      </c>
      <c r="GE1663" s="416">
        <v>5</v>
      </c>
      <c r="GF1663" s="416">
        <v>6</v>
      </c>
      <c r="GG1663" s="416">
        <v>1</v>
      </c>
      <c r="GH1663" s="416">
        <v>685</v>
      </c>
    </row>
    <row r="1664" spans="1:190" x14ac:dyDescent="0.2">
      <c r="A1664" s="150" t="s">
        <v>723</v>
      </c>
      <c r="B1664" s="151" t="s">
        <v>276</v>
      </c>
      <c r="C1664" s="152" t="s">
        <v>286</v>
      </c>
      <c r="D1664" s="404" t="s">
        <v>722</v>
      </c>
      <c r="E1664" s="416">
        <v>0</v>
      </c>
      <c r="F1664" s="416">
        <v>169</v>
      </c>
      <c r="G1664" s="416">
        <v>92</v>
      </c>
      <c r="H1664" s="416">
        <v>91</v>
      </c>
      <c r="I1664" s="416">
        <v>45</v>
      </c>
      <c r="J1664" s="416">
        <v>37</v>
      </c>
      <c r="K1664" s="416">
        <v>21</v>
      </c>
      <c r="L1664" s="416">
        <v>7</v>
      </c>
      <c r="M1664" s="416">
        <v>0</v>
      </c>
      <c r="N1664" s="416">
        <v>462</v>
      </c>
      <c r="O1664" s="416">
        <v>10</v>
      </c>
      <c r="P1664" s="416">
        <v>0</v>
      </c>
      <c r="Q1664" s="416">
        <v>0</v>
      </c>
      <c r="R1664" s="416">
        <v>0</v>
      </c>
      <c r="S1664" s="416">
        <v>0</v>
      </c>
      <c r="T1664" s="416">
        <v>0</v>
      </c>
      <c r="U1664" s="416">
        <v>0</v>
      </c>
      <c r="V1664" s="416">
        <v>0</v>
      </c>
      <c r="W1664" s="416">
        <v>0</v>
      </c>
      <c r="X1664" s="416">
        <v>0</v>
      </c>
      <c r="Y1664" s="416">
        <v>25</v>
      </c>
      <c r="Z1664" s="416">
        <v>0</v>
      </c>
      <c r="AA1664" s="416">
        <v>0</v>
      </c>
      <c r="AB1664" s="416">
        <v>0</v>
      </c>
      <c r="AC1664" s="416">
        <v>0</v>
      </c>
      <c r="AD1664" s="416">
        <v>0</v>
      </c>
      <c r="AE1664" s="416">
        <v>0</v>
      </c>
      <c r="AF1664" s="416">
        <v>0</v>
      </c>
      <c r="AG1664" s="416">
        <v>0</v>
      </c>
      <c r="AH1664" s="416">
        <v>0</v>
      </c>
      <c r="AI1664" s="416">
        <v>50</v>
      </c>
      <c r="AJ1664" s="416">
        <v>0</v>
      </c>
      <c r="AK1664" s="416">
        <v>0</v>
      </c>
      <c r="AL1664" s="416">
        <v>0</v>
      </c>
      <c r="AM1664" s="416">
        <v>0</v>
      </c>
      <c r="AN1664" s="416">
        <v>0</v>
      </c>
      <c r="AO1664" s="416">
        <v>0</v>
      </c>
      <c r="AP1664" s="416">
        <v>0</v>
      </c>
      <c r="AQ1664" s="416">
        <v>0</v>
      </c>
      <c r="AR1664" s="416">
        <v>0</v>
      </c>
      <c r="AS1664" s="416">
        <v>100</v>
      </c>
      <c r="AT1664" s="416">
        <v>336</v>
      </c>
      <c r="AU1664" s="416">
        <v>209</v>
      </c>
      <c r="AV1664" s="416">
        <v>161</v>
      </c>
      <c r="AW1664" s="416">
        <v>85</v>
      </c>
      <c r="AX1664" s="416">
        <v>50</v>
      </c>
      <c r="AY1664" s="416">
        <v>33</v>
      </c>
      <c r="AZ1664" s="416">
        <v>15</v>
      </c>
      <c r="BA1664" s="416">
        <v>0</v>
      </c>
      <c r="BB1664" s="416">
        <v>889</v>
      </c>
      <c r="BC1664" s="416">
        <v>0</v>
      </c>
      <c r="BD1664" s="416">
        <v>0</v>
      </c>
      <c r="BE1664" s="416">
        <v>0</v>
      </c>
      <c r="BF1664" s="416">
        <v>0</v>
      </c>
      <c r="BG1664" s="416">
        <v>0</v>
      </c>
      <c r="BH1664" s="416">
        <v>0</v>
      </c>
      <c r="BI1664" s="416">
        <v>0</v>
      </c>
      <c r="BJ1664" s="416">
        <v>0</v>
      </c>
      <c r="BK1664" s="416">
        <v>0</v>
      </c>
      <c r="BL1664" s="416">
        <v>0</v>
      </c>
      <c r="BM1664" s="416">
        <v>336</v>
      </c>
      <c r="BN1664" s="416">
        <v>209</v>
      </c>
      <c r="BO1664" s="416">
        <v>161</v>
      </c>
      <c r="BP1664" s="416">
        <v>85</v>
      </c>
      <c r="BQ1664" s="416">
        <v>50</v>
      </c>
      <c r="BR1664" s="416">
        <v>33</v>
      </c>
      <c r="BS1664" s="416">
        <v>15</v>
      </c>
      <c r="BT1664" s="416">
        <v>0</v>
      </c>
      <c r="BU1664" s="416">
        <v>889</v>
      </c>
      <c r="BV1664" s="416">
        <v>505</v>
      </c>
      <c r="BW1664" s="416">
        <v>301</v>
      </c>
      <c r="BX1664" s="416">
        <v>252</v>
      </c>
      <c r="BY1664" s="416">
        <v>130</v>
      </c>
      <c r="BZ1664" s="416">
        <v>87</v>
      </c>
      <c r="CA1664" s="416">
        <v>54</v>
      </c>
      <c r="CB1664" s="416">
        <v>22</v>
      </c>
      <c r="CC1664" s="416">
        <v>0</v>
      </c>
      <c r="CD1664" s="416">
        <v>1351</v>
      </c>
      <c r="CE1664" s="416">
        <v>10</v>
      </c>
      <c r="CF1664" s="416">
        <v>0</v>
      </c>
      <c r="CG1664" s="416">
        <v>0</v>
      </c>
      <c r="CH1664" s="416">
        <v>0</v>
      </c>
      <c r="CI1664" s="416">
        <v>0</v>
      </c>
      <c r="CJ1664" s="416">
        <v>0</v>
      </c>
      <c r="CK1664" s="416">
        <v>0</v>
      </c>
      <c r="CL1664" s="416">
        <v>0</v>
      </c>
      <c r="CM1664" s="416">
        <v>0</v>
      </c>
      <c r="CN1664" s="416">
        <v>0</v>
      </c>
      <c r="CO1664" s="416">
        <v>25</v>
      </c>
      <c r="CP1664" s="416">
        <v>0</v>
      </c>
      <c r="CQ1664" s="416">
        <v>0</v>
      </c>
      <c r="CR1664" s="416">
        <v>0</v>
      </c>
      <c r="CS1664" s="416">
        <v>0</v>
      </c>
      <c r="CT1664" s="416">
        <v>0</v>
      </c>
      <c r="CU1664" s="416">
        <v>0</v>
      </c>
      <c r="CV1664" s="416">
        <v>0</v>
      </c>
      <c r="CW1664" s="416">
        <v>0</v>
      </c>
      <c r="CX1664" s="416">
        <v>0</v>
      </c>
      <c r="CY1664" s="416">
        <v>50</v>
      </c>
      <c r="CZ1664" s="416">
        <v>70</v>
      </c>
      <c r="DA1664" s="416">
        <v>36</v>
      </c>
      <c r="DB1664" s="416">
        <v>15</v>
      </c>
      <c r="DC1664" s="416">
        <v>17</v>
      </c>
      <c r="DD1664" s="416">
        <v>10</v>
      </c>
      <c r="DE1664" s="416">
        <v>9</v>
      </c>
      <c r="DF1664" s="416">
        <v>4</v>
      </c>
      <c r="DG1664" s="416">
        <v>0</v>
      </c>
      <c r="DH1664" s="416">
        <v>161</v>
      </c>
      <c r="DI1664" s="416">
        <v>0</v>
      </c>
      <c r="DJ1664" s="416">
        <v>0</v>
      </c>
      <c r="DK1664" s="416">
        <v>0</v>
      </c>
      <c r="DL1664" s="416">
        <v>0</v>
      </c>
      <c r="DM1664" s="416">
        <v>0</v>
      </c>
      <c r="DN1664" s="416">
        <v>0</v>
      </c>
      <c r="DO1664" s="416">
        <v>0</v>
      </c>
      <c r="DP1664" s="416">
        <v>0</v>
      </c>
      <c r="DQ1664" s="416">
        <v>0</v>
      </c>
      <c r="DR1664" s="416">
        <v>0</v>
      </c>
      <c r="DS1664" s="416">
        <v>70</v>
      </c>
      <c r="DT1664" s="416">
        <v>36</v>
      </c>
      <c r="DU1664" s="416">
        <v>15</v>
      </c>
      <c r="DV1664" s="416">
        <v>17</v>
      </c>
      <c r="DW1664" s="416">
        <v>10</v>
      </c>
      <c r="DX1664" s="416">
        <v>9</v>
      </c>
      <c r="DY1664" s="416">
        <v>4</v>
      </c>
      <c r="DZ1664" s="416">
        <v>0</v>
      </c>
      <c r="EA1664" s="416">
        <v>161</v>
      </c>
      <c r="EB1664" s="416">
        <v>0</v>
      </c>
      <c r="EC1664" s="416">
        <v>76</v>
      </c>
      <c r="ED1664" s="416">
        <v>43</v>
      </c>
      <c r="EE1664" s="416">
        <v>49</v>
      </c>
      <c r="EF1664" s="416">
        <v>36</v>
      </c>
      <c r="EG1664" s="416">
        <v>25</v>
      </c>
      <c r="EH1664" s="416">
        <v>18</v>
      </c>
      <c r="EI1664" s="416">
        <v>9</v>
      </c>
      <c r="EJ1664" s="416">
        <v>0</v>
      </c>
      <c r="EK1664" s="416">
        <v>256</v>
      </c>
      <c r="EL1664" s="416">
        <v>10</v>
      </c>
      <c r="EM1664" s="416">
        <v>0</v>
      </c>
      <c r="EN1664" s="416">
        <v>0</v>
      </c>
      <c r="EO1664" s="416">
        <v>0</v>
      </c>
      <c r="EP1664" s="416">
        <v>0</v>
      </c>
      <c r="EQ1664" s="416">
        <v>0</v>
      </c>
      <c r="ER1664" s="416">
        <v>0</v>
      </c>
      <c r="ES1664" s="416">
        <v>0</v>
      </c>
      <c r="ET1664" s="416">
        <v>0</v>
      </c>
      <c r="EU1664" s="416">
        <v>0</v>
      </c>
      <c r="EV1664" s="416">
        <v>50</v>
      </c>
      <c r="EW1664" s="416">
        <v>0</v>
      </c>
      <c r="EX1664" s="416">
        <v>1</v>
      </c>
      <c r="EY1664" s="416">
        <v>1</v>
      </c>
      <c r="EZ1664" s="416">
        <v>0</v>
      </c>
      <c r="FA1664" s="416">
        <v>0</v>
      </c>
      <c r="FB1664" s="416">
        <v>0</v>
      </c>
      <c r="FC1664" s="416">
        <v>0</v>
      </c>
      <c r="FD1664" s="416">
        <v>0</v>
      </c>
      <c r="FE1664" s="416">
        <v>2</v>
      </c>
      <c r="FF1664" s="416">
        <v>100</v>
      </c>
      <c r="FG1664" s="416">
        <v>0</v>
      </c>
      <c r="FH1664" s="416">
        <v>0</v>
      </c>
      <c r="FI1664" s="416">
        <v>0</v>
      </c>
      <c r="FJ1664" s="416">
        <v>0</v>
      </c>
      <c r="FK1664" s="416">
        <v>0</v>
      </c>
      <c r="FL1664" s="416">
        <v>0</v>
      </c>
      <c r="FM1664" s="416">
        <v>0</v>
      </c>
      <c r="FN1664" s="416">
        <v>0</v>
      </c>
      <c r="FO1664" s="416">
        <v>0</v>
      </c>
      <c r="FP1664" s="416">
        <v>0</v>
      </c>
      <c r="FQ1664" s="416">
        <v>0</v>
      </c>
      <c r="FR1664" s="416">
        <v>0</v>
      </c>
      <c r="FS1664" s="416">
        <v>0</v>
      </c>
      <c r="FT1664" s="416">
        <v>0</v>
      </c>
      <c r="FU1664" s="416">
        <v>0</v>
      </c>
      <c r="FV1664" s="416">
        <v>0</v>
      </c>
      <c r="FW1664" s="416">
        <v>0</v>
      </c>
      <c r="FX1664" s="416">
        <v>0</v>
      </c>
      <c r="FY1664" s="416">
        <v>0</v>
      </c>
      <c r="FZ1664" s="416">
        <v>76</v>
      </c>
      <c r="GA1664" s="416">
        <v>44</v>
      </c>
      <c r="GB1664" s="416">
        <v>50</v>
      </c>
      <c r="GC1664" s="416">
        <v>36</v>
      </c>
      <c r="GD1664" s="416">
        <v>25</v>
      </c>
      <c r="GE1664" s="416">
        <v>18</v>
      </c>
      <c r="GF1664" s="416">
        <v>9</v>
      </c>
      <c r="GG1664" s="416">
        <v>0</v>
      </c>
      <c r="GH1664" s="416">
        <v>258</v>
      </c>
    </row>
    <row r="1665" spans="1:190" x14ac:dyDescent="0.2">
      <c r="A1665" s="150" t="s">
        <v>725</v>
      </c>
      <c r="B1665" s="151" t="s">
        <v>276</v>
      </c>
      <c r="C1665" s="152" t="s">
        <v>286</v>
      </c>
      <c r="D1665" s="404" t="s">
        <v>724</v>
      </c>
      <c r="E1665" s="416">
        <v>0</v>
      </c>
      <c r="F1665" s="416">
        <v>274</v>
      </c>
      <c r="G1665" s="416">
        <v>143</v>
      </c>
      <c r="H1665" s="416">
        <v>122</v>
      </c>
      <c r="I1665" s="416">
        <v>74</v>
      </c>
      <c r="J1665" s="416">
        <v>26</v>
      </c>
      <c r="K1665" s="416">
        <v>16</v>
      </c>
      <c r="L1665" s="416">
        <v>6</v>
      </c>
      <c r="M1665" s="416">
        <v>0</v>
      </c>
      <c r="N1665" s="416">
        <v>661</v>
      </c>
      <c r="O1665" s="416">
        <v>10</v>
      </c>
      <c r="P1665" s="416">
        <v>0</v>
      </c>
      <c r="Q1665" s="416">
        <v>0</v>
      </c>
      <c r="R1665" s="416">
        <v>0</v>
      </c>
      <c r="S1665" s="416">
        <v>0</v>
      </c>
      <c r="T1665" s="416">
        <v>0</v>
      </c>
      <c r="U1665" s="416">
        <v>0</v>
      </c>
      <c r="V1665" s="416">
        <v>0</v>
      </c>
      <c r="W1665" s="416">
        <v>0</v>
      </c>
      <c r="X1665" s="416">
        <v>0</v>
      </c>
      <c r="Y1665" s="416">
        <v>25</v>
      </c>
      <c r="Z1665" s="416">
        <v>0</v>
      </c>
      <c r="AA1665" s="416">
        <v>0</v>
      </c>
      <c r="AB1665" s="416">
        <v>0</v>
      </c>
      <c r="AC1665" s="416">
        <v>0</v>
      </c>
      <c r="AD1665" s="416">
        <v>0</v>
      </c>
      <c r="AE1665" s="416">
        <v>0</v>
      </c>
      <c r="AF1665" s="416">
        <v>0</v>
      </c>
      <c r="AG1665" s="416">
        <v>0</v>
      </c>
      <c r="AH1665" s="416">
        <v>0</v>
      </c>
      <c r="AI1665" s="416">
        <v>50</v>
      </c>
      <c r="AJ1665" s="416">
        <v>36</v>
      </c>
      <c r="AK1665" s="416">
        <v>25</v>
      </c>
      <c r="AL1665" s="416">
        <v>23</v>
      </c>
      <c r="AM1665" s="416">
        <v>11</v>
      </c>
      <c r="AN1665" s="416">
        <v>7</v>
      </c>
      <c r="AO1665" s="416">
        <v>3</v>
      </c>
      <c r="AP1665" s="416">
        <v>3</v>
      </c>
      <c r="AQ1665" s="416">
        <v>0</v>
      </c>
      <c r="AR1665" s="416">
        <v>108</v>
      </c>
      <c r="AS1665" s="416">
        <v>100</v>
      </c>
      <c r="AT1665" s="416">
        <v>64</v>
      </c>
      <c r="AU1665" s="416">
        <v>40</v>
      </c>
      <c r="AV1665" s="416">
        <v>26</v>
      </c>
      <c r="AW1665" s="416">
        <v>11</v>
      </c>
      <c r="AX1665" s="416">
        <v>10</v>
      </c>
      <c r="AY1665" s="416">
        <v>2</v>
      </c>
      <c r="AZ1665" s="416">
        <v>2</v>
      </c>
      <c r="BA1665" s="416">
        <v>0</v>
      </c>
      <c r="BB1665" s="416">
        <v>155</v>
      </c>
      <c r="BC1665" s="416">
        <v>0</v>
      </c>
      <c r="BD1665" s="416">
        <v>0</v>
      </c>
      <c r="BE1665" s="416">
        <v>0</v>
      </c>
      <c r="BF1665" s="416">
        <v>0</v>
      </c>
      <c r="BG1665" s="416">
        <v>0</v>
      </c>
      <c r="BH1665" s="416">
        <v>0</v>
      </c>
      <c r="BI1665" s="416">
        <v>0</v>
      </c>
      <c r="BJ1665" s="416">
        <v>0</v>
      </c>
      <c r="BK1665" s="416">
        <v>0</v>
      </c>
      <c r="BL1665" s="416">
        <v>0</v>
      </c>
      <c r="BM1665" s="416">
        <v>100</v>
      </c>
      <c r="BN1665" s="416">
        <v>65</v>
      </c>
      <c r="BO1665" s="416">
        <v>49</v>
      </c>
      <c r="BP1665" s="416">
        <v>22</v>
      </c>
      <c r="BQ1665" s="416">
        <v>17</v>
      </c>
      <c r="BR1665" s="416">
        <v>5</v>
      </c>
      <c r="BS1665" s="416">
        <v>5</v>
      </c>
      <c r="BT1665" s="416">
        <v>0</v>
      </c>
      <c r="BU1665" s="416">
        <v>263</v>
      </c>
      <c r="BV1665" s="416">
        <v>374</v>
      </c>
      <c r="BW1665" s="416">
        <v>208</v>
      </c>
      <c r="BX1665" s="416">
        <v>171</v>
      </c>
      <c r="BY1665" s="416">
        <v>96</v>
      </c>
      <c r="BZ1665" s="416">
        <v>43</v>
      </c>
      <c r="CA1665" s="416">
        <v>21</v>
      </c>
      <c r="CB1665" s="416">
        <v>11</v>
      </c>
      <c r="CC1665" s="416">
        <v>0</v>
      </c>
      <c r="CD1665" s="416">
        <v>924</v>
      </c>
      <c r="CE1665" s="416">
        <v>10</v>
      </c>
      <c r="CF1665" s="416">
        <v>0</v>
      </c>
      <c r="CG1665" s="416">
        <v>0</v>
      </c>
      <c r="CH1665" s="416">
        <v>0</v>
      </c>
      <c r="CI1665" s="416">
        <v>0</v>
      </c>
      <c r="CJ1665" s="416">
        <v>0</v>
      </c>
      <c r="CK1665" s="416">
        <v>0</v>
      </c>
      <c r="CL1665" s="416">
        <v>0</v>
      </c>
      <c r="CM1665" s="416">
        <v>0</v>
      </c>
      <c r="CN1665" s="416">
        <v>0</v>
      </c>
      <c r="CO1665" s="416">
        <v>25</v>
      </c>
      <c r="CP1665" s="416">
        <v>0</v>
      </c>
      <c r="CQ1665" s="416">
        <v>0</v>
      </c>
      <c r="CR1665" s="416">
        <v>0</v>
      </c>
      <c r="CS1665" s="416">
        <v>0</v>
      </c>
      <c r="CT1665" s="416">
        <v>0</v>
      </c>
      <c r="CU1665" s="416">
        <v>0</v>
      </c>
      <c r="CV1665" s="416">
        <v>0</v>
      </c>
      <c r="CW1665" s="416">
        <v>0</v>
      </c>
      <c r="CX1665" s="416">
        <v>0</v>
      </c>
      <c r="CY1665" s="416">
        <v>50</v>
      </c>
      <c r="CZ1665" s="416">
        <v>109</v>
      </c>
      <c r="DA1665" s="416">
        <v>54</v>
      </c>
      <c r="DB1665" s="416">
        <v>45</v>
      </c>
      <c r="DC1665" s="416">
        <v>24</v>
      </c>
      <c r="DD1665" s="416">
        <v>10</v>
      </c>
      <c r="DE1665" s="416">
        <v>7</v>
      </c>
      <c r="DF1665" s="416">
        <v>6</v>
      </c>
      <c r="DG1665" s="416">
        <v>1</v>
      </c>
      <c r="DH1665" s="416">
        <v>256</v>
      </c>
      <c r="DI1665" s="416">
        <v>0</v>
      </c>
      <c r="DJ1665" s="416">
        <v>0</v>
      </c>
      <c r="DK1665" s="416">
        <v>0</v>
      </c>
      <c r="DL1665" s="416">
        <v>0</v>
      </c>
      <c r="DM1665" s="416">
        <v>0</v>
      </c>
      <c r="DN1665" s="416">
        <v>0</v>
      </c>
      <c r="DO1665" s="416">
        <v>0</v>
      </c>
      <c r="DP1665" s="416">
        <v>0</v>
      </c>
      <c r="DQ1665" s="416">
        <v>0</v>
      </c>
      <c r="DR1665" s="416">
        <v>0</v>
      </c>
      <c r="DS1665" s="416">
        <v>109</v>
      </c>
      <c r="DT1665" s="416">
        <v>54</v>
      </c>
      <c r="DU1665" s="416">
        <v>45</v>
      </c>
      <c r="DV1665" s="416">
        <v>24</v>
      </c>
      <c r="DW1665" s="416">
        <v>10</v>
      </c>
      <c r="DX1665" s="416">
        <v>7</v>
      </c>
      <c r="DY1665" s="416">
        <v>6</v>
      </c>
      <c r="DZ1665" s="416">
        <v>1</v>
      </c>
      <c r="EA1665" s="416">
        <v>256</v>
      </c>
      <c r="EB1665" s="416">
        <v>0</v>
      </c>
      <c r="EC1665" s="416">
        <v>37</v>
      </c>
      <c r="ED1665" s="416">
        <v>31</v>
      </c>
      <c r="EE1665" s="416">
        <v>33</v>
      </c>
      <c r="EF1665" s="416">
        <v>23</v>
      </c>
      <c r="EG1665" s="416">
        <v>23</v>
      </c>
      <c r="EH1665" s="416">
        <v>16</v>
      </c>
      <c r="EI1665" s="416">
        <v>8</v>
      </c>
      <c r="EJ1665" s="416">
        <v>0</v>
      </c>
      <c r="EK1665" s="416">
        <v>171</v>
      </c>
      <c r="EL1665" s="416">
        <v>10</v>
      </c>
      <c r="EM1665" s="416">
        <v>0</v>
      </c>
      <c r="EN1665" s="416">
        <v>0</v>
      </c>
      <c r="EO1665" s="416">
        <v>0</v>
      </c>
      <c r="EP1665" s="416">
        <v>0</v>
      </c>
      <c r="EQ1665" s="416">
        <v>0</v>
      </c>
      <c r="ER1665" s="416">
        <v>0</v>
      </c>
      <c r="ES1665" s="416">
        <v>0</v>
      </c>
      <c r="ET1665" s="416">
        <v>0</v>
      </c>
      <c r="EU1665" s="416">
        <v>0</v>
      </c>
      <c r="EV1665" s="416">
        <v>50</v>
      </c>
      <c r="EW1665" s="416">
        <v>3</v>
      </c>
      <c r="EX1665" s="416">
        <v>0</v>
      </c>
      <c r="EY1665" s="416">
        <v>3</v>
      </c>
      <c r="EZ1665" s="416">
        <v>0</v>
      </c>
      <c r="FA1665" s="416">
        <v>0</v>
      </c>
      <c r="FB1665" s="416">
        <v>0</v>
      </c>
      <c r="FC1665" s="416">
        <v>0</v>
      </c>
      <c r="FD1665" s="416">
        <v>0</v>
      </c>
      <c r="FE1665" s="416">
        <v>6</v>
      </c>
      <c r="FF1665" s="416">
        <v>100</v>
      </c>
      <c r="FG1665" s="416">
        <v>0</v>
      </c>
      <c r="FH1665" s="416">
        <v>0</v>
      </c>
      <c r="FI1665" s="416">
        <v>0</v>
      </c>
      <c r="FJ1665" s="416">
        <v>0</v>
      </c>
      <c r="FK1665" s="416">
        <v>0</v>
      </c>
      <c r="FL1665" s="416">
        <v>0</v>
      </c>
      <c r="FM1665" s="416">
        <v>0</v>
      </c>
      <c r="FN1665" s="416">
        <v>0</v>
      </c>
      <c r="FO1665" s="416">
        <v>0</v>
      </c>
      <c r="FP1665" s="416">
        <v>0</v>
      </c>
      <c r="FQ1665" s="416">
        <v>0</v>
      </c>
      <c r="FR1665" s="416">
        <v>0</v>
      </c>
      <c r="FS1665" s="416">
        <v>0</v>
      </c>
      <c r="FT1665" s="416">
        <v>0</v>
      </c>
      <c r="FU1665" s="416">
        <v>0</v>
      </c>
      <c r="FV1665" s="416">
        <v>0</v>
      </c>
      <c r="FW1665" s="416">
        <v>0</v>
      </c>
      <c r="FX1665" s="416">
        <v>0</v>
      </c>
      <c r="FY1665" s="416">
        <v>0</v>
      </c>
      <c r="FZ1665" s="416">
        <v>40</v>
      </c>
      <c r="GA1665" s="416">
        <v>31</v>
      </c>
      <c r="GB1665" s="416">
        <v>36</v>
      </c>
      <c r="GC1665" s="416">
        <v>23</v>
      </c>
      <c r="GD1665" s="416">
        <v>23</v>
      </c>
      <c r="GE1665" s="416">
        <v>16</v>
      </c>
      <c r="GF1665" s="416">
        <v>8</v>
      </c>
      <c r="GG1665" s="416">
        <v>0</v>
      </c>
      <c r="GH1665" s="416">
        <v>177</v>
      </c>
    </row>
    <row r="1666" spans="1:190" x14ac:dyDescent="0.2">
      <c r="A1666" s="150" t="s">
        <v>727</v>
      </c>
      <c r="B1666" s="151" t="s">
        <v>276</v>
      </c>
      <c r="C1666" s="152" t="s">
        <v>69</v>
      </c>
      <c r="D1666" s="404" t="s">
        <v>726</v>
      </c>
      <c r="E1666" s="416">
        <v>0</v>
      </c>
      <c r="F1666" s="416">
        <v>17</v>
      </c>
      <c r="G1666" s="416">
        <v>44</v>
      </c>
      <c r="H1666" s="416">
        <v>36</v>
      </c>
      <c r="I1666" s="416">
        <v>7</v>
      </c>
      <c r="J1666" s="416">
        <v>5</v>
      </c>
      <c r="K1666" s="416">
        <v>2</v>
      </c>
      <c r="L1666" s="416">
        <v>1</v>
      </c>
      <c r="M1666" s="416">
        <v>0</v>
      </c>
      <c r="N1666" s="416">
        <v>112</v>
      </c>
      <c r="O1666" s="416">
        <v>10</v>
      </c>
      <c r="P1666" s="416">
        <v>18</v>
      </c>
      <c r="Q1666" s="416">
        <v>62</v>
      </c>
      <c r="R1666" s="416">
        <v>72</v>
      </c>
      <c r="S1666" s="416">
        <v>14</v>
      </c>
      <c r="T1666" s="416">
        <v>12</v>
      </c>
      <c r="U1666" s="416">
        <v>2</v>
      </c>
      <c r="V1666" s="416">
        <v>1</v>
      </c>
      <c r="W1666" s="416">
        <v>0</v>
      </c>
      <c r="X1666" s="416">
        <v>181</v>
      </c>
      <c r="Y1666" s="416">
        <v>25</v>
      </c>
      <c r="Z1666" s="416">
        <v>0</v>
      </c>
      <c r="AA1666" s="416">
        <v>0</v>
      </c>
      <c r="AB1666" s="416">
        <v>0</v>
      </c>
      <c r="AC1666" s="416">
        <v>0</v>
      </c>
      <c r="AD1666" s="416">
        <v>0</v>
      </c>
      <c r="AE1666" s="416">
        <v>0</v>
      </c>
      <c r="AF1666" s="416">
        <v>0</v>
      </c>
      <c r="AG1666" s="416">
        <v>0</v>
      </c>
      <c r="AH1666" s="416">
        <v>0</v>
      </c>
      <c r="AI1666" s="416">
        <v>50</v>
      </c>
      <c r="AJ1666" s="416">
        <v>0</v>
      </c>
      <c r="AK1666" s="416">
        <v>0</v>
      </c>
      <c r="AL1666" s="416">
        <v>0</v>
      </c>
      <c r="AM1666" s="416">
        <v>0</v>
      </c>
      <c r="AN1666" s="416">
        <v>0</v>
      </c>
      <c r="AO1666" s="416">
        <v>0</v>
      </c>
      <c r="AP1666" s="416">
        <v>0</v>
      </c>
      <c r="AQ1666" s="416">
        <v>0</v>
      </c>
      <c r="AR1666" s="416">
        <v>0</v>
      </c>
      <c r="AS1666" s="416">
        <v>100</v>
      </c>
      <c r="AT1666" s="416">
        <v>0</v>
      </c>
      <c r="AU1666" s="416">
        <v>0</v>
      </c>
      <c r="AV1666" s="416">
        <v>0</v>
      </c>
      <c r="AW1666" s="416">
        <v>0</v>
      </c>
      <c r="AX1666" s="416">
        <v>0</v>
      </c>
      <c r="AY1666" s="416">
        <v>0</v>
      </c>
      <c r="AZ1666" s="416">
        <v>0</v>
      </c>
      <c r="BA1666" s="416">
        <v>0</v>
      </c>
      <c r="BB1666" s="416">
        <v>0</v>
      </c>
      <c r="BC1666" s="416">
        <v>0</v>
      </c>
      <c r="BD1666" s="416">
        <v>0</v>
      </c>
      <c r="BE1666" s="416">
        <v>0</v>
      </c>
      <c r="BF1666" s="416">
        <v>0</v>
      </c>
      <c r="BG1666" s="416">
        <v>0</v>
      </c>
      <c r="BH1666" s="416">
        <v>0</v>
      </c>
      <c r="BI1666" s="416">
        <v>0</v>
      </c>
      <c r="BJ1666" s="416">
        <v>0</v>
      </c>
      <c r="BK1666" s="416">
        <v>0</v>
      </c>
      <c r="BL1666" s="416">
        <v>0</v>
      </c>
      <c r="BM1666" s="416">
        <v>18</v>
      </c>
      <c r="BN1666" s="416">
        <v>62</v>
      </c>
      <c r="BO1666" s="416">
        <v>72</v>
      </c>
      <c r="BP1666" s="416">
        <v>14</v>
      </c>
      <c r="BQ1666" s="416">
        <v>12</v>
      </c>
      <c r="BR1666" s="416">
        <v>2</v>
      </c>
      <c r="BS1666" s="416">
        <v>1</v>
      </c>
      <c r="BT1666" s="416">
        <v>0</v>
      </c>
      <c r="BU1666" s="416">
        <v>181</v>
      </c>
      <c r="BV1666" s="416">
        <v>35</v>
      </c>
      <c r="BW1666" s="416">
        <v>106</v>
      </c>
      <c r="BX1666" s="416">
        <v>108</v>
      </c>
      <c r="BY1666" s="416">
        <v>21</v>
      </c>
      <c r="BZ1666" s="416">
        <v>17</v>
      </c>
      <c r="CA1666" s="416">
        <v>4</v>
      </c>
      <c r="CB1666" s="416">
        <v>2</v>
      </c>
      <c r="CC1666" s="416">
        <v>0</v>
      </c>
      <c r="CD1666" s="416">
        <v>293</v>
      </c>
      <c r="CE1666" s="416">
        <v>10</v>
      </c>
      <c r="CF1666" s="416">
        <v>0</v>
      </c>
      <c r="CG1666" s="416">
        <v>0</v>
      </c>
      <c r="CH1666" s="416">
        <v>0</v>
      </c>
      <c r="CI1666" s="416">
        <v>0</v>
      </c>
      <c r="CJ1666" s="416">
        <v>0</v>
      </c>
      <c r="CK1666" s="416">
        <v>0</v>
      </c>
      <c r="CL1666" s="416">
        <v>0</v>
      </c>
      <c r="CM1666" s="416">
        <v>0</v>
      </c>
      <c r="CN1666" s="416">
        <v>0</v>
      </c>
      <c r="CO1666" s="416">
        <v>25</v>
      </c>
      <c r="CP1666" s="416">
        <v>0</v>
      </c>
      <c r="CQ1666" s="416">
        <v>0</v>
      </c>
      <c r="CR1666" s="416">
        <v>0</v>
      </c>
      <c r="CS1666" s="416">
        <v>0</v>
      </c>
      <c r="CT1666" s="416">
        <v>0</v>
      </c>
      <c r="CU1666" s="416">
        <v>0</v>
      </c>
      <c r="CV1666" s="416">
        <v>0</v>
      </c>
      <c r="CW1666" s="416">
        <v>0</v>
      </c>
      <c r="CX1666" s="416">
        <v>0</v>
      </c>
      <c r="CY1666" s="416">
        <v>50</v>
      </c>
      <c r="CZ1666" s="416">
        <v>0</v>
      </c>
      <c r="DA1666" s="416">
        <v>0</v>
      </c>
      <c r="DB1666" s="416">
        <v>0</v>
      </c>
      <c r="DC1666" s="416">
        <v>0</v>
      </c>
      <c r="DD1666" s="416">
        <v>0</v>
      </c>
      <c r="DE1666" s="416">
        <v>0</v>
      </c>
      <c r="DF1666" s="416">
        <v>0</v>
      </c>
      <c r="DG1666" s="416">
        <v>0</v>
      </c>
      <c r="DH1666" s="416">
        <v>0</v>
      </c>
      <c r="DI1666" s="416">
        <v>0</v>
      </c>
      <c r="DJ1666" s="416">
        <v>0</v>
      </c>
      <c r="DK1666" s="416">
        <v>0</v>
      </c>
      <c r="DL1666" s="416">
        <v>0</v>
      </c>
      <c r="DM1666" s="416">
        <v>0</v>
      </c>
      <c r="DN1666" s="416">
        <v>0</v>
      </c>
      <c r="DO1666" s="416">
        <v>0</v>
      </c>
      <c r="DP1666" s="416">
        <v>0</v>
      </c>
      <c r="DQ1666" s="416">
        <v>0</v>
      </c>
      <c r="DR1666" s="416">
        <v>0</v>
      </c>
      <c r="DS1666" s="416">
        <v>0</v>
      </c>
      <c r="DT1666" s="416">
        <v>0</v>
      </c>
      <c r="DU1666" s="416">
        <v>0</v>
      </c>
      <c r="DV1666" s="416">
        <v>0</v>
      </c>
      <c r="DW1666" s="416">
        <v>0</v>
      </c>
      <c r="DX1666" s="416">
        <v>0</v>
      </c>
      <c r="DY1666" s="416">
        <v>0</v>
      </c>
      <c r="DZ1666" s="416">
        <v>0</v>
      </c>
      <c r="EA1666" s="416">
        <v>0</v>
      </c>
      <c r="EB1666" s="416">
        <v>0</v>
      </c>
      <c r="EC1666" s="416">
        <v>2</v>
      </c>
      <c r="ED1666" s="416">
        <v>24</v>
      </c>
      <c r="EE1666" s="416">
        <v>38</v>
      </c>
      <c r="EF1666" s="416">
        <v>3</v>
      </c>
      <c r="EG1666" s="416">
        <v>3</v>
      </c>
      <c r="EH1666" s="416">
        <v>3</v>
      </c>
      <c r="EI1666" s="416">
        <v>1</v>
      </c>
      <c r="EJ1666" s="416">
        <v>0</v>
      </c>
      <c r="EK1666" s="416">
        <v>74</v>
      </c>
      <c r="EL1666" s="416">
        <v>10</v>
      </c>
      <c r="EM1666" s="416">
        <v>0</v>
      </c>
      <c r="EN1666" s="416">
        <v>0</v>
      </c>
      <c r="EO1666" s="416">
        <v>0</v>
      </c>
      <c r="EP1666" s="416">
        <v>0</v>
      </c>
      <c r="EQ1666" s="416">
        <v>0</v>
      </c>
      <c r="ER1666" s="416">
        <v>0</v>
      </c>
      <c r="ES1666" s="416">
        <v>0</v>
      </c>
      <c r="ET1666" s="416">
        <v>0</v>
      </c>
      <c r="EU1666" s="416">
        <v>0</v>
      </c>
      <c r="EV1666" s="416">
        <v>50</v>
      </c>
      <c r="EW1666" s="416">
        <v>1</v>
      </c>
      <c r="EX1666" s="416">
        <v>0</v>
      </c>
      <c r="EY1666" s="416">
        <v>0</v>
      </c>
      <c r="EZ1666" s="416">
        <v>0</v>
      </c>
      <c r="FA1666" s="416">
        <v>0</v>
      </c>
      <c r="FB1666" s="416">
        <v>0</v>
      </c>
      <c r="FC1666" s="416">
        <v>0</v>
      </c>
      <c r="FD1666" s="416">
        <v>0</v>
      </c>
      <c r="FE1666" s="416">
        <v>1</v>
      </c>
      <c r="FF1666" s="416">
        <v>100</v>
      </c>
      <c r="FG1666" s="416">
        <v>0</v>
      </c>
      <c r="FH1666" s="416">
        <v>0</v>
      </c>
      <c r="FI1666" s="416">
        <v>0</v>
      </c>
      <c r="FJ1666" s="416">
        <v>0</v>
      </c>
      <c r="FK1666" s="416">
        <v>0</v>
      </c>
      <c r="FL1666" s="416">
        <v>0</v>
      </c>
      <c r="FM1666" s="416">
        <v>0</v>
      </c>
      <c r="FN1666" s="416">
        <v>0</v>
      </c>
      <c r="FO1666" s="416">
        <v>0</v>
      </c>
      <c r="FP1666" s="416">
        <v>0</v>
      </c>
      <c r="FQ1666" s="416">
        <v>0</v>
      </c>
      <c r="FR1666" s="416">
        <v>0</v>
      </c>
      <c r="FS1666" s="416">
        <v>0</v>
      </c>
      <c r="FT1666" s="416">
        <v>0</v>
      </c>
      <c r="FU1666" s="416">
        <v>0</v>
      </c>
      <c r="FV1666" s="416">
        <v>0</v>
      </c>
      <c r="FW1666" s="416">
        <v>0</v>
      </c>
      <c r="FX1666" s="416">
        <v>0</v>
      </c>
      <c r="FY1666" s="416">
        <v>0</v>
      </c>
      <c r="FZ1666" s="416">
        <v>3</v>
      </c>
      <c r="GA1666" s="416">
        <v>24</v>
      </c>
      <c r="GB1666" s="416">
        <v>38</v>
      </c>
      <c r="GC1666" s="416">
        <v>3</v>
      </c>
      <c r="GD1666" s="416">
        <v>3</v>
      </c>
      <c r="GE1666" s="416">
        <v>3</v>
      </c>
      <c r="GF1666" s="416">
        <v>1</v>
      </c>
      <c r="GG1666" s="416">
        <v>0</v>
      </c>
      <c r="GH1666" s="416">
        <v>75</v>
      </c>
    </row>
    <row r="1667" spans="1:190" x14ac:dyDescent="0.2">
      <c r="A1667" s="150" t="s">
        <v>729</v>
      </c>
      <c r="B1667" s="151" t="s">
        <v>282</v>
      </c>
      <c r="C1667" s="152" t="s">
        <v>278</v>
      </c>
      <c r="D1667" s="404" t="s">
        <v>728</v>
      </c>
      <c r="E1667" s="416">
        <v>0</v>
      </c>
      <c r="F1667" s="416">
        <v>0</v>
      </c>
      <c r="G1667" s="416">
        <v>0</v>
      </c>
      <c r="H1667" s="416">
        <v>0</v>
      </c>
      <c r="I1667" s="416">
        <v>0</v>
      </c>
      <c r="J1667" s="416">
        <v>0</v>
      </c>
      <c r="K1667" s="416">
        <v>0</v>
      </c>
      <c r="L1667" s="416">
        <v>0</v>
      </c>
      <c r="M1667" s="416">
        <v>0</v>
      </c>
      <c r="N1667" s="416">
        <v>0</v>
      </c>
      <c r="O1667" s="416">
        <v>10</v>
      </c>
      <c r="P1667" s="416">
        <v>0</v>
      </c>
      <c r="Q1667" s="416">
        <v>0</v>
      </c>
      <c r="R1667" s="416">
        <v>0</v>
      </c>
      <c r="S1667" s="416">
        <v>0</v>
      </c>
      <c r="T1667" s="416">
        <v>0</v>
      </c>
      <c r="U1667" s="416">
        <v>0</v>
      </c>
      <c r="V1667" s="416">
        <v>0</v>
      </c>
      <c r="W1667" s="416">
        <v>0</v>
      </c>
      <c r="X1667" s="416">
        <v>0</v>
      </c>
      <c r="Y1667" s="416">
        <v>25</v>
      </c>
      <c r="Z1667" s="416">
        <v>244</v>
      </c>
      <c r="AA1667" s="416">
        <v>191</v>
      </c>
      <c r="AB1667" s="416">
        <v>125</v>
      </c>
      <c r="AC1667" s="416">
        <v>64</v>
      </c>
      <c r="AD1667" s="416">
        <v>48</v>
      </c>
      <c r="AE1667" s="416">
        <v>25</v>
      </c>
      <c r="AF1667" s="416">
        <v>20</v>
      </c>
      <c r="AG1667" s="416">
        <v>2</v>
      </c>
      <c r="AH1667" s="416">
        <v>719</v>
      </c>
      <c r="AI1667" s="416">
        <v>50</v>
      </c>
      <c r="AJ1667" s="416">
        <v>0</v>
      </c>
      <c r="AK1667" s="416">
        <v>0</v>
      </c>
      <c r="AL1667" s="416">
        <v>0</v>
      </c>
      <c r="AM1667" s="416">
        <v>0</v>
      </c>
      <c r="AN1667" s="416">
        <v>0</v>
      </c>
      <c r="AO1667" s="416">
        <v>0</v>
      </c>
      <c r="AP1667" s="416">
        <v>0</v>
      </c>
      <c r="AQ1667" s="416">
        <v>0</v>
      </c>
      <c r="AR1667" s="416">
        <v>0</v>
      </c>
      <c r="AS1667" s="416">
        <v>100</v>
      </c>
      <c r="AT1667" s="416">
        <v>205</v>
      </c>
      <c r="AU1667" s="416">
        <v>141</v>
      </c>
      <c r="AV1667" s="416">
        <v>89</v>
      </c>
      <c r="AW1667" s="416">
        <v>54</v>
      </c>
      <c r="AX1667" s="416">
        <v>23</v>
      </c>
      <c r="AY1667" s="416">
        <v>11</v>
      </c>
      <c r="AZ1667" s="416">
        <v>15</v>
      </c>
      <c r="BA1667" s="416">
        <v>0</v>
      </c>
      <c r="BB1667" s="416">
        <v>538</v>
      </c>
      <c r="BC1667" s="416">
        <v>75</v>
      </c>
      <c r="BD1667" s="416">
        <v>257</v>
      </c>
      <c r="BE1667" s="416">
        <v>235</v>
      </c>
      <c r="BF1667" s="416">
        <v>125</v>
      </c>
      <c r="BG1667" s="416">
        <v>67</v>
      </c>
      <c r="BH1667" s="416">
        <v>45</v>
      </c>
      <c r="BI1667" s="416">
        <v>21</v>
      </c>
      <c r="BJ1667" s="416">
        <v>15</v>
      </c>
      <c r="BK1667" s="416">
        <v>2</v>
      </c>
      <c r="BL1667" s="416">
        <v>767</v>
      </c>
      <c r="BM1667" s="416">
        <v>706</v>
      </c>
      <c r="BN1667" s="416">
        <v>567</v>
      </c>
      <c r="BO1667" s="416">
        <v>339</v>
      </c>
      <c r="BP1667" s="416">
        <v>185</v>
      </c>
      <c r="BQ1667" s="416">
        <v>116</v>
      </c>
      <c r="BR1667" s="416">
        <v>57</v>
      </c>
      <c r="BS1667" s="416">
        <v>50</v>
      </c>
      <c r="BT1667" s="416">
        <v>4</v>
      </c>
      <c r="BU1667" s="416">
        <v>2024</v>
      </c>
      <c r="BV1667" s="416">
        <v>706</v>
      </c>
      <c r="BW1667" s="416">
        <v>567</v>
      </c>
      <c r="BX1667" s="416">
        <v>339</v>
      </c>
      <c r="BY1667" s="416">
        <v>185</v>
      </c>
      <c r="BZ1667" s="416">
        <v>116</v>
      </c>
      <c r="CA1667" s="416">
        <v>57</v>
      </c>
      <c r="CB1667" s="416">
        <v>50</v>
      </c>
      <c r="CC1667" s="416">
        <v>4</v>
      </c>
      <c r="CD1667" s="416">
        <v>2024</v>
      </c>
      <c r="CE1667" s="416">
        <v>10</v>
      </c>
      <c r="CF1667" s="416">
        <v>0</v>
      </c>
      <c r="CG1667" s="416">
        <v>0</v>
      </c>
      <c r="CH1667" s="416">
        <v>0</v>
      </c>
      <c r="CI1667" s="416">
        <v>0</v>
      </c>
      <c r="CJ1667" s="416">
        <v>0</v>
      </c>
      <c r="CK1667" s="416">
        <v>0</v>
      </c>
      <c r="CL1667" s="416">
        <v>0</v>
      </c>
      <c r="CM1667" s="416">
        <v>0</v>
      </c>
      <c r="CN1667" s="416">
        <v>0</v>
      </c>
      <c r="CO1667" s="416">
        <v>25</v>
      </c>
      <c r="CP1667" s="416">
        <v>0</v>
      </c>
      <c r="CQ1667" s="416">
        <v>0</v>
      </c>
      <c r="CR1667" s="416">
        <v>0</v>
      </c>
      <c r="CS1667" s="416">
        <v>0</v>
      </c>
      <c r="CT1667" s="416">
        <v>0</v>
      </c>
      <c r="CU1667" s="416">
        <v>0</v>
      </c>
      <c r="CV1667" s="416">
        <v>0</v>
      </c>
      <c r="CW1667" s="416">
        <v>0</v>
      </c>
      <c r="CX1667" s="416">
        <v>0</v>
      </c>
      <c r="CY1667" s="416">
        <v>50</v>
      </c>
      <c r="CZ1667" s="416">
        <v>124</v>
      </c>
      <c r="DA1667" s="416">
        <v>55</v>
      </c>
      <c r="DB1667" s="416">
        <v>67</v>
      </c>
      <c r="DC1667" s="416">
        <v>19</v>
      </c>
      <c r="DD1667" s="416">
        <v>13</v>
      </c>
      <c r="DE1667" s="416">
        <v>5</v>
      </c>
      <c r="DF1667" s="416">
        <v>11</v>
      </c>
      <c r="DG1667" s="416">
        <v>1</v>
      </c>
      <c r="DH1667" s="416">
        <v>295</v>
      </c>
      <c r="DI1667" s="416">
        <v>0</v>
      </c>
      <c r="DJ1667" s="416">
        <v>0</v>
      </c>
      <c r="DK1667" s="416">
        <v>0</v>
      </c>
      <c r="DL1667" s="416">
        <v>0</v>
      </c>
      <c r="DM1667" s="416">
        <v>0</v>
      </c>
      <c r="DN1667" s="416">
        <v>0</v>
      </c>
      <c r="DO1667" s="416">
        <v>0</v>
      </c>
      <c r="DP1667" s="416">
        <v>0</v>
      </c>
      <c r="DQ1667" s="416">
        <v>0</v>
      </c>
      <c r="DR1667" s="416">
        <v>0</v>
      </c>
      <c r="DS1667" s="416">
        <v>124</v>
      </c>
      <c r="DT1667" s="416">
        <v>55</v>
      </c>
      <c r="DU1667" s="416">
        <v>67</v>
      </c>
      <c r="DV1667" s="416">
        <v>19</v>
      </c>
      <c r="DW1667" s="416">
        <v>13</v>
      </c>
      <c r="DX1667" s="416">
        <v>5</v>
      </c>
      <c r="DY1667" s="416">
        <v>11</v>
      </c>
      <c r="DZ1667" s="416">
        <v>1</v>
      </c>
      <c r="EA1667" s="416">
        <v>295</v>
      </c>
      <c r="EB1667" s="416">
        <v>0</v>
      </c>
      <c r="EC1667" s="416">
        <v>0</v>
      </c>
      <c r="ED1667" s="416">
        <v>0</v>
      </c>
      <c r="EE1667" s="416">
        <v>0</v>
      </c>
      <c r="EF1667" s="416">
        <v>0</v>
      </c>
      <c r="EG1667" s="416">
        <v>0</v>
      </c>
      <c r="EH1667" s="416">
        <v>0</v>
      </c>
      <c r="EI1667" s="416">
        <v>0</v>
      </c>
      <c r="EJ1667" s="416">
        <v>0</v>
      </c>
      <c r="EK1667" s="416">
        <v>0</v>
      </c>
      <c r="EL1667" s="416">
        <v>10</v>
      </c>
      <c r="EM1667" s="416">
        <v>0</v>
      </c>
      <c r="EN1667" s="416">
        <v>0</v>
      </c>
      <c r="EO1667" s="416">
        <v>0</v>
      </c>
      <c r="EP1667" s="416">
        <v>0</v>
      </c>
      <c r="EQ1667" s="416">
        <v>0</v>
      </c>
      <c r="ER1667" s="416">
        <v>0</v>
      </c>
      <c r="ES1667" s="416">
        <v>0</v>
      </c>
      <c r="ET1667" s="416">
        <v>0</v>
      </c>
      <c r="EU1667" s="416">
        <v>0</v>
      </c>
      <c r="EV1667" s="416">
        <v>50</v>
      </c>
      <c r="EW1667" s="416">
        <v>0</v>
      </c>
      <c r="EX1667" s="416">
        <v>0</v>
      </c>
      <c r="EY1667" s="416">
        <v>0</v>
      </c>
      <c r="EZ1667" s="416">
        <v>0</v>
      </c>
      <c r="FA1667" s="416">
        <v>0</v>
      </c>
      <c r="FB1667" s="416">
        <v>0</v>
      </c>
      <c r="FC1667" s="416">
        <v>0</v>
      </c>
      <c r="FD1667" s="416">
        <v>0</v>
      </c>
      <c r="FE1667" s="416">
        <v>0</v>
      </c>
      <c r="FF1667" s="416">
        <v>100</v>
      </c>
      <c r="FG1667" s="416">
        <v>0</v>
      </c>
      <c r="FH1667" s="416">
        <v>0</v>
      </c>
      <c r="FI1667" s="416">
        <v>0</v>
      </c>
      <c r="FJ1667" s="416">
        <v>0</v>
      </c>
      <c r="FK1667" s="416">
        <v>0</v>
      </c>
      <c r="FL1667" s="416">
        <v>0</v>
      </c>
      <c r="FM1667" s="416">
        <v>0</v>
      </c>
      <c r="FN1667" s="416">
        <v>0</v>
      </c>
      <c r="FO1667" s="416">
        <v>0</v>
      </c>
      <c r="FP1667" s="416">
        <v>25</v>
      </c>
      <c r="FQ1667" s="416">
        <v>198</v>
      </c>
      <c r="FR1667" s="416">
        <v>150</v>
      </c>
      <c r="FS1667" s="416">
        <v>129</v>
      </c>
      <c r="FT1667" s="416">
        <v>99</v>
      </c>
      <c r="FU1667" s="416">
        <v>59</v>
      </c>
      <c r="FV1667" s="416">
        <v>29</v>
      </c>
      <c r="FW1667" s="416">
        <v>26</v>
      </c>
      <c r="FX1667" s="416">
        <v>1</v>
      </c>
      <c r="FY1667" s="416">
        <v>691</v>
      </c>
      <c r="FZ1667" s="416">
        <v>198</v>
      </c>
      <c r="GA1667" s="416">
        <v>150</v>
      </c>
      <c r="GB1667" s="416">
        <v>129</v>
      </c>
      <c r="GC1667" s="416">
        <v>99</v>
      </c>
      <c r="GD1667" s="416">
        <v>59</v>
      </c>
      <c r="GE1667" s="416">
        <v>29</v>
      </c>
      <c r="GF1667" s="416">
        <v>26</v>
      </c>
      <c r="GG1667" s="416">
        <v>1</v>
      </c>
      <c r="GH1667" s="416">
        <v>691</v>
      </c>
    </row>
    <row r="1668" spans="1:190" x14ac:dyDescent="0.2">
      <c r="A1668" s="150" t="s">
        <v>730</v>
      </c>
      <c r="B1668" s="151" t="s">
        <v>284</v>
      </c>
      <c r="C1668" s="152" t="s">
        <v>293</v>
      </c>
      <c r="D1668" s="404" t="s">
        <v>333</v>
      </c>
      <c r="E1668" s="416">
        <v>0</v>
      </c>
      <c r="F1668" s="416">
        <v>802</v>
      </c>
      <c r="G1668" s="416">
        <v>281</v>
      </c>
      <c r="H1668" s="416">
        <v>185</v>
      </c>
      <c r="I1668" s="416">
        <v>84</v>
      </c>
      <c r="J1668" s="416">
        <v>31</v>
      </c>
      <c r="K1668" s="416">
        <v>17</v>
      </c>
      <c r="L1668" s="416">
        <v>22</v>
      </c>
      <c r="M1668" s="416">
        <v>2</v>
      </c>
      <c r="N1668" s="416">
        <v>1424</v>
      </c>
      <c r="O1668" s="416">
        <v>10</v>
      </c>
      <c r="P1668" s="416">
        <v>0</v>
      </c>
      <c r="Q1668" s="416">
        <v>0</v>
      </c>
      <c r="R1668" s="416">
        <v>0</v>
      </c>
      <c r="S1668" s="416">
        <v>0</v>
      </c>
      <c r="T1668" s="416">
        <v>0</v>
      </c>
      <c r="U1668" s="416">
        <v>0</v>
      </c>
      <c r="V1668" s="416">
        <v>0</v>
      </c>
      <c r="W1668" s="416">
        <v>0</v>
      </c>
      <c r="X1668" s="416">
        <v>0</v>
      </c>
      <c r="Y1668" s="416">
        <v>25</v>
      </c>
      <c r="Z1668" s="416">
        <v>0</v>
      </c>
      <c r="AA1668" s="416">
        <v>0</v>
      </c>
      <c r="AB1668" s="416">
        <v>0</v>
      </c>
      <c r="AC1668" s="416">
        <v>0</v>
      </c>
      <c r="AD1668" s="416">
        <v>0</v>
      </c>
      <c r="AE1668" s="416">
        <v>0</v>
      </c>
      <c r="AF1668" s="416">
        <v>0</v>
      </c>
      <c r="AG1668" s="416">
        <v>0</v>
      </c>
      <c r="AH1668" s="416">
        <v>0</v>
      </c>
      <c r="AI1668" s="416">
        <v>50</v>
      </c>
      <c r="AJ1668" s="416">
        <v>0</v>
      </c>
      <c r="AK1668" s="416">
        <v>0</v>
      </c>
      <c r="AL1668" s="416">
        <v>0</v>
      </c>
      <c r="AM1668" s="416">
        <v>0</v>
      </c>
      <c r="AN1668" s="416">
        <v>0</v>
      </c>
      <c r="AO1668" s="416">
        <v>0</v>
      </c>
      <c r="AP1668" s="416">
        <v>0</v>
      </c>
      <c r="AQ1668" s="416">
        <v>0</v>
      </c>
      <c r="AR1668" s="416">
        <v>0</v>
      </c>
      <c r="AS1668" s="416">
        <v>100</v>
      </c>
      <c r="AT1668" s="416">
        <v>0</v>
      </c>
      <c r="AU1668" s="416">
        <v>0</v>
      </c>
      <c r="AV1668" s="416">
        <v>0</v>
      </c>
      <c r="AW1668" s="416">
        <v>0</v>
      </c>
      <c r="AX1668" s="416">
        <v>0</v>
      </c>
      <c r="AY1668" s="416">
        <v>0</v>
      </c>
      <c r="AZ1668" s="416">
        <v>0</v>
      </c>
      <c r="BA1668" s="416">
        <v>0</v>
      </c>
      <c r="BB1668" s="416">
        <v>0</v>
      </c>
      <c r="BC1668" s="416">
        <v>0</v>
      </c>
      <c r="BD1668" s="416">
        <v>0</v>
      </c>
      <c r="BE1668" s="416">
        <v>0</v>
      </c>
      <c r="BF1668" s="416">
        <v>0</v>
      </c>
      <c r="BG1668" s="416">
        <v>0</v>
      </c>
      <c r="BH1668" s="416">
        <v>0</v>
      </c>
      <c r="BI1668" s="416">
        <v>0</v>
      </c>
      <c r="BJ1668" s="416">
        <v>0</v>
      </c>
      <c r="BK1668" s="416">
        <v>0</v>
      </c>
      <c r="BL1668" s="416">
        <v>0</v>
      </c>
      <c r="BM1668" s="416">
        <v>0</v>
      </c>
      <c r="BN1668" s="416">
        <v>0</v>
      </c>
      <c r="BO1668" s="416">
        <v>0</v>
      </c>
      <c r="BP1668" s="416">
        <v>0</v>
      </c>
      <c r="BQ1668" s="416">
        <v>0</v>
      </c>
      <c r="BR1668" s="416">
        <v>0</v>
      </c>
      <c r="BS1668" s="416">
        <v>0</v>
      </c>
      <c r="BT1668" s="416">
        <v>0</v>
      </c>
      <c r="BU1668" s="416">
        <v>0</v>
      </c>
      <c r="BV1668" s="416">
        <v>802</v>
      </c>
      <c r="BW1668" s="416">
        <v>281</v>
      </c>
      <c r="BX1668" s="416">
        <v>185</v>
      </c>
      <c r="BY1668" s="416">
        <v>84</v>
      </c>
      <c r="BZ1668" s="416">
        <v>31</v>
      </c>
      <c r="CA1668" s="416">
        <v>17</v>
      </c>
      <c r="CB1668" s="416">
        <v>22</v>
      </c>
      <c r="CC1668" s="416">
        <v>2</v>
      </c>
      <c r="CD1668" s="416">
        <v>1424</v>
      </c>
      <c r="CE1668" s="416">
        <v>10</v>
      </c>
      <c r="CF1668" s="416">
        <v>0</v>
      </c>
      <c r="CG1668" s="416">
        <v>0</v>
      </c>
      <c r="CH1668" s="416">
        <v>0</v>
      </c>
      <c r="CI1668" s="416">
        <v>0</v>
      </c>
      <c r="CJ1668" s="416">
        <v>0</v>
      </c>
      <c r="CK1668" s="416">
        <v>0</v>
      </c>
      <c r="CL1668" s="416">
        <v>0</v>
      </c>
      <c r="CM1668" s="416">
        <v>0</v>
      </c>
      <c r="CN1668" s="416">
        <v>0</v>
      </c>
      <c r="CO1668" s="416">
        <v>25</v>
      </c>
      <c r="CP1668" s="416">
        <v>0</v>
      </c>
      <c r="CQ1668" s="416">
        <v>0</v>
      </c>
      <c r="CR1668" s="416">
        <v>0</v>
      </c>
      <c r="CS1668" s="416">
        <v>0</v>
      </c>
      <c r="CT1668" s="416">
        <v>0</v>
      </c>
      <c r="CU1668" s="416">
        <v>0</v>
      </c>
      <c r="CV1668" s="416">
        <v>0</v>
      </c>
      <c r="CW1668" s="416">
        <v>0</v>
      </c>
      <c r="CX1668" s="416">
        <v>0</v>
      </c>
      <c r="CY1668" s="416">
        <v>50</v>
      </c>
      <c r="CZ1668" s="416">
        <v>154</v>
      </c>
      <c r="DA1668" s="416">
        <v>32</v>
      </c>
      <c r="DB1668" s="416">
        <v>12</v>
      </c>
      <c r="DC1668" s="416">
        <v>6</v>
      </c>
      <c r="DD1668" s="416">
        <v>5</v>
      </c>
      <c r="DE1668" s="416">
        <v>0</v>
      </c>
      <c r="DF1668" s="416">
        <v>2</v>
      </c>
      <c r="DG1668" s="416">
        <v>0</v>
      </c>
      <c r="DH1668" s="416">
        <v>211</v>
      </c>
      <c r="DI1668" s="416">
        <v>0</v>
      </c>
      <c r="DJ1668" s="416">
        <v>0</v>
      </c>
      <c r="DK1668" s="416">
        <v>0</v>
      </c>
      <c r="DL1668" s="416">
        <v>0</v>
      </c>
      <c r="DM1668" s="416">
        <v>0</v>
      </c>
      <c r="DN1668" s="416">
        <v>0</v>
      </c>
      <c r="DO1668" s="416">
        <v>0</v>
      </c>
      <c r="DP1668" s="416">
        <v>0</v>
      </c>
      <c r="DQ1668" s="416">
        <v>0</v>
      </c>
      <c r="DR1668" s="416">
        <v>0</v>
      </c>
      <c r="DS1668" s="416">
        <v>154</v>
      </c>
      <c r="DT1668" s="416">
        <v>32</v>
      </c>
      <c r="DU1668" s="416">
        <v>12</v>
      </c>
      <c r="DV1668" s="416">
        <v>6</v>
      </c>
      <c r="DW1668" s="416">
        <v>5</v>
      </c>
      <c r="DX1668" s="416">
        <v>0</v>
      </c>
      <c r="DY1668" s="416">
        <v>2</v>
      </c>
      <c r="DZ1668" s="416">
        <v>0</v>
      </c>
      <c r="EA1668" s="416">
        <v>211</v>
      </c>
      <c r="EB1668" s="416">
        <v>0</v>
      </c>
      <c r="EC1668" s="416">
        <v>182</v>
      </c>
      <c r="ED1668" s="416">
        <v>97</v>
      </c>
      <c r="EE1668" s="416">
        <v>86</v>
      </c>
      <c r="EF1668" s="416">
        <v>58</v>
      </c>
      <c r="EG1668" s="416">
        <v>28</v>
      </c>
      <c r="EH1668" s="416">
        <v>14</v>
      </c>
      <c r="EI1668" s="416">
        <v>6</v>
      </c>
      <c r="EJ1668" s="416">
        <v>1</v>
      </c>
      <c r="EK1668" s="416">
        <v>472</v>
      </c>
      <c r="EL1668" s="416">
        <v>10</v>
      </c>
      <c r="EM1668" s="416">
        <v>0</v>
      </c>
      <c r="EN1668" s="416">
        <v>0</v>
      </c>
      <c r="EO1668" s="416">
        <v>0</v>
      </c>
      <c r="EP1668" s="416">
        <v>0</v>
      </c>
      <c r="EQ1668" s="416">
        <v>0</v>
      </c>
      <c r="ER1668" s="416">
        <v>0</v>
      </c>
      <c r="ES1668" s="416">
        <v>0</v>
      </c>
      <c r="ET1668" s="416">
        <v>0</v>
      </c>
      <c r="EU1668" s="416">
        <v>0</v>
      </c>
      <c r="EV1668" s="416">
        <v>50</v>
      </c>
      <c r="EW1668" s="416">
        <v>0</v>
      </c>
      <c r="EX1668" s="416">
        <v>0</v>
      </c>
      <c r="EY1668" s="416">
        <v>0</v>
      </c>
      <c r="EZ1668" s="416">
        <v>0</v>
      </c>
      <c r="FA1668" s="416">
        <v>0</v>
      </c>
      <c r="FB1668" s="416">
        <v>0</v>
      </c>
      <c r="FC1668" s="416">
        <v>0</v>
      </c>
      <c r="FD1668" s="416">
        <v>0</v>
      </c>
      <c r="FE1668" s="416">
        <v>0</v>
      </c>
      <c r="FF1668" s="416">
        <v>100</v>
      </c>
      <c r="FG1668" s="416">
        <v>0</v>
      </c>
      <c r="FH1668" s="416">
        <v>0</v>
      </c>
      <c r="FI1668" s="416">
        <v>0</v>
      </c>
      <c r="FJ1668" s="416">
        <v>0</v>
      </c>
      <c r="FK1668" s="416">
        <v>0</v>
      </c>
      <c r="FL1668" s="416">
        <v>0</v>
      </c>
      <c r="FM1668" s="416">
        <v>0</v>
      </c>
      <c r="FN1668" s="416">
        <v>0</v>
      </c>
      <c r="FO1668" s="416">
        <v>0</v>
      </c>
      <c r="FP1668" s="416">
        <v>0</v>
      </c>
      <c r="FQ1668" s="416">
        <v>0</v>
      </c>
      <c r="FR1668" s="416">
        <v>0</v>
      </c>
      <c r="FS1668" s="416">
        <v>0</v>
      </c>
      <c r="FT1668" s="416">
        <v>0</v>
      </c>
      <c r="FU1668" s="416">
        <v>0</v>
      </c>
      <c r="FV1668" s="416">
        <v>0</v>
      </c>
      <c r="FW1668" s="416">
        <v>0</v>
      </c>
      <c r="FX1668" s="416">
        <v>0</v>
      </c>
      <c r="FY1668" s="416">
        <v>0</v>
      </c>
      <c r="FZ1668" s="416">
        <v>182</v>
      </c>
      <c r="GA1668" s="416">
        <v>97</v>
      </c>
      <c r="GB1668" s="416">
        <v>86</v>
      </c>
      <c r="GC1668" s="416">
        <v>58</v>
      </c>
      <c r="GD1668" s="416">
        <v>28</v>
      </c>
      <c r="GE1668" s="416">
        <v>14</v>
      </c>
      <c r="GF1668" s="416">
        <v>6</v>
      </c>
      <c r="GG1668" s="416">
        <v>1</v>
      </c>
      <c r="GH1668" s="416">
        <v>472</v>
      </c>
    </row>
    <row r="1669" spans="1:190" x14ac:dyDescent="0.2">
      <c r="A1669" s="150" t="s">
        <v>731</v>
      </c>
      <c r="B1669" s="151" t="s">
        <v>284</v>
      </c>
      <c r="C1669" s="152" t="s">
        <v>286</v>
      </c>
      <c r="D1669" s="404" t="s">
        <v>334</v>
      </c>
      <c r="E1669" s="416">
        <v>0</v>
      </c>
      <c r="F1669" s="416">
        <v>2462</v>
      </c>
      <c r="G1669" s="416">
        <v>485</v>
      </c>
      <c r="H1669" s="416">
        <v>223</v>
      </c>
      <c r="I1669" s="416">
        <v>50</v>
      </c>
      <c r="J1669" s="416">
        <v>21</v>
      </c>
      <c r="K1669" s="416">
        <v>8</v>
      </c>
      <c r="L1669" s="416">
        <v>4</v>
      </c>
      <c r="M1669" s="416">
        <v>0</v>
      </c>
      <c r="N1669" s="416">
        <v>3253</v>
      </c>
      <c r="O1669" s="416">
        <v>10</v>
      </c>
      <c r="P1669" s="416">
        <v>0</v>
      </c>
      <c r="Q1669" s="416">
        <v>0</v>
      </c>
      <c r="R1669" s="416">
        <v>0</v>
      </c>
      <c r="S1669" s="416">
        <v>0</v>
      </c>
      <c r="T1669" s="416">
        <v>0</v>
      </c>
      <c r="U1669" s="416">
        <v>0</v>
      </c>
      <c r="V1669" s="416">
        <v>0</v>
      </c>
      <c r="W1669" s="416">
        <v>0</v>
      </c>
      <c r="X1669" s="416">
        <v>0</v>
      </c>
      <c r="Y1669" s="416">
        <v>25</v>
      </c>
      <c r="Z1669" s="416">
        <v>0</v>
      </c>
      <c r="AA1669" s="416">
        <v>0</v>
      </c>
      <c r="AB1669" s="416">
        <v>0</v>
      </c>
      <c r="AC1669" s="416">
        <v>0</v>
      </c>
      <c r="AD1669" s="416">
        <v>0</v>
      </c>
      <c r="AE1669" s="416">
        <v>0</v>
      </c>
      <c r="AF1669" s="416">
        <v>0</v>
      </c>
      <c r="AG1669" s="416">
        <v>0</v>
      </c>
      <c r="AH1669" s="416">
        <v>0</v>
      </c>
      <c r="AI1669" s="416">
        <v>50</v>
      </c>
      <c r="AJ1669" s="416">
        <v>0</v>
      </c>
      <c r="AK1669" s="416">
        <v>0</v>
      </c>
      <c r="AL1669" s="416">
        <v>0</v>
      </c>
      <c r="AM1669" s="416">
        <v>0</v>
      </c>
      <c r="AN1669" s="416">
        <v>0</v>
      </c>
      <c r="AO1669" s="416">
        <v>0</v>
      </c>
      <c r="AP1669" s="416">
        <v>0</v>
      </c>
      <c r="AQ1669" s="416">
        <v>0</v>
      </c>
      <c r="AR1669" s="416">
        <v>0</v>
      </c>
      <c r="AS1669" s="416">
        <v>100</v>
      </c>
      <c r="AT1669" s="416">
        <v>0</v>
      </c>
      <c r="AU1669" s="416">
        <v>0</v>
      </c>
      <c r="AV1669" s="416">
        <v>0</v>
      </c>
      <c r="AW1669" s="416">
        <v>0</v>
      </c>
      <c r="AX1669" s="416">
        <v>0</v>
      </c>
      <c r="AY1669" s="416">
        <v>0</v>
      </c>
      <c r="AZ1669" s="416">
        <v>0</v>
      </c>
      <c r="BA1669" s="416">
        <v>0</v>
      </c>
      <c r="BB1669" s="416">
        <v>0</v>
      </c>
      <c r="BC1669" s="416">
        <v>0</v>
      </c>
      <c r="BD1669" s="416">
        <v>0</v>
      </c>
      <c r="BE1669" s="416">
        <v>0</v>
      </c>
      <c r="BF1669" s="416">
        <v>0</v>
      </c>
      <c r="BG1669" s="416">
        <v>0</v>
      </c>
      <c r="BH1669" s="416">
        <v>0</v>
      </c>
      <c r="BI1669" s="416">
        <v>0</v>
      </c>
      <c r="BJ1669" s="416">
        <v>0</v>
      </c>
      <c r="BK1669" s="416">
        <v>0</v>
      </c>
      <c r="BL1669" s="416">
        <v>0</v>
      </c>
      <c r="BM1669" s="416">
        <v>0</v>
      </c>
      <c r="BN1669" s="416">
        <v>0</v>
      </c>
      <c r="BO1669" s="416">
        <v>0</v>
      </c>
      <c r="BP1669" s="416">
        <v>0</v>
      </c>
      <c r="BQ1669" s="416">
        <v>0</v>
      </c>
      <c r="BR1669" s="416">
        <v>0</v>
      </c>
      <c r="BS1669" s="416">
        <v>0</v>
      </c>
      <c r="BT1669" s="416">
        <v>0</v>
      </c>
      <c r="BU1669" s="416">
        <v>0</v>
      </c>
      <c r="BV1669" s="416">
        <v>2462</v>
      </c>
      <c r="BW1669" s="416">
        <v>485</v>
      </c>
      <c r="BX1669" s="416">
        <v>223</v>
      </c>
      <c r="BY1669" s="416">
        <v>50</v>
      </c>
      <c r="BZ1669" s="416">
        <v>21</v>
      </c>
      <c r="CA1669" s="416">
        <v>8</v>
      </c>
      <c r="CB1669" s="416">
        <v>4</v>
      </c>
      <c r="CC1669" s="416">
        <v>0</v>
      </c>
      <c r="CD1669" s="416">
        <v>3253</v>
      </c>
      <c r="CE1669" s="416">
        <v>10</v>
      </c>
      <c r="CF1669" s="416">
        <v>0</v>
      </c>
      <c r="CG1669" s="416">
        <v>0</v>
      </c>
      <c r="CH1669" s="416">
        <v>0</v>
      </c>
      <c r="CI1669" s="416">
        <v>0</v>
      </c>
      <c r="CJ1669" s="416">
        <v>0</v>
      </c>
      <c r="CK1669" s="416">
        <v>0</v>
      </c>
      <c r="CL1669" s="416">
        <v>0</v>
      </c>
      <c r="CM1669" s="416">
        <v>0</v>
      </c>
      <c r="CN1669" s="416">
        <v>0</v>
      </c>
      <c r="CO1669" s="416">
        <v>25</v>
      </c>
      <c r="CP1669" s="416">
        <v>0</v>
      </c>
      <c r="CQ1669" s="416">
        <v>0</v>
      </c>
      <c r="CR1669" s="416">
        <v>0</v>
      </c>
      <c r="CS1669" s="416">
        <v>0</v>
      </c>
      <c r="CT1669" s="416">
        <v>0</v>
      </c>
      <c r="CU1669" s="416">
        <v>0</v>
      </c>
      <c r="CV1669" s="416">
        <v>0</v>
      </c>
      <c r="CW1669" s="416">
        <v>0</v>
      </c>
      <c r="CX1669" s="416">
        <v>0</v>
      </c>
      <c r="CY1669" s="416">
        <v>50</v>
      </c>
      <c r="CZ1669" s="416">
        <v>351</v>
      </c>
      <c r="DA1669" s="416">
        <v>43</v>
      </c>
      <c r="DB1669" s="416">
        <v>19</v>
      </c>
      <c r="DC1669" s="416">
        <v>2</v>
      </c>
      <c r="DD1669" s="416">
        <v>2</v>
      </c>
      <c r="DE1669" s="416">
        <v>3</v>
      </c>
      <c r="DF1669" s="416">
        <v>2</v>
      </c>
      <c r="DG1669" s="416">
        <v>4</v>
      </c>
      <c r="DH1669" s="416">
        <v>426</v>
      </c>
      <c r="DI1669" s="416">
        <v>0</v>
      </c>
      <c r="DJ1669" s="416">
        <v>0</v>
      </c>
      <c r="DK1669" s="416">
        <v>0</v>
      </c>
      <c r="DL1669" s="416">
        <v>0</v>
      </c>
      <c r="DM1669" s="416">
        <v>0</v>
      </c>
      <c r="DN1669" s="416">
        <v>0</v>
      </c>
      <c r="DO1669" s="416">
        <v>0</v>
      </c>
      <c r="DP1669" s="416">
        <v>0</v>
      </c>
      <c r="DQ1669" s="416">
        <v>0</v>
      </c>
      <c r="DR1669" s="416">
        <v>0</v>
      </c>
      <c r="DS1669" s="416">
        <v>351</v>
      </c>
      <c r="DT1669" s="416">
        <v>43</v>
      </c>
      <c r="DU1669" s="416">
        <v>19</v>
      </c>
      <c r="DV1669" s="416">
        <v>2</v>
      </c>
      <c r="DW1669" s="416">
        <v>2</v>
      </c>
      <c r="DX1669" s="416">
        <v>3</v>
      </c>
      <c r="DY1669" s="416">
        <v>2</v>
      </c>
      <c r="DZ1669" s="416">
        <v>4</v>
      </c>
      <c r="EA1669" s="416">
        <v>426</v>
      </c>
      <c r="EB1669" s="416">
        <v>0</v>
      </c>
      <c r="EC1669" s="416">
        <v>345</v>
      </c>
      <c r="ED1669" s="416">
        <v>70</v>
      </c>
      <c r="EE1669" s="416">
        <v>39</v>
      </c>
      <c r="EF1669" s="416">
        <v>10</v>
      </c>
      <c r="EG1669" s="416">
        <v>4</v>
      </c>
      <c r="EH1669" s="416">
        <v>2</v>
      </c>
      <c r="EI1669" s="416">
        <v>0</v>
      </c>
      <c r="EJ1669" s="416">
        <v>2</v>
      </c>
      <c r="EK1669" s="416">
        <v>472</v>
      </c>
      <c r="EL1669" s="416">
        <v>10</v>
      </c>
      <c r="EM1669" s="416">
        <v>0</v>
      </c>
      <c r="EN1669" s="416">
        <v>0</v>
      </c>
      <c r="EO1669" s="416">
        <v>0</v>
      </c>
      <c r="EP1669" s="416">
        <v>0</v>
      </c>
      <c r="EQ1669" s="416">
        <v>0</v>
      </c>
      <c r="ER1669" s="416">
        <v>0</v>
      </c>
      <c r="ES1669" s="416">
        <v>0</v>
      </c>
      <c r="ET1669" s="416">
        <v>0</v>
      </c>
      <c r="EU1669" s="416">
        <v>0</v>
      </c>
      <c r="EV1669" s="416">
        <v>50</v>
      </c>
      <c r="EW1669" s="416">
        <v>0</v>
      </c>
      <c r="EX1669" s="416">
        <v>0</v>
      </c>
      <c r="EY1669" s="416">
        <v>0</v>
      </c>
      <c r="EZ1669" s="416">
        <v>0</v>
      </c>
      <c r="FA1669" s="416">
        <v>0</v>
      </c>
      <c r="FB1669" s="416">
        <v>0</v>
      </c>
      <c r="FC1669" s="416">
        <v>0</v>
      </c>
      <c r="FD1669" s="416">
        <v>0</v>
      </c>
      <c r="FE1669" s="416">
        <v>0</v>
      </c>
      <c r="FF1669" s="416">
        <v>100</v>
      </c>
      <c r="FG1669" s="416">
        <v>0</v>
      </c>
      <c r="FH1669" s="416">
        <v>0</v>
      </c>
      <c r="FI1669" s="416">
        <v>0</v>
      </c>
      <c r="FJ1669" s="416">
        <v>0</v>
      </c>
      <c r="FK1669" s="416">
        <v>0</v>
      </c>
      <c r="FL1669" s="416">
        <v>0</v>
      </c>
      <c r="FM1669" s="416">
        <v>0</v>
      </c>
      <c r="FN1669" s="416">
        <v>0</v>
      </c>
      <c r="FO1669" s="416">
        <v>0</v>
      </c>
      <c r="FP1669" s="416">
        <v>0</v>
      </c>
      <c r="FQ1669" s="416">
        <v>0</v>
      </c>
      <c r="FR1669" s="416">
        <v>0</v>
      </c>
      <c r="FS1669" s="416">
        <v>0</v>
      </c>
      <c r="FT1669" s="416">
        <v>0</v>
      </c>
      <c r="FU1669" s="416">
        <v>0</v>
      </c>
      <c r="FV1669" s="416">
        <v>0</v>
      </c>
      <c r="FW1669" s="416">
        <v>0</v>
      </c>
      <c r="FX1669" s="416">
        <v>0</v>
      </c>
      <c r="FY1669" s="416">
        <v>0</v>
      </c>
      <c r="FZ1669" s="416">
        <v>345</v>
      </c>
      <c r="GA1669" s="416">
        <v>70</v>
      </c>
      <c r="GB1669" s="416">
        <v>39</v>
      </c>
      <c r="GC1669" s="416">
        <v>10</v>
      </c>
      <c r="GD1669" s="416">
        <v>4</v>
      </c>
      <c r="GE1669" s="416">
        <v>2</v>
      </c>
      <c r="GF1669" s="416">
        <v>0</v>
      </c>
      <c r="GG1669" s="416">
        <v>2</v>
      </c>
      <c r="GH1669" s="416">
        <v>472</v>
      </c>
    </row>
    <row r="1670" spans="1:190" x14ac:dyDescent="0.2">
      <c r="A1670" s="150" t="s">
        <v>733</v>
      </c>
      <c r="B1670" s="151" t="s">
        <v>276</v>
      </c>
      <c r="C1670" s="152" t="s">
        <v>286</v>
      </c>
      <c r="D1670" s="404" t="s">
        <v>732</v>
      </c>
      <c r="E1670" s="416">
        <v>0</v>
      </c>
      <c r="F1670" s="416">
        <v>66</v>
      </c>
      <c r="G1670" s="416">
        <v>71</v>
      </c>
      <c r="H1670" s="416">
        <v>153</v>
      </c>
      <c r="I1670" s="416">
        <v>110</v>
      </c>
      <c r="J1670" s="416">
        <v>114</v>
      </c>
      <c r="K1670" s="416">
        <v>46</v>
      </c>
      <c r="L1670" s="416">
        <v>40</v>
      </c>
      <c r="M1670" s="416">
        <v>10</v>
      </c>
      <c r="N1670" s="416">
        <v>610</v>
      </c>
      <c r="O1670" s="416">
        <v>10</v>
      </c>
      <c r="P1670" s="416">
        <v>0</v>
      </c>
      <c r="Q1670" s="416">
        <v>0</v>
      </c>
      <c r="R1670" s="416">
        <v>0</v>
      </c>
      <c r="S1670" s="416">
        <v>0</v>
      </c>
      <c r="T1670" s="416">
        <v>0</v>
      </c>
      <c r="U1670" s="416">
        <v>0</v>
      </c>
      <c r="V1670" s="416">
        <v>0</v>
      </c>
      <c r="W1670" s="416">
        <v>0</v>
      </c>
      <c r="X1670" s="416">
        <v>0</v>
      </c>
      <c r="Y1670" s="416">
        <v>25</v>
      </c>
      <c r="Z1670" s="416">
        <v>0</v>
      </c>
      <c r="AA1670" s="416">
        <v>0</v>
      </c>
      <c r="AB1670" s="416">
        <v>0</v>
      </c>
      <c r="AC1670" s="416">
        <v>0</v>
      </c>
      <c r="AD1670" s="416">
        <v>0</v>
      </c>
      <c r="AE1670" s="416">
        <v>0</v>
      </c>
      <c r="AF1670" s="416">
        <v>0</v>
      </c>
      <c r="AG1670" s="416">
        <v>0</v>
      </c>
      <c r="AH1670" s="416">
        <v>0</v>
      </c>
      <c r="AI1670" s="416">
        <v>50</v>
      </c>
      <c r="AJ1670" s="416">
        <v>3</v>
      </c>
      <c r="AK1670" s="416">
        <v>0</v>
      </c>
      <c r="AL1670" s="416">
        <v>0</v>
      </c>
      <c r="AM1670" s="416">
        <v>0</v>
      </c>
      <c r="AN1670" s="416">
        <v>0</v>
      </c>
      <c r="AO1670" s="416">
        <v>0</v>
      </c>
      <c r="AP1670" s="416">
        <v>0</v>
      </c>
      <c r="AQ1670" s="416">
        <v>0</v>
      </c>
      <c r="AR1670" s="416">
        <v>3</v>
      </c>
      <c r="AS1670" s="416">
        <v>100</v>
      </c>
      <c r="AT1670" s="416">
        <v>28</v>
      </c>
      <c r="AU1670" s="416">
        <v>71</v>
      </c>
      <c r="AV1670" s="416">
        <v>123</v>
      </c>
      <c r="AW1670" s="416">
        <v>71</v>
      </c>
      <c r="AX1670" s="416">
        <v>50</v>
      </c>
      <c r="AY1670" s="416">
        <v>29</v>
      </c>
      <c r="AZ1670" s="416">
        <v>43</v>
      </c>
      <c r="BA1670" s="416">
        <v>3</v>
      </c>
      <c r="BB1670" s="416">
        <v>418</v>
      </c>
      <c r="BC1670" s="416">
        <v>0</v>
      </c>
      <c r="BD1670" s="416">
        <v>0</v>
      </c>
      <c r="BE1670" s="416">
        <v>0</v>
      </c>
      <c r="BF1670" s="416">
        <v>0</v>
      </c>
      <c r="BG1670" s="416">
        <v>0</v>
      </c>
      <c r="BH1670" s="416">
        <v>0</v>
      </c>
      <c r="BI1670" s="416">
        <v>0</v>
      </c>
      <c r="BJ1670" s="416">
        <v>0</v>
      </c>
      <c r="BK1670" s="416">
        <v>0</v>
      </c>
      <c r="BL1670" s="416">
        <v>0</v>
      </c>
      <c r="BM1670" s="416">
        <v>31</v>
      </c>
      <c r="BN1670" s="416">
        <v>71</v>
      </c>
      <c r="BO1670" s="416">
        <v>123</v>
      </c>
      <c r="BP1670" s="416">
        <v>71</v>
      </c>
      <c r="BQ1670" s="416">
        <v>50</v>
      </c>
      <c r="BR1670" s="416">
        <v>29</v>
      </c>
      <c r="BS1670" s="416">
        <v>43</v>
      </c>
      <c r="BT1670" s="416">
        <v>3</v>
      </c>
      <c r="BU1670" s="416">
        <v>421</v>
      </c>
      <c r="BV1670" s="416">
        <v>97</v>
      </c>
      <c r="BW1670" s="416">
        <v>142</v>
      </c>
      <c r="BX1670" s="416">
        <v>276</v>
      </c>
      <c r="BY1670" s="416">
        <v>181</v>
      </c>
      <c r="BZ1670" s="416">
        <v>164</v>
      </c>
      <c r="CA1670" s="416">
        <v>75</v>
      </c>
      <c r="CB1670" s="416">
        <v>83</v>
      </c>
      <c r="CC1670" s="416">
        <v>13</v>
      </c>
      <c r="CD1670" s="416">
        <v>1031</v>
      </c>
      <c r="CE1670" s="416">
        <v>10</v>
      </c>
      <c r="CF1670" s="416">
        <v>0</v>
      </c>
      <c r="CG1670" s="416">
        <v>0</v>
      </c>
      <c r="CH1670" s="416">
        <v>0</v>
      </c>
      <c r="CI1670" s="416">
        <v>0</v>
      </c>
      <c r="CJ1670" s="416">
        <v>0</v>
      </c>
      <c r="CK1670" s="416">
        <v>0</v>
      </c>
      <c r="CL1670" s="416">
        <v>0</v>
      </c>
      <c r="CM1670" s="416">
        <v>0</v>
      </c>
      <c r="CN1670" s="416">
        <v>0</v>
      </c>
      <c r="CO1670" s="416">
        <v>25</v>
      </c>
      <c r="CP1670" s="416">
        <v>0</v>
      </c>
      <c r="CQ1670" s="416">
        <v>0</v>
      </c>
      <c r="CR1670" s="416">
        <v>0</v>
      </c>
      <c r="CS1670" s="416">
        <v>0</v>
      </c>
      <c r="CT1670" s="416">
        <v>0</v>
      </c>
      <c r="CU1670" s="416">
        <v>0</v>
      </c>
      <c r="CV1670" s="416">
        <v>0</v>
      </c>
      <c r="CW1670" s="416">
        <v>0</v>
      </c>
      <c r="CX1670" s="416">
        <v>0</v>
      </c>
      <c r="CY1670" s="416">
        <v>50</v>
      </c>
      <c r="CZ1670" s="416">
        <v>30</v>
      </c>
      <c r="DA1670" s="416">
        <v>32</v>
      </c>
      <c r="DB1670" s="416">
        <v>27</v>
      </c>
      <c r="DC1670" s="416">
        <v>31</v>
      </c>
      <c r="DD1670" s="416">
        <v>14</v>
      </c>
      <c r="DE1670" s="416">
        <v>8</v>
      </c>
      <c r="DF1670" s="416">
        <v>14</v>
      </c>
      <c r="DG1670" s="416">
        <v>4</v>
      </c>
      <c r="DH1670" s="416">
        <v>160</v>
      </c>
      <c r="DI1670" s="416">
        <v>0</v>
      </c>
      <c r="DJ1670" s="416">
        <v>0</v>
      </c>
      <c r="DK1670" s="416">
        <v>0</v>
      </c>
      <c r="DL1670" s="416">
        <v>0</v>
      </c>
      <c r="DM1670" s="416">
        <v>0</v>
      </c>
      <c r="DN1670" s="416">
        <v>0</v>
      </c>
      <c r="DO1670" s="416">
        <v>0</v>
      </c>
      <c r="DP1670" s="416">
        <v>0</v>
      </c>
      <c r="DQ1670" s="416">
        <v>0</v>
      </c>
      <c r="DR1670" s="416">
        <v>0</v>
      </c>
      <c r="DS1670" s="416">
        <v>30</v>
      </c>
      <c r="DT1670" s="416">
        <v>32</v>
      </c>
      <c r="DU1670" s="416">
        <v>27</v>
      </c>
      <c r="DV1670" s="416">
        <v>31</v>
      </c>
      <c r="DW1670" s="416">
        <v>14</v>
      </c>
      <c r="DX1670" s="416">
        <v>8</v>
      </c>
      <c r="DY1670" s="416">
        <v>14</v>
      </c>
      <c r="DZ1670" s="416">
        <v>4</v>
      </c>
      <c r="EA1670" s="416">
        <v>160</v>
      </c>
      <c r="EB1670" s="416">
        <v>0</v>
      </c>
      <c r="EC1670" s="416">
        <v>59</v>
      </c>
      <c r="ED1670" s="416">
        <v>63</v>
      </c>
      <c r="EE1670" s="416">
        <v>142</v>
      </c>
      <c r="EF1670" s="416">
        <v>95</v>
      </c>
      <c r="EG1670" s="416">
        <v>83</v>
      </c>
      <c r="EH1670" s="416">
        <v>57</v>
      </c>
      <c r="EI1670" s="416">
        <v>53</v>
      </c>
      <c r="EJ1670" s="416">
        <v>27</v>
      </c>
      <c r="EK1670" s="416">
        <v>579</v>
      </c>
      <c r="EL1670" s="416">
        <v>10</v>
      </c>
      <c r="EM1670" s="416">
        <v>0</v>
      </c>
      <c r="EN1670" s="416">
        <v>0</v>
      </c>
      <c r="EO1670" s="416">
        <v>0</v>
      </c>
      <c r="EP1670" s="416">
        <v>0</v>
      </c>
      <c r="EQ1670" s="416">
        <v>0</v>
      </c>
      <c r="ER1670" s="416">
        <v>0</v>
      </c>
      <c r="ES1670" s="416">
        <v>0</v>
      </c>
      <c r="ET1670" s="416">
        <v>0</v>
      </c>
      <c r="EU1670" s="416">
        <v>0</v>
      </c>
      <c r="EV1670" s="416">
        <v>50</v>
      </c>
      <c r="EW1670" s="416">
        <v>21</v>
      </c>
      <c r="EX1670" s="416">
        <v>7</v>
      </c>
      <c r="EY1670" s="416">
        <v>22</v>
      </c>
      <c r="EZ1670" s="416">
        <v>11</v>
      </c>
      <c r="FA1670" s="416">
        <v>4</v>
      </c>
      <c r="FB1670" s="416">
        <v>3</v>
      </c>
      <c r="FC1670" s="416">
        <v>0</v>
      </c>
      <c r="FD1670" s="416">
        <v>0</v>
      </c>
      <c r="FE1670" s="416">
        <v>68</v>
      </c>
      <c r="FF1670" s="416">
        <v>100</v>
      </c>
      <c r="FG1670" s="416">
        <v>0</v>
      </c>
      <c r="FH1670" s="416">
        <v>0</v>
      </c>
      <c r="FI1670" s="416">
        <v>0</v>
      </c>
      <c r="FJ1670" s="416">
        <v>0</v>
      </c>
      <c r="FK1670" s="416">
        <v>0</v>
      </c>
      <c r="FL1670" s="416">
        <v>0</v>
      </c>
      <c r="FM1670" s="416">
        <v>0</v>
      </c>
      <c r="FN1670" s="416">
        <v>0</v>
      </c>
      <c r="FO1670" s="416">
        <v>0</v>
      </c>
      <c r="FP1670" s="416">
        <v>0</v>
      </c>
      <c r="FQ1670" s="416">
        <v>0</v>
      </c>
      <c r="FR1670" s="416">
        <v>0</v>
      </c>
      <c r="FS1670" s="416">
        <v>0</v>
      </c>
      <c r="FT1670" s="416">
        <v>0</v>
      </c>
      <c r="FU1670" s="416">
        <v>0</v>
      </c>
      <c r="FV1670" s="416">
        <v>0</v>
      </c>
      <c r="FW1670" s="416">
        <v>0</v>
      </c>
      <c r="FX1670" s="416">
        <v>0</v>
      </c>
      <c r="FY1670" s="416">
        <v>0</v>
      </c>
      <c r="FZ1670" s="416">
        <v>80</v>
      </c>
      <c r="GA1670" s="416">
        <v>70</v>
      </c>
      <c r="GB1670" s="416">
        <v>164</v>
      </c>
      <c r="GC1670" s="416">
        <v>106</v>
      </c>
      <c r="GD1670" s="416">
        <v>87</v>
      </c>
      <c r="GE1670" s="416">
        <v>60</v>
      </c>
      <c r="GF1670" s="416">
        <v>53</v>
      </c>
      <c r="GG1670" s="416">
        <v>27</v>
      </c>
      <c r="GH1670" s="416">
        <v>647</v>
      </c>
    </row>
    <row r="1671" spans="1:190" x14ac:dyDescent="0.2">
      <c r="A1671" s="150" t="s">
        <v>735</v>
      </c>
      <c r="B1671" s="151" t="s">
        <v>276</v>
      </c>
      <c r="C1671" s="152" t="s">
        <v>285</v>
      </c>
      <c r="D1671" s="404" t="s">
        <v>734</v>
      </c>
      <c r="E1671" s="416">
        <v>0</v>
      </c>
      <c r="F1671" s="416">
        <v>119</v>
      </c>
      <c r="G1671" s="416">
        <v>63</v>
      </c>
      <c r="H1671" s="416">
        <v>70</v>
      </c>
      <c r="I1671" s="416">
        <v>33</v>
      </c>
      <c r="J1671" s="416">
        <v>35</v>
      </c>
      <c r="K1671" s="416">
        <v>14</v>
      </c>
      <c r="L1671" s="416">
        <v>18</v>
      </c>
      <c r="M1671" s="416">
        <v>0</v>
      </c>
      <c r="N1671" s="416">
        <v>352</v>
      </c>
      <c r="O1671" s="416">
        <v>10</v>
      </c>
      <c r="P1671" s="416">
        <v>0</v>
      </c>
      <c r="Q1671" s="416">
        <v>0</v>
      </c>
      <c r="R1671" s="416">
        <v>0</v>
      </c>
      <c r="S1671" s="416">
        <v>0</v>
      </c>
      <c r="T1671" s="416">
        <v>0</v>
      </c>
      <c r="U1671" s="416">
        <v>0</v>
      </c>
      <c r="V1671" s="416">
        <v>0</v>
      </c>
      <c r="W1671" s="416">
        <v>0</v>
      </c>
      <c r="X1671" s="416">
        <v>0</v>
      </c>
      <c r="Y1671" s="416">
        <v>25</v>
      </c>
      <c r="Z1671" s="416">
        <v>167</v>
      </c>
      <c r="AA1671" s="416">
        <v>173</v>
      </c>
      <c r="AB1671" s="416">
        <v>122</v>
      </c>
      <c r="AC1671" s="416">
        <v>73</v>
      </c>
      <c r="AD1671" s="416">
        <v>48</v>
      </c>
      <c r="AE1671" s="416">
        <v>32</v>
      </c>
      <c r="AF1671" s="416">
        <v>27</v>
      </c>
      <c r="AG1671" s="416">
        <v>1</v>
      </c>
      <c r="AH1671" s="416">
        <v>643</v>
      </c>
      <c r="AI1671" s="416">
        <v>50</v>
      </c>
      <c r="AJ1671" s="416">
        <v>0</v>
      </c>
      <c r="AK1671" s="416">
        <v>0</v>
      </c>
      <c r="AL1671" s="416">
        <v>0</v>
      </c>
      <c r="AM1671" s="416">
        <v>0</v>
      </c>
      <c r="AN1671" s="416">
        <v>0</v>
      </c>
      <c r="AO1671" s="416">
        <v>0</v>
      </c>
      <c r="AP1671" s="416">
        <v>0</v>
      </c>
      <c r="AQ1671" s="416">
        <v>0</v>
      </c>
      <c r="AR1671" s="416">
        <v>0</v>
      </c>
      <c r="AS1671" s="416">
        <v>100</v>
      </c>
      <c r="AT1671" s="416">
        <v>0</v>
      </c>
      <c r="AU1671" s="416">
        <v>0</v>
      </c>
      <c r="AV1671" s="416">
        <v>0</v>
      </c>
      <c r="AW1671" s="416">
        <v>0</v>
      </c>
      <c r="AX1671" s="416">
        <v>0</v>
      </c>
      <c r="AY1671" s="416">
        <v>0</v>
      </c>
      <c r="AZ1671" s="416">
        <v>0</v>
      </c>
      <c r="BA1671" s="416">
        <v>0</v>
      </c>
      <c r="BB1671" s="416">
        <v>0</v>
      </c>
      <c r="BC1671" s="416">
        <v>0</v>
      </c>
      <c r="BD1671" s="416">
        <v>0</v>
      </c>
      <c r="BE1671" s="416">
        <v>0</v>
      </c>
      <c r="BF1671" s="416">
        <v>0</v>
      </c>
      <c r="BG1671" s="416">
        <v>0</v>
      </c>
      <c r="BH1671" s="416">
        <v>0</v>
      </c>
      <c r="BI1671" s="416">
        <v>0</v>
      </c>
      <c r="BJ1671" s="416">
        <v>0</v>
      </c>
      <c r="BK1671" s="416">
        <v>0</v>
      </c>
      <c r="BL1671" s="416">
        <v>0</v>
      </c>
      <c r="BM1671" s="416">
        <v>167</v>
      </c>
      <c r="BN1671" s="416">
        <v>173</v>
      </c>
      <c r="BO1671" s="416">
        <v>122</v>
      </c>
      <c r="BP1671" s="416">
        <v>73</v>
      </c>
      <c r="BQ1671" s="416">
        <v>48</v>
      </c>
      <c r="BR1671" s="416">
        <v>32</v>
      </c>
      <c r="BS1671" s="416">
        <v>27</v>
      </c>
      <c r="BT1671" s="416">
        <v>1</v>
      </c>
      <c r="BU1671" s="416">
        <v>643</v>
      </c>
      <c r="BV1671" s="416">
        <v>286</v>
      </c>
      <c r="BW1671" s="416">
        <v>236</v>
      </c>
      <c r="BX1671" s="416">
        <v>192</v>
      </c>
      <c r="BY1671" s="416">
        <v>106</v>
      </c>
      <c r="BZ1671" s="416">
        <v>83</v>
      </c>
      <c r="CA1671" s="416">
        <v>46</v>
      </c>
      <c r="CB1671" s="416">
        <v>45</v>
      </c>
      <c r="CC1671" s="416">
        <v>1</v>
      </c>
      <c r="CD1671" s="416">
        <v>995</v>
      </c>
      <c r="CE1671" s="416">
        <v>10</v>
      </c>
      <c r="CF1671" s="416">
        <v>0</v>
      </c>
      <c r="CG1671" s="416">
        <v>0</v>
      </c>
      <c r="CH1671" s="416">
        <v>0</v>
      </c>
      <c r="CI1671" s="416">
        <v>0</v>
      </c>
      <c r="CJ1671" s="416">
        <v>0</v>
      </c>
      <c r="CK1671" s="416">
        <v>0</v>
      </c>
      <c r="CL1671" s="416">
        <v>0</v>
      </c>
      <c r="CM1671" s="416">
        <v>0</v>
      </c>
      <c r="CN1671" s="416">
        <v>0</v>
      </c>
      <c r="CO1671" s="416">
        <v>25</v>
      </c>
      <c r="CP1671" s="416">
        <v>0</v>
      </c>
      <c r="CQ1671" s="416">
        <v>0</v>
      </c>
      <c r="CR1671" s="416">
        <v>0</v>
      </c>
      <c r="CS1671" s="416">
        <v>0</v>
      </c>
      <c r="CT1671" s="416">
        <v>0</v>
      </c>
      <c r="CU1671" s="416">
        <v>0</v>
      </c>
      <c r="CV1671" s="416">
        <v>0</v>
      </c>
      <c r="CW1671" s="416">
        <v>0</v>
      </c>
      <c r="CX1671" s="416">
        <v>0</v>
      </c>
      <c r="CY1671" s="416">
        <v>50</v>
      </c>
      <c r="CZ1671" s="416">
        <v>0</v>
      </c>
      <c r="DA1671" s="416">
        <v>0</v>
      </c>
      <c r="DB1671" s="416">
        <v>0</v>
      </c>
      <c r="DC1671" s="416">
        <v>0</v>
      </c>
      <c r="DD1671" s="416">
        <v>0</v>
      </c>
      <c r="DE1671" s="416">
        <v>0</v>
      </c>
      <c r="DF1671" s="416">
        <v>0</v>
      </c>
      <c r="DG1671" s="416">
        <v>0</v>
      </c>
      <c r="DH1671" s="416">
        <v>0</v>
      </c>
      <c r="DI1671" s="416">
        <v>0</v>
      </c>
      <c r="DJ1671" s="416">
        <v>0</v>
      </c>
      <c r="DK1671" s="416">
        <v>0</v>
      </c>
      <c r="DL1671" s="416">
        <v>0</v>
      </c>
      <c r="DM1671" s="416">
        <v>0</v>
      </c>
      <c r="DN1671" s="416">
        <v>0</v>
      </c>
      <c r="DO1671" s="416">
        <v>0</v>
      </c>
      <c r="DP1671" s="416">
        <v>0</v>
      </c>
      <c r="DQ1671" s="416">
        <v>0</v>
      </c>
      <c r="DR1671" s="416">
        <v>0</v>
      </c>
      <c r="DS1671" s="416">
        <v>0</v>
      </c>
      <c r="DT1671" s="416">
        <v>0</v>
      </c>
      <c r="DU1671" s="416">
        <v>0</v>
      </c>
      <c r="DV1671" s="416">
        <v>0</v>
      </c>
      <c r="DW1671" s="416">
        <v>0</v>
      </c>
      <c r="DX1671" s="416">
        <v>0</v>
      </c>
      <c r="DY1671" s="416">
        <v>0</v>
      </c>
      <c r="DZ1671" s="416">
        <v>0</v>
      </c>
      <c r="EA1671" s="416">
        <v>0</v>
      </c>
      <c r="EB1671" s="416">
        <v>0</v>
      </c>
      <c r="EC1671" s="416">
        <v>79</v>
      </c>
      <c r="ED1671" s="416">
        <v>92</v>
      </c>
      <c r="EE1671" s="416">
        <v>101</v>
      </c>
      <c r="EF1671" s="416">
        <v>91</v>
      </c>
      <c r="EG1671" s="416">
        <v>64</v>
      </c>
      <c r="EH1671" s="416">
        <v>50</v>
      </c>
      <c r="EI1671" s="416">
        <v>53</v>
      </c>
      <c r="EJ1671" s="416">
        <v>18</v>
      </c>
      <c r="EK1671" s="416">
        <v>548</v>
      </c>
      <c r="EL1671" s="416">
        <v>10</v>
      </c>
      <c r="EM1671" s="416">
        <v>0</v>
      </c>
      <c r="EN1671" s="416">
        <v>0</v>
      </c>
      <c r="EO1671" s="416">
        <v>0</v>
      </c>
      <c r="EP1671" s="416">
        <v>0</v>
      </c>
      <c r="EQ1671" s="416">
        <v>0</v>
      </c>
      <c r="ER1671" s="416">
        <v>0</v>
      </c>
      <c r="ES1671" s="416">
        <v>0</v>
      </c>
      <c r="ET1671" s="416">
        <v>0</v>
      </c>
      <c r="EU1671" s="416">
        <v>0</v>
      </c>
      <c r="EV1671" s="416">
        <v>50</v>
      </c>
      <c r="EW1671" s="416">
        <v>1</v>
      </c>
      <c r="EX1671" s="416">
        <v>0</v>
      </c>
      <c r="EY1671" s="416">
        <v>0</v>
      </c>
      <c r="EZ1671" s="416">
        <v>0</v>
      </c>
      <c r="FA1671" s="416">
        <v>2</v>
      </c>
      <c r="FB1671" s="416">
        <v>0</v>
      </c>
      <c r="FC1671" s="416">
        <v>0</v>
      </c>
      <c r="FD1671" s="416">
        <v>0</v>
      </c>
      <c r="FE1671" s="416">
        <v>3</v>
      </c>
      <c r="FF1671" s="416">
        <v>100</v>
      </c>
      <c r="FG1671" s="416">
        <v>0</v>
      </c>
      <c r="FH1671" s="416">
        <v>0</v>
      </c>
      <c r="FI1671" s="416">
        <v>0</v>
      </c>
      <c r="FJ1671" s="416">
        <v>0</v>
      </c>
      <c r="FK1671" s="416">
        <v>0</v>
      </c>
      <c r="FL1671" s="416">
        <v>0</v>
      </c>
      <c r="FM1671" s="416">
        <v>0</v>
      </c>
      <c r="FN1671" s="416">
        <v>0</v>
      </c>
      <c r="FO1671" s="416">
        <v>0</v>
      </c>
      <c r="FP1671" s="416">
        <v>0</v>
      </c>
      <c r="FQ1671" s="416">
        <v>0</v>
      </c>
      <c r="FR1671" s="416">
        <v>0</v>
      </c>
      <c r="FS1671" s="416">
        <v>0</v>
      </c>
      <c r="FT1671" s="416">
        <v>0</v>
      </c>
      <c r="FU1671" s="416">
        <v>0</v>
      </c>
      <c r="FV1671" s="416">
        <v>0</v>
      </c>
      <c r="FW1671" s="416">
        <v>0</v>
      </c>
      <c r="FX1671" s="416">
        <v>0</v>
      </c>
      <c r="FY1671" s="416">
        <v>0</v>
      </c>
      <c r="FZ1671" s="416">
        <v>80</v>
      </c>
      <c r="GA1671" s="416">
        <v>92</v>
      </c>
      <c r="GB1671" s="416">
        <v>101</v>
      </c>
      <c r="GC1671" s="416">
        <v>91</v>
      </c>
      <c r="GD1671" s="416">
        <v>66</v>
      </c>
      <c r="GE1671" s="416">
        <v>50</v>
      </c>
      <c r="GF1671" s="416">
        <v>53</v>
      </c>
      <c r="GG1671" s="416">
        <v>18</v>
      </c>
      <c r="GH1671" s="416">
        <v>551</v>
      </c>
    </row>
    <row r="1672" spans="1:190" x14ac:dyDescent="0.2">
      <c r="A1672" s="150" t="s">
        <v>737</v>
      </c>
      <c r="B1672" s="151" t="s">
        <v>276</v>
      </c>
      <c r="C1672" s="152" t="s">
        <v>69</v>
      </c>
      <c r="D1672" s="404" t="s">
        <v>736</v>
      </c>
      <c r="E1672" s="416">
        <v>0</v>
      </c>
      <c r="F1672" s="416">
        <v>104</v>
      </c>
      <c r="G1672" s="416">
        <v>154</v>
      </c>
      <c r="H1672" s="416">
        <v>119</v>
      </c>
      <c r="I1672" s="416">
        <v>108</v>
      </c>
      <c r="J1672" s="416">
        <v>60</v>
      </c>
      <c r="K1672" s="416">
        <v>28</v>
      </c>
      <c r="L1672" s="416">
        <v>22</v>
      </c>
      <c r="M1672" s="416">
        <v>2</v>
      </c>
      <c r="N1672" s="416">
        <v>597</v>
      </c>
      <c r="O1672" s="416">
        <v>10</v>
      </c>
      <c r="P1672" s="416">
        <v>0</v>
      </c>
      <c r="Q1672" s="416">
        <v>0</v>
      </c>
      <c r="R1672" s="416">
        <v>0</v>
      </c>
      <c r="S1672" s="416">
        <v>0</v>
      </c>
      <c r="T1672" s="416">
        <v>0</v>
      </c>
      <c r="U1672" s="416">
        <v>0</v>
      </c>
      <c r="V1672" s="416">
        <v>0</v>
      </c>
      <c r="W1672" s="416">
        <v>0</v>
      </c>
      <c r="X1672" s="416">
        <v>0</v>
      </c>
      <c r="Y1672" s="416">
        <v>25</v>
      </c>
      <c r="Z1672" s="416">
        <v>61</v>
      </c>
      <c r="AA1672" s="416">
        <v>125</v>
      </c>
      <c r="AB1672" s="416">
        <v>84</v>
      </c>
      <c r="AC1672" s="416">
        <v>67</v>
      </c>
      <c r="AD1672" s="416">
        <v>38</v>
      </c>
      <c r="AE1672" s="416">
        <v>25</v>
      </c>
      <c r="AF1672" s="416">
        <v>15</v>
      </c>
      <c r="AG1672" s="416">
        <v>2</v>
      </c>
      <c r="AH1672" s="416">
        <v>417</v>
      </c>
      <c r="AI1672" s="416">
        <v>50</v>
      </c>
      <c r="AJ1672" s="416">
        <v>0</v>
      </c>
      <c r="AK1672" s="416">
        <v>0</v>
      </c>
      <c r="AL1672" s="416">
        <v>0</v>
      </c>
      <c r="AM1672" s="416">
        <v>0</v>
      </c>
      <c r="AN1672" s="416">
        <v>0</v>
      </c>
      <c r="AO1672" s="416">
        <v>0</v>
      </c>
      <c r="AP1672" s="416">
        <v>0</v>
      </c>
      <c r="AQ1672" s="416">
        <v>0</v>
      </c>
      <c r="AR1672" s="416">
        <v>0</v>
      </c>
      <c r="AS1672" s="416">
        <v>100</v>
      </c>
      <c r="AT1672" s="416">
        <v>0</v>
      </c>
      <c r="AU1672" s="416">
        <v>0</v>
      </c>
      <c r="AV1672" s="416">
        <v>0</v>
      </c>
      <c r="AW1672" s="416">
        <v>0</v>
      </c>
      <c r="AX1672" s="416">
        <v>0</v>
      </c>
      <c r="AY1672" s="416">
        <v>0</v>
      </c>
      <c r="AZ1672" s="416">
        <v>0</v>
      </c>
      <c r="BA1672" s="416">
        <v>0</v>
      </c>
      <c r="BB1672" s="416">
        <v>0</v>
      </c>
      <c r="BC1672" s="416">
        <v>0</v>
      </c>
      <c r="BD1672" s="416">
        <v>0</v>
      </c>
      <c r="BE1672" s="416">
        <v>0</v>
      </c>
      <c r="BF1672" s="416">
        <v>0</v>
      </c>
      <c r="BG1672" s="416">
        <v>0</v>
      </c>
      <c r="BH1672" s="416">
        <v>0</v>
      </c>
      <c r="BI1672" s="416">
        <v>0</v>
      </c>
      <c r="BJ1672" s="416">
        <v>0</v>
      </c>
      <c r="BK1672" s="416">
        <v>0</v>
      </c>
      <c r="BL1672" s="416">
        <v>0</v>
      </c>
      <c r="BM1672" s="416">
        <v>61</v>
      </c>
      <c r="BN1672" s="416">
        <v>125</v>
      </c>
      <c r="BO1672" s="416">
        <v>84</v>
      </c>
      <c r="BP1672" s="416">
        <v>67</v>
      </c>
      <c r="BQ1672" s="416">
        <v>38</v>
      </c>
      <c r="BR1672" s="416">
        <v>25</v>
      </c>
      <c r="BS1672" s="416">
        <v>15</v>
      </c>
      <c r="BT1672" s="416">
        <v>2</v>
      </c>
      <c r="BU1672" s="416">
        <v>417</v>
      </c>
      <c r="BV1672" s="416">
        <v>165</v>
      </c>
      <c r="BW1672" s="416">
        <v>279</v>
      </c>
      <c r="BX1672" s="416">
        <v>203</v>
      </c>
      <c r="BY1672" s="416">
        <v>175</v>
      </c>
      <c r="BZ1672" s="416">
        <v>98</v>
      </c>
      <c r="CA1672" s="416">
        <v>53</v>
      </c>
      <c r="CB1672" s="416">
        <v>37</v>
      </c>
      <c r="CC1672" s="416">
        <v>4</v>
      </c>
      <c r="CD1672" s="416">
        <v>1014</v>
      </c>
      <c r="CE1672" s="416">
        <v>10</v>
      </c>
      <c r="CF1672" s="416">
        <v>0</v>
      </c>
      <c r="CG1672" s="416">
        <v>0</v>
      </c>
      <c r="CH1672" s="416">
        <v>0</v>
      </c>
      <c r="CI1672" s="416">
        <v>0</v>
      </c>
      <c r="CJ1672" s="416">
        <v>0</v>
      </c>
      <c r="CK1672" s="416">
        <v>0</v>
      </c>
      <c r="CL1672" s="416">
        <v>0</v>
      </c>
      <c r="CM1672" s="416">
        <v>0</v>
      </c>
      <c r="CN1672" s="416">
        <v>0</v>
      </c>
      <c r="CO1672" s="416">
        <v>25</v>
      </c>
      <c r="CP1672" s="416">
        <v>0</v>
      </c>
      <c r="CQ1672" s="416">
        <v>0</v>
      </c>
      <c r="CR1672" s="416">
        <v>0</v>
      </c>
      <c r="CS1672" s="416">
        <v>0</v>
      </c>
      <c r="CT1672" s="416">
        <v>0</v>
      </c>
      <c r="CU1672" s="416">
        <v>0</v>
      </c>
      <c r="CV1672" s="416">
        <v>0</v>
      </c>
      <c r="CW1672" s="416">
        <v>0</v>
      </c>
      <c r="CX1672" s="416">
        <v>0</v>
      </c>
      <c r="CY1672" s="416">
        <v>50</v>
      </c>
      <c r="CZ1672" s="416">
        <v>40</v>
      </c>
      <c r="DA1672" s="416">
        <v>35</v>
      </c>
      <c r="DB1672" s="416">
        <v>27</v>
      </c>
      <c r="DC1672" s="416">
        <v>29</v>
      </c>
      <c r="DD1672" s="416">
        <v>12</v>
      </c>
      <c r="DE1672" s="416">
        <v>9</v>
      </c>
      <c r="DF1672" s="416">
        <v>6</v>
      </c>
      <c r="DG1672" s="416">
        <v>0</v>
      </c>
      <c r="DH1672" s="416">
        <v>158</v>
      </c>
      <c r="DI1672" s="416">
        <v>0</v>
      </c>
      <c r="DJ1672" s="416">
        <v>0</v>
      </c>
      <c r="DK1672" s="416">
        <v>0</v>
      </c>
      <c r="DL1672" s="416">
        <v>0</v>
      </c>
      <c r="DM1672" s="416">
        <v>0</v>
      </c>
      <c r="DN1672" s="416">
        <v>0</v>
      </c>
      <c r="DO1672" s="416">
        <v>0</v>
      </c>
      <c r="DP1672" s="416">
        <v>0</v>
      </c>
      <c r="DQ1672" s="416">
        <v>0</v>
      </c>
      <c r="DR1672" s="416">
        <v>0</v>
      </c>
      <c r="DS1672" s="416">
        <v>40</v>
      </c>
      <c r="DT1672" s="416">
        <v>35</v>
      </c>
      <c r="DU1672" s="416">
        <v>27</v>
      </c>
      <c r="DV1672" s="416">
        <v>29</v>
      </c>
      <c r="DW1672" s="416">
        <v>12</v>
      </c>
      <c r="DX1672" s="416">
        <v>9</v>
      </c>
      <c r="DY1672" s="416">
        <v>6</v>
      </c>
      <c r="DZ1672" s="416">
        <v>0</v>
      </c>
      <c r="EA1672" s="416">
        <v>158</v>
      </c>
      <c r="EB1672" s="416">
        <v>0</v>
      </c>
      <c r="EC1672" s="416">
        <v>259</v>
      </c>
      <c r="ED1672" s="416">
        <v>488</v>
      </c>
      <c r="EE1672" s="416">
        <v>529</v>
      </c>
      <c r="EF1672" s="416">
        <v>574</v>
      </c>
      <c r="EG1672" s="416">
        <v>371</v>
      </c>
      <c r="EH1672" s="416">
        <v>261</v>
      </c>
      <c r="EI1672" s="416">
        <v>193</v>
      </c>
      <c r="EJ1672" s="416">
        <v>21</v>
      </c>
      <c r="EK1672" s="416">
        <v>2696</v>
      </c>
      <c r="EL1672" s="416">
        <v>10</v>
      </c>
      <c r="EM1672" s="416">
        <v>0</v>
      </c>
      <c r="EN1672" s="416">
        <v>0</v>
      </c>
      <c r="EO1672" s="416">
        <v>0</v>
      </c>
      <c r="EP1672" s="416">
        <v>0</v>
      </c>
      <c r="EQ1672" s="416">
        <v>0</v>
      </c>
      <c r="ER1672" s="416">
        <v>0</v>
      </c>
      <c r="ES1672" s="416">
        <v>0</v>
      </c>
      <c r="ET1672" s="416">
        <v>0</v>
      </c>
      <c r="EU1672" s="416">
        <v>0</v>
      </c>
      <c r="EV1672" s="416">
        <v>50</v>
      </c>
      <c r="EW1672" s="416">
        <v>6</v>
      </c>
      <c r="EX1672" s="416">
        <v>6</v>
      </c>
      <c r="EY1672" s="416">
        <v>14</v>
      </c>
      <c r="EZ1672" s="416">
        <v>8</v>
      </c>
      <c r="FA1672" s="416">
        <v>6</v>
      </c>
      <c r="FB1672" s="416">
        <v>2</v>
      </c>
      <c r="FC1672" s="416">
        <v>0</v>
      </c>
      <c r="FD1672" s="416">
        <v>0</v>
      </c>
      <c r="FE1672" s="416">
        <v>42</v>
      </c>
      <c r="FF1672" s="416">
        <v>100</v>
      </c>
      <c r="FG1672" s="416">
        <v>0</v>
      </c>
      <c r="FH1672" s="416">
        <v>0</v>
      </c>
      <c r="FI1672" s="416">
        <v>0</v>
      </c>
      <c r="FJ1672" s="416">
        <v>0</v>
      </c>
      <c r="FK1672" s="416">
        <v>0</v>
      </c>
      <c r="FL1672" s="416">
        <v>0</v>
      </c>
      <c r="FM1672" s="416">
        <v>0</v>
      </c>
      <c r="FN1672" s="416">
        <v>0</v>
      </c>
      <c r="FO1672" s="416">
        <v>0</v>
      </c>
      <c r="FP1672" s="416">
        <v>0</v>
      </c>
      <c r="FQ1672" s="416">
        <v>0</v>
      </c>
      <c r="FR1672" s="416">
        <v>0</v>
      </c>
      <c r="FS1672" s="416">
        <v>0</v>
      </c>
      <c r="FT1672" s="416">
        <v>0</v>
      </c>
      <c r="FU1672" s="416">
        <v>0</v>
      </c>
      <c r="FV1672" s="416">
        <v>0</v>
      </c>
      <c r="FW1672" s="416">
        <v>0</v>
      </c>
      <c r="FX1672" s="416">
        <v>0</v>
      </c>
      <c r="FY1672" s="416">
        <v>0</v>
      </c>
      <c r="FZ1672" s="416">
        <v>265</v>
      </c>
      <c r="GA1672" s="416">
        <v>494</v>
      </c>
      <c r="GB1672" s="416">
        <v>543</v>
      </c>
      <c r="GC1672" s="416">
        <v>582</v>
      </c>
      <c r="GD1672" s="416">
        <v>377</v>
      </c>
      <c r="GE1672" s="416">
        <v>263</v>
      </c>
      <c r="GF1672" s="416">
        <v>193</v>
      </c>
      <c r="GG1672" s="416">
        <v>21</v>
      </c>
      <c r="GH1672" s="416">
        <v>2738</v>
      </c>
    </row>
    <row r="1673" spans="1:190" x14ac:dyDescent="0.2">
      <c r="A1673" s="150" t="s">
        <v>739</v>
      </c>
      <c r="B1673" s="151" t="s">
        <v>282</v>
      </c>
      <c r="C1673" s="152" t="s">
        <v>293</v>
      </c>
      <c r="D1673" s="404" t="s">
        <v>738</v>
      </c>
      <c r="E1673" s="416">
        <v>0</v>
      </c>
      <c r="F1673" s="416">
        <v>815</v>
      </c>
      <c r="G1673" s="416">
        <v>158</v>
      </c>
      <c r="H1673" s="416">
        <v>90</v>
      </c>
      <c r="I1673" s="416">
        <v>21</v>
      </c>
      <c r="J1673" s="416">
        <v>15</v>
      </c>
      <c r="K1673" s="416">
        <v>7</v>
      </c>
      <c r="L1673" s="416">
        <v>3</v>
      </c>
      <c r="M1673" s="416">
        <v>3</v>
      </c>
      <c r="N1673" s="416">
        <v>1112</v>
      </c>
      <c r="O1673" s="416">
        <v>10</v>
      </c>
      <c r="P1673" s="416">
        <v>0</v>
      </c>
      <c r="Q1673" s="416">
        <v>0</v>
      </c>
      <c r="R1673" s="416">
        <v>0</v>
      </c>
      <c r="S1673" s="416">
        <v>0</v>
      </c>
      <c r="T1673" s="416">
        <v>0</v>
      </c>
      <c r="U1673" s="416">
        <v>0</v>
      </c>
      <c r="V1673" s="416">
        <v>0</v>
      </c>
      <c r="W1673" s="416">
        <v>0</v>
      </c>
      <c r="X1673" s="416">
        <v>0</v>
      </c>
      <c r="Y1673" s="416">
        <v>25</v>
      </c>
      <c r="Z1673" s="416">
        <v>1360</v>
      </c>
      <c r="AA1673" s="416">
        <v>184</v>
      </c>
      <c r="AB1673" s="416">
        <v>118</v>
      </c>
      <c r="AC1673" s="416">
        <v>43</v>
      </c>
      <c r="AD1673" s="416">
        <v>11</v>
      </c>
      <c r="AE1673" s="416">
        <v>6</v>
      </c>
      <c r="AF1673" s="416">
        <v>5</v>
      </c>
      <c r="AG1673" s="416">
        <v>0</v>
      </c>
      <c r="AH1673" s="416">
        <v>1727</v>
      </c>
      <c r="AI1673" s="416">
        <v>50</v>
      </c>
      <c r="AJ1673" s="416">
        <v>35</v>
      </c>
      <c r="AK1673" s="416">
        <v>4</v>
      </c>
      <c r="AL1673" s="416">
        <v>7</v>
      </c>
      <c r="AM1673" s="416">
        <v>2</v>
      </c>
      <c r="AN1673" s="416">
        <v>1</v>
      </c>
      <c r="AO1673" s="416">
        <v>0</v>
      </c>
      <c r="AP1673" s="416">
        <v>0</v>
      </c>
      <c r="AQ1673" s="416">
        <v>0</v>
      </c>
      <c r="AR1673" s="416">
        <v>49</v>
      </c>
      <c r="AS1673" s="416">
        <v>100</v>
      </c>
      <c r="AT1673" s="416">
        <v>100</v>
      </c>
      <c r="AU1673" s="416">
        <v>16</v>
      </c>
      <c r="AV1673" s="416">
        <v>16</v>
      </c>
      <c r="AW1673" s="416">
        <v>8</v>
      </c>
      <c r="AX1673" s="416">
        <v>4</v>
      </c>
      <c r="AY1673" s="416">
        <v>0</v>
      </c>
      <c r="AZ1673" s="416">
        <v>0</v>
      </c>
      <c r="BA1673" s="416">
        <v>0</v>
      </c>
      <c r="BB1673" s="416">
        <v>144</v>
      </c>
      <c r="BC1673" s="416">
        <v>0</v>
      </c>
      <c r="BD1673" s="416">
        <v>0</v>
      </c>
      <c r="BE1673" s="416">
        <v>0</v>
      </c>
      <c r="BF1673" s="416">
        <v>0</v>
      </c>
      <c r="BG1673" s="416">
        <v>0</v>
      </c>
      <c r="BH1673" s="416">
        <v>0</v>
      </c>
      <c r="BI1673" s="416">
        <v>0</v>
      </c>
      <c r="BJ1673" s="416">
        <v>0</v>
      </c>
      <c r="BK1673" s="416">
        <v>0</v>
      </c>
      <c r="BL1673" s="416">
        <v>0</v>
      </c>
      <c r="BM1673" s="416">
        <v>1495</v>
      </c>
      <c r="BN1673" s="416">
        <v>204</v>
      </c>
      <c r="BO1673" s="416">
        <v>141</v>
      </c>
      <c r="BP1673" s="416">
        <v>53</v>
      </c>
      <c r="BQ1673" s="416">
        <v>16</v>
      </c>
      <c r="BR1673" s="416">
        <v>6</v>
      </c>
      <c r="BS1673" s="416">
        <v>5</v>
      </c>
      <c r="BT1673" s="416">
        <v>0</v>
      </c>
      <c r="BU1673" s="416">
        <v>1920</v>
      </c>
      <c r="BV1673" s="416">
        <v>2310</v>
      </c>
      <c r="BW1673" s="416">
        <v>362</v>
      </c>
      <c r="BX1673" s="416">
        <v>231</v>
      </c>
      <c r="BY1673" s="416">
        <v>74</v>
      </c>
      <c r="BZ1673" s="416">
        <v>31</v>
      </c>
      <c r="CA1673" s="416">
        <v>13</v>
      </c>
      <c r="CB1673" s="416">
        <v>8</v>
      </c>
      <c r="CC1673" s="416">
        <v>3</v>
      </c>
      <c r="CD1673" s="416">
        <v>3032</v>
      </c>
      <c r="CE1673" s="416">
        <v>10</v>
      </c>
      <c r="CF1673" s="416">
        <v>0</v>
      </c>
      <c r="CG1673" s="416">
        <v>0</v>
      </c>
      <c r="CH1673" s="416">
        <v>0</v>
      </c>
      <c r="CI1673" s="416">
        <v>0</v>
      </c>
      <c r="CJ1673" s="416">
        <v>0</v>
      </c>
      <c r="CK1673" s="416">
        <v>0</v>
      </c>
      <c r="CL1673" s="416">
        <v>0</v>
      </c>
      <c r="CM1673" s="416">
        <v>0</v>
      </c>
      <c r="CN1673" s="416">
        <v>0</v>
      </c>
      <c r="CO1673" s="416">
        <v>25</v>
      </c>
      <c r="CP1673" s="416">
        <v>0</v>
      </c>
      <c r="CQ1673" s="416">
        <v>0</v>
      </c>
      <c r="CR1673" s="416">
        <v>0</v>
      </c>
      <c r="CS1673" s="416">
        <v>0</v>
      </c>
      <c r="CT1673" s="416">
        <v>0</v>
      </c>
      <c r="CU1673" s="416">
        <v>0</v>
      </c>
      <c r="CV1673" s="416">
        <v>0</v>
      </c>
      <c r="CW1673" s="416">
        <v>0</v>
      </c>
      <c r="CX1673" s="416">
        <v>0</v>
      </c>
      <c r="CY1673" s="416">
        <v>50</v>
      </c>
      <c r="CZ1673" s="416">
        <v>385</v>
      </c>
      <c r="DA1673" s="416">
        <v>50</v>
      </c>
      <c r="DB1673" s="416">
        <v>35</v>
      </c>
      <c r="DC1673" s="416">
        <v>13</v>
      </c>
      <c r="DD1673" s="416">
        <v>5</v>
      </c>
      <c r="DE1673" s="416">
        <v>4</v>
      </c>
      <c r="DF1673" s="416">
        <v>5</v>
      </c>
      <c r="DG1673" s="416">
        <v>1</v>
      </c>
      <c r="DH1673" s="416">
        <v>498</v>
      </c>
      <c r="DI1673" s="416">
        <v>0</v>
      </c>
      <c r="DJ1673" s="416">
        <v>0</v>
      </c>
      <c r="DK1673" s="416">
        <v>0</v>
      </c>
      <c r="DL1673" s="416">
        <v>0</v>
      </c>
      <c r="DM1673" s="416">
        <v>0</v>
      </c>
      <c r="DN1673" s="416">
        <v>0</v>
      </c>
      <c r="DO1673" s="416">
        <v>0</v>
      </c>
      <c r="DP1673" s="416">
        <v>0</v>
      </c>
      <c r="DQ1673" s="416">
        <v>0</v>
      </c>
      <c r="DR1673" s="416">
        <v>0</v>
      </c>
      <c r="DS1673" s="416">
        <v>385</v>
      </c>
      <c r="DT1673" s="416">
        <v>50</v>
      </c>
      <c r="DU1673" s="416">
        <v>35</v>
      </c>
      <c r="DV1673" s="416">
        <v>13</v>
      </c>
      <c r="DW1673" s="416">
        <v>5</v>
      </c>
      <c r="DX1673" s="416">
        <v>4</v>
      </c>
      <c r="DY1673" s="416">
        <v>5</v>
      </c>
      <c r="DZ1673" s="416">
        <v>1</v>
      </c>
      <c r="EA1673" s="416">
        <v>498</v>
      </c>
      <c r="EB1673" s="416">
        <v>0</v>
      </c>
      <c r="EC1673" s="416">
        <v>365</v>
      </c>
      <c r="ED1673" s="416">
        <v>113</v>
      </c>
      <c r="EE1673" s="416">
        <v>88</v>
      </c>
      <c r="EF1673" s="416">
        <v>44</v>
      </c>
      <c r="EG1673" s="416">
        <v>20</v>
      </c>
      <c r="EH1673" s="416">
        <v>14</v>
      </c>
      <c r="EI1673" s="416">
        <v>4</v>
      </c>
      <c r="EJ1673" s="416">
        <v>1</v>
      </c>
      <c r="EK1673" s="416">
        <v>649</v>
      </c>
      <c r="EL1673" s="416">
        <v>10</v>
      </c>
      <c r="EM1673" s="416">
        <v>0</v>
      </c>
      <c r="EN1673" s="416">
        <v>0</v>
      </c>
      <c r="EO1673" s="416">
        <v>0</v>
      </c>
      <c r="EP1673" s="416">
        <v>0</v>
      </c>
      <c r="EQ1673" s="416">
        <v>0</v>
      </c>
      <c r="ER1673" s="416">
        <v>0</v>
      </c>
      <c r="ES1673" s="416">
        <v>0</v>
      </c>
      <c r="ET1673" s="416">
        <v>0</v>
      </c>
      <c r="EU1673" s="416">
        <v>0</v>
      </c>
      <c r="EV1673" s="416">
        <v>50</v>
      </c>
      <c r="EW1673" s="416">
        <v>5</v>
      </c>
      <c r="EX1673" s="416">
        <v>0</v>
      </c>
      <c r="EY1673" s="416">
        <v>1</v>
      </c>
      <c r="EZ1673" s="416">
        <v>0</v>
      </c>
      <c r="FA1673" s="416">
        <v>1</v>
      </c>
      <c r="FB1673" s="416">
        <v>0</v>
      </c>
      <c r="FC1673" s="416">
        <v>0</v>
      </c>
      <c r="FD1673" s="416">
        <v>0</v>
      </c>
      <c r="FE1673" s="416">
        <v>7</v>
      </c>
      <c r="FF1673" s="416">
        <v>100</v>
      </c>
      <c r="FG1673" s="416">
        <v>0</v>
      </c>
      <c r="FH1673" s="416">
        <v>0</v>
      </c>
      <c r="FI1673" s="416">
        <v>0</v>
      </c>
      <c r="FJ1673" s="416">
        <v>0</v>
      </c>
      <c r="FK1673" s="416">
        <v>0</v>
      </c>
      <c r="FL1673" s="416">
        <v>0</v>
      </c>
      <c r="FM1673" s="416">
        <v>0</v>
      </c>
      <c r="FN1673" s="416">
        <v>0</v>
      </c>
      <c r="FO1673" s="416">
        <v>0</v>
      </c>
      <c r="FP1673" s="416">
        <v>0</v>
      </c>
      <c r="FQ1673" s="416">
        <v>0</v>
      </c>
      <c r="FR1673" s="416">
        <v>0</v>
      </c>
      <c r="FS1673" s="416">
        <v>0</v>
      </c>
      <c r="FT1673" s="416">
        <v>0</v>
      </c>
      <c r="FU1673" s="416">
        <v>0</v>
      </c>
      <c r="FV1673" s="416">
        <v>0</v>
      </c>
      <c r="FW1673" s="416">
        <v>0</v>
      </c>
      <c r="FX1673" s="416">
        <v>0</v>
      </c>
      <c r="FY1673" s="416">
        <v>0</v>
      </c>
      <c r="FZ1673" s="416">
        <v>370</v>
      </c>
      <c r="GA1673" s="416">
        <v>113</v>
      </c>
      <c r="GB1673" s="416">
        <v>89</v>
      </c>
      <c r="GC1673" s="416">
        <v>44</v>
      </c>
      <c r="GD1673" s="416">
        <v>21</v>
      </c>
      <c r="GE1673" s="416">
        <v>14</v>
      </c>
      <c r="GF1673" s="416">
        <v>4</v>
      </c>
      <c r="GG1673" s="416">
        <v>1</v>
      </c>
      <c r="GH1673" s="416">
        <v>656</v>
      </c>
    </row>
    <row r="1674" spans="1:190" x14ac:dyDescent="0.2">
      <c r="A1674" s="150" t="s">
        <v>741</v>
      </c>
      <c r="B1674" s="151" t="s">
        <v>276</v>
      </c>
      <c r="C1674" s="152" t="s">
        <v>277</v>
      </c>
      <c r="D1674" s="404" t="s">
        <v>740</v>
      </c>
      <c r="E1674" s="416">
        <v>0</v>
      </c>
      <c r="F1674" s="416">
        <v>10</v>
      </c>
      <c r="G1674" s="416">
        <v>22</v>
      </c>
      <c r="H1674" s="416">
        <v>62</v>
      </c>
      <c r="I1674" s="416">
        <v>71</v>
      </c>
      <c r="J1674" s="416">
        <v>42</v>
      </c>
      <c r="K1674" s="416">
        <v>24</v>
      </c>
      <c r="L1674" s="416">
        <v>32</v>
      </c>
      <c r="M1674" s="416">
        <v>2</v>
      </c>
      <c r="N1674" s="416">
        <v>265</v>
      </c>
      <c r="O1674" s="416">
        <v>10</v>
      </c>
      <c r="P1674" s="416">
        <v>0</v>
      </c>
      <c r="Q1674" s="416">
        <v>0</v>
      </c>
      <c r="R1674" s="416">
        <v>0</v>
      </c>
      <c r="S1674" s="416">
        <v>0</v>
      </c>
      <c r="T1674" s="416">
        <v>0</v>
      </c>
      <c r="U1674" s="416">
        <v>0</v>
      </c>
      <c r="V1674" s="416">
        <v>0</v>
      </c>
      <c r="W1674" s="416">
        <v>0</v>
      </c>
      <c r="X1674" s="416">
        <v>0</v>
      </c>
      <c r="Y1674" s="416">
        <v>25</v>
      </c>
      <c r="Z1674" s="416">
        <v>0</v>
      </c>
      <c r="AA1674" s="416">
        <v>0</v>
      </c>
      <c r="AB1674" s="416">
        <v>0</v>
      </c>
      <c r="AC1674" s="416">
        <v>0</v>
      </c>
      <c r="AD1674" s="416">
        <v>0</v>
      </c>
      <c r="AE1674" s="416">
        <v>0</v>
      </c>
      <c r="AF1674" s="416">
        <v>0</v>
      </c>
      <c r="AG1674" s="416">
        <v>0</v>
      </c>
      <c r="AH1674" s="416">
        <v>0</v>
      </c>
      <c r="AI1674" s="416">
        <v>50</v>
      </c>
      <c r="AJ1674" s="416">
        <v>0</v>
      </c>
      <c r="AK1674" s="416">
        <v>0</v>
      </c>
      <c r="AL1674" s="416">
        <v>0</v>
      </c>
      <c r="AM1674" s="416">
        <v>0</v>
      </c>
      <c r="AN1674" s="416">
        <v>0</v>
      </c>
      <c r="AO1674" s="416">
        <v>0</v>
      </c>
      <c r="AP1674" s="416">
        <v>0</v>
      </c>
      <c r="AQ1674" s="416">
        <v>0</v>
      </c>
      <c r="AR1674" s="416">
        <v>0</v>
      </c>
      <c r="AS1674" s="416">
        <v>100</v>
      </c>
      <c r="AT1674" s="416">
        <v>0</v>
      </c>
      <c r="AU1674" s="416">
        <v>8</v>
      </c>
      <c r="AV1674" s="416">
        <v>26</v>
      </c>
      <c r="AW1674" s="416">
        <v>26</v>
      </c>
      <c r="AX1674" s="416">
        <v>11</v>
      </c>
      <c r="AY1674" s="416">
        <v>10</v>
      </c>
      <c r="AZ1674" s="416">
        <v>5</v>
      </c>
      <c r="BA1674" s="416">
        <v>1</v>
      </c>
      <c r="BB1674" s="416">
        <v>87</v>
      </c>
      <c r="BC1674" s="416">
        <v>0</v>
      </c>
      <c r="BD1674" s="416">
        <v>0</v>
      </c>
      <c r="BE1674" s="416">
        <v>0</v>
      </c>
      <c r="BF1674" s="416">
        <v>0</v>
      </c>
      <c r="BG1674" s="416">
        <v>0</v>
      </c>
      <c r="BH1674" s="416">
        <v>0</v>
      </c>
      <c r="BI1674" s="416">
        <v>0</v>
      </c>
      <c r="BJ1674" s="416">
        <v>0</v>
      </c>
      <c r="BK1674" s="416">
        <v>0</v>
      </c>
      <c r="BL1674" s="416">
        <v>0</v>
      </c>
      <c r="BM1674" s="416">
        <v>0</v>
      </c>
      <c r="BN1674" s="416">
        <v>8</v>
      </c>
      <c r="BO1674" s="416">
        <v>26</v>
      </c>
      <c r="BP1674" s="416">
        <v>26</v>
      </c>
      <c r="BQ1674" s="416">
        <v>11</v>
      </c>
      <c r="BR1674" s="416">
        <v>10</v>
      </c>
      <c r="BS1674" s="416">
        <v>5</v>
      </c>
      <c r="BT1674" s="416">
        <v>1</v>
      </c>
      <c r="BU1674" s="416">
        <v>87</v>
      </c>
      <c r="BV1674" s="416">
        <v>10</v>
      </c>
      <c r="BW1674" s="416">
        <v>30</v>
      </c>
      <c r="BX1674" s="416">
        <v>88</v>
      </c>
      <c r="BY1674" s="416">
        <v>97</v>
      </c>
      <c r="BZ1674" s="416">
        <v>53</v>
      </c>
      <c r="CA1674" s="416">
        <v>34</v>
      </c>
      <c r="CB1674" s="416">
        <v>37</v>
      </c>
      <c r="CC1674" s="416">
        <v>3</v>
      </c>
      <c r="CD1674" s="416">
        <v>352</v>
      </c>
      <c r="CE1674" s="416">
        <v>10</v>
      </c>
      <c r="CF1674" s="416">
        <v>0</v>
      </c>
      <c r="CG1674" s="416">
        <v>0</v>
      </c>
      <c r="CH1674" s="416">
        <v>0</v>
      </c>
      <c r="CI1674" s="416">
        <v>0</v>
      </c>
      <c r="CJ1674" s="416">
        <v>0</v>
      </c>
      <c r="CK1674" s="416">
        <v>0</v>
      </c>
      <c r="CL1674" s="416">
        <v>0</v>
      </c>
      <c r="CM1674" s="416">
        <v>0</v>
      </c>
      <c r="CN1674" s="416">
        <v>0</v>
      </c>
      <c r="CO1674" s="416">
        <v>25</v>
      </c>
      <c r="CP1674" s="416">
        <v>0</v>
      </c>
      <c r="CQ1674" s="416">
        <v>0</v>
      </c>
      <c r="CR1674" s="416">
        <v>0</v>
      </c>
      <c r="CS1674" s="416">
        <v>0</v>
      </c>
      <c r="CT1674" s="416">
        <v>0</v>
      </c>
      <c r="CU1674" s="416">
        <v>0</v>
      </c>
      <c r="CV1674" s="416">
        <v>0</v>
      </c>
      <c r="CW1674" s="416">
        <v>0</v>
      </c>
      <c r="CX1674" s="416">
        <v>0</v>
      </c>
      <c r="CY1674" s="416">
        <v>50</v>
      </c>
      <c r="CZ1674" s="416">
        <v>4</v>
      </c>
      <c r="DA1674" s="416">
        <v>13</v>
      </c>
      <c r="DB1674" s="416">
        <v>5</v>
      </c>
      <c r="DC1674" s="416">
        <v>6</v>
      </c>
      <c r="DD1674" s="416">
        <v>3</v>
      </c>
      <c r="DE1674" s="416">
        <v>6</v>
      </c>
      <c r="DF1674" s="416">
        <v>5</v>
      </c>
      <c r="DG1674" s="416">
        <v>5</v>
      </c>
      <c r="DH1674" s="416">
        <v>47</v>
      </c>
      <c r="DI1674" s="416">
        <v>0</v>
      </c>
      <c r="DJ1674" s="416">
        <v>0</v>
      </c>
      <c r="DK1674" s="416">
        <v>0</v>
      </c>
      <c r="DL1674" s="416">
        <v>0</v>
      </c>
      <c r="DM1674" s="416">
        <v>0</v>
      </c>
      <c r="DN1674" s="416">
        <v>0</v>
      </c>
      <c r="DO1674" s="416">
        <v>0</v>
      </c>
      <c r="DP1674" s="416">
        <v>0</v>
      </c>
      <c r="DQ1674" s="416">
        <v>0</v>
      </c>
      <c r="DR1674" s="416">
        <v>0</v>
      </c>
      <c r="DS1674" s="416">
        <v>4</v>
      </c>
      <c r="DT1674" s="416">
        <v>13</v>
      </c>
      <c r="DU1674" s="416">
        <v>5</v>
      </c>
      <c r="DV1674" s="416">
        <v>6</v>
      </c>
      <c r="DW1674" s="416">
        <v>3</v>
      </c>
      <c r="DX1674" s="416">
        <v>6</v>
      </c>
      <c r="DY1674" s="416">
        <v>5</v>
      </c>
      <c r="DZ1674" s="416">
        <v>5</v>
      </c>
      <c r="EA1674" s="416">
        <v>47</v>
      </c>
      <c r="EB1674" s="416">
        <v>0</v>
      </c>
      <c r="EC1674" s="416">
        <v>18</v>
      </c>
      <c r="ED1674" s="416">
        <v>17</v>
      </c>
      <c r="EE1674" s="416">
        <v>34</v>
      </c>
      <c r="EF1674" s="416">
        <v>34</v>
      </c>
      <c r="EG1674" s="416">
        <v>29</v>
      </c>
      <c r="EH1674" s="416">
        <v>18</v>
      </c>
      <c r="EI1674" s="416">
        <v>20</v>
      </c>
      <c r="EJ1674" s="416">
        <v>32</v>
      </c>
      <c r="EK1674" s="416">
        <v>202</v>
      </c>
      <c r="EL1674" s="416">
        <v>10</v>
      </c>
      <c r="EM1674" s="416">
        <v>0</v>
      </c>
      <c r="EN1674" s="416">
        <v>0</v>
      </c>
      <c r="EO1674" s="416">
        <v>0</v>
      </c>
      <c r="EP1674" s="416">
        <v>0</v>
      </c>
      <c r="EQ1674" s="416">
        <v>0</v>
      </c>
      <c r="ER1674" s="416">
        <v>0</v>
      </c>
      <c r="ES1674" s="416">
        <v>0</v>
      </c>
      <c r="ET1674" s="416">
        <v>0</v>
      </c>
      <c r="EU1674" s="416">
        <v>0</v>
      </c>
      <c r="EV1674" s="416">
        <v>50</v>
      </c>
      <c r="EW1674" s="416">
        <v>0</v>
      </c>
      <c r="EX1674" s="416">
        <v>0</v>
      </c>
      <c r="EY1674" s="416">
        <v>0</v>
      </c>
      <c r="EZ1674" s="416">
        <v>0</v>
      </c>
      <c r="FA1674" s="416">
        <v>0</v>
      </c>
      <c r="FB1674" s="416">
        <v>0</v>
      </c>
      <c r="FC1674" s="416">
        <v>0</v>
      </c>
      <c r="FD1674" s="416">
        <v>0</v>
      </c>
      <c r="FE1674" s="416">
        <v>0</v>
      </c>
      <c r="FF1674" s="416">
        <v>100</v>
      </c>
      <c r="FG1674" s="416">
        <v>0</v>
      </c>
      <c r="FH1674" s="416">
        <v>0</v>
      </c>
      <c r="FI1674" s="416">
        <v>0</v>
      </c>
      <c r="FJ1674" s="416">
        <v>0</v>
      </c>
      <c r="FK1674" s="416">
        <v>0</v>
      </c>
      <c r="FL1674" s="416">
        <v>0</v>
      </c>
      <c r="FM1674" s="416">
        <v>0</v>
      </c>
      <c r="FN1674" s="416">
        <v>0</v>
      </c>
      <c r="FO1674" s="416">
        <v>0</v>
      </c>
      <c r="FP1674" s="416">
        <v>0</v>
      </c>
      <c r="FQ1674" s="416">
        <v>0</v>
      </c>
      <c r="FR1674" s="416">
        <v>0</v>
      </c>
      <c r="FS1674" s="416">
        <v>0</v>
      </c>
      <c r="FT1674" s="416">
        <v>0</v>
      </c>
      <c r="FU1674" s="416">
        <v>0</v>
      </c>
      <c r="FV1674" s="416">
        <v>0</v>
      </c>
      <c r="FW1674" s="416">
        <v>0</v>
      </c>
      <c r="FX1674" s="416">
        <v>0</v>
      </c>
      <c r="FY1674" s="416">
        <v>0</v>
      </c>
      <c r="FZ1674" s="416">
        <v>18</v>
      </c>
      <c r="GA1674" s="416">
        <v>17</v>
      </c>
      <c r="GB1674" s="416">
        <v>34</v>
      </c>
      <c r="GC1674" s="416">
        <v>34</v>
      </c>
      <c r="GD1674" s="416">
        <v>29</v>
      </c>
      <c r="GE1674" s="416">
        <v>18</v>
      </c>
      <c r="GF1674" s="416">
        <v>20</v>
      </c>
      <c r="GG1674" s="416">
        <v>32</v>
      </c>
      <c r="GH1674" s="416">
        <v>202</v>
      </c>
    </row>
    <row r="1675" spans="1:190" x14ac:dyDescent="0.2">
      <c r="A1675" s="150" t="s">
        <v>743</v>
      </c>
      <c r="B1675" s="151" t="s">
        <v>280</v>
      </c>
      <c r="C1675" s="152" t="s">
        <v>128</v>
      </c>
      <c r="D1675" s="404" t="s">
        <v>742</v>
      </c>
      <c r="E1675" s="416">
        <v>0</v>
      </c>
      <c r="F1675" s="416">
        <v>41</v>
      </c>
      <c r="G1675" s="416">
        <v>190</v>
      </c>
      <c r="H1675" s="416">
        <v>528</v>
      </c>
      <c r="I1675" s="416">
        <v>234</v>
      </c>
      <c r="J1675" s="416">
        <v>84</v>
      </c>
      <c r="K1675" s="416">
        <v>56</v>
      </c>
      <c r="L1675" s="416">
        <v>33</v>
      </c>
      <c r="M1675" s="416">
        <v>2</v>
      </c>
      <c r="N1675" s="416">
        <v>1168</v>
      </c>
      <c r="O1675" s="416">
        <v>10</v>
      </c>
      <c r="P1675" s="416">
        <v>3</v>
      </c>
      <c r="Q1675" s="416">
        <v>9</v>
      </c>
      <c r="R1675" s="416">
        <v>24</v>
      </c>
      <c r="S1675" s="416">
        <v>16</v>
      </c>
      <c r="T1675" s="416">
        <v>2</v>
      </c>
      <c r="U1675" s="416">
        <v>1</v>
      </c>
      <c r="V1675" s="416">
        <v>0</v>
      </c>
      <c r="W1675" s="416">
        <v>0</v>
      </c>
      <c r="X1675" s="416">
        <v>55</v>
      </c>
      <c r="Y1675" s="416">
        <v>25</v>
      </c>
      <c r="Z1675" s="416">
        <v>0</v>
      </c>
      <c r="AA1675" s="416">
        <v>0</v>
      </c>
      <c r="AB1675" s="416">
        <v>0</v>
      </c>
      <c r="AC1675" s="416">
        <v>0</v>
      </c>
      <c r="AD1675" s="416">
        <v>0</v>
      </c>
      <c r="AE1675" s="416">
        <v>0</v>
      </c>
      <c r="AF1675" s="416">
        <v>0</v>
      </c>
      <c r="AG1675" s="416">
        <v>0</v>
      </c>
      <c r="AH1675" s="416">
        <v>0</v>
      </c>
      <c r="AI1675" s="416">
        <v>50</v>
      </c>
      <c r="AJ1675" s="416">
        <v>0</v>
      </c>
      <c r="AK1675" s="416">
        <v>0</v>
      </c>
      <c r="AL1675" s="416">
        <v>0</v>
      </c>
      <c r="AM1675" s="416">
        <v>0</v>
      </c>
      <c r="AN1675" s="416">
        <v>0</v>
      </c>
      <c r="AO1675" s="416">
        <v>0</v>
      </c>
      <c r="AP1675" s="416">
        <v>0</v>
      </c>
      <c r="AQ1675" s="416">
        <v>0</v>
      </c>
      <c r="AR1675" s="416">
        <v>0</v>
      </c>
      <c r="AS1675" s="416">
        <v>100</v>
      </c>
      <c r="AT1675" s="416">
        <v>0</v>
      </c>
      <c r="AU1675" s="416">
        <v>0</v>
      </c>
      <c r="AV1675" s="416">
        <v>0</v>
      </c>
      <c r="AW1675" s="416">
        <v>0</v>
      </c>
      <c r="AX1675" s="416">
        <v>0</v>
      </c>
      <c r="AY1675" s="416">
        <v>0</v>
      </c>
      <c r="AZ1675" s="416">
        <v>0</v>
      </c>
      <c r="BA1675" s="416">
        <v>0</v>
      </c>
      <c r="BB1675" s="416">
        <v>0</v>
      </c>
      <c r="BC1675" s="416">
        <v>0</v>
      </c>
      <c r="BD1675" s="416">
        <v>0</v>
      </c>
      <c r="BE1675" s="416">
        <v>0</v>
      </c>
      <c r="BF1675" s="416">
        <v>0</v>
      </c>
      <c r="BG1675" s="416">
        <v>0</v>
      </c>
      <c r="BH1675" s="416">
        <v>0</v>
      </c>
      <c r="BI1675" s="416">
        <v>0</v>
      </c>
      <c r="BJ1675" s="416">
        <v>0</v>
      </c>
      <c r="BK1675" s="416">
        <v>0</v>
      </c>
      <c r="BL1675" s="416">
        <v>0</v>
      </c>
      <c r="BM1675" s="416">
        <v>3</v>
      </c>
      <c r="BN1675" s="416">
        <v>9</v>
      </c>
      <c r="BO1675" s="416">
        <v>24</v>
      </c>
      <c r="BP1675" s="416">
        <v>16</v>
      </c>
      <c r="BQ1675" s="416">
        <v>2</v>
      </c>
      <c r="BR1675" s="416">
        <v>1</v>
      </c>
      <c r="BS1675" s="416">
        <v>0</v>
      </c>
      <c r="BT1675" s="416">
        <v>0</v>
      </c>
      <c r="BU1675" s="416">
        <v>55</v>
      </c>
      <c r="BV1675" s="416">
        <v>44</v>
      </c>
      <c r="BW1675" s="416">
        <v>199</v>
      </c>
      <c r="BX1675" s="416">
        <v>552</v>
      </c>
      <c r="BY1675" s="416">
        <v>250</v>
      </c>
      <c r="BZ1675" s="416">
        <v>86</v>
      </c>
      <c r="CA1675" s="416">
        <v>57</v>
      </c>
      <c r="CB1675" s="416">
        <v>33</v>
      </c>
      <c r="CC1675" s="416">
        <v>2</v>
      </c>
      <c r="CD1675" s="416">
        <v>1223</v>
      </c>
      <c r="CE1675" s="416">
        <v>10</v>
      </c>
      <c r="CF1675" s="416">
        <v>0</v>
      </c>
      <c r="CG1675" s="416">
        <v>0</v>
      </c>
      <c r="CH1675" s="416">
        <v>0</v>
      </c>
      <c r="CI1675" s="416">
        <v>0</v>
      </c>
      <c r="CJ1675" s="416">
        <v>0</v>
      </c>
      <c r="CK1675" s="416">
        <v>0</v>
      </c>
      <c r="CL1675" s="416">
        <v>0</v>
      </c>
      <c r="CM1675" s="416">
        <v>0</v>
      </c>
      <c r="CN1675" s="416">
        <v>0</v>
      </c>
      <c r="CO1675" s="416">
        <v>25</v>
      </c>
      <c r="CP1675" s="416">
        <v>0</v>
      </c>
      <c r="CQ1675" s="416">
        <v>0</v>
      </c>
      <c r="CR1675" s="416">
        <v>0</v>
      </c>
      <c r="CS1675" s="416">
        <v>0</v>
      </c>
      <c r="CT1675" s="416">
        <v>0</v>
      </c>
      <c r="CU1675" s="416">
        <v>0</v>
      </c>
      <c r="CV1675" s="416">
        <v>0</v>
      </c>
      <c r="CW1675" s="416">
        <v>0</v>
      </c>
      <c r="CX1675" s="416">
        <v>0</v>
      </c>
      <c r="CY1675" s="416">
        <v>50</v>
      </c>
      <c r="CZ1675" s="416">
        <v>30</v>
      </c>
      <c r="DA1675" s="416">
        <v>18</v>
      </c>
      <c r="DB1675" s="416">
        <v>43</v>
      </c>
      <c r="DC1675" s="416">
        <v>21</v>
      </c>
      <c r="DD1675" s="416">
        <v>9</v>
      </c>
      <c r="DE1675" s="416">
        <v>7</v>
      </c>
      <c r="DF1675" s="416">
        <v>5</v>
      </c>
      <c r="DG1675" s="416">
        <v>0</v>
      </c>
      <c r="DH1675" s="416">
        <v>133</v>
      </c>
      <c r="DI1675" s="416">
        <v>0</v>
      </c>
      <c r="DJ1675" s="416">
        <v>0</v>
      </c>
      <c r="DK1675" s="416">
        <v>0</v>
      </c>
      <c r="DL1675" s="416">
        <v>0</v>
      </c>
      <c r="DM1675" s="416">
        <v>0</v>
      </c>
      <c r="DN1675" s="416">
        <v>0</v>
      </c>
      <c r="DO1675" s="416">
        <v>0</v>
      </c>
      <c r="DP1675" s="416">
        <v>0</v>
      </c>
      <c r="DQ1675" s="416">
        <v>0</v>
      </c>
      <c r="DR1675" s="416">
        <v>0</v>
      </c>
      <c r="DS1675" s="416">
        <v>30</v>
      </c>
      <c r="DT1675" s="416">
        <v>18</v>
      </c>
      <c r="DU1675" s="416">
        <v>43</v>
      </c>
      <c r="DV1675" s="416">
        <v>21</v>
      </c>
      <c r="DW1675" s="416">
        <v>9</v>
      </c>
      <c r="DX1675" s="416">
        <v>7</v>
      </c>
      <c r="DY1675" s="416">
        <v>5</v>
      </c>
      <c r="DZ1675" s="416">
        <v>0</v>
      </c>
      <c r="EA1675" s="416">
        <v>133</v>
      </c>
      <c r="EB1675" s="416">
        <v>0</v>
      </c>
      <c r="EC1675" s="416">
        <v>1</v>
      </c>
      <c r="ED1675" s="416">
        <v>8</v>
      </c>
      <c r="EE1675" s="416">
        <v>40</v>
      </c>
      <c r="EF1675" s="416">
        <v>24</v>
      </c>
      <c r="EG1675" s="416">
        <v>11</v>
      </c>
      <c r="EH1675" s="416">
        <v>6</v>
      </c>
      <c r="EI1675" s="416">
        <v>4</v>
      </c>
      <c r="EJ1675" s="416">
        <v>1</v>
      </c>
      <c r="EK1675" s="416">
        <v>95</v>
      </c>
      <c r="EL1675" s="416">
        <v>10</v>
      </c>
      <c r="EM1675" s="416">
        <v>0</v>
      </c>
      <c r="EN1675" s="416">
        <v>0</v>
      </c>
      <c r="EO1675" s="416">
        <v>0</v>
      </c>
      <c r="EP1675" s="416">
        <v>0</v>
      </c>
      <c r="EQ1675" s="416">
        <v>0</v>
      </c>
      <c r="ER1675" s="416">
        <v>0</v>
      </c>
      <c r="ES1675" s="416">
        <v>0</v>
      </c>
      <c r="ET1675" s="416">
        <v>0</v>
      </c>
      <c r="EU1675" s="416">
        <v>0</v>
      </c>
      <c r="EV1675" s="416">
        <v>50</v>
      </c>
      <c r="EW1675" s="416">
        <v>0</v>
      </c>
      <c r="EX1675" s="416">
        <v>0</v>
      </c>
      <c r="EY1675" s="416">
        <v>0</v>
      </c>
      <c r="EZ1675" s="416">
        <v>0</v>
      </c>
      <c r="FA1675" s="416">
        <v>0</v>
      </c>
      <c r="FB1675" s="416">
        <v>0</v>
      </c>
      <c r="FC1675" s="416">
        <v>0</v>
      </c>
      <c r="FD1675" s="416">
        <v>0</v>
      </c>
      <c r="FE1675" s="416">
        <v>0</v>
      </c>
      <c r="FF1675" s="416">
        <v>100</v>
      </c>
      <c r="FG1675" s="416">
        <v>0</v>
      </c>
      <c r="FH1675" s="416">
        <v>0</v>
      </c>
      <c r="FI1675" s="416">
        <v>0</v>
      </c>
      <c r="FJ1675" s="416">
        <v>0</v>
      </c>
      <c r="FK1675" s="416">
        <v>0</v>
      </c>
      <c r="FL1675" s="416">
        <v>0</v>
      </c>
      <c r="FM1675" s="416">
        <v>0</v>
      </c>
      <c r="FN1675" s="416">
        <v>0</v>
      </c>
      <c r="FO1675" s="416">
        <v>0</v>
      </c>
      <c r="FP1675" s="416">
        <v>0</v>
      </c>
      <c r="FQ1675" s="416">
        <v>0</v>
      </c>
      <c r="FR1675" s="416">
        <v>0</v>
      </c>
      <c r="FS1675" s="416">
        <v>0</v>
      </c>
      <c r="FT1675" s="416">
        <v>0</v>
      </c>
      <c r="FU1675" s="416">
        <v>0</v>
      </c>
      <c r="FV1675" s="416">
        <v>0</v>
      </c>
      <c r="FW1675" s="416">
        <v>0</v>
      </c>
      <c r="FX1675" s="416">
        <v>0</v>
      </c>
      <c r="FY1675" s="416">
        <v>0</v>
      </c>
      <c r="FZ1675" s="416">
        <v>1</v>
      </c>
      <c r="GA1675" s="416">
        <v>8</v>
      </c>
      <c r="GB1675" s="416">
        <v>40</v>
      </c>
      <c r="GC1675" s="416">
        <v>24</v>
      </c>
      <c r="GD1675" s="416">
        <v>11</v>
      </c>
      <c r="GE1675" s="416">
        <v>6</v>
      </c>
      <c r="GF1675" s="416">
        <v>4</v>
      </c>
      <c r="GG1675" s="416">
        <v>1</v>
      </c>
      <c r="GH1675" s="416">
        <v>95</v>
      </c>
    </row>
    <row r="1676" spans="1:190" x14ac:dyDescent="0.2">
      <c r="A1676" s="150" t="s">
        <v>745</v>
      </c>
      <c r="B1676" s="151" t="s">
        <v>276</v>
      </c>
      <c r="C1676" s="152" t="s">
        <v>277</v>
      </c>
      <c r="D1676" s="404" t="s">
        <v>744</v>
      </c>
      <c r="E1676" s="416">
        <v>0</v>
      </c>
      <c r="F1676" s="416">
        <v>219</v>
      </c>
      <c r="G1676" s="416">
        <v>181</v>
      </c>
      <c r="H1676" s="416">
        <v>120</v>
      </c>
      <c r="I1676" s="416">
        <v>72</v>
      </c>
      <c r="J1676" s="416">
        <v>40</v>
      </c>
      <c r="K1676" s="416">
        <v>22</v>
      </c>
      <c r="L1676" s="416">
        <v>6</v>
      </c>
      <c r="M1676" s="416">
        <v>0</v>
      </c>
      <c r="N1676" s="416">
        <v>660</v>
      </c>
      <c r="O1676" s="416">
        <v>10</v>
      </c>
      <c r="P1676" s="416">
        <v>0</v>
      </c>
      <c r="Q1676" s="416">
        <v>0</v>
      </c>
      <c r="R1676" s="416">
        <v>0</v>
      </c>
      <c r="S1676" s="416">
        <v>0</v>
      </c>
      <c r="T1676" s="416">
        <v>0</v>
      </c>
      <c r="U1676" s="416">
        <v>0</v>
      </c>
      <c r="V1676" s="416">
        <v>0</v>
      </c>
      <c r="W1676" s="416">
        <v>0</v>
      </c>
      <c r="X1676" s="416">
        <v>0</v>
      </c>
      <c r="Y1676" s="416">
        <v>25</v>
      </c>
      <c r="Z1676" s="416">
        <v>0</v>
      </c>
      <c r="AA1676" s="416">
        <v>0</v>
      </c>
      <c r="AB1676" s="416">
        <v>0</v>
      </c>
      <c r="AC1676" s="416">
        <v>0</v>
      </c>
      <c r="AD1676" s="416">
        <v>0</v>
      </c>
      <c r="AE1676" s="416">
        <v>0</v>
      </c>
      <c r="AF1676" s="416">
        <v>0</v>
      </c>
      <c r="AG1676" s="416">
        <v>0</v>
      </c>
      <c r="AH1676" s="416">
        <v>0</v>
      </c>
      <c r="AI1676" s="416">
        <v>50</v>
      </c>
      <c r="AJ1676" s="416">
        <v>0</v>
      </c>
      <c r="AK1676" s="416">
        <v>0</v>
      </c>
      <c r="AL1676" s="416">
        <v>0</v>
      </c>
      <c r="AM1676" s="416">
        <v>0</v>
      </c>
      <c r="AN1676" s="416">
        <v>0</v>
      </c>
      <c r="AO1676" s="416">
        <v>0</v>
      </c>
      <c r="AP1676" s="416">
        <v>0</v>
      </c>
      <c r="AQ1676" s="416">
        <v>0</v>
      </c>
      <c r="AR1676" s="416">
        <v>0</v>
      </c>
      <c r="AS1676" s="416">
        <v>100</v>
      </c>
      <c r="AT1676" s="416">
        <v>70</v>
      </c>
      <c r="AU1676" s="416">
        <v>65</v>
      </c>
      <c r="AV1676" s="416">
        <v>40</v>
      </c>
      <c r="AW1676" s="416">
        <v>31</v>
      </c>
      <c r="AX1676" s="416">
        <v>8</v>
      </c>
      <c r="AY1676" s="416">
        <v>2</v>
      </c>
      <c r="AZ1676" s="416">
        <v>6</v>
      </c>
      <c r="BA1676" s="416">
        <v>0</v>
      </c>
      <c r="BB1676" s="416">
        <v>222</v>
      </c>
      <c r="BC1676" s="416">
        <v>0</v>
      </c>
      <c r="BD1676" s="416">
        <v>0</v>
      </c>
      <c r="BE1676" s="416">
        <v>0</v>
      </c>
      <c r="BF1676" s="416">
        <v>0</v>
      </c>
      <c r="BG1676" s="416">
        <v>0</v>
      </c>
      <c r="BH1676" s="416">
        <v>0</v>
      </c>
      <c r="BI1676" s="416">
        <v>0</v>
      </c>
      <c r="BJ1676" s="416">
        <v>0</v>
      </c>
      <c r="BK1676" s="416">
        <v>0</v>
      </c>
      <c r="BL1676" s="416">
        <v>0</v>
      </c>
      <c r="BM1676" s="416">
        <v>70</v>
      </c>
      <c r="BN1676" s="416">
        <v>65</v>
      </c>
      <c r="BO1676" s="416">
        <v>40</v>
      </c>
      <c r="BP1676" s="416">
        <v>31</v>
      </c>
      <c r="BQ1676" s="416">
        <v>8</v>
      </c>
      <c r="BR1676" s="416">
        <v>2</v>
      </c>
      <c r="BS1676" s="416">
        <v>6</v>
      </c>
      <c r="BT1676" s="416">
        <v>0</v>
      </c>
      <c r="BU1676" s="416">
        <v>222</v>
      </c>
      <c r="BV1676" s="416">
        <v>289</v>
      </c>
      <c r="BW1676" s="416">
        <v>246</v>
      </c>
      <c r="BX1676" s="416">
        <v>160</v>
      </c>
      <c r="BY1676" s="416">
        <v>103</v>
      </c>
      <c r="BZ1676" s="416">
        <v>48</v>
      </c>
      <c r="CA1676" s="416">
        <v>24</v>
      </c>
      <c r="CB1676" s="416">
        <v>12</v>
      </c>
      <c r="CC1676" s="416">
        <v>0</v>
      </c>
      <c r="CD1676" s="416">
        <v>882</v>
      </c>
      <c r="CE1676" s="416">
        <v>10</v>
      </c>
      <c r="CF1676" s="416">
        <v>0</v>
      </c>
      <c r="CG1676" s="416">
        <v>0</v>
      </c>
      <c r="CH1676" s="416">
        <v>0</v>
      </c>
      <c r="CI1676" s="416">
        <v>0</v>
      </c>
      <c r="CJ1676" s="416">
        <v>0</v>
      </c>
      <c r="CK1676" s="416">
        <v>0</v>
      </c>
      <c r="CL1676" s="416">
        <v>0</v>
      </c>
      <c r="CM1676" s="416">
        <v>0</v>
      </c>
      <c r="CN1676" s="416">
        <v>0</v>
      </c>
      <c r="CO1676" s="416">
        <v>25</v>
      </c>
      <c r="CP1676" s="416">
        <v>0</v>
      </c>
      <c r="CQ1676" s="416">
        <v>0</v>
      </c>
      <c r="CR1676" s="416">
        <v>0</v>
      </c>
      <c r="CS1676" s="416">
        <v>0</v>
      </c>
      <c r="CT1676" s="416">
        <v>0</v>
      </c>
      <c r="CU1676" s="416">
        <v>0</v>
      </c>
      <c r="CV1676" s="416">
        <v>0</v>
      </c>
      <c r="CW1676" s="416">
        <v>0</v>
      </c>
      <c r="CX1676" s="416">
        <v>0</v>
      </c>
      <c r="CY1676" s="416">
        <v>50</v>
      </c>
      <c r="CZ1676" s="416">
        <v>62</v>
      </c>
      <c r="DA1676" s="416">
        <v>19</v>
      </c>
      <c r="DB1676" s="416">
        <v>21</v>
      </c>
      <c r="DC1676" s="416">
        <v>11</v>
      </c>
      <c r="DD1676" s="416">
        <v>5</v>
      </c>
      <c r="DE1676" s="416">
        <v>4</v>
      </c>
      <c r="DF1676" s="416">
        <v>2</v>
      </c>
      <c r="DG1676" s="416">
        <v>1</v>
      </c>
      <c r="DH1676" s="416">
        <v>125</v>
      </c>
      <c r="DI1676" s="416">
        <v>0</v>
      </c>
      <c r="DJ1676" s="416">
        <v>0</v>
      </c>
      <c r="DK1676" s="416">
        <v>0</v>
      </c>
      <c r="DL1676" s="416">
        <v>0</v>
      </c>
      <c r="DM1676" s="416">
        <v>0</v>
      </c>
      <c r="DN1676" s="416">
        <v>0</v>
      </c>
      <c r="DO1676" s="416">
        <v>0</v>
      </c>
      <c r="DP1676" s="416">
        <v>0</v>
      </c>
      <c r="DQ1676" s="416">
        <v>0</v>
      </c>
      <c r="DR1676" s="416">
        <v>0</v>
      </c>
      <c r="DS1676" s="416">
        <v>62</v>
      </c>
      <c r="DT1676" s="416">
        <v>19</v>
      </c>
      <c r="DU1676" s="416">
        <v>21</v>
      </c>
      <c r="DV1676" s="416">
        <v>11</v>
      </c>
      <c r="DW1676" s="416">
        <v>5</v>
      </c>
      <c r="DX1676" s="416">
        <v>4</v>
      </c>
      <c r="DY1676" s="416">
        <v>2</v>
      </c>
      <c r="DZ1676" s="416">
        <v>1</v>
      </c>
      <c r="EA1676" s="416">
        <v>125</v>
      </c>
      <c r="EB1676" s="416">
        <v>0</v>
      </c>
      <c r="EC1676" s="416">
        <v>1504</v>
      </c>
      <c r="ED1676" s="416">
        <v>50</v>
      </c>
      <c r="EE1676" s="416">
        <v>49</v>
      </c>
      <c r="EF1676" s="416">
        <v>28</v>
      </c>
      <c r="EG1676" s="416">
        <v>24</v>
      </c>
      <c r="EH1676" s="416">
        <v>13</v>
      </c>
      <c r="EI1676" s="416">
        <v>14</v>
      </c>
      <c r="EJ1676" s="416">
        <v>2</v>
      </c>
      <c r="EK1676" s="416">
        <v>1684</v>
      </c>
      <c r="EL1676" s="416">
        <v>10</v>
      </c>
      <c r="EM1676" s="416">
        <v>0</v>
      </c>
      <c r="EN1676" s="416">
        <v>0</v>
      </c>
      <c r="EO1676" s="416">
        <v>0</v>
      </c>
      <c r="EP1676" s="416">
        <v>0</v>
      </c>
      <c r="EQ1676" s="416">
        <v>0</v>
      </c>
      <c r="ER1676" s="416">
        <v>0</v>
      </c>
      <c r="ES1676" s="416">
        <v>0</v>
      </c>
      <c r="ET1676" s="416">
        <v>0</v>
      </c>
      <c r="EU1676" s="416">
        <v>0</v>
      </c>
      <c r="EV1676" s="416">
        <v>50</v>
      </c>
      <c r="EW1676" s="416">
        <v>1</v>
      </c>
      <c r="EX1676" s="416">
        <v>2</v>
      </c>
      <c r="EY1676" s="416">
        <v>0</v>
      </c>
      <c r="EZ1676" s="416">
        <v>0</v>
      </c>
      <c r="FA1676" s="416">
        <v>0</v>
      </c>
      <c r="FB1676" s="416">
        <v>0</v>
      </c>
      <c r="FC1676" s="416">
        <v>0</v>
      </c>
      <c r="FD1676" s="416">
        <v>0</v>
      </c>
      <c r="FE1676" s="416">
        <v>3</v>
      </c>
      <c r="FF1676" s="416">
        <v>100</v>
      </c>
      <c r="FG1676" s="416">
        <v>0</v>
      </c>
      <c r="FH1676" s="416">
        <v>0</v>
      </c>
      <c r="FI1676" s="416">
        <v>0</v>
      </c>
      <c r="FJ1676" s="416">
        <v>0</v>
      </c>
      <c r="FK1676" s="416">
        <v>0</v>
      </c>
      <c r="FL1676" s="416">
        <v>0</v>
      </c>
      <c r="FM1676" s="416">
        <v>0</v>
      </c>
      <c r="FN1676" s="416">
        <v>0</v>
      </c>
      <c r="FO1676" s="416">
        <v>0</v>
      </c>
      <c r="FP1676" s="416">
        <v>0</v>
      </c>
      <c r="FQ1676" s="416">
        <v>0</v>
      </c>
      <c r="FR1676" s="416">
        <v>0</v>
      </c>
      <c r="FS1676" s="416">
        <v>0</v>
      </c>
      <c r="FT1676" s="416">
        <v>0</v>
      </c>
      <c r="FU1676" s="416">
        <v>0</v>
      </c>
      <c r="FV1676" s="416">
        <v>0</v>
      </c>
      <c r="FW1676" s="416">
        <v>0</v>
      </c>
      <c r="FX1676" s="416">
        <v>0</v>
      </c>
      <c r="FY1676" s="416">
        <v>0</v>
      </c>
      <c r="FZ1676" s="416">
        <v>1505</v>
      </c>
      <c r="GA1676" s="416">
        <v>52</v>
      </c>
      <c r="GB1676" s="416">
        <v>49</v>
      </c>
      <c r="GC1676" s="416">
        <v>28</v>
      </c>
      <c r="GD1676" s="416">
        <v>24</v>
      </c>
      <c r="GE1676" s="416">
        <v>13</v>
      </c>
      <c r="GF1676" s="416">
        <v>14</v>
      </c>
      <c r="GG1676" s="416">
        <v>2</v>
      </c>
      <c r="GH1676" s="416">
        <v>1687</v>
      </c>
    </row>
    <row r="1677" spans="1:190" x14ac:dyDescent="0.2">
      <c r="A1677" s="150" t="s">
        <v>746</v>
      </c>
      <c r="B1677" s="151" t="s">
        <v>284</v>
      </c>
      <c r="C1677" s="152" t="s">
        <v>285</v>
      </c>
      <c r="D1677" s="404" t="s">
        <v>335</v>
      </c>
      <c r="E1677" s="416">
        <v>0</v>
      </c>
      <c r="F1677" s="416">
        <v>123</v>
      </c>
      <c r="G1677" s="416">
        <v>180</v>
      </c>
      <c r="H1677" s="416">
        <v>146</v>
      </c>
      <c r="I1677" s="416">
        <v>62</v>
      </c>
      <c r="J1677" s="416">
        <v>36</v>
      </c>
      <c r="K1677" s="416">
        <v>12</v>
      </c>
      <c r="L1677" s="416">
        <v>8</v>
      </c>
      <c r="M1677" s="416">
        <v>2</v>
      </c>
      <c r="N1677" s="416">
        <v>569</v>
      </c>
      <c r="O1677" s="416">
        <v>10</v>
      </c>
      <c r="P1677" s="416">
        <v>0</v>
      </c>
      <c r="Q1677" s="416">
        <v>0</v>
      </c>
      <c r="R1677" s="416">
        <v>0</v>
      </c>
      <c r="S1677" s="416">
        <v>0</v>
      </c>
      <c r="T1677" s="416">
        <v>0</v>
      </c>
      <c r="U1677" s="416">
        <v>0</v>
      </c>
      <c r="V1677" s="416">
        <v>0</v>
      </c>
      <c r="W1677" s="416">
        <v>0</v>
      </c>
      <c r="X1677" s="416">
        <v>0</v>
      </c>
      <c r="Y1677" s="416">
        <v>25</v>
      </c>
      <c r="Z1677" s="416">
        <v>0</v>
      </c>
      <c r="AA1677" s="416">
        <v>0</v>
      </c>
      <c r="AB1677" s="416">
        <v>0</v>
      </c>
      <c r="AC1677" s="416">
        <v>0</v>
      </c>
      <c r="AD1677" s="416">
        <v>0</v>
      </c>
      <c r="AE1677" s="416">
        <v>0</v>
      </c>
      <c r="AF1677" s="416">
        <v>0</v>
      </c>
      <c r="AG1677" s="416">
        <v>0</v>
      </c>
      <c r="AH1677" s="416">
        <v>0</v>
      </c>
      <c r="AI1677" s="416">
        <v>50</v>
      </c>
      <c r="AJ1677" s="416">
        <v>148</v>
      </c>
      <c r="AK1677" s="416">
        <v>209</v>
      </c>
      <c r="AL1677" s="416">
        <v>164</v>
      </c>
      <c r="AM1677" s="416">
        <v>68</v>
      </c>
      <c r="AN1677" s="416">
        <v>30</v>
      </c>
      <c r="AO1677" s="416">
        <v>6</v>
      </c>
      <c r="AP1677" s="416">
        <v>5</v>
      </c>
      <c r="AQ1677" s="416">
        <v>1</v>
      </c>
      <c r="AR1677" s="416">
        <v>631</v>
      </c>
      <c r="AS1677" s="416">
        <v>100</v>
      </c>
      <c r="AT1677" s="416">
        <v>0</v>
      </c>
      <c r="AU1677" s="416">
        <v>0</v>
      </c>
      <c r="AV1677" s="416">
        <v>0</v>
      </c>
      <c r="AW1677" s="416">
        <v>0</v>
      </c>
      <c r="AX1677" s="416">
        <v>0</v>
      </c>
      <c r="AY1677" s="416">
        <v>0</v>
      </c>
      <c r="AZ1677" s="416">
        <v>0</v>
      </c>
      <c r="BA1677" s="416">
        <v>0</v>
      </c>
      <c r="BB1677" s="416">
        <v>0</v>
      </c>
      <c r="BC1677" s="416">
        <v>0</v>
      </c>
      <c r="BD1677" s="416">
        <v>0</v>
      </c>
      <c r="BE1677" s="416">
        <v>0</v>
      </c>
      <c r="BF1677" s="416">
        <v>0</v>
      </c>
      <c r="BG1677" s="416">
        <v>0</v>
      </c>
      <c r="BH1677" s="416">
        <v>0</v>
      </c>
      <c r="BI1677" s="416">
        <v>0</v>
      </c>
      <c r="BJ1677" s="416">
        <v>0</v>
      </c>
      <c r="BK1677" s="416">
        <v>0</v>
      </c>
      <c r="BL1677" s="416">
        <v>0</v>
      </c>
      <c r="BM1677" s="416">
        <v>148</v>
      </c>
      <c r="BN1677" s="416">
        <v>209</v>
      </c>
      <c r="BO1677" s="416">
        <v>164</v>
      </c>
      <c r="BP1677" s="416">
        <v>68</v>
      </c>
      <c r="BQ1677" s="416">
        <v>30</v>
      </c>
      <c r="BR1677" s="416">
        <v>6</v>
      </c>
      <c r="BS1677" s="416">
        <v>5</v>
      </c>
      <c r="BT1677" s="416">
        <v>1</v>
      </c>
      <c r="BU1677" s="416">
        <v>631</v>
      </c>
      <c r="BV1677" s="416">
        <v>271</v>
      </c>
      <c r="BW1677" s="416">
        <v>389</v>
      </c>
      <c r="BX1677" s="416">
        <v>310</v>
      </c>
      <c r="BY1677" s="416">
        <v>130</v>
      </c>
      <c r="BZ1677" s="416">
        <v>66</v>
      </c>
      <c r="CA1677" s="416">
        <v>18</v>
      </c>
      <c r="CB1677" s="416">
        <v>13</v>
      </c>
      <c r="CC1677" s="416">
        <v>3</v>
      </c>
      <c r="CD1677" s="416">
        <v>1200</v>
      </c>
      <c r="CE1677" s="416">
        <v>10</v>
      </c>
      <c r="CF1677" s="416">
        <v>0</v>
      </c>
      <c r="CG1677" s="416">
        <v>0</v>
      </c>
      <c r="CH1677" s="416">
        <v>0</v>
      </c>
      <c r="CI1677" s="416">
        <v>0</v>
      </c>
      <c r="CJ1677" s="416">
        <v>0</v>
      </c>
      <c r="CK1677" s="416">
        <v>0</v>
      </c>
      <c r="CL1677" s="416">
        <v>0</v>
      </c>
      <c r="CM1677" s="416">
        <v>0</v>
      </c>
      <c r="CN1677" s="416">
        <v>0</v>
      </c>
      <c r="CO1677" s="416">
        <v>25</v>
      </c>
      <c r="CP1677" s="416">
        <v>0</v>
      </c>
      <c r="CQ1677" s="416">
        <v>0</v>
      </c>
      <c r="CR1677" s="416">
        <v>0</v>
      </c>
      <c r="CS1677" s="416">
        <v>0</v>
      </c>
      <c r="CT1677" s="416">
        <v>0</v>
      </c>
      <c r="CU1677" s="416">
        <v>0</v>
      </c>
      <c r="CV1677" s="416">
        <v>0</v>
      </c>
      <c r="CW1677" s="416">
        <v>0</v>
      </c>
      <c r="CX1677" s="416">
        <v>0</v>
      </c>
      <c r="CY1677" s="416">
        <v>50</v>
      </c>
      <c r="CZ1677" s="416">
        <v>40</v>
      </c>
      <c r="DA1677" s="416">
        <v>29</v>
      </c>
      <c r="DB1677" s="416">
        <v>22</v>
      </c>
      <c r="DC1677" s="416">
        <v>9</v>
      </c>
      <c r="DD1677" s="416">
        <v>6</v>
      </c>
      <c r="DE1677" s="416">
        <v>4</v>
      </c>
      <c r="DF1677" s="416">
        <v>4</v>
      </c>
      <c r="DG1677" s="416">
        <v>1</v>
      </c>
      <c r="DH1677" s="416">
        <v>115</v>
      </c>
      <c r="DI1677" s="416">
        <v>0</v>
      </c>
      <c r="DJ1677" s="416">
        <v>0</v>
      </c>
      <c r="DK1677" s="416">
        <v>0</v>
      </c>
      <c r="DL1677" s="416">
        <v>0</v>
      </c>
      <c r="DM1677" s="416">
        <v>0</v>
      </c>
      <c r="DN1677" s="416">
        <v>0</v>
      </c>
      <c r="DO1677" s="416">
        <v>0</v>
      </c>
      <c r="DP1677" s="416">
        <v>0</v>
      </c>
      <c r="DQ1677" s="416">
        <v>0</v>
      </c>
      <c r="DR1677" s="416">
        <v>0</v>
      </c>
      <c r="DS1677" s="416">
        <v>40</v>
      </c>
      <c r="DT1677" s="416">
        <v>29</v>
      </c>
      <c r="DU1677" s="416">
        <v>22</v>
      </c>
      <c r="DV1677" s="416">
        <v>9</v>
      </c>
      <c r="DW1677" s="416">
        <v>6</v>
      </c>
      <c r="DX1677" s="416">
        <v>4</v>
      </c>
      <c r="DY1677" s="416">
        <v>4</v>
      </c>
      <c r="DZ1677" s="416">
        <v>1</v>
      </c>
      <c r="EA1677" s="416">
        <v>115</v>
      </c>
      <c r="EB1677" s="416">
        <v>0</v>
      </c>
      <c r="EC1677" s="416">
        <v>61</v>
      </c>
      <c r="ED1677" s="416">
        <v>73</v>
      </c>
      <c r="EE1677" s="416">
        <v>65</v>
      </c>
      <c r="EF1677" s="416">
        <v>36</v>
      </c>
      <c r="EG1677" s="416">
        <v>20</v>
      </c>
      <c r="EH1677" s="416">
        <v>4</v>
      </c>
      <c r="EI1677" s="416">
        <v>2</v>
      </c>
      <c r="EJ1677" s="416">
        <v>0</v>
      </c>
      <c r="EK1677" s="416">
        <v>261</v>
      </c>
      <c r="EL1677" s="416">
        <v>10</v>
      </c>
      <c r="EM1677" s="416">
        <v>0</v>
      </c>
      <c r="EN1677" s="416">
        <v>0</v>
      </c>
      <c r="EO1677" s="416">
        <v>0</v>
      </c>
      <c r="EP1677" s="416">
        <v>0</v>
      </c>
      <c r="EQ1677" s="416">
        <v>0</v>
      </c>
      <c r="ER1677" s="416">
        <v>0</v>
      </c>
      <c r="ES1677" s="416">
        <v>0</v>
      </c>
      <c r="ET1677" s="416">
        <v>0</v>
      </c>
      <c r="EU1677" s="416">
        <v>0</v>
      </c>
      <c r="EV1677" s="416">
        <v>50</v>
      </c>
      <c r="EW1677" s="416">
        <v>0</v>
      </c>
      <c r="EX1677" s="416">
        <v>0</v>
      </c>
      <c r="EY1677" s="416">
        <v>0</v>
      </c>
      <c r="EZ1677" s="416">
        <v>0</v>
      </c>
      <c r="FA1677" s="416">
        <v>0</v>
      </c>
      <c r="FB1677" s="416">
        <v>0</v>
      </c>
      <c r="FC1677" s="416">
        <v>0</v>
      </c>
      <c r="FD1677" s="416">
        <v>0</v>
      </c>
      <c r="FE1677" s="416">
        <v>0</v>
      </c>
      <c r="FF1677" s="416">
        <v>100</v>
      </c>
      <c r="FG1677" s="416">
        <v>0</v>
      </c>
      <c r="FH1677" s="416">
        <v>0</v>
      </c>
      <c r="FI1677" s="416">
        <v>0</v>
      </c>
      <c r="FJ1677" s="416">
        <v>0</v>
      </c>
      <c r="FK1677" s="416">
        <v>0</v>
      </c>
      <c r="FL1677" s="416">
        <v>0</v>
      </c>
      <c r="FM1677" s="416">
        <v>0</v>
      </c>
      <c r="FN1677" s="416">
        <v>0</v>
      </c>
      <c r="FO1677" s="416">
        <v>0</v>
      </c>
      <c r="FP1677" s="416">
        <v>0</v>
      </c>
      <c r="FQ1677" s="416">
        <v>0</v>
      </c>
      <c r="FR1677" s="416">
        <v>0</v>
      </c>
      <c r="FS1677" s="416">
        <v>0</v>
      </c>
      <c r="FT1677" s="416">
        <v>0</v>
      </c>
      <c r="FU1677" s="416">
        <v>0</v>
      </c>
      <c r="FV1677" s="416">
        <v>0</v>
      </c>
      <c r="FW1677" s="416">
        <v>0</v>
      </c>
      <c r="FX1677" s="416">
        <v>0</v>
      </c>
      <c r="FY1677" s="416">
        <v>0</v>
      </c>
      <c r="FZ1677" s="416">
        <v>61</v>
      </c>
      <c r="GA1677" s="416">
        <v>73</v>
      </c>
      <c r="GB1677" s="416">
        <v>65</v>
      </c>
      <c r="GC1677" s="416">
        <v>36</v>
      </c>
      <c r="GD1677" s="416">
        <v>20</v>
      </c>
      <c r="GE1677" s="416">
        <v>4</v>
      </c>
      <c r="GF1677" s="416">
        <v>2</v>
      </c>
      <c r="GG1677" s="416">
        <v>0</v>
      </c>
      <c r="GH1677" s="416">
        <v>261</v>
      </c>
    </row>
    <row r="1678" spans="1:190" x14ac:dyDescent="0.2">
      <c r="A1678" s="150" t="s">
        <v>748</v>
      </c>
      <c r="B1678" s="151" t="s">
        <v>282</v>
      </c>
      <c r="C1678" s="152" t="s">
        <v>278</v>
      </c>
      <c r="D1678" s="404" t="s">
        <v>747</v>
      </c>
      <c r="E1678" s="416">
        <v>0</v>
      </c>
      <c r="F1678" s="416">
        <v>895</v>
      </c>
      <c r="G1678" s="416">
        <v>318</v>
      </c>
      <c r="H1678" s="416">
        <v>206</v>
      </c>
      <c r="I1678" s="416">
        <v>53</v>
      </c>
      <c r="J1678" s="416">
        <v>26</v>
      </c>
      <c r="K1678" s="416">
        <v>9</v>
      </c>
      <c r="L1678" s="416">
        <v>11</v>
      </c>
      <c r="M1678" s="416">
        <v>0</v>
      </c>
      <c r="N1678" s="416">
        <v>1518</v>
      </c>
      <c r="O1678" s="416">
        <v>10</v>
      </c>
      <c r="P1678" s="416">
        <v>0</v>
      </c>
      <c r="Q1678" s="416">
        <v>0</v>
      </c>
      <c r="R1678" s="416">
        <v>0</v>
      </c>
      <c r="S1678" s="416">
        <v>0</v>
      </c>
      <c r="T1678" s="416">
        <v>0</v>
      </c>
      <c r="U1678" s="416">
        <v>0</v>
      </c>
      <c r="V1678" s="416">
        <v>0</v>
      </c>
      <c r="W1678" s="416">
        <v>0</v>
      </c>
      <c r="X1678" s="416">
        <v>0</v>
      </c>
      <c r="Y1678" s="416">
        <v>25</v>
      </c>
      <c r="Z1678" s="416">
        <v>0</v>
      </c>
      <c r="AA1678" s="416">
        <v>0</v>
      </c>
      <c r="AB1678" s="416">
        <v>0</v>
      </c>
      <c r="AC1678" s="416">
        <v>0</v>
      </c>
      <c r="AD1678" s="416">
        <v>0</v>
      </c>
      <c r="AE1678" s="416">
        <v>0</v>
      </c>
      <c r="AF1678" s="416">
        <v>0</v>
      </c>
      <c r="AG1678" s="416">
        <v>0</v>
      </c>
      <c r="AH1678" s="416">
        <v>0</v>
      </c>
      <c r="AI1678" s="416">
        <v>50</v>
      </c>
      <c r="AJ1678" s="416">
        <v>0</v>
      </c>
      <c r="AK1678" s="416">
        <v>0</v>
      </c>
      <c r="AL1678" s="416">
        <v>0</v>
      </c>
      <c r="AM1678" s="416">
        <v>0</v>
      </c>
      <c r="AN1678" s="416">
        <v>0</v>
      </c>
      <c r="AO1678" s="416">
        <v>0</v>
      </c>
      <c r="AP1678" s="416">
        <v>0</v>
      </c>
      <c r="AQ1678" s="416">
        <v>0</v>
      </c>
      <c r="AR1678" s="416">
        <v>0</v>
      </c>
      <c r="AS1678" s="416">
        <v>100</v>
      </c>
      <c r="AT1678" s="416">
        <v>0</v>
      </c>
      <c r="AU1678" s="416">
        <v>0</v>
      </c>
      <c r="AV1678" s="416">
        <v>0</v>
      </c>
      <c r="AW1678" s="416">
        <v>0</v>
      </c>
      <c r="AX1678" s="416">
        <v>0</v>
      </c>
      <c r="AY1678" s="416">
        <v>0</v>
      </c>
      <c r="AZ1678" s="416">
        <v>0</v>
      </c>
      <c r="BA1678" s="416">
        <v>0</v>
      </c>
      <c r="BB1678" s="416">
        <v>0</v>
      </c>
      <c r="BC1678" s="416">
        <v>0</v>
      </c>
      <c r="BD1678" s="416">
        <v>0</v>
      </c>
      <c r="BE1678" s="416">
        <v>0</v>
      </c>
      <c r="BF1678" s="416">
        <v>0</v>
      </c>
      <c r="BG1678" s="416">
        <v>0</v>
      </c>
      <c r="BH1678" s="416">
        <v>0</v>
      </c>
      <c r="BI1678" s="416">
        <v>0</v>
      </c>
      <c r="BJ1678" s="416">
        <v>0</v>
      </c>
      <c r="BK1678" s="416">
        <v>0</v>
      </c>
      <c r="BL1678" s="416">
        <v>0</v>
      </c>
      <c r="BM1678" s="416">
        <v>0</v>
      </c>
      <c r="BN1678" s="416">
        <v>0</v>
      </c>
      <c r="BO1678" s="416">
        <v>0</v>
      </c>
      <c r="BP1678" s="416">
        <v>0</v>
      </c>
      <c r="BQ1678" s="416">
        <v>0</v>
      </c>
      <c r="BR1678" s="416">
        <v>0</v>
      </c>
      <c r="BS1678" s="416">
        <v>0</v>
      </c>
      <c r="BT1678" s="416">
        <v>0</v>
      </c>
      <c r="BU1678" s="416">
        <v>0</v>
      </c>
      <c r="BV1678" s="416">
        <v>895</v>
      </c>
      <c r="BW1678" s="416">
        <v>318</v>
      </c>
      <c r="BX1678" s="416">
        <v>206</v>
      </c>
      <c r="BY1678" s="416">
        <v>53</v>
      </c>
      <c r="BZ1678" s="416">
        <v>26</v>
      </c>
      <c r="CA1678" s="416">
        <v>9</v>
      </c>
      <c r="CB1678" s="416">
        <v>11</v>
      </c>
      <c r="CC1678" s="416">
        <v>0</v>
      </c>
      <c r="CD1678" s="416">
        <v>1518</v>
      </c>
      <c r="CE1678" s="416">
        <v>10</v>
      </c>
      <c r="CF1678" s="416">
        <v>0</v>
      </c>
      <c r="CG1678" s="416">
        <v>0</v>
      </c>
      <c r="CH1678" s="416">
        <v>0</v>
      </c>
      <c r="CI1678" s="416">
        <v>0</v>
      </c>
      <c r="CJ1678" s="416">
        <v>0</v>
      </c>
      <c r="CK1678" s="416">
        <v>0</v>
      </c>
      <c r="CL1678" s="416">
        <v>0</v>
      </c>
      <c r="CM1678" s="416">
        <v>0</v>
      </c>
      <c r="CN1678" s="416">
        <v>0</v>
      </c>
      <c r="CO1678" s="416">
        <v>25</v>
      </c>
      <c r="CP1678" s="416">
        <v>0</v>
      </c>
      <c r="CQ1678" s="416">
        <v>0</v>
      </c>
      <c r="CR1678" s="416">
        <v>0</v>
      </c>
      <c r="CS1678" s="416">
        <v>0</v>
      </c>
      <c r="CT1678" s="416">
        <v>0</v>
      </c>
      <c r="CU1678" s="416">
        <v>0</v>
      </c>
      <c r="CV1678" s="416">
        <v>0</v>
      </c>
      <c r="CW1678" s="416">
        <v>0</v>
      </c>
      <c r="CX1678" s="416">
        <v>0</v>
      </c>
      <c r="CY1678" s="416">
        <v>50</v>
      </c>
      <c r="CZ1678" s="416">
        <v>220</v>
      </c>
      <c r="DA1678" s="416">
        <v>50</v>
      </c>
      <c r="DB1678" s="416">
        <v>41</v>
      </c>
      <c r="DC1678" s="416">
        <v>6</v>
      </c>
      <c r="DD1678" s="416">
        <v>8</v>
      </c>
      <c r="DE1678" s="416">
        <v>4</v>
      </c>
      <c r="DF1678" s="416">
        <v>3</v>
      </c>
      <c r="DG1678" s="416">
        <v>1</v>
      </c>
      <c r="DH1678" s="416">
        <v>333</v>
      </c>
      <c r="DI1678" s="416">
        <v>0</v>
      </c>
      <c r="DJ1678" s="416">
        <v>0</v>
      </c>
      <c r="DK1678" s="416">
        <v>0</v>
      </c>
      <c r="DL1678" s="416">
        <v>0</v>
      </c>
      <c r="DM1678" s="416">
        <v>0</v>
      </c>
      <c r="DN1678" s="416">
        <v>0</v>
      </c>
      <c r="DO1678" s="416">
        <v>0</v>
      </c>
      <c r="DP1678" s="416">
        <v>0</v>
      </c>
      <c r="DQ1678" s="416">
        <v>0</v>
      </c>
      <c r="DR1678" s="416">
        <v>0</v>
      </c>
      <c r="DS1678" s="416">
        <v>220</v>
      </c>
      <c r="DT1678" s="416">
        <v>50</v>
      </c>
      <c r="DU1678" s="416">
        <v>41</v>
      </c>
      <c r="DV1678" s="416">
        <v>6</v>
      </c>
      <c r="DW1678" s="416">
        <v>8</v>
      </c>
      <c r="DX1678" s="416">
        <v>4</v>
      </c>
      <c r="DY1678" s="416">
        <v>3</v>
      </c>
      <c r="DZ1678" s="416">
        <v>1</v>
      </c>
      <c r="EA1678" s="416">
        <v>333</v>
      </c>
      <c r="EB1678" s="416">
        <v>0</v>
      </c>
      <c r="EC1678" s="416">
        <v>85</v>
      </c>
      <c r="ED1678" s="416">
        <v>25</v>
      </c>
      <c r="EE1678" s="416">
        <v>26</v>
      </c>
      <c r="EF1678" s="416">
        <v>6</v>
      </c>
      <c r="EG1678" s="416">
        <v>4</v>
      </c>
      <c r="EH1678" s="416">
        <v>3</v>
      </c>
      <c r="EI1678" s="416">
        <v>4</v>
      </c>
      <c r="EJ1678" s="416">
        <v>0</v>
      </c>
      <c r="EK1678" s="416">
        <v>153</v>
      </c>
      <c r="EL1678" s="416">
        <v>10</v>
      </c>
      <c r="EM1678" s="416">
        <v>0</v>
      </c>
      <c r="EN1678" s="416">
        <v>0</v>
      </c>
      <c r="EO1678" s="416">
        <v>0</v>
      </c>
      <c r="EP1678" s="416">
        <v>0</v>
      </c>
      <c r="EQ1678" s="416">
        <v>0</v>
      </c>
      <c r="ER1678" s="416">
        <v>0</v>
      </c>
      <c r="ES1678" s="416">
        <v>0</v>
      </c>
      <c r="ET1678" s="416">
        <v>0</v>
      </c>
      <c r="EU1678" s="416">
        <v>0</v>
      </c>
      <c r="EV1678" s="416">
        <v>50</v>
      </c>
      <c r="EW1678" s="416">
        <v>1</v>
      </c>
      <c r="EX1678" s="416">
        <v>1</v>
      </c>
      <c r="EY1678" s="416">
        <v>1</v>
      </c>
      <c r="EZ1678" s="416">
        <v>0</v>
      </c>
      <c r="FA1678" s="416">
        <v>0</v>
      </c>
      <c r="FB1678" s="416">
        <v>0</v>
      </c>
      <c r="FC1678" s="416">
        <v>0</v>
      </c>
      <c r="FD1678" s="416">
        <v>0</v>
      </c>
      <c r="FE1678" s="416">
        <v>3</v>
      </c>
      <c r="FF1678" s="416">
        <v>100</v>
      </c>
      <c r="FG1678" s="416">
        <v>0</v>
      </c>
      <c r="FH1678" s="416">
        <v>0</v>
      </c>
      <c r="FI1678" s="416">
        <v>0</v>
      </c>
      <c r="FJ1678" s="416">
        <v>0</v>
      </c>
      <c r="FK1678" s="416">
        <v>0</v>
      </c>
      <c r="FL1678" s="416">
        <v>0</v>
      </c>
      <c r="FM1678" s="416">
        <v>0</v>
      </c>
      <c r="FN1678" s="416">
        <v>0</v>
      </c>
      <c r="FO1678" s="416">
        <v>0</v>
      </c>
      <c r="FP1678" s="416">
        <v>0</v>
      </c>
      <c r="FQ1678" s="416">
        <v>0</v>
      </c>
      <c r="FR1678" s="416">
        <v>0</v>
      </c>
      <c r="FS1678" s="416">
        <v>0</v>
      </c>
      <c r="FT1678" s="416">
        <v>0</v>
      </c>
      <c r="FU1678" s="416">
        <v>0</v>
      </c>
      <c r="FV1678" s="416">
        <v>0</v>
      </c>
      <c r="FW1678" s="416">
        <v>0</v>
      </c>
      <c r="FX1678" s="416">
        <v>0</v>
      </c>
      <c r="FY1678" s="416">
        <v>0</v>
      </c>
      <c r="FZ1678" s="416">
        <v>86</v>
      </c>
      <c r="GA1678" s="416">
        <v>26</v>
      </c>
      <c r="GB1678" s="416">
        <v>27</v>
      </c>
      <c r="GC1678" s="416">
        <v>6</v>
      </c>
      <c r="GD1678" s="416">
        <v>4</v>
      </c>
      <c r="GE1678" s="416">
        <v>3</v>
      </c>
      <c r="GF1678" s="416">
        <v>4</v>
      </c>
      <c r="GG1678" s="416">
        <v>0</v>
      </c>
      <c r="GH1678" s="416">
        <v>156</v>
      </c>
    </row>
    <row r="1679" spans="1:190" x14ac:dyDescent="0.2">
      <c r="A1679" s="150" t="s">
        <v>750</v>
      </c>
      <c r="B1679" s="151" t="s">
        <v>276</v>
      </c>
      <c r="C1679" s="152" t="s">
        <v>286</v>
      </c>
      <c r="D1679" s="404" t="s">
        <v>749</v>
      </c>
      <c r="E1679" s="416">
        <v>0</v>
      </c>
      <c r="F1679" s="416">
        <v>138</v>
      </c>
      <c r="G1679" s="416">
        <v>70</v>
      </c>
      <c r="H1679" s="416">
        <v>30</v>
      </c>
      <c r="I1679" s="416">
        <v>10</v>
      </c>
      <c r="J1679" s="416">
        <v>6</v>
      </c>
      <c r="K1679" s="416">
        <v>2</v>
      </c>
      <c r="L1679" s="416">
        <v>0</v>
      </c>
      <c r="M1679" s="416">
        <v>0</v>
      </c>
      <c r="N1679" s="416">
        <v>256</v>
      </c>
      <c r="O1679" s="416">
        <v>10</v>
      </c>
      <c r="P1679" s="416">
        <v>0</v>
      </c>
      <c r="Q1679" s="416">
        <v>0</v>
      </c>
      <c r="R1679" s="416">
        <v>0</v>
      </c>
      <c r="S1679" s="416">
        <v>0</v>
      </c>
      <c r="T1679" s="416">
        <v>0</v>
      </c>
      <c r="U1679" s="416">
        <v>0</v>
      </c>
      <c r="V1679" s="416">
        <v>0</v>
      </c>
      <c r="W1679" s="416">
        <v>0</v>
      </c>
      <c r="X1679" s="416">
        <v>0</v>
      </c>
      <c r="Y1679" s="416">
        <v>25</v>
      </c>
      <c r="Z1679" s="416">
        <v>0</v>
      </c>
      <c r="AA1679" s="416">
        <v>0</v>
      </c>
      <c r="AB1679" s="416">
        <v>0</v>
      </c>
      <c r="AC1679" s="416">
        <v>0</v>
      </c>
      <c r="AD1679" s="416">
        <v>0</v>
      </c>
      <c r="AE1679" s="416">
        <v>0</v>
      </c>
      <c r="AF1679" s="416">
        <v>0</v>
      </c>
      <c r="AG1679" s="416">
        <v>0</v>
      </c>
      <c r="AH1679" s="416">
        <v>0</v>
      </c>
      <c r="AI1679" s="416">
        <v>50</v>
      </c>
      <c r="AJ1679" s="416">
        <v>7</v>
      </c>
      <c r="AK1679" s="416">
        <v>12</v>
      </c>
      <c r="AL1679" s="416">
        <v>3</v>
      </c>
      <c r="AM1679" s="416">
        <v>3</v>
      </c>
      <c r="AN1679" s="416">
        <v>1</v>
      </c>
      <c r="AO1679" s="416">
        <v>0</v>
      </c>
      <c r="AP1679" s="416">
        <v>0</v>
      </c>
      <c r="AQ1679" s="416">
        <v>0</v>
      </c>
      <c r="AR1679" s="416">
        <v>26</v>
      </c>
      <c r="AS1679" s="416">
        <v>100</v>
      </c>
      <c r="AT1679" s="416">
        <v>75</v>
      </c>
      <c r="AU1679" s="416">
        <v>58</v>
      </c>
      <c r="AV1679" s="416">
        <v>17</v>
      </c>
      <c r="AW1679" s="416">
        <v>7</v>
      </c>
      <c r="AX1679" s="416">
        <v>3</v>
      </c>
      <c r="AY1679" s="416">
        <v>1</v>
      </c>
      <c r="AZ1679" s="416">
        <v>2</v>
      </c>
      <c r="BA1679" s="416">
        <v>0</v>
      </c>
      <c r="BB1679" s="416">
        <v>163</v>
      </c>
      <c r="BC1679" s="416">
        <v>0</v>
      </c>
      <c r="BD1679" s="416">
        <v>0</v>
      </c>
      <c r="BE1679" s="416">
        <v>0</v>
      </c>
      <c r="BF1679" s="416">
        <v>0</v>
      </c>
      <c r="BG1679" s="416">
        <v>0</v>
      </c>
      <c r="BH1679" s="416">
        <v>0</v>
      </c>
      <c r="BI1679" s="416">
        <v>0</v>
      </c>
      <c r="BJ1679" s="416">
        <v>0</v>
      </c>
      <c r="BK1679" s="416">
        <v>0</v>
      </c>
      <c r="BL1679" s="416">
        <v>0</v>
      </c>
      <c r="BM1679" s="416">
        <v>82</v>
      </c>
      <c r="BN1679" s="416">
        <v>70</v>
      </c>
      <c r="BO1679" s="416">
        <v>20</v>
      </c>
      <c r="BP1679" s="416">
        <v>10</v>
      </c>
      <c r="BQ1679" s="416">
        <v>4</v>
      </c>
      <c r="BR1679" s="416">
        <v>1</v>
      </c>
      <c r="BS1679" s="416">
        <v>2</v>
      </c>
      <c r="BT1679" s="416">
        <v>0</v>
      </c>
      <c r="BU1679" s="416">
        <v>189</v>
      </c>
      <c r="BV1679" s="416">
        <v>220</v>
      </c>
      <c r="BW1679" s="416">
        <v>140</v>
      </c>
      <c r="BX1679" s="416">
        <v>50</v>
      </c>
      <c r="BY1679" s="416">
        <v>20</v>
      </c>
      <c r="BZ1679" s="416">
        <v>10</v>
      </c>
      <c r="CA1679" s="416">
        <v>3</v>
      </c>
      <c r="CB1679" s="416">
        <v>2</v>
      </c>
      <c r="CC1679" s="416">
        <v>0</v>
      </c>
      <c r="CD1679" s="416">
        <v>445</v>
      </c>
      <c r="CE1679" s="416">
        <v>10</v>
      </c>
      <c r="CF1679" s="416">
        <v>0</v>
      </c>
      <c r="CG1679" s="416">
        <v>0</v>
      </c>
      <c r="CH1679" s="416">
        <v>0</v>
      </c>
      <c r="CI1679" s="416">
        <v>0</v>
      </c>
      <c r="CJ1679" s="416">
        <v>0</v>
      </c>
      <c r="CK1679" s="416">
        <v>0</v>
      </c>
      <c r="CL1679" s="416">
        <v>0</v>
      </c>
      <c r="CM1679" s="416">
        <v>0</v>
      </c>
      <c r="CN1679" s="416">
        <v>0</v>
      </c>
      <c r="CO1679" s="416">
        <v>25</v>
      </c>
      <c r="CP1679" s="416">
        <v>0</v>
      </c>
      <c r="CQ1679" s="416">
        <v>0</v>
      </c>
      <c r="CR1679" s="416">
        <v>0</v>
      </c>
      <c r="CS1679" s="416">
        <v>0</v>
      </c>
      <c r="CT1679" s="416">
        <v>0</v>
      </c>
      <c r="CU1679" s="416">
        <v>0</v>
      </c>
      <c r="CV1679" s="416">
        <v>0</v>
      </c>
      <c r="CW1679" s="416">
        <v>0</v>
      </c>
      <c r="CX1679" s="416">
        <v>0</v>
      </c>
      <c r="CY1679" s="416">
        <v>50</v>
      </c>
      <c r="CZ1679" s="416">
        <v>19</v>
      </c>
      <c r="DA1679" s="416">
        <v>11</v>
      </c>
      <c r="DB1679" s="416">
        <v>5</v>
      </c>
      <c r="DC1679" s="416">
        <v>1</v>
      </c>
      <c r="DD1679" s="416">
        <v>2</v>
      </c>
      <c r="DE1679" s="416">
        <v>0</v>
      </c>
      <c r="DF1679" s="416">
        <v>0</v>
      </c>
      <c r="DG1679" s="416">
        <v>0</v>
      </c>
      <c r="DH1679" s="416">
        <v>38</v>
      </c>
      <c r="DI1679" s="416">
        <v>0</v>
      </c>
      <c r="DJ1679" s="416">
        <v>0</v>
      </c>
      <c r="DK1679" s="416">
        <v>0</v>
      </c>
      <c r="DL1679" s="416">
        <v>0</v>
      </c>
      <c r="DM1679" s="416">
        <v>0</v>
      </c>
      <c r="DN1679" s="416">
        <v>0</v>
      </c>
      <c r="DO1679" s="416">
        <v>0</v>
      </c>
      <c r="DP1679" s="416">
        <v>0</v>
      </c>
      <c r="DQ1679" s="416">
        <v>0</v>
      </c>
      <c r="DR1679" s="416">
        <v>0</v>
      </c>
      <c r="DS1679" s="416">
        <v>19</v>
      </c>
      <c r="DT1679" s="416">
        <v>11</v>
      </c>
      <c r="DU1679" s="416">
        <v>5</v>
      </c>
      <c r="DV1679" s="416">
        <v>1</v>
      </c>
      <c r="DW1679" s="416">
        <v>2</v>
      </c>
      <c r="DX1679" s="416">
        <v>0</v>
      </c>
      <c r="DY1679" s="416">
        <v>0</v>
      </c>
      <c r="DZ1679" s="416">
        <v>0</v>
      </c>
      <c r="EA1679" s="416">
        <v>38</v>
      </c>
      <c r="EB1679" s="416">
        <v>0</v>
      </c>
      <c r="EC1679" s="416">
        <v>1</v>
      </c>
      <c r="ED1679" s="416">
        <v>4</v>
      </c>
      <c r="EE1679" s="416">
        <v>5</v>
      </c>
      <c r="EF1679" s="416">
        <v>0</v>
      </c>
      <c r="EG1679" s="416">
        <v>3</v>
      </c>
      <c r="EH1679" s="416">
        <v>0</v>
      </c>
      <c r="EI1679" s="416">
        <v>0</v>
      </c>
      <c r="EJ1679" s="416">
        <v>0</v>
      </c>
      <c r="EK1679" s="416">
        <v>13</v>
      </c>
      <c r="EL1679" s="416">
        <v>10</v>
      </c>
      <c r="EM1679" s="416">
        <v>0</v>
      </c>
      <c r="EN1679" s="416">
        <v>0</v>
      </c>
      <c r="EO1679" s="416">
        <v>0</v>
      </c>
      <c r="EP1679" s="416">
        <v>0</v>
      </c>
      <c r="EQ1679" s="416">
        <v>0</v>
      </c>
      <c r="ER1679" s="416">
        <v>0</v>
      </c>
      <c r="ES1679" s="416">
        <v>0</v>
      </c>
      <c r="ET1679" s="416">
        <v>0</v>
      </c>
      <c r="EU1679" s="416">
        <v>0</v>
      </c>
      <c r="EV1679" s="416">
        <v>50</v>
      </c>
      <c r="EW1679" s="416">
        <v>0</v>
      </c>
      <c r="EX1679" s="416">
        <v>0</v>
      </c>
      <c r="EY1679" s="416">
        <v>2</v>
      </c>
      <c r="EZ1679" s="416">
        <v>0</v>
      </c>
      <c r="FA1679" s="416">
        <v>0</v>
      </c>
      <c r="FB1679" s="416">
        <v>0</v>
      </c>
      <c r="FC1679" s="416">
        <v>0</v>
      </c>
      <c r="FD1679" s="416">
        <v>0</v>
      </c>
      <c r="FE1679" s="416">
        <v>2</v>
      </c>
      <c r="FF1679" s="416">
        <v>100</v>
      </c>
      <c r="FG1679" s="416">
        <v>0</v>
      </c>
      <c r="FH1679" s="416">
        <v>0</v>
      </c>
      <c r="FI1679" s="416">
        <v>0</v>
      </c>
      <c r="FJ1679" s="416">
        <v>0</v>
      </c>
      <c r="FK1679" s="416">
        <v>0</v>
      </c>
      <c r="FL1679" s="416">
        <v>0</v>
      </c>
      <c r="FM1679" s="416">
        <v>0</v>
      </c>
      <c r="FN1679" s="416">
        <v>0</v>
      </c>
      <c r="FO1679" s="416">
        <v>0</v>
      </c>
      <c r="FP1679" s="416">
        <v>0</v>
      </c>
      <c r="FQ1679" s="416">
        <v>0</v>
      </c>
      <c r="FR1679" s="416">
        <v>0</v>
      </c>
      <c r="FS1679" s="416">
        <v>0</v>
      </c>
      <c r="FT1679" s="416">
        <v>0</v>
      </c>
      <c r="FU1679" s="416">
        <v>0</v>
      </c>
      <c r="FV1679" s="416">
        <v>0</v>
      </c>
      <c r="FW1679" s="416">
        <v>0</v>
      </c>
      <c r="FX1679" s="416">
        <v>0</v>
      </c>
      <c r="FY1679" s="416">
        <v>0</v>
      </c>
      <c r="FZ1679" s="416">
        <v>1</v>
      </c>
      <c r="GA1679" s="416">
        <v>4</v>
      </c>
      <c r="GB1679" s="416">
        <v>7</v>
      </c>
      <c r="GC1679" s="416">
        <v>0</v>
      </c>
      <c r="GD1679" s="416">
        <v>3</v>
      </c>
      <c r="GE1679" s="416">
        <v>0</v>
      </c>
      <c r="GF1679" s="416">
        <v>0</v>
      </c>
      <c r="GG1679" s="416">
        <v>0</v>
      </c>
      <c r="GH1679" s="416">
        <v>15</v>
      </c>
    </row>
    <row r="1680" spans="1:190" x14ac:dyDescent="0.2">
      <c r="A1680" s="150" t="s">
        <v>752</v>
      </c>
      <c r="B1680" s="151" t="s">
        <v>276</v>
      </c>
      <c r="C1680" s="152" t="s">
        <v>277</v>
      </c>
      <c r="D1680" s="404" t="s">
        <v>751</v>
      </c>
      <c r="E1680" s="416">
        <v>0</v>
      </c>
      <c r="F1680" s="416">
        <v>7</v>
      </c>
      <c r="G1680" s="416">
        <v>32</v>
      </c>
      <c r="H1680" s="416">
        <v>60</v>
      </c>
      <c r="I1680" s="416">
        <v>46</v>
      </c>
      <c r="J1680" s="416">
        <v>44</v>
      </c>
      <c r="K1680" s="416">
        <v>18</v>
      </c>
      <c r="L1680" s="416">
        <v>22</v>
      </c>
      <c r="M1680" s="416">
        <v>5</v>
      </c>
      <c r="N1680" s="416">
        <v>234</v>
      </c>
      <c r="O1680" s="416">
        <v>10</v>
      </c>
      <c r="P1680" s="416">
        <v>0</v>
      </c>
      <c r="Q1680" s="416">
        <v>0</v>
      </c>
      <c r="R1680" s="416">
        <v>0</v>
      </c>
      <c r="S1680" s="416">
        <v>0</v>
      </c>
      <c r="T1680" s="416">
        <v>0</v>
      </c>
      <c r="U1680" s="416">
        <v>0</v>
      </c>
      <c r="V1680" s="416">
        <v>0</v>
      </c>
      <c r="W1680" s="416">
        <v>0</v>
      </c>
      <c r="X1680" s="416">
        <v>0</v>
      </c>
      <c r="Y1680" s="416">
        <v>25</v>
      </c>
      <c r="Z1680" s="416">
        <v>0</v>
      </c>
      <c r="AA1680" s="416">
        <v>0</v>
      </c>
      <c r="AB1680" s="416">
        <v>0</v>
      </c>
      <c r="AC1680" s="416">
        <v>0</v>
      </c>
      <c r="AD1680" s="416">
        <v>0</v>
      </c>
      <c r="AE1680" s="416">
        <v>0</v>
      </c>
      <c r="AF1680" s="416">
        <v>0</v>
      </c>
      <c r="AG1680" s="416">
        <v>0</v>
      </c>
      <c r="AH1680" s="416">
        <v>0</v>
      </c>
      <c r="AI1680" s="416">
        <v>50</v>
      </c>
      <c r="AJ1680" s="416">
        <v>35</v>
      </c>
      <c r="AK1680" s="416">
        <v>2</v>
      </c>
      <c r="AL1680" s="416">
        <v>0</v>
      </c>
      <c r="AM1680" s="416">
        <v>0</v>
      </c>
      <c r="AN1680" s="416">
        <v>1</v>
      </c>
      <c r="AO1680" s="416">
        <v>0</v>
      </c>
      <c r="AP1680" s="416">
        <v>0</v>
      </c>
      <c r="AQ1680" s="416">
        <v>0</v>
      </c>
      <c r="AR1680" s="416">
        <v>38</v>
      </c>
      <c r="AS1680" s="416">
        <v>100</v>
      </c>
      <c r="AT1680" s="416">
        <v>7</v>
      </c>
      <c r="AU1680" s="416">
        <v>32</v>
      </c>
      <c r="AV1680" s="416">
        <v>60</v>
      </c>
      <c r="AW1680" s="416">
        <v>46</v>
      </c>
      <c r="AX1680" s="416">
        <v>44</v>
      </c>
      <c r="AY1680" s="416">
        <v>18</v>
      </c>
      <c r="AZ1680" s="416">
        <v>22</v>
      </c>
      <c r="BA1680" s="416">
        <v>5</v>
      </c>
      <c r="BB1680" s="416">
        <v>234</v>
      </c>
      <c r="BC1680" s="416">
        <v>0</v>
      </c>
      <c r="BD1680" s="416">
        <v>0</v>
      </c>
      <c r="BE1680" s="416">
        <v>0</v>
      </c>
      <c r="BF1680" s="416">
        <v>0</v>
      </c>
      <c r="BG1680" s="416">
        <v>0</v>
      </c>
      <c r="BH1680" s="416">
        <v>0</v>
      </c>
      <c r="BI1680" s="416">
        <v>0</v>
      </c>
      <c r="BJ1680" s="416">
        <v>0</v>
      </c>
      <c r="BK1680" s="416">
        <v>0</v>
      </c>
      <c r="BL1680" s="416">
        <v>0</v>
      </c>
      <c r="BM1680" s="416">
        <v>42</v>
      </c>
      <c r="BN1680" s="416">
        <v>34</v>
      </c>
      <c r="BO1680" s="416">
        <v>60</v>
      </c>
      <c r="BP1680" s="416">
        <v>46</v>
      </c>
      <c r="BQ1680" s="416">
        <v>45</v>
      </c>
      <c r="BR1680" s="416">
        <v>18</v>
      </c>
      <c r="BS1680" s="416">
        <v>22</v>
      </c>
      <c r="BT1680" s="416">
        <v>5</v>
      </c>
      <c r="BU1680" s="416">
        <v>272</v>
      </c>
      <c r="BV1680" s="416">
        <v>49</v>
      </c>
      <c r="BW1680" s="416">
        <v>66</v>
      </c>
      <c r="BX1680" s="416">
        <v>120</v>
      </c>
      <c r="BY1680" s="416">
        <v>92</v>
      </c>
      <c r="BZ1680" s="416">
        <v>89</v>
      </c>
      <c r="CA1680" s="416">
        <v>36</v>
      </c>
      <c r="CB1680" s="416">
        <v>44</v>
      </c>
      <c r="CC1680" s="416">
        <v>10</v>
      </c>
      <c r="CD1680" s="416">
        <v>506</v>
      </c>
      <c r="CE1680" s="416">
        <v>10</v>
      </c>
      <c r="CF1680" s="416">
        <v>0</v>
      </c>
      <c r="CG1680" s="416">
        <v>0</v>
      </c>
      <c r="CH1680" s="416">
        <v>0</v>
      </c>
      <c r="CI1680" s="416">
        <v>0</v>
      </c>
      <c r="CJ1680" s="416">
        <v>0</v>
      </c>
      <c r="CK1680" s="416">
        <v>0</v>
      </c>
      <c r="CL1680" s="416">
        <v>0</v>
      </c>
      <c r="CM1680" s="416">
        <v>0</v>
      </c>
      <c r="CN1680" s="416">
        <v>0</v>
      </c>
      <c r="CO1680" s="416">
        <v>25</v>
      </c>
      <c r="CP1680" s="416">
        <v>0</v>
      </c>
      <c r="CQ1680" s="416">
        <v>0</v>
      </c>
      <c r="CR1680" s="416">
        <v>0</v>
      </c>
      <c r="CS1680" s="416">
        <v>0</v>
      </c>
      <c r="CT1680" s="416">
        <v>0</v>
      </c>
      <c r="CU1680" s="416">
        <v>0</v>
      </c>
      <c r="CV1680" s="416">
        <v>0</v>
      </c>
      <c r="CW1680" s="416">
        <v>0</v>
      </c>
      <c r="CX1680" s="416">
        <v>0</v>
      </c>
      <c r="CY1680" s="416">
        <v>50</v>
      </c>
      <c r="CZ1680" s="416">
        <v>4</v>
      </c>
      <c r="DA1680" s="416">
        <v>15</v>
      </c>
      <c r="DB1680" s="416">
        <v>15</v>
      </c>
      <c r="DC1680" s="416">
        <v>18</v>
      </c>
      <c r="DD1680" s="416">
        <v>12</v>
      </c>
      <c r="DE1680" s="416">
        <v>2</v>
      </c>
      <c r="DF1680" s="416">
        <v>3</v>
      </c>
      <c r="DG1680" s="416">
        <v>4</v>
      </c>
      <c r="DH1680" s="416">
        <v>73</v>
      </c>
      <c r="DI1680" s="416">
        <v>0</v>
      </c>
      <c r="DJ1680" s="416">
        <v>0</v>
      </c>
      <c r="DK1680" s="416">
        <v>0</v>
      </c>
      <c r="DL1680" s="416">
        <v>0</v>
      </c>
      <c r="DM1680" s="416">
        <v>0</v>
      </c>
      <c r="DN1680" s="416">
        <v>0</v>
      </c>
      <c r="DO1680" s="416">
        <v>0</v>
      </c>
      <c r="DP1680" s="416">
        <v>0</v>
      </c>
      <c r="DQ1680" s="416">
        <v>0</v>
      </c>
      <c r="DR1680" s="416">
        <v>0</v>
      </c>
      <c r="DS1680" s="416">
        <v>4</v>
      </c>
      <c r="DT1680" s="416">
        <v>15</v>
      </c>
      <c r="DU1680" s="416">
        <v>15</v>
      </c>
      <c r="DV1680" s="416">
        <v>18</v>
      </c>
      <c r="DW1680" s="416">
        <v>12</v>
      </c>
      <c r="DX1680" s="416">
        <v>2</v>
      </c>
      <c r="DY1680" s="416">
        <v>3</v>
      </c>
      <c r="DZ1680" s="416">
        <v>4</v>
      </c>
      <c r="EA1680" s="416">
        <v>73</v>
      </c>
      <c r="EB1680" s="416">
        <v>0</v>
      </c>
      <c r="EC1680" s="416">
        <v>27</v>
      </c>
      <c r="ED1680" s="416">
        <v>22</v>
      </c>
      <c r="EE1680" s="416">
        <v>25</v>
      </c>
      <c r="EF1680" s="416">
        <v>35</v>
      </c>
      <c r="EG1680" s="416">
        <v>38</v>
      </c>
      <c r="EH1680" s="416">
        <v>22</v>
      </c>
      <c r="EI1680" s="416">
        <v>23</v>
      </c>
      <c r="EJ1680" s="416">
        <v>17</v>
      </c>
      <c r="EK1680" s="416">
        <v>209</v>
      </c>
      <c r="EL1680" s="416">
        <v>10</v>
      </c>
      <c r="EM1680" s="416">
        <v>0</v>
      </c>
      <c r="EN1680" s="416">
        <v>0</v>
      </c>
      <c r="EO1680" s="416">
        <v>0</v>
      </c>
      <c r="EP1680" s="416">
        <v>0</v>
      </c>
      <c r="EQ1680" s="416">
        <v>0</v>
      </c>
      <c r="ER1680" s="416">
        <v>0</v>
      </c>
      <c r="ES1680" s="416">
        <v>0</v>
      </c>
      <c r="ET1680" s="416">
        <v>0</v>
      </c>
      <c r="EU1680" s="416">
        <v>0</v>
      </c>
      <c r="EV1680" s="416">
        <v>50</v>
      </c>
      <c r="EW1680" s="416">
        <v>0</v>
      </c>
      <c r="EX1680" s="416">
        <v>0</v>
      </c>
      <c r="EY1680" s="416">
        <v>0</v>
      </c>
      <c r="EZ1680" s="416">
        <v>0</v>
      </c>
      <c r="FA1680" s="416">
        <v>0</v>
      </c>
      <c r="FB1680" s="416">
        <v>0</v>
      </c>
      <c r="FC1680" s="416">
        <v>0</v>
      </c>
      <c r="FD1680" s="416">
        <v>0</v>
      </c>
      <c r="FE1680" s="416">
        <v>0</v>
      </c>
      <c r="FF1680" s="416">
        <v>100</v>
      </c>
      <c r="FG1680" s="416">
        <v>0</v>
      </c>
      <c r="FH1680" s="416">
        <v>0</v>
      </c>
      <c r="FI1680" s="416">
        <v>0</v>
      </c>
      <c r="FJ1680" s="416">
        <v>0</v>
      </c>
      <c r="FK1680" s="416">
        <v>0</v>
      </c>
      <c r="FL1680" s="416">
        <v>0</v>
      </c>
      <c r="FM1680" s="416">
        <v>0</v>
      </c>
      <c r="FN1680" s="416">
        <v>0</v>
      </c>
      <c r="FO1680" s="416">
        <v>0</v>
      </c>
      <c r="FP1680" s="416">
        <v>0</v>
      </c>
      <c r="FQ1680" s="416">
        <v>0</v>
      </c>
      <c r="FR1680" s="416">
        <v>0</v>
      </c>
      <c r="FS1680" s="416">
        <v>0</v>
      </c>
      <c r="FT1680" s="416">
        <v>0</v>
      </c>
      <c r="FU1680" s="416">
        <v>0</v>
      </c>
      <c r="FV1680" s="416">
        <v>0</v>
      </c>
      <c r="FW1680" s="416">
        <v>0</v>
      </c>
      <c r="FX1680" s="416">
        <v>0</v>
      </c>
      <c r="FY1680" s="416">
        <v>0</v>
      </c>
      <c r="FZ1680" s="416">
        <v>27</v>
      </c>
      <c r="GA1680" s="416">
        <v>22</v>
      </c>
      <c r="GB1680" s="416">
        <v>25</v>
      </c>
      <c r="GC1680" s="416">
        <v>35</v>
      </c>
      <c r="GD1680" s="416">
        <v>38</v>
      </c>
      <c r="GE1680" s="416">
        <v>22</v>
      </c>
      <c r="GF1680" s="416">
        <v>23</v>
      </c>
      <c r="GG1680" s="416">
        <v>17</v>
      </c>
      <c r="GH1680" s="416">
        <v>209</v>
      </c>
    </row>
    <row r="1681" spans="1:190" x14ac:dyDescent="0.2">
      <c r="A1681" s="150" t="s">
        <v>754</v>
      </c>
      <c r="B1681" s="151" t="s">
        <v>276</v>
      </c>
      <c r="C1681" s="152" t="s">
        <v>285</v>
      </c>
      <c r="D1681" s="404" t="s">
        <v>753</v>
      </c>
      <c r="E1681" s="416">
        <v>0</v>
      </c>
      <c r="F1681" s="416">
        <v>152</v>
      </c>
      <c r="G1681" s="416">
        <v>184</v>
      </c>
      <c r="H1681" s="416">
        <v>91</v>
      </c>
      <c r="I1681" s="416">
        <v>51</v>
      </c>
      <c r="J1681" s="416">
        <v>47</v>
      </c>
      <c r="K1681" s="416">
        <v>21</v>
      </c>
      <c r="L1681" s="416">
        <v>8</v>
      </c>
      <c r="M1681" s="416">
        <v>0</v>
      </c>
      <c r="N1681" s="416">
        <v>554</v>
      </c>
      <c r="O1681" s="416">
        <v>10</v>
      </c>
      <c r="P1681" s="416">
        <v>139</v>
      </c>
      <c r="Q1681" s="416">
        <v>194</v>
      </c>
      <c r="R1681" s="416">
        <v>98</v>
      </c>
      <c r="S1681" s="416">
        <v>60</v>
      </c>
      <c r="T1681" s="416">
        <v>29</v>
      </c>
      <c r="U1681" s="416">
        <v>17</v>
      </c>
      <c r="V1681" s="416">
        <v>9</v>
      </c>
      <c r="W1681" s="416">
        <v>1</v>
      </c>
      <c r="X1681" s="416">
        <v>547</v>
      </c>
      <c r="Y1681" s="416">
        <v>25</v>
      </c>
      <c r="Z1681" s="416">
        <v>0</v>
      </c>
      <c r="AA1681" s="416">
        <v>0</v>
      </c>
      <c r="AB1681" s="416">
        <v>0</v>
      </c>
      <c r="AC1681" s="416">
        <v>0</v>
      </c>
      <c r="AD1681" s="416">
        <v>0</v>
      </c>
      <c r="AE1681" s="416">
        <v>0</v>
      </c>
      <c r="AF1681" s="416">
        <v>0</v>
      </c>
      <c r="AG1681" s="416">
        <v>0</v>
      </c>
      <c r="AH1681" s="416">
        <v>0</v>
      </c>
      <c r="AI1681" s="416">
        <v>50</v>
      </c>
      <c r="AJ1681" s="416">
        <v>0</v>
      </c>
      <c r="AK1681" s="416">
        <v>0</v>
      </c>
      <c r="AL1681" s="416">
        <v>0</v>
      </c>
      <c r="AM1681" s="416">
        <v>0</v>
      </c>
      <c r="AN1681" s="416">
        <v>0</v>
      </c>
      <c r="AO1681" s="416">
        <v>0</v>
      </c>
      <c r="AP1681" s="416">
        <v>0</v>
      </c>
      <c r="AQ1681" s="416">
        <v>0</v>
      </c>
      <c r="AR1681" s="416">
        <v>0</v>
      </c>
      <c r="AS1681" s="416">
        <v>100</v>
      </c>
      <c r="AT1681" s="416">
        <v>0</v>
      </c>
      <c r="AU1681" s="416">
        <v>0</v>
      </c>
      <c r="AV1681" s="416">
        <v>0</v>
      </c>
      <c r="AW1681" s="416">
        <v>0</v>
      </c>
      <c r="AX1681" s="416">
        <v>0</v>
      </c>
      <c r="AY1681" s="416">
        <v>0</v>
      </c>
      <c r="AZ1681" s="416">
        <v>0</v>
      </c>
      <c r="BA1681" s="416">
        <v>0</v>
      </c>
      <c r="BB1681" s="416">
        <v>0</v>
      </c>
      <c r="BC1681" s="416">
        <v>0</v>
      </c>
      <c r="BD1681" s="416">
        <v>0</v>
      </c>
      <c r="BE1681" s="416">
        <v>0</v>
      </c>
      <c r="BF1681" s="416">
        <v>0</v>
      </c>
      <c r="BG1681" s="416">
        <v>0</v>
      </c>
      <c r="BH1681" s="416">
        <v>0</v>
      </c>
      <c r="BI1681" s="416">
        <v>0</v>
      </c>
      <c r="BJ1681" s="416">
        <v>0</v>
      </c>
      <c r="BK1681" s="416">
        <v>0</v>
      </c>
      <c r="BL1681" s="416">
        <v>0</v>
      </c>
      <c r="BM1681" s="416">
        <v>139</v>
      </c>
      <c r="BN1681" s="416">
        <v>194</v>
      </c>
      <c r="BO1681" s="416">
        <v>98</v>
      </c>
      <c r="BP1681" s="416">
        <v>60</v>
      </c>
      <c r="BQ1681" s="416">
        <v>29</v>
      </c>
      <c r="BR1681" s="416">
        <v>17</v>
      </c>
      <c r="BS1681" s="416">
        <v>9</v>
      </c>
      <c r="BT1681" s="416">
        <v>1</v>
      </c>
      <c r="BU1681" s="416">
        <v>547</v>
      </c>
      <c r="BV1681" s="416">
        <v>291</v>
      </c>
      <c r="BW1681" s="416">
        <v>378</v>
      </c>
      <c r="BX1681" s="416">
        <v>189</v>
      </c>
      <c r="BY1681" s="416">
        <v>111</v>
      </c>
      <c r="BZ1681" s="416">
        <v>76</v>
      </c>
      <c r="CA1681" s="416">
        <v>38</v>
      </c>
      <c r="CB1681" s="416">
        <v>17</v>
      </c>
      <c r="CC1681" s="416">
        <v>1</v>
      </c>
      <c r="CD1681" s="416">
        <v>1101</v>
      </c>
      <c r="CE1681" s="416">
        <v>10</v>
      </c>
      <c r="CF1681" s="416">
        <v>0</v>
      </c>
      <c r="CG1681" s="416">
        <v>0</v>
      </c>
      <c r="CH1681" s="416">
        <v>0</v>
      </c>
      <c r="CI1681" s="416">
        <v>0</v>
      </c>
      <c r="CJ1681" s="416">
        <v>0</v>
      </c>
      <c r="CK1681" s="416">
        <v>0</v>
      </c>
      <c r="CL1681" s="416">
        <v>0</v>
      </c>
      <c r="CM1681" s="416">
        <v>0</v>
      </c>
      <c r="CN1681" s="416">
        <v>0</v>
      </c>
      <c r="CO1681" s="416">
        <v>25</v>
      </c>
      <c r="CP1681" s="416">
        <v>0</v>
      </c>
      <c r="CQ1681" s="416">
        <v>0</v>
      </c>
      <c r="CR1681" s="416">
        <v>0</v>
      </c>
      <c r="CS1681" s="416">
        <v>0</v>
      </c>
      <c r="CT1681" s="416">
        <v>0</v>
      </c>
      <c r="CU1681" s="416">
        <v>0</v>
      </c>
      <c r="CV1681" s="416">
        <v>0</v>
      </c>
      <c r="CW1681" s="416">
        <v>0</v>
      </c>
      <c r="CX1681" s="416">
        <v>0</v>
      </c>
      <c r="CY1681" s="416">
        <v>50</v>
      </c>
      <c r="CZ1681" s="416">
        <v>27</v>
      </c>
      <c r="DA1681" s="416">
        <v>27</v>
      </c>
      <c r="DB1681" s="416">
        <v>20</v>
      </c>
      <c r="DC1681" s="416">
        <v>18</v>
      </c>
      <c r="DD1681" s="416">
        <v>3</v>
      </c>
      <c r="DE1681" s="416">
        <v>7</v>
      </c>
      <c r="DF1681" s="416">
        <v>1</v>
      </c>
      <c r="DG1681" s="416">
        <v>0</v>
      </c>
      <c r="DH1681" s="416">
        <v>103</v>
      </c>
      <c r="DI1681" s="416">
        <v>0</v>
      </c>
      <c r="DJ1681" s="416">
        <v>0</v>
      </c>
      <c r="DK1681" s="416">
        <v>0</v>
      </c>
      <c r="DL1681" s="416">
        <v>0</v>
      </c>
      <c r="DM1681" s="416">
        <v>0</v>
      </c>
      <c r="DN1681" s="416">
        <v>0</v>
      </c>
      <c r="DO1681" s="416">
        <v>0</v>
      </c>
      <c r="DP1681" s="416">
        <v>0</v>
      </c>
      <c r="DQ1681" s="416">
        <v>0</v>
      </c>
      <c r="DR1681" s="416">
        <v>0</v>
      </c>
      <c r="DS1681" s="416">
        <v>27</v>
      </c>
      <c r="DT1681" s="416">
        <v>27</v>
      </c>
      <c r="DU1681" s="416">
        <v>20</v>
      </c>
      <c r="DV1681" s="416">
        <v>18</v>
      </c>
      <c r="DW1681" s="416">
        <v>3</v>
      </c>
      <c r="DX1681" s="416">
        <v>7</v>
      </c>
      <c r="DY1681" s="416">
        <v>1</v>
      </c>
      <c r="DZ1681" s="416">
        <v>0</v>
      </c>
      <c r="EA1681" s="416">
        <v>103</v>
      </c>
      <c r="EB1681" s="416">
        <v>0</v>
      </c>
      <c r="EC1681" s="416">
        <v>57</v>
      </c>
      <c r="ED1681" s="416">
        <v>62</v>
      </c>
      <c r="EE1681" s="416">
        <v>68</v>
      </c>
      <c r="EF1681" s="416">
        <v>41</v>
      </c>
      <c r="EG1681" s="416">
        <v>40</v>
      </c>
      <c r="EH1681" s="416">
        <v>37</v>
      </c>
      <c r="EI1681" s="416">
        <v>19</v>
      </c>
      <c r="EJ1681" s="416">
        <v>5</v>
      </c>
      <c r="EK1681" s="416">
        <v>329</v>
      </c>
      <c r="EL1681" s="416">
        <v>10</v>
      </c>
      <c r="EM1681" s="416">
        <v>0</v>
      </c>
      <c r="EN1681" s="416">
        <v>0</v>
      </c>
      <c r="EO1681" s="416">
        <v>0</v>
      </c>
      <c r="EP1681" s="416">
        <v>0</v>
      </c>
      <c r="EQ1681" s="416">
        <v>0</v>
      </c>
      <c r="ER1681" s="416">
        <v>0</v>
      </c>
      <c r="ES1681" s="416">
        <v>0</v>
      </c>
      <c r="ET1681" s="416">
        <v>0</v>
      </c>
      <c r="EU1681" s="416">
        <v>0</v>
      </c>
      <c r="EV1681" s="416">
        <v>50</v>
      </c>
      <c r="EW1681" s="416">
        <v>2</v>
      </c>
      <c r="EX1681" s="416">
        <v>1</v>
      </c>
      <c r="EY1681" s="416">
        <v>2</v>
      </c>
      <c r="EZ1681" s="416">
        <v>4</v>
      </c>
      <c r="FA1681" s="416">
        <v>2</v>
      </c>
      <c r="FB1681" s="416">
        <v>1</v>
      </c>
      <c r="FC1681" s="416">
        <v>0</v>
      </c>
      <c r="FD1681" s="416">
        <v>0</v>
      </c>
      <c r="FE1681" s="416">
        <v>12</v>
      </c>
      <c r="FF1681" s="416">
        <v>100</v>
      </c>
      <c r="FG1681" s="416">
        <v>0</v>
      </c>
      <c r="FH1681" s="416">
        <v>0</v>
      </c>
      <c r="FI1681" s="416">
        <v>0</v>
      </c>
      <c r="FJ1681" s="416">
        <v>0</v>
      </c>
      <c r="FK1681" s="416">
        <v>0</v>
      </c>
      <c r="FL1681" s="416">
        <v>0</v>
      </c>
      <c r="FM1681" s="416">
        <v>0</v>
      </c>
      <c r="FN1681" s="416">
        <v>0</v>
      </c>
      <c r="FO1681" s="416">
        <v>0</v>
      </c>
      <c r="FP1681" s="416">
        <v>0</v>
      </c>
      <c r="FQ1681" s="416">
        <v>0</v>
      </c>
      <c r="FR1681" s="416">
        <v>0</v>
      </c>
      <c r="FS1681" s="416">
        <v>0</v>
      </c>
      <c r="FT1681" s="416">
        <v>0</v>
      </c>
      <c r="FU1681" s="416">
        <v>0</v>
      </c>
      <c r="FV1681" s="416">
        <v>0</v>
      </c>
      <c r="FW1681" s="416">
        <v>0</v>
      </c>
      <c r="FX1681" s="416">
        <v>0</v>
      </c>
      <c r="FY1681" s="416">
        <v>0</v>
      </c>
      <c r="FZ1681" s="416">
        <v>59</v>
      </c>
      <c r="GA1681" s="416">
        <v>63</v>
      </c>
      <c r="GB1681" s="416">
        <v>70</v>
      </c>
      <c r="GC1681" s="416">
        <v>45</v>
      </c>
      <c r="GD1681" s="416">
        <v>42</v>
      </c>
      <c r="GE1681" s="416">
        <v>38</v>
      </c>
      <c r="GF1681" s="416">
        <v>19</v>
      </c>
      <c r="GG1681" s="416">
        <v>5</v>
      </c>
      <c r="GH1681" s="416">
        <v>341</v>
      </c>
    </row>
    <row r="1682" spans="1:190" x14ac:dyDescent="0.2">
      <c r="A1682" s="150" t="s">
        <v>756</v>
      </c>
      <c r="B1682" s="151" t="s">
        <v>276</v>
      </c>
      <c r="C1682" s="152" t="s">
        <v>285</v>
      </c>
      <c r="D1682" s="404" t="s">
        <v>755</v>
      </c>
      <c r="E1682" s="416">
        <v>0</v>
      </c>
      <c r="F1682" s="416">
        <v>197</v>
      </c>
      <c r="G1682" s="416">
        <v>215</v>
      </c>
      <c r="H1682" s="416">
        <v>150</v>
      </c>
      <c r="I1682" s="416">
        <v>116</v>
      </c>
      <c r="J1682" s="416">
        <v>68</v>
      </c>
      <c r="K1682" s="416">
        <v>33</v>
      </c>
      <c r="L1682" s="416">
        <v>21</v>
      </c>
      <c r="M1682" s="416">
        <v>1</v>
      </c>
      <c r="N1682" s="416">
        <v>801</v>
      </c>
      <c r="O1682" s="416">
        <v>10</v>
      </c>
      <c r="P1682" s="416">
        <v>0</v>
      </c>
      <c r="Q1682" s="416">
        <v>0</v>
      </c>
      <c r="R1682" s="416">
        <v>0</v>
      </c>
      <c r="S1682" s="416">
        <v>0</v>
      </c>
      <c r="T1682" s="416">
        <v>0</v>
      </c>
      <c r="U1682" s="416">
        <v>0</v>
      </c>
      <c r="V1682" s="416">
        <v>0</v>
      </c>
      <c r="W1682" s="416">
        <v>0</v>
      </c>
      <c r="X1682" s="416">
        <v>0</v>
      </c>
      <c r="Y1682" s="416">
        <v>25</v>
      </c>
      <c r="Z1682" s="416">
        <v>0</v>
      </c>
      <c r="AA1682" s="416">
        <v>0</v>
      </c>
      <c r="AB1682" s="416">
        <v>0</v>
      </c>
      <c r="AC1682" s="416">
        <v>0</v>
      </c>
      <c r="AD1682" s="416">
        <v>0</v>
      </c>
      <c r="AE1682" s="416">
        <v>0</v>
      </c>
      <c r="AF1682" s="416">
        <v>0</v>
      </c>
      <c r="AG1682" s="416">
        <v>0</v>
      </c>
      <c r="AH1682" s="416">
        <v>0</v>
      </c>
      <c r="AI1682" s="416">
        <v>50</v>
      </c>
      <c r="AJ1682" s="416">
        <v>4</v>
      </c>
      <c r="AK1682" s="416">
        <v>7</v>
      </c>
      <c r="AL1682" s="416">
        <v>12</v>
      </c>
      <c r="AM1682" s="416">
        <v>6</v>
      </c>
      <c r="AN1682" s="416">
        <v>8</v>
      </c>
      <c r="AO1682" s="416">
        <v>6</v>
      </c>
      <c r="AP1682" s="416">
        <v>0</v>
      </c>
      <c r="AQ1682" s="416">
        <v>0</v>
      </c>
      <c r="AR1682" s="416">
        <v>43</v>
      </c>
      <c r="AS1682" s="416">
        <v>100</v>
      </c>
      <c r="AT1682" s="416">
        <v>33</v>
      </c>
      <c r="AU1682" s="416">
        <v>34</v>
      </c>
      <c r="AV1682" s="416">
        <v>23</v>
      </c>
      <c r="AW1682" s="416">
        <v>11</v>
      </c>
      <c r="AX1682" s="416">
        <v>6</v>
      </c>
      <c r="AY1682" s="416">
        <v>5</v>
      </c>
      <c r="AZ1682" s="416">
        <v>0</v>
      </c>
      <c r="BA1682" s="416">
        <v>0</v>
      </c>
      <c r="BB1682" s="416">
        <v>112</v>
      </c>
      <c r="BC1682" s="416">
        <v>0</v>
      </c>
      <c r="BD1682" s="416">
        <v>0</v>
      </c>
      <c r="BE1682" s="416">
        <v>0</v>
      </c>
      <c r="BF1682" s="416">
        <v>0</v>
      </c>
      <c r="BG1682" s="416">
        <v>0</v>
      </c>
      <c r="BH1682" s="416">
        <v>0</v>
      </c>
      <c r="BI1682" s="416">
        <v>0</v>
      </c>
      <c r="BJ1682" s="416">
        <v>0</v>
      </c>
      <c r="BK1682" s="416">
        <v>0</v>
      </c>
      <c r="BL1682" s="416">
        <v>0</v>
      </c>
      <c r="BM1682" s="416">
        <v>37</v>
      </c>
      <c r="BN1682" s="416">
        <v>41</v>
      </c>
      <c r="BO1682" s="416">
        <v>35</v>
      </c>
      <c r="BP1682" s="416">
        <v>17</v>
      </c>
      <c r="BQ1682" s="416">
        <v>14</v>
      </c>
      <c r="BR1682" s="416">
        <v>11</v>
      </c>
      <c r="BS1682" s="416">
        <v>0</v>
      </c>
      <c r="BT1682" s="416">
        <v>0</v>
      </c>
      <c r="BU1682" s="416">
        <v>155</v>
      </c>
      <c r="BV1682" s="416">
        <v>234</v>
      </c>
      <c r="BW1682" s="416">
        <v>256</v>
      </c>
      <c r="BX1682" s="416">
        <v>185</v>
      </c>
      <c r="BY1682" s="416">
        <v>133</v>
      </c>
      <c r="BZ1682" s="416">
        <v>82</v>
      </c>
      <c r="CA1682" s="416">
        <v>44</v>
      </c>
      <c r="CB1682" s="416">
        <v>21</v>
      </c>
      <c r="CC1682" s="416">
        <v>1</v>
      </c>
      <c r="CD1682" s="416">
        <v>956</v>
      </c>
      <c r="CE1682" s="416">
        <v>10</v>
      </c>
      <c r="CF1682" s="416">
        <v>0</v>
      </c>
      <c r="CG1682" s="416">
        <v>0</v>
      </c>
      <c r="CH1682" s="416">
        <v>0</v>
      </c>
      <c r="CI1682" s="416">
        <v>0</v>
      </c>
      <c r="CJ1682" s="416">
        <v>0</v>
      </c>
      <c r="CK1682" s="416">
        <v>0</v>
      </c>
      <c r="CL1682" s="416">
        <v>0</v>
      </c>
      <c r="CM1682" s="416">
        <v>0</v>
      </c>
      <c r="CN1682" s="416">
        <v>0</v>
      </c>
      <c r="CO1682" s="416">
        <v>25</v>
      </c>
      <c r="CP1682" s="416">
        <v>0</v>
      </c>
      <c r="CQ1682" s="416">
        <v>0</v>
      </c>
      <c r="CR1682" s="416">
        <v>0</v>
      </c>
      <c r="CS1682" s="416">
        <v>0</v>
      </c>
      <c r="CT1682" s="416">
        <v>0</v>
      </c>
      <c r="CU1682" s="416">
        <v>0</v>
      </c>
      <c r="CV1682" s="416">
        <v>0</v>
      </c>
      <c r="CW1682" s="416">
        <v>0</v>
      </c>
      <c r="CX1682" s="416">
        <v>0</v>
      </c>
      <c r="CY1682" s="416">
        <v>50</v>
      </c>
      <c r="CZ1682" s="416">
        <v>15</v>
      </c>
      <c r="DA1682" s="416">
        <v>26</v>
      </c>
      <c r="DB1682" s="416">
        <v>15</v>
      </c>
      <c r="DC1682" s="416">
        <v>11</v>
      </c>
      <c r="DD1682" s="416">
        <v>10</v>
      </c>
      <c r="DE1682" s="416">
        <v>1</v>
      </c>
      <c r="DF1682" s="416">
        <v>3</v>
      </c>
      <c r="DG1682" s="416">
        <v>1</v>
      </c>
      <c r="DH1682" s="416">
        <v>82</v>
      </c>
      <c r="DI1682" s="416">
        <v>0</v>
      </c>
      <c r="DJ1682" s="416">
        <v>0</v>
      </c>
      <c r="DK1682" s="416">
        <v>0</v>
      </c>
      <c r="DL1682" s="416">
        <v>0</v>
      </c>
      <c r="DM1682" s="416">
        <v>0</v>
      </c>
      <c r="DN1682" s="416">
        <v>0</v>
      </c>
      <c r="DO1682" s="416">
        <v>0</v>
      </c>
      <c r="DP1682" s="416">
        <v>0</v>
      </c>
      <c r="DQ1682" s="416">
        <v>0</v>
      </c>
      <c r="DR1682" s="416">
        <v>0</v>
      </c>
      <c r="DS1682" s="416">
        <v>15</v>
      </c>
      <c r="DT1682" s="416">
        <v>26</v>
      </c>
      <c r="DU1682" s="416">
        <v>15</v>
      </c>
      <c r="DV1682" s="416">
        <v>11</v>
      </c>
      <c r="DW1682" s="416">
        <v>10</v>
      </c>
      <c r="DX1682" s="416">
        <v>1</v>
      </c>
      <c r="DY1682" s="416">
        <v>3</v>
      </c>
      <c r="DZ1682" s="416">
        <v>1</v>
      </c>
      <c r="EA1682" s="416">
        <v>82</v>
      </c>
      <c r="EB1682" s="416">
        <v>0</v>
      </c>
      <c r="EC1682" s="416">
        <v>270</v>
      </c>
      <c r="ED1682" s="416">
        <v>228</v>
      </c>
      <c r="EE1682" s="416">
        <v>260</v>
      </c>
      <c r="EF1682" s="416">
        <v>242</v>
      </c>
      <c r="EG1682" s="416">
        <v>143</v>
      </c>
      <c r="EH1682" s="416">
        <v>83</v>
      </c>
      <c r="EI1682" s="416">
        <v>61</v>
      </c>
      <c r="EJ1682" s="416">
        <v>13</v>
      </c>
      <c r="EK1682" s="416">
        <v>1300</v>
      </c>
      <c r="EL1682" s="416">
        <v>10</v>
      </c>
      <c r="EM1682" s="416">
        <v>0</v>
      </c>
      <c r="EN1682" s="416">
        <v>0</v>
      </c>
      <c r="EO1682" s="416">
        <v>0</v>
      </c>
      <c r="EP1682" s="416">
        <v>0</v>
      </c>
      <c r="EQ1682" s="416">
        <v>0</v>
      </c>
      <c r="ER1682" s="416">
        <v>0</v>
      </c>
      <c r="ES1682" s="416">
        <v>0</v>
      </c>
      <c r="ET1682" s="416">
        <v>0</v>
      </c>
      <c r="EU1682" s="416">
        <v>0</v>
      </c>
      <c r="EV1682" s="416">
        <v>50</v>
      </c>
      <c r="EW1682" s="416">
        <v>0</v>
      </c>
      <c r="EX1682" s="416">
        <v>2</v>
      </c>
      <c r="EY1682" s="416">
        <v>1</v>
      </c>
      <c r="EZ1682" s="416">
        <v>3</v>
      </c>
      <c r="FA1682" s="416">
        <v>1</v>
      </c>
      <c r="FB1682" s="416">
        <v>2</v>
      </c>
      <c r="FC1682" s="416">
        <v>0</v>
      </c>
      <c r="FD1682" s="416">
        <v>0</v>
      </c>
      <c r="FE1682" s="416">
        <v>9</v>
      </c>
      <c r="FF1682" s="416">
        <v>100</v>
      </c>
      <c r="FG1682" s="416">
        <v>0</v>
      </c>
      <c r="FH1682" s="416">
        <v>0</v>
      </c>
      <c r="FI1682" s="416">
        <v>0</v>
      </c>
      <c r="FJ1682" s="416">
        <v>0</v>
      </c>
      <c r="FK1682" s="416">
        <v>0</v>
      </c>
      <c r="FL1682" s="416">
        <v>0</v>
      </c>
      <c r="FM1682" s="416">
        <v>0</v>
      </c>
      <c r="FN1682" s="416">
        <v>0</v>
      </c>
      <c r="FO1682" s="416">
        <v>0</v>
      </c>
      <c r="FP1682" s="416">
        <v>0</v>
      </c>
      <c r="FQ1682" s="416">
        <v>0</v>
      </c>
      <c r="FR1682" s="416">
        <v>0</v>
      </c>
      <c r="FS1682" s="416">
        <v>0</v>
      </c>
      <c r="FT1682" s="416">
        <v>0</v>
      </c>
      <c r="FU1682" s="416">
        <v>0</v>
      </c>
      <c r="FV1682" s="416">
        <v>0</v>
      </c>
      <c r="FW1682" s="416">
        <v>0</v>
      </c>
      <c r="FX1682" s="416">
        <v>0</v>
      </c>
      <c r="FY1682" s="416">
        <v>0</v>
      </c>
      <c r="FZ1682" s="416">
        <v>270</v>
      </c>
      <c r="GA1682" s="416">
        <v>230</v>
      </c>
      <c r="GB1682" s="416">
        <v>261</v>
      </c>
      <c r="GC1682" s="416">
        <v>245</v>
      </c>
      <c r="GD1682" s="416">
        <v>144</v>
      </c>
      <c r="GE1682" s="416">
        <v>85</v>
      </c>
      <c r="GF1682" s="416">
        <v>61</v>
      </c>
      <c r="GG1682" s="416">
        <v>13</v>
      </c>
      <c r="GH1682" s="416">
        <v>1309</v>
      </c>
    </row>
    <row r="1683" spans="1:190" x14ac:dyDescent="0.2">
      <c r="A1683" s="150" t="s">
        <v>757</v>
      </c>
      <c r="B1683" s="151" t="s">
        <v>284</v>
      </c>
      <c r="C1683" s="152" t="s">
        <v>286</v>
      </c>
      <c r="D1683" s="404" t="s">
        <v>336</v>
      </c>
      <c r="E1683" s="416">
        <v>0</v>
      </c>
      <c r="F1683" s="416">
        <v>695</v>
      </c>
      <c r="G1683" s="416">
        <v>329</v>
      </c>
      <c r="H1683" s="416">
        <v>138</v>
      </c>
      <c r="I1683" s="416">
        <v>76</v>
      </c>
      <c r="J1683" s="416">
        <v>34</v>
      </c>
      <c r="K1683" s="416">
        <v>13</v>
      </c>
      <c r="L1683" s="416">
        <v>9</v>
      </c>
      <c r="M1683" s="416">
        <v>1</v>
      </c>
      <c r="N1683" s="416">
        <v>1295</v>
      </c>
      <c r="O1683" s="416">
        <v>10</v>
      </c>
      <c r="P1683" s="416">
        <v>0</v>
      </c>
      <c r="Q1683" s="416">
        <v>0</v>
      </c>
      <c r="R1683" s="416">
        <v>0</v>
      </c>
      <c r="S1683" s="416">
        <v>0</v>
      </c>
      <c r="T1683" s="416">
        <v>0</v>
      </c>
      <c r="U1683" s="416">
        <v>0</v>
      </c>
      <c r="V1683" s="416">
        <v>0</v>
      </c>
      <c r="W1683" s="416">
        <v>0</v>
      </c>
      <c r="X1683" s="416">
        <v>0</v>
      </c>
      <c r="Y1683" s="416">
        <v>25</v>
      </c>
      <c r="Z1683" s="416">
        <v>0</v>
      </c>
      <c r="AA1683" s="416">
        <v>0</v>
      </c>
      <c r="AB1683" s="416">
        <v>0</v>
      </c>
      <c r="AC1683" s="416">
        <v>0</v>
      </c>
      <c r="AD1683" s="416">
        <v>0</v>
      </c>
      <c r="AE1683" s="416">
        <v>0</v>
      </c>
      <c r="AF1683" s="416">
        <v>0</v>
      </c>
      <c r="AG1683" s="416">
        <v>0</v>
      </c>
      <c r="AH1683" s="416">
        <v>0</v>
      </c>
      <c r="AI1683" s="416">
        <v>50</v>
      </c>
      <c r="AJ1683" s="416">
        <v>0</v>
      </c>
      <c r="AK1683" s="416">
        <v>0</v>
      </c>
      <c r="AL1683" s="416">
        <v>0</v>
      </c>
      <c r="AM1683" s="416">
        <v>0</v>
      </c>
      <c r="AN1683" s="416">
        <v>0</v>
      </c>
      <c r="AO1683" s="416">
        <v>0</v>
      </c>
      <c r="AP1683" s="416">
        <v>0</v>
      </c>
      <c r="AQ1683" s="416">
        <v>0</v>
      </c>
      <c r="AR1683" s="416">
        <v>0</v>
      </c>
      <c r="AS1683" s="416">
        <v>100</v>
      </c>
      <c r="AT1683" s="416">
        <v>0</v>
      </c>
      <c r="AU1683" s="416">
        <v>0</v>
      </c>
      <c r="AV1683" s="416">
        <v>0</v>
      </c>
      <c r="AW1683" s="416">
        <v>0</v>
      </c>
      <c r="AX1683" s="416">
        <v>0</v>
      </c>
      <c r="AY1683" s="416">
        <v>0</v>
      </c>
      <c r="AZ1683" s="416">
        <v>0</v>
      </c>
      <c r="BA1683" s="416">
        <v>0</v>
      </c>
      <c r="BB1683" s="416">
        <v>0</v>
      </c>
      <c r="BC1683" s="416">
        <v>0</v>
      </c>
      <c r="BD1683" s="416">
        <v>0</v>
      </c>
      <c r="BE1683" s="416">
        <v>0</v>
      </c>
      <c r="BF1683" s="416">
        <v>0</v>
      </c>
      <c r="BG1683" s="416">
        <v>0</v>
      </c>
      <c r="BH1683" s="416">
        <v>0</v>
      </c>
      <c r="BI1683" s="416">
        <v>0</v>
      </c>
      <c r="BJ1683" s="416">
        <v>0</v>
      </c>
      <c r="BK1683" s="416">
        <v>0</v>
      </c>
      <c r="BL1683" s="416">
        <v>0</v>
      </c>
      <c r="BM1683" s="416">
        <v>0</v>
      </c>
      <c r="BN1683" s="416">
        <v>0</v>
      </c>
      <c r="BO1683" s="416">
        <v>0</v>
      </c>
      <c r="BP1683" s="416">
        <v>0</v>
      </c>
      <c r="BQ1683" s="416">
        <v>0</v>
      </c>
      <c r="BR1683" s="416">
        <v>0</v>
      </c>
      <c r="BS1683" s="416">
        <v>0</v>
      </c>
      <c r="BT1683" s="416">
        <v>0</v>
      </c>
      <c r="BU1683" s="416">
        <v>0</v>
      </c>
      <c r="BV1683" s="416">
        <v>695</v>
      </c>
      <c r="BW1683" s="416">
        <v>329</v>
      </c>
      <c r="BX1683" s="416">
        <v>138</v>
      </c>
      <c r="BY1683" s="416">
        <v>76</v>
      </c>
      <c r="BZ1683" s="416">
        <v>34</v>
      </c>
      <c r="CA1683" s="416">
        <v>13</v>
      </c>
      <c r="CB1683" s="416">
        <v>9</v>
      </c>
      <c r="CC1683" s="416">
        <v>1</v>
      </c>
      <c r="CD1683" s="416">
        <v>1295</v>
      </c>
      <c r="CE1683" s="416">
        <v>10</v>
      </c>
      <c r="CF1683" s="416">
        <v>0</v>
      </c>
      <c r="CG1683" s="416">
        <v>0</v>
      </c>
      <c r="CH1683" s="416">
        <v>0</v>
      </c>
      <c r="CI1683" s="416">
        <v>0</v>
      </c>
      <c r="CJ1683" s="416">
        <v>0</v>
      </c>
      <c r="CK1683" s="416">
        <v>0</v>
      </c>
      <c r="CL1683" s="416">
        <v>0</v>
      </c>
      <c r="CM1683" s="416">
        <v>0</v>
      </c>
      <c r="CN1683" s="416">
        <v>0</v>
      </c>
      <c r="CO1683" s="416">
        <v>25</v>
      </c>
      <c r="CP1683" s="416">
        <v>0</v>
      </c>
      <c r="CQ1683" s="416">
        <v>0</v>
      </c>
      <c r="CR1683" s="416">
        <v>0</v>
      </c>
      <c r="CS1683" s="416">
        <v>0</v>
      </c>
      <c r="CT1683" s="416">
        <v>0</v>
      </c>
      <c r="CU1683" s="416">
        <v>0</v>
      </c>
      <c r="CV1683" s="416">
        <v>0</v>
      </c>
      <c r="CW1683" s="416">
        <v>0</v>
      </c>
      <c r="CX1683" s="416">
        <v>0</v>
      </c>
      <c r="CY1683" s="416">
        <v>50</v>
      </c>
      <c r="CZ1683" s="416">
        <v>76</v>
      </c>
      <c r="DA1683" s="416">
        <v>27</v>
      </c>
      <c r="DB1683" s="416">
        <v>16</v>
      </c>
      <c r="DC1683" s="416">
        <v>6</v>
      </c>
      <c r="DD1683" s="416">
        <v>4</v>
      </c>
      <c r="DE1683" s="416">
        <v>3</v>
      </c>
      <c r="DF1683" s="416">
        <v>1</v>
      </c>
      <c r="DG1683" s="416">
        <v>1</v>
      </c>
      <c r="DH1683" s="416">
        <v>134</v>
      </c>
      <c r="DI1683" s="416">
        <v>0</v>
      </c>
      <c r="DJ1683" s="416">
        <v>0</v>
      </c>
      <c r="DK1683" s="416">
        <v>0</v>
      </c>
      <c r="DL1683" s="416">
        <v>0</v>
      </c>
      <c r="DM1683" s="416">
        <v>0</v>
      </c>
      <c r="DN1683" s="416">
        <v>0</v>
      </c>
      <c r="DO1683" s="416">
        <v>0</v>
      </c>
      <c r="DP1683" s="416">
        <v>0</v>
      </c>
      <c r="DQ1683" s="416">
        <v>0</v>
      </c>
      <c r="DR1683" s="416">
        <v>0</v>
      </c>
      <c r="DS1683" s="416">
        <v>76</v>
      </c>
      <c r="DT1683" s="416">
        <v>27</v>
      </c>
      <c r="DU1683" s="416">
        <v>16</v>
      </c>
      <c r="DV1683" s="416">
        <v>6</v>
      </c>
      <c r="DW1683" s="416">
        <v>4</v>
      </c>
      <c r="DX1683" s="416">
        <v>3</v>
      </c>
      <c r="DY1683" s="416">
        <v>1</v>
      </c>
      <c r="DZ1683" s="416">
        <v>1</v>
      </c>
      <c r="EA1683" s="416">
        <v>134</v>
      </c>
      <c r="EB1683" s="416">
        <v>0</v>
      </c>
      <c r="EC1683" s="416">
        <v>48</v>
      </c>
      <c r="ED1683" s="416">
        <v>47</v>
      </c>
      <c r="EE1683" s="416">
        <v>39</v>
      </c>
      <c r="EF1683" s="416">
        <v>13</v>
      </c>
      <c r="EG1683" s="416">
        <v>16</v>
      </c>
      <c r="EH1683" s="416">
        <v>5</v>
      </c>
      <c r="EI1683" s="416">
        <v>9</v>
      </c>
      <c r="EJ1683" s="416">
        <v>1</v>
      </c>
      <c r="EK1683" s="416">
        <v>178</v>
      </c>
      <c r="EL1683" s="416">
        <v>10</v>
      </c>
      <c r="EM1683" s="416">
        <v>0</v>
      </c>
      <c r="EN1683" s="416">
        <v>0</v>
      </c>
      <c r="EO1683" s="416">
        <v>0</v>
      </c>
      <c r="EP1683" s="416">
        <v>0</v>
      </c>
      <c r="EQ1683" s="416">
        <v>0</v>
      </c>
      <c r="ER1683" s="416">
        <v>0</v>
      </c>
      <c r="ES1683" s="416">
        <v>0</v>
      </c>
      <c r="ET1683" s="416">
        <v>0</v>
      </c>
      <c r="EU1683" s="416">
        <v>0</v>
      </c>
      <c r="EV1683" s="416">
        <v>50</v>
      </c>
      <c r="EW1683" s="416">
        <v>4</v>
      </c>
      <c r="EX1683" s="416">
        <v>1</v>
      </c>
      <c r="EY1683" s="416">
        <v>0</v>
      </c>
      <c r="EZ1683" s="416">
        <v>0</v>
      </c>
      <c r="FA1683" s="416">
        <v>1</v>
      </c>
      <c r="FB1683" s="416">
        <v>0</v>
      </c>
      <c r="FC1683" s="416">
        <v>0</v>
      </c>
      <c r="FD1683" s="416">
        <v>0</v>
      </c>
      <c r="FE1683" s="416">
        <v>6</v>
      </c>
      <c r="FF1683" s="416">
        <v>100</v>
      </c>
      <c r="FG1683" s="416">
        <v>0</v>
      </c>
      <c r="FH1683" s="416">
        <v>0</v>
      </c>
      <c r="FI1683" s="416">
        <v>0</v>
      </c>
      <c r="FJ1683" s="416">
        <v>0</v>
      </c>
      <c r="FK1683" s="416">
        <v>0</v>
      </c>
      <c r="FL1683" s="416">
        <v>0</v>
      </c>
      <c r="FM1683" s="416">
        <v>0</v>
      </c>
      <c r="FN1683" s="416">
        <v>0</v>
      </c>
      <c r="FO1683" s="416">
        <v>0</v>
      </c>
      <c r="FP1683" s="416">
        <v>0</v>
      </c>
      <c r="FQ1683" s="416">
        <v>0</v>
      </c>
      <c r="FR1683" s="416">
        <v>0</v>
      </c>
      <c r="FS1683" s="416">
        <v>0</v>
      </c>
      <c r="FT1683" s="416">
        <v>0</v>
      </c>
      <c r="FU1683" s="416">
        <v>0</v>
      </c>
      <c r="FV1683" s="416">
        <v>0</v>
      </c>
      <c r="FW1683" s="416">
        <v>0</v>
      </c>
      <c r="FX1683" s="416">
        <v>0</v>
      </c>
      <c r="FY1683" s="416">
        <v>0</v>
      </c>
      <c r="FZ1683" s="416">
        <v>52</v>
      </c>
      <c r="GA1683" s="416">
        <v>48</v>
      </c>
      <c r="GB1683" s="416">
        <v>39</v>
      </c>
      <c r="GC1683" s="416">
        <v>13</v>
      </c>
      <c r="GD1683" s="416">
        <v>17</v>
      </c>
      <c r="GE1683" s="416">
        <v>5</v>
      </c>
      <c r="GF1683" s="416">
        <v>9</v>
      </c>
      <c r="GG1683" s="416">
        <v>1</v>
      </c>
      <c r="GH1683" s="416">
        <v>184</v>
      </c>
    </row>
    <row r="1684" spans="1:190" x14ac:dyDescent="0.2">
      <c r="A1684" s="150" t="s">
        <v>759</v>
      </c>
      <c r="B1684" s="151" t="s">
        <v>276</v>
      </c>
      <c r="C1684" s="152" t="s">
        <v>69</v>
      </c>
      <c r="D1684" s="404" t="s">
        <v>758</v>
      </c>
      <c r="E1684" s="416">
        <v>0</v>
      </c>
      <c r="F1684" s="416">
        <v>575</v>
      </c>
      <c r="G1684" s="416">
        <v>342</v>
      </c>
      <c r="H1684" s="416">
        <v>266</v>
      </c>
      <c r="I1684" s="416">
        <v>118</v>
      </c>
      <c r="J1684" s="416">
        <v>40</v>
      </c>
      <c r="K1684" s="416">
        <v>15</v>
      </c>
      <c r="L1684" s="416">
        <v>9</v>
      </c>
      <c r="M1684" s="416">
        <v>3</v>
      </c>
      <c r="N1684" s="416">
        <v>1368</v>
      </c>
      <c r="O1684" s="416">
        <v>10</v>
      </c>
      <c r="P1684" s="416">
        <v>0</v>
      </c>
      <c r="Q1684" s="416">
        <v>0</v>
      </c>
      <c r="R1684" s="416">
        <v>0</v>
      </c>
      <c r="S1684" s="416">
        <v>0</v>
      </c>
      <c r="T1684" s="416">
        <v>0</v>
      </c>
      <c r="U1684" s="416">
        <v>0</v>
      </c>
      <c r="V1684" s="416">
        <v>0</v>
      </c>
      <c r="W1684" s="416">
        <v>0</v>
      </c>
      <c r="X1684" s="416">
        <v>0</v>
      </c>
      <c r="Y1684" s="416">
        <v>25</v>
      </c>
      <c r="Z1684" s="416">
        <v>0</v>
      </c>
      <c r="AA1684" s="416">
        <v>0</v>
      </c>
      <c r="AB1684" s="416">
        <v>0</v>
      </c>
      <c r="AC1684" s="416">
        <v>0</v>
      </c>
      <c r="AD1684" s="416">
        <v>0</v>
      </c>
      <c r="AE1684" s="416">
        <v>0</v>
      </c>
      <c r="AF1684" s="416">
        <v>0</v>
      </c>
      <c r="AG1684" s="416">
        <v>0</v>
      </c>
      <c r="AH1684" s="416">
        <v>0</v>
      </c>
      <c r="AI1684" s="416">
        <v>50</v>
      </c>
      <c r="AJ1684" s="416">
        <v>0</v>
      </c>
      <c r="AK1684" s="416">
        <v>0</v>
      </c>
      <c r="AL1684" s="416">
        <v>0</v>
      </c>
      <c r="AM1684" s="416">
        <v>0</v>
      </c>
      <c r="AN1684" s="416">
        <v>0</v>
      </c>
      <c r="AO1684" s="416">
        <v>0</v>
      </c>
      <c r="AP1684" s="416">
        <v>0</v>
      </c>
      <c r="AQ1684" s="416">
        <v>0</v>
      </c>
      <c r="AR1684" s="416">
        <v>0</v>
      </c>
      <c r="AS1684" s="416">
        <v>100</v>
      </c>
      <c r="AT1684" s="416">
        <v>22</v>
      </c>
      <c r="AU1684" s="416">
        <v>21</v>
      </c>
      <c r="AV1684" s="416">
        <v>22</v>
      </c>
      <c r="AW1684" s="416">
        <v>14</v>
      </c>
      <c r="AX1684" s="416">
        <v>5</v>
      </c>
      <c r="AY1684" s="416">
        <v>2</v>
      </c>
      <c r="AZ1684" s="416">
        <v>1</v>
      </c>
      <c r="BA1684" s="416">
        <v>0</v>
      </c>
      <c r="BB1684" s="416">
        <v>87</v>
      </c>
      <c r="BC1684" s="416">
        <v>0</v>
      </c>
      <c r="BD1684" s="416">
        <v>0</v>
      </c>
      <c r="BE1684" s="416">
        <v>0</v>
      </c>
      <c r="BF1684" s="416">
        <v>0</v>
      </c>
      <c r="BG1684" s="416">
        <v>0</v>
      </c>
      <c r="BH1684" s="416">
        <v>0</v>
      </c>
      <c r="BI1684" s="416">
        <v>0</v>
      </c>
      <c r="BJ1684" s="416">
        <v>0</v>
      </c>
      <c r="BK1684" s="416">
        <v>0</v>
      </c>
      <c r="BL1684" s="416">
        <v>0</v>
      </c>
      <c r="BM1684" s="416">
        <v>22</v>
      </c>
      <c r="BN1684" s="416">
        <v>21</v>
      </c>
      <c r="BO1684" s="416">
        <v>22</v>
      </c>
      <c r="BP1684" s="416">
        <v>14</v>
      </c>
      <c r="BQ1684" s="416">
        <v>5</v>
      </c>
      <c r="BR1684" s="416">
        <v>2</v>
      </c>
      <c r="BS1684" s="416">
        <v>1</v>
      </c>
      <c r="BT1684" s="416">
        <v>0</v>
      </c>
      <c r="BU1684" s="416">
        <v>87</v>
      </c>
      <c r="BV1684" s="416">
        <v>597</v>
      </c>
      <c r="BW1684" s="416">
        <v>363</v>
      </c>
      <c r="BX1684" s="416">
        <v>288</v>
      </c>
      <c r="BY1684" s="416">
        <v>132</v>
      </c>
      <c r="BZ1684" s="416">
        <v>45</v>
      </c>
      <c r="CA1684" s="416">
        <v>17</v>
      </c>
      <c r="CB1684" s="416">
        <v>10</v>
      </c>
      <c r="CC1684" s="416">
        <v>3</v>
      </c>
      <c r="CD1684" s="416">
        <v>1455</v>
      </c>
      <c r="CE1684" s="416">
        <v>10</v>
      </c>
      <c r="CF1684" s="416">
        <v>0</v>
      </c>
      <c r="CG1684" s="416">
        <v>0</v>
      </c>
      <c r="CH1684" s="416">
        <v>0</v>
      </c>
      <c r="CI1684" s="416">
        <v>0</v>
      </c>
      <c r="CJ1684" s="416">
        <v>0</v>
      </c>
      <c r="CK1684" s="416">
        <v>0</v>
      </c>
      <c r="CL1684" s="416">
        <v>0</v>
      </c>
      <c r="CM1684" s="416">
        <v>0</v>
      </c>
      <c r="CN1684" s="416">
        <v>0</v>
      </c>
      <c r="CO1684" s="416">
        <v>25</v>
      </c>
      <c r="CP1684" s="416">
        <v>0</v>
      </c>
      <c r="CQ1684" s="416">
        <v>0</v>
      </c>
      <c r="CR1684" s="416">
        <v>0</v>
      </c>
      <c r="CS1684" s="416">
        <v>0</v>
      </c>
      <c r="CT1684" s="416">
        <v>0</v>
      </c>
      <c r="CU1684" s="416">
        <v>0</v>
      </c>
      <c r="CV1684" s="416">
        <v>0</v>
      </c>
      <c r="CW1684" s="416">
        <v>0</v>
      </c>
      <c r="CX1684" s="416">
        <v>0</v>
      </c>
      <c r="CY1684" s="416">
        <v>50</v>
      </c>
      <c r="CZ1684" s="416">
        <v>0</v>
      </c>
      <c r="DA1684" s="416">
        <v>0</v>
      </c>
      <c r="DB1684" s="416">
        <v>0</v>
      </c>
      <c r="DC1684" s="416">
        <v>0</v>
      </c>
      <c r="DD1684" s="416">
        <v>0</v>
      </c>
      <c r="DE1684" s="416">
        <v>0</v>
      </c>
      <c r="DF1684" s="416">
        <v>0</v>
      </c>
      <c r="DG1684" s="416">
        <v>0</v>
      </c>
      <c r="DH1684" s="416">
        <v>0</v>
      </c>
      <c r="DI1684" s="416">
        <v>0</v>
      </c>
      <c r="DJ1684" s="416">
        <v>0</v>
      </c>
      <c r="DK1684" s="416">
        <v>0</v>
      </c>
      <c r="DL1684" s="416">
        <v>0</v>
      </c>
      <c r="DM1684" s="416">
        <v>0</v>
      </c>
      <c r="DN1684" s="416">
        <v>0</v>
      </c>
      <c r="DO1684" s="416">
        <v>0</v>
      </c>
      <c r="DP1684" s="416">
        <v>0</v>
      </c>
      <c r="DQ1684" s="416">
        <v>0</v>
      </c>
      <c r="DR1684" s="416">
        <v>0</v>
      </c>
      <c r="DS1684" s="416">
        <v>0</v>
      </c>
      <c r="DT1684" s="416">
        <v>0</v>
      </c>
      <c r="DU1684" s="416">
        <v>0</v>
      </c>
      <c r="DV1684" s="416">
        <v>0</v>
      </c>
      <c r="DW1684" s="416">
        <v>0</v>
      </c>
      <c r="DX1684" s="416">
        <v>0</v>
      </c>
      <c r="DY1684" s="416">
        <v>0</v>
      </c>
      <c r="DZ1684" s="416">
        <v>0</v>
      </c>
      <c r="EA1684" s="416">
        <v>0</v>
      </c>
      <c r="EB1684" s="416">
        <v>0</v>
      </c>
      <c r="EC1684" s="416">
        <v>622</v>
      </c>
      <c r="ED1684" s="416">
        <v>319</v>
      </c>
      <c r="EE1684" s="416">
        <v>464</v>
      </c>
      <c r="EF1684" s="416">
        <v>218</v>
      </c>
      <c r="EG1684" s="416">
        <v>89</v>
      </c>
      <c r="EH1684" s="416">
        <v>46</v>
      </c>
      <c r="EI1684" s="416">
        <v>32</v>
      </c>
      <c r="EJ1684" s="416">
        <v>3</v>
      </c>
      <c r="EK1684" s="416">
        <v>1793</v>
      </c>
      <c r="EL1684" s="416">
        <v>10</v>
      </c>
      <c r="EM1684" s="416">
        <v>0</v>
      </c>
      <c r="EN1684" s="416">
        <v>0</v>
      </c>
      <c r="EO1684" s="416">
        <v>0</v>
      </c>
      <c r="EP1684" s="416">
        <v>0</v>
      </c>
      <c r="EQ1684" s="416">
        <v>0</v>
      </c>
      <c r="ER1684" s="416">
        <v>0</v>
      </c>
      <c r="ES1684" s="416">
        <v>0</v>
      </c>
      <c r="ET1684" s="416">
        <v>0</v>
      </c>
      <c r="EU1684" s="416">
        <v>0</v>
      </c>
      <c r="EV1684" s="416">
        <v>50</v>
      </c>
      <c r="EW1684" s="416">
        <v>19</v>
      </c>
      <c r="EX1684" s="416">
        <v>4</v>
      </c>
      <c r="EY1684" s="416">
        <v>10</v>
      </c>
      <c r="EZ1684" s="416">
        <v>1</v>
      </c>
      <c r="FA1684" s="416">
        <v>1</v>
      </c>
      <c r="FB1684" s="416">
        <v>0</v>
      </c>
      <c r="FC1684" s="416">
        <v>0</v>
      </c>
      <c r="FD1684" s="416">
        <v>0</v>
      </c>
      <c r="FE1684" s="416">
        <v>35</v>
      </c>
      <c r="FF1684" s="416">
        <v>100</v>
      </c>
      <c r="FG1684" s="416">
        <v>0</v>
      </c>
      <c r="FH1684" s="416">
        <v>0</v>
      </c>
      <c r="FI1684" s="416">
        <v>0</v>
      </c>
      <c r="FJ1684" s="416">
        <v>0</v>
      </c>
      <c r="FK1684" s="416">
        <v>0</v>
      </c>
      <c r="FL1684" s="416">
        <v>0</v>
      </c>
      <c r="FM1684" s="416">
        <v>0</v>
      </c>
      <c r="FN1684" s="416">
        <v>0</v>
      </c>
      <c r="FO1684" s="416">
        <v>0</v>
      </c>
      <c r="FP1684" s="416">
        <v>0</v>
      </c>
      <c r="FQ1684" s="416">
        <v>0</v>
      </c>
      <c r="FR1684" s="416">
        <v>0</v>
      </c>
      <c r="FS1684" s="416">
        <v>0</v>
      </c>
      <c r="FT1684" s="416">
        <v>0</v>
      </c>
      <c r="FU1684" s="416">
        <v>0</v>
      </c>
      <c r="FV1684" s="416">
        <v>0</v>
      </c>
      <c r="FW1684" s="416">
        <v>0</v>
      </c>
      <c r="FX1684" s="416">
        <v>0</v>
      </c>
      <c r="FY1684" s="416">
        <v>0</v>
      </c>
      <c r="FZ1684" s="416">
        <v>641</v>
      </c>
      <c r="GA1684" s="416">
        <v>323</v>
      </c>
      <c r="GB1684" s="416">
        <v>474</v>
      </c>
      <c r="GC1684" s="416">
        <v>219</v>
      </c>
      <c r="GD1684" s="416">
        <v>90</v>
      </c>
      <c r="GE1684" s="416">
        <v>46</v>
      </c>
      <c r="GF1684" s="416">
        <v>32</v>
      </c>
      <c r="GG1684" s="416">
        <v>3</v>
      </c>
      <c r="GH1684" s="416">
        <v>1828</v>
      </c>
    </row>
    <row r="1685" spans="1:190" x14ac:dyDescent="0.2">
      <c r="A1685" s="150" t="s">
        <v>761</v>
      </c>
      <c r="B1685" s="151" t="s">
        <v>276</v>
      </c>
      <c r="C1685" s="152" t="s">
        <v>277</v>
      </c>
      <c r="D1685" s="404" t="s">
        <v>760</v>
      </c>
      <c r="E1685" s="416">
        <v>0</v>
      </c>
      <c r="F1685" s="416">
        <v>41</v>
      </c>
      <c r="G1685" s="416">
        <v>44</v>
      </c>
      <c r="H1685" s="416">
        <v>55</v>
      </c>
      <c r="I1685" s="416">
        <v>43</v>
      </c>
      <c r="J1685" s="416">
        <v>28</v>
      </c>
      <c r="K1685" s="416">
        <v>29</v>
      </c>
      <c r="L1685" s="416">
        <v>24</v>
      </c>
      <c r="M1685" s="416">
        <v>4</v>
      </c>
      <c r="N1685" s="416">
        <v>268</v>
      </c>
      <c r="O1685" s="416">
        <v>10</v>
      </c>
      <c r="P1685" s="416">
        <v>0</v>
      </c>
      <c r="Q1685" s="416">
        <v>0</v>
      </c>
      <c r="R1685" s="416">
        <v>0</v>
      </c>
      <c r="S1685" s="416">
        <v>0</v>
      </c>
      <c r="T1685" s="416">
        <v>0</v>
      </c>
      <c r="U1685" s="416">
        <v>0</v>
      </c>
      <c r="V1685" s="416">
        <v>0</v>
      </c>
      <c r="W1685" s="416">
        <v>0</v>
      </c>
      <c r="X1685" s="416">
        <v>0</v>
      </c>
      <c r="Y1685" s="416">
        <v>25</v>
      </c>
      <c r="Z1685" s="416">
        <v>0</v>
      </c>
      <c r="AA1685" s="416">
        <v>0</v>
      </c>
      <c r="AB1685" s="416">
        <v>0</v>
      </c>
      <c r="AC1685" s="416">
        <v>0</v>
      </c>
      <c r="AD1685" s="416">
        <v>0</v>
      </c>
      <c r="AE1685" s="416">
        <v>0</v>
      </c>
      <c r="AF1685" s="416">
        <v>0</v>
      </c>
      <c r="AG1685" s="416">
        <v>0</v>
      </c>
      <c r="AH1685" s="416">
        <v>0</v>
      </c>
      <c r="AI1685" s="416">
        <v>50</v>
      </c>
      <c r="AJ1685" s="416">
        <v>0</v>
      </c>
      <c r="AK1685" s="416">
        <v>0</v>
      </c>
      <c r="AL1685" s="416">
        <v>0</v>
      </c>
      <c r="AM1685" s="416">
        <v>0</v>
      </c>
      <c r="AN1685" s="416">
        <v>0</v>
      </c>
      <c r="AO1685" s="416">
        <v>0</v>
      </c>
      <c r="AP1685" s="416">
        <v>0</v>
      </c>
      <c r="AQ1685" s="416">
        <v>0</v>
      </c>
      <c r="AR1685" s="416">
        <v>0</v>
      </c>
      <c r="AS1685" s="416">
        <v>100</v>
      </c>
      <c r="AT1685" s="416">
        <v>10</v>
      </c>
      <c r="AU1685" s="416">
        <v>42</v>
      </c>
      <c r="AV1685" s="416">
        <v>47</v>
      </c>
      <c r="AW1685" s="416">
        <v>38</v>
      </c>
      <c r="AX1685" s="416">
        <v>29</v>
      </c>
      <c r="AY1685" s="416">
        <v>22</v>
      </c>
      <c r="AZ1685" s="416">
        <v>14</v>
      </c>
      <c r="BA1685" s="416">
        <v>1</v>
      </c>
      <c r="BB1685" s="416">
        <v>203</v>
      </c>
      <c r="BC1685" s="416">
        <v>0</v>
      </c>
      <c r="BD1685" s="416">
        <v>0</v>
      </c>
      <c r="BE1685" s="416">
        <v>0</v>
      </c>
      <c r="BF1685" s="416">
        <v>0</v>
      </c>
      <c r="BG1685" s="416">
        <v>0</v>
      </c>
      <c r="BH1685" s="416">
        <v>0</v>
      </c>
      <c r="BI1685" s="416">
        <v>0</v>
      </c>
      <c r="BJ1685" s="416">
        <v>0</v>
      </c>
      <c r="BK1685" s="416">
        <v>0</v>
      </c>
      <c r="BL1685" s="416">
        <v>0</v>
      </c>
      <c r="BM1685" s="416">
        <v>10</v>
      </c>
      <c r="BN1685" s="416">
        <v>42</v>
      </c>
      <c r="BO1685" s="416">
        <v>47</v>
      </c>
      <c r="BP1685" s="416">
        <v>38</v>
      </c>
      <c r="BQ1685" s="416">
        <v>29</v>
      </c>
      <c r="BR1685" s="416">
        <v>22</v>
      </c>
      <c r="BS1685" s="416">
        <v>14</v>
      </c>
      <c r="BT1685" s="416">
        <v>1</v>
      </c>
      <c r="BU1685" s="416">
        <v>203</v>
      </c>
      <c r="BV1685" s="416">
        <v>51</v>
      </c>
      <c r="BW1685" s="416">
        <v>86</v>
      </c>
      <c r="BX1685" s="416">
        <v>102</v>
      </c>
      <c r="BY1685" s="416">
        <v>81</v>
      </c>
      <c r="BZ1685" s="416">
        <v>57</v>
      </c>
      <c r="CA1685" s="416">
        <v>51</v>
      </c>
      <c r="CB1685" s="416">
        <v>38</v>
      </c>
      <c r="CC1685" s="416">
        <v>5</v>
      </c>
      <c r="CD1685" s="416">
        <v>471</v>
      </c>
      <c r="CE1685" s="416">
        <v>10</v>
      </c>
      <c r="CF1685" s="416">
        <v>0</v>
      </c>
      <c r="CG1685" s="416">
        <v>0</v>
      </c>
      <c r="CH1685" s="416">
        <v>0</v>
      </c>
      <c r="CI1685" s="416">
        <v>0</v>
      </c>
      <c r="CJ1685" s="416">
        <v>0</v>
      </c>
      <c r="CK1685" s="416">
        <v>0</v>
      </c>
      <c r="CL1685" s="416">
        <v>0</v>
      </c>
      <c r="CM1685" s="416">
        <v>0</v>
      </c>
      <c r="CN1685" s="416">
        <v>0</v>
      </c>
      <c r="CO1685" s="416">
        <v>25</v>
      </c>
      <c r="CP1685" s="416">
        <v>0</v>
      </c>
      <c r="CQ1685" s="416">
        <v>0</v>
      </c>
      <c r="CR1685" s="416">
        <v>0</v>
      </c>
      <c r="CS1685" s="416">
        <v>0</v>
      </c>
      <c r="CT1685" s="416">
        <v>0</v>
      </c>
      <c r="CU1685" s="416">
        <v>0</v>
      </c>
      <c r="CV1685" s="416">
        <v>0</v>
      </c>
      <c r="CW1685" s="416">
        <v>0</v>
      </c>
      <c r="CX1685" s="416">
        <v>0</v>
      </c>
      <c r="CY1685" s="416">
        <v>50</v>
      </c>
      <c r="CZ1685" s="416">
        <v>11</v>
      </c>
      <c r="DA1685" s="416">
        <v>13</v>
      </c>
      <c r="DB1685" s="416">
        <v>11</v>
      </c>
      <c r="DC1685" s="416">
        <v>8</v>
      </c>
      <c r="DD1685" s="416">
        <v>8</v>
      </c>
      <c r="DE1685" s="416">
        <v>3</v>
      </c>
      <c r="DF1685" s="416">
        <v>2</v>
      </c>
      <c r="DG1685" s="416">
        <v>1</v>
      </c>
      <c r="DH1685" s="416">
        <v>57</v>
      </c>
      <c r="DI1685" s="416">
        <v>0</v>
      </c>
      <c r="DJ1685" s="416">
        <v>0</v>
      </c>
      <c r="DK1685" s="416">
        <v>0</v>
      </c>
      <c r="DL1685" s="416">
        <v>0</v>
      </c>
      <c r="DM1685" s="416">
        <v>0</v>
      </c>
      <c r="DN1685" s="416">
        <v>0</v>
      </c>
      <c r="DO1685" s="416">
        <v>0</v>
      </c>
      <c r="DP1685" s="416">
        <v>0</v>
      </c>
      <c r="DQ1685" s="416">
        <v>0</v>
      </c>
      <c r="DR1685" s="416">
        <v>0</v>
      </c>
      <c r="DS1685" s="416">
        <v>11</v>
      </c>
      <c r="DT1685" s="416">
        <v>13</v>
      </c>
      <c r="DU1685" s="416">
        <v>11</v>
      </c>
      <c r="DV1685" s="416">
        <v>8</v>
      </c>
      <c r="DW1685" s="416">
        <v>8</v>
      </c>
      <c r="DX1685" s="416">
        <v>3</v>
      </c>
      <c r="DY1685" s="416">
        <v>2</v>
      </c>
      <c r="DZ1685" s="416">
        <v>1</v>
      </c>
      <c r="EA1685" s="416">
        <v>57</v>
      </c>
      <c r="EB1685" s="416">
        <v>0</v>
      </c>
      <c r="EC1685" s="416">
        <v>17</v>
      </c>
      <c r="ED1685" s="416">
        <v>22</v>
      </c>
      <c r="EE1685" s="416">
        <v>37</v>
      </c>
      <c r="EF1685" s="416">
        <v>32</v>
      </c>
      <c r="EG1685" s="416">
        <v>27</v>
      </c>
      <c r="EH1685" s="416">
        <v>24</v>
      </c>
      <c r="EI1685" s="416">
        <v>43</v>
      </c>
      <c r="EJ1685" s="416">
        <v>19</v>
      </c>
      <c r="EK1685" s="416">
        <v>221</v>
      </c>
      <c r="EL1685" s="416">
        <v>10</v>
      </c>
      <c r="EM1685" s="416">
        <v>0</v>
      </c>
      <c r="EN1685" s="416">
        <v>0</v>
      </c>
      <c r="EO1685" s="416">
        <v>0</v>
      </c>
      <c r="EP1685" s="416">
        <v>0</v>
      </c>
      <c r="EQ1685" s="416">
        <v>0</v>
      </c>
      <c r="ER1685" s="416">
        <v>0</v>
      </c>
      <c r="ES1685" s="416">
        <v>0</v>
      </c>
      <c r="ET1685" s="416">
        <v>0</v>
      </c>
      <c r="EU1685" s="416">
        <v>0</v>
      </c>
      <c r="EV1685" s="416">
        <v>50</v>
      </c>
      <c r="EW1685" s="416">
        <v>0</v>
      </c>
      <c r="EX1685" s="416">
        <v>1</v>
      </c>
      <c r="EY1685" s="416">
        <v>2</v>
      </c>
      <c r="EZ1685" s="416">
        <v>3</v>
      </c>
      <c r="FA1685" s="416">
        <v>0</v>
      </c>
      <c r="FB1685" s="416">
        <v>0</v>
      </c>
      <c r="FC1685" s="416">
        <v>1</v>
      </c>
      <c r="FD1685" s="416">
        <v>0</v>
      </c>
      <c r="FE1685" s="416">
        <v>7</v>
      </c>
      <c r="FF1685" s="416">
        <v>100</v>
      </c>
      <c r="FG1685" s="416">
        <v>0</v>
      </c>
      <c r="FH1685" s="416">
        <v>0</v>
      </c>
      <c r="FI1685" s="416">
        <v>0</v>
      </c>
      <c r="FJ1685" s="416">
        <v>0</v>
      </c>
      <c r="FK1685" s="416">
        <v>0</v>
      </c>
      <c r="FL1685" s="416">
        <v>0</v>
      </c>
      <c r="FM1685" s="416">
        <v>0</v>
      </c>
      <c r="FN1685" s="416">
        <v>0</v>
      </c>
      <c r="FO1685" s="416">
        <v>0</v>
      </c>
      <c r="FP1685" s="416">
        <v>0</v>
      </c>
      <c r="FQ1685" s="416">
        <v>0</v>
      </c>
      <c r="FR1685" s="416">
        <v>0</v>
      </c>
      <c r="FS1685" s="416">
        <v>0</v>
      </c>
      <c r="FT1685" s="416">
        <v>0</v>
      </c>
      <c r="FU1685" s="416">
        <v>0</v>
      </c>
      <c r="FV1685" s="416">
        <v>0</v>
      </c>
      <c r="FW1685" s="416">
        <v>0</v>
      </c>
      <c r="FX1685" s="416">
        <v>0</v>
      </c>
      <c r="FY1685" s="416">
        <v>0</v>
      </c>
      <c r="FZ1685" s="416">
        <v>17</v>
      </c>
      <c r="GA1685" s="416">
        <v>23</v>
      </c>
      <c r="GB1685" s="416">
        <v>39</v>
      </c>
      <c r="GC1685" s="416">
        <v>35</v>
      </c>
      <c r="GD1685" s="416">
        <v>27</v>
      </c>
      <c r="GE1685" s="416">
        <v>24</v>
      </c>
      <c r="GF1685" s="416">
        <v>44</v>
      </c>
      <c r="GG1685" s="416">
        <v>19</v>
      </c>
      <c r="GH1685" s="416">
        <v>228</v>
      </c>
    </row>
    <row r="1686" spans="1:190" x14ac:dyDescent="0.2">
      <c r="A1686" s="150" t="s">
        <v>763</v>
      </c>
      <c r="B1686" s="151" t="s">
        <v>276</v>
      </c>
      <c r="C1686" s="152" t="s">
        <v>285</v>
      </c>
      <c r="D1686" s="404" t="s">
        <v>762</v>
      </c>
      <c r="E1686" s="416">
        <v>0</v>
      </c>
      <c r="F1686" s="416">
        <v>52</v>
      </c>
      <c r="G1686" s="416">
        <v>36</v>
      </c>
      <c r="H1686" s="416">
        <v>49</v>
      </c>
      <c r="I1686" s="416">
        <v>31</v>
      </c>
      <c r="J1686" s="416">
        <v>26</v>
      </c>
      <c r="K1686" s="416">
        <v>15</v>
      </c>
      <c r="L1686" s="416">
        <v>13</v>
      </c>
      <c r="M1686" s="416">
        <v>3</v>
      </c>
      <c r="N1686" s="416">
        <v>225</v>
      </c>
      <c r="O1686" s="416">
        <v>10</v>
      </c>
      <c r="P1686" s="416">
        <v>0</v>
      </c>
      <c r="Q1686" s="416">
        <v>0</v>
      </c>
      <c r="R1686" s="416">
        <v>0</v>
      </c>
      <c r="S1686" s="416">
        <v>0</v>
      </c>
      <c r="T1686" s="416">
        <v>0</v>
      </c>
      <c r="U1686" s="416">
        <v>0</v>
      </c>
      <c r="V1686" s="416">
        <v>0</v>
      </c>
      <c r="W1686" s="416">
        <v>0</v>
      </c>
      <c r="X1686" s="416">
        <v>0</v>
      </c>
      <c r="Y1686" s="416">
        <v>25</v>
      </c>
      <c r="Z1686" s="416">
        <v>48</v>
      </c>
      <c r="AA1686" s="416">
        <v>51</v>
      </c>
      <c r="AB1686" s="416">
        <v>70</v>
      </c>
      <c r="AC1686" s="416">
        <v>38</v>
      </c>
      <c r="AD1686" s="416">
        <v>15</v>
      </c>
      <c r="AE1686" s="416">
        <v>24</v>
      </c>
      <c r="AF1686" s="416">
        <v>12</v>
      </c>
      <c r="AG1686" s="416">
        <v>2</v>
      </c>
      <c r="AH1686" s="416">
        <v>260</v>
      </c>
      <c r="AI1686" s="416">
        <v>50</v>
      </c>
      <c r="AJ1686" s="416">
        <v>14</v>
      </c>
      <c r="AK1686" s="416">
        <v>0</v>
      </c>
      <c r="AL1686" s="416">
        <v>0</v>
      </c>
      <c r="AM1686" s="416">
        <v>0</v>
      </c>
      <c r="AN1686" s="416">
        <v>0</v>
      </c>
      <c r="AO1686" s="416">
        <v>0</v>
      </c>
      <c r="AP1686" s="416">
        <v>0</v>
      </c>
      <c r="AQ1686" s="416">
        <v>0</v>
      </c>
      <c r="AR1686" s="416">
        <v>14</v>
      </c>
      <c r="AS1686" s="416">
        <v>100</v>
      </c>
      <c r="AT1686" s="416">
        <v>25</v>
      </c>
      <c r="AU1686" s="416">
        <v>11</v>
      </c>
      <c r="AV1686" s="416">
        <v>4</v>
      </c>
      <c r="AW1686" s="416">
        <v>10</v>
      </c>
      <c r="AX1686" s="416">
        <v>8</v>
      </c>
      <c r="AY1686" s="416">
        <v>1</v>
      </c>
      <c r="AZ1686" s="416">
        <v>0</v>
      </c>
      <c r="BA1686" s="416">
        <v>0</v>
      </c>
      <c r="BB1686" s="416">
        <v>59</v>
      </c>
      <c r="BC1686" s="416">
        <v>0</v>
      </c>
      <c r="BD1686" s="416">
        <v>0</v>
      </c>
      <c r="BE1686" s="416">
        <v>0</v>
      </c>
      <c r="BF1686" s="416">
        <v>0</v>
      </c>
      <c r="BG1686" s="416">
        <v>0</v>
      </c>
      <c r="BH1686" s="416">
        <v>0</v>
      </c>
      <c r="BI1686" s="416">
        <v>0</v>
      </c>
      <c r="BJ1686" s="416">
        <v>0</v>
      </c>
      <c r="BK1686" s="416">
        <v>0</v>
      </c>
      <c r="BL1686" s="416">
        <v>0</v>
      </c>
      <c r="BM1686" s="416">
        <v>87</v>
      </c>
      <c r="BN1686" s="416">
        <v>62</v>
      </c>
      <c r="BO1686" s="416">
        <v>74</v>
      </c>
      <c r="BP1686" s="416">
        <v>48</v>
      </c>
      <c r="BQ1686" s="416">
        <v>23</v>
      </c>
      <c r="BR1686" s="416">
        <v>25</v>
      </c>
      <c r="BS1686" s="416">
        <v>12</v>
      </c>
      <c r="BT1686" s="416">
        <v>2</v>
      </c>
      <c r="BU1686" s="416">
        <v>333</v>
      </c>
      <c r="BV1686" s="416">
        <v>139</v>
      </c>
      <c r="BW1686" s="416">
        <v>98</v>
      </c>
      <c r="BX1686" s="416">
        <v>123</v>
      </c>
      <c r="BY1686" s="416">
        <v>79</v>
      </c>
      <c r="BZ1686" s="416">
        <v>49</v>
      </c>
      <c r="CA1686" s="416">
        <v>40</v>
      </c>
      <c r="CB1686" s="416">
        <v>25</v>
      </c>
      <c r="CC1686" s="416">
        <v>5</v>
      </c>
      <c r="CD1686" s="416">
        <v>558</v>
      </c>
      <c r="CE1686" s="416">
        <v>10</v>
      </c>
      <c r="CF1686" s="416">
        <v>0</v>
      </c>
      <c r="CG1686" s="416">
        <v>0</v>
      </c>
      <c r="CH1686" s="416">
        <v>0</v>
      </c>
      <c r="CI1686" s="416">
        <v>0</v>
      </c>
      <c r="CJ1686" s="416">
        <v>0</v>
      </c>
      <c r="CK1686" s="416">
        <v>0</v>
      </c>
      <c r="CL1686" s="416">
        <v>0</v>
      </c>
      <c r="CM1686" s="416">
        <v>0</v>
      </c>
      <c r="CN1686" s="416">
        <v>0</v>
      </c>
      <c r="CO1686" s="416">
        <v>25</v>
      </c>
      <c r="CP1686" s="416">
        <v>0</v>
      </c>
      <c r="CQ1686" s="416">
        <v>0</v>
      </c>
      <c r="CR1686" s="416">
        <v>0</v>
      </c>
      <c r="CS1686" s="416">
        <v>0</v>
      </c>
      <c r="CT1686" s="416">
        <v>0</v>
      </c>
      <c r="CU1686" s="416">
        <v>0</v>
      </c>
      <c r="CV1686" s="416">
        <v>0</v>
      </c>
      <c r="CW1686" s="416">
        <v>0</v>
      </c>
      <c r="CX1686" s="416">
        <v>0</v>
      </c>
      <c r="CY1686" s="416">
        <v>50</v>
      </c>
      <c r="CZ1686" s="416">
        <v>0</v>
      </c>
      <c r="DA1686" s="416">
        <v>0</v>
      </c>
      <c r="DB1686" s="416">
        <v>0</v>
      </c>
      <c r="DC1686" s="416">
        <v>0</v>
      </c>
      <c r="DD1686" s="416">
        <v>0</v>
      </c>
      <c r="DE1686" s="416">
        <v>0</v>
      </c>
      <c r="DF1686" s="416">
        <v>0</v>
      </c>
      <c r="DG1686" s="416">
        <v>0</v>
      </c>
      <c r="DH1686" s="416">
        <v>0</v>
      </c>
      <c r="DI1686" s="416">
        <v>0</v>
      </c>
      <c r="DJ1686" s="416">
        <v>0</v>
      </c>
      <c r="DK1686" s="416">
        <v>0</v>
      </c>
      <c r="DL1686" s="416">
        <v>0</v>
      </c>
      <c r="DM1686" s="416">
        <v>0</v>
      </c>
      <c r="DN1686" s="416">
        <v>0</v>
      </c>
      <c r="DO1686" s="416">
        <v>0</v>
      </c>
      <c r="DP1686" s="416">
        <v>0</v>
      </c>
      <c r="DQ1686" s="416">
        <v>0</v>
      </c>
      <c r="DR1686" s="416">
        <v>0</v>
      </c>
      <c r="DS1686" s="416">
        <v>0</v>
      </c>
      <c r="DT1686" s="416">
        <v>0</v>
      </c>
      <c r="DU1686" s="416">
        <v>0</v>
      </c>
      <c r="DV1686" s="416">
        <v>0</v>
      </c>
      <c r="DW1686" s="416">
        <v>0</v>
      </c>
      <c r="DX1686" s="416">
        <v>0</v>
      </c>
      <c r="DY1686" s="416">
        <v>0</v>
      </c>
      <c r="DZ1686" s="416">
        <v>0</v>
      </c>
      <c r="EA1686" s="416">
        <v>0</v>
      </c>
      <c r="EB1686" s="416">
        <v>0</v>
      </c>
      <c r="EC1686" s="416">
        <v>23</v>
      </c>
      <c r="ED1686" s="416">
        <v>16</v>
      </c>
      <c r="EE1686" s="416">
        <v>39</v>
      </c>
      <c r="EF1686" s="416">
        <v>43</v>
      </c>
      <c r="EG1686" s="416">
        <v>32</v>
      </c>
      <c r="EH1686" s="416">
        <v>28</v>
      </c>
      <c r="EI1686" s="416">
        <v>29</v>
      </c>
      <c r="EJ1686" s="416">
        <v>8</v>
      </c>
      <c r="EK1686" s="416">
        <v>218</v>
      </c>
      <c r="EL1686" s="416">
        <v>10</v>
      </c>
      <c r="EM1686" s="416">
        <v>0</v>
      </c>
      <c r="EN1686" s="416">
        <v>0</v>
      </c>
      <c r="EO1686" s="416">
        <v>0</v>
      </c>
      <c r="EP1686" s="416">
        <v>0</v>
      </c>
      <c r="EQ1686" s="416">
        <v>0</v>
      </c>
      <c r="ER1686" s="416">
        <v>0</v>
      </c>
      <c r="ES1686" s="416">
        <v>0</v>
      </c>
      <c r="ET1686" s="416">
        <v>0</v>
      </c>
      <c r="EU1686" s="416">
        <v>0</v>
      </c>
      <c r="EV1686" s="416">
        <v>50</v>
      </c>
      <c r="EW1686" s="416">
        <v>0</v>
      </c>
      <c r="EX1686" s="416">
        <v>0</v>
      </c>
      <c r="EY1686" s="416">
        <v>0</v>
      </c>
      <c r="EZ1686" s="416">
        <v>1</v>
      </c>
      <c r="FA1686" s="416">
        <v>0</v>
      </c>
      <c r="FB1686" s="416">
        <v>0</v>
      </c>
      <c r="FC1686" s="416">
        <v>0</v>
      </c>
      <c r="FD1686" s="416">
        <v>0</v>
      </c>
      <c r="FE1686" s="416">
        <v>1</v>
      </c>
      <c r="FF1686" s="416">
        <v>100</v>
      </c>
      <c r="FG1686" s="416">
        <v>0</v>
      </c>
      <c r="FH1686" s="416">
        <v>0</v>
      </c>
      <c r="FI1686" s="416">
        <v>0</v>
      </c>
      <c r="FJ1686" s="416">
        <v>0</v>
      </c>
      <c r="FK1686" s="416">
        <v>0</v>
      </c>
      <c r="FL1686" s="416">
        <v>0</v>
      </c>
      <c r="FM1686" s="416">
        <v>0</v>
      </c>
      <c r="FN1686" s="416">
        <v>0</v>
      </c>
      <c r="FO1686" s="416">
        <v>0</v>
      </c>
      <c r="FP1686" s="416">
        <v>0</v>
      </c>
      <c r="FQ1686" s="416">
        <v>0</v>
      </c>
      <c r="FR1686" s="416">
        <v>0</v>
      </c>
      <c r="FS1686" s="416">
        <v>0</v>
      </c>
      <c r="FT1686" s="416">
        <v>0</v>
      </c>
      <c r="FU1686" s="416">
        <v>0</v>
      </c>
      <c r="FV1686" s="416">
        <v>0</v>
      </c>
      <c r="FW1686" s="416">
        <v>0</v>
      </c>
      <c r="FX1686" s="416">
        <v>0</v>
      </c>
      <c r="FY1686" s="416">
        <v>0</v>
      </c>
      <c r="FZ1686" s="416">
        <v>23</v>
      </c>
      <c r="GA1686" s="416">
        <v>16</v>
      </c>
      <c r="GB1686" s="416">
        <v>39</v>
      </c>
      <c r="GC1686" s="416">
        <v>44</v>
      </c>
      <c r="GD1686" s="416">
        <v>32</v>
      </c>
      <c r="GE1686" s="416">
        <v>28</v>
      </c>
      <c r="GF1686" s="416">
        <v>29</v>
      </c>
      <c r="GG1686" s="416">
        <v>8</v>
      </c>
      <c r="GH1686" s="416">
        <v>219</v>
      </c>
    </row>
    <row r="1687" spans="1:190" x14ac:dyDescent="0.2">
      <c r="A1687" s="150" t="s">
        <v>765</v>
      </c>
      <c r="B1687" s="151" t="s">
        <v>276</v>
      </c>
      <c r="C1687" s="152" t="s">
        <v>277</v>
      </c>
      <c r="D1687" s="404" t="s">
        <v>764</v>
      </c>
      <c r="E1687" s="416">
        <v>0</v>
      </c>
      <c r="F1687" s="416">
        <v>635</v>
      </c>
      <c r="G1687" s="416">
        <v>349</v>
      </c>
      <c r="H1687" s="416">
        <v>233</v>
      </c>
      <c r="I1687" s="416">
        <v>92</v>
      </c>
      <c r="J1687" s="416">
        <v>49</v>
      </c>
      <c r="K1687" s="416">
        <v>12</v>
      </c>
      <c r="L1687" s="416">
        <v>7</v>
      </c>
      <c r="M1687" s="416">
        <v>0</v>
      </c>
      <c r="N1687" s="416">
        <v>1377</v>
      </c>
      <c r="O1687" s="416">
        <v>10</v>
      </c>
      <c r="P1687" s="416">
        <v>0</v>
      </c>
      <c r="Q1687" s="416">
        <v>0</v>
      </c>
      <c r="R1687" s="416">
        <v>0</v>
      </c>
      <c r="S1687" s="416">
        <v>0</v>
      </c>
      <c r="T1687" s="416">
        <v>0</v>
      </c>
      <c r="U1687" s="416">
        <v>0</v>
      </c>
      <c r="V1687" s="416">
        <v>0</v>
      </c>
      <c r="W1687" s="416">
        <v>0</v>
      </c>
      <c r="X1687" s="416">
        <v>0</v>
      </c>
      <c r="Y1687" s="416">
        <v>25</v>
      </c>
      <c r="Z1687" s="416">
        <v>0</v>
      </c>
      <c r="AA1687" s="416">
        <v>0</v>
      </c>
      <c r="AB1687" s="416">
        <v>0</v>
      </c>
      <c r="AC1687" s="416">
        <v>0</v>
      </c>
      <c r="AD1687" s="416">
        <v>0</v>
      </c>
      <c r="AE1687" s="416">
        <v>0</v>
      </c>
      <c r="AF1687" s="416">
        <v>0</v>
      </c>
      <c r="AG1687" s="416">
        <v>0</v>
      </c>
      <c r="AH1687" s="416">
        <v>0</v>
      </c>
      <c r="AI1687" s="416">
        <v>50</v>
      </c>
      <c r="AJ1687" s="416">
        <v>0</v>
      </c>
      <c r="AK1687" s="416">
        <v>0</v>
      </c>
      <c r="AL1687" s="416">
        <v>0</v>
      </c>
      <c r="AM1687" s="416">
        <v>0</v>
      </c>
      <c r="AN1687" s="416">
        <v>0</v>
      </c>
      <c r="AO1687" s="416">
        <v>0</v>
      </c>
      <c r="AP1687" s="416">
        <v>0</v>
      </c>
      <c r="AQ1687" s="416">
        <v>0</v>
      </c>
      <c r="AR1687" s="416">
        <v>0</v>
      </c>
      <c r="AS1687" s="416">
        <v>100</v>
      </c>
      <c r="AT1687" s="416">
        <v>134</v>
      </c>
      <c r="AU1687" s="416">
        <v>77</v>
      </c>
      <c r="AV1687" s="416">
        <v>67</v>
      </c>
      <c r="AW1687" s="416">
        <v>24</v>
      </c>
      <c r="AX1687" s="416">
        <v>10</v>
      </c>
      <c r="AY1687" s="416">
        <v>3</v>
      </c>
      <c r="AZ1687" s="416">
        <v>1</v>
      </c>
      <c r="BA1687" s="416">
        <v>0</v>
      </c>
      <c r="BB1687" s="416">
        <v>316</v>
      </c>
      <c r="BC1687" s="416">
        <v>0</v>
      </c>
      <c r="BD1687" s="416">
        <v>0</v>
      </c>
      <c r="BE1687" s="416">
        <v>0</v>
      </c>
      <c r="BF1687" s="416">
        <v>0</v>
      </c>
      <c r="BG1687" s="416">
        <v>0</v>
      </c>
      <c r="BH1687" s="416">
        <v>0</v>
      </c>
      <c r="BI1687" s="416">
        <v>0</v>
      </c>
      <c r="BJ1687" s="416">
        <v>0</v>
      </c>
      <c r="BK1687" s="416">
        <v>0</v>
      </c>
      <c r="BL1687" s="416">
        <v>0</v>
      </c>
      <c r="BM1687" s="416">
        <v>134</v>
      </c>
      <c r="BN1687" s="416">
        <v>77</v>
      </c>
      <c r="BO1687" s="416">
        <v>67</v>
      </c>
      <c r="BP1687" s="416">
        <v>24</v>
      </c>
      <c r="BQ1687" s="416">
        <v>10</v>
      </c>
      <c r="BR1687" s="416">
        <v>3</v>
      </c>
      <c r="BS1687" s="416">
        <v>1</v>
      </c>
      <c r="BT1687" s="416">
        <v>0</v>
      </c>
      <c r="BU1687" s="416">
        <v>316</v>
      </c>
      <c r="BV1687" s="416">
        <v>769</v>
      </c>
      <c r="BW1687" s="416">
        <v>426</v>
      </c>
      <c r="BX1687" s="416">
        <v>300</v>
      </c>
      <c r="BY1687" s="416">
        <v>116</v>
      </c>
      <c r="BZ1687" s="416">
        <v>59</v>
      </c>
      <c r="CA1687" s="416">
        <v>15</v>
      </c>
      <c r="CB1687" s="416">
        <v>8</v>
      </c>
      <c r="CC1687" s="416">
        <v>0</v>
      </c>
      <c r="CD1687" s="416">
        <v>1693</v>
      </c>
      <c r="CE1687" s="416">
        <v>10</v>
      </c>
      <c r="CF1687" s="416">
        <v>0</v>
      </c>
      <c r="CG1687" s="416">
        <v>0</v>
      </c>
      <c r="CH1687" s="416">
        <v>0</v>
      </c>
      <c r="CI1687" s="416">
        <v>0</v>
      </c>
      <c r="CJ1687" s="416">
        <v>0</v>
      </c>
      <c r="CK1687" s="416">
        <v>0</v>
      </c>
      <c r="CL1687" s="416">
        <v>0</v>
      </c>
      <c r="CM1687" s="416">
        <v>0</v>
      </c>
      <c r="CN1687" s="416">
        <v>0</v>
      </c>
      <c r="CO1687" s="416">
        <v>25</v>
      </c>
      <c r="CP1687" s="416">
        <v>0</v>
      </c>
      <c r="CQ1687" s="416">
        <v>0</v>
      </c>
      <c r="CR1687" s="416">
        <v>0</v>
      </c>
      <c r="CS1687" s="416">
        <v>0</v>
      </c>
      <c r="CT1687" s="416">
        <v>0</v>
      </c>
      <c r="CU1687" s="416">
        <v>0</v>
      </c>
      <c r="CV1687" s="416">
        <v>0</v>
      </c>
      <c r="CW1687" s="416">
        <v>0</v>
      </c>
      <c r="CX1687" s="416">
        <v>0</v>
      </c>
      <c r="CY1687" s="416">
        <v>50</v>
      </c>
      <c r="CZ1687" s="416">
        <v>146</v>
      </c>
      <c r="DA1687" s="416">
        <v>35</v>
      </c>
      <c r="DB1687" s="416">
        <v>19</v>
      </c>
      <c r="DC1687" s="416">
        <v>12</v>
      </c>
      <c r="DD1687" s="416">
        <v>6</v>
      </c>
      <c r="DE1687" s="416">
        <v>0</v>
      </c>
      <c r="DF1687" s="416">
        <v>2</v>
      </c>
      <c r="DG1687" s="416">
        <v>1</v>
      </c>
      <c r="DH1687" s="416">
        <v>221</v>
      </c>
      <c r="DI1687" s="416">
        <v>0</v>
      </c>
      <c r="DJ1687" s="416">
        <v>0</v>
      </c>
      <c r="DK1687" s="416">
        <v>0</v>
      </c>
      <c r="DL1687" s="416">
        <v>0</v>
      </c>
      <c r="DM1687" s="416">
        <v>0</v>
      </c>
      <c r="DN1687" s="416">
        <v>0</v>
      </c>
      <c r="DO1687" s="416">
        <v>0</v>
      </c>
      <c r="DP1687" s="416">
        <v>0</v>
      </c>
      <c r="DQ1687" s="416">
        <v>0</v>
      </c>
      <c r="DR1687" s="416">
        <v>0</v>
      </c>
      <c r="DS1687" s="416">
        <v>146</v>
      </c>
      <c r="DT1687" s="416">
        <v>35</v>
      </c>
      <c r="DU1687" s="416">
        <v>19</v>
      </c>
      <c r="DV1687" s="416">
        <v>12</v>
      </c>
      <c r="DW1687" s="416">
        <v>6</v>
      </c>
      <c r="DX1687" s="416">
        <v>0</v>
      </c>
      <c r="DY1687" s="416">
        <v>2</v>
      </c>
      <c r="DZ1687" s="416">
        <v>1</v>
      </c>
      <c r="EA1687" s="416">
        <v>221</v>
      </c>
      <c r="EB1687" s="416">
        <v>0</v>
      </c>
      <c r="EC1687" s="416">
        <v>351</v>
      </c>
      <c r="ED1687" s="416">
        <v>332</v>
      </c>
      <c r="EE1687" s="416">
        <v>357</v>
      </c>
      <c r="EF1687" s="416">
        <v>170</v>
      </c>
      <c r="EG1687" s="416">
        <v>104</v>
      </c>
      <c r="EH1687" s="416">
        <v>69</v>
      </c>
      <c r="EI1687" s="416">
        <v>24</v>
      </c>
      <c r="EJ1687" s="416">
        <v>1</v>
      </c>
      <c r="EK1687" s="416">
        <v>1408</v>
      </c>
      <c r="EL1687" s="416">
        <v>10</v>
      </c>
      <c r="EM1687" s="416">
        <v>0</v>
      </c>
      <c r="EN1687" s="416">
        <v>0</v>
      </c>
      <c r="EO1687" s="416">
        <v>0</v>
      </c>
      <c r="EP1687" s="416">
        <v>0</v>
      </c>
      <c r="EQ1687" s="416">
        <v>0</v>
      </c>
      <c r="ER1687" s="416">
        <v>0</v>
      </c>
      <c r="ES1687" s="416">
        <v>0</v>
      </c>
      <c r="ET1687" s="416">
        <v>0</v>
      </c>
      <c r="EU1687" s="416">
        <v>0</v>
      </c>
      <c r="EV1687" s="416">
        <v>50</v>
      </c>
      <c r="EW1687" s="416">
        <v>3</v>
      </c>
      <c r="EX1687" s="416">
        <v>5</v>
      </c>
      <c r="EY1687" s="416">
        <v>7</v>
      </c>
      <c r="EZ1687" s="416">
        <v>2</v>
      </c>
      <c r="FA1687" s="416">
        <v>0</v>
      </c>
      <c r="FB1687" s="416">
        <v>1</v>
      </c>
      <c r="FC1687" s="416">
        <v>0</v>
      </c>
      <c r="FD1687" s="416">
        <v>0</v>
      </c>
      <c r="FE1687" s="416">
        <v>18</v>
      </c>
      <c r="FF1687" s="416">
        <v>100</v>
      </c>
      <c r="FG1687" s="416">
        <v>0</v>
      </c>
      <c r="FH1687" s="416">
        <v>0</v>
      </c>
      <c r="FI1687" s="416">
        <v>0</v>
      </c>
      <c r="FJ1687" s="416">
        <v>0</v>
      </c>
      <c r="FK1687" s="416">
        <v>0</v>
      </c>
      <c r="FL1687" s="416">
        <v>0</v>
      </c>
      <c r="FM1687" s="416">
        <v>0</v>
      </c>
      <c r="FN1687" s="416">
        <v>0</v>
      </c>
      <c r="FO1687" s="416">
        <v>0</v>
      </c>
      <c r="FP1687" s="416">
        <v>0</v>
      </c>
      <c r="FQ1687" s="416">
        <v>0</v>
      </c>
      <c r="FR1687" s="416">
        <v>0</v>
      </c>
      <c r="FS1687" s="416">
        <v>0</v>
      </c>
      <c r="FT1687" s="416">
        <v>0</v>
      </c>
      <c r="FU1687" s="416">
        <v>0</v>
      </c>
      <c r="FV1687" s="416">
        <v>0</v>
      </c>
      <c r="FW1687" s="416">
        <v>0</v>
      </c>
      <c r="FX1687" s="416">
        <v>0</v>
      </c>
      <c r="FY1687" s="416">
        <v>0</v>
      </c>
      <c r="FZ1687" s="416">
        <v>354</v>
      </c>
      <c r="GA1687" s="416">
        <v>337</v>
      </c>
      <c r="GB1687" s="416">
        <v>364</v>
      </c>
      <c r="GC1687" s="416">
        <v>172</v>
      </c>
      <c r="GD1687" s="416">
        <v>104</v>
      </c>
      <c r="GE1687" s="416">
        <v>70</v>
      </c>
      <c r="GF1687" s="416">
        <v>24</v>
      </c>
      <c r="GG1687" s="416">
        <v>1</v>
      </c>
      <c r="GH1687" s="416">
        <v>1426</v>
      </c>
    </row>
    <row r="1688" spans="1:190" x14ac:dyDescent="0.2">
      <c r="A1688" s="150" t="s">
        <v>767</v>
      </c>
      <c r="B1688" s="151" t="s">
        <v>276</v>
      </c>
      <c r="C1688" s="152" t="s">
        <v>69</v>
      </c>
      <c r="D1688" s="404" t="s">
        <v>766</v>
      </c>
      <c r="E1688" s="416">
        <v>0</v>
      </c>
      <c r="F1688" s="416">
        <v>7</v>
      </c>
      <c r="G1688" s="416">
        <v>22</v>
      </c>
      <c r="H1688" s="416">
        <v>50</v>
      </c>
      <c r="I1688" s="416">
        <v>70</v>
      </c>
      <c r="J1688" s="416">
        <v>40</v>
      </c>
      <c r="K1688" s="416">
        <v>22</v>
      </c>
      <c r="L1688" s="416">
        <v>29</v>
      </c>
      <c r="M1688" s="416">
        <v>14</v>
      </c>
      <c r="N1688" s="416">
        <v>254</v>
      </c>
      <c r="O1688" s="416">
        <v>10</v>
      </c>
      <c r="P1688" s="416">
        <v>0</v>
      </c>
      <c r="Q1688" s="416">
        <v>0</v>
      </c>
      <c r="R1688" s="416">
        <v>0</v>
      </c>
      <c r="S1688" s="416">
        <v>0</v>
      </c>
      <c r="T1688" s="416">
        <v>0</v>
      </c>
      <c r="U1688" s="416">
        <v>0</v>
      </c>
      <c r="V1688" s="416">
        <v>0</v>
      </c>
      <c r="W1688" s="416">
        <v>0</v>
      </c>
      <c r="X1688" s="416">
        <v>0</v>
      </c>
      <c r="Y1688" s="416">
        <v>25</v>
      </c>
      <c r="Z1688" s="416">
        <v>0</v>
      </c>
      <c r="AA1688" s="416">
        <v>0</v>
      </c>
      <c r="AB1688" s="416">
        <v>0</v>
      </c>
      <c r="AC1688" s="416">
        <v>0</v>
      </c>
      <c r="AD1688" s="416">
        <v>0</v>
      </c>
      <c r="AE1688" s="416">
        <v>0</v>
      </c>
      <c r="AF1688" s="416">
        <v>0</v>
      </c>
      <c r="AG1688" s="416">
        <v>0</v>
      </c>
      <c r="AH1688" s="416">
        <v>0</v>
      </c>
      <c r="AI1688" s="416">
        <v>50</v>
      </c>
      <c r="AJ1688" s="416">
        <v>0</v>
      </c>
      <c r="AK1688" s="416">
        <v>0</v>
      </c>
      <c r="AL1688" s="416">
        <v>0</v>
      </c>
      <c r="AM1688" s="416">
        <v>0</v>
      </c>
      <c r="AN1688" s="416">
        <v>0</v>
      </c>
      <c r="AO1688" s="416">
        <v>0</v>
      </c>
      <c r="AP1688" s="416">
        <v>0</v>
      </c>
      <c r="AQ1688" s="416">
        <v>0</v>
      </c>
      <c r="AR1688" s="416">
        <v>0</v>
      </c>
      <c r="AS1688" s="416">
        <v>100</v>
      </c>
      <c r="AT1688" s="416">
        <v>0</v>
      </c>
      <c r="AU1688" s="416">
        <v>0</v>
      </c>
      <c r="AV1688" s="416">
        <v>0</v>
      </c>
      <c r="AW1688" s="416">
        <v>0</v>
      </c>
      <c r="AX1688" s="416">
        <v>0</v>
      </c>
      <c r="AY1688" s="416">
        <v>0</v>
      </c>
      <c r="AZ1688" s="416">
        <v>0</v>
      </c>
      <c r="BA1688" s="416">
        <v>0</v>
      </c>
      <c r="BB1688" s="416">
        <v>0</v>
      </c>
      <c r="BC1688" s="416">
        <v>0</v>
      </c>
      <c r="BD1688" s="416">
        <v>0</v>
      </c>
      <c r="BE1688" s="416">
        <v>0</v>
      </c>
      <c r="BF1688" s="416">
        <v>0</v>
      </c>
      <c r="BG1688" s="416">
        <v>0</v>
      </c>
      <c r="BH1688" s="416">
        <v>0</v>
      </c>
      <c r="BI1688" s="416">
        <v>0</v>
      </c>
      <c r="BJ1688" s="416">
        <v>0</v>
      </c>
      <c r="BK1688" s="416">
        <v>0</v>
      </c>
      <c r="BL1688" s="416">
        <v>0</v>
      </c>
      <c r="BM1688" s="416">
        <v>0</v>
      </c>
      <c r="BN1688" s="416">
        <v>0</v>
      </c>
      <c r="BO1688" s="416">
        <v>0</v>
      </c>
      <c r="BP1688" s="416">
        <v>0</v>
      </c>
      <c r="BQ1688" s="416">
        <v>0</v>
      </c>
      <c r="BR1688" s="416">
        <v>0</v>
      </c>
      <c r="BS1688" s="416">
        <v>0</v>
      </c>
      <c r="BT1688" s="416">
        <v>0</v>
      </c>
      <c r="BU1688" s="416">
        <v>0</v>
      </c>
      <c r="BV1688" s="416">
        <v>7</v>
      </c>
      <c r="BW1688" s="416">
        <v>22</v>
      </c>
      <c r="BX1688" s="416">
        <v>50</v>
      </c>
      <c r="BY1688" s="416">
        <v>70</v>
      </c>
      <c r="BZ1688" s="416">
        <v>40</v>
      </c>
      <c r="CA1688" s="416">
        <v>22</v>
      </c>
      <c r="CB1688" s="416">
        <v>29</v>
      </c>
      <c r="CC1688" s="416">
        <v>14</v>
      </c>
      <c r="CD1688" s="416">
        <v>254</v>
      </c>
      <c r="CE1688" s="416">
        <v>10</v>
      </c>
      <c r="CF1688" s="416">
        <v>0</v>
      </c>
      <c r="CG1688" s="416">
        <v>0</v>
      </c>
      <c r="CH1688" s="416">
        <v>0</v>
      </c>
      <c r="CI1688" s="416">
        <v>0</v>
      </c>
      <c r="CJ1688" s="416">
        <v>0</v>
      </c>
      <c r="CK1688" s="416">
        <v>0</v>
      </c>
      <c r="CL1688" s="416">
        <v>0</v>
      </c>
      <c r="CM1688" s="416">
        <v>0</v>
      </c>
      <c r="CN1688" s="416">
        <v>0</v>
      </c>
      <c r="CO1688" s="416">
        <v>25</v>
      </c>
      <c r="CP1688" s="416">
        <v>0</v>
      </c>
      <c r="CQ1688" s="416">
        <v>0</v>
      </c>
      <c r="CR1688" s="416">
        <v>0</v>
      </c>
      <c r="CS1688" s="416">
        <v>0</v>
      </c>
      <c r="CT1688" s="416">
        <v>0</v>
      </c>
      <c r="CU1688" s="416">
        <v>0</v>
      </c>
      <c r="CV1688" s="416">
        <v>0</v>
      </c>
      <c r="CW1688" s="416">
        <v>0</v>
      </c>
      <c r="CX1688" s="416">
        <v>0</v>
      </c>
      <c r="CY1688" s="416">
        <v>50</v>
      </c>
      <c r="CZ1688" s="416">
        <v>2</v>
      </c>
      <c r="DA1688" s="416">
        <v>3</v>
      </c>
      <c r="DB1688" s="416">
        <v>8</v>
      </c>
      <c r="DC1688" s="416">
        <v>8</v>
      </c>
      <c r="DD1688" s="416">
        <v>5</v>
      </c>
      <c r="DE1688" s="416">
        <v>3</v>
      </c>
      <c r="DF1688" s="416">
        <v>8</v>
      </c>
      <c r="DG1688" s="416">
        <v>6</v>
      </c>
      <c r="DH1688" s="416">
        <v>43</v>
      </c>
      <c r="DI1688" s="416">
        <v>0</v>
      </c>
      <c r="DJ1688" s="416">
        <v>0</v>
      </c>
      <c r="DK1688" s="416">
        <v>0</v>
      </c>
      <c r="DL1688" s="416">
        <v>0</v>
      </c>
      <c r="DM1688" s="416">
        <v>0</v>
      </c>
      <c r="DN1688" s="416">
        <v>0</v>
      </c>
      <c r="DO1688" s="416">
        <v>0</v>
      </c>
      <c r="DP1688" s="416">
        <v>0</v>
      </c>
      <c r="DQ1688" s="416">
        <v>0</v>
      </c>
      <c r="DR1688" s="416">
        <v>0</v>
      </c>
      <c r="DS1688" s="416">
        <v>2</v>
      </c>
      <c r="DT1688" s="416">
        <v>3</v>
      </c>
      <c r="DU1688" s="416">
        <v>8</v>
      </c>
      <c r="DV1688" s="416">
        <v>8</v>
      </c>
      <c r="DW1688" s="416">
        <v>5</v>
      </c>
      <c r="DX1688" s="416">
        <v>3</v>
      </c>
      <c r="DY1688" s="416">
        <v>8</v>
      </c>
      <c r="DZ1688" s="416">
        <v>6</v>
      </c>
      <c r="EA1688" s="416">
        <v>43</v>
      </c>
      <c r="EB1688" s="416">
        <v>0</v>
      </c>
      <c r="EC1688" s="416">
        <v>0</v>
      </c>
      <c r="ED1688" s="416">
        <v>4</v>
      </c>
      <c r="EE1688" s="416">
        <v>8</v>
      </c>
      <c r="EF1688" s="416">
        <v>6</v>
      </c>
      <c r="EG1688" s="416">
        <v>15</v>
      </c>
      <c r="EH1688" s="416">
        <v>5</v>
      </c>
      <c r="EI1688" s="416">
        <v>10</v>
      </c>
      <c r="EJ1688" s="416">
        <v>4</v>
      </c>
      <c r="EK1688" s="416">
        <v>52</v>
      </c>
      <c r="EL1688" s="416">
        <v>10</v>
      </c>
      <c r="EM1688" s="416">
        <v>0</v>
      </c>
      <c r="EN1688" s="416">
        <v>0</v>
      </c>
      <c r="EO1688" s="416">
        <v>0</v>
      </c>
      <c r="EP1688" s="416">
        <v>0</v>
      </c>
      <c r="EQ1688" s="416">
        <v>0</v>
      </c>
      <c r="ER1688" s="416">
        <v>0</v>
      </c>
      <c r="ES1688" s="416">
        <v>0</v>
      </c>
      <c r="ET1688" s="416">
        <v>0</v>
      </c>
      <c r="EU1688" s="416">
        <v>0</v>
      </c>
      <c r="EV1688" s="416">
        <v>50</v>
      </c>
      <c r="EW1688" s="416">
        <v>0</v>
      </c>
      <c r="EX1688" s="416">
        <v>1</v>
      </c>
      <c r="EY1688" s="416">
        <v>0</v>
      </c>
      <c r="EZ1688" s="416">
        <v>0</v>
      </c>
      <c r="FA1688" s="416">
        <v>0</v>
      </c>
      <c r="FB1688" s="416">
        <v>0</v>
      </c>
      <c r="FC1688" s="416">
        <v>1</v>
      </c>
      <c r="FD1688" s="416">
        <v>0</v>
      </c>
      <c r="FE1688" s="416">
        <v>2</v>
      </c>
      <c r="FF1688" s="416">
        <v>100</v>
      </c>
      <c r="FG1688" s="416">
        <v>0</v>
      </c>
      <c r="FH1688" s="416">
        <v>0</v>
      </c>
      <c r="FI1688" s="416">
        <v>0</v>
      </c>
      <c r="FJ1688" s="416">
        <v>0</v>
      </c>
      <c r="FK1688" s="416">
        <v>0</v>
      </c>
      <c r="FL1688" s="416">
        <v>0</v>
      </c>
      <c r="FM1688" s="416">
        <v>0</v>
      </c>
      <c r="FN1688" s="416">
        <v>0</v>
      </c>
      <c r="FO1688" s="416">
        <v>0</v>
      </c>
      <c r="FP1688" s="416">
        <v>0</v>
      </c>
      <c r="FQ1688" s="416">
        <v>0</v>
      </c>
      <c r="FR1688" s="416">
        <v>0</v>
      </c>
      <c r="FS1688" s="416">
        <v>0</v>
      </c>
      <c r="FT1688" s="416">
        <v>0</v>
      </c>
      <c r="FU1688" s="416">
        <v>0</v>
      </c>
      <c r="FV1688" s="416">
        <v>0</v>
      </c>
      <c r="FW1688" s="416">
        <v>0</v>
      </c>
      <c r="FX1688" s="416">
        <v>0</v>
      </c>
      <c r="FY1688" s="416">
        <v>0</v>
      </c>
      <c r="FZ1688" s="416">
        <v>0</v>
      </c>
      <c r="GA1688" s="416">
        <v>5</v>
      </c>
      <c r="GB1688" s="416">
        <v>8</v>
      </c>
      <c r="GC1688" s="416">
        <v>6</v>
      </c>
      <c r="GD1688" s="416">
        <v>15</v>
      </c>
      <c r="GE1688" s="416">
        <v>5</v>
      </c>
      <c r="GF1688" s="416">
        <v>11</v>
      </c>
      <c r="GG1688" s="416">
        <v>4</v>
      </c>
      <c r="GH1688" s="416">
        <v>54</v>
      </c>
    </row>
    <row r="1689" spans="1:190" x14ac:dyDescent="0.2">
      <c r="A1689" s="150" t="s">
        <v>768</v>
      </c>
      <c r="B1689" s="151" t="s">
        <v>284</v>
      </c>
      <c r="C1689" s="152" t="s">
        <v>69</v>
      </c>
      <c r="D1689" s="404" t="s">
        <v>337</v>
      </c>
      <c r="E1689" s="416">
        <v>0</v>
      </c>
      <c r="F1689" s="416">
        <v>122</v>
      </c>
      <c r="G1689" s="416">
        <v>247</v>
      </c>
      <c r="H1689" s="416">
        <v>249</v>
      </c>
      <c r="I1689" s="416">
        <v>96</v>
      </c>
      <c r="J1689" s="416">
        <v>45</v>
      </c>
      <c r="K1689" s="416">
        <v>23</v>
      </c>
      <c r="L1689" s="416">
        <v>13</v>
      </c>
      <c r="M1689" s="416">
        <v>1</v>
      </c>
      <c r="N1689" s="416">
        <v>796</v>
      </c>
      <c r="O1689" s="416">
        <v>10</v>
      </c>
      <c r="P1689" s="416">
        <v>0</v>
      </c>
      <c r="Q1689" s="416">
        <v>0</v>
      </c>
      <c r="R1689" s="416">
        <v>0</v>
      </c>
      <c r="S1689" s="416">
        <v>0</v>
      </c>
      <c r="T1689" s="416">
        <v>0</v>
      </c>
      <c r="U1689" s="416">
        <v>0</v>
      </c>
      <c r="V1689" s="416">
        <v>0</v>
      </c>
      <c r="W1689" s="416">
        <v>0</v>
      </c>
      <c r="X1689" s="416">
        <v>0</v>
      </c>
      <c r="Y1689" s="416">
        <v>25</v>
      </c>
      <c r="Z1689" s="416">
        <v>0</v>
      </c>
      <c r="AA1689" s="416">
        <v>0</v>
      </c>
      <c r="AB1689" s="416">
        <v>0</v>
      </c>
      <c r="AC1689" s="416">
        <v>0</v>
      </c>
      <c r="AD1689" s="416">
        <v>0</v>
      </c>
      <c r="AE1689" s="416">
        <v>0</v>
      </c>
      <c r="AF1689" s="416">
        <v>0</v>
      </c>
      <c r="AG1689" s="416">
        <v>0</v>
      </c>
      <c r="AH1689" s="416">
        <v>0</v>
      </c>
      <c r="AI1689" s="416">
        <v>50</v>
      </c>
      <c r="AJ1689" s="416">
        <v>4</v>
      </c>
      <c r="AK1689" s="416">
        <v>10</v>
      </c>
      <c r="AL1689" s="416">
        <v>18</v>
      </c>
      <c r="AM1689" s="416">
        <v>9</v>
      </c>
      <c r="AN1689" s="416">
        <v>6</v>
      </c>
      <c r="AO1689" s="416">
        <v>0</v>
      </c>
      <c r="AP1689" s="416">
        <v>1</v>
      </c>
      <c r="AQ1689" s="416">
        <v>0</v>
      </c>
      <c r="AR1689" s="416">
        <v>48</v>
      </c>
      <c r="AS1689" s="416">
        <v>100</v>
      </c>
      <c r="AT1689" s="416">
        <v>38</v>
      </c>
      <c r="AU1689" s="416">
        <v>75</v>
      </c>
      <c r="AV1689" s="416">
        <v>73</v>
      </c>
      <c r="AW1689" s="416">
        <v>37</v>
      </c>
      <c r="AX1689" s="416">
        <v>4</v>
      </c>
      <c r="AY1689" s="416">
        <v>8</v>
      </c>
      <c r="AZ1689" s="416">
        <v>3</v>
      </c>
      <c r="BA1689" s="416">
        <v>0</v>
      </c>
      <c r="BB1689" s="416">
        <v>238</v>
      </c>
      <c r="BC1689" s="416">
        <v>0</v>
      </c>
      <c r="BD1689" s="416">
        <v>0</v>
      </c>
      <c r="BE1689" s="416">
        <v>0</v>
      </c>
      <c r="BF1689" s="416">
        <v>0</v>
      </c>
      <c r="BG1689" s="416">
        <v>0</v>
      </c>
      <c r="BH1689" s="416">
        <v>0</v>
      </c>
      <c r="BI1689" s="416">
        <v>0</v>
      </c>
      <c r="BJ1689" s="416">
        <v>0</v>
      </c>
      <c r="BK1689" s="416">
        <v>0</v>
      </c>
      <c r="BL1689" s="416">
        <v>0</v>
      </c>
      <c r="BM1689" s="416">
        <v>42</v>
      </c>
      <c r="BN1689" s="416">
        <v>85</v>
      </c>
      <c r="BO1689" s="416">
        <v>91</v>
      </c>
      <c r="BP1689" s="416">
        <v>46</v>
      </c>
      <c r="BQ1689" s="416">
        <v>10</v>
      </c>
      <c r="BR1689" s="416">
        <v>8</v>
      </c>
      <c r="BS1689" s="416">
        <v>4</v>
      </c>
      <c r="BT1689" s="416">
        <v>0</v>
      </c>
      <c r="BU1689" s="416">
        <v>286</v>
      </c>
      <c r="BV1689" s="416">
        <v>164</v>
      </c>
      <c r="BW1689" s="416">
        <v>332</v>
      </c>
      <c r="BX1689" s="416">
        <v>340</v>
      </c>
      <c r="BY1689" s="416">
        <v>142</v>
      </c>
      <c r="BZ1689" s="416">
        <v>55</v>
      </c>
      <c r="CA1689" s="416">
        <v>31</v>
      </c>
      <c r="CB1689" s="416">
        <v>17</v>
      </c>
      <c r="CC1689" s="416">
        <v>1</v>
      </c>
      <c r="CD1689" s="416">
        <v>1082</v>
      </c>
      <c r="CE1689" s="416">
        <v>10</v>
      </c>
      <c r="CF1689" s="416">
        <v>0</v>
      </c>
      <c r="CG1689" s="416">
        <v>0</v>
      </c>
      <c r="CH1689" s="416">
        <v>0</v>
      </c>
      <c r="CI1689" s="416">
        <v>0</v>
      </c>
      <c r="CJ1689" s="416">
        <v>0</v>
      </c>
      <c r="CK1689" s="416">
        <v>0</v>
      </c>
      <c r="CL1689" s="416">
        <v>0</v>
      </c>
      <c r="CM1689" s="416">
        <v>0</v>
      </c>
      <c r="CN1689" s="416">
        <v>0</v>
      </c>
      <c r="CO1689" s="416">
        <v>25</v>
      </c>
      <c r="CP1689" s="416">
        <v>0</v>
      </c>
      <c r="CQ1689" s="416">
        <v>0</v>
      </c>
      <c r="CR1689" s="416">
        <v>0</v>
      </c>
      <c r="CS1689" s="416">
        <v>0</v>
      </c>
      <c r="CT1689" s="416">
        <v>0</v>
      </c>
      <c r="CU1689" s="416">
        <v>0</v>
      </c>
      <c r="CV1689" s="416">
        <v>0</v>
      </c>
      <c r="CW1689" s="416">
        <v>0</v>
      </c>
      <c r="CX1689" s="416">
        <v>0</v>
      </c>
      <c r="CY1689" s="416">
        <v>50</v>
      </c>
      <c r="CZ1689" s="416">
        <v>18</v>
      </c>
      <c r="DA1689" s="416">
        <v>22</v>
      </c>
      <c r="DB1689" s="416">
        <v>29</v>
      </c>
      <c r="DC1689" s="416">
        <v>12</v>
      </c>
      <c r="DD1689" s="416">
        <v>3</v>
      </c>
      <c r="DE1689" s="416">
        <v>1</v>
      </c>
      <c r="DF1689" s="416">
        <v>4</v>
      </c>
      <c r="DG1689" s="416">
        <v>0</v>
      </c>
      <c r="DH1689" s="416">
        <v>89</v>
      </c>
      <c r="DI1689" s="416">
        <v>0</v>
      </c>
      <c r="DJ1689" s="416">
        <v>0</v>
      </c>
      <c r="DK1689" s="416">
        <v>0</v>
      </c>
      <c r="DL1689" s="416">
        <v>0</v>
      </c>
      <c r="DM1689" s="416">
        <v>0</v>
      </c>
      <c r="DN1689" s="416">
        <v>0</v>
      </c>
      <c r="DO1689" s="416">
        <v>0</v>
      </c>
      <c r="DP1689" s="416">
        <v>0</v>
      </c>
      <c r="DQ1689" s="416">
        <v>0</v>
      </c>
      <c r="DR1689" s="416">
        <v>0</v>
      </c>
      <c r="DS1689" s="416">
        <v>18</v>
      </c>
      <c r="DT1689" s="416">
        <v>22</v>
      </c>
      <c r="DU1689" s="416">
        <v>29</v>
      </c>
      <c r="DV1689" s="416">
        <v>12</v>
      </c>
      <c r="DW1689" s="416">
        <v>3</v>
      </c>
      <c r="DX1689" s="416">
        <v>1</v>
      </c>
      <c r="DY1689" s="416">
        <v>4</v>
      </c>
      <c r="DZ1689" s="416">
        <v>0</v>
      </c>
      <c r="EA1689" s="416">
        <v>89</v>
      </c>
      <c r="EB1689" s="416">
        <v>0</v>
      </c>
      <c r="EC1689" s="416">
        <v>46</v>
      </c>
      <c r="ED1689" s="416">
        <v>39</v>
      </c>
      <c r="EE1689" s="416">
        <v>70</v>
      </c>
      <c r="EF1689" s="416">
        <v>37</v>
      </c>
      <c r="EG1689" s="416">
        <v>14</v>
      </c>
      <c r="EH1689" s="416">
        <v>12</v>
      </c>
      <c r="EI1689" s="416">
        <v>3</v>
      </c>
      <c r="EJ1689" s="416">
        <v>1</v>
      </c>
      <c r="EK1689" s="416">
        <v>222</v>
      </c>
      <c r="EL1689" s="416">
        <v>10</v>
      </c>
      <c r="EM1689" s="416">
        <v>0</v>
      </c>
      <c r="EN1689" s="416">
        <v>0</v>
      </c>
      <c r="EO1689" s="416">
        <v>0</v>
      </c>
      <c r="EP1689" s="416">
        <v>0</v>
      </c>
      <c r="EQ1689" s="416">
        <v>0</v>
      </c>
      <c r="ER1689" s="416">
        <v>0</v>
      </c>
      <c r="ES1689" s="416">
        <v>0</v>
      </c>
      <c r="ET1689" s="416">
        <v>0</v>
      </c>
      <c r="EU1689" s="416">
        <v>0</v>
      </c>
      <c r="EV1689" s="416">
        <v>50</v>
      </c>
      <c r="EW1689" s="416">
        <v>0</v>
      </c>
      <c r="EX1689" s="416">
        <v>0</v>
      </c>
      <c r="EY1689" s="416">
        <v>0</v>
      </c>
      <c r="EZ1689" s="416">
        <v>0</v>
      </c>
      <c r="FA1689" s="416">
        <v>0</v>
      </c>
      <c r="FB1689" s="416">
        <v>0</v>
      </c>
      <c r="FC1689" s="416">
        <v>0</v>
      </c>
      <c r="FD1689" s="416">
        <v>0</v>
      </c>
      <c r="FE1689" s="416">
        <v>0</v>
      </c>
      <c r="FF1689" s="416">
        <v>100</v>
      </c>
      <c r="FG1689" s="416">
        <v>0</v>
      </c>
      <c r="FH1689" s="416">
        <v>0</v>
      </c>
      <c r="FI1689" s="416">
        <v>0</v>
      </c>
      <c r="FJ1689" s="416">
        <v>0</v>
      </c>
      <c r="FK1689" s="416">
        <v>0</v>
      </c>
      <c r="FL1689" s="416">
        <v>0</v>
      </c>
      <c r="FM1689" s="416">
        <v>0</v>
      </c>
      <c r="FN1689" s="416">
        <v>0</v>
      </c>
      <c r="FO1689" s="416">
        <v>0</v>
      </c>
      <c r="FP1689" s="416">
        <v>0</v>
      </c>
      <c r="FQ1689" s="416">
        <v>0</v>
      </c>
      <c r="FR1689" s="416">
        <v>0</v>
      </c>
      <c r="FS1689" s="416">
        <v>0</v>
      </c>
      <c r="FT1689" s="416">
        <v>0</v>
      </c>
      <c r="FU1689" s="416">
        <v>0</v>
      </c>
      <c r="FV1689" s="416">
        <v>0</v>
      </c>
      <c r="FW1689" s="416">
        <v>0</v>
      </c>
      <c r="FX1689" s="416">
        <v>0</v>
      </c>
      <c r="FY1689" s="416">
        <v>0</v>
      </c>
      <c r="FZ1689" s="416">
        <v>46</v>
      </c>
      <c r="GA1689" s="416">
        <v>39</v>
      </c>
      <c r="GB1689" s="416">
        <v>70</v>
      </c>
      <c r="GC1689" s="416">
        <v>37</v>
      </c>
      <c r="GD1689" s="416">
        <v>14</v>
      </c>
      <c r="GE1689" s="416">
        <v>12</v>
      </c>
      <c r="GF1689" s="416">
        <v>3</v>
      </c>
      <c r="GG1689" s="416">
        <v>1</v>
      </c>
      <c r="GH1689" s="416">
        <v>222</v>
      </c>
    </row>
    <row r="1690" spans="1:190" x14ac:dyDescent="0.2">
      <c r="A1690" s="150" t="s">
        <v>769</v>
      </c>
      <c r="B1690" s="151" t="s">
        <v>276</v>
      </c>
      <c r="C1690" s="152" t="s">
        <v>277</v>
      </c>
      <c r="D1690" s="404" t="s">
        <v>338</v>
      </c>
      <c r="E1690" s="416">
        <v>0</v>
      </c>
      <c r="F1690" s="416">
        <v>20</v>
      </c>
      <c r="G1690" s="416">
        <v>77</v>
      </c>
      <c r="H1690" s="416">
        <v>185</v>
      </c>
      <c r="I1690" s="416">
        <v>100</v>
      </c>
      <c r="J1690" s="416">
        <v>54</v>
      </c>
      <c r="K1690" s="416">
        <v>43</v>
      </c>
      <c r="L1690" s="416">
        <v>40</v>
      </c>
      <c r="M1690" s="416">
        <v>8</v>
      </c>
      <c r="N1690" s="416">
        <v>527</v>
      </c>
      <c r="O1690" s="416">
        <v>10</v>
      </c>
      <c r="P1690" s="416">
        <v>0</v>
      </c>
      <c r="Q1690" s="416">
        <v>0</v>
      </c>
      <c r="R1690" s="416">
        <v>0</v>
      </c>
      <c r="S1690" s="416">
        <v>0</v>
      </c>
      <c r="T1690" s="416">
        <v>0</v>
      </c>
      <c r="U1690" s="416">
        <v>0</v>
      </c>
      <c r="V1690" s="416">
        <v>0</v>
      </c>
      <c r="W1690" s="416">
        <v>0</v>
      </c>
      <c r="X1690" s="416">
        <v>0</v>
      </c>
      <c r="Y1690" s="416">
        <v>25</v>
      </c>
      <c r="Z1690" s="416">
        <v>0</v>
      </c>
      <c r="AA1690" s="416">
        <v>0</v>
      </c>
      <c r="AB1690" s="416">
        <v>0</v>
      </c>
      <c r="AC1690" s="416">
        <v>0</v>
      </c>
      <c r="AD1690" s="416">
        <v>0</v>
      </c>
      <c r="AE1690" s="416">
        <v>0</v>
      </c>
      <c r="AF1690" s="416">
        <v>0</v>
      </c>
      <c r="AG1690" s="416">
        <v>0</v>
      </c>
      <c r="AH1690" s="416">
        <v>0</v>
      </c>
      <c r="AI1690" s="416">
        <v>50</v>
      </c>
      <c r="AJ1690" s="416">
        <v>0</v>
      </c>
      <c r="AK1690" s="416">
        <v>0</v>
      </c>
      <c r="AL1690" s="416">
        <v>0</v>
      </c>
      <c r="AM1690" s="416">
        <v>0</v>
      </c>
      <c r="AN1690" s="416">
        <v>0</v>
      </c>
      <c r="AO1690" s="416">
        <v>0</v>
      </c>
      <c r="AP1690" s="416">
        <v>0</v>
      </c>
      <c r="AQ1690" s="416">
        <v>0</v>
      </c>
      <c r="AR1690" s="416">
        <v>0</v>
      </c>
      <c r="AS1690" s="416">
        <v>100</v>
      </c>
      <c r="AT1690" s="416">
        <v>19</v>
      </c>
      <c r="AU1690" s="416">
        <v>40</v>
      </c>
      <c r="AV1690" s="416">
        <v>109</v>
      </c>
      <c r="AW1690" s="416">
        <v>55</v>
      </c>
      <c r="AX1690" s="416">
        <v>28</v>
      </c>
      <c r="AY1690" s="416">
        <v>17</v>
      </c>
      <c r="AZ1690" s="416">
        <v>18</v>
      </c>
      <c r="BA1690" s="416">
        <v>2</v>
      </c>
      <c r="BB1690" s="416">
        <v>288</v>
      </c>
      <c r="BC1690" s="416">
        <v>0</v>
      </c>
      <c r="BD1690" s="416">
        <v>0</v>
      </c>
      <c r="BE1690" s="416">
        <v>0</v>
      </c>
      <c r="BF1690" s="416">
        <v>0</v>
      </c>
      <c r="BG1690" s="416">
        <v>0</v>
      </c>
      <c r="BH1690" s="416">
        <v>0</v>
      </c>
      <c r="BI1690" s="416">
        <v>0</v>
      </c>
      <c r="BJ1690" s="416">
        <v>0</v>
      </c>
      <c r="BK1690" s="416">
        <v>0</v>
      </c>
      <c r="BL1690" s="416">
        <v>0</v>
      </c>
      <c r="BM1690" s="416">
        <v>19</v>
      </c>
      <c r="BN1690" s="416">
        <v>40</v>
      </c>
      <c r="BO1690" s="416">
        <v>109</v>
      </c>
      <c r="BP1690" s="416">
        <v>55</v>
      </c>
      <c r="BQ1690" s="416">
        <v>28</v>
      </c>
      <c r="BR1690" s="416">
        <v>17</v>
      </c>
      <c r="BS1690" s="416">
        <v>18</v>
      </c>
      <c r="BT1690" s="416">
        <v>2</v>
      </c>
      <c r="BU1690" s="416">
        <v>288</v>
      </c>
      <c r="BV1690" s="416">
        <v>39</v>
      </c>
      <c r="BW1690" s="416">
        <v>117</v>
      </c>
      <c r="BX1690" s="416">
        <v>294</v>
      </c>
      <c r="BY1690" s="416">
        <v>155</v>
      </c>
      <c r="BZ1690" s="416">
        <v>82</v>
      </c>
      <c r="CA1690" s="416">
        <v>60</v>
      </c>
      <c r="CB1690" s="416">
        <v>58</v>
      </c>
      <c r="CC1690" s="416">
        <v>10</v>
      </c>
      <c r="CD1690" s="416">
        <v>815</v>
      </c>
      <c r="CE1690" s="416">
        <v>10</v>
      </c>
      <c r="CF1690" s="416">
        <v>0</v>
      </c>
      <c r="CG1690" s="416">
        <v>0</v>
      </c>
      <c r="CH1690" s="416">
        <v>0</v>
      </c>
      <c r="CI1690" s="416">
        <v>0</v>
      </c>
      <c r="CJ1690" s="416">
        <v>0</v>
      </c>
      <c r="CK1690" s="416">
        <v>0</v>
      </c>
      <c r="CL1690" s="416">
        <v>0</v>
      </c>
      <c r="CM1690" s="416">
        <v>0</v>
      </c>
      <c r="CN1690" s="416">
        <v>0</v>
      </c>
      <c r="CO1690" s="416">
        <v>25</v>
      </c>
      <c r="CP1690" s="416">
        <v>0</v>
      </c>
      <c r="CQ1690" s="416">
        <v>0</v>
      </c>
      <c r="CR1690" s="416">
        <v>0</v>
      </c>
      <c r="CS1690" s="416">
        <v>0</v>
      </c>
      <c r="CT1690" s="416">
        <v>0</v>
      </c>
      <c r="CU1690" s="416">
        <v>0</v>
      </c>
      <c r="CV1690" s="416">
        <v>0</v>
      </c>
      <c r="CW1690" s="416">
        <v>0</v>
      </c>
      <c r="CX1690" s="416">
        <v>0</v>
      </c>
      <c r="CY1690" s="416">
        <v>50</v>
      </c>
      <c r="CZ1690" s="416">
        <v>13</v>
      </c>
      <c r="DA1690" s="416">
        <v>18</v>
      </c>
      <c r="DB1690" s="416">
        <v>19</v>
      </c>
      <c r="DC1690" s="416">
        <v>14</v>
      </c>
      <c r="DD1690" s="416">
        <v>10</v>
      </c>
      <c r="DE1690" s="416">
        <v>4</v>
      </c>
      <c r="DF1690" s="416">
        <v>2</v>
      </c>
      <c r="DG1690" s="416">
        <v>2</v>
      </c>
      <c r="DH1690" s="416">
        <v>82</v>
      </c>
      <c r="DI1690" s="416">
        <v>0</v>
      </c>
      <c r="DJ1690" s="416">
        <v>0</v>
      </c>
      <c r="DK1690" s="416">
        <v>0</v>
      </c>
      <c r="DL1690" s="416">
        <v>0</v>
      </c>
      <c r="DM1690" s="416">
        <v>0</v>
      </c>
      <c r="DN1690" s="416">
        <v>0</v>
      </c>
      <c r="DO1690" s="416">
        <v>0</v>
      </c>
      <c r="DP1690" s="416">
        <v>0</v>
      </c>
      <c r="DQ1690" s="416">
        <v>0</v>
      </c>
      <c r="DR1690" s="416">
        <v>0</v>
      </c>
      <c r="DS1690" s="416">
        <v>13</v>
      </c>
      <c r="DT1690" s="416">
        <v>18</v>
      </c>
      <c r="DU1690" s="416">
        <v>19</v>
      </c>
      <c r="DV1690" s="416">
        <v>14</v>
      </c>
      <c r="DW1690" s="416">
        <v>10</v>
      </c>
      <c r="DX1690" s="416">
        <v>4</v>
      </c>
      <c r="DY1690" s="416">
        <v>2</v>
      </c>
      <c r="DZ1690" s="416">
        <v>2</v>
      </c>
      <c r="EA1690" s="416">
        <v>82</v>
      </c>
      <c r="EB1690" s="416">
        <v>0</v>
      </c>
      <c r="EC1690" s="416">
        <v>28</v>
      </c>
      <c r="ED1690" s="416">
        <v>22</v>
      </c>
      <c r="EE1690" s="416">
        <v>44</v>
      </c>
      <c r="EF1690" s="416">
        <v>42</v>
      </c>
      <c r="EG1690" s="416">
        <v>28</v>
      </c>
      <c r="EH1690" s="416">
        <v>14</v>
      </c>
      <c r="EI1690" s="416">
        <v>29</v>
      </c>
      <c r="EJ1690" s="416">
        <v>9</v>
      </c>
      <c r="EK1690" s="416">
        <v>216</v>
      </c>
      <c r="EL1690" s="416">
        <v>10</v>
      </c>
      <c r="EM1690" s="416">
        <v>0</v>
      </c>
      <c r="EN1690" s="416">
        <v>0</v>
      </c>
      <c r="EO1690" s="416">
        <v>0</v>
      </c>
      <c r="EP1690" s="416">
        <v>0</v>
      </c>
      <c r="EQ1690" s="416">
        <v>0</v>
      </c>
      <c r="ER1690" s="416">
        <v>0</v>
      </c>
      <c r="ES1690" s="416">
        <v>0</v>
      </c>
      <c r="ET1690" s="416">
        <v>0</v>
      </c>
      <c r="EU1690" s="416">
        <v>0</v>
      </c>
      <c r="EV1690" s="416">
        <v>50</v>
      </c>
      <c r="EW1690" s="416">
        <v>1</v>
      </c>
      <c r="EX1690" s="416">
        <v>0</v>
      </c>
      <c r="EY1690" s="416">
        <v>0</v>
      </c>
      <c r="EZ1690" s="416">
        <v>0</v>
      </c>
      <c r="FA1690" s="416">
        <v>1</v>
      </c>
      <c r="FB1690" s="416">
        <v>0</v>
      </c>
      <c r="FC1690" s="416">
        <v>0</v>
      </c>
      <c r="FD1690" s="416">
        <v>0</v>
      </c>
      <c r="FE1690" s="416">
        <v>2</v>
      </c>
      <c r="FF1690" s="416">
        <v>100</v>
      </c>
      <c r="FG1690" s="416">
        <v>0</v>
      </c>
      <c r="FH1690" s="416">
        <v>0</v>
      </c>
      <c r="FI1690" s="416">
        <v>0</v>
      </c>
      <c r="FJ1690" s="416">
        <v>0</v>
      </c>
      <c r="FK1690" s="416">
        <v>0</v>
      </c>
      <c r="FL1690" s="416">
        <v>0</v>
      </c>
      <c r="FM1690" s="416">
        <v>0</v>
      </c>
      <c r="FN1690" s="416">
        <v>0</v>
      </c>
      <c r="FO1690" s="416">
        <v>0</v>
      </c>
      <c r="FP1690" s="416">
        <v>0</v>
      </c>
      <c r="FQ1690" s="416">
        <v>0</v>
      </c>
      <c r="FR1690" s="416">
        <v>0</v>
      </c>
      <c r="FS1690" s="416">
        <v>0</v>
      </c>
      <c r="FT1690" s="416">
        <v>0</v>
      </c>
      <c r="FU1690" s="416">
        <v>0</v>
      </c>
      <c r="FV1690" s="416">
        <v>0</v>
      </c>
      <c r="FW1690" s="416">
        <v>0</v>
      </c>
      <c r="FX1690" s="416">
        <v>0</v>
      </c>
      <c r="FY1690" s="416">
        <v>0</v>
      </c>
      <c r="FZ1690" s="416">
        <v>29</v>
      </c>
      <c r="GA1690" s="416">
        <v>22</v>
      </c>
      <c r="GB1690" s="416">
        <v>44</v>
      </c>
      <c r="GC1690" s="416">
        <v>42</v>
      </c>
      <c r="GD1690" s="416">
        <v>29</v>
      </c>
      <c r="GE1690" s="416">
        <v>14</v>
      </c>
      <c r="GF1690" s="416">
        <v>29</v>
      </c>
      <c r="GG1690" s="416">
        <v>9</v>
      </c>
      <c r="GH1690" s="416">
        <v>218</v>
      </c>
    </row>
    <row r="1691" spans="1:190" x14ac:dyDescent="0.2">
      <c r="A1691" s="150" t="s">
        <v>770</v>
      </c>
      <c r="B1691" s="151" t="s">
        <v>284</v>
      </c>
      <c r="C1691" s="152" t="s">
        <v>285</v>
      </c>
      <c r="D1691" s="404" t="s">
        <v>339</v>
      </c>
      <c r="E1691" s="416">
        <v>0</v>
      </c>
      <c r="F1691" s="416">
        <v>688</v>
      </c>
      <c r="G1691" s="416">
        <v>424</v>
      </c>
      <c r="H1691" s="416">
        <v>266</v>
      </c>
      <c r="I1691" s="416">
        <v>151</v>
      </c>
      <c r="J1691" s="416">
        <v>55</v>
      </c>
      <c r="K1691" s="416">
        <v>29</v>
      </c>
      <c r="L1691" s="416">
        <v>16</v>
      </c>
      <c r="M1691" s="416">
        <v>4</v>
      </c>
      <c r="N1691" s="416">
        <v>1633</v>
      </c>
      <c r="O1691" s="416">
        <v>10</v>
      </c>
      <c r="P1691" s="416">
        <v>0</v>
      </c>
      <c r="Q1691" s="416">
        <v>0</v>
      </c>
      <c r="R1691" s="416">
        <v>0</v>
      </c>
      <c r="S1691" s="416">
        <v>0</v>
      </c>
      <c r="T1691" s="416">
        <v>0</v>
      </c>
      <c r="U1691" s="416">
        <v>0</v>
      </c>
      <c r="V1691" s="416">
        <v>0</v>
      </c>
      <c r="W1691" s="416">
        <v>0</v>
      </c>
      <c r="X1691" s="416">
        <v>0</v>
      </c>
      <c r="Y1691" s="416">
        <v>25</v>
      </c>
      <c r="Z1691" s="416">
        <v>0</v>
      </c>
      <c r="AA1691" s="416">
        <v>0</v>
      </c>
      <c r="AB1691" s="416">
        <v>0</v>
      </c>
      <c r="AC1691" s="416">
        <v>0</v>
      </c>
      <c r="AD1691" s="416">
        <v>0</v>
      </c>
      <c r="AE1691" s="416">
        <v>0</v>
      </c>
      <c r="AF1691" s="416">
        <v>0</v>
      </c>
      <c r="AG1691" s="416">
        <v>0</v>
      </c>
      <c r="AH1691" s="416">
        <v>0</v>
      </c>
      <c r="AI1691" s="416">
        <v>50</v>
      </c>
      <c r="AJ1691" s="416">
        <v>0</v>
      </c>
      <c r="AK1691" s="416">
        <v>0</v>
      </c>
      <c r="AL1691" s="416">
        <v>0</v>
      </c>
      <c r="AM1691" s="416">
        <v>0</v>
      </c>
      <c r="AN1691" s="416">
        <v>0</v>
      </c>
      <c r="AO1691" s="416">
        <v>0</v>
      </c>
      <c r="AP1691" s="416">
        <v>0</v>
      </c>
      <c r="AQ1691" s="416">
        <v>0</v>
      </c>
      <c r="AR1691" s="416">
        <v>0</v>
      </c>
      <c r="AS1691" s="416">
        <v>100</v>
      </c>
      <c r="AT1691" s="416">
        <v>43</v>
      </c>
      <c r="AU1691" s="416">
        <v>27</v>
      </c>
      <c r="AV1691" s="416">
        <v>15</v>
      </c>
      <c r="AW1691" s="416">
        <v>3</v>
      </c>
      <c r="AX1691" s="416">
        <v>3</v>
      </c>
      <c r="AY1691" s="416">
        <v>1</v>
      </c>
      <c r="AZ1691" s="416">
        <v>1</v>
      </c>
      <c r="BA1691" s="416">
        <v>0</v>
      </c>
      <c r="BB1691" s="416">
        <v>93</v>
      </c>
      <c r="BC1691" s="416">
        <v>0</v>
      </c>
      <c r="BD1691" s="416">
        <v>0</v>
      </c>
      <c r="BE1691" s="416">
        <v>0</v>
      </c>
      <c r="BF1691" s="416">
        <v>0</v>
      </c>
      <c r="BG1691" s="416">
        <v>0</v>
      </c>
      <c r="BH1691" s="416">
        <v>0</v>
      </c>
      <c r="BI1691" s="416">
        <v>0</v>
      </c>
      <c r="BJ1691" s="416">
        <v>0</v>
      </c>
      <c r="BK1691" s="416">
        <v>0</v>
      </c>
      <c r="BL1691" s="416">
        <v>0</v>
      </c>
      <c r="BM1691" s="416">
        <v>43</v>
      </c>
      <c r="BN1691" s="416">
        <v>27</v>
      </c>
      <c r="BO1691" s="416">
        <v>15</v>
      </c>
      <c r="BP1691" s="416">
        <v>3</v>
      </c>
      <c r="BQ1691" s="416">
        <v>3</v>
      </c>
      <c r="BR1691" s="416">
        <v>1</v>
      </c>
      <c r="BS1691" s="416">
        <v>1</v>
      </c>
      <c r="BT1691" s="416">
        <v>0</v>
      </c>
      <c r="BU1691" s="416">
        <v>93</v>
      </c>
      <c r="BV1691" s="416">
        <v>731</v>
      </c>
      <c r="BW1691" s="416">
        <v>451</v>
      </c>
      <c r="BX1691" s="416">
        <v>281</v>
      </c>
      <c r="BY1691" s="416">
        <v>154</v>
      </c>
      <c r="BZ1691" s="416">
        <v>58</v>
      </c>
      <c r="CA1691" s="416">
        <v>30</v>
      </c>
      <c r="CB1691" s="416">
        <v>17</v>
      </c>
      <c r="CC1691" s="416">
        <v>4</v>
      </c>
      <c r="CD1691" s="416">
        <v>1726</v>
      </c>
      <c r="CE1691" s="416">
        <v>10</v>
      </c>
      <c r="CF1691" s="416">
        <v>0</v>
      </c>
      <c r="CG1691" s="416">
        <v>0</v>
      </c>
      <c r="CH1691" s="416">
        <v>0</v>
      </c>
      <c r="CI1691" s="416">
        <v>0</v>
      </c>
      <c r="CJ1691" s="416">
        <v>0</v>
      </c>
      <c r="CK1691" s="416">
        <v>0</v>
      </c>
      <c r="CL1691" s="416">
        <v>0</v>
      </c>
      <c r="CM1691" s="416">
        <v>0</v>
      </c>
      <c r="CN1691" s="416">
        <v>0</v>
      </c>
      <c r="CO1691" s="416">
        <v>25</v>
      </c>
      <c r="CP1691" s="416">
        <v>0</v>
      </c>
      <c r="CQ1691" s="416">
        <v>0</v>
      </c>
      <c r="CR1691" s="416">
        <v>0</v>
      </c>
      <c r="CS1691" s="416">
        <v>0</v>
      </c>
      <c r="CT1691" s="416">
        <v>0</v>
      </c>
      <c r="CU1691" s="416">
        <v>0</v>
      </c>
      <c r="CV1691" s="416">
        <v>0</v>
      </c>
      <c r="CW1691" s="416">
        <v>0</v>
      </c>
      <c r="CX1691" s="416">
        <v>0</v>
      </c>
      <c r="CY1691" s="416">
        <v>50</v>
      </c>
      <c r="CZ1691" s="416">
        <v>168</v>
      </c>
      <c r="DA1691" s="416">
        <v>59</v>
      </c>
      <c r="DB1691" s="416">
        <v>34</v>
      </c>
      <c r="DC1691" s="416">
        <v>20</v>
      </c>
      <c r="DD1691" s="416">
        <v>14</v>
      </c>
      <c r="DE1691" s="416">
        <v>4</v>
      </c>
      <c r="DF1691" s="416">
        <v>4</v>
      </c>
      <c r="DG1691" s="416">
        <v>2</v>
      </c>
      <c r="DH1691" s="416">
        <v>305</v>
      </c>
      <c r="DI1691" s="416">
        <v>0</v>
      </c>
      <c r="DJ1691" s="416">
        <v>0</v>
      </c>
      <c r="DK1691" s="416">
        <v>0</v>
      </c>
      <c r="DL1691" s="416">
        <v>0</v>
      </c>
      <c r="DM1691" s="416">
        <v>0</v>
      </c>
      <c r="DN1691" s="416">
        <v>0</v>
      </c>
      <c r="DO1691" s="416">
        <v>0</v>
      </c>
      <c r="DP1691" s="416">
        <v>0</v>
      </c>
      <c r="DQ1691" s="416">
        <v>0</v>
      </c>
      <c r="DR1691" s="416">
        <v>0</v>
      </c>
      <c r="DS1691" s="416">
        <v>168</v>
      </c>
      <c r="DT1691" s="416">
        <v>59</v>
      </c>
      <c r="DU1691" s="416">
        <v>34</v>
      </c>
      <c r="DV1691" s="416">
        <v>20</v>
      </c>
      <c r="DW1691" s="416">
        <v>14</v>
      </c>
      <c r="DX1691" s="416">
        <v>4</v>
      </c>
      <c r="DY1691" s="416">
        <v>4</v>
      </c>
      <c r="DZ1691" s="416">
        <v>2</v>
      </c>
      <c r="EA1691" s="416">
        <v>305</v>
      </c>
      <c r="EB1691" s="416">
        <v>0</v>
      </c>
      <c r="EC1691" s="416">
        <v>229</v>
      </c>
      <c r="ED1691" s="416">
        <v>306</v>
      </c>
      <c r="EE1691" s="416">
        <v>377</v>
      </c>
      <c r="EF1691" s="416">
        <v>311</v>
      </c>
      <c r="EG1691" s="416">
        <v>223</v>
      </c>
      <c r="EH1691" s="416">
        <v>88</v>
      </c>
      <c r="EI1691" s="416">
        <v>60</v>
      </c>
      <c r="EJ1691" s="416">
        <v>13</v>
      </c>
      <c r="EK1691" s="416">
        <v>1607</v>
      </c>
      <c r="EL1691" s="416">
        <v>10</v>
      </c>
      <c r="EM1691" s="416">
        <v>0</v>
      </c>
      <c r="EN1691" s="416">
        <v>0</v>
      </c>
      <c r="EO1691" s="416">
        <v>0</v>
      </c>
      <c r="EP1691" s="416">
        <v>0</v>
      </c>
      <c r="EQ1691" s="416">
        <v>0</v>
      </c>
      <c r="ER1691" s="416">
        <v>0</v>
      </c>
      <c r="ES1691" s="416">
        <v>0</v>
      </c>
      <c r="ET1691" s="416">
        <v>0</v>
      </c>
      <c r="EU1691" s="416">
        <v>0</v>
      </c>
      <c r="EV1691" s="416">
        <v>50</v>
      </c>
      <c r="EW1691" s="416">
        <v>0</v>
      </c>
      <c r="EX1691" s="416">
        <v>0</v>
      </c>
      <c r="EY1691" s="416">
        <v>0</v>
      </c>
      <c r="EZ1691" s="416">
        <v>0</v>
      </c>
      <c r="FA1691" s="416">
        <v>0</v>
      </c>
      <c r="FB1691" s="416">
        <v>0</v>
      </c>
      <c r="FC1691" s="416">
        <v>0</v>
      </c>
      <c r="FD1691" s="416">
        <v>0</v>
      </c>
      <c r="FE1691" s="416">
        <v>0</v>
      </c>
      <c r="FF1691" s="416">
        <v>100</v>
      </c>
      <c r="FG1691" s="416">
        <v>0</v>
      </c>
      <c r="FH1691" s="416">
        <v>0</v>
      </c>
      <c r="FI1691" s="416">
        <v>0</v>
      </c>
      <c r="FJ1691" s="416">
        <v>0</v>
      </c>
      <c r="FK1691" s="416">
        <v>0</v>
      </c>
      <c r="FL1691" s="416">
        <v>0</v>
      </c>
      <c r="FM1691" s="416">
        <v>0</v>
      </c>
      <c r="FN1691" s="416">
        <v>0</v>
      </c>
      <c r="FO1691" s="416">
        <v>0</v>
      </c>
      <c r="FP1691" s="416">
        <v>0</v>
      </c>
      <c r="FQ1691" s="416">
        <v>0</v>
      </c>
      <c r="FR1691" s="416">
        <v>0</v>
      </c>
      <c r="FS1691" s="416">
        <v>0</v>
      </c>
      <c r="FT1691" s="416">
        <v>0</v>
      </c>
      <c r="FU1691" s="416">
        <v>0</v>
      </c>
      <c r="FV1691" s="416">
        <v>0</v>
      </c>
      <c r="FW1691" s="416">
        <v>0</v>
      </c>
      <c r="FX1691" s="416">
        <v>0</v>
      </c>
      <c r="FY1691" s="416">
        <v>0</v>
      </c>
      <c r="FZ1691" s="416">
        <v>229</v>
      </c>
      <c r="GA1691" s="416">
        <v>306</v>
      </c>
      <c r="GB1691" s="416">
        <v>377</v>
      </c>
      <c r="GC1691" s="416">
        <v>311</v>
      </c>
      <c r="GD1691" s="416">
        <v>223</v>
      </c>
      <c r="GE1691" s="416">
        <v>88</v>
      </c>
      <c r="GF1691" s="416">
        <v>60</v>
      </c>
      <c r="GG1691" s="416">
        <v>13</v>
      </c>
      <c r="GH1691" s="416">
        <v>1607</v>
      </c>
    </row>
    <row r="1692" spans="1:190" x14ac:dyDescent="0.2">
      <c r="A1692" s="150" t="s">
        <v>772</v>
      </c>
      <c r="B1692" s="151" t="s">
        <v>276</v>
      </c>
      <c r="C1692" s="152" t="s">
        <v>285</v>
      </c>
      <c r="D1692" s="404" t="s">
        <v>771</v>
      </c>
      <c r="E1692" s="416">
        <v>0</v>
      </c>
      <c r="F1692" s="416">
        <v>124</v>
      </c>
      <c r="G1692" s="416">
        <v>84</v>
      </c>
      <c r="H1692" s="416">
        <v>66</v>
      </c>
      <c r="I1692" s="416">
        <v>59</v>
      </c>
      <c r="J1692" s="416">
        <v>31</v>
      </c>
      <c r="K1692" s="416">
        <v>12</v>
      </c>
      <c r="L1692" s="416">
        <v>4</v>
      </c>
      <c r="M1692" s="416">
        <v>1</v>
      </c>
      <c r="N1692" s="416">
        <v>381</v>
      </c>
      <c r="O1692" s="416">
        <v>10</v>
      </c>
      <c r="P1692" s="416">
        <v>0</v>
      </c>
      <c r="Q1692" s="416">
        <v>0</v>
      </c>
      <c r="R1692" s="416">
        <v>0</v>
      </c>
      <c r="S1692" s="416">
        <v>0</v>
      </c>
      <c r="T1692" s="416">
        <v>0</v>
      </c>
      <c r="U1692" s="416">
        <v>0</v>
      </c>
      <c r="V1692" s="416">
        <v>0</v>
      </c>
      <c r="W1692" s="416">
        <v>0</v>
      </c>
      <c r="X1692" s="416">
        <v>0</v>
      </c>
      <c r="Y1692" s="416">
        <v>25</v>
      </c>
      <c r="Z1692" s="416">
        <v>0</v>
      </c>
      <c r="AA1692" s="416">
        <v>0</v>
      </c>
      <c r="AB1692" s="416">
        <v>0</v>
      </c>
      <c r="AC1692" s="416">
        <v>0</v>
      </c>
      <c r="AD1692" s="416">
        <v>0</v>
      </c>
      <c r="AE1692" s="416">
        <v>0</v>
      </c>
      <c r="AF1692" s="416">
        <v>0</v>
      </c>
      <c r="AG1692" s="416">
        <v>0</v>
      </c>
      <c r="AH1692" s="416">
        <v>0</v>
      </c>
      <c r="AI1692" s="416">
        <v>50</v>
      </c>
      <c r="AJ1692" s="416">
        <v>0</v>
      </c>
      <c r="AK1692" s="416">
        <v>0</v>
      </c>
      <c r="AL1692" s="416">
        <v>0</v>
      </c>
      <c r="AM1692" s="416">
        <v>0</v>
      </c>
      <c r="AN1692" s="416">
        <v>0</v>
      </c>
      <c r="AO1692" s="416">
        <v>0</v>
      </c>
      <c r="AP1692" s="416">
        <v>0</v>
      </c>
      <c r="AQ1692" s="416">
        <v>0</v>
      </c>
      <c r="AR1692" s="416">
        <v>0</v>
      </c>
      <c r="AS1692" s="416">
        <v>100</v>
      </c>
      <c r="AT1692" s="416">
        <v>136</v>
      </c>
      <c r="AU1692" s="416">
        <v>67</v>
      </c>
      <c r="AV1692" s="416">
        <v>56</v>
      </c>
      <c r="AW1692" s="416">
        <v>37</v>
      </c>
      <c r="AX1692" s="416">
        <v>15</v>
      </c>
      <c r="AY1692" s="416">
        <v>4</v>
      </c>
      <c r="AZ1692" s="416">
        <v>0</v>
      </c>
      <c r="BA1692" s="416">
        <v>0</v>
      </c>
      <c r="BB1692" s="416">
        <v>315</v>
      </c>
      <c r="BC1692" s="416">
        <v>0</v>
      </c>
      <c r="BD1692" s="416">
        <v>0</v>
      </c>
      <c r="BE1692" s="416">
        <v>0</v>
      </c>
      <c r="BF1692" s="416">
        <v>0</v>
      </c>
      <c r="BG1692" s="416">
        <v>0</v>
      </c>
      <c r="BH1692" s="416">
        <v>0</v>
      </c>
      <c r="BI1692" s="416">
        <v>0</v>
      </c>
      <c r="BJ1692" s="416">
        <v>0</v>
      </c>
      <c r="BK1692" s="416">
        <v>0</v>
      </c>
      <c r="BL1692" s="416">
        <v>0</v>
      </c>
      <c r="BM1692" s="416">
        <v>136</v>
      </c>
      <c r="BN1692" s="416">
        <v>67</v>
      </c>
      <c r="BO1692" s="416">
        <v>56</v>
      </c>
      <c r="BP1692" s="416">
        <v>37</v>
      </c>
      <c r="BQ1692" s="416">
        <v>15</v>
      </c>
      <c r="BR1692" s="416">
        <v>4</v>
      </c>
      <c r="BS1692" s="416">
        <v>0</v>
      </c>
      <c r="BT1692" s="416">
        <v>0</v>
      </c>
      <c r="BU1692" s="416">
        <v>315</v>
      </c>
      <c r="BV1692" s="416">
        <v>260</v>
      </c>
      <c r="BW1692" s="416">
        <v>151</v>
      </c>
      <c r="BX1692" s="416">
        <v>122</v>
      </c>
      <c r="BY1692" s="416">
        <v>96</v>
      </c>
      <c r="BZ1692" s="416">
        <v>46</v>
      </c>
      <c r="CA1692" s="416">
        <v>16</v>
      </c>
      <c r="CB1692" s="416">
        <v>4</v>
      </c>
      <c r="CC1692" s="416">
        <v>1</v>
      </c>
      <c r="CD1692" s="416">
        <v>696</v>
      </c>
      <c r="CE1692" s="416">
        <v>10</v>
      </c>
      <c r="CF1692" s="416">
        <v>0</v>
      </c>
      <c r="CG1692" s="416">
        <v>0</v>
      </c>
      <c r="CH1692" s="416">
        <v>0</v>
      </c>
      <c r="CI1692" s="416">
        <v>0</v>
      </c>
      <c r="CJ1692" s="416">
        <v>0</v>
      </c>
      <c r="CK1692" s="416">
        <v>0</v>
      </c>
      <c r="CL1692" s="416">
        <v>0</v>
      </c>
      <c r="CM1692" s="416">
        <v>0</v>
      </c>
      <c r="CN1692" s="416">
        <v>0</v>
      </c>
      <c r="CO1692" s="416">
        <v>25</v>
      </c>
      <c r="CP1692" s="416">
        <v>0</v>
      </c>
      <c r="CQ1692" s="416">
        <v>0</v>
      </c>
      <c r="CR1692" s="416">
        <v>0</v>
      </c>
      <c r="CS1692" s="416">
        <v>0</v>
      </c>
      <c r="CT1692" s="416">
        <v>0</v>
      </c>
      <c r="CU1692" s="416">
        <v>0</v>
      </c>
      <c r="CV1692" s="416">
        <v>0</v>
      </c>
      <c r="CW1692" s="416">
        <v>0</v>
      </c>
      <c r="CX1692" s="416">
        <v>0</v>
      </c>
      <c r="CY1692" s="416">
        <v>50</v>
      </c>
      <c r="CZ1692" s="416">
        <v>36</v>
      </c>
      <c r="DA1692" s="416">
        <v>21</v>
      </c>
      <c r="DB1692" s="416">
        <v>17</v>
      </c>
      <c r="DC1692" s="416">
        <v>12</v>
      </c>
      <c r="DD1692" s="416">
        <v>9</v>
      </c>
      <c r="DE1692" s="416">
        <v>2</v>
      </c>
      <c r="DF1692" s="416">
        <v>1</v>
      </c>
      <c r="DG1692" s="416">
        <v>1</v>
      </c>
      <c r="DH1692" s="416">
        <v>99</v>
      </c>
      <c r="DI1692" s="416">
        <v>0</v>
      </c>
      <c r="DJ1692" s="416">
        <v>0</v>
      </c>
      <c r="DK1692" s="416">
        <v>0</v>
      </c>
      <c r="DL1692" s="416">
        <v>0</v>
      </c>
      <c r="DM1692" s="416">
        <v>0</v>
      </c>
      <c r="DN1692" s="416">
        <v>0</v>
      </c>
      <c r="DO1692" s="416">
        <v>0</v>
      </c>
      <c r="DP1692" s="416">
        <v>0</v>
      </c>
      <c r="DQ1692" s="416">
        <v>0</v>
      </c>
      <c r="DR1692" s="416">
        <v>0</v>
      </c>
      <c r="DS1692" s="416">
        <v>36</v>
      </c>
      <c r="DT1692" s="416">
        <v>21</v>
      </c>
      <c r="DU1692" s="416">
        <v>17</v>
      </c>
      <c r="DV1692" s="416">
        <v>12</v>
      </c>
      <c r="DW1692" s="416">
        <v>9</v>
      </c>
      <c r="DX1692" s="416">
        <v>2</v>
      </c>
      <c r="DY1692" s="416">
        <v>1</v>
      </c>
      <c r="DZ1692" s="416">
        <v>1</v>
      </c>
      <c r="EA1692" s="416">
        <v>99</v>
      </c>
      <c r="EB1692" s="416">
        <v>0</v>
      </c>
      <c r="EC1692" s="416">
        <v>285</v>
      </c>
      <c r="ED1692" s="416">
        <v>209</v>
      </c>
      <c r="EE1692" s="416">
        <v>163</v>
      </c>
      <c r="EF1692" s="416">
        <v>151</v>
      </c>
      <c r="EG1692" s="416">
        <v>81</v>
      </c>
      <c r="EH1692" s="416">
        <v>27</v>
      </c>
      <c r="EI1692" s="416">
        <v>18</v>
      </c>
      <c r="EJ1692" s="416">
        <v>2</v>
      </c>
      <c r="EK1692" s="416">
        <v>936</v>
      </c>
      <c r="EL1692" s="416">
        <v>10</v>
      </c>
      <c r="EM1692" s="416">
        <v>0</v>
      </c>
      <c r="EN1692" s="416">
        <v>0</v>
      </c>
      <c r="EO1692" s="416">
        <v>0</v>
      </c>
      <c r="EP1692" s="416">
        <v>0</v>
      </c>
      <c r="EQ1692" s="416">
        <v>0</v>
      </c>
      <c r="ER1692" s="416">
        <v>0</v>
      </c>
      <c r="ES1692" s="416">
        <v>0</v>
      </c>
      <c r="ET1692" s="416">
        <v>0</v>
      </c>
      <c r="EU1692" s="416">
        <v>0</v>
      </c>
      <c r="EV1692" s="416">
        <v>50</v>
      </c>
      <c r="EW1692" s="416">
        <v>5</v>
      </c>
      <c r="EX1692" s="416">
        <v>4</v>
      </c>
      <c r="EY1692" s="416">
        <v>1</v>
      </c>
      <c r="EZ1692" s="416">
        <v>2</v>
      </c>
      <c r="FA1692" s="416">
        <v>0</v>
      </c>
      <c r="FB1692" s="416">
        <v>0</v>
      </c>
      <c r="FC1692" s="416">
        <v>0</v>
      </c>
      <c r="FD1692" s="416">
        <v>0</v>
      </c>
      <c r="FE1692" s="416">
        <v>12</v>
      </c>
      <c r="FF1692" s="416">
        <v>100</v>
      </c>
      <c r="FG1692" s="416">
        <v>0</v>
      </c>
      <c r="FH1692" s="416">
        <v>0</v>
      </c>
      <c r="FI1692" s="416">
        <v>0</v>
      </c>
      <c r="FJ1692" s="416">
        <v>0</v>
      </c>
      <c r="FK1692" s="416">
        <v>0</v>
      </c>
      <c r="FL1692" s="416">
        <v>0</v>
      </c>
      <c r="FM1692" s="416">
        <v>0</v>
      </c>
      <c r="FN1692" s="416">
        <v>0</v>
      </c>
      <c r="FO1692" s="416">
        <v>0</v>
      </c>
      <c r="FP1692" s="416">
        <v>0</v>
      </c>
      <c r="FQ1692" s="416">
        <v>0</v>
      </c>
      <c r="FR1692" s="416">
        <v>0</v>
      </c>
      <c r="FS1692" s="416">
        <v>0</v>
      </c>
      <c r="FT1692" s="416">
        <v>0</v>
      </c>
      <c r="FU1692" s="416">
        <v>0</v>
      </c>
      <c r="FV1692" s="416">
        <v>0</v>
      </c>
      <c r="FW1692" s="416">
        <v>0</v>
      </c>
      <c r="FX1692" s="416">
        <v>0</v>
      </c>
      <c r="FY1692" s="416">
        <v>0</v>
      </c>
      <c r="FZ1692" s="416">
        <v>290</v>
      </c>
      <c r="GA1692" s="416">
        <v>213</v>
      </c>
      <c r="GB1692" s="416">
        <v>164</v>
      </c>
      <c r="GC1692" s="416">
        <v>153</v>
      </c>
      <c r="GD1692" s="416">
        <v>81</v>
      </c>
      <c r="GE1692" s="416">
        <v>27</v>
      </c>
      <c r="GF1692" s="416">
        <v>18</v>
      </c>
      <c r="GG1692" s="416">
        <v>2</v>
      </c>
      <c r="GH1692" s="416">
        <v>948</v>
      </c>
    </row>
    <row r="1693" spans="1:190" x14ac:dyDescent="0.2">
      <c r="A1693" s="150" t="s">
        <v>774</v>
      </c>
      <c r="B1693" s="151" t="s">
        <v>292</v>
      </c>
      <c r="C1693" s="152" t="s">
        <v>128</v>
      </c>
      <c r="D1693" s="404" t="s">
        <v>773</v>
      </c>
      <c r="E1693" s="416">
        <v>0</v>
      </c>
      <c r="F1693" s="416">
        <v>22</v>
      </c>
      <c r="G1693" s="416">
        <v>255</v>
      </c>
      <c r="H1693" s="416">
        <v>301</v>
      </c>
      <c r="I1693" s="416">
        <v>218</v>
      </c>
      <c r="J1693" s="416">
        <v>210</v>
      </c>
      <c r="K1693" s="416">
        <v>88</v>
      </c>
      <c r="L1693" s="416">
        <v>32</v>
      </c>
      <c r="M1693" s="416">
        <v>20</v>
      </c>
      <c r="N1693" s="416">
        <v>1146</v>
      </c>
      <c r="O1693" s="416">
        <v>10</v>
      </c>
      <c r="P1693" s="416">
        <v>0</v>
      </c>
      <c r="Q1693" s="416">
        <v>0</v>
      </c>
      <c r="R1693" s="416">
        <v>0</v>
      </c>
      <c r="S1693" s="416">
        <v>0</v>
      </c>
      <c r="T1693" s="416">
        <v>0</v>
      </c>
      <c r="U1693" s="416">
        <v>0</v>
      </c>
      <c r="V1693" s="416">
        <v>0</v>
      </c>
      <c r="W1693" s="416">
        <v>0</v>
      </c>
      <c r="X1693" s="416">
        <v>0</v>
      </c>
      <c r="Y1693" s="416">
        <v>25</v>
      </c>
      <c r="Z1693" s="416">
        <v>0</v>
      </c>
      <c r="AA1693" s="416">
        <v>0</v>
      </c>
      <c r="AB1693" s="416">
        <v>0</v>
      </c>
      <c r="AC1693" s="416">
        <v>0</v>
      </c>
      <c r="AD1693" s="416">
        <v>0</v>
      </c>
      <c r="AE1693" s="416">
        <v>0</v>
      </c>
      <c r="AF1693" s="416">
        <v>0</v>
      </c>
      <c r="AG1693" s="416">
        <v>0</v>
      </c>
      <c r="AH1693" s="416">
        <v>0</v>
      </c>
      <c r="AI1693" s="416">
        <v>50</v>
      </c>
      <c r="AJ1693" s="416">
        <v>0</v>
      </c>
      <c r="AK1693" s="416">
        <v>0</v>
      </c>
      <c r="AL1693" s="416">
        <v>0</v>
      </c>
      <c r="AM1693" s="416">
        <v>0</v>
      </c>
      <c r="AN1693" s="416">
        <v>0</v>
      </c>
      <c r="AO1693" s="416">
        <v>0</v>
      </c>
      <c r="AP1693" s="416">
        <v>0</v>
      </c>
      <c r="AQ1693" s="416">
        <v>0</v>
      </c>
      <c r="AR1693" s="416">
        <v>0</v>
      </c>
      <c r="AS1693" s="416">
        <v>100</v>
      </c>
      <c r="AT1693" s="416">
        <v>1</v>
      </c>
      <c r="AU1693" s="416">
        <v>19</v>
      </c>
      <c r="AV1693" s="416">
        <v>21</v>
      </c>
      <c r="AW1693" s="416">
        <v>12</v>
      </c>
      <c r="AX1693" s="416">
        <v>17</v>
      </c>
      <c r="AY1693" s="416">
        <v>12</v>
      </c>
      <c r="AZ1693" s="416">
        <v>1</v>
      </c>
      <c r="BA1693" s="416">
        <v>0</v>
      </c>
      <c r="BB1693" s="416">
        <v>83</v>
      </c>
      <c r="BC1693" s="416">
        <v>0</v>
      </c>
      <c r="BD1693" s="416">
        <v>0</v>
      </c>
      <c r="BE1693" s="416">
        <v>0</v>
      </c>
      <c r="BF1693" s="416">
        <v>0</v>
      </c>
      <c r="BG1693" s="416">
        <v>0</v>
      </c>
      <c r="BH1693" s="416">
        <v>0</v>
      </c>
      <c r="BI1693" s="416">
        <v>0</v>
      </c>
      <c r="BJ1693" s="416">
        <v>0</v>
      </c>
      <c r="BK1693" s="416">
        <v>0</v>
      </c>
      <c r="BL1693" s="416">
        <v>0</v>
      </c>
      <c r="BM1693" s="416">
        <v>1</v>
      </c>
      <c r="BN1693" s="416">
        <v>19</v>
      </c>
      <c r="BO1693" s="416">
        <v>21</v>
      </c>
      <c r="BP1693" s="416">
        <v>12</v>
      </c>
      <c r="BQ1693" s="416">
        <v>17</v>
      </c>
      <c r="BR1693" s="416">
        <v>12</v>
      </c>
      <c r="BS1693" s="416">
        <v>1</v>
      </c>
      <c r="BT1693" s="416">
        <v>0</v>
      </c>
      <c r="BU1693" s="416">
        <v>83</v>
      </c>
      <c r="BV1693" s="416">
        <v>23</v>
      </c>
      <c r="BW1693" s="416">
        <v>274</v>
      </c>
      <c r="BX1693" s="416">
        <v>322</v>
      </c>
      <c r="BY1693" s="416">
        <v>230</v>
      </c>
      <c r="BZ1693" s="416">
        <v>227</v>
      </c>
      <c r="CA1693" s="416">
        <v>100</v>
      </c>
      <c r="CB1693" s="416">
        <v>33</v>
      </c>
      <c r="CC1693" s="416">
        <v>20</v>
      </c>
      <c r="CD1693" s="416">
        <v>1229</v>
      </c>
      <c r="CE1693" s="416">
        <v>10</v>
      </c>
      <c r="CF1693" s="416">
        <v>0</v>
      </c>
      <c r="CG1693" s="416">
        <v>0</v>
      </c>
      <c r="CH1693" s="416">
        <v>0</v>
      </c>
      <c r="CI1693" s="416">
        <v>0</v>
      </c>
      <c r="CJ1693" s="416">
        <v>0</v>
      </c>
      <c r="CK1693" s="416">
        <v>0</v>
      </c>
      <c r="CL1693" s="416">
        <v>0</v>
      </c>
      <c r="CM1693" s="416">
        <v>0</v>
      </c>
      <c r="CN1693" s="416">
        <v>0</v>
      </c>
      <c r="CO1693" s="416">
        <v>25</v>
      </c>
      <c r="CP1693" s="416">
        <v>0</v>
      </c>
      <c r="CQ1693" s="416">
        <v>0</v>
      </c>
      <c r="CR1693" s="416">
        <v>0</v>
      </c>
      <c r="CS1693" s="416">
        <v>0</v>
      </c>
      <c r="CT1693" s="416">
        <v>0</v>
      </c>
      <c r="CU1693" s="416">
        <v>0</v>
      </c>
      <c r="CV1693" s="416">
        <v>0</v>
      </c>
      <c r="CW1693" s="416">
        <v>0</v>
      </c>
      <c r="CX1693" s="416">
        <v>0</v>
      </c>
      <c r="CY1693" s="416">
        <v>50</v>
      </c>
      <c r="CZ1693" s="416">
        <v>6</v>
      </c>
      <c r="DA1693" s="416">
        <v>49</v>
      </c>
      <c r="DB1693" s="416">
        <v>42</v>
      </c>
      <c r="DC1693" s="416">
        <v>18</v>
      </c>
      <c r="DD1693" s="416">
        <v>10</v>
      </c>
      <c r="DE1693" s="416">
        <v>5</v>
      </c>
      <c r="DF1693" s="416">
        <v>6</v>
      </c>
      <c r="DG1693" s="416">
        <v>1</v>
      </c>
      <c r="DH1693" s="416">
        <v>137</v>
      </c>
      <c r="DI1693" s="416">
        <v>0</v>
      </c>
      <c r="DJ1693" s="416">
        <v>0</v>
      </c>
      <c r="DK1693" s="416">
        <v>0</v>
      </c>
      <c r="DL1693" s="416">
        <v>0</v>
      </c>
      <c r="DM1693" s="416">
        <v>0</v>
      </c>
      <c r="DN1693" s="416">
        <v>0</v>
      </c>
      <c r="DO1693" s="416">
        <v>0</v>
      </c>
      <c r="DP1693" s="416">
        <v>0</v>
      </c>
      <c r="DQ1693" s="416">
        <v>0</v>
      </c>
      <c r="DR1693" s="416">
        <v>0</v>
      </c>
      <c r="DS1693" s="416">
        <v>6</v>
      </c>
      <c r="DT1693" s="416">
        <v>49</v>
      </c>
      <c r="DU1693" s="416">
        <v>42</v>
      </c>
      <c r="DV1693" s="416">
        <v>18</v>
      </c>
      <c r="DW1693" s="416">
        <v>10</v>
      </c>
      <c r="DX1693" s="416">
        <v>5</v>
      </c>
      <c r="DY1693" s="416">
        <v>6</v>
      </c>
      <c r="DZ1693" s="416">
        <v>1</v>
      </c>
      <c r="EA1693" s="416">
        <v>137</v>
      </c>
      <c r="EB1693" s="416">
        <v>0</v>
      </c>
      <c r="EC1693" s="416">
        <v>111</v>
      </c>
      <c r="ED1693" s="416">
        <v>522</v>
      </c>
      <c r="EE1693" s="416">
        <v>1219</v>
      </c>
      <c r="EF1693" s="416">
        <v>1099</v>
      </c>
      <c r="EG1693" s="416">
        <v>958</v>
      </c>
      <c r="EH1693" s="416">
        <v>629</v>
      </c>
      <c r="EI1693" s="416">
        <v>349</v>
      </c>
      <c r="EJ1693" s="416">
        <v>59</v>
      </c>
      <c r="EK1693" s="416">
        <v>4946</v>
      </c>
      <c r="EL1693" s="416">
        <v>10</v>
      </c>
      <c r="EM1693" s="416">
        <v>0</v>
      </c>
      <c r="EN1693" s="416">
        <v>0</v>
      </c>
      <c r="EO1693" s="416">
        <v>0</v>
      </c>
      <c r="EP1693" s="416">
        <v>0</v>
      </c>
      <c r="EQ1693" s="416">
        <v>0</v>
      </c>
      <c r="ER1693" s="416">
        <v>0</v>
      </c>
      <c r="ES1693" s="416">
        <v>0</v>
      </c>
      <c r="ET1693" s="416">
        <v>0</v>
      </c>
      <c r="EU1693" s="416">
        <v>0</v>
      </c>
      <c r="EV1693" s="416">
        <v>50</v>
      </c>
      <c r="EW1693" s="416">
        <v>0</v>
      </c>
      <c r="EX1693" s="416">
        <v>0</v>
      </c>
      <c r="EY1693" s="416">
        <v>5</v>
      </c>
      <c r="EZ1693" s="416">
        <v>3</v>
      </c>
      <c r="FA1693" s="416">
        <v>2</v>
      </c>
      <c r="FB1693" s="416">
        <v>1</v>
      </c>
      <c r="FC1693" s="416">
        <v>0</v>
      </c>
      <c r="FD1693" s="416">
        <v>0</v>
      </c>
      <c r="FE1693" s="416">
        <v>11</v>
      </c>
      <c r="FF1693" s="416">
        <v>100</v>
      </c>
      <c r="FG1693" s="416">
        <v>0</v>
      </c>
      <c r="FH1693" s="416">
        <v>0</v>
      </c>
      <c r="FI1693" s="416">
        <v>0</v>
      </c>
      <c r="FJ1693" s="416">
        <v>0</v>
      </c>
      <c r="FK1693" s="416">
        <v>0</v>
      </c>
      <c r="FL1693" s="416">
        <v>0</v>
      </c>
      <c r="FM1693" s="416">
        <v>0</v>
      </c>
      <c r="FN1693" s="416">
        <v>0</v>
      </c>
      <c r="FO1693" s="416">
        <v>0</v>
      </c>
      <c r="FP1693" s="416">
        <v>0</v>
      </c>
      <c r="FQ1693" s="416">
        <v>0</v>
      </c>
      <c r="FR1693" s="416">
        <v>0</v>
      </c>
      <c r="FS1693" s="416">
        <v>0</v>
      </c>
      <c r="FT1693" s="416">
        <v>0</v>
      </c>
      <c r="FU1693" s="416">
        <v>0</v>
      </c>
      <c r="FV1693" s="416">
        <v>0</v>
      </c>
      <c r="FW1693" s="416">
        <v>0</v>
      </c>
      <c r="FX1693" s="416">
        <v>0</v>
      </c>
      <c r="FY1693" s="416">
        <v>0</v>
      </c>
      <c r="FZ1693" s="416">
        <v>111</v>
      </c>
      <c r="GA1693" s="416">
        <v>522</v>
      </c>
      <c r="GB1693" s="416">
        <v>1224</v>
      </c>
      <c r="GC1693" s="416">
        <v>1102</v>
      </c>
      <c r="GD1693" s="416">
        <v>960</v>
      </c>
      <c r="GE1693" s="416">
        <v>630</v>
      </c>
      <c r="GF1693" s="416">
        <v>349</v>
      </c>
      <c r="GG1693" s="416">
        <v>59</v>
      </c>
      <c r="GH1693" s="416">
        <v>4957</v>
      </c>
    </row>
    <row r="1694" spans="1:190" x14ac:dyDescent="0.2">
      <c r="A1694" s="150" t="s">
        <v>776</v>
      </c>
      <c r="B1694" s="151" t="s">
        <v>282</v>
      </c>
      <c r="C1694" s="152" t="s">
        <v>278</v>
      </c>
      <c r="D1694" s="404" t="s">
        <v>775</v>
      </c>
      <c r="E1694" s="416">
        <v>0</v>
      </c>
      <c r="F1694" s="416">
        <v>195</v>
      </c>
      <c r="G1694" s="416">
        <v>244</v>
      </c>
      <c r="H1694" s="416">
        <v>249</v>
      </c>
      <c r="I1694" s="416">
        <v>165</v>
      </c>
      <c r="J1694" s="416">
        <v>70</v>
      </c>
      <c r="K1694" s="416">
        <v>35</v>
      </c>
      <c r="L1694" s="416">
        <v>44</v>
      </c>
      <c r="M1694" s="416">
        <v>17</v>
      </c>
      <c r="N1694" s="416">
        <v>1019</v>
      </c>
      <c r="O1694" s="416">
        <v>10</v>
      </c>
      <c r="P1694" s="416">
        <v>0</v>
      </c>
      <c r="Q1694" s="416">
        <v>0</v>
      </c>
      <c r="R1694" s="416">
        <v>0</v>
      </c>
      <c r="S1694" s="416">
        <v>0</v>
      </c>
      <c r="T1694" s="416">
        <v>0</v>
      </c>
      <c r="U1694" s="416">
        <v>0</v>
      </c>
      <c r="V1694" s="416">
        <v>0</v>
      </c>
      <c r="W1694" s="416">
        <v>0</v>
      </c>
      <c r="X1694" s="416">
        <v>0</v>
      </c>
      <c r="Y1694" s="416">
        <v>25</v>
      </c>
      <c r="Z1694" s="416">
        <v>0</v>
      </c>
      <c r="AA1694" s="416">
        <v>0</v>
      </c>
      <c r="AB1694" s="416">
        <v>0</v>
      </c>
      <c r="AC1694" s="416">
        <v>0</v>
      </c>
      <c r="AD1694" s="416">
        <v>0</v>
      </c>
      <c r="AE1694" s="416">
        <v>0</v>
      </c>
      <c r="AF1694" s="416">
        <v>0</v>
      </c>
      <c r="AG1694" s="416">
        <v>0</v>
      </c>
      <c r="AH1694" s="416">
        <v>0</v>
      </c>
      <c r="AI1694" s="416">
        <v>50</v>
      </c>
      <c r="AJ1694" s="416">
        <v>0</v>
      </c>
      <c r="AK1694" s="416">
        <v>0</v>
      </c>
      <c r="AL1694" s="416">
        <v>0</v>
      </c>
      <c r="AM1694" s="416">
        <v>0</v>
      </c>
      <c r="AN1694" s="416">
        <v>0</v>
      </c>
      <c r="AO1694" s="416">
        <v>0</v>
      </c>
      <c r="AP1694" s="416">
        <v>0</v>
      </c>
      <c r="AQ1694" s="416">
        <v>0</v>
      </c>
      <c r="AR1694" s="416">
        <v>0</v>
      </c>
      <c r="AS1694" s="416">
        <v>100</v>
      </c>
      <c r="AT1694" s="416">
        <v>45</v>
      </c>
      <c r="AU1694" s="416">
        <v>57</v>
      </c>
      <c r="AV1694" s="416">
        <v>65</v>
      </c>
      <c r="AW1694" s="416">
        <v>42</v>
      </c>
      <c r="AX1694" s="416">
        <v>15</v>
      </c>
      <c r="AY1694" s="416">
        <v>15</v>
      </c>
      <c r="AZ1694" s="416">
        <v>11</v>
      </c>
      <c r="BA1694" s="416">
        <v>8</v>
      </c>
      <c r="BB1694" s="416">
        <v>258</v>
      </c>
      <c r="BC1694" s="416">
        <v>0</v>
      </c>
      <c r="BD1694" s="416">
        <v>0</v>
      </c>
      <c r="BE1694" s="416">
        <v>0</v>
      </c>
      <c r="BF1694" s="416">
        <v>0</v>
      </c>
      <c r="BG1694" s="416">
        <v>0</v>
      </c>
      <c r="BH1694" s="416">
        <v>0</v>
      </c>
      <c r="BI1694" s="416">
        <v>0</v>
      </c>
      <c r="BJ1694" s="416">
        <v>0</v>
      </c>
      <c r="BK1694" s="416">
        <v>0</v>
      </c>
      <c r="BL1694" s="416">
        <v>0</v>
      </c>
      <c r="BM1694" s="416">
        <v>45</v>
      </c>
      <c r="BN1694" s="416">
        <v>57</v>
      </c>
      <c r="BO1694" s="416">
        <v>65</v>
      </c>
      <c r="BP1694" s="416">
        <v>42</v>
      </c>
      <c r="BQ1694" s="416">
        <v>15</v>
      </c>
      <c r="BR1694" s="416">
        <v>15</v>
      </c>
      <c r="BS1694" s="416">
        <v>11</v>
      </c>
      <c r="BT1694" s="416">
        <v>8</v>
      </c>
      <c r="BU1694" s="416">
        <v>258</v>
      </c>
      <c r="BV1694" s="416">
        <v>240</v>
      </c>
      <c r="BW1694" s="416">
        <v>301</v>
      </c>
      <c r="BX1694" s="416">
        <v>314</v>
      </c>
      <c r="BY1694" s="416">
        <v>207</v>
      </c>
      <c r="BZ1694" s="416">
        <v>85</v>
      </c>
      <c r="CA1694" s="416">
        <v>50</v>
      </c>
      <c r="CB1694" s="416">
        <v>55</v>
      </c>
      <c r="CC1694" s="416">
        <v>25</v>
      </c>
      <c r="CD1694" s="416">
        <v>1277</v>
      </c>
      <c r="CE1694" s="416">
        <v>10</v>
      </c>
      <c r="CF1694" s="416">
        <v>0</v>
      </c>
      <c r="CG1694" s="416">
        <v>0</v>
      </c>
      <c r="CH1694" s="416">
        <v>0</v>
      </c>
      <c r="CI1694" s="416">
        <v>0</v>
      </c>
      <c r="CJ1694" s="416">
        <v>0</v>
      </c>
      <c r="CK1694" s="416">
        <v>0</v>
      </c>
      <c r="CL1694" s="416">
        <v>0</v>
      </c>
      <c r="CM1694" s="416">
        <v>0</v>
      </c>
      <c r="CN1694" s="416">
        <v>0</v>
      </c>
      <c r="CO1694" s="416">
        <v>25</v>
      </c>
      <c r="CP1694" s="416">
        <v>0</v>
      </c>
      <c r="CQ1694" s="416">
        <v>0</v>
      </c>
      <c r="CR1694" s="416">
        <v>0</v>
      </c>
      <c r="CS1694" s="416">
        <v>0</v>
      </c>
      <c r="CT1694" s="416">
        <v>0</v>
      </c>
      <c r="CU1694" s="416">
        <v>0</v>
      </c>
      <c r="CV1694" s="416">
        <v>0</v>
      </c>
      <c r="CW1694" s="416">
        <v>0</v>
      </c>
      <c r="CX1694" s="416">
        <v>0</v>
      </c>
      <c r="CY1694" s="416">
        <v>50</v>
      </c>
      <c r="CZ1694" s="416">
        <v>52</v>
      </c>
      <c r="DA1694" s="416">
        <v>44</v>
      </c>
      <c r="DB1694" s="416">
        <v>50</v>
      </c>
      <c r="DC1694" s="416">
        <v>18</v>
      </c>
      <c r="DD1694" s="416">
        <v>14</v>
      </c>
      <c r="DE1694" s="416">
        <v>11</v>
      </c>
      <c r="DF1694" s="416">
        <v>6</v>
      </c>
      <c r="DG1694" s="416">
        <v>10</v>
      </c>
      <c r="DH1694" s="416">
        <v>205</v>
      </c>
      <c r="DI1694" s="416">
        <v>0</v>
      </c>
      <c r="DJ1694" s="416">
        <v>0</v>
      </c>
      <c r="DK1694" s="416">
        <v>0</v>
      </c>
      <c r="DL1694" s="416">
        <v>0</v>
      </c>
      <c r="DM1694" s="416">
        <v>0</v>
      </c>
      <c r="DN1694" s="416">
        <v>0</v>
      </c>
      <c r="DO1694" s="416">
        <v>0</v>
      </c>
      <c r="DP1694" s="416">
        <v>0</v>
      </c>
      <c r="DQ1694" s="416">
        <v>0</v>
      </c>
      <c r="DR1694" s="416">
        <v>0</v>
      </c>
      <c r="DS1694" s="416">
        <v>52</v>
      </c>
      <c r="DT1694" s="416">
        <v>44</v>
      </c>
      <c r="DU1694" s="416">
        <v>50</v>
      </c>
      <c r="DV1694" s="416">
        <v>18</v>
      </c>
      <c r="DW1694" s="416">
        <v>14</v>
      </c>
      <c r="DX1694" s="416">
        <v>11</v>
      </c>
      <c r="DY1694" s="416">
        <v>6</v>
      </c>
      <c r="DZ1694" s="416">
        <v>10</v>
      </c>
      <c r="EA1694" s="416">
        <v>205</v>
      </c>
      <c r="EB1694" s="416">
        <v>0</v>
      </c>
      <c r="EC1694" s="416">
        <v>119</v>
      </c>
      <c r="ED1694" s="416">
        <v>135</v>
      </c>
      <c r="EE1694" s="416">
        <v>128</v>
      </c>
      <c r="EF1694" s="416">
        <v>85</v>
      </c>
      <c r="EG1694" s="416">
        <v>38</v>
      </c>
      <c r="EH1694" s="416">
        <v>30</v>
      </c>
      <c r="EI1694" s="416">
        <v>31</v>
      </c>
      <c r="EJ1694" s="416">
        <v>7</v>
      </c>
      <c r="EK1694" s="416">
        <v>573</v>
      </c>
      <c r="EL1694" s="416">
        <v>10</v>
      </c>
      <c r="EM1694" s="416">
        <v>0</v>
      </c>
      <c r="EN1694" s="416">
        <v>0</v>
      </c>
      <c r="EO1694" s="416">
        <v>0</v>
      </c>
      <c r="EP1694" s="416">
        <v>0</v>
      </c>
      <c r="EQ1694" s="416">
        <v>0</v>
      </c>
      <c r="ER1694" s="416">
        <v>0</v>
      </c>
      <c r="ES1694" s="416">
        <v>0</v>
      </c>
      <c r="ET1694" s="416">
        <v>0</v>
      </c>
      <c r="EU1694" s="416">
        <v>0</v>
      </c>
      <c r="EV1694" s="416">
        <v>50</v>
      </c>
      <c r="EW1694" s="416">
        <v>1</v>
      </c>
      <c r="EX1694" s="416">
        <v>2</v>
      </c>
      <c r="EY1694" s="416">
        <v>0</v>
      </c>
      <c r="EZ1694" s="416">
        <v>0</v>
      </c>
      <c r="FA1694" s="416">
        <v>0</v>
      </c>
      <c r="FB1694" s="416">
        <v>0</v>
      </c>
      <c r="FC1694" s="416">
        <v>0</v>
      </c>
      <c r="FD1694" s="416">
        <v>0</v>
      </c>
      <c r="FE1694" s="416">
        <v>3</v>
      </c>
      <c r="FF1694" s="416">
        <v>100</v>
      </c>
      <c r="FG1694" s="416">
        <v>0</v>
      </c>
      <c r="FH1694" s="416">
        <v>0</v>
      </c>
      <c r="FI1694" s="416">
        <v>0</v>
      </c>
      <c r="FJ1694" s="416">
        <v>0</v>
      </c>
      <c r="FK1694" s="416">
        <v>0</v>
      </c>
      <c r="FL1694" s="416">
        <v>0</v>
      </c>
      <c r="FM1694" s="416">
        <v>0</v>
      </c>
      <c r="FN1694" s="416">
        <v>0</v>
      </c>
      <c r="FO1694" s="416">
        <v>0</v>
      </c>
      <c r="FP1694" s="416">
        <v>0</v>
      </c>
      <c r="FQ1694" s="416">
        <v>0</v>
      </c>
      <c r="FR1694" s="416">
        <v>0</v>
      </c>
      <c r="FS1694" s="416">
        <v>0</v>
      </c>
      <c r="FT1694" s="416">
        <v>0</v>
      </c>
      <c r="FU1694" s="416">
        <v>0</v>
      </c>
      <c r="FV1694" s="416">
        <v>0</v>
      </c>
      <c r="FW1694" s="416">
        <v>0</v>
      </c>
      <c r="FX1694" s="416">
        <v>0</v>
      </c>
      <c r="FY1694" s="416">
        <v>0</v>
      </c>
      <c r="FZ1694" s="416">
        <v>120</v>
      </c>
      <c r="GA1694" s="416">
        <v>137</v>
      </c>
      <c r="GB1694" s="416">
        <v>128</v>
      </c>
      <c r="GC1694" s="416">
        <v>85</v>
      </c>
      <c r="GD1694" s="416">
        <v>38</v>
      </c>
      <c r="GE1694" s="416">
        <v>30</v>
      </c>
      <c r="GF1694" s="416">
        <v>31</v>
      </c>
      <c r="GG1694" s="416">
        <v>7</v>
      </c>
      <c r="GH1694" s="416">
        <v>576</v>
      </c>
    </row>
    <row r="1695" spans="1:190" x14ac:dyDescent="0.2">
      <c r="A1695" s="150" t="s">
        <v>778</v>
      </c>
      <c r="B1695" s="151" t="s">
        <v>276</v>
      </c>
      <c r="C1695" s="152" t="s">
        <v>277</v>
      </c>
      <c r="D1695" s="404" t="s">
        <v>777</v>
      </c>
      <c r="E1695" s="416">
        <v>0</v>
      </c>
      <c r="F1695" s="416">
        <v>49</v>
      </c>
      <c r="G1695" s="416">
        <v>85</v>
      </c>
      <c r="H1695" s="416">
        <v>143</v>
      </c>
      <c r="I1695" s="416">
        <v>89</v>
      </c>
      <c r="J1695" s="416">
        <v>58</v>
      </c>
      <c r="K1695" s="416">
        <v>30</v>
      </c>
      <c r="L1695" s="416">
        <v>31</v>
      </c>
      <c r="M1695" s="416">
        <v>6</v>
      </c>
      <c r="N1695" s="416">
        <v>491</v>
      </c>
      <c r="O1695" s="416">
        <v>10</v>
      </c>
      <c r="P1695" s="416">
        <v>0</v>
      </c>
      <c r="Q1695" s="416">
        <v>0</v>
      </c>
      <c r="R1695" s="416">
        <v>0</v>
      </c>
      <c r="S1695" s="416">
        <v>0</v>
      </c>
      <c r="T1695" s="416">
        <v>0</v>
      </c>
      <c r="U1695" s="416">
        <v>0</v>
      </c>
      <c r="V1695" s="416">
        <v>0</v>
      </c>
      <c r="W1695" s="416">
        <v>0</v>
      </c>
      <c r="X1695" s="416">
        <v>0</v>
      </c>
      <c r="Y1695" s="416">
        <v>25</v>
      </c>
      <c r="Z1695" s="416">
        <v>7</v>
      </c>
      <c r="AA1695" s="416">
        <v>10</v>
      </c>
      <c r="AB1695" s="416">
        <v>30</v>
      </c>
      <c r="AC1695" s="416">
        <v>23</v>
      </c>
      <c r="AD1695" s="416">
        <v>9</v>
      </c>
      <c r="AE1695" s="416">
        <v>8</v>
      </c>
      <c r="AF1695" s="416">
        <v>12</v>
      </c>
      <c r="AG1695" s="416">
        <v>1</v>
      </c>
      <c r="AH1695" s="416">
        <v>100</v>
      </c>
      <c r="AI1695" s="416">
        <v>50</v>
      </c>
      <c r="AJ1695" s="416">
        <v>0</v>
      </c>
      <c r="AK1695" s="416">
        <v>0</v>
      </c>
      <c r="AL1695" s="416">
        <v>0</v>
      </c>
      <c r="AM1695" s="416">
        <v>0</v>
      </c>
      <c r="AN1695" s="416">
        <v>0</v>
      </c>
      <c r="AO1695" s="416">
        <v>0</v>
      </c>
      <c r="AP1695" s="416">
        <v>0</v>
      </c>
      <c r="AQ1695" s="416">
        <v>0</v>
      </c>
      <c r="AR1695" s="416">
        <v>0</v>
      </c>
      <c r="AS1695" s="416">
        <v>100</v>
      </c>
      <c r="AT1695" s="416">
        <v>11</v>
      </c>
      <c r="AU1695" s="416">
        <v>7</v>
      </c>
      <c r="AV1695" s="416">
        <v>18</v>
      </c>
      <c r="AW1695" s="416">
        <v>9</v>
      </c>
      <c r="AX1695" s="416">
        <v>8</v>
      </c>
      <c r="AY1695" s="416">
        <v>5</v>
      </c>
      <c r="AZ1695" s="416">
        <v>0</v>
      </c>
      <c r="BA1695" s="416">
        <v>0</v>
      </c>
      <c r="BB1695" s="416">
        <v>58</v>
      </c>
      <c r="BC1695" s="416">
        <v>0</v>
      </c>
      <c r="BD1695" s="416">
        <v>0</v>
      </c>
      <c r="BE1695" s="416">
        <v>0</v>
      </c>
      <c r="BF1695" s="416">
        <v>0</v>
      </c>
      <c r="BG1695" s="416">
        <v>0</v>
      </c>
      <c r="BH1695" s="416">
        <v>0</v>
      </c>
      <c r="BI1695" s="416">
        <v>0</v>
      </c>
      <c r="BJ1695" s="416">
        <v>0</v>
      </c>
      <c r="BK1695" s="416">
        <v>0</v>
      </c>
      <c r="BL1695" s="416">
        <v>0</v>
      </c>
      <c r="BM1695" s="416">
        <v>18</v>
      </c>
      <c r="BN1695" s="416">
        <v>17</v>
      </c>
      <c r="BO1695" s="416">
        <v>48</v>
      </c>
      <c r="BP1695" s="416">
        <v>32</v>
      </c>
      <c r="BQ1695" s="416">
        <v>17</v>
      </c>
      <c r="BR1695" s="416">
        <v>13</v>
      </c>
      <c r="BS1695" s="416">
        <v>12</v>
      </c>
      <c r="BT1695" s="416">
        <v>1</v>
      </c>
      <c r="BU1695" s="416">
        <v>158</v>
      </c>
      <c r="BV1695" s="416">
        <v>67</v>
      </c>
      <c r="BW1695" s="416">
        <v>102</v>
      </c>
      <c r="BX1695" s="416">
        <v>191</v>
      </c>
      <c r="BY1695" s="416">
        <v>121</v>
      </c>
      <c r="BZ1695" s="416">
        <v>75</v>
      </c>
      <c r="CA1695" s="416">
        <v>43</v>
      </c>
      <c r="CB1695" s="416">
        <v>43</v>
      </c>
      <c r="CC1695" s="416">
        <v>7</v>
      </c>
      <c r="CD1695" s="416">
        <v>649</v>
      </c>
      <c r="CE1695" s="416">
        <v>10</v>
      </c>
      <c r="CF1695" s="416">
        <v>0</v>
      </c>
      <c r="CG1695" s="416">
        <v>0</v>
      </c>
      <c r="CH1695" s="416">
        <v>0</v>
      </c>
      <c r="CI1695" s="416">
        <v>0</v>
      </c>
      <c r="CJ1695" s="416">
        <v>0</v>
      </c>
      <c r="CK1695" s="416">
        <v>0</v>
      </c>
      <c r="CL1695" s="416">
        <v>0</v>
      </c>
      <c r="CM1695" s="416">
        <v>0</v>
      </c>
      <c r="CN1695" s="416">
        <v>0</v>
      </c>
      <c r="CO1695" s="416">
        <v>25</v>
      </c>
      <c r="CP1695" s="416">
        <v>0</v>
      </c>
      <c r="CQ1695" s="416">
        <v>0</v>
      </c>
      <c r="CR1695" s="416">
        <v>0</v>
      </c>
      <c r="CS1695" s="416">
        <v>0</v>
      </c>
      <c r="CT1695" s="416">
        <v>0</v>
      </c>
      <c r="CU1695" s="416">
        <v>0</v>
      </c>
      <c r="CV1695" s="416">
        <v>0</v>
      </c>
      <c r="CW1695" s="416">
        <v>0</v>
      </c>
      <c r="CX1695" s="416">
        <v>0</v>
      </c>
      <c r="CY1695" s="416">
        <v>50</v>
      </c>
      <c r="CZ1695" s="416">
        <v>10</v>
      </c>
      <c r="DA1695" s="416">
        <v>19</v>
      </c>
      <c r="DB1695" s="416">
        <v>20</v>
      </c>
      <c r="DC1695" s="416">
        <v>14</v>
      </c>
      <c r="DD1695" s="416">
        <v>9</v>
      </c>
      <c r="DE1695" s="416">
        <v>3</v>
      </c>
      <c r="DF1695" s="416">
        <v>4</v>
      </c>
      <c r="DG1695" s="416">
        <v>3</v>
      </c>
      <c r="DH1695" s="416">
        <v>82</v>
      </c>
      <c r="DI1695" s="416">
        <v>0</v>
      </c>
      <c r="DJ1695" s="416">
        <v>0</v>
      </c>
      <c r="DK1695" s="416">
        <v>0</v>
      </c>
      <c r="DL1695" s="416">
        <v>0</v>
      </c>
      <c r="DM1695" s="416">
        <v>0</v>
      </c>
      <c r="DN1695" s="416">
        <v>0</v>
      </c>
      <c r="DO1695" s="416">
        <v>0</v>
      </c>
      <c r="DP1695" s="416">
        <v>0</v>
      </c>
      <c r="DQ1695" s="416">
        <v>0</v>
      </c>
      <c r="DR1695" s="416">
        <v>0</v>
      </c>
      <c r="DS1695" s="416">
        <v>10</v>
      </c>
      <c r="DT1695" s="416">
        <v>19</v>
      </c>
      <c r="DU1695" s="416">
        <v>20</v>
      </c>
      <c r="DV1695" s="416">
        <v>14</v>
      </c>
      <c r="DW1695" s="416">
        <v>9</v>
      </c>
      <c r="DX1695" s="416">
        <v>3</v>
      </c>
      <c r="DY1695" s="416">
        <v>4</v>
      </c>
      <c r="DZ1695" s="416">
        <v>3</v>
      </c>
      <c r="EA1695" s="416">
        <v>82</v>
      </c>
      <c r="EB1695" s="416">
        <v>0</v>
      </c>
      <c r="EC1695" s="416">
        <v>27</v>
      </c>
      <c r="ED1695" s="416">
        <v>41</v>
      </c>
      <c r="EE1695" s="416">
        <v>71</v>
      </c>
      <c r="EF1695" s="416">
        <v>63</v>
      </c>
      <c r="EG1695" s="416">
        <v>44</v>
      </c>
      <c r="EH1695" s="416">
        <v>23</v>
      </c>
      <c r="EI1695" s="416">
        <v>38</v>
      </c>
      <c r="EJ1695" s="416">
        <v>13</v>
      </c>
      <c r="EK1695" s="416">
        <v>320</v>
      </c>
      <c r="EL1695" s="416">
        <v>10</v>
      </c>
      <c r="EM1695" s="416">
        <v>0</v>
      </c>
      <c r="EN1695" s="416">
        <v>0</v>
      </c>
      <c r="EO1695" s="416">
        <v>0</v>
      </c>
      <c r="EP1695" s="416">
        <v>0</v>
      </c>
      <c r="EQ1695" s="416">
        <v>0</v>
      </c>
      <c r="ER1695" s="416">
        <v>0</v>
      </c>
      <c r="ES1695" s="416">
        <v>0</v>
      </c>
      <c r="ET1695" s="416">
        <v>0</v>
      </c>
      <c r="EU1695" s="416">
        <v>0</v>
      </c>
      <c r="EV1695" s="416">
        <v>50</v>
      </c>
      <c r="EW1695" s="416">
        <v>8</v>
      </c>
      <c r="EX1695" s="416">
        <v>2</v>
      </c>
      <c r="EY1695" s="416">
        <v>1</v>
      </c>
      <c r="EZ1695" s="416">
        <v>2</v>
      </c>
      <c r="FA1695" s="416">
        <v>4</v>
      </c>
      <c r="FB1695" s="416">
        <v>2</v>
      </c>
      <c r="FC1695" s="416">
        <v>0</v>
      </c>
      <c r="FD1695" s="416">
        <v>0</v>
      </c>
      <c r="FE1695" s="416">
        <v>19</v>
      </c>
      <c r="FF1695" s="416">
        <v>100</v>
      </c>
      <c r="FG1695" s="416">
        <v>0</v>
      </c>
      <c r="FH1695" s="416">
        <v>0</v>
      </c>
      <c r="FI1695" s="416">
        <v>0</v>
      </c>
      <c r="FJ1695" s="416">
        <v>0</v>
      </c>
      <c r="FK1695" s="416">
        <v>0</v>
      </c>
      <c r="FL1695" s="416">
        <v>0</v>
      </c>
      <c r="FM1695" s="416">
        <v>0</v>
      </c>
      <c r="FN1695" s="416">
        <v>0</v>
      </c>
      <c r="FO1695" s="416">
        <v>0</v>
      </c>
      <c r="FP1695" s="416">
        <v>0</v>
      </c>
      <c r="FQ1695" s="416">
        <v>0</v>
      </c>
      <c r="FR1695" s="416">
        <v>0</v>
      </c>
      <c r="FS1695" s="416">
        <v>0</v>
      </c>
      <c r="FT1695" s="416">
        <v>0</v>
      </c>
      <c r="FU1695" s="416">
        <v>0</v>
      </c>
      <c r="FV1695" s="416">
        <v>0</v>
      </c>
      <c r="FW1695" s="416">
        <v>0</v>
      </c>
      <c r="FX1695" s="416">
        <v>0</v>
      </c>
      <c r="FY1695" s="416">
        <v>0</v>
      </c>
      <c r="FZ1695" s="416">
        <v>35</v>
      </c>
      <c r="GA1695" s="416">
        <v>43</v>
      </c>
      <c r="GB1695" s="416">
        <v>72</v>
      </c>
      <c r="GC1695" s="416">
        <v>65</v>
      </c>
      <c r="GD1695" s="416">
        <v>48</v>
      </c>
      <c r="GE1695" s="416">
        <v>25</v>
      </c>
      <c r="GF1695" s="416">
        <v>38</v>
      </c>
      <c r="GG1695" s="416">
        <v>13</v>
      </c>
      <c r="GH1695" s="416">
        <v>339</v>
      </c>
    </row>
    <row r="1696" spans="1:190" x14ac:dyDescent="0.2">
      <c r="A1696" s="150" t="s">
        <v>780</v>
      </c>
      <c r="B1696" s="151" t="s">
        <v>276</v>
      </c>
      <c r="C1696" s="152" t="s">
        <v>69</v>
      </c>
      <c r="D1696" s="404" t="s">
        <v>779</v>
      </c>
      <c r="E1696" s="416">
        <v>0</v>
      </c>
      <c r="F1696" s="416">
        <v>8</v>
      </c>
      <c r="G1696" s="416">
        <v>44</v>
      </c>
      <c r="H1696" s="416">
        <v>35</v>
      </c>
      <c r="I1696" s="416">
        <v>33</v>
      </c>
      <c r="J1696" s="416">
        <v>20</v>
      </c>
      <c r="K1696" s="416">
        <v>12</v>
      </c>
      <c r="L1696" s="416">
        <v>14</v>
      </c>
      <c r="M1696" s="416">
        <v>2</v>
      </c>
      <c r="N1696" s="416">
        <v>168</v>
      </c>
      <c r="O1696" s="416">
        <v>10</v>
      </c>
      <c r="P1696" s="416">
        <v>0</v>
      </c>
      <c r="Q1696" s="416">
        <v>0</v>
      </c>
      <c r="R1696" s="416">
        <v>0</v>
      </c>
      <c r="S1696" s="416">
        <v>0</v>
      </c>
      <c r="T1696" s="416">
        <v>0</v>
      </c>
      <c r="U1696" s="416">
        <v>0</v>
      </c>
      <c r="V1696" s="416">
        <v>0</v>
      </c>
      <c r="W1696" s="416">
        <v>0</v>
      </c>
      <c r="X1696" s="416">
        <v>0</v>
      </c>
      <c r="Y1696" s="416">
        <v>25</v>
      </c>
      <c r="Z1696" s="416">
        <v>0</v>
      </c>
      <c r="AA1696" s="416">
        <v>0</v>
      </c>
      <c r="AB1696" s="416">
        <v>0</v>
      </c>
      <c r="AC1696" s="416">
        <v>0</v>
      </c>
      <c r="AD1696" s="416">
        <v>0</v>
      </c>
      <c r="AE1696" s="416">
        <v>0</v>
      </c>
      <c r="AF1696" s="416">
        <v>0</v>
      </c>
      <c r="AG1696" s="416">
        <v>0</v>
      </c>
      <c r="AH1696" s="416">
        <v>0</v>
      </c>
      <c r="AI1696" s="416">
        <v>50</v>
      </c>
      <c r="AJ1696" s="416">
        <v>18</v>
      </c>
      <c r="AK1696" s="416">
        <v>92</v>
      </c>
      <c r="AL1696" s="416">
        <v>90</v>
      </c>
      <c r="AM1696" s="416">
        <v>51</v>
      </c>
      <c r="AN1696" s="416">
        <v>44</v>
      </c>
      <c r="AO1696" s="416">
        <v>20</v>
      </c>
      <c r="AP1696" s="416">
        <v>28</v>
      </c>
      <c r="AQ1696" s="416">
        <v>3</v>
      </c>
      <c r="AR1696" s="416">
        <v>346</v>
      </c>
      <c r="AS1696" s="416">
        <v>100</v>
      </c>
      <c r="AT1696" s="416">
        <v>0</v>
      </c>
      <c r="AU1696" s="416">
        <v>0</v>
      </c>
      <c r="AV1696" s="416">
        <v>0</v>
      </c>
      <c r="AW1696" s="416">
        <v>0</v>
      </c>
      <c r="AX1696" s="416">
        <v>0</v>
      </c>
      <c r="AY1696" s="416">
        <v>0</v>
      </c>
      <c r="AZ1696" s="416">
        <v>0</v>
      </c>
      <c r="BA1696" s="416">
        <v>0</v>
      </c>
      <c r="BB1696" s="416">
        <v>0</v>
      </c>
      <c r="BC1696" s="416">
        <v>0</v>
      </c>
      <c r="BD1696" s="416">
        <v>0</v>
      </c>
      <c r="BE1696" s="416">
        <v>0</v>
      </c>
      <c r="BF1696" s="416">
        <v>0</v>
      </c>
      <c r="BG1696" s="416">
        <v>0</v>
      </c>
      <c r="BH1696" s="416">
        <v>0</v>
      </c>
      <c r="BI1696" s="416">
        <v>0</v>
      </c>
      <c r="BJ1696" s="416">
        <v>0</v>
      </c>
      <c r="BK1696" s="416">
        <v>0</v>
      </c>
      <c r="BL1696" s="416">
        <v>0</v>
      </c>
      <c r="BM1696" s="416">
        <v>18</v>
      </c>
      <c r="BN1696" s="416">
        <v>92</v>
      </c>
      <c r="BO1696" s="416">
        <v>90</v>
      </c>
      <c r="BP1696" s="416">
        <v>51</v>
      </c>
      <c r="BQ1696" s="416">
        <v>44</v>
      </c>
      <c r="BR1696" s="416">
        <v>20</v>
      </c>
      <c r="BS1696" s="416">
        <v>28</v>
      </c>
      <c r="BT1696" s="416">
        <v>3</v>
      </c>
      <c r="BU1696" s="416">
        <v>346</v>
      </c>
      <c r="BV1696" s="416">
        <v>26</v>
      </c>
      <c r="BW1696" s="416">
        <v>136</v>
      </c>
      <c r="BX1696" s="416">
        <v>125</v>
      </c>
      <c r="BY1696" s="416">
        <v>84</v>
      </c>
      <c r="BZ1696" s="416">
        <v>64</v>
      </c>
      <c r="CA1696" s="416">
        <v>32</v>
      </c>
      <c r="CB1696" s="416">
        <v>42</v>
      </c>
      <c r="CC1696" s="416">
        <v>5</v>
      </c>
      <c r="CD1696" s="416">
        <v>514</v>
      </c>
      <c r="CE1696" s="416">
        <v>10</v>
      </c>
      <c r="CF1696" s="416">
        <v>0</v>
      </c>
      <c r="CG1696" s="416">
        <v>0</v>
      </c>
      <c r="CH1696" s="416">
        <v>0</v>
      </c>
      <c r="CI1696" s="416">
        <v>0</v>
      </c>
      <c r="CJ1696" s="416">
        <v>0</v>
      </c>
      <c r="CK1696" s="416">
        <v>0</v>
      </c>
      <c r="CL1696" s="416">
        <v>0</v>
      </c>
      <c r="CM1696" s="416">
        <v>0</v>
      </c>
      <c r="CN1696" s="416">
        <v>0</v>
      </c>
      <c r="CO1696" s="416">
        <v>25</v>
      </c>
      <c r="CP1696" s="416">
        <v>0</v>
      </c>
      <c r="CQ1696" s="416">
        <v>0</v>
      </c>
      <c r="CR1696" s="416">
        <v>0</v>
      </c>
      <c r="CS1696" s="416">
        <v>0</v>
      </c>
      <c r="CT1696" s="416">
        <v>0</v>
      </c>
      <c r="CU1696" s="416">
        <v>0</v>
      </c>
      <c r="CV1696" s="416">
        <v>0</v>
      </c>
      <c r="CW1696" s="416">
        <v>0</v>
      </c>
      <c r="CX1696" s="416">
        <v>0</v>
      </c>
      <c r="CY1696" s="416">
        <v>50</v>
      </c>
      <c r="CZ1696" s="416">
        <v>16</v>
      </c>
      <c r="DA1696" s="416">
        <v>26</v>
      </c>
      <c r="DB1696" s="416">
        <v>12</v>
      </c>
      <c r="DC1696" s="416">
        <v>10</v>
      </c>
      <c r="DD1696" s="416">
        <v>5</v>
      </c>
      <c r="DE1696" s="416">
        <v>5</v>
      </c>
      <c r="DF1696" s="416">
        <v>5</v>
      </c>
      <c r="DG1696" s="416">
        <v>0</v>
      </c>
      <c r="DH1696" s="416">
        <v>79</v>
      </c>
      <c r="DI1696" s="416">
        <v>0</v>
      </c>
      <c r="DJ1696" s="416">
        <v>0</v>
      </c>
      <c r="DK1696" s="416">
        <v>0</v>
      </c>
      <c r="DL1696" s="416">
        <v>0</v>
      </c>
      <c r="DM1696" s="416">
        <v>0</v>
      </c>
      <c r="DN1696" s="416">
        <v>0</v>
      </c>
      <c r="DO1696" s="416">
        <v>0</v>
      </c>
      <c r="DP1696" s="416">
        <v>0</v>
      </c>
      <c r="DQ1696" s="416">
        <v>0</v>
      </c>
      <c r="DR1696" s="416">
        <v>0</v>
      </c>
      <c r="DS1696" s="416">
        <v>16</v>
      </c>
      <c r="DT1696" s="416">
        <v>26</v>
      </c>
      <c r="DU1696" s="416">
        <v>12</v>
      </c>
      <c r="DV1696" s="416">
        <v>10</v>
      </c>
      <c r="DW1696" s="416">
        <v>5</v>
      </c>
      <c r="DX1696" s="416">
        <v>5</v>
      </c>
      <c r="DY1696" s="416">
        <v>5</v>
      </c>
      <c r="DZ1696" s="416">
        <v>0</v>
      </c>
      <c r="EA1696" s="416">
        <v>79</v>
      </c>
      <c r="EB1696" s="416">
        <v>0</v>
      </c>
      <c r="EC1696" s="416">
        <v>17</v>
      </c>
      <c r="ED1696" s="416">
        <v>20</v>
      </c>
      <c r="EE1696" s="416">
        <v>43</v>
      </c>
      <c r="EF1696" s="416">
        <v>36</v>
      </c>
      <c r="EG1696" s="416">
        <v>23</v>
      </c>
      <c r="EH1696" s="416">
        <v>23</v>
      </c>
      <c r="EI1696" s="416">
        <v>27</v>
      </c>
      <c r="EJ1696" s="416">
        <v>6</v>
      </c>
      <c r="EK1696" s="416">
        <v>195</v>
      </c>
      <c r="EL1696" s="416">
        <v>10</v>
      </c>
      <c r="EM1696" s="416">
        <v>0</v>
      </c>
      <c r="EN1696" s="416">
        <v>0</v>
      </c>
      <c r="EO1696" s="416">
        <v>0</v>
      </c>
      <c r="EP1696" s="416">
        <v>0</v>
      </c>
      <c r="EQ1696" s="416">
        <v>0</v>
      </c>
      <c r="ER1696" s="416">
        <v>0</v>
      </c>
      <c r="ES1696" s="416">
        <v>0</v>
      </c>
      <c r="ET1696" s="416">
        <v>0</v>
      </c>
      <c r="EU1696" s="416">
        <v>0</v>
      </c>
      <c r="EV1696" s="416">
        <v>50</v>
      </c>
      <c r="EW1696" s="416">
        <v>0</v>
      </c>
      <c r="EX1696" s="416">
        <v>0</v>
      </c>
      <c r="EY1696" s="416">
        <v>0</v>
      </c>
      <c r="EZ1696" s="416">
        <v>0</v>
      </c>
      <c r="FA1696" s="416">
        <v>0</v>
      </c>
      <c r="FB1696" s="416">
        <v>0</v>
      </c>
      <c r="FC1696" s="416">
        <v>0</v>
      </c>
      <c r="FD1696" s="416">
        <v>0</v>
      </c>
      <c r="FE1696" s="416">
        <v>0</v>
      </c>
      <c r="FF1696" s="416">
        <v>100</v>
      </c>
      <c r="FG1696" s="416">
        <v>0</v>
      </c>
      <c r="FH1696" s="416">
        <v>0</v>
      </c>
      <c r="FI1696" s="416">
        <v>0</v>
      </c>
      <c r="FJ1696" s="416">
        <v>0</v>
      </c>
      <c r="FK1696" s="416">
        <v>0</v>
      </c>
      <c r="FL1696" s="416">
        <v>0</v>
      </c>
      <c r="FM1696" s="416">
        <v>0</v>
      </c>
      <c r="FN1696" s="416">
        <v>0</v>
      </c>
      <c r="FO1696" s="416">
        <v>0</v>
      </c>
      <c r="FP1696" s="416">
        <v>0</v>
      </c>
      <c r="FQ1696" s="416">
        <v>0</v>
      </c>
      <c r="FR1696" s="416">
        <v>0</v>
      </c>
      <c r="FS1696" s="416">
        <v>0</v>
      </c>
      <c r="FT1696" s="416">
        <v>0</v>
      </c>
      <c r="FU1696" s="416">
        <v>0</v>
      </c>
      <c r="FV1696" s="416">
        <v>0</v>
      </c>
      <c r="FW1696" s="416">
        <v>0</v>
      </c>
      <c r="FX1696" s="416">
        <v>0</v>
      </c>
      <c r="FY1696" s="416">
        <v>0</v>
      </c>
      <c r="FZ1696" s="416">
        <v>17</v>
      </c>
      <c r="GA1696" s="416">
        <v>20</v>
      </c>
      <c r="GB1696" s="416">
        <v>43</v>
      </c>
      <c r="GC1696" s="416">
        <v>36</v>
      </c>
      <c r="GD1696" s="416">
        <v>23</v>
      </c>
      <c r="GE1696" s="416">
        <v>23</v>
      </c>
      <c r="GF1696" s="416">
        <v>27</v>
      </c>
      <c r="GG1696" s="416">
        <v>6</v>
      </c>
      <c r="GH1696" s="416">
        <v>195</v>
      </c>
    </row>
    <row r="1697" spans="1:190" x14ac:dyDescent="0.2">
      <c r="A1697" s="150" t="s">
        <v>782</v>
      </c>
      <c r="B1697" s="151" t="s">
        <v>276</v>
      </c>
      <c r="C1697" s="152" t="s">
        <v>277</v>
      </c>
      <c r="D1697" s="404" t="s">
        <v>781</v>
      </c>
      <c r="E1697" s="416">
        <v>0</v>
      </c>
      <c r="F1697" s="416">
        <v>20</v>
      </c>
      <c r="G1697" s="416">
        <v>66</v>
      </c>
      <c r="H1697" s="416">
        <v>107</v>
      </c>
      <c r="I1697" s="416">
        <v>82</v>
      </c>
      <c r="J1697" s="416">
        <v>40</v>
      </c>
      <c r="K1697" s="416">
        <v>29</v>
      </c>
      <c r="L1697" s="416">
        <v>30</v>
      </c>
      <c r="M1697" s="416">
        <v>4</v>
      </c>
      <c r="N1697" s="416">
        <v>378</v>
      </c>
      <c r="O1697" s="416">
        <v>10</v>
      </c>
      <c r="P1697" s="416">
        <v>0</v>
      </c>
      <c r="Q1697" s="416">
        <v>0</v>
      </c>
      <c r="R1697" s="416">
        <v>0</v>
      </c>
      <c r="S1697" s="416">
        <v>0</v>
      </c>
      <c r="T1697" s="416">
        <v>0</v>
      </c>
      <c r="U1697" s="416">
        <v>0</v>
      </c>
      <c r="V1697" s="416">
        <v>0</v>
      </c>
      <c r="W1697" s="416">
        <v>0</v>
      </c>
      <c r="X1697" s="416">
        <v>0</v>
      </c>
      <c r="Y1697" s="416">
        <v>25</v>
      </c>
      <c r="Z1697" s="416">
        <v>0</v>
      </c>
      <c r="AA1697" s="416">
        <v>0</v>
      </c>
      <c r="AB1697" s="416">
        <v>0</v>
      </c>
      <c r="AC1697" s="416">
        <v>0</v>
      </c>
      <c r="AD1697" s="416">
        <v>0</v>
      </c>
      <c r="AE1697" s="416">
        <v>0</v>
      </c>
      <c r="AF1697" s="416">
        <v>0</v>
      </c>
      <c r="AG1697" s="416">
        <v>0</v>
      </c>
      <c r="AH1697" s="416">
        <v>0</v>
      </c>
      <c r="AI1697" s="416">
        <v>50</v>
      </c>
      <c r="AJ1697" s="416">
        <v>5</v>
      </c>
      <c r="AK1697" s="416">
        <v>9</v>
      </c>
      <c r="AL1697" s="416">
        <v>24</v>
      </c>
      <c r="AM1697" s="416">
        <v>27</v>
      </c>
      <c r="AN1697" s="416">
        <v>17</v>
      </c>
      <c r="AO1697" s="416">
        <v>4</v>
      </c>
      <c r="AP1697" s="416">
        <v>12</v>
      </c>
      <c r="AQ1697" s="416">
        <v>5</v>
      </c>
      <c r="AR1697" s="416">
        <v>103</v>
      </c>
      <c r="AS1697" s="416">
        <v>100</v>
      </c>
      <c r="AT1697" s="416">
        <v>7</v>
      </c>
      <c r="AU1697" s="416">
        <v>34</v>
      </c>
      <c r="AV1697" s="416">
        <v>33</v>
      </c>
      <c r="AW1697" s="416">
        <v>18</v>
      </c>
      <c r="AX1697" s="416">
        <v>15</v>
      </c>
      <c r="AY1697" s="416">
        <v>7</v>
      </c>
      <c r="AZ1697" s="416">
        <v>5</v>
      </c>
      <c r="BA1697" s="416">
        <v>0</v>
      </c>
      <c r="BB1697" s="416">
        <v>119</v>
      </c>
      <c r="BC1697" s="416">
        <v>0</v>
      </c>
      <c r="BD1697" s="416">
        <v>0</v>
      </c>
      <c r="BE1697" s="416">
        <v>0</v>
      </c>
      <c r="BF1697" s="416">
        <v>0</v>
      </c>
      <c r="BG1697" s="416">
        <v>0</v>
      </c>
      <c r="BH1697" s="416">
        <v>0</v>
      </c>
      <c r="BI1697" s="416">
        <v>0</v>
      </c>
      <c r="BJ1697" s="416">
        <v>0</v>
      </c>
      <c r="BK1697" s="416">
        <v>0</v>
      </c>
      <c r="BL1697" s="416">
        <v>0</v>
      </c>
      <c r="BM1697" s="416">
        <v>12</v>
      </c>
      <c r="BN1697" s="416">
        <v>43</v>
      </c>
      <c r="BO1697" s="416">
        <v>57</v>
      </c>
      <c r="BP1697" s="416">
        <v>45</v>
      </c>
      <c r="BQ1697" s="416">
        <v>32</v>
      </c>
      <c r="BR1697" s="416">
        <v>11</v>
      </c>
      <c r="BS1697" s="416">
        <v>17</v>
      </c>
      <c r="BT1697" s="416">
        <v>5</v>
      </c>
      <c r="BU1697" s="416">
        <v>222</v>
      </c>
      <c r="BV1697" s="416">
        <v>32</v>
      </c>
      <c r="BW1697" s="416">
        <v>109</v>
      </c>
      <c r="BX1697" s="416">
        <v>164</v>
      </c>
      <c r="BY1697" s="416">
        <v>127</v>
      </c>
      <c r="BZ1697" s="416">
        <v>72</v>
      </c>
      <c r="CA1697" s="416">
        <v>40</v>
      </c>
      <c r="CB1697" s="416">
        <v>47</v>
      </c>
      <c r="CC1697" s="416">
        <v>9</v>
      </c>
      <c r="CD1697" s="416">
        <v>600</v>
      </c>
      <c r="CE1697" s="416">
        <v>10</v>
      </c>
      <c r="CF1697" s="416">
        <v>0</v>
      </c>
      <c r="CG1697" s="416">
        <v>0</v>
      </c>
      <c r="CH1697" s="416">
        <v>0</v>
      </c>
      <c r="CI1697" s="416">
        <v>0</v>
      </c>
      <c r="CJ1697" s="416">
        <v>0</v>
      </c>
      <c r="CK1697" s="416">
        <v>0</v>
      </c>
      <c r="CL1697" s="416">
        <v>0</v>
      </c>
      <c r="CM1697" s="416">
        <v>0</v>
      </c>
      <c r="CN1697" s="416">
        <v>0</v>
      </c>
      <c r="CO1697" s="416">
        <v>25</v>
      </c>
      <c r="CP1697" s="416">
        <v>0</v>
      </c>
      <c r="CQ1697" s="416">
        <v>0</v>
      </c>
      <c r="CR1697" s="416">
        <v>0</v>
      </c>
      <c r="CS1697" s="416">
        <v>0</v>
      </c>
      <c r="CT1697" s="416">
        <v>0</v>
      </c>
      <c r="CU1697" s="416">
        <v>0</v>
      </c>
      <c r="CV1697" s="416">
        <v>0</v>
      </c>
      <c r="CW1697" s="416">
        <v>0</v>
      </c>
      <c r="CX1697" s="416">
        <v>0</v>
      </c>
      <c r="CY1697" s="416">
        <v>50</v>
      </c>
      <c r="CZ1697" s="416">
        <v>9</v>
      </c>
      <c r="DA1697" s="416">
        <v>12</v>
      </c>
      <c r="DB1697" s="416">
        <v>22</v>
      </c>
      <c r="DC1697" s="416">
        <v>16</v>
      </c>
      <c r="DD1697" s="416">
        <v>16</v>
      </c>
      <c r="DE1697" s="416">
        <v>4</v>
      </c>
      <c r="DF1697" s="416">
        <v>7</v>
      </c>
      <c r="DG1697" s="416">
        <v>3</v>
      </c>
      <c r="DH1697" s="416">
        <v>89</v>
      </c>
      <c r="DI1697" s="416">
        <v>0</v>
      </c>
      <c r="DJ1697" s="416">
        <v>0</v>
      </c>
      <c r="DK1697" s="416">
        <v>0</v>
      </c>
      <c r="DL1697" s="416">
        <v>0</v>
      </c>
      <c r="DM1697" s="416">
        <v>0</v>
      </c>
      <c r="DN1697" s="416">
        <v>0</v>
      </c>
      <c r="DO1697" s="416">
        <v>0</v>
      </c>
      <c r="DP1697" s="416">
        <v>0</v>
      </c>
      <c r="DQ1697" s="416">
        <v>0</v>
      </c>
      <c r="DR1697" s="416">
        <v>0</v>
      </c>
      <c r="DS1697" s="416">
        <v>9</v>
      </c>
      <c r="DT1697" s="416">
        <v>12</v>
      </c>
      <c r="DU1697" s="416">
        <v>22</v>
      </c>
      <c r="DV1697" s="416">
        <v>16</v>
      </c>
      <c r="DW1697" s="416">
        <v>16</v>
      </c>
      <c r="DX1697" s="416">
        <v>4</v>
      </c>
      <c r="DY1697" s="416">
        <v>7</v>
      </c>
      <c r="DZ1697" s="416">
        <v>3</v>
      </c>
      <c r="EA1697" s="416">
        <v>89</v>
      </c>
      <c r="EB1697" s="416">
        <v>0</v>
      </c>
      <c r="EC1697" s="416">
        <v>23</v>
      </c>
      <c r="ED1697" s="416">
        <v>29</v>
      </c>
      <c r="EE1697" s="416">
        <v>49</v>
      </c>
      <c r="EF1697" s="416">
        <v>38</v>
      </c>
      <c r="EG1697" s="416">
        <v>34</v>
      </c>
      <c r="EH1697" s="416">
        <v>26</v>
      </c>
      <c r="EI1697" s="416">
        <v>32</v>
      </c>
      <c r="EJ1697" s="416">
        <v>15</v>
      </c>
      <c r="EK1697" s="416">
        <v>246</v>
      </c>
      <c r="EL1697" s="416">
        <v>10</v>
      </c>
      <c r="EM1697" s="416">
        <v>0</v>
      </c>
      <c r="EN1697" s="416">
        <v>0</v>
      </c>
      <c r="EO1697" s="416">
        <v>0</v>
      </c>
      <c r="EP1697" s="416">
        <v>0</v>
      </c>
      <c r="EQ1697" s="416">
        <v>0</v>
      </c>
      <c r="ER1697" s="416">
        <v>0</v>
      </c>
      <c r="ES1697" s="416">
        <v>0</v>
      </c>
      <c r="ET1697" s="416">
        <v>0</v>
      </c>
      <c r="EU1697" s="416">
        <v>0</v>
      </c>
      <c r="EV1697" s="416">
        <v>50</v>
      </c>
      <c r="EW1697" s="416">
        <v>1</v>
      </c>
      <c r="EX1697" s="416">
        <v>0</v>
      </c>
      <c r="EY1697" s="416">
        <v>0</v>
      </c>
      <c r="EZ1697" s="416">
        <v>0</v>
      </c>
      <c r="FA1697" s="416">
        <v>0</v>
      </c>
      <c r="FB1697" s="416">
        <v>1</v>
      </c>
      <c r="FC1697" s="416">
        <v>0</v>
      </c>
      <c r="FD1697" s="416">
        <v>0</v>
      </c>
      <c r="FE1697" s="416">
        <v>2</v>
      </c>
      <c r="FF1697" s="416">
        <v>100</v>
      </c>
      <c r="FG1697" s="416">
        <v>0</v>
      </c>
      <c r="FH1697" s="416">
        <v>0</v>
      </c>
      <c r="FI1697" s="416">
        <v>0</v>
      </c>
      <c r="FJ1697" s="416">
        <v>0</v>
      </c>
      <c r="FK1697" s="416">
        <v>0</v>
      </c>
      <c r="FL1697" s="416">
        <v>0</v>
      </c>
      <c r="FM1697" s="416">
        <v>0</v>
      </c>
      <c r="FN1697" s="416">
        <v>0</v>
      </c>
      <c r="FO1697" s="416">
        <v>0</v>
      </c>
      <c r="FP1697" s="416">
        <v>0</v>
      </c>
      <c r="FQ1697" s="416">
        <v>0</v>
      </c>
      <c r="FR1697" s="416">
        <v>0</v>
      </c>
      <c r="FS1697" s="416">
        <v>0</v>
      </c>
      <c r="FT1697" s="416">
        <v>0</v>
      </c>
      <c r="FU1697" s="416">
        <v>0</v>
      </c>
      <c r="FV1697" s="416">
        <v>0</v>
      </c>
      <c r="FW1697" s="416">
        <v>0</v>
      </c>
      <c r="FX1697" s="416">
        <v>0</v>
      </c>
      <c r="FY1697" s="416">
        <v>0</v>
      </c>
      <c r="FZ1697" s="416">
        <v>24</v>
      </c>
      <c r="GA1697" s="416">
        <v>29</v>
      </c>
      <c r="GB1697" s="416">
        <v>49</v>
      </c>
      <c r="GC1697" s="416">
        <v>38</v>
      </c>
      <c r="GD1697" s="416">
        <v>34</v>
      </c>
      <c r="GE1697" s="416">
        <v>27</v>
      </c>
      <c r="GF1697" s="416">
        <v>32</v>
      </c>
      <c r="GG1697" s="416">
        <v>15</v>
      </c>
      <c r="GH1697" s="416">
        <v>248</v>
      </c>
    </row>
    <row r="1698" spans="1:190" x14ac:dyDescent="0.2">
      <c r="A1698" s="150" t="s">
        <v>784</v>
      </c>
      <c r="B1698" s="151" t="s">
        <v>282</v>
      </c>
      <c r="C1698" s="152" t="s">
        <v>283</v>
      </c>
      <c r="D1698" s="404" t="s">
        <v>783</v>
      </c>
      <c r="E1698" s="416">
        <v>0</v>
      </c>
      <c r="F1698" s="416">
        <v>1517</v>
      </c>
      <c r="G1698" s="416">
        <v>472</v>
      </c>
      <c r="H1698" s="416">
        <v>283</v>
      </c>
      <c r="I1698" s="416">
        <v>168</v>
      </c>
      <c r="J1698" s="416">
        <v>82</v>
      </c>
      <c r="K1698" s="416">
        <v>27</v>
      </c>
      <c r="L1698" s="416">
        <v>19</v>
      </c>
      <c r="M1698" s="416">
        <v>1</v>
      </c>
      <c r="N1698" s="416">
        <v>2569</v>
      </c>
      <c r="O1698" s="416">
        <v>10</v>
      </c>
      <c r="P1698" s="416">
        <v>0</v>
      </c>
      <c r="Q1698" s="416">
        <v>0</v>
      </c>
      <c r="R1698" s="416">
        <v>0</v>
      </c>
      <c r="S1698" s="416">
        <v>0</v>
      </c>
      <c r="T1698" s="416">
        <v>0</v>
      </c>
      <c r="U1698" s="416">
        <v>0</v>
      </c>
      <c r="V1698" s="416">
        <v>0</v>
      </c>
      <c r="W1698" s="416">
        <v>0</v>
      </c>
      <c r="X1698" s="416">
        <v>0</v>
      </c>
      <c r="Y1698" s="416">
        <v>25</v>
      </c>
      <c r="Z1698" s="416">
        <v>0</v>
      </c>
      <c r="AA1698" s="416">
        <v>0</v>
      </c>
      <c r="AB1698" s="416">
        <v>0</v>
      </c>
      <c r="AC1698" s="416">
        <v>0</v>
      </c>
      <c r="AD1698" s="416">
        <v>0</v>
      </c>
      <c r="AE1698" s="416">
        <v>0</v>
      </c>
      <c r="AF1698" s="416">
        <v>0</v>
      </c>
      <c r="AG1698" s="416">
        <v>0</v>
      </c>
      <c r="AH1698" s="416">
        <v>0</v>
      </c>
      <c r="AI1698" s="416">
        <v>50</v>
      </c>
      <c r="AJ1698" s="416">
        <v>0</v>
      </c>
      <c r="AK1698" s="416">
        <v>0</v>
      </c>
      <c r="AL1698" s="416">
        <v>0</v>
      </c>
      <c r="AM1698" s="416">
        <v>0</v>
      </c>
      <c r="AN1698" s="416">
        <v>0</v>
      </c>
      <c r="AO1698" s="416">
        <v>0</v>
      </c>
      <c r="AP1698" s="416">
        <v>0</v>
      </c>
      <c r="AQ1698" s="416">
        <v>0</v>
      </c>
      <c r="AR1698" s="416">
        <v>0</v>
      </c>
      <c r="AS1698" s="416">
        <v>100</v>
      </c>
      <c r="AT1698" s="416">
        <v>122</v>
      </c>
      <c r="AU1698" s="416">
        <v>48</v>
      </c>
      <c r="AV1698" s="416">
        <v>26</v>
      </c>
      <c r="AW1698" s="416">
        <v>6</v>
      </c>
      <c r="AX1698" s="416">
        <v>8</v>
      </c>
      <c r="AY1698" s="416">
        <v>0</v>
      </c>
      <c r="AZ1698" s="416">
        <v>1</v>
      </c>
      <c r="BA1698" s="416">
        <v>0</v>
      </c>
      <c r="BB1698" s="416">
        <v>211</v>
      </c>
      <c r="BC1698" s="416">
        <v>0</v>
      </c>
      <c r="BD1698" s="416">
        <v>0</v>
      </c>
      <c r="BE1698" s="416">
        <v>0</v>
      </c>
      <c r="BF1698" s="416">
        <v>0</v>
      </c>
      <c r="BG1698" s="416">
        <v>0</v>
      </c>
      <c r="BH1698" s="416">
        <v>0</v>
      </c>
      <c r="BI1698" s="416">
        <v>0</v>
      </c>
      <c r="BJ1698" s="416">
        <v>0</v>
      </c>
      <c r="BK1698" s="416">
        <v>0</v>
      </c>
      <c r="BL1698" s="416">
        <v>0</v>
      </c>
      <c r="BM1698" s="416">
        <v>122</v>
      </c>
      <c r="BN1698" s="416">
        <v>48</v>
      </c>
      <c r="BO1698" s="416">
        <v>26</v>
      </c>
      <c r="BP1698" s="416">
        <v>6</v>
      </c>
      <c r="BQ1698" s="416">
        <v>8</v>
      </c>
      <c r="BR1698" s="416">
        <v>0</v>
      </c>
      <c r="BS1698" s="416">
        <v>1</v>
      </c>
      <c r="BT1698" s="416">
        <v>0</v>
      </c>
      <c r="BU1698" s="416">
        <v>211</v>
      </c>
      <c r="BV1698" s="416">
        <v>1639</v>
      </c>
      <c r="BW1698" s="416">
        <v>520</v>
      </c>
      <c r="BX1698" s="416">
        <v>309</v>
      </c>
      <c r="BY1698" s="416">
        <v>174</v>
      </c>
      <c r="BZ1698" s="416">
        <v>90</v>
      </c>
      <c r="CA1698" s="416">
        <v>27</v>
      </c>
      <c r="CB1698" s="416">
        <v>20</v>
      </c>
      <c r="CC1698" s="416">
        <v>1</v>
      </c>
      <c r="CD1698" s="416">
        <v>2780</v>
      </c>
      <c r="CE1698" s="416">
        <v>10</v>
      </c>
      <c r="CF1698" s="416">
        <v>0</v>
      </c>
      <c r="CG1698" s="416">
        <v>0</v>
      </c>
      <c r="CH1698" s="416">
        <v>0</v>
      </c>
      <c r="CI1698" s="416">
        <v>0</v>
      </c>
      <c r="CJ1698" s="416">
        <v>0</v>
      </c>
      <c r="CK1698" s="416">
        <v>0</v>
      </c>
      <c r="CL1698" s="416">
        <v>0</v>
      </c>
      <c r="CM1698" s="416">
        <v>0</v>
      </c>
      <c r="CN1698" s="416">
        <v>0</v>
      </c>
      <c r="CO1698" s="416">
        <v>25</v>
      </c>
      <c r="CP1698" s="416">
        <v>0</v>
      </c>
      <c r="CQ1698" s="416">
        <v>0</v>
      </c>
      <c r="CR1698" s="416">
        <v>0</v>
      </c>
      <c r="CS1698" s="416">
        <v>0</v>
      </c>
      <c r="CT1698" s="416">
        <v>0</v>
      </c>
      <c r="CU1698" s="416">
        <v>0</v>
      </c>
      <c r="CV1698" s="416">
        <v>0</v>
      </c>
      <c r="CW1698" s="416">
        <v>0</v>
      </c>
      <c r="CX1698" s="416">
        <v>0</v>
      </c>
      <c r="CY1698" s="416">
        <v>50</v>
      </c>
      <c r="CZ1698" s="416">
        <v>331</v>
      </c>
      <c r="DA1698" s="416">
        <v>66</v>
      </c>
      <c r="DB1698" s="416">
        <v>38</v>
      </c>
      <c r="DC1698" s="416">
        <v>25</v>
      </c>
      <c r="DD1698" s="416">
        <v>16</v>
      </c>
      <c r="DE1698" s="416">
        <v>4</v>
      </c>
      <c r="DF1698" s="416">
        <v>2</v>
      </c>
      <c r="DG1698" s="416">
        <v>1</v>
      </c>
      <c r="DH1698" s="416">
        <v>483</v>
      </c>
      <c r="DI1698" s="416">
        <v>0</v>
      </c>
      <c r="DJ1698" s="416">
        <v>0</v>
      </c>
      <c r="DK1698" s="416">
        <v>0</v>
      </c>
      <c r="DL1698" s="416">
        <v>0</v>
      </c>
      <c r="DM1698" s="416">
        <v>0</v>
      </c>
      <c r="DN1698" s="416">
        <v>0</v>
      </c>
      <c r="DO1698" s="416">
        <v>0</v>
      </c>
      <c r="DP1698" s="416">
        <v>0</v>
      </c>
      <c r="DQ1698" s="416">
        <v>0</v>
      </c>
      <c r="DR1698" s="416">
        <v>0</v>
      </c>
      <c r="DS1698" s="416">
        <v>331</v>
      </c>
      <c r="DT1698" s="416">
        <v>66</v>
      </c>
      <c r="DU1698" s="416">
        <v>38</v>
      </c>
      <c r="DV1698" s="416">
        <v>25</v>
      </c>
      <c r="DW1698" s="416">
        <v>16</v>
      </c>
      <c r="DX1698" s="416">
        <v>4</v>
      </c>
      <c r="DY1698" s="416">
        <v>2</v>
      </c>
      <c r="DZ1698" s="416">
        <v>1</v>
      </c>
      <c r="EA1698" s="416">
        <v>483</v>
      </c>
      <c r="EB1698" s="416">
        <v>0</v>
      </c>
      <c r="EC1698" s="416">
        <v>263</v>
      </c>
      <c r="ED1698" s="416">
        <v>126</v>
      </c>
      <c r="EE1698" s="416">
        <v>81</v>
      </c>
      <c r="EF1698" s="416">
        <v>46</v>
      </c>
      <c r="EG1698" s="416">
        <v>21</v>
      </c>
      <c r="EH1698" s="416">
        <v>15</v>
      </c>
      <c r="EI1698" s="416">
        <v>6</v>
      </c>
      <c r="EJ1698" s="416">
        <v>2</v>
      </c>
      <c r="EK1698" s="416">
        <v>560</v>
      </c>
      <c r="EL1698" s="416">
        <v>10</v>
      </c>
      <c r="EM1698" s="416">
        <v>0</v>
      </c>
      <c r="EN1698" s="416">
        <v>0</v>
      </c>
      <c r="EO1698" s="416">
        <v>0</v>
      </c>
      <c r="EP1698" s="416">
        <v>0</v>
      </c>
      <c r="EQ1698" s="416">
        <v>0</v>
      </c>
      <c r="ER1698" s="416">
        <v>0</v>
      </c>
      <c r="ES1698" s="416">
        <v>0</v>
      </c>
      <c r="ET1698" s="416">
        <v>0</v>
      </c>
      <c r="EU1698" s="416">
        <v>0</v>
      </c>
      <c r="EV1698" s="416">
        <v>50</v>
      </c>
      <c r="EW1698" s="416">
        <v>0</v>
      </c>
      <c r="EX1698" s="416">
        <v>0</v>
      </c>
      <c r="EY1698" s="416">
        <v>0</v>
      </c>
      <c r="EZ1698" s="416">
        <v>0</v>
      </c>
      <c r="FA1698" s="416">
        <v>0</v>
      </c>
      <c r="FB1698" s="416">
        <v>0</v>
      </c>
      <c r="FC1698" s="416">
        <v>0</v>
      </c>
      <c r="FD1698" s="416">
        <v>0</v>
      </c>
      <c r="FE1698" s="416">
        <v>0</v>
      </c>
      <c r="FF1698" s="416">
        <v>100</v>
      </c>
      <c r="FG1698" s="416">
        <v>0</v>
      </c>
      <c r="FH1698" s="416">
        <v>0</v>
      </c>
      <c r="FI1698" s="416">
        <v>0</v>
      </c>
      <c r="FJ1698" s="416">
        <v>0</v>
      </c>
      <c r="FK1698" s="416">
        <v>0</v>
      </c>
      <c r="FL1698" s="416">
        <v>0</v>
      </c>
      <c r="FM1698" s="416">
        <v>0</v>
      </c>
      <c r="FN1698" s="416">
        <v>0</v>
      </c>
      <c r="FO1698" s="416">
        <v>0</v>
      </c>
      <c r="FP1698" s="416">
        <v>0</v>
      </c>
      <c r="FQ1698" s="416">
        <v>0</v>
      </c>
      <c r="FR1698" s="416">
        <v>0</v>
      </c>
      <c r="FS1698" s="416">
        <v>0</v>
      </c>
      <c r="FT1698" s="416">
        <v>0</v>
      </c>
      <c r="FU1698" s="416">
        <v>0</v>
      </c>
      <c r="FV1698" s="416">
        <v>0</v>
      </c>
      <c r="FW1698" s="416">
        <v>0</v>
      </c>
      <c r="FX1698" s="416">
        <v>0</v>
      </c>
      <c r="FY1698" s="416">
        <v>0</v>
      </c>
      <c r="FZ1698" s="416">
        <v>263</v>
      </c>
      <c r="GA1698" s="416">
        <v>126</v>
      </c>
      <c r="GB1698" s="416">
        <v>81</v>
      </c>
      <c r="GC1698" s="416">
        <v>46</v>
      </c>
      <c r="GD1698" s="416">
        <v>21</v>
      </c>
      <c r="GE1698" s="416">
        <v>15</v>
      </c>
      <c r="GF1698" s="416">
        <v>6</v>
      </c>
      <c r="GG1698" s="416">
        <v>2</v>
      </c>
      <c r="GH1698" s="416">
        <v>560</v>
      </c>
    </row>
    <row r="1699" spans="1:190" x14ac:dyDescent="0.2">
      <c r="A1699" s="150" t="s">
        <v>786</v>
      </c>
      <c r="B1699" s="151" t="s">
        <v>282</v>
      </c>
      <c r="C1699" s="152" t="s">
        <v>286</v>
      </c>
      <c r="D1699" s="404" t="s">
        <v>785</v>
      </c>
      <c r="E1699" s="416">
        <v>0</v>
      </c>
      <c r="F1699" s="416">
        <v>747</v>
      </c>
      <c r="G1699" s="416">
        <v>330</v>
      </c>
      <c r="H1699" s="416">
        <v>178</v>
      </c>
      <c r="I1699" s="416">
        <v>86</v>
      </c>
      <c r="J1699" s="416">
        <v>55</v>
      </c>
      <c r="K1699" s="416">
        <v>29</v>
      </c>
      <c r="L1699" s="416">
        <v>5</v>
      </c>
      <c r="M1699" s="416">
        <v>0</v>
      </c>
      <c r="N1699" s="416">
        <v>1430</v>
      </c>
      <c r="O1699" s="416">
        <v>10</v>
      </c>
      <c r="P1699" s="416">
        <v>0</v>
      </c>
      <c r="Q1699" s="416">
        <v>0</v>
      </c>
      <c r="R1699" s="416">
        <v>0</v>
      </c>
      <c r="S1699" s="416">
        <v>0</v>
      </c>
      <c r="T1699" s="416">
        <v>0</v>
      </c>
      <c r="U1699" s="416">
        <v>0</v>
      </c>
      <c r="V1699" s="416">
        <v>0</v>
      </c>
      <c r="W1699" s="416">
        <v>0</v>
      </c>
      <c r="X1699" s="416">
        <v>0</v>
      </c>
      <c r="Y1699" s="416">
        <v>25</v>
      </c>
      <c r="Z1699" s="416">
        <v>0</v>
      </c>
      <c r="AA1699" s="416">
        <v>0</v>
      </c>
      <c r="AB1699" s="416">
        <v>0</v>
      </c>
      <c r="AC1699" s="416">
        <v>0</v>
      </c>
      <c r="AD1699" s="416">
        <v>0</v>
      </c>
      <c r="AE1699" s="416">
        <v>0</v>
      </c>
      <c r="AF1699" s="416">
        <v>0</v>
      </c>
      <c r="AG1699" s="416">
        <v>0</v>
      </c>
      <c r="AH1699" s="416">
        <v>0</v>
      </c>
      <c r="AI1699" s="416">
        <v>50</v>
      </c>
      <c r="AJ1699" s="416">
        <v>1</v>
      </c>
      <c r="AK1699" s="416">
        <v>0</v>
      </c>
      <c r="AL1699" s="416">
        <v>0</v>
      </c>
      <c r="AM1699" s="416">
        <v>0</v>
      </c>
      <c r="AN1699" s="416">
        <v>0</v>
      </c>
      <c r="AO1699" s="416">
        <v>0</v>
      </c>
      <c r="AP1699" s="416">
        <v>0</v>
      </c>
      <c r="AQ1699" s="416">
        <v>0</v>
      </c>
      <c r="AR1699" s="416">
        <v>1</v>
      </c>
      <c r="AS1699" s="416">
        <v>100</v>
      </c>
      <c r="AT1699" s="416">
        <v>25</v>
      </c>
      <c r="AU1699" s="416">
        <v>21</v>
      </c>
      <c r="AV1699" s="416">
        <v>5</v>
      </c>
      <c r="AW1699" s="416">
        <v>3</v>
      </c>
      <c r="AX1699" s="416">
        <v>0</v>
      </c>
      <c r="AY1699" s="416">
        <v>0</v>
      </c>
      <c r="AZ1699" s="416">
        <v>0</v>
      </c>
      <c r="BA1699" s="416">
        <v>0</v>
      </c>
      <c r="BB1699" s="416">
        <v>54</v>
      </c>
      <c r="BC1699" s="416">
        <v>0</v>
      </c>
      <c r="BD1699" s="416">
        <v>0</v>
      </c>
      <c r="BE1699" s="416">
        <v>0</v>
      </c>
      <c r="BF1699" s="416">
        <v>0</v>
      </c>
      <c r="BG1699" s="416">
        <v>0</v>
      </c>
      <c r="BH1699" s="416">
        <v>0</v>
      </c>
      <c r="BI1699" s="416">
        <v>0</v>
      </c>
      <c r="BJ1699" s="416">
        <v>0</v>
      </c>
      <c r="BK1699" s="416">
        <v>0</v>
      </c>
      <c r="BL1699" s="416">
        <v>0</v>
      </c>
      <c r="BM1699" s="416">
        <v>26</v>
      </c>
      <c r="BN1699" s="416">
        <v>21</v>
      </c>
      <c r="BO1699" s="416">
        <v>5</v>
      </c>
      <c r="BP1699" s="416">
        <v>3</v>
      </c>
      <c r="BQ1699" s="416">
        <v>0</v>
      </c>
      <c r="BR1699" s="416">
        <v>0</v>
      </c>
      <c r="BS1699" s="416">
        <v>0</v>
      </c>
      <c r="BT1699" s="416">
        <v>0</v>
      </c>
      <c r="BU1699" s="416">
        <v>55</v>
      </c>
      <c r="BV1699" s="416">
        <v>773</v>
      </c>
      <c r="BW1699" s="416">
        <v>351</v>
      </c>
      <c r="BX1699" s="416">
        <v>183</v>
      </c>
      <c r="BY1699" s="416">
        <v>89</v>
      </c>
      <c r="BZ1699" s="416">
        <v>55</v>
      </c>
      <c r="CA1699" s="416">
        <v>29</v>
      </c>
      <c r="CB1699" s="416">
        <v>5</v>
      </c>
      <c r="CC1699" s="416">
        <v>0</v>
      </c>
      <c r="CD1699" s="416">
        <v>1485</v>
      </c>
      <c r="CE1699" s="416">
        <v>10</v>
      </c>
      <c r="CF1699" s="416">
        <v>0</v>
      </c>
      <c r="CG1699" s="416">
        <v>0</v>
      </c>
      <c r="CH1699" s="416">
        <v>0</v>
      </c>
      <c r="CI1699" s="416">
        <v>0</v>
      </c>
      <c r="CJ1699" s="416">
        <v>0</v>
      </c>
      <c r="CK1699" s="416">
        <v>0</v>
      </c>
      <c r="CL1699" s="416">
        <v>0</v>
      </c>
      <c r="CM1699" s="416">
        <v>0</v>
      </c>
      <c r="CN1699" s="416">
        <v>0</v>
      </c>
      <c r="CO1699" s="416">
        <v>25</v>
      </c>
      <c r="CP1699" s="416">
        <v>0</v>
      </c>
      <c r="CQ1699" s="416">
        <v>0</v>
      </c>
      <c r="CR1699" s="416">
        <v>0</v>
      </c>
      <c r="CS1699" s="416">
        <v>0</v>
      </c>
      <c r="CT1699" s="416">
        <v>0</v>
      </c>
      <c r="CU1699" s="416">
        <v>0</v>
      </c>
      <c r="CV1699" s="416">
        <v>0</v>
      </c>
      <c r="CW1699" s="416">
        <v>0</v>
      </c>
      <c r="CX1699" s="416">
        <v>0</v>
      </c>
      <c r="CY1699" s="416">
        <v>50</v>
      </c>
      <c r="CZ1699" s="416">
        <v>254</v>
      </c>
      <c r="DA1699" s="416">
        <v>48</v>
      </c>
      <c r="DB1699" s="416">
        <v>21</v>
      </c>
      <c r="DC1699" s="416">
        <v>12</v>
      </c>
      <c r="DD1699" s="416">
        <v>7</v>
      </c>
      <c r="DE1699" s="416">
        <v>2</v>
      </c>
      <c r="DF1699" s="416">
        <v>2</v>
      </c>
      <c r="DG1699" s="416">
        <v>1</v>
      </c>
      <c r="DH1699" s="416">
        <v>347</v>
      </c>
      <c r="DI1699" s="416">
        <v>0</v>
      </c>
      <c r="DJ1699" s="416">
        <v>0</v>
      </c>
      <c r="DK1699" s="416">
        <v>0</v>
      </c>
      <c r="DL1699" s="416">
        <v>0</v>
      </c>
      <c r="DM1699" s="416">
        <v>0</v>
      </c>
      <c r="DN1699" s="416">
        <v>0</v>
      </c>
      <c r="DO1699" s="416">
        <v>0</v>
      </c>
      <c r="DP1699" s="416">
        <v>0</v>
      </c>
      <c r="DQ1699" s="416">
        <v>0</v>
      </c>
      <c r="DR1699" s="416">
        <v>0</v>
      </c>
      <c r="DS1699" s="416">
        <v>254</v>
      </c>
      <c r="DT1699" s="416">
        <v>48</v>
      </c>
      <c r="DU1699" s="416">
        <v>21</v>
      </c>
      <c r="DV1699" s="416">
        <v>12</v>
      </c>
      <c r="DW1699" s="416">
        <v>7</v>
      </c>
      <c r="DX1699" s="416">
        <v>2</v>
      </c>
      <c r="DY1699" s="416">
        <v>2</v>
      </c>
      <c r="DZ1699" s="416">
        <v>1</v>
      </c>
      <c r="EA1699" s="416">
        <v>347</v>
      </c>
      <c r="EB1699" s="416">
        <v>0</v>
      </c>
      <c r="EC1699" s="416">
        <v>154</v>
      </c>
      <c r="ED1699" s="416">
        <v>31</v>
      </c>
      <c r="EE1699" s="416">
        <v>21</v>
      </c>
      <c r="EF1699" s="416">
        <v>12</v>
      </c>
      <c r="EG1699" s="416">
        <v>10</v>
      </c>
      <c r="EH1699" s="416">
        <v>6</v>
      </c>
      <c r="EI1699" s="416">
        <v>2</v>
      </c>
      <c r="EJ1699" s="416">
        <v>0</v>
      </c>
      <c r="EK1699" s="416">
        <v>236</v>
      </c>
      <c r="EL1699" s="416">
        <v>10</v>
      </c>
      <c r="EM1699" s="416">
        <v>0</v>
      </c>
      <c r="EN1699" s="416">
        <v>0</v>
      </c>
      <c r="EO1699" s="416">
        <v>0</v>
      </c>
      <c r="EP1699" s="416">
        <v>0</v>
      </c>
      <c r="EQ1699" s="416">
        <v>0</v>
      </c>
      <c r="ER1699" s="416">
        <v>0</v>
      </c>
      <c r="ES1699" s="416">
        <v>0</v>
      </c>
      <c r="ET1699" s="416">
        <v>0</v>
      </c>
      <c r="EU1699" s="416">
        <v>0</v>
      </c>
      <c r="EV1699" s="416">
        <v>50</v>
      </c>
      <c r="EW1699" s="416">
        <v>0</v>
      </c>
      <c r="EX1699" s="416">
        <v>1</v>
      </c>
      <c r="EY1699" s="416">
        <v>0</v>
      </c>
      <c r="EZ1699" s="416">
        <v>0</v>
      </c>
      <c r="FA1699" s="416">
        <v>0</v>
      </c>
      <c r="FB1699" s="416">
        <v>0</v>
      </c>
      <c r="FC1699" s="416">
        <v>0</v>
      </c>
      <c r="FD1699" s="416">
        <v>0</v>
      </c>
      <c r="FE1699" s="416">
        <v>1</v>
      </c>
      <c r="FF1699" s="416">
        <v>100</v>
      </c>
      <c r="FG1699" s="416">
        <v>0</v>
      </c>
      <c r="FH1699" s="416">
        <v>0</v>
      </c>
      <c r="FI1699" s="416">
        <v>0</v>
      </c>
      <c r="FJ1699" s="416">
        <v>0</v>
      </c>
      <c r="FK1699" s="416">
        <v>0</v>
      </c>
      <c r="FL1699" s="416">
        <v>0</v>
      </c>
      <c r="FM1699" s="416">
        <v>0</v>
      </c>
      <c r="FN1699" s="416">
        <v>0</v>
      </c>
      <c r="FO1699" s="416">
        <v>0</v>
      </c>
      <c r="FP1699" s="416">
        <v>0</v>
      </c>
      <c r="FQ1699" s="416">
        <v>0</v>
      </c>
      <c r="FR1699" s="416">
        <v>0</v>
      </c>
      <c r="FS1699" s="416">
        <v>0</v>
      </c>
      <c r="FT1699" s="416">
        <v>0</v>
      </c>
      <c r="FU1699" s="416">
        <v>0</v>
      </c>
      <c r="FV1699" s="416">
        <v>0</v>
      </c>
      <c r="FW1699" s="416">
        <v>0</v>
      </c>
      <c r="FX1699" s="416">
        <v>0</v>
      </c>
      <c r="FY1699" s="416">
        <v>0</v>
      </c>
      <c r="FZ1699" s="416">
        <v>154</v>
      </c>
      <c r="GA1699" s="416">
        <v>32</v>
      </c>
      <c r="GB1699" s="416">
        <v>21</v>
      </c>
      <c r="GC1699" s="416">
        <v>12</v>
      </c>
      <c r="GD1699" s="416">
        <v>10</v>
      </c>
      <c r="GE1699" s="416">
        <v>6</v>
      </c>
      <c r="GF1699" s="416">
        <v>2</v>
      </c>
      <c r="GG1699" s="416">
        <v>0</v>
      </c>
      <c r="GH1699" s="416">
        <v>237</v>
      </c>
    </row>
    <row r="1700" spans="1:190" x14ac:dyDescent="0.2">
      <c r="A1700" s="150" t="s">
        <v>788</v>
      </c>
      <c r="B1700" s="151" t="s">
        <v>280</v>
      </c>
      <c r="C1700" s="152" t="s">
        <v>128</v>
      </c>
      <c r="D1700" s="404" t="s">
        <v>787</v>
      </c>
      <c r="E1700" s="416">
        <v>0</v>
      </c>
      <c r="F1700" s="416">
        <v>52</v>
      </c>
      <c r="G1700" s="416">
        <v>243</v>
      </c>
      <c r="H1700" s="416">
        <v>190</v>
      </c>
      <c r="I1700" s="416">
        <v>90</v>
      </c>
      <c r="J1700" s="416">
        <v>24</v>
      </c>
      <c r="K1700" s="416">
        <v>3</v>
      </c>
      <c r="L1700" s="416">
        <v>2</v>
      </c>
      <c r="M1700" s="416">
        <v>1</v>
      </c>
      <c r="N1700" s="416">
        <v>605</v>
      </c>
      <c r="O1700" s="416">
        <v>10</v>
      </c>
      <c r="P1700" s="416">
        <v>0</v>
      </c>
      <c r="Q1700" s="416">
        <v>0</v>
      </c>
      <c r="R1700" s="416">
        <v>0</v>
      </c>
      <c r="S1700" s="416">
        <v>0</v>
      </c>
      <c r="T1700" s="416">
        <v>0</v>
      </c>
      <c r="U1700" s="416">
        <v>0</v>
      </c>
      <c r="V1700" s="416">
        <v>0</v>
      </c>
      <c r="W1700" s="416">
        <v>0</v>
      </c>
      <c r="X1700" s="416">
        <v>0</v>
      </c>
      <c r="Y1700" s="416">
        <v>25</v>
      </c>
      <c r="Z1700" s="416">
        <v>0</v>
      </c>
      <c r="AA1700" s="416">
        <v>0</v>
      </c>
      <c r="AB1700" s="416">
        <v>0</v>
      </c>
      <c r="AC1700" s="416">
        <v>0</v>
      </c>
      <c r="AD1700" s="416">
        <v>0</v>
      </c>
      <c r="AE1700" s="416">
        <v>0</v>
      </c>
      <c r="AF1700" s="416">
        <v>0</v>
      </c>
      <c r="AG1700" s="416">
        <v>0</v>
      </c>
      <c r="AH1700" s="416">
        <v>0</v>
      </c>
      <c r="AI1700" s="416">
        <v>50</v>
      </c>
      <c r="AJ1700" s="416">
        <v>0</v>
      </c>
      <c r="AK1700" s="416">
        <v>0</v>
      </c>
      <c r="AL1700" s="416">
        <v>0</v>
      </c>
      <c r="AM1700" s="416">
        <v>0</v>
      </c>
      <c r="AN1700" s="416">
        <v>0</v>
      </c>
      <c r="AO1700" s="416">
        <v>0</v>
      </c>
      <c r="AP1700" s="416">
        <v>0</v>
      </c>
      <c r="AQ1700" s="416">
        <v>0</v>
      </c>
      <c r="AR1700" s="416">
        <v>0</v>
      </c>
      <c r="AS1700" s="416">
        <v>100</v>
      </c>
      <c r="AT1700" s="416">
        <v>0</v>
      </c>
      <c r="AU1700" s="416">
        <v>0</v>
      </c>
      <c r="AV1700" s="416">
        <v>0</v>
      </c>
      <c r="AW1700" s="416">
        <v>0</v>
      </c>
      <c r="AX1700" s="416">
        <v>0</v>
      </c>
      <c r="AY1700" s="416">
        <v>0</v>
      </c>
      <c r="AZ1700" s="416">
        <v>0</v>
      </c>
      <c r="BA1700" s="416">
        <v>0</v>
      </c>
      <c r="BB1700" s="416">
        <v>0</v>
      </c>
      <c r="BC1700" s="416">
        <v>0</v>
      </c>
      <c r="BD1700" s="416">
        <v>0</v>
      </c>
      <c r="BE1700" s="416">
        <v>0</v>
      </c>
      <c r="BF1700" s="416">
        <v>0</v>
      </c>
      <c r="BG1700" s="416">
        <v>0</v>
      </c>
      <c r="BH1700" s="416">
        <v>0</v>
      </c>
      <c r="BI1700" s="416">
        <v>0</v>
      </c>
      <c r="BJ1700" s="416">
        <v>0</v>
      </c>
      <c r="BK1700" s="416">
        <v>0</v>
      </c>
      <c r="BL1700" s="416">
        <v>0</v>
      </c>
      <c r="BM1700" s="416">
        <v>0</v>
      </c>
      <c r="BN1700" s="416">
        <v>0</v>
      </c>
      <c r="BO1700" s="416">
        <v>0</v>
      </c>
      <c r="BP1700" s="416">
        <v>0</v>
      </c>
      <c r="BQ1700" s="416">
        <v>0</v>
      </c>
      <c r="BR1700" s="416">
        <v>0</v>
      </c>
      <c r="BS1700" s="416">
        <v>0</v>
      </c>
      <c r="BT1700" s="416">
        <v>0</v>
      </c>
      <c r="BU1700" s="416">
        <v>0</v>
      </c>
      <c r="BV1700" s="416">
        <v>52</v>
      </c>
      <c r="BW1700" s="416">
        <v>243</v>
      </c>
      <c r="BX1700" s="416">
        <v>190</v>
      </c>
      <c r="BY1700" s="416">
        <v>90</v>
      </c>
      <c r="BZ1700" s="416">
        <v>24</v>
      </c>
      <c r="CA1700" s="416">
        <v>3</v>
      </c>
      <c r="CB1700" s="416">
        <v>2</v>
      </c>
      <c r="CC1700" s="416">
        <v>1</v>
      </c>
      <c r="CD1700" s="416">
        <v>605</v>
      </c>
      <c r="CE1700" s="416">
        <v>10</v>
      </c>
      <c r="CF1700" s="416">
        <v>0</v>
      </c>
      <c r="CG1700" s="416">
        <v>0</v>
      </c>
      <c r="CH1700" s="416">
        <v>0</v>
      </c>
      <c r="CI1700" s="416">
        <v>0</v>
      </c>
      <c r="CJ1700" s="416">
        <v>0</v>
      </c>
      <c r="CK1700" s="416">
        <v>0</v>
      </c>
      <c r="CL1700" s="416">
        <v>0</v>
      </c>
      <c r="CM1700" s="416">
        <v>0</v>
      </c>
      <c r="CN1700" s="416">
        <v>0</v>
      </c>
      <c r="CO1700" s="416">
        <v>25</v>
      </c>
      <c r="CP1700" s="416">
        <v>0</v>
      </c>
      <c r="CQ1700" s="416">
        <v>0</v>
      </c>
      <c r="CR1700" s="416">
        <v>0</v>
      </c>
      <c r="CS1700" s="416">
        <v>0</v>
      </c>
      <c r="CT1700" s="416">
        <v>0</v>
      </c>
      <c r="CU1700" s="416">
        <v>0</v>
      </c>
      <c r="CV1700" s="416">
        <v>0</v>
      </c>
      <c r="CW1700" s="416">
        <v>0</v>
      </c>
      <c r="CX1700" s="416">
        <v>0</v>
      </c>
      <c r="CY1700" s="416">
        <v>50</v>
      </c>
      <c r="CZ1700" s="416">
        <v>24</v>
      </c>
      <c r="DA1700" s="416">
        <v>39</v>
      </c>
      <c r="DB1700" s="416">
        <v>52</v>
      </c>
      <c r="DC1700" s="416">
        <v>30</v>
      </c>
      <c r="DD1700" s="416">
        <v>9</v>
      </c>
      <c r="DE1700" s="416">
        <v>2</v>
      </c>
      <c r="DF1700" s="416">
        <v>3</v>
      </c>
      <c r="DG1700" s="416">
        <v>1</v>
      </c>
      <c r="DH1700" s="416">
        <v>160</v>
      </c>
      <c r="DI1700" s="416">
        <v>0</v>
      </c>
      <c r="DJ1700" s="416">
        <v>0</v>
      </c>
      <c r="DK1700" s="416">
        <v>0</v>
      </c>
      <c r="DL1700" s="416">
        <v>0</v>
      </c>
      <c r="DM1700" s="416">
        <v>0</v>
      </c>
      <c r="DN1700" s="416">
        <v>0</v>
      </c>
      <c r="DO1700" s="416">
        <v>0</v>
      </c>
      <c r="DP1700" s="416">
        <v>0</v>
      </c>
      <c r="DQ1700" s="416">
        <v>0</v>
      </c>
      <c r="DR1700" s="416">
        <v>0</v>
      </c>
      <c r="DS1700" s="416">
        <v>24</v>
      </c>
      <c r="DT1700" s="416">
        <v>39</v>
      </c>
      <c r="DU1700" s="416">
        <v>52</v>
      </c>
      <c r="DV1700" s="416">
        <v>30</v>
      </c>
      <c r="DW1700" s="416">
        <v>9</v>
      </c>
      <c r="DX1700" s="416">
        <v>2</v>
      </c>
      <c r="DY1700" s="416">
        <v>3</v>
      </c>
      <c r="DZ1700" s="416">
        <v>1</v>
      </c>
      <c r="EA1700" s="416">
        <v>160</v>
      </c>
      <c r="EB1700" s="416">
        <v>0</v>
      </c>
      <c r="EC1700" s="416">
        <v>50</v>
      </c>
      <c r="ED1700" s="416">
        <v>210</v>
      </c>
      <c r="EE1700" s="416">
        <v>183</v>
      </c>
      <c r="EF1700" s="416">
        <v>64</v>
      </c>
      <c r="EG1700" s="416">
        <v>18</v>
      </c>
      <c r="EH1700" s="416">
        <v>5</v>
      </c>
      <c r="EI1700" s="416">
        <v>1</v>
      </c>
      <c r="EJ1700" s="416">
        <v>0</v>
      </c>
      <c r="EK1700" s="416">
        <v>531</v>
      </c>
      <c r="EL1700" s="416">
        <v>10</v>
      </c>
      <c r="EM1700" s="416">
        <v>0</v>
      </c>
      <c r="EN1700" s="416">
        <v>0</v>
      </c>
      <c r="EO1700" s="416">
        <v>0</v>
      </c>
      <c r="EP1700" s="416">
        <v>0</v>
      </c>
      <c r="EQ1700" s="416">
        <v>0</v>
      </c>
      <c r="ER1700" s="416">
        <v>0</v>
      </c>
      <c r="ES1700" s="416">
        <v>0</v>
      </c>
      <c r="ET1700" s="416">
        <v>0</v>
      </c>
      <c r="EU1700" s="416">
        <v>0</v>
      </c>
      <c r="EV1700" s="416">
        <v>50</v>
      </c>
      <c r="EW1700" s="416">
        <v>1</v>
      </c>
      <c r="EX1700" s="416">
        <v>0</v>
      </c>
      <c r="EY1700" s="416">
        <v>0</v>
      </c>
      <c r="EZ1700" s="416">
        <v>0</v>
      </c>
      <c r="FA1700" s="416">
        <v>0</v>
      </c>
      <c r="FB1700" s="416">
        <v>0</v>
      </c>
      <c r="FC1700" s="416">
        <v>0</v>
      </c>
      <c r="FD1700" s="416">
        <v>0</v>
      </c>
      <c r="FE1700" s="416">
        <v>1</v>
      </c>
      <c r="FF1700" s="416">
        <v>100</v>
      </c>
      <c r="FG1700" s="416">
        <v>0</v>
      </c>
      <c r="FH1700" s="416">
        <v>0</v>
      </c>
      <c r="FI1700" s="416">
        <v>0</v>
      </c>
      <c r="FJ1700" s="416">
        <v>0</v>
      </c>
      <c r="FK1700" s="416">
        <v>0</v>
      </c>
      <c r="FL1700" s="416">
        <v>0</v>
      </c>
      <c r="FM1700" s="416">
        <v>0</v>
      </c>
      <c r="FN1700" s="416">
        <v>0</v>
      </c>
      <c r="FO1700" s="416">
        <v>0</v>
      </c>
      <c r="FP1700" s="416">
        <v>0</v>
      </c>
      <c r="FQ1700" s="416">
        <v>0</v>
      </c>
      <c r="FR1700" s="416">
        <v>0</v>
      </c>
      <c r="FS1700" s="416">
        <v>0</v>
      </c>
      <c r="FT1700" s="416">
        <v>0</v>
      </c>
      <c r="FU1700" s="416">
        <v>0</v>
      </c>
      <c r="FV1700" s="416">
        <v>0</v>
      </c>
      <c r="FW1700" s="416">
        <v>0</v>
      </c>
      <c r="FX1700" s="416">
        <v>0</v>
      </c>
      <c r="FY1700" s="416">
        <v>0</v>
      </c>
      <c r="FZ1700" s="416">
        <v>51</v>
      </c>
      <c r="GA1700" s="416">
        <v>210</v>
      </c>
      <c r="GB1700" s="416">
        <v>183</v>
      </c>
      <c r="GC1700" s="416">
        <v>64</v>
      </c>
      <c r="GD1700" s="416">
        <v>18</v>
      </c>
      <c r="GE1700" s="416">
        <v>5</v>
      </c>
      <c r="GF1700" s="416">
        <v>1</v>
      </c>
      <c r="GG1700" s="416">
        <v>0</v>
      </c>
      <c r="GH1700" s="416">
        <v>532</v>
      </c>
    </row>
    <row r="1701" spans="1:190" x14ac:dyDescent="0.2">
      <c r="A1701" s="150" t="s">
        <v>790</v>
      </c>
      <c r="B1701" s="151" t="s">
        <v>292</v>
      </c>
      <c r="C1701" s="152" t="s">
        <v>128</v>
      </c>
      <c r="D1701" s="404" t="s">
        <v>789</v>
      </c>
      <c r="E1701" s="416">
        <v>0</v>
      </c>
      <c r="F1701" s="416">
        <v>13</v>
      </c>
      <c r="G1701" s="416">
        <v>27</v>
      </c>
      <c r="H1701" s="416">
        <v>95</v>
      </c>
      <c r="I1701" s="416">
        <v>101</v>
      </c>
      <c r="J1701" s="416">
        <v>73</v>
      </c>
      <c r="K1701" s="416">
        <v>71</v>
      </c>
      <c r="L1701" s="416">
        <v>37</v>
      </c>
      <c r="M1701" s="416">
        <v>16</v>
      </c>
      <c r="N1701" s="416">
        <v>433</v>
      </c>
      <c r="O1701" s="416">
        <v>10</v>
      </c>
      <c r="P1701" s="416">
        <v>0</v>
      </c>
      <c r="Q1701" s="416">
        <v>0</v>
      </c>
      <c r="R1701" s="416">
        <v>0</v>
      </c>
      <c r="S1701" s="416">
        <v>0</v>
      </c>
      <c r="T1701" s="416">
        <v>0</v>
      </c>
      <c r="U1701" s="416">
        <v>0</v>
      </c>
      <c r="V1701" s="416">
        <v>0</v>
      </c>
      <c r="W1701" s="416">
        <v>0</v>
      </c>
      <c r="X1701" s="416">
        <v>0</v>
      </c>
      <c r="Y1701" s="416">
        <v>25</v>
      </c>
      <c r="Z1701" s="416">
        <v>0</v>
      </c>
      <c r="AA1701" s="416">
        <v>1</v>
      </c>
      <c r="AB1701" s="416">
        <v>22</v>
      </c>
      <c r="AC1701" s="416">
        <v>21</v>
      </c>
      <c r="AD1701" s="416">
        <v>31</v>
      </c>
      <c r="AE1701" s="416">
        <v>30</v>
      </c>
      <c r="AF1701" s="416">
        <v>31</v>
      </c>
      <c r="AG1701" s="416">
        <v>4</v>
      </c>
      <c r="AH1701" s="416">
        <v>140</v>
      </c>
      <c r="AI1701" s="416">
        <v>50</v>
      </c>
      <c r="AJ1701" s="416">
        <v>0</v>
      </c>
      <c r="AK1701" s="416">
        <v>0</v>
      </c>
      <c r="AL1701" s="416">
        <v>0</v>
      </c>
      <c r="AM1701" s="416">
        <v>0</v>
      </c>
      <c r="AN1701" s="416">
        <v>0</v>
      </c>
      <c r="AO1701" s="416">
        <v>0</v>
      </c>
      <c r="AP1701" s="416">
        <v>0</v>
      </c>
      <c r="AQ1701" s="416">
        <v>0</v>
      </c>
      <c r="AR1701" s="416">
        <v>0</v>
      </c>
      <c r="AS1701" s="416">
        <v>100</v>
      </c>
      <c r="AT1701" s="416">
        <v>10</v>
      </c>
      <c r="AU1701" s="416">
        <v>17</v>
      </c>
      <c r="AV1701" s="416">
        <v>20</v>
      </c>
      <c r="AW1701" s="416">
        <v>21</v>
      </c>
      <c r="AX1701" s="416">
        <v>13</v>
      </c>
      <c r="AY1701" s="416">
        <v>6</v>
      </c>
      <c r="AZ1701" s="416">
        <v>3</v>
      </c>
      <c r="BA1701" s="416">
        <v>0</v>
      </c>
      <c r="BB1701" s="416">
        <v>90</v>
      </c>
      <c r="BC1701" s="416">
        <v>0</v>
      </c>
      <c r="BD1701" s="416">
        <v>0</v>
      </c>
      <c r="BE1701" s="416">
        <v>0</v>
      </c>
      <c r="BF1701" s="416">
        <v>0</v>
      </c>
      <c r="BG1701" s="416">
        <v>0</v>
      </c>
      <c r="BH1701" s="416">
        <v>0</v>
      </c>
      <c r="BI1701" s="416">
        <v>0</v>
      </c>
      <c r="BJ1701" s="416">
        <v>0</v>
      </c>
      <c r="BK1701" s="416">
        <v>0</v>
      </c>
      <c r="BL1701" s="416">
        <v>0</v>
      </c>
      <c r="BM1701" s="416">
        <v>10</v>
      </c>
      <c r="BN1701" s="416">
        <v>18</v>
      </c>
      <c r="BO1701" s="416">
        <v>42</v>
      </c>
      <c r="BP1701" s="416">
        <v>42</v>
      </c>
      <c r="BQ1701" s="416">
        <v>44</v>
      </c>
      <c r="BR1701" s="416">
        <v>36</v>
      </c>
      <c r="BS1701" s="416">
        <v>34</v>
      </c>
      <c r="BT1701" s="416">
        <v>4</v>
      </c>
      <c r="BU1701" s="416">
        <v>230</v>
      </c>
      <c r="BV1701" s="416">
        <v>23</v>
      </c>
      <c r="BW1701" s="416">
        <v>45</v>
      </c>
      <c r="BX1701" s="416">
        <v>137</v>
      </c>
      <c r="BY1701" s="416">
        <v>143</v>
      </c>
      <c r="BZ1701" s="416">
        <v>117</v>
      </c>
      <c r="CA1701" s="416">
        <v>107</v>
      </c>
      <c r="CB1701" s="416">
        <v>71</v>
      </c>
      <c r="CC1701" s="416">
        <v>20</v>
      </c>
      <c r="CD1701" s="416">
        <v>663</v>
      </c>
      <c r="CE1701" s="416">
        <v>10</v>
      </c>
      <c r="CF1701" s="416">
        <v>0</v>
      </c>
      <c r="CG1701" s="416">
        <v>0</v>
      </c>
      <c r="CH1701" s="416">
        <v>0</v>
      </c>
      <c r="CI1701" s="416">
        <v>0</v>
      </c>
      <c r="CJ1701" s="416">
        <v>0</v>
      </c>
      <c r="CK1701" s="416">
        <v>0</v>
      </c>
      <c r="CL1701" s="416">
        <v>0</v>
      </c>
      <c r="CM1701" s="416">
        <v>0</v>
      </c>
      <c r="CN1701" s="416">
        <v>0</v>
      </c>
      <c r="CO1701" s="416">
        <v>25</v>
      </c>
      <c r="CP1701" s="416">
        <v>0</v>
      </c>
      <c r="CQ1701" s="416">
        <v>0</v>
      </c>
      <c r="CR1701" s="416">
        <v>0</v>
      </c>
      <c r="CS1701" s="416">
        <v>0</v>
      </c>
      <c r="CT1701" s="416">
        <v>0</v>
      </c>
      <c r="CU1701" s="416">
        <v>0</v>
      </c>
      <c r="CV1701" s="416">
        <v>0</v>
      </c>
      <c r="CW1701" s="416">
        <v>0</v>
      </c>
      <c r="CX1701" s="416">
        <v>0</v>
      </c>
      <c r="CY1701" s="416">
        <v>50</v>
      </c>
      <c r="CZ1701" s="416">
        <v>6</v>
      </c>
      <c r="DA1701" s="416">
        <v>21</v>
      </c>
      <c r="DB1701" s="416">
        <v>29</v>
      </c>
      <c r="DC1701" s="416">
        <v>21</v>
      </c>
      <c r="DD1701" s="416">
        <v>17</v>
      </c>
      <c r="DE1701" s="416">
        <v>12</v>
      </c>
      <c r="DF1701" s="416">
        <v>10</v>
      </c>
      <c r="DG1701" s="416">
        <v>8</v>
      </c>
      <c r="DH1701" s="416">
        <v>124</v>
      </c>
      <c r="DI1701" s="416">
        <v>0</v>
      </c>
      <c r="DJ1701" s="416">
        <v>0</v>
      </c>
      <c r="DK1701" s="416">
        <v>0</v>
      </c>
      <c r="DL1701" s="416">
        <v>0</v>
      </c>
      <c r="DM1701" s="416">
        <v>0</v>
      </c>
      <c r="DN1701" s="416">
        <v>0</v>
      </c>
      <c r="DO1701" s="416">
        <v>0</v>
      </c>
      <c r="DP1701" s="416">
        <v>0</v>
      </c>
      <c r="DQ1701" s="416">
        <v>0</v>
      </c>
      <c r="DR1701" s="416">
        <v>0</v>
      </c>
      <c r="DS1701" s="416">
        <v>6</v>
      </c>
      <c r="DT1701" s="416">
        <v>21</v>
      </c>
      <c r="DU1701" s="416">
        <v>29</v>
      </c>
      <c r="DV1701" s="416">
        <v>21</v>
      </c>
      <c r="DW1701" s="416">
        <v>17</v>
      </c>
      <c r="DX1701" s="416">
        <v>12</v>
      </c>
      <c r="DY1701" s="416">
        <v>10</v>
      </c>
      <c r="DZ1701" s="416">
        <v>8</v>
      </c>
      <c r="EA1701" s="416">
        <v>124</v>
      </c>
      <c r="EB1701" s="416">
        <v>0</v>
      </c>
      <c r="EC1701" s="416">
        <v>28</v>
      </c>
      <c r="ED1701" s="416">
        <v>49</v>
      </c>
      <c r="EE1701" s="416">
        <v>205</v>
      </c>
      <c r="EF1701" s="416">
        <v>217</v>
      </c>
      <c r="EG1701" s="416">
        <v>187</v>
      </c>
      <c r="EH1701" s="416">
        <v>143</v>
      </c>
      <c r="EI1701" s="416">
        <v>108</v>
      </c>
      <c r="EJ1701" s="416">
        <v>53</v>
      </c>
      <c r="EK1701" s="416">
        <v>990</v>
      </c>
      <c r="EL1701" s="416">
        <v>10</v>
      </c>
      <c r="EM1701" s="416">
        <v>0</v>
      </c>
      <c r="EN1701" s="416">
        <v>0</v>
      </c>
      <c r="EO1701" s="416">
        <v>0</v>
      </c>
      <c r="EP1701" s="416">
        <v>0</v>
      </c>
      <c r="EQ1701" s="416">
        <v>0</v>
      </c>
      <c r="ER1701" s="416">
        <v>0</v>
      </c>
      <c r="ES1701" s="416">
        <v>0</v>
      </c>
      <c r="ET1701" s="416">
        <v>0</v>
      </c>
      <c r="EU1701" s="416">
        <v>0</v>
      </c>
      <c r="EV1701" s="416">
        <v>50</v>
      </c>
      <c r="EW1701" s="416">
        <v>0</v>
      </c>
      <c r="EX1701" s="416">
        <v>0</v>
      </c>
      <c r="EY1701" s="416">
        <v>0</v>
      </c>
      <c r="EZ1701" s="416">
        <v>0</v>
      </c>
      <c r="FA1701" s="416">
        <v>0</v>
      </c>
      <c r="FB1701" s="416">
        <v>0</v>
      </c>
      <c r="FC1701" s="416">
        <v>0</v>
      </c>
      <c r="FD1701" s="416">
        <v>0</v>
      </c>
      <c r="FE1701" s="416">
        <v>0</v>
      </c>
      <c r="FF1701" s="416">
        <v>100</v>
      </c>
      <c r="FG1701" s="416">
        <v>0</v>
      </c>
      <c r="FH1701" s="416">
        <v>0</v>
      </c>
      <c r="FI1701" s="416">
        <v>0</v>
      </c>
      <c r="FJ1701" s="416">
        <v>0</v>
      </c>
      <c r="FK1701" s="416">
        <v>0</v>
      </c>
      <c r="FL1701" s="416">
        <v>0</v>
      </c>
      <c r="FM1701" s="416">
        <v>0</v>
      </c>
      <c r="FN1701" s="416">
        <v>0</v>
      </c>
      <c r="FO1701" s="416">
        <v>0</v>
      </c>
      <c r="FP1701" s="416">
        <v>0</v>
      </c>
      <c r="FQ1701" s="416">
        <v>0</v>
      </c>
      <c r="FR1701" s="416">
        <v>0</v>
      </c>
      <c r="FS1701" s="416">
        <v>0</v>
      </c>
      <c r="FT1701" s="416">
        <v>0</v>
      </c>
      <c r="FU1701" s="416">
        <v>0</v>
      </c>
      <c r="FV1701" s="416">
        <v>0</v>
      </c>
      <c r="FW1701" s="416">
        <v>0</v>
      </c>
      <c r="FX1701" s="416">
        <v>0</v>
      </c>
      <c r="FY1701" s="416">
        <v>0</v>
      </c>
      <c r="FZ1701" s="416">
        <v>28</v>
      </c>
      <c r="GA1701" s="416">
        <v>49</v>
      </c>
      <c r="GB1701" s="416">
        <v>205</v>
      </c>
      <c r="GC1701" s="416">
        <v>217</v>
      </c>
      <c r="GD1701" s="416">
        <v>187</v>
      </c>
      <c r="GE1701" s="416">
        <v>143</v>
      </c>
      <c r="GF1701" s="416">
        <v>108</v>
      </c>
      <c r="GG1701" s="416">
        <v>53</v>
      </c>
      <c r="GH1701" s="416">
        <v>990</v>
      </c>
    </row>
    <row r="1702" spans="1:190" x14ac:dyDescent="0.2">
      <c r="A1702" s="150" t="s">
        <v>791</v>
      </c>
      <c r="B1702" s="151" t="s">
        <v>284</v>
      </c>
      <c r="C1702" s="152" t="s">
        <v>278</v>
      </c>
      <c r="D1702" s="404" t="s">
        <v>340</v>
      </c>
      <c r="E1702" s="416">
        <v>0</v>
      </c>
      <c r="F1702" s="416">
        <v>0</v>
      </c>
      <c r="G1702" s="416">
        <v>0</v>
      </c>
      <c r="H1702" s="416">
        <v>0</v>
      </c>
      <c r="I1702" s="416">
        <v>0</v>
      </c>
      <c r="J1702" s="416">
        <v>0</v>
      </c>
      <c r="K1702" s="416">
        <v>0</v>
      </c>
      <c r="L1702" s="416">
        <v>0</v>
      </c>
      <c r="M1702" s="416">
        <v>0</v>
      </c>
      <c r="N1702" s="416">
        <v>0</v>
      </c>
      <c r="O1702" s="416">
        <v>10</v>
      </c>
      <c r="P1702" s="416">
        <v>0</v>
      </c>
      <c r="Q1702" s="416">
        <v>0</v>
      </c>
      <c r="R1702" s="416">
        <v>0</v>
      </c>
      <c r="S1702" s="416">
        <v>0</v>
      </c>
      <c r="T1702" s="416">
        <v>0</v>
      </c>
      <c r="U1702" s="416">
        <v>0</v>
      </c>
      <c r="V1702" s="416">
        <v>0</v>
      </c>
      <c r="W1702" s="416">
        <v>0</v>
      </c>
      <c r="X1702" s="416">
        <v>0</v>
      </c>
      <c r="Y1702" s="416">
        <v>25</v>
      </c>
      <c r="Z1702" s="416">
        <v>387</v>
      </c>
      <c r="AA1702" s="416">
        <v>215</v>
      </c>
      <c r="AB1702" s="416">
        <v>152</v>
      </c>
      <c r="AC1702" s="416">
        <v>73</v>
      </c>
      <c r="AD1702" s="416">
        <v>29</v>
      </c>
      <c r="AE1702" s="416">
        <v>23</v>
      </c>
      <c r="AF1702" s="416">
        <v>14</v>
      </c>
      <c r="AG1702" s="416">
        <v>2</v>
      </c>
      <c r="AH1702" s="416">
        <v>895</v>
      </c>
      <c r="AI1702" s="416">
        <v>50</v>
      </c>
      <c r="AJ1702" s="416">
        <v>0</v>
      </c>
      <c r="AK1702" s="416">
        <v>0</v>
      </c>
      <c r="AL1702" s="416">
        <v>0</v>
      </c>
      <c r="AM1702" s="416">
        <v>0</v>
      </c>
      <c r="AN1702" s="416">
        <v>0</v>
      </c>
      <c r="AO1702" s="416">
        <v>0</v>
      </c>
      <c r="AP1702" s="416">
        <v>0</v>
      </c>
      <c r="AQ1702" s="416">
        <v>0</v>
      </c>
      <c r="AR1702" s="416">
        <v>0</v>
      </c>
      <c r="AS1702" s="416">
        <v>100</v>
      </c>
      <c r="AT1702" s="416">
        <v>180</v>
      </c>
      <c r="AU1702" s="416">
        <v>133</v>
      </c>
      <c r="AV1702" s="416">
        <v>91</v>
      </c>
      <c r="AW1702" s="416">
        <v>57</v>
      </c>
      <c r="AX1702" s="416">
        <v>28</v>
      </c>
      <c r="AY1702" s="416">
        <v>21</v>
      </c>
      <c r="AZ1702" s="416">
        <v>13</v>
      </c>
      <c r="BA1702" s="416">
        <v>0</v>
      </c>
      <c r="BB1702" s="416">
        <v>523</v>
      </c>
      <c r="BC1702" s="416">
        <v>0</v>
      </c>
      <c r="BD1702" s="416">
        <v>0</v>
      </c>
      <c r="BE1702" s="416">
        <v>0</v>
      </c>
      <c r="BF1702" s="416">
        <v>0</v>
      </c>
      <c r="BG1702" s="416">
        <v>0</v>
      </c>
      <c r="BH1702" s="416">
        <v>0</v>
      </c>
      <c r="BI1702" s="416">
        <v>0</v>
      </c>
      <c r="BJ1702" s="416">
        <v>0</v>
      </c>
      <c r="BK1702" s="416">
        <v>0</v>
      </c>
      <c r="BL1702" s="416">
        <v>0</v>
      </c>
      <c r="BM1702" s="416">
        <v>567</v>
      </c>
      <c r="BN1702" s="416">
        <v>348</v>
      </c>
      <c r="BO1702" s="416">
        <v>243</v>
      </c>
      <c r="BP1702" s="416">
        <v>130</v>
      </c>
      <c r="BQ1702" s="416">
        <v>57</v>
      </c>
      <c r="BR1702" s="416">
        <v>44</v>
      </c>
      <c r="BS1702" s="416">
        <v>27</v>
      </c>
      <c r="BT1702" s="416">
        <v>2</v>
      </c>
      <c r="BU1702" s="416">
        <v>1418</v>
      </c>
      <c r="BV1702" s="416">
        <v>567</v>
      </c>
      <c r="BW1702" s="416">
        <v>348</v>
      </c>
      <c r="BX1702" s="416">
        <v>243</v>
      </c>
      <c r="BY1702" s="416">
        <v>130</v>
      </c>
      <c r="BZ1702" s="416">
        <v>57</v>
      </c>
      <c r="CA1702" s="416">
        <v>44</v>
      </c>
      <c r="CB1702" s="416">
        <v>27</v>
      </c>
      <c r="CC1702" s="416">
        <v>2</v>
      </c>
      <c r="CD1702" s="416">
        <v>1418</v>
      </c>
      <c r="CE1702" s="416">
        <v>10</v>
      </c>
      <c r="CF1702" s="416">
        <v>0</v>
      </c>
      <c r="CG1702" s="416">
        <v>0</v>
      </c>
      <c r="CH1702" s="416">
        <v>0</v>
      </c>
      <c r="CI1702" s="416">
        <v>0</v>
      </c>
      <c r="CJ1702" s="416">
        <v>0</v>
      </c>
      <c r="CK1702" s="416">
        <v>0</v>
      </c>
      <c r="CL1702" s="416">
        <v>0</v>
      </c>
      <c r="CM1702" s="416">
        <v>0</v>
      </c>
      <c r="CN1702" s="416">
        <v>0</v>
      </c>
      <c r="CO1702" s="416">
        <v>25</v>
      </c>
      <c r="CP1702" s="416">
        <v>0</v>
      </c>
      <c r="CQ1702" s="416">
        <v>0</v>
      </c>
      <c r="CR1702" s="416">
        <v>0</v>
      </c>
      <c r="CS1702" s="416">
        <v>0</v>
      </c>
      <c r="CT1702" s="416">
        <v>0</v>
      </c>
      <c r="CU1702" s="416">
        <v>0</v>
      </c>
      <c r="CV1702" s="416">
        <v>0</v>
      </c>
      <c r="CW1702" s="416">
        <v>0</v>
      </c>
      <c r="CX1702" s="416">
        <v>0</v>
      </c>
      <c r="CY1702" s="416">
        <v>50</v>
      </c>
      <c r="CZ1702" s="416">
        <v>90</v>
      </c>
      <c r="DA1702" s="416">
        <v>41</v>
      </c>
      <c r="DB1702" s="416">
        <v>31</v>
      </c>
      <c r="DC1702" s="416">
        <v>17</v>
      </c>
      <c r="DD1702" s="416">
        <v>6</v>
      </c>
      <c r="DE1702" s="416">
        <v>4</v>
      </c>
      <c r="DF1702" s="416">
        <v>3</v>
      </c>
      <c r="DG1702" s="416">
        <v>2</v>
      </c>
      <c r="DH1702" s="416">
        <v>194</v>
      </c>
      <c r="DI1702" s="416">
        <v>0</v>
      </c>
      <c r="DJ1702" s="416">
        <v>0</v>
      </c>
      <c r="DK1702" s="416">
        <v>0</v>
      </c>
      <c r="DL1702" s="416">
        <v>0</v>
      </c>
      <c r="DM1702" s="416">
        <v>0</v>
      </c>
      <c r="DN1702" s="416">
        <v>0</v>
      </c>
      <c r="DO1702" s="416">
        <v>0</v>
      </c>
      <c r="DP1702" s="416">
        <v>0</v>
      </c>
      <c r="DQ1702" s="416">
        <v>0</v>
      </c>
      <c r="DR1702" s="416">
        <v>0</v>
      </c>
      <c r="DS1702" s="416">
        <v>90</v>
      </c>
      <c r="DT1702" s="416">
        <v>41</v>
      </c>
      <c r="DU1702" s="416">
        <v>31</v>
      </c>
      <c r="DV1702" s="416">
        <v>17</v>
      </c>
      <c r="DW1702" s="416">
        <v>6</v>
      </c>
      <c r="DX1702" s="416">
        <v>4</v>
      </c>
      <c r="DY1702" s="416">
        <v>3</v>
      </c>
      <c r="DZ1702" s="416">
        <v>2</v>
      </c>
      <c r="EA1702" s="416">
        <v>194</v>
      </c>
      <c r="EB1702" s="416">
        <v>0</v>
      </c>
      <c r="EC1702" s="416">
        <v>145</v>
      </c>
      <c r="ED1702" s="416">
        <v>124</v>
      </c>
      <c r="EE1702" s="416">
        <v>80</v>
      </c>
      <c r="EF1702" s="416">
        <v>45</v>
      </c>
      <c r="EG1702" s="416">
        <v>23</v>
      </c>
      <c r="EH1702" s="416">
        <v>7</v>
      </c>
      <c r="EI1702" s="416">
        <v>15</v>
      </c>
      <c r="EJ1702" s="416">
        <v>2</v>
      </c>
      <c r="EK1702" s="416">
        <v>441</v>
      </c>
      <c r="EL1702" s="416">
        <v>10</v>
      </c>
      <c r="EM1702" s="416">
        <v>0</v>
      </c>
      <c r="EN1702" s="416">
        <v>0</v>
      </c>
      <c r="EO1702" s="416">
        <v>0</v>
      </c>
      <c r="EP1702" s="416">
        <v>0</v>
      </c>
      <c r="EQ1702" s="416">
        <v>0</v>
      </c>
      <c r="ER1702" s="416">
        <v>0</v>
      </c>
      <c r="ES1702" s="416">
        <v>0</v>
      </c>
      <c r="ET1702" s="416">
        <v>0</v>
      </c>
      <c r="EU1702" s="416">
        <v>0</v>
      </c>
      <c r="EV1702" s="416">
        <v>50</v>
      </c>
      <c r="EW1702" s="416">
        <v>0</v>
      </c>
      <c r="EX1702" s="416">
        <v>0</v>
      </c>
      <c r="EY1702" s="416">
        <v>0</v>
      </c>
      <c r="EZ1702" s="416">
        <v>0</v>
      </c>
      <c r="FA1702" s="416">
        <v>0</v>
      </c>
      <c r="FB1702" s="416">
        <v>0</v>
      </c>
      <c r="FC1702" s="416">
        <v>0</v>
      </c>
      <c r="FD1702" s="416">
        <v>0</v>
      </c>
      <c r="FE1702" s="416">
        <v>0</v>
      </c>
      <c r="FF1702" s="416">
        <v>100</v>
      </c>
      <c r="FG1702" s="416">
        <v>0</v>
      </c>
      <c r="FH1702" s="416">
        <v>0</v>
      </c>
      <c r="FI1702" s="416">
        <v>0</v>
      </c>
      <c r="FJ1702" s="416">
        <v>0</v>
      </c>
      <c r="FK1702" s="416">
        <v>0</v>
      </c>
      <c r="FL1702" s="416">
        <v>0</v>
      </c>
      <c r="FM1702" s="416">
        <v>0</v>
      </c>
      <c r="FN1702" s="416">
        <v>0</v>
      </c>
      <c r="FO1702" s="416">
        <v>0</v>
      </c>
      <c r="FP1702" s="416">
        <v>0</v>
      </c>
      <c r="FQ1702" s="416">
        <v>0</v>
      </c>
      <c r="FR1702" s="416">
        <v>0</v>
      </c>
      <c r="FS1702" s="416">
        <v>0</v>
      </c>
      <c r="FT1702" s="416">
        <v>0</v>
      </c>
      <c r="FU1702" s="416">
        <v>0</v>
      </c>
      <c r="FV1702" s="416">
        <v>0</v>
      </c>
      <c r="FW1702" s="416">
        <v>0</v>
      </c>
      <c r="FX1702" s="416">
        <v>0</v>
      </c>
      <c r="FY1702" s="416">
        <v>0</v>
      </c>
      <c r="FZ1702" s="416">
        <v>145</v>
      </c>
      <c r="GA1702" s="416">
        <v>124</v>
      </c>
      <c r="GB1702" s="416">
        <v>80</v>
      </c>
      <c r="GC1702" s="416">
        <v>45</v>
      </c>
      <c r="GD1702" s="416">
        <v>23</v>
      </c>
      <c r="GE1702" s="416">
        <v>7</v>
      </c>
      <c r="GF1702" s="416">
        <v>15</v>
      </c>
      <c r="GG1702" s="416">
        <v>2</v>
      </c>
      <c r="GH1702" s="416">
        <v>441</v>
      </c>
    </row>
    <row r="1703" spans="1:190" x14ac:dyDescent="0.2">
      <c r="A1703" s="150" t="s">
        <v>793</v>
      </c>
      <c r="B1703" s="151" t="s">
        <v>276</v>
      </c>
      <c r="C1703" s="152" t="s">
        <v>286</v>
      </c>
      <c r="D1703" s="404" t="s">
        <v>792</v>
      </c>
      <c r="E1703" s="416">
        <v>0</v>
      </c>
      <c r="F1703" s="416">
        <v>104</v>
      </c>
      <c r="G1703" s="416">
        <v>174</v>
      </c>
      <c r="H1703" s="416">
        <v>218</v>
      </c>
      <c r="I1703" s="416">
        <v>116</v>
      </c>
      <c r="J1703" s="416">
        <v>53</v>
      </c>
      <c r="K1703" s="416">
        <v>46</v>
      </c>
      <c r="L1703" s="416">
        <v>38</v>
      </c>
      <c r="M1703" s="416">
        <v>11</v>
      </c>
      <c r="N1703" s="416">
        <v>760</v>
      </c>
      <c r="O1703" s="416">
        <v>10</v>
      </c>
      <c r="P1703" s="416">
        <v>0</v>
      </c>
      <c r="Q1703" s="416">
        <v>0</v>
      </c>
      <c r="R1703" s="416">
        <v>0</v>
      </c>
      <c r="S1703" s="416">
        <v>0</v>
      </c>
      <c r="T1703" s="416">
        <v>0</v>
      </c>
      <c r="U1703" s="416">
        <v>0</v>
      </c>
      <c r="V1703" s="416">
        <v>0</v>
      </c>
      <c r="W1703" s="416">
        <v>0</v>
      </c>
      <c r="X1703" s="416">
        <v>0</v>
      </c>
      <c r="Y1703" s="416">
        <v>25</v>
      </c>
      <c r="Z1703" s="416">
        <v>0</v>
      </c>
      <c r="AA1703" s="416">
        <v>0</v>
      </c>
      <c r="AB1703" s="416">
        <v>0</v>
      </c>
      <c r="AC1703" s="416">
        <v>0</v>
      </c>
      <c r="AD1703" s="416">
        <v>0</v>
      </c>
      <c r="AE1703" s="416">
        <v>0</v>
      </c>
      <c r="AF1703" s="416">
        <v>0</v>
      </c>
      <c r="AG1703" s="416">
        <v>0</v>
      </c>
      <c r="AH1703" s="416">
        <v>0</v>
      </c>
      <c r="AI1703" s="416">
        <v>50</v>
      </c>
      <c r="AJ1703" s="416">
        <v>0</v>
      </c>
      <c r="AK1703" s="416">
        <v>0</v>
      </c>
      <c r="AL1703" s="416">
        <v>0</v>
      </c>
      <c r="AM1703" s="416">
        <v>0</v>
      </c>
      <c r="AN1703" s="416">
        <v>0</v>
      </c>
      <c r="AO1703" s="416">
        <v>0</v>
      </c>
      <c r="AP1703" s="416">
        <v>0</v>
      </c>
      <c r="AQ1703" s="416">
        <v>0</v>
      </c>
      <c r="AR1703" s="416">
        <v>0</v>
      </c>
      <c r="AS1703" s="416">
        <v>100</v>
      </c>
      <c r="AT1703" s="416">
        <v>13</v>
      </c>
      <c r="AU1703" s="416">
        <v>34</v>
      </c>
      <c r="AV1703" s="416">
        <v>28</v>
      </c>
      <c r="AW1703" s="416">
        <v>18</v>
      </c>
      <c r="AX1703" s="416">
        <v>8</v>
      </c>
      <c r="AY1703" s="416">
        <v>3</v>
      </c>
      <c r="AZ1703" s="416">
        <v>4</v>
      </c>
      <c r="BA1703" s="416">
        <v>1</v>
      </c>
      <c r="BB1703" s="416">
        <v>109</v>
      </c>
      <c r="BC1703" s="416">
        <v>0</v>
      </c>
      <c r="BD1703" s="416">
        <v>0</v>
      </c>
      <c r="BE1703" s="416">
        <v>0</v>
      </c>
      <c r="BF1703" s="416">
        <v>0</v>
      </c>
      <c r="BG1703" s="416">
        <v>0</v>
      </c>
      <c r="BH1703" s="416">
        <v>0</v>
      </c>
      <c r="BI1703" s="416">
        <v>0</v>
      </c>
      <c r="BJ1703" s="416">
        <v>0</v>
      </c>
      <c r="BK1703" s="416">
        <v>0</v>
      </c>
      <c r="BL1703" s="416">
        <v>0</v>
      </c>
      <c r="BM1703" s="416">
        <v>13</v>
      </c>
      <c r="BN1703" s="416">
        <v>34</v>
      </c>
      <c r="BO1703" s="416">
        <v>28</v>
      </c>
      <c r="BP1703" s="416">
        <v>18</v>
      </c>
      <c r="BQ1703" s="416">
        <v>8</v>
      </c>
      <c r="BR1703" s="416">
        <v>3</v>
      </c>
      <c r="BS1703" s="416">
        <v>4</v>
      </c>
      <c r="BT1703" s="416">
        <v>1</v>
      </c>
      <c r="BU1703" s="416">
        <v>109</v>
      </c>
      <c r="BV1703" s="416">
        <v>117</v>
      </c>
      <c r="BW1703" s="416">
        <v>208</v>
      </c>
      <c r="BX1703" s="416">
        <v>246</v>
      </c>
      <c r="BY1703" s="416">
        <v>134</v>
      </c>
      <c r="BZ1703" s="416">
        <v>61</v>
      </c>
      <c r="CA1703" s="416">
        <v>49</v>
      </c>
      <c r="CB1703" s="416">
        <v>42</v>
      </c>
      <c r="CC1703" s="416">
        <v>12</v>
      </c>
      <c r="CD1703" s="416">
        <v>869</v>
      </c>
      <c r="CE1703" s="416">
        <v>10</v>
      </c>
      <c r="CF1703" s="416">
        <v>0</v>
      </c>
      <c r="CG1703" s="416">
        <v>0</v>
      </c>
      <c r="CH1703" s="416">
        <v>0</v>
      </c>
      <c r="CI1703" s="416">
        <v>0</v>
      </c>
      <c r="CJ1703" s="416">
        <v>0</v>
      </c>
      <c r="CK1703" s="416">
        <v>0</v>
      </c>
      <c r="CL1703" s="416">
        <v>0</v>
      </c>
      <c r="CM1703" s="416">
        <v>0</v>
      </c>
      <c r="CN1703" s="416">
        <v>0</v>
      </c>
      <c r="CO1703" s="416">
        <v>25</v>
      </c>
      <c r="CP1703" s="416">
        <v>0</v>
      </c>
      <c r="CQ1703" s="416">
        <v>0</v>
      </c>
      <c r="CR1703" s="416">
        <v>0</v>
      </c>
      <c r="CS1703" s="416">
        <v>0</v>
      </c>
      <c r="CT1703" s="416">
        <v>0</v>
      </c>
      <c r="CU1703" s="416">
        <v>0</v>
      </c>
      <c r="CV1703" s="416">
        <v>0</v>
      </c>
      <c r="CW1703" s="416">
        <v>0</v>
      </c>
      <c r="CX1703" s="416">
        <v>0</v>
      </c>
      <c r="CY1703" s="416">
        <v>50</v>
      </c>
      <c r="CZ1703" s="416">
        <v>33</v>
      </c>
      <c r="DA1703" s="416">
        <v>25</v>
      </c>
      <c r="DB1703" s="416">
        <v>40</v>
      </c>
      <c r="DC1703" s="416">
        <v>29</v>
      </c>
      <c r="DD1703" s="416">
        <v>17</v>
      </c>
      <c r="DE1703" s="416">
        <v>8</v>
      </c>
      <c r="DF1703" s="416">
        <v>8</v>
      </c>
      <c r="DG1703" s="416">
        <v>1</v>
      </c>
      <c r="DH1703" s="416">
        <v>161</v>
      </c>
      <c r="DI1703" s="416">
        <v>0</v>
      </c>
      <c r="DJ1703" s="416">
        <v>0</v>
      </c>
      <c r="DK1703" s="416">
        <v>0</v>
      </c>
      <c r="DL1703" s="416">
        <v>0</v>
      </c>
      <c r="DM1703" s="416">
        <v>0</v>
      </c>
      <c r="DN1703" s="416">
        <v>0</v>
      </c>
      <c r="DO1703" s="416">
        <v>0</v>
      </c>
      <c r="DP1703" s="416">
        <v>0</v>
      </c>
      <c r="DQ1703" s="416">
        <v>0</v>
      </c>
      <c r="DR1703" s="416">
        <v>0</v>
      </c>
      <c r="DS1703" s="416">
        <v>33</v>
      </c>
      <c r="DT1703" s="416">
        <v>25</v>
      </c>
      <c r="DU1703" s="416">
        <v>40</v>
      </c>
      <c r="DV1703" s="416">
        <v>29</v>
      </c>
      <c r="DW1703" s="416">
        <v>17</v>
      </c>
      <c r="DX1703" s="416">
        <v>8</v>
      </c>
      <c r="DY1703" s="416">
        <v>8</v>
      </c>
      <c r="DZ1703" s="416">
        <v>1</v>
      </c>
      <c r="EA1703" s="416">
        <v>161</v>
      </c>
      <c r="EB1703" s="416">
        <v>0</v>
      </c>
      <c r="EC1703" s="416">
        <v>104</v>
      </c>
      <c r="ED1703" s="416">
        <v>148</v>
      </c>
      <c r="EE1703" s="416">
        <v>184</v>
      </c>
      <c r="EF1703" s="416">
        <v>80</v>
      </c>
      <c r="EG1703" s="416">
        <v>36</v>
      </c>
      <c r="EH1703" s="416">
        <v>29</v>
      </c>
      <c r="EI1703" s="416">
        <v>20</v>
      </c>
      <c r="EJ1703" s="416">
        <v>9</v>
      </c>
      <c r="EK1703" s="416">
        <v>610</v>
      </c>
      <c r="EL1703" s="416">
        <v>10</v>
      </c>
      <c r="EM1703" s="416">
        <v>0</v>
      </c>
      <c r="EN1703" s="416">
        <v>0</v>
      </c>
      <c r="EO1703" s="416">
        <v>0</v>
      </c>
      <c r="EP1703" s="416">
        <v>0</v>
      </c>
      <c r="EQ1703" s="416">
        <v>0</v>
      </c>
      <c r="ER1703" s="416">
        <v>0</v>
      </c>
      <c r="ES1703" s="416">
        <v>0</v>
      </c>
      <c r="ET1703" s="416">
        <v>0</v>
      </c>
      <c r="EU1703" s="416">
        <v>0</v>
      </c>
      <c r="EV1703" s="416">
        <v>50</v>
      </c>
      <c r="EW1703" s="416">
        <v>0</v>
      </c>
      <c r="EX1703" s="416">
        <v>0</v>
      </c>
      <c r="EY1703" s="416">
        <v>0</v>
      </c>
      <c r="EZ1703" s="416">
        <v>0</v>
      </c>
      <c r="FA1703" s="416">
        <v>0</v>
      </c>
      <c r="FB1703" s="416">
        <v>0</v>
      </c>
      <c r="FC1703" s="416">
        <v>0</v>
      </c>
      <c r="FD1703" s="416">
        <v>0</v>
      </c>
      <c r="FE1703" s="416">
        <v>0</v>
      </c>
      <c r="FF1703" s="416">
        <v>100</v>
      </c>
      <c r="FG1703" s="416">
        <v>0</v>
      </c>
      <c r="FH1703" s="416">
        <v>0</v>
      </c>
      <c r="FI1703" s="416">
        <v>0</v>
      </c>
      <c r="FJ1703" s="416">
        <v>0</v>
      </c>
      <c r="FK1703" s="416">
        <v>0</v>
      </c>
      <c r="FL1703" s="416">
        <v>0</v>
      </c>
      <c r="FM1703" s="416">
        <v>0</v>
      </c>
      <c r="FN1703" s="416">
        <v>0</v>
      </c>
      <c r="FO1703" s="416">
        <v>0</v>
      </c>
      <c r="FP1703" s="416">
        <v>0</v>
      </c>
      <c r="FQ1703" s="416">
        <v>0</v>
      </c>
      <c r="FR1703" s="416">
        <v>0</v>
      </c>
      <c r="FS1703" s="416">
        <v>0</v>
      </c>
      <c r="FT1703" s="416">
        <v>0</v>
      </c>
      <c r="FU1703" s="416">
        <v>0</v>
      </c>
      <c r="FV1703" s="416">
        <v>0</v>
      </c>
      <c r="FW1703" s="416">
        <v>0</v>
      </c>
      <c r="FX1703" s="416">
        <v>0</v>
      </c>
      <c r="FY1703" s="416">
        <v>0</v>
      </c>
      <c r="FZ1703" s="416">
        <v>104</v>
      </c>
      <c r="GA1703" s="416">
        <v>148</v>
      </c>
      <c r="GB1703" s="416">
        <v>184</v>
      </c>
      <c r="GC1703" s="416">
        <v>80</v>
      </c>
      <c r="GD1703" s="416">
        <v>36</v>
      </c>
      <c r="GE1703" s="416">
        <v>29</v>
      </c>
      <c r="GF1703" s="416">
        <v>20</v>
      </c>
      <c r="GG1703" s="416">
        <v>9</v>
      </c>
      <c r="GH1703" s="416">
        <v>610</v>
      </c>
    </row>
    <row r="1704" spans="1:190" x14ac:dyDescent="0.2">
      <c r="A1704" s="150" t="s">
        <v>795</v>
      </c>
      <c r="B1704" s="151" t="s">
        <v>276</v>
      </c>
      <c r="C1704" s="152" t="s">
        <v>69</v>
      </c>
      <c r="D1704" s="404" t="s">
        <v>794</v>
      </c>
      <c r="E1704" s="416">
        <v>0</v>
      </c>
      <c r="F1704" s="416">
        <v>6</v>
      </c>
      <c r="G1704" s="416">
        <v>63</v>
      </c>
      <c r="H1704" s="416">
        <v>130</v>
      </c>
      <c r="I1704" s="416">
        <v>95</v>
      </c>
      <c r="J1704" s="416">
        <v>24</v>
      </c>
      <c r="K1704" s="416">
        <v>14</v>
      </c>
      <c r="L1704" s="416">
        <v>11</v>
      </c>
      <c r="M1704" s="416">
        <v>2</v>
      </c>
      <c r="N1704" s="416">
        <v>345</v>
      </c>
      <c r="O1704" s="416">
        <v>10</v>
      </c>
      <c r="P1704" s="416">
        <v>0</v>
      </c>
      <c r="Q1704" s="416">
        <v>0</v>
      </c>
      <c r="R1704" s="416">
        <v>0</v>
      </c>
      <c r="S1704" s="416">
        <v>0</v>
      </c>
      <c r="T1704" s="416">
        <v>0</v>
      </c>
      <c r="U1704" s="416">
        <v>0</v>
      </c>
      <c r="V1704" s="416">
        <v>0</v>
      </c>
      <c r="W1704" s="416">
        <v>0</v>
      </c>
      <c r="X1704" s="416">
        <v>0</v>
      </c>
      <c r="Y1704" s="416">
        <v>25</v>
      </c>
      <c r="Z1704" s="416">
        <v>0</v>
      </c>
      <c r="AA1704" s="416">
        <v>0</v>
      </c>
      <c r="AB1704" s="416">
        <v>0</v>
      </c>
      <c r="AC1704" s="416">
        <v>0</v>
      </c>
      <c r="AD1704" s="416">
        <v>0</v>
      </c>
      <c r="AE1704" s="416">
        <v>0</v>
      </c>
      <c r="AF1704" s="416">
        <v>0</v>
      </c>
      <c r="AG1704" s="416">
        <v>0</v>
      </c>
      <c r="AH1704" s="416">
        <v>0</v>
      </c>
      <c r="AI1704" s="416">
        <v>50</v>
      </c>
      <c r="AJ1704" s="416">
        <v>0</v>
      </c>
      <c r="AK1704" s="416">
        <v>0</v>
      </c>
      <c r="AL1704" s="416">
        <v>0</v>
      </c>
      <c r="AM1704" s="416">
        <v>0</v>
      </c>
      <c r="AN1704" s="416">
        <v>0</v>
      </c>
      <c r="AO1704" s="416">
        <v>0</v>
      </c>
      <c r="AP1704" s="416">
        <v>0</v>
      </c>
      <c r="AQ1704" s="416">
        <v>0</v>
      </c>
      <c r="AR1704" s="416">
        <v>0</v>
      </c>
      <c r="AS1704" s="416">
        <v>100</v>
      </c>
      <c r="AT1704" s="416">
        <v>0</v>
      </c>
      <c r="AU1704" s="416">
        <v>0</v>
      </c>
      <c r="AV1704" s="416">
        <v>0</v>
      </c>
      <c r="AW1704" s="416">
        <v>0</v>
      </c>
      <c r="AX1704" s="416">
        <v>0</v>
      </c>
      <c r="AY1704" s="416">
        <v>0</v>
      </c>
      <c r="AZ1704" s="416">
        <v>0</v>
      </c>
      <c r="BA1704" s="416">
        <v>0</v>
      </c>
      <c r="BB1704" s="416">
        <v>0</v>
      </c>
      <c r="BC1704" s="416">
        <v>0</v>
      </c>
      <c r="BD1704" s="416">
        <v>0</v>
      </c>
      <c r="BE1704" s="416">
        <v>0</v>
      </c>
      <c r="BF1704" s="416">
        <v>0</v>
      </c>
      <c r="BG1704" s="416">
        <v>0</v>
      </c>
      <c r="BH1704" s="416">
        <v>0</v>
      </c>
      <c r="BI1704" s="416">
        <v>0</v>
      </c>
      <c r="BJ1704" s="416">
        <v>0</v>
      </c>
      <c r="BK1704" s="416">
        <v>0</v>
      </c>
      <c r="BL1704" s="416">
        <v>0</v>
      </c>
      <c r="BM1704" s="416">
        <v>0</v>
      </c>
      <c r="BN1704" s="416">
        <v>0</v>
      </c>
      <c r="BO1704" s="416">
        <v>0</v>
      </c>
      <c r="BP1704" s="416">
        <v>0</v>
      </c>
      <c r="BQ1704" s="416">
        <v>0</v>
      </c>
      <c r="BR1704" s="416">
        <v>0</v>
      </c>
      <c r="BS1704" s="416">
        <v>0</v>
      </c>
      <c r="BT1704" s="416">
        <v>0</v>
      </c>
      <c r="BU1704" s="416">
        <v>0</v>
      </c>
      <c r="BV1704" s="416">
        <v>6</v>
      </c>
      <c r="BW1704" s="416">
        <v>63</v>
      </c>
      <c r="BX1704" s="416">
        <v>130</v>
      </c>
      <c r="BY1704" s="416">
        <v>95</v>
      </c>
      <c r="BZ1704" s="416">
        <v>24</v>
      </c>
      <c r="CA1704" s="416">
        <v>14</v>
      </c>
      <c r="CB1704" s="416">
        <v>11</v>
      </c>
      <c r="CC1704" s="416">
        <v>2</v>
      </c>
      <c r="CD1704" s="416">
        <v>345</v>
      </c>
      <c r="CE1704" s="416">
        <v>10</v>
      </c>
      <c r="CF1704" s="416">
        <v>0</v>
      </c>
      <c r="CG1704" s="416">
        <v>0</v>
      </c>
      <c r="CH1704" s="416">
        <v>0</v>
      </c>
      <c r="CI1704" s="416">
        <v>0</v>
      </c>
      <c r="CJ1704" s="416">
        <v>0</v>
      </c>
      <c r="CK1704" s="416">
        <v>0</v>
      </c>
      <c r="CL1704" s="416">
        <v>0</v>
      </c>
      <c r="CM1704" s="416">
        <v>0</v>
      </c>
      <c r="CN1704" s="416">
        <v>0</v>
      </c>
      <c r="CO1704" s="416">
        <v>25</v>
      </c>
      <c r="CP1704" s="416">
        <v>0</v>
      </c>
      <c r="CQ1704" s="416">
        <v>0</v>
      </c>
      <c r="CR1704" s="416">
        <v>0</v>
      </c>
      <c r="CS1704" s="416">
        <v>0</v>
      </c>
      <c r="CT1704" s="416">
        <v>0</v>
      </c>
      <c r="CU1704" s="416">
        <v>0</v>
      </c>
      <c r="CV1704" s="416">
        <v>0</v>
      </c>
      <c r="CW1704" s="416">
        <v>0</v>
      </c>
      <c r="CX1704" s="416">
        <v>0</v>
      </c>
      <c r="CY1704" s="416">
        <v>50</v>
      </c>
      <c r="CZ1704" s="416">
        <v>0</v>
      </c>
      <c r="DA1704" s="416">
        <v>5</v>
      </c>
      <c r="DB1704" s="416">
        <v>10</v>
      </c>
      <c r="DC1704" s="416">
        <v>8</v>
      </c>
      <c r="DD1704" s="416">
        <v>1</v>
      </c>
      <c r="DE1704" s="416">
        <v>0</v>
      </c>
      <c r="DF1704" s="416">
        <v>0</v>
      </c>
      <c r="DG1704" s="416">
        <v>0</v>
      </c>
      <c r="DH1704" s="416">
        <v>24</v>
      </c>
      <c r="DI1704" s="416">
        <v>0</v>
      </c>
      <c r="DJ1704" s="416">
        <v>0</v>
      </c>
      <c r="DK1704" s="416">
        <v>0</v>
      </c>
      <c r="DL1704" s="416">
        <v>0</v>
      </c>
      <c r="DM1704" s="416">
        <v>0</v>
      </c>
      <c r="DN1704" s="416">
        <v>0</v>
      </c>
      <c r="DO1704" s="416">
        <v>0</v>
      </c>
      <c r="DP1704" s="416">
        <v>0</v>
      </c>
      <c r="DQ1704" s="416">
        <v>0</v>
      </c>
      <c r="DR1704" s="416">
        <v>0</v>
      </c>
      <c r="DS1704" s="416">
        <v>0</v>
      </c>
      <c r="DT1704" s="416">
        <v>5</v>
      </c>
      <c r="DU1704" s="416">
        <v>10</v>
      </c>
      <c r="DV1704" s="416">
        <v>8</v>
      </c>
      <c r="DW1704" s="416">
        <v>1</v>
      </c>
      <c r="DX1704" s="416">
        <v>0</v>
      </c>
      <c r="DY1704" s="416">
        <v>0</v>
      </c>
      <c r="DZ1704" s="416">
        <v>0</v>
      </c>
      <c r="EA1704" s="416">
        <v>24</v>
      </c>
      <c r="EB1704" s="416">
        <v>0</v>
      </c>
      <c r="EC1704" s="416">
        <v>4</v>
      </c>
      <c r="ED1704" s="416">
        <v>18</v>
      </c>
      <c r="EE1704" s="416">
        <v>20</v>
      </c>
      <c r="EF1704" s="416">
        <v>19</v>
      </c>
      <c r="EG1704" s="416">
        <v>6</v>
      </c>
      <c r="EH1704" s="416">
        <v>4</v>
      </c>
      <c r="EI1704" s="416">
        <v>1</v>
      </c>
      <c r="EJ1704" s="416">
        <v>0</v>
      </c>
      <c r="EK1704" s="416">
        <v>72</v>
      </c>
      <c r="EL1704" s="416">
        <v>10</v>
      </c>
      <c r="EM1704" s="416">
        <v>0</v>
      </c>
      <c r="EN1704" s="416">
        <v>0</v>
      </c>
      <c r="EO1704" s="416">
        <v>0</v>
      </c>
      <c r="EP1704" s="416">
        <v>0</v>
      </c>
      <c r="EQ1704" s="416">
        <v>0</v>
      </c>
      <c r="ER1704" s="416">
        <v>0</v>
      </c>
      <c r="ES1704" s="416">
        <v>0</v>
      </c>
      <c r="ET1704" s="416">
        <v>0</v>
      </c>
      <c r="EU1704" s="416">
        <v>0</v>
      </c>
      <c r="EV1704" s="416">
        <v>50</v>
      </c>
      <c r="EW1704" s="416">
        <v>0</v>
      </c>
      <c r="EX1704" s="416">
        <v>1</v>
      </c>
      <c r="EY1704" s="416">
        <v>0</v>
      </c>
      <c r="EZ1704" s="416">
        <v>0</v>
      </c>
      <c r="FA1704" s="416">
        <v>0</v>
      </c>
      <c r="FB1704" s="416">
        <v>0</v>
      </c>
      <c r="FC1704" s="416">
        <v>0</v>
      </c>
      <c r="FD1704" s="416">
        <v>0</v>
      </c>
      <c r="FE1704" s="416">
        <v>1</v>
      </c>
      <c r="FF1704" s="416">
        <v>100</v>
      </c>
      <c r="FG1704" s="416">
        <v>0</v>
      </c>
      <c r="FH1704" s="416">
        <v>0</v>
      </c>
      <c r="FI1704" s="416">
        <v>0</v>
      </c>
      <c r="FJ1704" s="416">
        <v>0</v>
      </c>
      <c r="FK1704" s="416">
        <v>0</v>
      </c>
      <c r="FL1704" s="416">
        <v>0</v>
      </c>
      <c r="FM1704" s="416">
        <v>0</v>
      </c>
      <c r="FN1704" s="416">
        <v>0</v>
      </c>
      <c r="FO1704" s="416">
        <v>0</v>
      </c>
      <c r="FP1704" s="416">
        <v>0</v>
      </c>
      <c r="FQ1704" s="416">
        <v>0</v>
      </c>
      <c r="FR1704" s="416">
        <v>0</v>
      </c>
      <c r="FS1704" s="416">
        <v>0</v>
      </c>
      <c r="FT1704" s="416">
        <v>0</v>
      </c>
      <c r="FU1704" s="416">
        <v>0</v>
      </c>
      <c r="FV1704" s="416">
        <v>0</v>
      </c>
      <c r="FW1704" s="416">
        <v>0</v>
      </c>
      <c r="FX1704" s="416">
        <v>0</v>
      </c>
      <c r="FY1704" s="416">
        <v>0</v>
      </c>
      <c r="FZ1704" s="416">
        <v>4</v>
      </c>
      <c r="GA1704" s="416">
        <v>19</v>
      </c>
      <c r="GB1704" s="416">
        <v>20</v>
      </c>
      <c r="GC1704" s="416">
        <v>19</v>
      </c>
      <c r="GD1704" s="416">
        <v>6</v>
      </c>
      <c r="GE1704" s="416">
        <v>4</v>
      </c>
      <c r="GF1704" s="416">
        <v>1</v>
      </c>
      <c r="GG1704" s="416">
        <v>0</v>
      </c>
      <c r="GH1704" s="416">
        <v>73</v>
      </c>
    </row>
    <row r="1705" spans="1:190" x14ac:dyDescent="0.2">
      <c r="A1705" s="150" t="s">
        <v>797</v>
      </c>
      <c r="B1705" s="151" t="s">
        <v>276</v>
      </c>
      <c r="C1705" s="152" t="s">
        <v>69</v>
      </c>
      <c r="D1705" s="404" t="s">
        <v>796</v>
      </c>
      <c r="E1705" s="416">
        <v>0</v>
      </c>
      <c r="F1705" s="416">
        <v>261</v>
      </c>
      <c r="G1705" s="416">
        <v>116</v>
      </c>
      <c r="H1705" s="416">
        <v>68</v>
      </c>
      <c r="I1705" s="416">
        <v>38</v>
      </c>
      <c r="J1705" s="416">
        <v>22</v>
      </c>
      <c r="K1705" s="416">
        <v>8</v>
      </c>
      <c r="L1705" s="416">
        <v>4</v>
      </c>
      <c r="M1705" s="416">
        <v>1</v>
      </c>
      <c r="N1705" s="416">
        <v>518</v>
      </c>
      <c r="O1705" s="416">
        <v>10</v>
      </c>
      <c r="P1705" s="416">
        <v>0</v>
      </c>
      <c r="Q1705" s="416">
        <v>0</v>
      </c>
      <c r="R1705" s="416">
        <v>0</v>
      </c>
      <c r="S1705" s="416">
        <v>0</v>
      </c>
      <c r="T1705" s="416">
        <v>0</v>
      </c>
      <c r="U1705" s="416">
        <v>0</v>
      </c>
      <c r="V1705" s="416">
        <v>0</v>
      </c>
      <c r="W1705" s="416">
        <v>0</v>
      </c>
      <c r="X1705" s="416">
        <v>0</v>
      </c>
      <c r="Y1705" s="416">
        <v>25</v>
      </c>
      <c r="Z1705" s="416">
        <v>259</v>
      </c>
      <c r="AA1705" s="416">
        <v>87</v>
      </c>
      <c r="AB1705" s="416">
        <v>38</v>
      </c>
      <c r="AC1705" s="416">
        <v>27</v>
      </c>
      <c r="AD1705" s="416">
        <v>11</v>
      </c>
      <c r="AE1705" s="416">
        <v>4</v>
      </c>
      <c r="AF1705" s="416">
        <v>5</v>
      </c>
      <c r="AG1705" s="416">
        <v>0</v>
      </c>
      <c r="AH1705" s="416">
        <v>431</v>
      </c>
      <c r="AI1705" s="416">
        <v>50</v>
      </c>
      <c r="AJ1705" s="416">
        <v>0</v>
      </c>
      <c r="AK1705" s="416">
        <v>0</v>
      </c>
      <c r="AL1705" s="416">
        <v>0</v>
      </c>
      <c r="AM1705" s="416">
        <v>0</v>
      </c>
      <c r="AN1705" s="416">
        <v>0</v>
      </c>
      <c r="AO1705" s="416">
        <v>0</v>
      </c>
      <c r="AP1705" s="416">
        <v>0</v>
      </c>
      <c r="AQ1705" s="416">
        <v>0</v>
      </c>
      <c r="AR1705" s="416">
        <v>0</v>
      </c>
      <c r="AS1705" s="416">
        <v>100</v>
      </c>
      <c r="AT1705" s="416">
        <v>0</v>
      </c>
      <c r="AU1705" s="416">
        <v>0</v>
      </c>
      <c r="AV1705" s="416">
        <v>0</v>
      </c>
      <c r="AW1705" s="416">
        <v>0</v>
      </c>
      <c r="AX1705" s="416">
        <v>0</v>
      </c>
      <c r="AY1705" s="416">
        <v>0</v>
      </c>
      <c r="AZ1705" s="416">
        <v>0</v>
      </c>
      <c r="BA1705" s="416">
        <v>0</v>
      </c>
      <c r="BB1705" s="416">
        <v>0</v>
      </c>
      <c r="BC1705" s="416">
        <v>0</v>
      </c>
      <c r="BD1705" s="416">
        <v>0</v>
      </c>
      <c r="BE1705" s="416">
        <v>0</v>
      </c>
      <c r="BF1705" s="416">
        <v>0</v>
      </c>
      <c r="BG1705" s="416">
        <v>0</v>
      </c>
      <c r="BH1705" s="416">
        <v>0</v>
      </c>
      <c r="BI1705" s="416">
        <v>0</v>
      </c>
      <c r="BJ1705" s="416">
        <v>0</v>
      </c>
      <c r="BK1705" s="416">
        <v>0</v>
      </c>
      <c r="BL1705" s="416">
        <v>0</v>
      </c>
      <c r="BM1705" s="416">
        <v>259</v>
      </c>
      <c r="BN1705" s="416">
        <v>87</v>
      </c>
      <c r="BO1705" s="416">
        <v>38</v>
      </c>
      <c r="BP1705" s="416">
        <v>27</v>
      </c>
      <c r="BQ1705" s="416">
        <v>11</v>
      </c>
      <c r="BR1705" s="416">
        <v>4</v>
      </c>
      <c r="BS1705" s="416">
        <v>5</v>
      </c>
      <c r="BT1705" s="416">
        <v>0</v>
      </c>
      <c r="BU1705" s="416">
        <v>431</v>
      </c>
      <c r="BV1705" s="416">
        <v>520</v>
      </c>
      <c r="BW1705" s="416">
        <v>203</v>
      </c>
      <c r="BX1705" s="416">
        <v>106</v>
      </c>
      <c r="BY1705" s="416">
        <v>65</v>
      </c>
      <c r="BZ1705" s="416">
        <v>33</v>
      </c>
      <c r="CA1705" s="416">
        <v>12</v>
      </c>
      <c r="CB1705" s="416">
        <v>9</v>
      </c>
      <c r="CC1705" s="416">
        <v>1</v>
      </c>
      <c r="CD1705" s="416">
        <v>949</v>
      </c>
      <c r="CE1705" s="416">
        <v>10</v>
      </c>
      <c r="CF1705" s="416">
        <v>0</v>
      </c>
      <c r="CG1705" s="416">
        <v>0</v>
      </c>
      <c r="CH1705" s="416">
        <v>0</v>
      </c>
      <c r="CI1705" s="416">
        <v>0</v>
      </c>
      <c r="CJ1705" s="416">
        <v>0</v>
      </c>
      <c r="CK1705" s="416">
        <v>0</v>
      </c>
      <c r="CL1705" s="416">
        <v>0</v>
      </c>
      <c r="CM1705" s="416">
        <v>0</v>
      </c>
      <c r="CN1705" s="416">
        <v>0</v>
      </c>
      <c r="CO1705" s="416">
        <v>25</v>
      </c>
      <c r="CP1705" s="416">
        <v>0</v>
      </c>
      <c r="CQ1705" s="416">
        <v>0</v>
      </c>
      <c r="CR1705" s="416">
        <v>0</v>
      </c>
      <c r="CS1705" s="416">
        <v>0</v>
      </c>
      <c r="CT1705" s="416">
        <v>0</v>
      </c>
      <c r="CU1705" s="416">
        <v>0</v>
      </c>
      <c r="CV1705" s="416">
        <v>0</v>
      </c>
      <c r="CW1705" s="416">
        <v>0</v>
      </c>
      <c r="CX1705" s="416">
        <v>0</v>
      </c>
      <c r="CY1705" s="416">
        <v>50</v>
      </c>
      <c r="CZ1705" s="416">
        <v>72</v>
      </c>
      <c r="DA1705" s="416">
        <v>55</v>
      </c>
      <c r="DB1705" s="416">
        <v>34</v>
      </c>
      <c r="DC1705" s="416">
        <v>19</v>
      </c>
      <c r="DD1705" s="416">
        <v>6</v>
      </c>
      <c r="DE1705" s="416">
        <v>2</v>
      </c>
      <c r="DF1705" s="416">
        <v>3</v>
      </c>
      <c r="DG1705" s="416">
        <v>0</v>
      </c>
      <c r="DH1705" s="416">
        <v>191</v>
      </c>
      <c r="DI1705" s="416">
        <v>0</v>
      </c>
      <c r="DJ1705" s="416">
        <v>0</v>
      </c>
      <c r="DK1705" s="416">
        <v>0</v>
      </c>
      <c r="DL1705" s="416">
        <v>0</v>
      </c>
      <c r="DM1705" s="416">
        <v>0</v>
      </c>
      <c r="DN1705" s="416">
        <v>0</v>
      </c>
      <c r="DO1705" s="416">
        <v>0</v>
      </c>
      <c r="DP1705" s="416">
        <v>0</v>
      </c>
      <c r="DQ1705" s="416">
        <v>0</v>
      </c>
      <c r="DR1705" s="416">
        <v>0</v>
      </c>
      <c r="DS1705" s="416">
        <v>72</v>
      </c>
      <c r="DT1705" s="416">
        <v>55</v>
      </c>
      <c r="DU1705" s="416">
        <v>34</v>
      </c>
      <c r="DV1705" s="416">
        <v>19</v>
      </c>
      <c r="DW1705" s="416">
        <v>6</v>
      </c>
      <c r="DX1705" s="416">
        <v>2</v>
      </c>
      <c r="DY1705" s="416">
        <v>3</v>
      </c>
      <c r="DZ1705" s="416">
        <v>0</v>
      </c>
      <c r="EA1705" s="416">
        <v>191</v>
      </c>
      <c r="EB1705" s="416">
        <v>0</v>
      </c>
      <c r="EC1705" s="416">
        <v>407</v>
      </c>
      <c r="ED1705" s="416">
        <v>251</v>
      </c>
      <c r="EE1705" s="416">
        <v>232</v>
      </c>
      <c r="EF1705" s="416">
        <v>240</v>
      </c>
      <c r="EG1705" s="416">
        <v>130</v>
      </c>
      <c r="EH1705" s="416">
        <v>49</v>
      </c>
      <c r="EI1705" s="416">
        <v>51</v>
      </c>
      <c r="EJ1705" s="416">
        <v>5</v>
      </c>
      <c r="EK1705" s="416">
        <v>1365</v>
      </c>
      <c r="EL1705" s="416">
        <v>10</v>
      </c>
      <c r="EM1705" s="416">
        <v>0</v>
      </c>
      <c r="EN1705" s="416">
        <v>0</v>
      </c>
      <c r="EO1705" s="416">
        <v>0</v>
      </c>
      <c r="EP1705" s="416">
        <v>0</v>
      </c>
      <c r="EQ1705" s="416">
        <v>0</v>
      </c>
      <c r="ER1705" s="416">
        <v>0</v>
      </c>
      <c r="ES1705" s="416">
        <v>0</v>
      </c>
      <c r="ET1705" s="416">
        <v>0</v>
      </c>
      <c r="EU1705" s="416">
        <v>0</v>
      </c>
      <c r="EV1705" s="416">
        <v>50</v>
      </c>
      <c r="EW1705" s="416">
        <v>5</v>
      </c>
      <c r="EX1705" s="416">
        <v>2</v>
      </c>
      <c r="EY1705" s="416">
        <v>0</v>
      </c>
      <c r="EZ1705" s="416">
        <v>0</v>
      </c>
      <c r="FA1705" s="416">
        <v>1</v>
      </c>
      <c r="FB1705" s="416">
        <v>1</v>
      </c>
      <c r="FC1705" s="416">
        <v>0</v>
      </c>
      <c r="FD1705" s="416">
        <v>0</v>
      </c>
      <c r="FE1705" s="416">
        <v>9</v>
      </c>
      <c r="FF1705" s="416">
        <v>100</v>
      </c>
      <c r="FG1705" s="416">
        <v>0</v>
      </c>
      <c r="FH1705" s="416">
        <v>0</v>
      </c>
      <c r="FI1705" s="416">
        <v>0</v>
      </c>
      <c r="FJ1705" s="416">
        <v>0</v>
      </c>
      <c r="FK1705" s="416">
        <v>0</v>
      </c>
      <c r="FL1705" s="416">
        <v>0</v>
      </c>
      <c r="FM1705" s="416">
        <v>0</v>
      </c>
      <c r="FN1705" s="416">
        <v>0</v>
      </c>
      <c r="FO1705" s="416">
        <v>0</v>
      </c>
      <c r="FP1705" s="416">
        <v>0</v>
      </c>
      <c r="FQ1705" s="416">
        <v>0</v>
      </c>
      <c r="FR1705" s="416">
        <v>0</v>
      </c>
      <c r="FS1705" s="416">
        <v>0</v>
      </c>
      <c r="FT1705" s="416">
        <v>0</v>
      </c>
      <c r="FU1705" s="416">
        <v>0</v>
      </c>
      <c r="FV1705" s="416">
        <v>0</v>
      </c>
      <c r="FW1705" s="416">
        <v>0</v>
      </c>
      <c r="FX1705" s="416">
        <v>0</v>
      </c>
      <c r="FY1705" s="416">
        <v>0</v>
      </c>
      <c r="FZ1705" s="416">
        <v>412</v>
      </c>
      <c r="GA1705" s="416">
        <v>253</v>
      </c>
      <c r="GB1705" s="416">
        <v>232</v>
      </c>
      <c r="GC1705" s="416">
        <v>240</v>
      </c>
      <c r="GD1705" s="416">
        <v>131</v>
      </c>
      <c r="GE1705" s="416">
        <v>50</v>
      </c>
      <c r="GF1705" s="416">
        <v>51</v>
      </c>
      <c r="GG1705" s="416">
        <v>5</v>
      </c>
      <c r="GH1705" s="416">
        <v>1374</v>
      </c>
    </row>
    <row r="1706" spans="1:190" x14ac:dyDescent="0.2">
      <c r="A1706" s="150" t="s">
        <v>799</v>
      </c>
      <c r="B1706" s="151" t="s">
        <v>276</v>
      </c>
      <c r="C1706" s="152" t="s">
        <v>277</v>
      </c>
      <c r="D1706" s="404" t="s">
        <v>798</v>
      </c>
      <c r="E1706" s="416">
        <v>0</v>
      </c>
      <c r="F1706" s="416">
        <v>11</v>
      </c>
      <c r="G1706" s="416">
        <v>32</v>
      </c>
      <c r="H1706" s="416">
        <v>63</v>
      </c>
      <c r="I1706" s="416">
        <v>55</v>
      </c>
      <c r="J1706" s="416">
        <v>48</v>
      </c>
      <c r="K1706" s="416">
        <v>34</v>
      </c>
      <c r="L1706" s="416">
        <v>34</v>
      </c>
      <c r="M1706" s="416">
        <v>18</v>
      </c>
      <c r="N1706" s="416">
        <v>295</v>
      </c>
      <c r="O1706" s="416">
        <v>10</v>
      </c>
      <c r="P1706" s="416">
        <v>0</v>
      </c>
      <c r="Q1706" s="416">
        <v>0</v>
      </c>
      <c r="R1706" s="416">
        <v>0</v>
      </c>
      <c r="S1706" s="416">
        <v>0</v>
      </c>
      <c r="T1706" s="416">
        <v>0</v>
      </c>
      <c r="U1706" s="416">
        <v>0</v>
      </c>
      <c r="V1706" s="416">
        <v>0</v>
      </c>
      <c r="W1706" s="416">
        <v>0</v>
      </c>
      <c r="X1706" s="416">
        <v>0</v>
      </c>
      <c r="Y1706" s="416">
        <v>25</v>
      </c>
      <c r="Z1706" s="416">
        <v>0</v>
      </c>
      <c r="AA1706" s="416">
        <v>0</v>
      </c>
      <c r="AB1706" s="416">
        <v>0</v>
      </c>
      <c r="AC1706" s="416">
        <v>0</v>
      </c>
      <c r="AD1706" s="416">
        <v>0</v>
      </c>
      <c r="AE1706" s="416">
        <v>0</v>
      </c>
      <c r="AF1706" s="416">
        <v>0</v>
      </c>
      <c r="AG1706" s="416">
        <v>0</v>
      </c>
      <c r="AH1706" s="416">
        <v>0</v>
      </c>
      <c r="AI1706" s="416">
        <v>50</v>
      </c>
      <c r="AJ1706" s="416">
        <v>28</v>
      </c>
      <c r="AK1706" s="416">
        <v>65</v>
      </c>
      <c r="AL1706" s="416">
        <v>178</v>
      </c>
      <c r="AM1706" s="416">
        <v>118</v>
      </c>
      <c r="AN1706" s="416">
        <v>89</v>
      </c>
      <c r="AO1706" s="416">
        <v>50</v>
      </c>
      <c r="AP1706" s="416">
        <v>58</v>
      </c>
      <c r="AQ1706" s="416">
        <v>24</v>
      </c>
      <c r="AR1706" s="416">
        <v>610</v>
      </c>
      <c r="AS1706" s="416">
        <v>100</v>
      </c>
      <c r="AT1706" s="416">
        <v>0</v>
      </c>
      <c r="AU1706" s="416">
        <v>0</v>
      </c>
      <c r="AV1706" s="416">
        <v>0</v>
      </c>
      <c r="AW1706" s="416">
        <v>0</v>
      </c>
      <c r="AX1706" s="416">
        <v>0</v>
      </c>
      <c r="AY1706" s="416">
        <v>0</v>
      </c>
      <c r="AZ1706" s="416">
        <v>0</v>
      </c>
      <c r="BA1706" s="416">
        <v>0</v>
      </c>
      <c r="BB1706" s="416">
        <v>0</v>
      </c>
      <c r="BC1706" s="416">
        <v>0</v>
      </c>
      <c r="BD1706" s="416">
        <v>0</v>
      </c>
      <c r="BE1706" s="416">
        <v>0</v>
      </c>
      <c r="BF1706" s="416">
        <v>0</v>
      </c>
      <c r="BG1706" s="416">
        <v>0</v>
      </c>
      <c r="BH1706" s="416">
        <v>0</v>
      </c>
      <c r="BI1706" s="416">
        <v>0</v>
      </c>
      <c r="BJ1706" s="416">
        <v>0</v>
      </c>
      <c r="BK1706" s="416">
        <v>0</v>
      </c>
      <c r="BL1706" s="416">
        <v>0</v>
      </c>
      <c r="BM1706" s="416">
        <v>28</v>
      </c>
      <c r="BN1706" s="416">
        <v>65</v>
      </c>
      <c r="BO1706" s="416">
        <v>178</v>
      </c>
      <c r="BP1706" s="416">
        <v>118</v>
      </c>
      <c r="BQ1706" s="416">
        <v>89</v>
      </c>
      <c r="BR1706" s="416">
        <v>50</v>
      </c>
      <c r="BS1706" s="416">
        <v>58</v>
      </c>
      <c r="BT1706" s="416">
        <v>24</v>
      </c>
      <c r="BU1706" s="416">
        <v>610</v>
      </c>
      <c r="BV1706" s="416">
        <v>39</v>
      </c>
      <c r="BW1706" s="416">
        <v>97</v>
      </c>
      <c r="BX1706" s="416">
        <v>241</v>
      </c>
      <c r="BY1706" s="416">
        <v>173</v>
      </c>
      <c r="BZ1706" s="416">
        <v>137</v>
      </c>
      <c r="CA1706" s="416">
        <v>84</v>
      </c>
      <c r="CB1706" s="416">
        <v>92</v>
      </c>
      <c r="CC1706" s="416">
        <v>42</v>
      </c>
      <c r="CD1706" s="416">
        <v>905</v>
      </c>
      <c r="CE1706" s="416">
        <v>10</v>
      </c>
      <c r="CF1706" s="416">
        <v>0</v>
      </c>
      <c r="CG1706" s="416">
        <v>0</v>
      </c>
      <c r="CH1706" s="416">
        <v>0</v>
      </c>
      <c r="CI1706" s="416">
        <v>0</v>
      </c>
      <c r="CJ1706" s="416">
        <v>0</v>
      </c>
      <c r="CK1706" s="416">
        <v>0</v>
      </c>
      <c r="CL1706" s="416">
        <v>0</v>
      </c>
      <c r="CM1706" s="416">
        <v>0</v>
      </c>
      <c r="CN1706" s="416">
        <v>0</v>
      </c>
      <c r="CO1706" s="416">
        <v>25</v>
      </c>
      <c r="CP1706" s="416">
        <v>0</v>
      </c>
      <c r="CQ1706" s="416">
        <v>0</v>
      </c>
      <c r="CR1706" s="416">
        <v>0</v>
      </c>
      <c r="CS1706" s="416">
        <v>0</v>
      </c>
      <c r="CT1706" s="416">
        <v>0</v>
      </c>
      <c r="CU1706" s="416">
        <v>0</v>
      </c>
      <c r="CV1706" s="416">
        <v>0</v>
      </c>
      <c r="CW1706" s="416">
        <v>0</v>
      </c>
      <c r="CX1706" s="416">
        <v>0</v>
      </c>
      <c r="CY1706" s="416">
        <v>50</v>
      </c>
      <c r="CZ1706" s="416">
        <v>9</v>
      </c>
      <c r="DA1706" s="416">
        <v>56</v>
      </c>
      <c r="DB1706" s="416">
        <v>27</v>
      </c>
      <c r="DC1706" s="416">
        <v>23</v>
      </c>
      <c r="DD1706" s="416">
        <v>15</v>
      </c>
      <c r="DE1706" s="416">
        <v>7</v>
      </c>
      <c r="DF1706" s="416">
        <v>6</v>
      </c>
      <c r="DG1706" s="416">
        <v>5</v>
      </c>
      <c r="DH1706" s="416">
        <v>148</v>
      </c>
      <c r="DI1706" s="416">
        <v>0</v>
      </c>
      <c r="DJ1706" s="416">
        <v>0</v>
      </c>
      <c r="DK1706" s="416">
        <v>0</v>
      </c>
      <c r="DL1706" s="416">
        <v>0</v>
      </c>
      <c r="DM1706" s="416">
        <v>0</v>
      </c>
      <c r="DN1706" s="416">
        <v>0</v>
      </c>
      <c r="DO1706" s="416">
        <v>0</v>
      </c>
      <c r="DP1706" s="416">
        <v>0</v>
      </c>
      <c r="DQ1706" s="416">
        <v>0</v>
      </c>
      <c r="DR1706" s="416">
        <v>0</v>
      </c>
      <c r="DS1706" s="416">
        <v>9</v>
      </c>
      <c r="DT1706" s="416">
        <v>56</v>
      </c>
      <c r="DU1706" s="416">
        <v>27</v>
      </c>
      <c r="DV1706" s="416">
        <v>23</v>
      </c>
      <c r="DW1706" s="416">
        <v>15</v>
      </c>
      <c r="DX1706" s="416">
        <v>7</v>
      </c>
      <c r="DY1706" s="416">
        <v>6</v>
      </c>
      <c r="DZ1706" s="416">
        <v>5</v>
      </c>
      <c r="EA1706" s="416">
        <v>148</v>
      </c>
      <c r="EB1706" s="416">
        <v>0</v>
      </c>
      <c r="EC1706" s="416">
        <v>47</v>
      </c>
      <c r="ED1706" s="416">
        <v>13</v>
      </c>
      <c r="EE1706" s="416">
        <v>52</v>
      </c>
      <c r="EF1706" s="416">
        <v>68</v>
      </c>
      <c r="EG1706" s="416">
        <v>53</v>
      </c>
      <c r="EH1706" s="416">
        <v>40</v>
      </c>
      <c r="EI1706" s="416">
        <v>55</v>
      </c>
      <c r="EJ1706" s="416">
        <v>34</v>
      </c>
      <c r="EK1706" s="416">
        <v>362</v>
      </c>
      <c r="EL1706" s="416">
        <v>10</v>
      </c>
      <c r="EM1706" s="416">
        <v>0</v>
      </c>
      <c r="EN1706" s="416">
        <v>0</v>
      </c>
      <c r="EO1706" s="416">
        <v>0</v>
      </c>
      <c r="EP1706" s="416">
        <v>0</v>
      </c>
      <c r="EQ1706" s="416">
        <v>0</v>
      </c>
      <c r="ER1706" s="416">
        <v>0</v>
      </c>
      <c r="ES1706" s="416">
        <v>0</v>
      </c>
      <c r="ET1706" s="416">
        <v>0</v>
      </c>
      <c r="EU1706" s="416">
        <v>0</v>
      </c>
      <c r="EV1706" s="416">
        <v>50</v>
      </c>
      <c r="EW1706" s="416">
        <v>0</v>
      </c>
      <c r="EX1706" s="416">
        <v>1</v>
      </c>
      <c r="EY1706" s="416">
        <v>2</v>
      </c>
      <c r="EZ1706" s="416">
        <v>2</v>
      </c>
      <c r="FA1706" s="416">
        <v>0</v>
      </c>
      <c r="FB1706" s="416">
        <v>0</v>
      </c>
      <c r="FC1706" s="416">
        <v>2</v>
      </c>
      <c r="FD1706" s="416">
        <v>1</v>
      </c>
      <c r="FE1706" s="416">
        <v>8</v>
      </c>
      <c r="FF1706" s="416">
        <v>100</v>
      </c>
      <c r="FG1706" s="416">
        <v>0</v>
      </c>
      <c r="FH1706" s="416">
        <v>0</v>
      </c>
      <c r="FI1706" s="416">
        <v>0</v>
      </c>
      <c r="FJ1706" s="416">
        <v>0</v>
      </c>
      <c r="FK1706" s="416">
        <v>0</v>
      </c>
      <c r="FL1706" s="416">
        <v>0</v>
      </c>
      <c r="FM1706" s="416">
        <v>0</v>
      </c>
      <c r="FN1706" s="416">
        <v>0</v>
      </c>
      <c r="FO1706" s="416">
        <v>0</v>
      </c>
      <c r="FP1706" s="416">
        <v>0</v>
      </c>
      <c r="FQ1706" s="416">
        <v>0</v>
      </c>
      <c r="FR1706" s="416">
        <v>0</v>
      </c>
      <c r="FS1706" s="416">
        <v>0</v>
      </c>
      <c r="FT1706" s="416">
        <v>0</v>
      </c>
      <c r="FU1706" s="416">
        <v>0</v>
      </c>
      <c r="FV1706" s="416">
        <v>0</v>
      </c>
      <c r="FW1706" s="416">
        <v>0</v>
      </c>
      <c r="FX1706" s="416">
        <v>0</v>
      </c>
      <c r="FY1706" s="416">
        <v>0</v>
      </c>
      <c r="FZ1706" s="416">
        <v>47</v>
      </c>
      <c r="GA1706" s="416">
        <v>14</v>
      </c>
      <c r="GB1706" s="416">
        <v>54</v>
      </c>
      <c r="GC1706" s="416">
        <v>70</v>
      </c>
      <c r="GD1706" s="416">
        <v>53</v>
      </c>
      <c r="GE1706" s="416">
        <v>40</v>
      </c>
      <c r="GF1706" s="416">
        <v>57</v>
      </c>
      <c r="GG1706" s="416">
        <v>35</v>
      </c>
      <c r="GH1706" s="416">
        <v>370</v>
      </c>
    </row>
    <row r="1707" spans="1:190" x14ac:dyDescent="0.2">
      <c r="A1707" s="150" t="s">
        <v>801</v>
      </c>
      <c r="B1707" s="151" t="s">
        <v>276</v>
      </c>
      <c r="C1707" s="152" t="s">
        <v>277</v>
      </c>
      <c r="D1707" s="404" t="s">
        <v>800</v>
      </c>
      <c r="E1707" s="416">
        <v>0</v>
      </c>
      <c r="F1707" s="416">
        <v>102</v>
      </c>
      <c r="G1707" s="416">
        <v>122</v>
      </c>
      <c r="H1707" s="416">
        <v>174</v>
      </c>
      <c r="I1707" s="416">
        <v>143</v>
      </c>
      <c r="J1707" s="416">
        <v>110</v>
      </c>
      <c r="K1707" s="416">
        <v>63</v>
      </c>
      <c r="L1707" s="416">
        <v>52</v>
      </c>
      <c r="M1707" s="416">
        <v>16</v>
      </c>
      <c r="N1707" s="416">
        <v>782</v>
      </c>
      <c r="O1707" s="416">
        <v>10</v>
      </c>
      <c r="P1707" s="416">
        <v>0</v>
      </c>
      <c r="Q1707" s="416">
        <v>0</v>
      </c>
      <c r="R1707" s="416">
        <v>0</v>
      </c>
      <c r="S1707" s="416">
        <v>0</v>
      </c>
      <c r="T1707" s="416">
        <v>0</v>
      </c>
      <c r="U1707" s="416">
        <v>0</v>
      </c>
      <c r="V1707" s="416">
        <v>0</v>
      </c>
      <c r="W1707" s="416">
        <v>0</v>
      </c>
      <c r="X1707" s="416">
        <v>0</v>
      </c>
      <c r="Y1707" s="416">
        <v>25</v>
      </c>
      <c r="Z1707" s="416">
        <v>0</v>
      </c>
      <c r="AA1707" s="416">
        <v>0</v>
      </c>
      <c r="AB1707" s="416">
        <v>0</v>
      </c>
      <c r="AC1707" s="416">
        <v>0</v>
      </c>
      <c r="AD1707" s="416">
        <v>0</v>
      </c>
      <c r="AE1707" s="416">
        <v>0</v>
      </c>
      <c r="AF1707" s="416">
        <v>0</v>
      </c>
      <c r="AG1707" s="416">
        <v>0</v>
      </c>
      <c r="AH1707" s="416">
        <v>0</v>
      </c>
      <c r="AI1707" s="416">
        <v>50</v>
      </c>
      <c r="AJ1707" s="416">
        <v>11</v>
      </c>
      <c r="AK1707" s="416">
        <v>15</v>
      </c>
      <c r="AL1707" s="416">
        <v>27</v>
      </c>
      <c r="AM1707" s="416">
        <v>30</v>
      </c>
      <c r="AN1707" s="416">
        <v>32</v>
      </c>
      <c r="AO1707" s="416">
        <v>11</v>
      </c>
      <c r="AP1707" s="416">
        <v>16</v>
      </c>
      <c r="AQ1707" s="416">
        <v>5</v>
      </c>
      <c r="AR1707" s="416">
        <v>147</v>
      </c>
      <c r="AS1707" s="416">
        <v>100</v>
      </c>
      <c r="AT1707" s="416">
        <v>19</v>
      </c>
      <c r="AU1707" s="416">
        <v>12</v>
      </c>
      <c r="AV1707" s="416">
        <v>29</v>
      </c>
      <c r="AW1707" s="416">
        <v>16</v>
      </c>
      <c r="AX1707" s="416">
        <v>9</v>
      </c>
      <c r="AY1707" s="416">
        <v>3</v>
      </c>
      <c r="AZ1707" s="416">
        <v>3</v>
      </c>
      <c r="BA1707" s="416">
        <v>0</v>
      </c>
      <c r="BB1707" s="416">
        <v>91</v>
      </c>
      <c r="BC1707" s="416">
        <v>0</v>
      </c>
      <c r="BD1707" s="416">
        <v>0</v>
      </c>
      <c r="BE1707" s="416">
        <v>0</v>
      </c>
      <c r="BF1707" s="416">
        <v>0</v>
      </c>
      <c r="BG1707" s="416">
        <v>0</v>
      </c>
      <c r="BH1707" s="416">
        <v>0</v>
      </c>
      <c r="BI1707" s="416">
        <v>0</v>
      </c>
      <c r="BJ1707" s="416">
        <v>0</v>
      </c>
      <c r="BK1707" s="416">
        <v>0</v>
      </c>
      <c r="BL1707" s="416">
        <v>0</v>
      </c>
      <c r="BM1707" s="416">
        <v>30</v>
      </c>
      <c r="BN1707" s="416">
        <v>27</v>
      </c>
      <c r="BO1707" s="416">
        <v>56</v>
      </c>
      <c r="BP1707" s="416">
        <v>46</v>
      </c>
      <c r="BQ1707" s="416">
        <v>41</v>
      </c>
      <c r="BR1707" s="416">
        <v>14</v>
      </c>
      <c r="BS1707" s="416">
        <v>19</v>
      </c>
      <c r="BT1707" s="416">
        <v>5</v>
      </c>
      <c r="BU1707" s="416">
        <v>238</v>
      </c>
      <c r="BV1707" s="416">
        <v>132</v>
      </c>
      <c r="BW1707" s="416">
        <v>149</v>
      </c>
      <c r="BX1707" s="416">
        <v>230</v>
      </c>
      <c r="BY1707" s="416">
        <v>189</v>
      </c>
      <c r="BZ1707" s="416">
        <v>151</v>
      </c>
      <c r="CA1707" s="416">
        <v>77</v>
      </c>
      <c r="CB1707" s="416">
        <v>71</v>
      </c>
      <c r="CC1707" s="416">
        <v>21</v>
      </c>
      <c r="CD1707" s="416">
        <v>1020</v>
      </c>
      <c r="CE1707" s="416">
        <v>10</v>
      </c>
      <c r="CF1707" s="416">
        <v>0</v>
      </c>
      <c r="CG1707" s="416">
        <v>0</v>
      </c>
      <c r="CH1707" s="416">
        <v>0</v>
      </c>
      <c r="CI1707" s="416">
        <v>0</v>
      </c>
      <c r="CJ1707" s="416">
        <v>0</v>
      </c>
      <c r="CK1707" s="416">
        <v>0</v>
      </c>
      <c r="CL1707" s="416">
        <v>0</v>
      </c>
      <c r="CM1707" s="416">
        <v>0</v>
      </c>
      <c r="CN1707" s="416">
        <v>0</v>
      </c>
      <c r="CO1707" s="416">
        <v>25</v>
      </c>
      <c r="CP1707" s="416">
        <v>0</v>
      </c>
      <c r="CQ1707" s="416">
        <v>0</v>
      </c>
      <c r="CR1707" s="416">
        <v>0</v>
      </c>
      <c r="CS1707" s="416">
        <v>0</v>
      </c>
      <c r="CT1707" s="416">
        <v>0</v>
      </c>
      <c r="CU1707" s="416">
        <v>0</v>
      </c>
      <c r="CV1707" s="416">
        <v>0</v>
      </c>
      <c r="CW1707" s="416">
        <v>0</v>
      </c>
      <c r="CX1707" s="416">
        <v>0</v>
      </c>
      <c r="CY1707" s="416">
        <v>50</v>
      </c>
      <c r="CZ1707" s="416">
        <v>62</v>
      </c>
      <c r="DA1707" s="416">
        <v>18</v>
      </c>
      <c r="DB1707" s="416">
        <v>28</v>
      </c>
      <c r="DC1707" s="416">
        <v>16</v>
      </c>
      <c r="DD1707" s="416">
        <v>10</v>
      </c>
      <c r="DE1707" s="416">
        <v>12</v>
      </c>
      <c r="DF1707" s="416">
        <v>10</v>
      </c>
      <c r="DG1707" s="416">
        <v>5</v>
      </c>
      <c r="DH1707" s="416">
        <v>161</v>
      </c>
      <c r="DI1707" s="416">
        <v>0</v>
      </c>
      <c r="DJ1707" s="416">
        <v>0</v>
      </c>
      <c r="DK1707" s="416">
        <v>0</v>
      </c>
      <c r="DL1707" s="416">
        <v>0</v>
      </c>
      <c r="DM1707" s="416">
        <v>0</v>
      </c>
      <c r="DN1707" s="416">
        <v>0</v>
      </c>
      <c r="DO1707" s="416">
        <v>0</v>
      </c>
      <c r="DP1707" s="416">
        <v>0</v>
      </c>
      <c r="DQ1707" s="416">
        <v>0</v>
      </c>
      <c r="DR1707" s="416">
        <v>0</v>
      </c>
      <c r="DS1707" s="416">
        <v>62</v>
      </c>
      <c r="DT1707" s="416">
        <v>18</v>
      </c>
      <c r="DU1707" s="416">
        <v>28</v>
      </c>
      <c r="DV1707" s="416">
        <v>16</v>
      </c>
      <c r="DW1707" s="416">
        <v>10</v>
      </c>
      <c r="DX1707" s="416">
        <v>12</v>
      </c>
      <c r="DY1707" s="416">
        <v>10</v>
      </c>
      <c r="DZ1707" s="416">
        <v>5</v>
      </c>
      <c r="EA1707" s="416">
        <v>161</v>
      </c>
      <c r="EB1707" s="416">
        <v>0</v>
      </c>
      <c r="EC1707" s="416">
        <v>78</v>
      </c>
      <c r="ED1707" s="416">
        <v>91</v>
      </c>
      <c r="EE1707" s="416">
        <v>107</v>
      </c>
      <c r="EF1707" s="416">
        <v>150</v>
      </c>
      <c r="EG1707" s="416">
        <v>97</v>
      </c>
      <c r="EH1707" s="416">
        <v>104</v>
      </c>
      <c r="EI1707" s="416">
        <v>100</v>
      </c>
      <c r="EJ1707" s="416">
        <v>38</v>
      </c>
      <c r="EK1707" s="416">
        <v>765</v>
      </c>
      <c r="EL1707" s="416">
        <v>10</v>
      </c>
      <c r="EM1707" s="416">
        <v>0</v>
      </c>
      <c r="EN1707" s="416">
        <v>0</v>
      </c>
      <c r="EO1707" s="416">
        <v>0</v>
      </c>
      <c r="EP1707" s="416">
        <v>0</v>
      </c>
      <c r="EQ1707" s="416">
        <v>0</v>
      </c>
      <c r="ER1707" s="416">
        <v>0</v>
      </c>
      <c r="ES1707" s="416">
        <v>0</v>
      </c>
      <c r="ET1707" s="416">
        <v>0</v>
      </c>
      <c r="EU1707" s="416">
        <v>0</v>
      </c>
      <c r="EV1707" s="416">
        <v>50</v>
      </c>
      <c r="EW1707" s="416">
        <v>36</v>
      </c>
      <c r="EX1707" s="416">
        <v>1</v>
      </c>
      <c r="EY1707" s="416">
        <v>2</v>
      </c>
      <c r="EZ1707" s="416">
        <v>1</v>
      </c>
      <c r="FA1707" s="416">
        <v>1</v>
      </c>
      <c r="FB1707" s="416">
        <v>0</v>
      </c>
      <c r="FC1707" s="416">
        <v>0</v>
      </c>
      <c r="FD1707" s="416">
        <v>0</v>
      </c>
      <c r="FE1707" s="416">
        <v>41</v>
      </c>
      <c r="FF1707" s="416">
        <v>100</v>
      </c>
      <c r="FG1707" s="416">
        <v>0</v>
      </c>
      <c r="FH1707" s="416">
        <v>0</v>
      </c>
      <c r="FI1707" s="416">
        <v>0</v>
      </c>
      <c r="FJ1707" s="416">
        <v>0</v>
      </c>
      <c r="FK1707" s="416">
        <v>0</v>
      </c>
      <c r="FL1707" s="416">
        <v>0</v>
      </c>
      <c r="FM1707" s="416">
        <v>0</v>
      </c>
      <c r="FN1707" s="416">
        <v>0</v>
      </c>
      <c r="FO1707" s="416">
        <v>0</v>
      </c>
      <c r="FP1707" s="416">
        <v>0</v>
      </c>
      <c r="FQ1707" s="416">
        <v>0</v>
      </c>
      <c r="FR1707" s="416">
        <v>0</v>
      </c>
      <c r="FS1707" s="416">
        <v>0</v>
      </c>
      <c r="FT1707" s="416">
        <v>0</v>
      </c>
      <c r="FU1707" s="416">
        <v>0</v>
      </c>
      <c r="FV1707" s="416">
        <v>0</v>
      </c>
      <c r="FW1707" s="416">
        <v>0</v>
      </c>
      <c r="FX1707" s="416">
        <v>0</v>
      </c>
      <c r="FY1707" s="416">
        <v>0</v>
      </c>
      <c r="FZ1707" s="416">
        <v>114</v>
      </c>
      <c r="GA1707" s="416">
        <v>92</v>
      </c>
      <c r="GB1707" s="416">
        <v>109</v>
      </c>
      <c r="GC1707" s="416">
        <v>151</v>
      </c>
      <c r="GD1707" s="416">
        <v>98</v>
      </c>
      <c r="GE1707" s="416">
        <v>104</v>
      </c>
      <c r="GF1707" s="416">
        <v>100</v>
      </c>
      <c r="GG1707" s="416">
        <v>38</v>
      </c>
      <c r="GH1707" s="416">
        <v>806</v>
      </c>
    </row>
    <row r="1708" spans="1:190" x14ac:dyDescent="0.2">
      <c r="A1708" s="150" t="s">
        <v>803</v>
      </c>
      <c r="B1708" s="151" t="s">
        <v>276</v>
      </c>
      <c r="C1708" s="152" t="s">
        <v>279</v>
      </c>
      <c r="D1708" s="404" t="s">
        <v>802</v>
      </c>
      <c r="E1708" s="416">
        <v>0</v>
      </c>
      <c r="F1708" s="416">
        <v>103</v>
      </c>
      <c r="G1708" s="416">
        <v>111</v>
      </c>
      <c r="H1708" s="416">
        <v>62</v>
      </c>
      <c r="I1708" s="416">
        <v>23</v>
      </c>
      <c r="J1708" s="416">
        <v>13</v>
      </c>
      <c r="K1708" s="416">
        <v>4</v>
      </c>
      <c r="L1708" s="416">
        <v>5</v>
      </c>
      <c r="M1708" s="416">
        <v>1</v>
      </c>
      <c r="N1708" s="416">
        <v>322</v>
      </c>
      <c r="O1708" s="416">
        <v>10</v>
      </c>
      <c r="P1708" s="416">
        <v>0</v>
      </c>
      <c r="Q1708" s="416">
        <v>0</v>
      </c>
      <c r="R1708" s="416">
        <v>0</v>
      </c>
      <c r="S1708" s="416">
        <v>0</v>
      </c>
      <c r="T1708" s="416">
        <v>0</v>
      </c>
      <c r="U1708" s="416">
        <v>0</v>
      </c>
      <c r="V1708" s="416">
        <v>0</v>
      </c>
      <c r="W1708" s="416">
        <v>0</v>
      </c>
      <c r="X1708" s="416">
        <v>0</v>
      </c>
      <c r="Y1708" s="416">
        <v>25</v>
      </c>
      <c r="Z1708" s="416">
        <v>0</v>
      </c>
      <c r="AA1708" s="416">
        <v>0</v>
      </c>
      <c r="AB1708" s="416">
        <v>0</v>
      </c>
      <c r="AC1708" s="416">
        <v>0</v>
      </c>
      <c r="AD1708" s="416">
        <v>0</v>
      </c>
      <c r="AE1708" s="416">
        <v>0</v>
      </c>
      <c r="AF1708" s="416">
        <v>0</v>
      </c>
      <c r="AG1708" s="416">
        <v>0</v>
      </c>
      <c r="AH1708" s="416">
        <v>0</v>
      </c>
      <c r="AI1708" s="416">
        <v>50</v>
      </c>
      <c r="AJ1708" s="416">
        <v>0</v>
      </c>
      <c r="AK1708" s="416">
        <v>0</v>
      </c>
      <c r="AL1708" s="416">
        <v>0</v>
      </c>
      <c r="AM1708" s="416">
        <v>0</v>
      </c>
      <c r="AN1708" s="416">
        <v>0</v>
      </c>
      <c r="AO1708" s="416">
        <v>0</v>
      </c>
      <c r="AP1708" s="416">
        <v>0</v>
      </c>
      <c r="AQ1708" s="416">
        <v>0</v>
      </c>
      <c r="AR1708" s="416">
        <v>0</v>
      </c>
      <c r="AS1708" s="416">
        <v>100</v>
      </c>
      <c r="AT1708" s="416">
        <v>2</v>
      </c>
      <c r="AU1708" s="416">
        <v>1</v>
      </c>
      <c r="AV1708" s="416">
        <v>2</v>
      </c>
      <c r="AW1708" s="416">
        <v>1</v>
      </c>
      <c r="AX1708" s="416">
        <v>1</v>
      </c>
      <c r="AY1708" s="416">
        <v>1</v>
      </c>
      <c r="AZ1708" s="416">
        <v>0</v>
      </c>
      <c r="BA1708" s="416">
        <v>0</v>
      </c>
      <c r="BB1708" s="416">
        <v>8</v>
      </c>
      <c r="BC1708" s="416">
        <v>0</v>
      </c>
      <c r="BD1708" s="416">
        <v>0</v>
      </c>
      <c r="BE1708" s="416">
        <v>0</v>
      </c>
      <c r="BF1708" s="416">
        <v>0</v>
      </c>
      <c r="BG1708" s="416">
        <v>0</v>
      </c>
      <c r="BH1708" s="416">
        <v>0</v>
      </c>
      <c r="BI1708" s="416">
        <v>0</v>
      </c>
      <c r="BJ1708" s="416">
        <v>0</v>
      </c>
      <c r="BK1708" s="416">
        <v>0</v>
      </c>
      <c r="BL1708" s="416">
        <v>0</v>
      </c>
      <c r="BM1708" s="416">
        <v>2</v>
      </c>
      <c r="BN1708" s="416">
        <v>1</v>
      </c>
      <c r="BO1708" s="416">
        <v>2</v>
      </c>
      <c r="BP1708" s="416">
        <v>1</v>
      </c>
      <c r="BQ1708" s="416">
        <v>1</v>
      </c>
      <c r="BR1708" s="416">
        <v>1</v>
      </c>
      <c r="BS1708" s="416">
        <v>0</v>
      </c>
      <c r="BT1708" s="416">
        <v>0</v>
      </c>
      <c r="BU1708" s="416">
        <v>8</v>
      </c>
      <c r="BV1708" s="416">
        <v>105</v>
      </c>
      <c r="BW1708" s="416">
        <v>112</v>
      </c>
      <c r="BX1708" s="416">
        <v>64</v>
      </c>
      <c r="BY1708" s="416">
        <v>24</v>
      </c>
      <c r="BZ1708" s="416">
        <v>14</v>
      </c>
      <c r="CA1708" s="416">
        <v>5</v>
      </c>
      <c r="CB1708" s="416">
        <v>5</v>
      </c>
      <c r="CC1708" s="416">
        <v>1</v>
      </c>
      <c r="CD1708" s="416">
        <v>330</v>
      </c>
      <c r="CE1708" s="416">
        <v>10</v>
      </c>
      <c r="CF1708" s="416">
        <v>0</v>
      </c>
      <c r="CG1708" s="416">
        <v>0</v>
      </c>
      <c r="CH1708" s="416">
        <v>0</v>
      </c>
      <c r="CI1708" s="416">
        <v>0</v>
      </c>
      <c r="CJ1708" s="416">
        <v>0</v>
      </c>
      <c r="CK1708" s="416">
        <v>0</v>
      </c>
      <c r="CL1708" s="416">
        <v>0</v>
      </c>
      <c r="CM1708" s="416">
        <v>0</v>
      </c>
      <c r="CN1708" s="416">
        <v>0</v>
      </c>
      <c r="CO1708" s="416">
        <v>25</v>
      </c>
      <c r="CP1708" s="416">
        <v>0</v>
      </c>
      <c r="CQ1708" s="416">
        <v>0</v>
      </c>
      <c r="CR1708" s="416">
        <v>0</v>
      </c>
      <c r="CS1708" s="416">
        <v>0</v>
      </c>
      <c r="CT1708" s="416">
        <v>0</v>
      </c>
      <c r="CU1708" s="416">
        <v>0</v>
      </c>
      <c r="CV1708" s="416">
        <v>0</v>
      </c>
      <c r="CW1708" s="416">
        <v>0</v>
      </c>
      <c r="CX1708" s="416">
        <v>0</v>
      </c>
      <c r="CY1708" s="416">
        <v>50</v>
      </c>
      <c r="CZ1708" s="416">
        <v>31</v>
      </c>
      <c r="DA1708" s="416">
        <v>20</v>
      </c>
      <c r="DB1708" s="416">
        <v>13</v>
      </c>
      <c r="DC1708" s="416">
        <v>8</v>
      </c>
      <c r="DD1708" s="416">
        <v>2</v>
      </c>
      <c r="DE1708" s="416">
        <v>3</v>
      </c>
      <c r="DF1708" s="416">
        <v>2</v>
      </c>
      <c r="DG1708" s="416">
        <v>0</v>
      </c>
      <c r="DH1708" s="416">
        <v>79</v>
      </c>
      <c r="DI1708" s="416">
        <v>0</v>
      </c>
      <c r="DJ1708" s="416">
        <v>0</v>
      </c>
      <c r="DK1708" s="416">
        <v>0</v>
      </c>
      <c r="DL1708" s="416">
        <v>0</v>
      </c>
      <c r="DM1708" s="416">
        <v>0</v>
      </c>
      <c r="DN1708" s="416">
        <v>0</v>
      </c>
      <c r="DO1708" s="416">
        <v>0</v>
      </c>
      <c r="DP1708" s="416">
        <v>0</v>
      </c>
      <c r="DQ1708" s="416">
        <v>0</v>
      </c>
      <c r="DR1708" s="416">
        <v>0</v>
      </c>
      <c r="DS1708" s="416">
        <v>31</v>
      </c>
      <c r="DT1708" s="416">
        <v>20</v>
      </c>
      <c r="DU1708" s="416">
        <v>13</v>
      </c>
      <c r="DV1708" s="416">
        <v>8</v>
      </c>
      <c r="DW1708" s="416">
        <v>2</v>
      </c>
      <c r="DX1708" s="416">
        <v>3</v>
      </c>
      <c r="DY1708" s="416">
        <v>2</v>
      </c>
      <c r="DZ1708" s="416">
        <v>0</v>
      </c>
      <c r="EA1708" s="416">
        <v>79</v>
      </c>
      <c r="EB1708" s="416">
        <v>0</v>
      </c>
      <c r="EC1708" s="416">
        <v>15</v>
      </c>
      <c r="ED1708" s="416">
        <v>22</v>
      </c>
      <c r="EE1708" s="416">
        <v>6</v>
      </c>
      <c r="EF1708" s="416">
        <v>3</v>
      </c>
      <c r="EG1708" s="416">
        <v>5</v>
      </c>
      <c r="EH1708" s="416">
        <v>2</v>
      </c>
      <c r="EI1708" s="416">
        <v>1</v>
      </c>
      <c r="EJ1708" s="416">
        <v>0</v>
      </c>
      <c r="EK1708" s="416">
        <v>54</v>
      </c>
      <c r="EL1708" s="416">
        <v>10</v>
      </c>
      <c r="EM1708" s="416">
        <v>0</v>
      </c>
      <c r="EN1708" s="416">
        <v>0</v>
      </c>
      <c r="EO1708" s="416">
        <v>0</v>
      </c>
      <c r="EP1708" s="416">
        <v>0</v>
      </c>
      <c r="EQ1708" s="416">
        <v>0</v>
      </c>
      <c r="ER1708" s="416">
        <v>0</v>
      </c>
      <c r="ES1708" s="416">
        <v>0</v>
      </c>
      <c r="ET1708" s="416">
        <v>0</v>
      </c>
      <c r="EU1708" s="416">
        <v>0</v>
      </c>
      <c r="EV1708" s="416">
        <v>50</v>
      </c>
      <c r="EW1708" s="416">
        <v>0</v>
      </c>
      <c r="EX1708" s="416">
        <v>1</v>
      </c>
      <c r="EY1708" s="416">
        <v>0</v>
      </c>
      <c r="EZ1708" s="416">
        <v>0</v>
      </c>
      <c r="FA1708" s="416">
        <v>0</v>
      </c>
      <c r="FB1708" s="416">
        <v>0</v>
      </c>
      <c r="FC1708" s="416">
        <v>0</v>
      </c>
      <c r="FD1708" s="416">
        <v>0</v>
      </c>
      <c r="FE1708" s="416">
        <v>1</v>
      </c>
      <c r="FF1708" s="416">
        <v>100</v>
      </c>
      <c r="FG1708" s="416">
        <v>0</v>
      </c>
      <c r="FH1708" s="416">
        <v>0</v>
      </c>
      <c r="FI1708" s="416">
        <v>0</v>
      </c>
      <c r="FJ1708" s="416">
        <v>0</v>
      </c>
      <c r="FK1708" s="416">
        <v>0</v>
      </c>
      <c r="FL1708" s="416">
        <v>0</v>
      </c>
      <c r="FM1708" s="416">
        <v>0</v>
      </c>
      <c r="FN1708" s="416">
        <v>0</v>
      </c>
      <c r="FO1708" s="416">
        <v>0</v>
      </c>
      <c r="FP1708" s="416">
        <v>0</v>
      </c>
      <c r="FQ1708" s="416">
        <v>0</v>
      </c>
      <c r="FR1708" s="416">
        <v>0</v>
      </c>
      <c r="FS1708" s="416">
        <v>0</v>
      </c>
      <c r="FT1708" s="416">
        <v>0</v>
      </c>
      <c r="FU1708" s="416">
        <v>0</v>
      </c>
      <c r="FV1708" s="416">
        <v>0</v>
      </c>
      <c r="FW1708" s="416">
        <v>0</v>
      </c>
      <c r="FX1708" s="416">
        <v>0</v>
      </c>
      <c r="FY1708" s="416">
        <v>0</v>
      </c>
      <c r="FZ1708" s="416">
        <v>15</v>
      </c>
      <c r="GA1708" s="416">
        <v>23</v>
      </c>
      <c r="GB1708" s="416">
        <v>6</v>
      </c>
      <c r="GC1708" s="416">
        <v>3</v>
      </c>
      <c r="GD1708" s="416">
        <v>5</v>
      </c>
      <c r="GE1708" s="416">
        <v>2</v>
      </c>
      <c r="GF1708" s="416">
        <v>1</v>
      </c>
      <c r="GG1708" s="416">
        <v>0</v>
      </c>
      <c r="GH1708" s="416">
        <v>55</v>
      </c>
    </row>
    <row r="1709" spans="1:190" x14ac:dyDescent="0.2">
      <c r="A1709" s="150" t="s">
        <v>805</v>
      </c>
      <c r="B1709" s="151" t="s">
        <v>276</v>
      </c>
      <c r="C1709" s="152" t="s">
        <v>69</v>
      </c>
      <c r="D1709" s="404" t="s">
        <v>804</v>
      </c>
      <c r="E1709" s="416">
        <v>0</v>
      </c>
      <c r="F1709" s="416">
        <v>12</v>
      </c>
      <c r="G1709" s="416">
        <v>51</v>
      </c>
      <c r="H1709" s="416">
        <v>103</v>
      </c>
      <c r="I1709" s="416">
        <v>57</v>
      </c>
      <c r="J1709" s="416">
        <v>30</v>
      </c>
      <c r="K1709" s="416">
        <v>29</v>
      </c>
      <c r="L1709" s="416">
        <v>27</v>
      </c>
      <c r="M1709" s="416">
        <v>13</v>
      </c>
      <c r="N1709" s="416">
        <v>322</v>
      </c>
      <c r="O1709" s="416">
        <v>10</v>
      </c>
      <c r="P1709" s="416">
        <v>0</v>
      </c>
      <c r="Q1709" s="416">
        <v>0</v>
      </c>
      <c r="R1709" s="416">
        <v>0</v>
      </c>
      <c r="S1709" s="416">
        <v>0</v>
      </c>
      <c r="T1709" s="416">
        <v>0</v>
      </c>
      <c r="U1709" s="416">
        <v>0</v>
      </c>
      <c r="V1709" s="416">
        <v>0</v>
      </c>
      <c r="W1709" s="416">
        <v>0</v>
      </c>
      <c r="X1709" s="416">
        <v>0</v>
      </c>
      <c r="Y1709" s="416">
        <v>25</v>
      </c>
      <c r="Z1709" s="416">
        <v>0</v>
      </c>
      <c r="AA1709" s="416">
        <v>0</v>
      </c>
      <c r="AB1709" s="416">
        <v>0</v>
      </c>
      <c r="AC1709" s="416">
        <v>0</v>
      </c>
      <c r="AD1709" s="416">
        <v>0</v>
      </c>
      <c r="AE1709" s="416">
        <v>0</v>
      </c>
      <c r="AF1709" s="416">
        <v>0</v>
      </c>
      <c r="AG1709" s="416">
        <v>0</v>
      </c>
      <c r="AH1709" s="416">
        <v>0</v>
      </c>
      <c r="AI1709" s="416">
        <v>50</v>
      </c>
      <c r="AJ1709" s="416">
        <v>0</v>
      </c>
      <c r="AK1709" s="416">
        <v>0</v>
      </c>
      <c r="AL1709" s="416">
        <v>0</v>
      </c>
      <c r="AM1709" s="416">
        <v>0</v>
      </c>
      <c r="AN1709" s="416">
        <v>0</v>
      </c>
      <c r="AO1709" s="416">
        <v>0</v>
      </c>
      <c r="AP1709" s="416">
        <v>0</v>
      </c>
      <c r="AQ1709" s="416">
        <v>0</v>
      </c>
      <c r="AR1709" s="416">
        <v>0</v>
      </c>
      <c r="AS1709" s="416">
        <v>100</v>
      </c>
      <c r="AT1709" s="416">
        <v>2</v>
      </c>
      <c r="AU1709" s="416">
        <v>4</v>
      </c>
      <c r="AV1709" s="416">
        <v>29</v>
      </c>
      <c r="AW1709" s="416">
        <v>15</v>
      </c>
      <c r="AX1709" s="416">
        <v>3</v>
      </c>
      <c r="AY1709" s="416">
        <v>3</v>
      </c>
      <c r="AZ1709" s="416">
        <v>4</v>
      </c>
      <c r="BA1709" s="416">
        <v>0</v>
      </c>
      <c r="BB1709" s="416">
        <v>60</v>
      </c>
      <c r="BC1709" s="416">
        <v>0</v>
      </c>
      <c r="BD1709" s="416">
        <v>0</v>
      </c>
      <c r="BE1709" s="416">
        <v>0</v>
      </c>
      <c r="BF1709" s="416">
        <v>0</v>
      </c>
      <c r="BG1709" s="416">
        <v>0</v>
      </c>
      <c r="BH1709" s="416">
        <v>0</v>
      </c>
      <c r="BI1709" s="416">
        <v>0</v>
      </c>
      <c r="BJ1709" s="416">
        <v>0</v>
      </c>
      <c r="BK1709" s="416">
        <v>0</v>
      </c>
      <c r="BL1709" s="416">
        <v>0</v>
      </c>
      <c r="BM1709" s="416">
        <v>2</v>
      </c>
      <c r="BN1709" s="416">
        <v>4</v>
      </c>
      <c r="BO1709" s="416">
        <v>29</v>
      </c>
      <c r="BP1709" s="416">
        <v>15</v>
      </c>
      <c r="BQ1709" s="416">
        <v>3</v>
      </c>
      <c r="BR1709" s="416">
        <v>3</v>
      </c>
      <c r="BS1709" s="416">
        <v>4</v>
      </c>
      <c r="BT1709" s="416">
        <v>0</v>
      </c>
      <c r="BU1709" s="416">
        <v>60</v>
      </c>
      <c r="BV1709" s="416">
        <v>14</v>
      </c>
      <c r="BW1709" s="416">
        <v>55</v>
      </c>
      <c r="BX1709" s="416">
        <v>132</v>
      </c>
      <c r="BY1709" s="416">
        <v>72</v>
      </c>
      <c r="BZ1709" s="416">
        <v>33</v>
      </c>
      <c r="CA1709" s="416">
        <v>32</v>
      </c>
      <c r="CB1709" s="416">
        <v>31</v>
      </c>
      <c r="CC1709" s="416">
        <v>13</v>
      </c>
      <c r="CD1709" s="416">
        <v>382</v>
      </c>
      <c r="CE1709" s="416">
        <v>10</v>
      </c>
      <c r="CF1709" s="416">
        <v>0</v>
      </c>
      <c r="CG1709" s="416">
        <v>0</v>
      </c>
      <c r="CH1709" s="416">
        <v>0</v>
      </c>
      <c r="CI1709" s="416">
        <v>0</v>
      </c>
      <c r="CJ1709" s="416">
        <v>0</v>
      </c>
      <c r="CK1709" s="416">
        <v>0</v>
      </c>
      <c r="CL1709" s="416">
        <v>0</v>
      </c>
      <c r="CM1709" s="416">
        <v>0</v>
      </c>
      <c r="CN1709" s="416">
        <v>0</v>
      </c>
      <c r="CO1709" s="416">
        <v>25</v>
      </c>
      <c r="CP1709" s="416">
        <v>0</v>
      </c>
      <c r="CQ1709" s="416">
        <v>0</v>
      </c>
      <c r="CR1709" s="416">
        <v>0</v>
      </c>
      <c r="CS1709" s="416">
        <v>0</v>
      </c>
      <c r="CT1709" s="416">
        <v>0</v>
      </c>
      <c r="CU1709" s="416">
        <v>0</v>
      </c>
      <c r="CV1709" s="416">
        <v>0</v>
      </c>
      <c r="CW1709" s="416">
        <v>0</v>
      </c>
      <c r="CX1709" s="416">
        <v>0</v>
      </c>
      <c r="CY1709" s="416">
        <v>50</v>
      </c>
      <c r="CZ1709" s="416">
        <v>15</v>
      </c>
      <c r="DA1709" s="416">
        <v>9</v>
      </c>
      <c r="DB1709" s="416">
        <v>9</v>
      </c>
      <c r="DC1709" s="416">
        <v>11</v>
      </c>
      <c r="DD1709" s="416">
        <v>9</v>
      </c>
      <c r="DE1709" s="416">
        <v>5</v>
      </c>
      <c r="DF1709" s="416">
        <v>4</v>
      </c>
      <c r="DG1709" s="416">
        <v>3</v>
      </c>
      <c r="DH1709" s="416">
        <v>65</v>
      </c>
      <c r="DI1709" s="416">
        <v>0</v>
      </c>
      <c r="DJ1709" s="416">
        <v>0</v>
      </c>
      <c r="DK1709" s="416">
        <v>0</v>
      </c>
      <c r="DL1709" s="416">
        <v>0</v>
      </c>
      <c r="DM1709" s="416">
        <v>0</v>
      </c>
      <c r="DN1709" s="416">
        <v>0</v>
      </c>
      <c r="DO1709" s="416">
        <v>0</v>
      </c>
      <c r="DP1709" s="416">
        <v>0</v>
      </c>
      <c r="DQ1709" s="416">
        <v>0</v>
      </c>
      <c r="DR1709" s="416">
        <v>0</v>
      </c>
      <c r="DS1709" s="416">
        <v>15</v>
      </c>
      <c r="DT1709" s="416">
        <v>9</v>
      </c>
      <c r="DU1709" s="416">
        <v>9</v>
      </c>
      <c r="DV1709" s="416">
        <v>11</v>
      </c>
      <c r="DW1709" s="416">
        <v>9</v>
      </c>
      <c r="DX1709" s="416">
        <v>5</v>
      </c>
      <c r="DY1709" s="416">
        <v>4</v>
      </c>
      <c r="DZ1709" s="416">
        <v>3</v>
      </c>
      <c r="EA1709" s="416">
        <v>65</v>
      </c>
      <c r="EB1709" s="416">
        <v>0</v>
      </c>
      <c r="EC1709" s="416">
        <v>38</v>
      </c>
      <c r="ED1709" s="416">
        <v>49</v>
      </c>
      <c r="EE1709" s="416">
        <v>199</v>
      </c>
      <c r="EF1709" s="416">
        <v>97</v>
      </c>
      <c r="EG1709" s="416">
        <v>87</v>
      </c>
      <c r="EH1709" s="416">
        <v>26</v>
      </c>
      <c r="EI1709" s="416">
        <v>18</v>
      </c>
      <c r="EJ1709" s="416">
        <v>6</v>
      </c>
      <c r="EK1709" s="416">
        <v>520</v>
      </c>
      <c r="EL1709" s="416">
        <v>10</v>
      </c>
      <c r="EM1709" s="416">
        <v>0</v>
      </c>
      <c r="EN1709" s="416">
        <v>0</v>
      </c>
      <c r="EO1709" s="416">
        <v>0</v>
      </c>
      <c r="EP1709" s="416">
        <v>0</v>
      </c>
      <c r="EQ1709" s="416">
        <v>0</v>
      </c>
      <c r="ER1709" s="416">
        <v>0</v>
      </c>
      <c r="ES1709" s="416">
        <v>0</v>
      </c>
      <c r="ET1709" s="416">
        <v>0</v>
      </c>
      <c r="EU1709" s="416">
        <v>0</v>
      </c>
      <c r="EV1709" s="416">
        <v>50</v>
      </c>
      <c r="EW1709" s="416">
        <v>0</v>
      </c>
      <c r="EX1709" s="416">
        <v>0</v>
      </c>
      <c r="EY1709" s="416">
        <v>1</v>
      </c>
      <c r="EZ1709" s="416">
        <v>1</v>
      </c>
      <c r="FA1709" s="416">
        <v>0</v>
      </c>
      <c r="FB1709" s="416">
        <v>0</v>
      </c>
      <c r="FC1709" s="416">
        <v>0</v>
      </c>
      <c r="FD1709" s="416">
        <v>0</v>
      </c>
      <c r="FE1709" s="416">
        <v>2</v>
      </c>
      <c r="FF1709" s="416">
        <v>100</v>
      </c>
      <c r="FG1709" s="416">
        <v>0</v>
      </c>
      <c r="FH1709" s="416">
        <v>0</v>
      </c>
      <c r="FI1709" s="416">
        <v>0</v>
      </c>
      <c r="FJ1709" s="416">
        <v>0</v>
      </c>
      <c r="FK1709" s="416">
        <v>0</v>
      </c>
      <c r="FL1709" s="416">
        <v>0</v>
      </c>
      <c r="FM1709" s="416">
        <v>0</v>
      </c>
      <c r="FN1709" s="416">
        <v>0</v>
      </c>
      <c r="FO1709" s="416">
        <v>0</v>
      </c>
      <c r="FP1709" s="416">
        <v>0</v>
      </c>
      <c r="FQ1709" s="416">
        <v>0</v>
      </c>
      <c r="FR1709" s="416">
        <v>0</v>
      </c>
      <c r="FS1709" s="416">
        <v>0</v>
      </c>
      <c r="FT1709" s="416">
        <v>0</v>
      </c>
      <c r="FU1709" s="416">
        <v>0</v>
      </c>
      <c r="FV1709" s="416">
        <v>0</v>
      </c>
      <c r="FW1709" s="416">
        <v>0</v>
      </c>
      <c r="FX1709" s="416">
        <v>0</v>
      </c>
      <c r="FY1709" s="416">
        <v>0</v>
      </c>
      <c r="FZ1709" s="416">
        <v>38</v>
      </c>
      <c r="GA1709" s="416">
        <v>49</v>
      </c>
      <c r="GB1709" s="416">
        <v>200</v>
      </c>
      <c r="GC1709" s="416">
        <v>98</v>
      </c>
      <c r="GD1709" s="416">
        <v>87</v>
      </c>
      <c r="GE1709" s="416">
        <v>26</v>
      </c>
      <c r="GF1709" s="416">
        <v>18</v>
      </c>
      <c r="GG1709" s="416">
        <v>6</v>
      </c>
      <c r="GH1709" s="416">
        <v>522</v>
      </c>
    </row>
    <row r="1710" spans="1:190" x14ac:dyDescent="0.2">
      <c r="A1710" s="150" t="s">
        <v>13</v>
      </c>
      <c r="B1710" s="151" t="s">
        <v>284</v>
      </c>
      <c r="C1710" s="152" t="s">
        <v>277</v>
      </c>
      <c r="D1710" s="404" t="s">
        <v>341</v>
      </c>
      <c r="E1710" s="416">
        <v>0</v>
      </c>
      <c r="F1710" s="416">
        <v>57</v>
      </c>
      <c r="G1710" s="416">
        <v>61</v>
      </c>
      <c r="H1710" s="416">
        <v>135</v>
      </c>
      <c r="I1710" s="416">
        <v>123</v>
      </c>
      <c r="J1710" s="416">
        <v>84</v>
      </c>
      <c r="K1710" s="416">
        <v>45</v>
      </c>
      <c r="L1710" s="416">
        <v>34</v>
      </c>
      <c r="M1710" s="416">
        <v>7</v>
      </c>
      <c r="N1710" s="416">
        <v>546</v>
      </c>
      <c r="O1710" s="416">
        <v>10</v>
      </c>
      <c r="P1710" s="416">
        <v>0</v>
      </c>
      <c r="Q1710" s="416">
        <v>0</v>
      </c>
      <c r="R1710" s="416">
        <v>0</v>
      </c>
      <c r="S1710" s="416">
        <v>0</v>
      </c>
      <c r="T1710" s="416">
        <v>0</v>
      </c>
      <c r="U1710" s="416">
        <v>0</v>
      </c>
      <c r="V1710" s="416">
        <v>0</v>
      </c>
      <c r="W1710" s="416">
        <v>0</v>
      </c>
      <c r="X1710" s="416">
        <v>0</v>
      </c>
      <c r="Y1710" s="416">
        <v>25</v>
      </c>
      <c r="Z1710" s="416">
        <v>0</v>
      </c>
      <c r="AA1710" s="416">
        <v>0</v>
      </c>
      <c r="AB1710" s="416">
        <v>0</v>
      </c>
      <c r="AC1710" s="416">
        <v>0</v>
      </c>
      <c r="AD1710" s="416">
        <v>0</v>
      </c>
      <c r="AE1710" s="416">
        <v>0</v>
      </c>
      <c r="AF1710" s="416">
        <v>0</v>
      </c>
      <c r="AG1710" s="416">
        <v>0</v>
      </c>
      <c r="AH1710" s="416">
        <v>0</v>
      </c>
      <c r="AI1710" s="416">
        <v>50</v>
      </c>
      <c r="AJ1710" s="416">
        <v>0</v>
      </c>
      <c r="AK1710" s="416">
        <v>0</v>
      </c>
      <c r="AL1710" s="416">
        <v>0</v>
      </c>
      <c r="AM1710" s="416">
        <v>0</v>
      </c>
      <c r="AN1710" s="416">
        <v>0</v>
      </c>
      <c r="AO1710" s="416">
        <v>0</v>
      </c>
      <c r="AP1710" s="416">
        <v>0</v>
      </c>
      <c r="AQ1710" s="416">
        <v>0</v>
      </c>
      <c r="AR1710" s="416">
        <v>0</v>
      </c>
      <c r="AS1710" s="416">
        <v>100</v>
      </c>
      <c r="AT1710" s="416">
        <v>6</v>
      </c>
      <c r="AU1710" s="416">
        <v>8</v>
      </c>
      <c r="AV1710" s="416">
        <v>18</v>
      </c>
      <c r="AW1710" s="416">
        <v>8</v>
      </c>
      <c r="AX1710" s="416">
        <v>5</v>
      </c>
      <c r="AY1710" s="416">
        <v>4</v>
      </c>
      <c r="AZ1710" s="416">
        <v>3</v>
      </c>
      <c r="BA1710" s="416">
        <v>1</v>
      </c>
      <c r="BB1710" s="416">
        <v>53</v>
      </c>
      <c r="BC1710" s="416">
        <v>0</v>
      </c>
      <c r="BD1710" s="416">
        <v>0</v>
      </c>
      <c r="BE1710" s="416">
        <v>0</v>
      </c>
      <c r="BF1710" s="416">
        <v>0</v>
      </c>
      <c r="BG1710" s="416">
        <v>0</v>
      </c>
      <c r="BH1710" s="416">
        <v>0</v>
      </c>
      <c r="BI1710" s="416">
        <v>0</v>
      </c>
      <c r="BJ1710" s="416">
        <v>0</v>
      </c>
      <c r="BK1710" s="416">
        <v>0</v>
      </c>
      <c r="BL1710" s="416">
        <v>0</v>
      </c>
      <c r="BM1710" s="416">
        <v>6</v>
      </c>
      <c r="BN1710" s="416">
        <v>8</v>
      </c>
      <c r="BO1710" s="416">
        <v>18</v>
      </c>
      <c r="BP1710" s="416">
        <v>8</v>
      </c>
      <c r="BQ1710" s="416">
        <v>5</v>
      </c>
      <c r="BR1710" s="416">
        <v>4</v>
      </c>
      <c r="BS1710" s="416">
        <v>3</v>
      </c>
      <c r="BT1710" s="416">
        <v>1</v>
      </c>
      <c r="BU1710" s="416">
        <v>53</v>
      </c>
      <c r="BV1710" s="416">
        <v>63</v>
      </c>
      <c r="BW1710" s="416">
        <v>69</v>
      </c>
      <c r="BX1710" s="416">
        <v>153</v>
      </c>
      <c r="BY1710" s="416">
        <v>131</v>
      </c>
      <c r="BZ1710" s="416">
        <v>89</v>
      </c>
      <c r="CA1710" s="416">
        <v>49</v>
      </c>
      <c r="CB1710" s="416">
        <v>37</v>
      </c>
      <c r="CC1710" s="416">
        <v>8</v>
      </c>
      <c r="CD1710" s="416">
        <v>599</v>
      </c>
      <c r="CE1710" s="416">
        <v>10</v>
      </c>
      <c r="CF1710" s="416">
        <v>0</v>
      </c>
      <c r="CG1710" s="416">
        <v>0</v>
      </c>
      <c r="CH1710" s="416">
        <v>0</v>
      </c>
      <c r="CI1710" s="416">
        <v>0</v>
      </c>
      <c r="CJ1710" s="416">
        <v>0</v>
      </c>
      <c r="CK1710" s="416">
        <v>0</v>
      </c>
      <c r="CL1710" s="416">
        <v>0</v>
      </c>
      <c r="CM1710" s="416">
        <v>0</v>
      </c>
      <c r="CN1710" s="416">
        <v>0</v>
      </c>
      <c r="CO1710" s="416">
        <v>25</v>
      </c>
      <c r="CP1710" s="416">
        <v>0</v>
      </c>
      <c r="CQ1710" s="416">
        <v>0</v>
      </c>
      <c r="CR1710" s="416">
        <v>0</v>
      </c>
      <c r="CS1710" s="416">
        <v>0</v>
      </c>
      <c r="CT1710" s="416">
        <v>0</v>
      </c>
      <c r="CU1710" s="416">
        <v>0</v>
      </c>
      <c r="CV1710" s="416">
        <v>0</v>
      </c>
      <c r="CW1710" s="416">
        <v>0</v>
      </c>
      <c r="CX1710" s="416">
        <v>0</v>
      </c>
      <c r="CY1710" s="416">
        <v>50</v>
      </c>
      <c r="CZ1710" s="416">
        <v>10</v>
      </c>
      <c r="DA1710" s="416">
        <v>55</v>
      </c>
      <c r="DB1710" s="416">
        <v>38</v>
      </c>
      <c r="DC1710" s="416">
        <v>23</v>
      </c>
      <c r="DD1710" s="416">
        <v>8</v>
      </c>
      <c r="DE1710" s="416">
        <v>9</v>
      </c>
      <c r="DF1710" s="416">
        <v>6</v>
      </c>
      <c r="DG1710" s="416">
        <v>2</v>
      </c>
      <c r="DH1710" s="416">
        <v>151</v>
      </c>
      <c r="DI1710" s="416">
        <v>0</v>
      </c>
      <c r="DJ1710" s="416">
        <v>0</v>
      </c>
      <c r="DK1710" s="416">
        <v>0</v>
      </c>
      <c r="DL1710" s="416">
        <v>0</v>
      </c>
      <c r="DM1710" s="416">
        <v>0</v>
      </c>
      <c r="DN1710" s="416">
        <v>0</v>
      </c>
      <c r="DO1710" s="416">
        <v>0</v>
      </c>
      <c r="DP1710" s="416">
        <v>0</v>
      </c>
      <c r="DQ1710" s="416">
        <v>0</v>
      </c>
      <c r="DR1710" s="416">
        <v>0</v>
      </c>
      <c r="DS1710" s="416">
        <v>10</v>
      </c>
      <c r="DT1710" s="416">
        <v>55</v>
      </c>
      <c r="DU1710" s="416">
        <v>38</v>
      </c>
      <c r="DV1710" s="416">
        <v>23</v>
      </c>
      <c r="DW1710" s="416">
        <v>8</v>
      </c>
      <c r="DX1710" s="416">
        <v>9</v>
      </c>
      <c r="DY1710" s="416">
        <v>6</v>
      </c>
      <c r="DZ1710" s="416">
        <v>2</v>
      </c>
      <c r="EA1710" s="416">
        <v>151</v>
      </c>
      <c r="EB1710" s="416">
        <v>0</v>
      </c>
      <c r="EC1710" s="416">
        <v>25</v>
      </c>
      <c r="ED1710" s="416">
        <v>47</v>
      </c>
      <c r="EE1710" s="416">
        <v>97</v>
      </c>
      <c r="EF1710" s="416">
        <v>51</v>
      </c>
      <c r="EG1710" s="416">
        <v>49</v>
      </c>
      <c r="EH1710" s="416">
        <v>47</v>
      </c>
      <c r="EI1710" s="416">
        <v>49</v>
      </c>
      <c r="EJ1710" s="416">
        <v>34</v>
      </c>
      <c r="EK1710" s="416">
        <v>399</v>
      </c>
      <c r="EL1710" s="416">
        <v>10</v>
      </c>
      <c r="EM1710" s="416">
        <v>0</v>
      </c>
      <c r="EN1710" s="416">
        <v>0</v>
      </c>
      <c r="EO1710" s="416">
        <v>0</v>
      </c>
      <c r="EP1710" s="416">
        <v>0</v>
      </c>
      <c r="EQ1710" s="416">
        <v>0</v>
      </c>
      <c r="ER1710" s="416">
        <v>0</v>
      </c>
      <c r="ES1710" s="416">
        <v>0</v>
      </c>
      <c r="ET1710" s="416">
        <v>0</v>
      </c>
      <c r="EU1710" s="416">
        <v>0</v>
      </c>
      <c r="EV1710" s="416">
        <v>50</v>
      </c>
      <c r="EW1710" s="416">
        <v>3</v>
      </c>
      <c r="EX1710" s="416">
        <v>1</v>
      </c>
      <c r="EY1710" s="416">
        <v>3</v>
      </c>
      <c r="EZ1710" s="416">
        <v>2</v>
      </c>
      <c r="FA1710" s="416">
        <v>0</v>
      </c>
      <c r="FB1710" s="416">
        <v>1</v>
      </c>
      <c r="FC1710" s="416">
        <v>0</v>
      </c>
      <c r="FD1710" s="416">
        <v>0</v>
      </c>
      <c r="FE1710" s="416">
        <v>10</v>
      </c>
      <c r="FF1710" s="416">
        <v>100</v>
      </c>
      <c r="FG1710" s="416">
        <v>0</v>
      </c>
      <c r="FH1710" s="416">
        <v>0</v>
      </c>
      <c r="FI1710" s="416">
        <v>0</v>
      </c>
      <c r="FJ1710" s="416">
        <v>0</v>
      </c>
      <c r="FK1710" s="416">
        <v>0</v>
      </c>
      <c r="FL1710" s="416">
        <v>0</v>
      </c>
      <c r="FM1710" s="416">
        <v>0</v>
      </c>
      <c r="FN1710" s="416">
        <v>0</v>
      </c>
      <c r="FO1710" s="416">
        <v>0</v>
      </c>
      <c r="FP1710" s="416">
        <v>0</v>
      </c>
      <c r="FQ1710" s="416">
        <v>0</v>
      </c>
      <c r="FR1710" s="416">
        <v>0</v>
      </c>
      <c r="FS1710" s="416">
        <v>0</v>
      </c>
      <c r="FT1710" s="416">
        <v>0</v>
      </c>
      <c r="FU1710" s="416">
        <v>0</v>
      </c>
      <c r="FV1710" s="416">
        <v>0</v>
      </c>
      <c r="FW1710" s="416">
        <v>0</v>
      </c>
      <c r="FX1710" s="416">
        <v>0</v>
      </c>
      <c r="FY1710" s="416">
        <v>0</v>
      </c>
      <c r="FZ1710" s="416">
        <v>28</v>
      </c>
      <c r="GA1710" s="416">
        <v>48</v>
      </c>
      <c r="GB1710" s="416">
        <v>100</v>
      </c>
      <c r="GC1710" s="416">
        <v>53</v>
      </c>
      <c r="GD1710" s="416">
        <v>49</v>
      </c>
      <c r="GE1710" s="416">
        <v>48</v>
      </c>
      <c r="GF1710" s="416">
        <v>49</v>
      </c>
      <c r="GG1710" s="416">
        <v>34</v>
      </c>
      <c r="GH1710" s="416">
        <v>409</v>
      </c>
    </row>
    <row r="1711" spans="1:190" x14ac:dyDescent="0.2">
      <c r="A1711" s="150" t="s">
        <v>15</v>
      </c>
      <c r="B1711" s="151" t="s">
        <v>276</v>
      </c>
      <c r="C1711" s="152" t="s">
        <v>285</v>
      </c>
      <c r="D1711" s="404" t="s">
        <v>14</v>
      </c>
      <c r="E1711" s="416">
        <v>0</v>
      </c>
      <c r="F1711" s="416">
        <v>64</v>
      </c>
      <c r="G1711" s="416">
        <v>77</v>
      </c>
      <c r="H1711" s="416">
        <v>42</v>
      </c>
      <c r="I1711" s="416">
        <v>32</v>
      </c>
      <c r="J1711" s="416">
        <v>20</v>
      </c>
      <c r="K1711" s="416">
        <v>9</v>
      </c>
      <c r="L1711" s="416">
        <v>7</v>
      </c>
      <c r="M1711" s="416">
        <v>0</v>
      </c>
      <c r="N1711" s="416">
        <v>251</v>
      </c>
      <c r="O1711" s="416">
        <v>10</v>
      </c>
      <c r="P1711" s="416">
        <v>0</v>
      </c>
      <c r="Q1711" s="416">
        <v>0</v>
      </c>
      <c r="R1711" s="416">
        <v>0</v>
      </c>
      <c r="S1711" s="416">
        <v>0</v>
      </c>
      <c r="T1711" s="416">
        <v>0</v>
      </c>
      <c r="U1711" s="416">
        <v>0</v>
      </c>
      <c r="V1711" s="416">
        <v>0</v>
      </c>
      <c r="W1711" s="416">
        <v>0</v>
      </c>
      <c r="X1711" s="416">
        <v>0</v>
      </c>
      <c r="Y1711" s="416">
        <v>25</v>
      </c>
      <c r="Z1711" s="416">
        <v>0</v>
      </c>
      <c r="AA1711" s="416">
        <v>0</v>
      </c>
      <c r="AB1711" s="416">
        <v>0</v>
      </c>
      <c r="AC1711" s="416">
        <v>0</v>
      </c>
      <c r="AD1711" s="416">
        <v>0</v>
      </c>
      <c r="AE1711" s="416">
        <v>0</v>
      </c>
      <c r="AF1711" s="416">
        <v>0</v>
      </c>
      <c r="AG1711" s="416">
        <v>0</v>
      </c>
      <c r="AH1711" s="416">
        <v>0</v>
      </c>
      <c r="AI1711" s="416">
        <v>50</v>
      </c>
      <c r="AJ1711" s="416">
        <v>11</v>
      </c>
      <c r="AK1711" s="416">
        <v>16</v>
      </c>
      <c r="AL1711" s="416">
        <v>7</v>
      </c>
      <c r="AM1711" s="416">
        <v>10</v>
      </c>
      <c r="AN1711" s="416">
        <v>9</v>
      </c>
      <c r="AO1711" s="416">
        <v>1</v>
      </c>
      <c r="AP1711" s="416">
        <v>0</v>
      </c>
      <c r="AQ1711" s="416">
        <v>0</v>
      </c>
      <c r="AR1711" s="416">
        <v>54</v>
      </c>
      <c r="AS1711" s="416">
        <v>100</v>
      </c>
      <c r="AT1711" s="416">
        <v>8</v>
      </c>
      <c r="AU1711" s="416">
        <v>18</v>
      </c>
      <c r="AV1711" s="416">
        <v>5</v>
      </c>
      <c r="AW1711" s="416">
        <v>2</v>
      </c>
      <c r="AX1711" s="416">
        <v>3</v>
      </c>
      <c r="AY1711" s="416">
        <v>0</v>
      </c>
      <c r="AZ1711" s="416">
        <v>0</v>
      </c>
      <c r="BA1711" s="416">
        <v>1</v>
      </c>
      <c r="BB1711" s="416">
        <v>37</v>
      </c>
      <c r="BC1711" s="416">
        <v>0</v>
      </c>
      <c r="BD1711" s="416">
        <v>0</v>
      </c>
      <c r="BE1711" s="416">
        <v>0</v>
      </c>
      <c r="BF1711" s="416">
        <v>0</v>
      </c>
      <c r="BG1711" s="416">
        <v>0</v>
      </c>
      <c r="BH1711" s="416">
        <v>0</v>
      </c>
      <c r="BI1711" s="416">
        <v>0</v>
      </c>
      <c r="BJ1711" s="416">
        <v>0</v>
      </c>
      <c r="BK1711" s="416">
        <v>0</v>
      </c>
      <c r="BL1711" s="416">
        <v>0</v>
      </c>
      <c r="BM1711" s="416">
        <v>19</v>
      </c>
      <c r="BN1711" s="416">
        <v>34</v>
      </c>
      <c r="BO1711" s="416">
        <v>12</v>
      </c>
      <c r="BP1711" s="416">
        <v>12</v>
      </c>
      <c r="BQ1711" s="416">
        <v>12</v>
      </c>
      <c r="BR1711" s="416">
        <v>1</v>
      </c>
      <c r="BS1711" s="416">
        <v>0</v>
      </c>
      <c r="BT1711" s="416">
        <v>1</v>
      </c>
      <c r="BU1711" s="416">
        <v>91</v>
      </c>
      <c r="BV1711" s="416">
        <v>83</v>
      </c>
      <c r="BW1711" s="416">
        <v>111</v>
      </c>
      <c r="BX1711" s="416">
        <v>54</v>
      </c>
      <c r="BY1711" s="416">
        <v>44</v>
      </c>
      <c r="BZ1711" s="416">
        <v>32</v>
      </c>
      <c r="CA1711" s="416">
        <v>10</v>
      </c>
      <c r="CB1711" s="416">
        <v>7</v>
      </c>
      <c r="CC1711" s="416">
        <v>1</v>
      </c>
      <c r="CD1711" s="416">
        <v>342</v>
      </c>
      <c r="CE1711" s="416">
        <v>10</v>
      </c>
      <c r="CF1711" s="416">
        <v>0</v>
      </c>
      <c r="CG1711" s="416">
        <v>0</v>
      </c>
      <c r="CH1711" s="416">
        <v>0</v>
      </c>
      <c r="CI1711" s="416">
        <v>0</v>
      </c>
      <c r="CJ1711" s="416">
        <v>0</v>
      </c>
      <c r="CK1711" s="416">
        <v>0</v>
      </c>
      <c r="CL1711" s="416">
        <v>0</v>
      </c>
      <c r="CM1711" s="416">
        <v>0</v>
      </c>
      <c r="CN1711" s="416">
        <v>0</v>
      </c>
      <c r="CO1711" s="416">
        <v>25</v>
      </c>
      <c r="CP1711" s="416">
        <v>0</v>
      </c>
      <c r="CQ1711" s="416">
        <v>0</v>
      </c>
      <c r="CR1711" s="416">
        <v>0</v>
      </c>
      <c r="CS1711" s="416">
        <v>0</v>
      </c>
      <c r="CT1711" s="416">
        <v>0</v>
      </c>
      <c r="CU1711" s="416">
        <v>0</v>
      </c>
      <c r="CV1711" s="416">
        <v>0</v>
      </c>
      <c r="CW1711" s="416">
        <v>0</v>
      </c>
      <c r="CX1711" s="416">
        <v>0</v>
      </c>
      <c r="CY1711" s="416">
        <v>50</v>
      </c>
      <c r="CZ1711" s="416">
        <v>15</v>
      </c>
      <c r="DA1711" s="416">
        <v>11</v>
      </c>
      <c r="DB1711" s="416">
        <v>6</v>
      </c>
      <c r="DC1711" s="416">
        <v>5</v>
      </c>
      <c r="DD1711" s="416">
        <v>4</v>
      </c>
      <c r="DE1711" s="416">
        <v>1</v>
      </c>
      <c r="DF1711" s="416">
        <v>1</v>
      </c>
      <c r="DG1711" s="416">
        <v>0</v>
      </c>
      <c r="DH1711" s="416">
        <v>43</v>
      </c>
      <c r="DI1711" s="416">
        <v>0</v>
      </c>
      <c r="DJ1711" s="416">
        <v>0</v>
      </c>
      <c r="DK1711" s="416">
        <v>0</v>
      </c>
      <c r="DL1711" s="416">
        <v>0</v>
      </c>
      <c r="DM1711" s="416">
        <v>0</v>
      </c>
      <c r="DN1711" s="416">
        <v>0</v>
      </c>
      <c r="DO1711" s="416">
        <v>0</v>
      </c>
      <c r="DP1711" s="416">
        <v>0</v>
      </c>
      <c r="DQ1711" s="416">
        <v>0</v>
      </c>
      <c r="DR1711" s="416">
        <v>0</v>
      </c>
      <c r="DS1711" s="416">
        <v>15</v>
      </c>
      <c r="DT1711" s="416">
        <v>11</v>
      </c>
      <c r="DU1711" s="416">
        <v>6</v>
      </c>
      <c r="DV1711" s="416">
        <v>5</v>
      </c>
      <c r="DW1711" s="416">
        <v>4</v>
      </c>
      <c r="DX1711" s="416">
        <v>1</v>
      </c>
      <c r="DY1711" s="416">
        <v>1</v>
      </c>
      <c r="DZ1711" s="416">
        <v>0</v>
      </c>
      <c r="EA1711" s="416">
        <v>43</v>
      </c>
      <c r="EB1711" s="416">
        <v>0</v>
      </c>
      <c r="EC1711" s="416">
        <v>75</v>
      </c>
      <c r="ED1711" s="416">
        <v>113</v>
      </c>
      <c r="EE1711" s="416">
        <v>110</v>
      </c>
      <c r="EF1711" s="416">
        <v>75</v>
      </c>
      <c r="EG1711" s="416">
        <v>62</v>
      </c>
      <c r="EH1711" s="416">
        <v>39</v>
      </c>
      <c r="EI1711" s="416">
        <v>26</v>
      </c>
      <c r="EJ1711" s="416">
        <v>6</v>
      </c>
      <c r="EK1711" s="416">
        <v>506</v>
      </c>
      <c r="EL1711" s="416">
        <v>10</v>
      </c>
      <c r="EM1711" s="416">
        <v>0</v>
      </c>
      <c r="EN1711" s="416">
        <v>0</v>
      </c>
      <c r="EO1711" s="416">
        <v>0</v>
      </c>
      <c r="EP1711" s="416">
        <v>0</v>
      </c>
      <c r="EQ1711" s="416">
        <v>0</v>
      </c>
      <c r="ER1711" s="416">
        <v>0</v>
      </c>
      <c r="ES1711" s="416">
        <v>0</v>
      </c>
      <c r="ET1711" s="416">
        <v>0</v>
      </c>
      <c r="EU1711" s="416">
        <v>0</v>
      </c>
      <c r="EV1711" s="416">
        <v>50</v>
      </c>
      <c r="EW1711" s="416">
        <v>9</v>
      </c>
      <c r="EX1711" s="416">
        <v>2</v>
      </c>
      <c r="EY1711" s="416">
        <v>3</v>
      </c>
      <c r="EZ1711" s="416">
        <v>1</v>
      </c>
      <c r="FA1711" s="416">
        <v>2</v>
      </c>
      <c r="FB1711" s="416">
        <v>0</v>
      </c>
      <c r="FC1711" s="416">
        <v>0</v>
      </c>
      <c r="FD1711" s="416">
        <v>0</v>
      </c>
      <c r="FE1711" s="416">
        <v>17</v>
      </c>
      <c r="FF1711" s="416">
        <v>100</v>
      </c>
      <c r="FG1711" s="416">
        <v>0</v>
      </c>
      <c r="FH1711" s="416">
        <v>0</v>
      </c>
      <c r="FI1711" s="416">
        <v>0</v>
      </c>
      <c r="FJ1711" s="416">
        <v>0</v>
      </c>
      <c r="FK1711" s="416">
        <v>0</v>
      </c>
      <c r="FL1711" s="416">
        <v>0</v>
      </c>
      <c r="FM1711" s="416">
        <v>0</v>
      </c>
      <c r="FN1711" s="416">
        <v>0</v>
      </c>
      <c r="FO1711" s="416">
        <v>0</v>
      </c>
      <c r="FP1711" s="416">
        <v>0</v>
      </c>
      <c r="FQ1711" s="416">
        <v>0</v>
      </c>
      <c r="FR1711" s="416">
        <v>0</v>
      </c>
      <c r="FS1711" s="416">
        <v>0</v>
      </c>
      <c r="FT1711" s="416">
        <v>0</v>
      </c>
      <c r="FU1711" s="416">
        <v>0</v>
      </c>
      <c r="FV1711" s="416">
        <v>0</v>
      </c>
      <c r="FW1711" s="416">
        <v>0</v>
      </c>
      <c r="FX1711" s="416">
        <v>0</v>
      </c>
      <c r="FY1711" s="416">
        <v>0</v>
      </c>
      <c r="FZ1711" s="416">
        <v>84</v>
      </c>
      <c r="GA1711" s="416">
        <v>115</v>
      </c>
      <c r="GB1711" s="416">
        <v>113</v>
      </c>
      <c r="GC1711" s="416">
        <v>76</v>
      </c>
      <c r="GD1711" s="416">
        <v>64</v>
      </c>
      <c r="GE1711" s="416">
        <v>39</v>
      </c>
      <c r="GF1711" s="416">
        <v>26</v>
      </c>
      <c r="GG1711" s="416">
        <v>6</v>
      </c>
      <c r="GH1711" s="416">
        <v>523</v>
      </c>
    </row>
    <row r="1712" spans="1:190" x14ac:dyDescent="0.2">
      <c r="A1712" s="150" t="s">
        <v>17</v>
      </c>
      <c r="B1712" s="151" t="s">
        <v>276</v>
      </c>
      <c r="C1712" s="152" t="s">
        <v>285</v>
      </c>
      <c r="D1712" s="404" t="s">
        <v>16</v>
      </c>
      <c r="E1712" s="416">
        <v>0</v>
      </c>
      <c r="F1712" s="416">
        <v>40</v>
      </c>
      <c r="G1712" s="416">
        <v>92</v>
      </c>
      <c r="H1712" s="416">
        <v>105</v>
      </c>
      <c r="I1712" s="416">
        <v>77</v>
      </c>
      <c r="J1712" s="416">
        <v>46</v>
      </c>
      <c r="K1712" s="416">
        <v>29</v>
      </c>
      <c r="L1712" s="416">
        <v>17</v>
      </c>
      <c r="M1712" s="416">
        <v>2</v>
      </c>
      <c r="N1712" s="416">
        <v>408</v>
      </c>
      <c r="O1712" s="416">
        <v>10</v>
      </c>
      <c r="P1712" s="416">
        <v>0</v>
      </c>
      <c r="Q1712" s="416">
        <v>0</v>
      </c>
      <c r="R1712" s="416">
        <v>0</v>
      </c>
      <c r="S1712" s="416">
        <v>0</v>
      </c>
      <c r="T1712" s="416">
        <v>0</v>
      </c>
      <c r="U1712" s="416">
        <v>0</v>
      </c>
      <c r="V1712" s="416">
        <v>0</v>
      </c>
      <c r="W1712" s="416">
        <v>0</v>
      </c>
      <c r="X1712" s="416">
        <v>0</v>
      </c>
      <c r="Y1712" s="416">
        <v>25</v>
      </c>
      <c r="Z1712" s="416">
        <v>0</v>
      </c>
      <c r="AA1712" s="416">
        <v>0</v>
      </c>
      <c r="AB1712" s="416">
        <v>0</v>
      </c>
      <c r="AC1712" s="416">
        <v>0</v>
      </c>
      <c r="AD1712" s="416">
        <v>0</v>
      </c>
      <c r="AE1712" s="416">
        <v>0</v>
      </c>
      <c r="AF1712" s="416">
        <v>0</v>
      </c>
      <c r="AG1712" s="416">
        <v>0</v>
      </c>
      <c r="AH1712" s="416">
        <v>0</v>
      </c>
      <c r="AI1712" s="416">
        <v>50</v>
      </c>
      <c r="AJ1712" s="416">
        <v>1</v>
      </c>
      <c r="AK1712" s="416">
        <v>4</v>
      </c>
      <c r="AL1712" s="416">
        <v>7</v>
      </c>
      <c r="AM1712" s="416">
        <v>3</v>
      </c>
      <c r="AN1712" s="416">
        <v>10</v>
      </c>
      <c r="AO1712" s="416">
        <v>4</v>
      </c>
      <c r="AP1712" s="416">
        <v>2</v>
      </c>
      <c r="AQ1712" s="416">
        <v>0</v>
      </c>
      <c r="AR1712" s="416">
        <v>31</v>
      </c>
      <c r="AS1712" s="416">
        <v>100</v>
      </c>
      <c r="AT1712" s="416">
        <v>27</v>
      </c>
      <c r="AU1712" s="416">
        <v>47</v>
      </c>
      <c r="AV1712" s="416">
        <v>52</v>
      </c>
      <c r="AW1712" s="416">
        <v>38</v>
      </c>
      <c r="AX1712" s="416">
        <v>16</v>
      </c>
      <c r="AY1712" s="416">
        <v>16</v>
      </c>
      <c r="AZ1712" s="416">
        <v>6</v>
      </c>
      <c r="BA1712" s="416">
        <v>0</v>
      </c>
      <c r="BB1712" s="416">
        <v>202</v>
      </c>
      <c r="BC1712" s="416">
        <v>0</v>
      </c>
      <c r="BD1712" s="416">
        <v>0</v>
      </c>
      <c r="BE1712" s="416">
        <v>0</v>
      </c>
      <c r="BF1712" s="416">
        <v>0</v>
      </c>
      <c r="BG1712" s="416">
        <v>0</v>
      </c>
      <c r="BH1712" s="416">
        <v>0</v>
      </c>
      <c r="BI1712" s="416">
        <v>0</v>
      </c>
      <c r="BJ1712" s="416">
        <v>0</v>
      </c>
      <c r="BK1712" s="416">
        <v>0</v>
      </c>
      <c r="BL1712" s="416">
        <v>0</v>
      </c>
      <c r="BM1712" s="416">
        <v>28</v>
      </c>
      <c r="BN1712" s="416">
        <v>51</v>
      </c>
      <c r="BO1712" s="416">
        <v>59</v>
      </c>
      <c r="BP1712" s="416">
        <v>41</v>
      </c>
      <c r="BQ1712" s="416">
        <v>26</v>
      </c>
      <c r="BR1712" s="416">
        <v>20</v>
      </c>
      <c r="BS1712" s="416">
        <v>8</v>
      </c>
      <c r="BT1712" s="416">
        <v>0</v>
      </c>
      <c r="BU1712" s="416">
        <v>233</v>
      </c>
      <c r="BV1712" s="416">
        <v>68</v>
      </c>
      <c r="BW1712" s="416">
        <v>143</v>
      </c>
      <c r="BX1712" s="416">
        <v>164</v>
      </c>
      <c r="BY1712" s="416">
        <v>118</v>
      </c>
      <c r="BZ1712" s="416">
        <v>72</v>
      </c>
      <c r="CA1712" s="416">
        <v>49</v>
      </c>
      <c r="CB1712" s="416">
        <v>25</v>
      </c>
      <c r="CC1712" s="416">
        <v>2</v>
      </c>
      <c r="CD1712" s="416">
        <v>641</v>
      </c>
      <c r="CE1712" s="416">
        <v>10</v>
      </c>
      <c r="CF1712" s="416">
        <v>0</v>
      </c>
      <c r="CG1712" s="416">
        <v>0</v>
      </c>
      <c r="CH1712" s="416">
        <v>0</v>
      </c>
      <c r="CI1712" s="416">
        <v>0</v>
      </c>
      <c r="CJ1712" s="416">
        <v>0</v>
      </c>
      <c r="CK1712" s="416">
        <v>0</v>
      </c>
      <c r="CL1712" s="416">
        <v>0</v>
      </c>
      <c r="CM1712" s="416">
        <v>0</v>
      </c>
      <c r="CN1712" s="416">
        <v>0</v>
      </c>
      <c r="CO1712" s="416">
        <v>25</v>
      </c>
      <c r="CP1712" s="416">
        <v>0</v>
      </c>
      <c r="CQ1712" s="416">
        <v>0</v>
      </c>
      <c r="CR1712" s="416">
        <v>0</v>
      </c>
      <c r="CS1712" s="416">
        <v>0</v>
      </c>
      <c r="CT1712" s="416">
        <v>0</v>
      </c>
      <c r="CU1712" s="416">
        <v>0</v>
      </c>
      <c r="CV1712" s="416">
        <v>0</v>
      </c>
      <c r="CW1712" s="416">
        <v>0</v>
      </c>
      <c r="CX1712" s="416">
        <v>0</v>
      </c>
      <c r="CY1712" s="416">
        <v>50</v>
      </c>
      <c r="CZ1712" s="416">
        <v>26</v>
      </c>
      <c r="DA1712" s="416">
        <v>17</v>
      </c>
      <c r="DB1712" s="416">
        <v>30</v>
      </c>
      <c r="DC1712" s="416">
        <v>20</v>
      </c>
      <c r="DD1712" s="416">
        <v>8</v>
      </c>
      <c r="DE1712" s="416">
        <v>8</v>
      </c>
      <c r="DF1712" s="416">
        <v>4</v>
      </c>
      <c r="DG1712" s="416">
        <v>0</v>
      </c>
      <c r="DH1712" s="416">
        <v>113</v>
      </c>
      <c r="DI1712" s="416">
        <v>0</v>
      </c>
      <c r="DJ1712" s="416">
        <v>0</v>
      </c>
      <c r="DK1712" s="416">
        <v>0</v>
      </c>
      <c r="DL1712" s="416">
        <v>0</v>
      </c>
      <c r="DM1712" s="416">
        <v>0</v>
      </c>
      <c r="DN1712" s="416">
        <v>0</v>
      </c>
      <c r="DO1712" s="416">
        <v>0</v>
      </c>
      <c r="DP1712" s="416">
        <v>0</v>
      </c>
      <c r="DQ1712" s="416">
        <v>0</v>
      </c>
      <c r="DR1712" s="416">
        <v>0</v>
      </c>
      <c r="DS1712" s="416">
        <v>26</v>
      </c>
      <c r="DT1712" s="416">
        <v>17</v>
      </c>
      <c r="DU1712" s="416">
        <v>30</v>
      </c>
      <c r="DV1712" s="416">
        <v>20</v>
      </c>
      <c r="DW1712" s="416">
        <v>8</v>
      </c>
      <c r="DX1712" s="416">
        <v>8</v>
      </c>
      <c r="DY1712" s="416">
        <v>4</v>
      </c>
      <c r="DZ1712" s="416">
        <v>0</v>
      </c>
      <c r="EA1712" s="416">
        <v>113</v>
      </c>
      <c r="EB1712" s="416">
        <v>0</v>
      </c>
      <c r="EC1712" s="416">
        <v>308</v>
      </c>
      <c r="ED1712" s="416">
        <v>334</v>
      </c>
      <c r="EE1712" s="416">
        <v>579</v>
      </c>
      <c r="EF1712" s="416">
        <v>535</v>
      </c>
      <c r="EG1712" s="416">
        <v>380</v>
      </c>
      <c r="EH1712" s="416">
        <v>224</v>
      </c>
      <c r="EI1712" s="416">
        <v>164</v>
      </c>
      <c r="EJ1712" s="416">
        <v>28</v>
      </c>
      <c r="EK1712" s="416">
        <v>2552</v>
      </c>
      <c r="EL1712" s="416">
        <v>10</v>
      </c>
      <c r="EM1712" s="416">
        <v>0</v>
      </c>
      <c r="EN1712" s="416">
        <v>0</v>
      </c>
      <c r="EO1712" s="416">
        <v>0</v>
      </c>
      <c r="EP1712" s="416">
        <v>0</v>
      </c>
      <c r="EQ1712" s="416">
        <v>0</v>
      </c>
      <c r="ER1712" s="416">
        <v>0</v>
      </c>
      <c r="ES1712" s="416">
        <v>0</v>
      </c>
      <c r="ET1712" s="416">
        <v>0</v>
      </c>
      <c r="EU1712" s="416">
        <v>0</v>
      </c>
      <c r="EV1712" s="416">
        <v>50</v>
      </c>
      <c r="EW1712" s="416">
        <v>20</v>
      </c>
      <c r="EX1712" s="416">
        <v>5</v>
      </c>
      <c r="EY1712" s="416">
        <v>2</v>
      </c>
      <c r="EZ1712" s="416">
        <v>5</v>
      </c>
      <c r="FA1712" s="416">
        <v>5</v>
      </c>
      <c r="FB1712" s="416">
        <v>2</v>
      </c>
      <c r="FC1712" s="416">
        <v>1</v>
      </c>
      <c r="FD1712" s="416">
        <v>0</v>
      </c>
      <c r="FE1712" s="416">
        <v>40</v>
      </c>
      <c r="FF1712" s="416">
        <v>100</v>
      </c>
      <c r="FG1712" s="416">
        <v>0</v>
      </c>
      <c r="FH1712" s="416">
        <v>0</v>
      </c>
      <c r="FI1712" s="416">
        <v>0</v>
      </c>
      <c r="FJ1712" s="416">
        <v>0</v>
      </c>
      <c r="FK1712" s="416">
        <v>0</v>
      </c>
      <c r="FL1712" s="416">
        <v>0</v>
      </c>
      <c r="FM1712" s="416">
        <v>0</v>
      </c>
      <c r="FN1712" s="416">
        <v>0</v>
      </c>
      <c r="FO1712" s="416">
        <v>0</v>
      </c>
      <c r="FP1712" s="416">
        <v>0</v>
      </c>
      <c r="FQ1712" s="416">
        <v>0</v>
      </c>
      <c r="FR1712" s="416">
        <v>0</v>
      </c>
      <c r="FS1712" s="416">
        <v>0</v>
      </c>
      <c r="FT1712" s="416">
        <v>0</v>
      </c>
      <c r="FU1712" s="416">
        <v>0</v>
      </c>
      <c r="FV1712" s="416">
        <v>0</v>
      </c>
      <c r="FW1712" s="416">
        <v>0</v>
      </c>
      <c r="FX1712" s="416">
        <v>0</v>
      </c>
      <c r="FY1712" s="416">
        <v>0</v>
      </c>
      <c r="FZ1712" s="416">
        <v>328</v>
      </c>
      <c r="GA1712" s="416">
        <v>339</v>
      </c>
      <c r="GB1712" s="416">
        <v>581</v>
      </c>
      <c r="GC1712" s="416">
        <v>540</v>
      </c>
      <c r="GD1712" s="416">
        <v>385</v>
      </c>
      <c r="GE1712" s="416">
        <v>226</v>
      </c>
      <c r="GF1712" s="416">
        <v>165</v>
      </c>
      <c r="GG1712" s="416">
        <v>28</v>
      </c>
      <c r="GH1712" s="416">
        <v>2592</v>
      </c>
    </row>
    <row r="1713" spans="1:190" x14ac:dyDescent="0.2">
      <c r="A1713" s="150" t="s">
        <v>19</v>
      </c>
      <c r="B1713" s="151" t="s">
        <v>276</v>
      </c>
      <c r="C1713" s="152" t="s">
        <v>278</v>
      </c>
      <c r="D1713" s="404" t="s">
        <v>18</v>
      </c>
      <c r="E1713" s="416">
        <v>0</v>
      </c>
      <c r="F1713" s="416">
        <v>105</v>
      </c>
      <c r="G1713" s="416">
        <v>63</v>
      </c>
      <c r="H1713" s="416">
        <v>93</v>
      </c>
      <c r="I1713" s="416">
        <v>63</v>
      </c>
      <c r="J1713" s="416">
        <v>21</v>
      </c>
      <c r="K1713" s="416">
        <v>17</v>
      </c>
      <c r="L1713" s="416">
        <v>12</v>
      </c>
      <c r="M1713" s="416">
        <v>3</v>
      </c>
      <c r="N1713" s="416">
        <v>377</v>
      </c>
      <c r="O1713" s="416">
        <v>10</v>
      </c>
      <c r="P1713" s="416">
        <v>0</v>
      </c>
      <c r="Q1713" s="416">
        <v>0</v>
      </c>
      <c r="R1713" s="416">
        <v>0</v>
      </c>
      <c r="S1713" s="416">
        <v>0</v>
      </c>
      <c r="T1713" s="416">
        <v>0</v>
      </c>
      <c r="U1713" s="416">
        <v>0</v>
      </c>
      <c r="V1713" s="416">
        <v>0</v>
      </c>
      <c r="W1713" s="416">
        <v>0</v>
      </c>
      <c r="X1713" s="416">
        <v>0</v>
      </c>
      <c r="Y1713" s="416">
        <v>25</v>
      </c>
      <c r="Z1713" s="416">
        <v>0</v>
      </c>
      <c r="AA1713" s="416">
        <v>0</v>
      </c>
      <c r="AB1713" s="416">
        <v>0</v>
      </c>
      <c r="AC1713" s="416">
        <v>0</v>
      </c>
      <c r="AD1713" s="416">
        <v>0</v>
      </c>
      <c r="AE1713" s="416">
        <v>0</v>
      </c>
      <c r="AF1713" s="416">
        <v>0</v>
      </c>
      <c r="AG1713" s="416">
        <v>0</v>
      </c>
      <c r="AH1713" s="416">
        <v>0</v>
      </c>
      <c r="AI1713" s="416">
        <v>50</v>
      </c>
      <c r="AJ1713" s="416">
        <v>200</v>
      </c>
      <c r="AK1713" s="416">
        <v>82</v>
      </c>
      <c r="AL1713" s="416">
        <v>96</v>
      </c>
      <c r="AM1713" s="416">
        <v>38</v>
      </c>
      <c r="AN1713" s="416">
        <v>36</v>
      </c>
      <c r="AO1713" s="416">
        <v>13</v>
      </c>
      <c r="AP1713" s="416">
        <v>14</v>
      </c>
      <c r="AQ1713" s="416">
        <v>1</v>
      </c>
      <c r="AR1713" s="416">
        <v>480</v>
      </c>
      <c r="AS1713" s="416">
        <v>100</v>
      </c>
      <c r="AT1713" s="416">
        <v>0</v>
      </c>
      <c r="AU1713" s="416">
        <v>0</v>
      </c>
      <c r="AV1713" s="416">
        <v>0</v>
      </c>
      <c r="AW1713" s="416">
        <v>0</v>
      </c>
      <c r="AX1713" s="416">
        <v>0</v>
      </c>
      <c r="AY1713" s="416">
        <v>0</v>
      </c>
      <c r="AZ1713" s="416">
        <v>0</v>
      </c>
      <c r="BA1713" s="416">
        <v>0</v>
      </c>
      <c r="BB1713" s="416">
        <v>0</v>
      </c>
      <c r="BC1713" s="416">
        <v>0</v>
      </c>
      <c r="BD1713" s="416">
        <v>0</v>
      </c>
      <c r="BE1713" s="416">
        <v>0</v>
      </c>
      <c r="BF1713" s="416">
        <v>0</v>
      </c>
      <c r="BG1713" s="416">
        <v>0</v>
      </c>
      <c r="BH1713" s="416">
        <v>0</v>
      </c>
      <c r="BI1713" s="416">
        <v>0</v>
      </c>
      <c r="BJ1713" s="416">
        <v>0</v>
      </c>
      <c r="BK1713" s="416">
        <v>0</v>
      </c>
      <c r="BL1713" s="416">
        <v>0</v>
      </c>
      <c r="BM1713" s="416">
        <v>200</v>
      </c>
      <c r="BN1713" s="416">
        <v>82</v>
      </c>
      <c r="BO1713" s="416">
        <v>96</v>
      </c>
      <c r="BP1713" s="416">
        <v>38</v>
      </c>
      <c r="BQ1713" s="416">
        <v>36</v>
      </c>
      <c r="BR1713" s="416">
        <v>13</v>
      </c>
      <c r="BS1713" s="416">
        <v>14</v>
      </c>
      <c r="BT1713" s="416">
        <v>1</v>
      </c>
      <c r="BU1713" s="416">
        <v>480</v>
      </c>
      <c r="BV1713" s="416">
        <v>305</v>
      </c>
      <c r="BW1713" s="416">
        <v>145</v>
      </c>
      <c r="BX1713" s="416">
        <v>189</v>
      </c>
      <c r="BY1713" s="416">
        <v>101</v>
      </c>
      <c r="BZ1713" s="416">
        <v>57</v>
      </c>
      <c r="CA1713" s="416">
        <v>30</v>
      </c>
      <c r="CB1713" s="416">
        <v>26</v>
      </c>
      <c r="CC1713" s="416">
        <v>4</v>
      </c>
      <c r="CD1713" s="416">
        <v>857</v>
      </c>
      <c r="CE1713" s="416">
        <v>10</v>
      </c>
      <c r="CF1713" s="416">
        <v>0</v>
      </c>
      <c r="CG1713" s="416">
        <v>0</v>
      </c>
      <c r="CH1713" s="416">
        <v>0</v>
      </c>
      <c r="CI1713" s="416">
        <v>0</v>
      </c>
      <c r="CJ1713" s="416">
        <v>0</v>
      </c>
      <c r="CK1713" s="416">
        <v>0</v>
      </c>
      <c r="CL1713" s="416">
        <v>0</v>
      </c>
      <c r="CM1713" s="416">
        <v>0</v>
      </c>
      <c r="CN1713" s="416">
        <v>0</v>
      </c>
      <c r="CO1713" s="416">
        <v>25</v>
      </c>
      <c r="CP1713" s="416">
        <v>0</v>
      </c>
      <c r="CQ1713" s="416">
        <v>0</v>
      </c>
      <c r="CR1713" s="416">
        <v>0</v>
      </c>
      <c r="CS1713" s="416">
        <v>0</v>
      </c>
      <c r="CT1713" s="416">
        <v>0</v>
      </c>
      <c r="CU1713" s="416">
        <v>0</v>
      </c>
      <c r="CV1713" s="416">
        <v>0</v>
      </c>
      <c r="CW1713" s="416">
        <v>0</v>
      </c>
      <c r="CX1713" s="416">
        <v>0</v>
      </c>
      <c r="CY1713" s="416">
        <v>50</v>
      </c>
      <c r="CZ1713" s="416">
        <v>63</v>
      </c>
      <c r="DA1713" s="416">
        <v>52</v>
      </c>
      <c r="DB1713" s="416">
        <v>32</v>
      </c>
      <c r="DC1713" s="416">
        <v>26</v>
      </c>
      <c r="DD1713" s="416">
        <v>13</v>
      </c>
      <c r="DE1713" s="416">
        <v>15</v>
      </c>
      <c r="DF1713" s="416">
        <v>9</v>
      </c>
      <c r="DG1713" s="416">
        <v>0</v>
      </c>
      <c r="DH1713" s="416">
        <v>210</v>
      </c>
      <c r="DI1713" s="416">
        <v>0</v>
      </c>
      <c r="DJ1713" s="416">
        <v>0</v>
      </c>
      <c r="DK1713" s="416">
        <v>0</v>
      </c>
      <c r="DL1713" s="416">
        <v>0</v>
      </c>
      <c r="DM1713" s="416">
        <v>0</v>
      </c>
      <c r="DN1713" s="416">
        <v>0</v>
      </c>
      <c r="DO1713" s="416">
        <v>0</v>
      </c>
      <c r="DP1713" s="416">
        <v>0</v>
      </c>
      <c r="DQ1713" s="416">
        <v>0</v>
      </c>
      <c r="DR1713" s="416">
        <v>0</v>
      </c>
      <c r="DS1713" s="416">
        <v>63</v>
      </c>
      <c r="DT1713" s="416">
        <v>52</v>
      </c>
      <c r="DU1713" s="416">
        <v>32</v>
      </c>
      <c r="DV1713" s="416">
        <v>26</v>
      </c>
      <c r="DW1713" s="416">
        <v>13</v>
      </c>
      <c r="DX1713" s="416">
        <v>15</v>
      </c>
      <c r="DY1713" s="416">
        <v>9</v>
      </c>
      <c r="DZ1713" s="416">
        <v>0</v>
      </c>
      <c r="EA1713" s="416">
        <v>210</v>
      </c>
      <c r="EB1713" s="416">
        <v>0</v>
      </c>
      <c r="EC1713" s="416">
        <v>11</v>
      </c>
      <c r="ED1713" s="416">
        <v>19</v>
      </c>
      <c r="EE1713" s="416">
        <v>23</v>
      </c>
      <c r="EF1713" s="416">
        <v>9</v>
      </c>
      <c r="EG1713" s="416">
        <v>19</v>
      </c>
      <c r="EH1713" s="416">
        <v>6</v>
      </c>
      <c r="EI1713" s="416">
        <v>7</v>
      </c>
      <c r="EJ1713" s="416">
        <v>1</v>
      </c>
      <c r="EK1713" s="416">
        <v>95</v>
      </c>
      <c r="EL1713" s="416">
        <v>10</v>
      </c>
      <c r="EM1713" s="416">
        <v>0</v>
      </c>
      <c r="EN1713" s="416">
        <v>0</v>
      </c>
      <c r="EO1713" s="416">
        <v>0</v>
      </c>
      <c r="EP1713" s="416">
        <v>0</v>
      </c>
      <c r="EQ1713" s="416">
        <v>0</v>
      </c>
      <c r="ER1713" s="416">
        <v>0</v>
      </c>
      <c r="ES1713" s="416">
        <v>0</v>
      </c>
      <c r="ET1713" s="416">
        <v>0</v>
      </c>
      <c r="EU1713" s="416">
        <v>0</v>
      </c>
      <c r="EV1713" s="416">
        <v>50</v>
      </c>
      <c r="EW1713" s="416">
        <v>0</v>
      </c>
      <c r="EX1713" s="416">
        <v>0</v>
      </c>
      <c r="EY1713" s="416">
        <v>0</v>
      </c>
      <c r="EZ1713" s="416">
        <v>0</v>
      </c>
      <c r="FA1713" s="416">
        <v>0</v>
      </c>
      <c r="FB1713" s="416">
        <v>0</v>
      </c>
      <c r="FC1713" s="416">
        <v>0</v>
      </c>
      <c r="FD1713" s="416">
        <v>0</v>
      </c>
      <c r="FE1713" s="416">
        <v>0</v>
      </c>
      <c r="FF1713" s="416">
        <v>100</v>
      </c>
      <c r="FG1713" s="416">
        <v>0</v>
      </c>
      <c r="FH1713" s="416">
        <v>0</v>
      </c>
      <c r="FI1713" s="416">
        <v>0</v>
      </c>
      <c r="FJ1713" s="416">
        <v>0</v>
      </c>
      <c r="FK1713" s="416">
        <v>0</v>
      </c>
      <c r="FL1713" s="416">
        <v>0</v>
      </c>
      <c r="FM1713" s="416">
        <v>0</v>
      </c>
      <c r="FN1713" s="416">
        <v>0</v>
      </c>
      <c r="FO1713" s="416">
        <v>0</v>
      </c>
      <c r="FP1713" s="416">
        <v>0</v>
      </c>
      <c r="FQ1713" s="416">
        <v>0</v>
      </c>
      <c r="FR1713" s="416">
        <v>0</v>
      </c>
      <c r="FS1713" s="416">
        <v>0</v>
      </c>
      <c r="FT1713" s="416">
        <v>0</v>
      </c>
      <c r="FU1713" s="416">
        <v>0</v>
      </c>
      <c r="FV1713" s="416">
        <v>0</v>
      </c>
      <c r="FW1713" s="416">
        <v>0</v>
      </c>
      <c r="FX1713" s="416">
        <v>0</v>
      </c>
      <c r="FY1713" s="416">
        <v>0</v>
      </c>
      <c r="FZ1713" s="416">
        <v>11</v>
      </c>
      <c r="GA1713" s="416">
        <v>19</v>
      </c>
      <c r="GB1713" s="416">
        <v>23</v>
      </c>
      <c r="GC1713" s="416">
        <v>9</v>
      </c>
      <c r="GD1713" s="416">
        <v>19</v>
      </c>
      <c r="GE1713" s="416">
        <v>6</v>
      </c>
      <c r="GF1713" s="416">
        <v>7</v>
      </c>
      <c r="GG1713" s="416">
        <v>1</v>
      </c>
      <c r="GH1713" s="416">
        <v>95</v>
      </c>
    </row>
    <row r="1714" spans="1:190" x14ac:dyDescent="0.2">
      <c r="A1714" s="150" t="s">
        <v>21</v>
      </c>
      <c r="B1714" s="151" t="s">
        <v>276</v>
      </c>
      <c r="C1714" s="152" t="s">
        <v>279</v>
      </c>
      <c r="D1714" s="404" t="s">
        <v>20</v>
      </c>
      <c r="E1714" s="416">
        <v>0</v>
      </c>
      <c r="F1714" s="416">
        <v>312</v>
      </c>
      <c r="G1714" s="416">
        <v>94</v>
      </c>
      <c r="H1714" s="416">
        <v>83</v>
      </c>
      <c r="I1714" s="416">
        <v>50</v>
      </c>
      <c r="J1714" s="416">
        <v>21</v>
      </c>
      <c r="K1714" s="416">
        <v>17</v>
      </c>
      <c r="L1714" s="416">
        <v>4</v>
      </c>
      <c r="M1714" s="416">
        <v>0</v>
      </c>
      <c r="N1714" s="416">
        <v>581</v>
      </c>
      <c r="O1714" s="416">
        <v>10</v>
      </c>
      <c r="P1714" s="416">
        <v>0</v>
      </c>
      <c r="Q1714" s="416">
        <v>0</v>
      </c>
      <c r="R1714" s="416">
        <v>0</v>
      </c>
      <c r="S1714" s="416">
        <v>0</v>
      </c>
      <c r="T1714" s="416">
        <v>0</v>
      </c>
      <c r="U1714" s="416">
        <v>0</v>
      </c>
      <c r="V1714" s="416">
        <v>0</v>
      </c>
      <c r="W1714" s="416">
        <v>0</v>
      </c>
      <c r="X1714" s="416">
        <v>0</v>
      </c>
      <c r="Y1714" s="416">
        <v>25</v>
      </c>
      <c r="Z1714" s="416">
        <v>7</v>
      </c>
      <c r="AA1714" s="416">
        <v>1</v>
      </c>
      <c r="AB1714" s="416">
        <v>1</v>
      </c>
      <c r="AC1714" s="416">
        <v>1</v>
      </c>
      <c r="AD1714" s="416">
        <v>0</v>
      </c>
      <c r="AE1714" s="416">
        <v>0</v>
      </c>
      <c r="AF1714" s="416">
        <v>0</v>
      </c>
      <c r="AG1714" s="416">
        <v>0</v>
      </c>
      <c r="AH1714" s="416">
        <v>10</v>
      </c>
      <c r="AI1714" s="416">
        <v>50</v>
      </c>
      <c r="AJ1714" s="416">
        <v>0</v>
      </c>
      <c r="AK1714" s="416">
        <v>0</v>
      </c>
      <c r="AL1714" s="416">
        <v>0</v>
      </c>
      <c r="AM1714" s="416">
        <v>0</v>
      </c>
      <c r="AN1714" s="416">
        <v>0</v>
      </c>
      <c r="AO1714" s="416">
        <v>0</v>
      </c>
      <c r="AP1714" s="416">
        <v>0</v>
      </c>
      <c r="AQ1714" s="416">
        <v>0</v>
      </c>
      <c r="AR1714" s="416">
        <v>0</v>
      </c>
      <c r="AS1714" s="416">
        <v>100</v>
      </c>
      <c r="AT1714" s="416">
        <v>126</v>
      </c>
      <c r="AU1714" s="416">
        <v>45</v>
      </c>
      <c r="AV1714" s="416">
        <v>23</v>
      </c>
      <c r="AW1714" s="416">
        <v>22</v>
      </c>
      <c r="AX1714" s="416">
        <v>7</v>
      </c>
      <c r="AY1714" s="416">
        <v>6</v>
      </c>
      <c r="AZ1714" s="416">
        <v>1</v>
      </c>
      <c r="BA1714" s="416">
        <v>0</v>
      </c>
      <c r="BB1714" s="416">
        <v>230</v>
      </c>
      <c r="BC1714" s="416">
        <v>0</v>
      </c>
      <c r="BD1714" s="416">
        <v>0</v>
      </c>
      <c r="BE1714" s="416">
        <v>0</v>
      </c>
      <c r="BF1714" s="416">
        <v>0</v>
      </c>
      <c r="BG1714" s="416">
        <v>0</v>
      </c>
      <c r="BH1714" s="416">
        <v>0</v>
      </c>
      <c r="BI1714" s="416">
        <v>0</v>
      </c>
      <c r="BJ1714" s="416">
        <v>0</v>
      </c>
      <c r="BK1714" s="416">
        <v>0</v>
      </c>
      <c r="BL1714" s="416">
        <v>0</v>
      </c>
      <c r="BM1714" s="416">
        <v>133</v>
      </c>
      <c r="BN1714" s="416">
        <v>46</v>
      </c>
      <c r="BO1714" s="416">
        <v>24</v>
      </c>
      <c r="BP1714" s="416">
        <v>23</v>
      </c>
      <c r="BQ1714" s="416">
        <v>7</v>
      </c>
      <c r="BR1714" s="416">
        <v>6</v>
      </c>
      <c r="BS1714" s="416">
        <v>1</v>
      </c>
      <c r="BT1714" s="416">
        <v>0</v>
      </c>
      <c r="BU1714" s="416">
        <v>240</v>
      </c>
      <c r="BV1714" s="416">
        <v>445</v>
      </c>
      <c r="BW1714" s="416">
        <v>140</v>
      </c>
      <c r="BX1714" s="416">
        <v>107</v>
      </c>
      <c r="BY1714" s="416">
        <v>73</v>
      </c>
      <c r="BZ1714" s="416">
        <v>28</v>
      </c>
      <c r="CA1714" s="416">
        <v>23</v>
      </c>
      <c r="CB1714" s="416">
        <v>5</v>
      </c>
      <c r="CC1714" s="416">
        <v>0</v>
      </c>
      <c r="CD1714" s="416">
        <v>821</v>
      </c>
      <c r="CE1714" s="416">
        <v>10</v>
      </c>
      <c r="CF1714" s="416">
        <v>0</v>
      </c>
      <c r="CG1714" s="416">
        <v>0</v>
      </c>
      <c r="CH1714" s="416">
        <v>0</v>
      </c>
      <c r="CI1714" s="416">
        <v>0</v>
      </c>
      <c r="CJ1714" s="416">
        <v>0</v>
      </c>
      <c r="CK1714" s="416">
        <v>0</v>
      </c>
      <c r="CL1714" s="416">
        <v>0</v>
      </c>
      <c r="CM1714" s="416">
        <v>0</v>
      </c>
      <c r="CN1714" s="416">
        <v>0</v>
      </c>
      <c r="CO1714" s="416">
        <v>25</v>
      </c>
      <c r="CP1714" s="416">
        <v>0</v>
      </c>
      <c r="CQ1714" s="416">
        <v>0</v>
      </c>
      <c r="CR1714" s="416">
        <v>0</v>
      </c>
      <c r="CS1714" s="416">
        <v>0</v>
      </c>
      <c r="CT1714" s="416">
        <v>0</v>
      </c>
      <c r="CU1714" s="416">
        <v>0</v>
      </c>
      <c r="CV1714" s="416">
        <v>0</v>
      </c>
      <c r="CW1714" s="416">
        <v>0</v>
      </c>
      <c r="CX1714" s="416">
        <v>0</v>
      </c>
      <c r="CY1714" s="416">
        <v>50</v>
      </c>
      <c r="CZ1714" s="416">
        <v>138</v>
      </c>
      <c r="DA1714" s="416">
        <v>24</v>
      </c>
      <c r="DB1714" s="416">
        <v>21</v>
      </c>
      <c r="DC1714" s="416">
        <v>8</v>
      </c>
      <c r="DD1714" s="416">
        <v>7</v>
      </c>
      <c r="DE1714" s="416">
        <v>3</v>
      </c>
      <c r="DF1714" s="416">
        <v>3</v>
      </c>
      <c r="DG1714" s="416">
        <v>2</v>
      </c>
      <c r="DH1714" s="416">
        <v>206</v>
      </c>
      <c r="DI1714" s="416">
        <v>0</v>
      </c>
      <c r="DJ1714" s="416">
        <v>0</v>
      </c>
      <c r="DK1714" s="416">
        <v>0</v>
      </c>
      <c r="DL1714" s="416">
        <v>0</v>
      </c>
      <c r="DM1714" s="416">
        <v>0</v>
      </c>
      <c r="DN1714" s="416">
        <v>0</v>
      </c>
      <c r="DO1714" s="416">
        <v>0</v>
      </c>
      <c r="DP1714" s="416">
        <v>0</v>
      </c>
      <c r="DQ1714" s="416">
        <v>0</v>
      </c>
      <c r="DR1714" s="416">
        <v>0</v>
      </c>
      <c r="DS1714" s="416">
        <v>138</v>
      </c>
      <c r="DT1714" s="416">
        <v>24</v>
      </c>
      <c r="DU1714" s="416">
        <v>21</v>
      </c>
      <c r="DV1714" s="416">
        <v>8</v>
      </c>
      <c r="DW1714" s="416">
        <v>7</v>
      </c>
      <c r="DX1714" s="416">
        <v>3</v>
      </c>
      <c r="DY1714" s="416">
        <v>3</v>
      </c>
      <c r="DZ1714" s="416">
        <v>2</v>
      </c>
      <c r="EA1714" s="416">
        <v>206</v>
      </c>
      <c r="EB1714" s="416">
        <v>0</v>
      </c>
      <c r="EC1714" s="416">
        <v>0</v>
      </c>
      <c r="ED1714" s="416">
        <v>0</v>
      </c>
      <c r="EE1714" s="416">
        <v>0</v>
      </c>
      <c r="EF1714" s="416">
        <v>0</v>
      </c>
      <c r="EG1714" s="416">
        <v>0</v>
      </c>
      <c r="EH1714" s="416">
        <v>0</v>
      </c>
      <c r="EI1714" s="416">
        <v>0</v>
      </c>
      <c r="EJ1714" s="416">
        <v>0</v>
      </c>
      <c r="EK1714" s="416">
        <v>0</v>
      </c>
      <c r="EL1714" s="416">
        <v>10</v>
      </c>
      <c r="EM1714" s="416">
        <v>85</v>
      </c>
      <c r="EN1714" s="416">
        <v>47</v>
      </c>
      <c r="EO1714" s="416">
        <v>43</v>
      </c>
      <c r="EP1714" s="416">
        <v>41</v>
      </c>
      <c r="EQ1714" s="416">
        <v>10</v>
      </c>
      <c r="ER1714" s="416">
        <v>10</v>
      </c>
      <c r="ES1714" s="416">
        <v>3</v>
      </c>
      <c r="ET1714" s="416">
        <v>1</v>
      </c>
      <c r="EU1714" s="416">
        <v>240</v>
      </c>
      <c r="EV1714" s="416">
        <v>50</v>
      </c>
      <c r="EW1714" s="416">
        <v>6</v>
      </c>
      <c r="EX1714" s="416">
        <v>2</v>
      </c>
      <c r="EY1714" s="416">
        <v>0</v>
      </c>
      <c r="EZ1714" s="416">
        <v>2</v>
      </c>
      <c r="FA1714" s="416">
        <v>1</v>
      </c>
      <c r="FB1714" s="416">
        <v>1</v>
      </c>
      <c r="FC1714" s="416">
        <v>0</v>
      </c>
      <c r="FD1714" s="416">
        <v>0</v>
      </c>
      <c r="FE1714" s="416">
        <v>12</v>
      </c>
      <c r="FF1714" s="416">
        <v>100</v>
      </c>
      <c r="FG1714" s="416">
        <v>0</v>
      </c>
      <c r="FH1714" s="416">
        <v>0</v>
      </c>
      <c r="FI1714" s="416">
        <v>0</v>
      </c>
      <c r="FJ1714" s="416">
        <v>0</v>
      </c>
      <c r="FK1714" s="416">
        <v>0</v>
      </c>
      <c r="FL1714" s="416">
        <v>0</v>
      </c>
      <c r="FM1714" s="416">
        <v>0</v>
      </c>
      <c r="FN1714" s="416">
        <v>0</v>
      </c>
      <c r="FO1714" s="416">
        <v>0</v>
      </c>
      <c r="FP1714" s="416">
        <v>0</v>
      </c>
      <c r="FQ1714" s="416">
        <v>0</v>
      </c>
      <c r="FR1714" s="416">
        <v>0</v>
      </c>
      <c r="FS1714" s="416">
        <v>0</v>
      </c>
      <c r="FT1714" s="416">
        <v>0</v>
      </c>
      <c r="FU1714" s="416">
        <v>0</v>
      </c>
      <c r="FV1714" s="416">
        <v>0</v>
      </c>
      <c r="FW1714" s="416">
        <v>0</v>
      </c>
      <c r="FX1714" s="416">
        <v>0</v>
      </c>
      <c r="FY1714" s="416">
        <v>0</v>
      </c>
      <c r="FZ1714" s="416">
        <v>91</v>
      </c>
      <c r="GA1714" s="416">
        <v>49</v>
      </c>
      <c r="GB1714" s="416">
        <v>43</v>
      </c>
      <c r="GC1714" s="416">
        <v>43</v>
      </c>
      <c r="GD1714" s="416">
        <v>11</v>
      </c>
      <c r="GE1714" s="416">
        <v>11</v>
      </c>
      <c r="GF1714" s="416">
        <v>3</v>
      </c>
      <c r="GG1714" s="416">
        <v>1</v>
      </c>
      <c r="GH1714" s="416">
        <v>252</v>
      </c>
    </row>
    <row r="1715" spans="1:190" x14ac:dyDescent="0.2">
      <c r="A1715" s="150" t="s">
        <v>23</v>
      </c>
      <c r="B1715" s="151" t="s">
        <v>276</v>
      </c>
      <c r="C1715" s="152" t="s">
        <v>277</v>
      </c>
      <c r="D1715" s="404" t="s">
        <v>22</v>
      </c>
      <c r="E1715" s="416">
        <v>0</v>
      </c>
      <c r="F1715" s="416">
        <v>22</v>
      </c>
      <c r="G1715" s="416">
        <v>26</v>
      </c>
      <c r="H1715" s="416">
        <v>55</v>
      </c>
      <c r="I1715" s="416">
        <v>39</v>
      </c>
      <c r="J1715" s="416">
        <v>32</v>
      </c>
      <c r="K1715" s="416">
        <v>10</v>
      </c>
      <c r="L1715" s="416">
        <v>11</v>
      </c>
      <c r="M1715" s="416">
        <v>4</v>
      </c>
      <c r="N1715" s="416">
        <v>199</v>
      </c>
      <c r="O1715" s="416">
        <v>10</v>
      </c>
      <c r="P1715" s="416">
        <v>0</v>
      </c>
      <c r="Q1715" s="416">
        <v>0</v>
      </c>
      <c r="R1715" s="416">
        <v>0</v>
      </c>
      <c r="S1715" s="416">
        <v>0</v>
      </c>
      <c r="T1715" s="416">
        <v>0</v>
      </c>
      <c r="U1715" s="416">
        <v>0</v>
      </c>
      <c r="V1715" s="416">
        <v>0</v>
      </c>
      <c r="W1715" s="416">
        <v>0</v>
      </c>
      <c r="X1715" s="416">
        <v>0</v>
      </c>
      <c r="Y1715" s="416">
        <v>25</v>
      </c>
      <c r="Z1715" s="416">
        <v>33</v>
      </c>
      <c r="AA1715" s="416">
        <v>48</v>
      </c>
      <c r="AB1715" s="416">
        <v>130</v>
      </c>
      <c r="AC1715" s="416">
        <v>104</v>
      </c>
      <c r="AD1715" s="416">
        <v>34</v>
      </c>
      <c r="AE1715" s="416">
        <v>19</v>
      </c>
      <c r="AF1715" s="416">
        <v>14</v>
      </c>
      <c r="AG1715" s="416">
        <v>3</v>
      </c>
      <c r="AH1715" s="416">
        <v>385</v>
      </c>
      <c r="AI1715" s="416">
        <v>50</v>
      </c>
      <c r="AJ1715" s="416">
        <v>9</v>
      </c>
      <c r="AK1715" s="416">
        <v>6</v>
      </c>
      <c r="AL1715" s="416">
        <v>21</v>
      </c>
      <c r="AM1715" s="416">
        <v>25</v>
      </c>
      <c r="AN1715" s="416">
        <v>17</v>
      </c>
      <c r="AO1715" s="416">
        <v>18</v>
      </c>
      <c r="AP1715" s="416">
        <v>8</v>
      </c>
      <c r="AQ1715" s="416">
        <v>3</v>
      </c>
      <c r="AR1715" s="416">
        <v>107</v>
      </c>
      <c r="AS1715" s="416">
        <v>100</v>
      </c>
      <c r="AT1715" s="416">
        <v>0</v>
      </c>
      <c r="AU1715" s="416">
        <v>0</v>
      </c>
      <c r="AV1715" s="416">
        <v>0</v>
      </c>
      <c r="AW1715" s="416">
        <v>0</v>
      </c>
      <c r="AX1715" s="416">
        <v>0</v>
      </c>
      <c r="AY1715" s="416">
        <v>0</v>
      </c>
      <c r="AZ1715" s="416">
        <v>0</v>
      </c>
      <c r="BA1715" s="416">
        <v>0</v>
      </c>
      <c r="BB1715" s="416">
        <v>0</v>
      </c>
      <c r="BC1715" s="416">
        <v>0</v>
      </c>
      <c r="BD1715" s="416">
        <v>0</v>
      </c>
      <c r="BE1715" s="416">
        <v>0</v>
      </c>
      <c r="BF1715" s="416">
        <v>0</v>
      </c>
      <c r="BG1715" s="416">
        <v>0</v>
      </c>
      <c r="BH1715" s="416">
        <v>0</v>
      </c>
      <c r="BI1715" s="416">
        <v>0</v>
      </c>
      <c r="BJ1715" s="416">
        <v>0</v>
      </c>
      <c r="BK1715" s="416">
        <v>0</v>
      </c>
      <c r="BL1715" s="416">
        <v>0</v>
      </c>
      <c r="BM1715" s="416">
        <v>42</v>
      </c>
      <c r="BN1715" s="416">
        <v>54</v>
      </c>
      <c r="BO1715" s="416">
        <v>151</v>
      </c>
      <c r="BP1715" s="416">
        <v>129</v>
      </c>
      <c r="BQ1715" s="416">
        <v>51</v>
      </c>
      <c r="BR1715" s="416">
        <v>37</v>
      </c>
      <c r="BS1715" s="416">
        <v>22</v>
      </c>
      <c r="BT1715" s="416">
        <v>6</v>
      </c>
      <c r="BU1715" s="416">
        <v>492</v>
      </c>
      <c r="BV1715" s="416">
        <v>64</v>
      </c>
      <c r="BW1715" s="416">
        <v>80</v>
      </c>
      <c r="BX1715" s="416">
        <v>206</v>
      </c>
      <c r="BY1715" s="416">
        <v>168</v>
      </c>
      <c r="BZ1715" s="416">
        <v>83</v>
      </c>
      <c r="CA1715" s="416">
        <v>47</v>
      </c>
      <c r="CB1715" s="416">
        <v>33</v>
      </c>
      <c r="CC1715" s="416">
        <v>10</v>
      </c>
      <c r="CD1715" s="416">
        <v>691</v>
      </c>
      <c r="CE1715" s="416">
        <v>10</v>
      </c>
      <c r="CF1715" s="416">
        <v>0</v>
      </c>
      <c r="CG1715" s="416">
        <v>0</v>
      </c>
      <c r="CH1715" s="416">
        <v>0</v>
      </c>
      <c r="CI1715" s="416">
        <v>0</v>
      </c>
      <c r="CJ1715" s="416">
        <v>0</v>
      </c>
      <c r="CK1715" s="416">
        <v>0</v>
      </c>
      <c r="CL1715" s="416">
        <v>0</v>
      </c>
      <c r="CM1715" s="416">
        <v>0</v>
      </c>
      <c r="CN1715" s="416">
        <v>0</v>
      </c>
      <c r="CO1715" s="416">
        <v>25</v>
      </c>
      <c r="CP1715" s="416">
        <v>0</v>
      </c>
      <c r="CQ1715" s="416">
        <v>0</v>
      </c>
      <c r="CR1715" s="416">
        <v>0</v>
      </c>
      <c r="CS1715" s="416">
        <v>0</v>
      </c>
      <c r="CT1715" s="416">
        <v>0</v>
      </c>
      <c r="CU1715" s="416">
        <v>0</v>
      </c>
      <c r="CV1715" s="416">
        <v>0</v>
      </c>
      <c r="CW1715" s="416">
        <v>0</v>
      </c>
      <c r="CX1715" s="416">
        <v>0</v>
      </c>
      <c r="CY1715" s="416">
        <v>50</v>
      </c>
      <c r="CZ1715" s="416">
        <v>11</v>
      </c>
      <c r="DA1715" s="416">
        <v>3</v>
      </c>
      <c r="DB1715" s="416">
        <v>5</v>
      </c>
      <c r="DC1715" s="416">
        <v>8</v>
      </c>
      <c r="DD1715" s="416">
        <v>10</v>
      </c>
      <c r="DE1715" s="416">
        <v>1</v>
      </c>
      <c r="DF1715" s="416">
        <v>6</v>
      </c>
      <c r="DG1715" s="416">
        <v>1</v>
      </c>
      <c r="DH1715" s="416">
        <v>45</v>
      </c>
      <c r="DI1715" s="416">
        <v>0</v>
      </c>
      <c r="DJ1715" s="416">
        <v>0</v>
      </c>
      <c r="DK1715" s="416">
        <v>0</v>
      </c>
      <c r="DL1715" s="416">
        <v>0</v>
      </c>
      <c r="DM1715" s="416">
        <v>0</v>
      </c>
      <c r="DN1715" s="416">
        <v>0</v>
      </c>
      <c r="DO1715" s="416">
        <v>0</v>
      </c>
      <c r="DP1715" s="416">
        <v>0</v>
      </c>
      <c r="DQ1715" s="416">
        <v>0</v>
      </c>
      <c r="DR1715" s="416">
        <v>0</v>
      </c>
      <c r="DS1715" s="416">
        <v>11</v>
      </c>
      <c r="DT1715" s="416">
        <v>3</v>
      </c>
      <c r="DU1715" s="416">
        <v>5</v>
      </c>
      <c r="DV1715" s="416">
        <v>8</v>
      </c>
      <c r="DW1715" s="416">
        <v>10</v>
      </c>
      <c r="DX1715" s="416">
        <v>1</v>
      </c>
      <c r="DY1715" s="416">
        <v>6</v>
      </c>
      <c r="DZ1715" s="416">
        <v>1</v>
      </c>
      <c r="EA1715" s="416">
        <v>45</v>
      </c>
      <c r="EB1715" s="416">
        <v>0</v>
      </c>
      <c r="EC1715" s="416">
        <v>67</v>
      </c>
      <c r="ED1715" s="416">
        <v>59</v>
      </c>
      <c r="EE1715" s="416">
        <v>127</v>
      </c>
      <c r="EF1715" s="416">
        <v>174</v>
      </c>
      <c r="EG1715" s="416">
        <v>149</v>
      </c>
      <c r="EH1715" s="416">
        <v>86</v>
      </c>
      <c r="EI1715" s="416">
        <v>123</v>
      </c>
      <c r="EJ1715" s="416">
        <v>48</v>
      </c>
      <c r="EK1715" s="416">
        <v>833</v>
      </c>
      <c r="EL1715" s="416">
        <v>10</v>
      </c>
      <c r="EM1715" s="416">
        <v>0</v>
      </c>
      <c r="EN1715" s="416">
        <v>0</v>
      </c>
      <c r="EO1715" s="416">
        <v>0</v>
      </c>
      <c r="EP1715" s="416">
        <v>0</v>
      </c>
      <c r="EQ1715" s="416">
        <v>0</v>
      </c>
      <c r="ER1715" s="416">
        <v>0</v>
      </c>
      <c r="ES1715" s="416">
        <v>0</v>
      </c>
      <c r="ET1715" s="416">
        <v>0</v>
      </c>
      <c r="EU1715" s="416">
        <v>0</v>
      </c>
      <c r="EV1715" s="416">
        <v>50</v>
      </c>
      <c r="EW1715" s="416">
        <v>0</v>
      </c>
      <c r="EX1715" s="416">
        <v>0</v>
      </c>
      <c r="EY1715" s="416">
        <v>0</v>
      </c>
      <c r="EZ1715" s="416">
        <v>0</v>
      </c>
      <c r="FA1715" s="416">
        <v>0</v>
      </c>
      <c r="FB1715" s="416">
        <v>0</v>
      </c>
      <c r="FC1715" s="416">
        <v>0</v>
      </c>
      <c r="FD1715" s="416">
        <v>0</v>
      </c>
      <c r="FE1715" s="416">
        <v>0</v>
      </c>
      <c r="FF1715" s="416">
        <v>100</v>
      </c>
      <c r="FG1715" s="416">
        <v>0</v>
      </c>
      <c r="FH1715" s="416">
        <v>0</v>
      </c>
      <c r="FI1715" s="416">
        <v>0</v>
      </c>
      <c r="FJ1715" s="416">
        <v>0</v>
      </c>
      <c r="FK1715" s="416">
        <v>0</v>
      </c>
      <c r="FL1715" s="416">
        <v>0</v>
      </c>
      <c r="FM1715" s="416">
        <v>0</v>
      </c>
      <c r="FN1715" s="416">
        <v>0</v>
      </c>
      <c r="FO1715" s="416">
        <v>0</v>
      </c>
      <c r="FP1715" s="416">
        <v>0</v>
      </c>
      <c r="FQ1715" s="416">
        <v>0</v>
      </c>
      <c r="FR1715" s="416">
        <v>0</v>
      </c>
      <c r="FS1715" s="416">
        <v>0</v>
      </c>
      <c r="FT1715" s="416">
        <v>0</v>
      </c>
      <c r="FU1715" s="416">
        <v>0</v>
      </c>
      <c r="FV1715" s="416">
        <v>0</v>
      </c>
      <c r="FW1715" s="416">
        <v>0</v>
      </c>
      <c r="FX1715" s="416">
        <v>0</v>
      </c>
      <c r="FY1715" s="416">
        <v>0</v>
      </c>
      <c r="FZ1715" s="416">
        <v>67</v>
      </c>
      <c r="GA1715" s="416">
        <v>59</v>
      </c>
      <c r="GB1715" s="416">
        <v>127</v>
      </c>
      <c r="GC1715" s="416">
        <v>174</v>
      </c>
      <c r="GD1715" s="416">
        <v>149</v>
      </c>
      <c r="GE1715" s="416">
        <v>86</v>
      </c>
      <c r="GF1715" s="416">
        <v>123</v>
      </c>
      <c r="GG1715" s="416">
        <v>48</v>
      </c>
      <c r="GH1715" s="416">
        <v>833</v>
      </c>
    </row>
    <row r="1716" spans="1:190" x14ac:dyDescent="0.2">
      <c r="A1716" s="150" t="s">
        <v>25</v>
      </c>
      <c r="B1716" s="151" t="s">
        <v>276</v>
      </c>
      <c r="C1716" s="152" t="s">
        <v>285</v>
      </c>
      <c r="D1716" s="404" t="s">
        <v>24</v>
      </c>
      <c r="E1716" s="416">
        <v>0</v>
      </c>
      <c r="F1716" s="416">
        <v>50</v>
      </c>
      <c r="G1716" s="416">
        <v>68</v>
      </c>
      <c r="H1716" s="416">
        <v>62</v>
      </c>
      <c r="I1716" s="416">
        <v>54</v>
      </c>
      <c r="J1716" s="416">
        <v>18</v>
      </c>
      <c r="K1716" s="416">
        <v>12</v>
      </c>
      <c r="L1716" s="416">
        <v>7</v>
      </c>
      <c r="M1716" s="416">
        <v>1</v>
      </c>
      <c r="N1716" s="416">
        <v>272</v>
      </c>
      <c r="O1716" s="416">
        <v>10</v>
      </c>
      <c r="P1716" s="416">
        <v>0</v>
      </c>
      <c r="Q1716" s="416">
        <v>0</v>
      </c>
      <c r="R1716" s="416">
        <v>0</v>
      </c>
      <c r="S1716" s="416">
        <v>0</v>
      </c>
      <c r="T1716" s="416">
        <v>0</v>
      </c>
      <c r="U1716" s="416">
        <v>0</v>
      </c>
      <c r="V1716" s="416">
        <v>0</v>
      </c>
      <c r="W1716" s="416">
        <v>0</v>
      </c>
      <c r="X1716" s="416">
        <v>0</v>
      </c>
      <c r="Y1716" s="416">
        <v>25</v>
      </c>
      <c r="Z1716" s="416">
        <v>0</v>
      </c>
      <c r="AA1716" s="416">
        <v>0</v>
      </c>
      <c r="AB1716" s="416">
        <v>0</v>
      </c>
      <c r="AC1716" s="416">
        <v>0</v>
      </c>
      <c r="AD1716" s="416">
        <v>0</v>
      </c>
      <c r="AE1716" s="416">
        <v>0</v>
      </c>
      <c r="AF1716" s="416">
        <v>0</v>
      </c>
      <c r="AG1716" s="416">
        <v>0</v>
      </c>
      <c r="AH1716" s="416">
        <v>0</v>
      </c>
      <c r="AI1716" s="416">
        <v>50</v>
      </c>
      <c r="AJ1716" s="416">
        <v>0</v>
      </c>
      <c r="AK1716" s="416">
        <v>0</v>
      </c>
      <c r="AL1716" s="416">
        <v>0</v>
      </c>
      <c r="AM1716" s="416">
        <v>0</v>
      </c>
      <c r="AN1716" s="416">
        <v>0</v>
      </c>
      <c r="AO1716" s="416">
        <v>0</v>
      </c>
      <c r="AP1716" s="416">
        <v>0</v>
      </c>
      <c r="AQ1716" s="416">
        <v>0</v>
      </c>
      <c r="AR1716" s="416">
        <v>0</v>
      </c>
      <c r="AS1716" s="416">
        <v>100</v>
      </c>
      <c r="AT1716" s="416">
        <v>0</v>
      </c>
      <c r="AU1716" s="416">
        <v>0</v>
      </c>
      <c r="AV1716" s="416">
        <v>0</v>
      </c>
      <c r="AW1716" s="416">
        <v>0</v>
      </c>
      <c r="AX1716" s="416">
        <v>0</v>
      </c>
      <c r="AY1716" s="416">
        <v>0</v>
      </c>
      <c r="AZ1716" s="416">
        <v>0</v>
      </c>
      <c r="BA1716" s="416">
        <v>0</v>
      </c>
      <c r="BB1716" s="416">
        <v>0</v>
      </c>
      <c r="BC1716" s="416">
        <v>0</v>
      </c>
      <c r="BD1716" s="416">
        <v>0</v>
      </c>
      <c r="BE1716" s="416">
        <v>0</v>
      </c>
      <c r="BF1716" s="416">
        <v>0</v>
      </c>
      <c r="BG1716" s="416">
        <v>0</v>
      </c>
      <c r="BH1716" s="416">
        <v>0</v>
      </c>
      <c r="BI1716" s="416">
        <v>0</v>
      </c>
      <c r="BJ1716" s="416">
        <v>0</v>
      </c>
      <c r="BK1716" s="416">
        <v>0</v>
      </c>
      <c r="BL1716" s="416">
        <v>0</v>
      </c>
      <c r="BM1716" s="416">
        <v>0</v>
      </c>
      <c r="BN1716" s="416">
        <v>0</v>
      </c>
      <c r="BO1716" s="416">
        <v>0</v>
      </c>
      <c r="BP1716" s="416">
        <v>0</v>
      </c>
      <c r="BQ1716" s="416">
        <v>0</v>
      </c>
      <c r="BR1716" s="416">
        <v>0</v>
      </c>
      <c r="BS1716" s="416">
        <v>0</v>
      </c>
      <c r="BT1716" s="416">
        <v>0</v>
      </c>
      <c r="BU1716" s="416">
        <v>0</v>
      </c>
      <c r="BV1716" s="416">
        <v>50</v>
      </c>
      <c r="BW1716" s="416">
        <v>68</v>
      </c>
      <c r="BX1716" s="416">
        <v>62</v>
      </c>
      <c r="BY1716" s="416">
        <v>54</v>
      </c>
      <c r="BZ1716" s="416">
        <v>18</v>
      </c>
      <c r="CA1716" s="416">
        <v>12</v>
      </c>
      <c r="CB1716" s="416">
        <v>7</v>
      </c>
      <c r="CC1716" s="416">
        <v>1</v>
      </c>
      <c r="CD1716" s="416">
        <v>272</v>
      </c>
      <c r="CE1716" s="416">
        <v>10</v>
      </c>
      <c r="CF1716" s="416">
        <v>0</v>
      </c>
      <c r="CG1716" s="416">
        <v>0</v>
      </c>
      <c r="CH1716" s="416">
        <v>0</v>
      </c>
      <c r="CI1716" s="416">
        <v>0</v>
      </c>
      <c r="CJ1716" s="416">
        <v>0</v>
      </c>
      <c r="CK1716" s="416">
        <v>0</v>
      </c>
      <c r="CL1716" s="416">
        <v>0</v>
      </c>
      <c r="CM1716" s="416">
        <v>0</v>
      </c>
      <c r="CN1716" s="416">
        <v>0</v>
      </c>
      <c r="CO1716" s="416">
        <v>25</v>
      </c>
      <c r="CP1716" s="416">
        <v>0</v>
      </c>
      <c r="CQ1716" s="416">
        <v>0</v>
      </c>
      <c r="CR1716" s="416">
        <v>0</v>
      </c>
      <c r="CS1716" s="416">
        <v>0</v>
      </c>
      <c r="CT1716" s="416">
        <v>0</v>
      </c>
      <c r="CU1716" s="416">
        <v>0</v>
      </c>
      <c r="CV1716" s="416">
        <v>0</v>
      </c>
      <c r="CW1716" s="416">
        <v>0</v>
      </c>
      <c r="CX1716" s="416">
        <v>0</v>
      </c>
      <c r="CY1716" s="416">
        <v>50</v>
      </c>
      <c r="CZ1716" s="416">
        <v>7</v>
      </c>
      <c r="DA1716" s="416">
        <v>16</v>
      </c>
      <c r="DB1716" s="416">
        <v>16</v>
      </c>
      <c r="DC1716" s="416">
        <v>7</v>
      </c>
      <c r="DD1716" s="416">
        <v>3</v>
      </c>
      <c r="DE1716" s="416">
        <v>2</v>
      </c>
      <c r="DF1716" s="416">
        <v>1</v>
      </c>
      <c r="DG1716" s="416">
        <v>0</v>
      </c>
      <c r="DH1716" s="416">
        <v>52</v>
      </c>
      <c r="DI1716" s="416">
        <v>0</v>
      </c>
      <c r="DJ1716" s="416">
        <v>0</v>
      </c>
      <c r="DK1716" s="416">
        <v>0</v>
      </c>
      <c r="DL1716" s="416">
        <v>0</v>
      </c>
      <c r="DM1716" s="416">
        <v>0</v>
      </c>
      <c r="DN1716" s="416">
        <v>0</v>
      </c>
      <c r="DO1716" s="416">
        <v>0</v>
      </c>
      <c r="DP1716" s="416">
        <v>0</v>
      </c>
      <c r="DQ1716" s="416">
        <v>0</v>
      </c>
      <c r="DR1716" s="416">
        <v>0</v>
      </c>
      <c r="DS1716" s="416">
        <v>7</v>
      </c>
      <c r="DT1716" s="416">
        <v>16</v>
      </c>
      <c r="DU1716" s="416">
        <v>16</v>
      </c>
      <c r="DV1716" s="416">
        <v>7</v>
      </c>
      <c r="DW1716" s="416">
        <v>3</v>
      </c>
      <c r="DX1716" s="416">
        <v>2</v>
      </c>
      <c r="DY1716" s="416">
        <v>1</v>
      </c>
      <c r="DZ1716" s="416">
        <v>0</v>
      </c>
      <c r="EA1716" s="416">
        <v>52</v>
      </c>
      <c r="EB1716" s="416">
        <v>0</v>
      </c>
      <c r="EC1716" s="416">
        <v>290</v>
      </c>
      <c r="ED1716" s="416">
        <v>153</v>
      </c>
      <c r="EE1716" s="416">
        <v>186</v>
      </c>
      <c r="EF1716" s="416">
        <v>205</v>
      </c>
      <c r="EG1716" s="416">
        <v>72</v>
      </c>
      <c r="EH1716" s="416">
        <v>61</v>
      </c>
      <c r="EI1716" s="416">
        <v>48</v>
      </c>
      <c r="EJ1716" s="416">
        <v>8</v>
      </c>
      <c r="EK1716" s="416">
        <v>1023</v>
      </c>
      <c r="EL1716" s="416">
        <v>10</v>
      </c>
      <c r="EM1716" s="416">
        <v>0</v>
      </c>
      <c r="EN1716" s="416">
        <v>0</v>
      </c>
      <c r="EO1716" s="416">
        <v>0</v>
      </c>
      <c r="EP1716" s="416">
        <v>0</v>
      </c>
      <c r="EQ1716" s="416">
        <v>0</v>
      </c>
      <c r="ER1716" s="416">
        <v>0</v>
      </c>
      <c r="ES1716" s="416">
        <v>0</v>
      </c>
      <c r="ET1716" s="416">
        <v>0</v>
      </c>
      <c r="EU1716" s="416">
        <v>0</v>
      </c>
      <c r="EV1716" s="416">
        <v>50</v>
      </c>
      <c r="EW1716" s="416">
        <v>0</v>
      </c>
      <c r="EX1716" s="416">
        <v>0</v>
      </c>
      <c r="EY1716" s="416">
        <v>0</v>
      </c>
      <c r="EZ1716" s="416">
        <v>0</v>
      </c>
      <c r="FA1716" s="416">
        <v>0</v>
      </c>
      <c r="FB1716" s="416">
        <v>0</v>
      </c>
      <c r="FC1716" s="416">
        <v>0</v>
      </c>
      <c r="FD1716" s="416">
        <v>0</v>
      </c>
      <c r="FE1716" s="416">
        <v>0</v>
      </c>
      <c r="FF1716" s="416">
        <v>100</v>
      </c>
      <c r="FG1716" s="416">
        <v>0</v>
      </c>
      <c r="FH1716" s="416">
        <v>0</v>
      </c>
      <c r="FI1716" s="416">
        <v>0</v>
      </c>
      <c r="FJ1716" s="416">
        <v>0</v>
      </c>
      <c r="FK1716" s="416">
        <v>0</v>
      </c>
      <c r="FL1716" s="416">
        <v>0</v>
      </c>
      <c r="FM1716" s="416">
        <v>0</v>
      </c>
      <c r="FN1716" s="416">
        <v>0</v>
      </c>
      <c r="FO1716" s="416">
        <v>0</v>
      </c>
      <c r="FP1716" s="416">
        <v>0</v>
      </c>
      <c r="FQ1716" s="416">
        <v>0</v>
      </c>
      <c r="FR1716" s="416">
        <v>0</v>
      </c>
      <c r="FS1716" s="416">
        <v>0</v>
      </c>
      <c r="FT1716" s="416">
        <v>0</v>
      </c>
      <c r="FU1716" s="416">
        <v>0</v>
      </c>
      <c r="FV1716" s="416">
        <v>0</v>
      </c>
      <c r="FW1716" s="416">
        <v>0</v>
      </c>
      <c r="FX1716" s="416">
        <v>0</v>
      </c>
      <c r="FY1716" s="416">
        <v>0</v>
      </c>
      <c r="FZ1716" s="416">
        <v>290</v>
      </c>
      <c r="GA1716" s="416">
        <v>153</v>
      </c>
      <c r="GB1716" s="416">
        <v>186</v>
      </c>
      <c r="GC1716" s="416">
        <v>205</v>
      </c>
      <c r="GD1716" s="416">
        <v>72</v>
      </c>
      <c r="GE1716" s="416">
        <v>61</v>
      </c>
      <c r="GF1716" s="416">
        <v>48</v>
      </c>
      <c r="GG1716" s="416">
        <v>8</v>
      </c>
      <c r="GH1716" s="416">
        <v>1023</v>
      </c>
    </row>
    <row r="1717" spans="1:190" x14ac:dyDescent="0.2">
      <c r="A1717" s="150" t="s">
        <v>27</v>
      </c>
      <c r="B1717" s="151" t="s">
        <v>292</v>
      </c>
      <c r="C1717" s="152" t="s">
        <v>128</v>
      </c>
      <c r="D1717" s="404" t="s">
        <v>26</v>
      </c>
      <c r="E1717" s="416">
        <v>0</v>
      </c>
      <c r="F1717" s="416">
        <v>9</v>
      </c>
      <c r="G1717" s="416">
        <v>32</v>
      </c>
      <c r="H1717" s="416">
        <v>49</v>
      </c>
      <c r="I1717" s="416">
        <v>114</v>
      </c>
      <c r="J1717" s="416">
        <v>126</v>
      </c>
      <c r="K1717" s="416">
        <v>138</v>
      </c>
      <c r="L1717" s="416">
        <v>160</v>
      </c>
      <c r="M1717" s="416">
        <v>216</v>
      </c>
      <c r="N1717" s="416">
        <v>844</v>
      </c>
      <c r="O1717" s="416">
        <v>10</v>
      </c>
      <c r="P1717" s="416">
        <v>0</v>
      </c>
      <c r="Q1717" s="416">
        <v>0</v>
      </c>
      <c r="R1717" s="416">
        <v>0</v>
      </c>
      <c r="S1717" s="416">
        <v>0</v>
      </c>
      <c r="T1717" s="416">
        <v>0</v>
      </c>
      <c r="U1717" s="416">
        <v>0</v>
      </c>
      <c r="V1717" s="416">
        <v>0</v>
      </c>
      <c r="W1717" s="416">
        <v>0</v>
      </c>
      <c r="X1717" s="416">
        <v>0</v>
      </c>
      <c r="Y1717" s="416">
        <v>25</v>
      </c>
      <c r="Z1717" s="416">
        <v>0</v>
      </c>
      <c r="AA1717" s="416">
        <v>0</v>
      </c>
      <c r="AB1717" s="416">
        <v>0</v>
      </c>
      <c r="AC1717" s="416">
        <v>0</v>
      </c>
      <c r="AD1717" s="416">
        <v>0</v>
      </c>
      <c r="AE1717" s="416">
        <v>0</v>
      </c>
      <c r="AF1717" s="416">
        <v>0</v>
      </c>
      <c r="AG1717" s="416">
        <v>0</v>
      </c>
      <c r="AH1717" s="416">
        <v>0</v>
      </c>
      <c r="AI1717" s="416">
        <v>50</v>
      </c>
      <c r="AJ1717" s="416">
        <v>0</v>
      </c>
      <c r="AK1717" s="416">
        <v>0</v>
      </c>
      <c r="AL1717" s="416">
        <v>0</v>
      </c>
      <c r="AM1717" s="416">
        <v>0</v>
      </c>
      <c r="AN1717" s="416">
        <v>0</v>
      </c>
      <c r="AO1717" s="416">
        <v>0</v>
      </c>
      <c r="AP1717" s="416">
        <v>0</v>
      </c>
      <c r="AQ1717" s="416">
        <v>0</v>
      </c>
      <c r="AR1717" s="416">
        <v>0</v>
      </c>
      <c r="AS1717" s="416">
        <v>100</v>
      </c>
      <c r="AT1717" s="416">
        <v>0</v>
      </c>
      <c r="AU1717" s="416">
        <v>0</v>
      </c>
      <c r="AV1717" s="416">
        <v>0</v>
      </c>
      <c r="AW1717" s="416">
        <v>0</v>
      </c>
      <c r="AX1717" s="416">
        <v>0</v>
      </c>
      <c r="AY1717" s="416">
        <v>0</v>
      </c>
      <c r="AZ1717" s="416">
        <v>0</v>
      </c>
      <c r="BA1717" s="416">
        <v>0</v>
      </c>
      <c r="BB1717" s="416">
        <v>0</v>
      </c>
      <c r="BC1717" s="416">
        <v>0</v>
      </c>
      <c r="BD1717" s="416">
        <v>0</v>
      </c>
      <c r="BE1717" s="416">
        <v>0</v>
      </c>
      <c r="BF1717" s="416">
        <v>0</v>
      </c>
      <c r="BG1717" s="416">
        <v>0</v>
      </c>
      <c r="BH1717" s="416">
        <v>0</v>
      </c>
      <c r="BI1717" s="416">
        <v>0</v>
      </c>
      <c r="BJ1717" s="416">
        <v>0</v>
      </c>
      <c r="BK1717" s="416">
        <v>0</v>
      </c>
      <c r="BL1717" s="416">
        <v>0</v>
      </c>
      <c r="BM1717" s="416">
        <v>0</v>
      </c>
      <c r="BN1717" s="416">
        <v>0</v>
      </c>
      <c r="BO1717" s="416">
        <v>0</v>
      </c>
      <c r="BP1717" s="416">
        <v>0</v>
      </c>
      <c r="BQ1717" s="416">
        <v>0</v>
      </c>
      <c r="BR1717" s="416">
        <v>0</v>
      </c>
      <c r="BS1717" s="416">
        <v>0</v>
      </c>
      <c r="BT1717" s="416">
        <v>0</v>
      </c>
      <c r="BU1717" s="416">
        <v>0</v>
      </c>
      <c r="BV1717" s="416">
        <v>9</v>
      </c>
      <c r="BW1717" s="416">
        <v>32</v>
      </c>
      <c r="BX1717" s="416">
        <v>49</v>
      </c>
      <c r="BY1717" s="416">
        <v>114</v>
      </c>
      <c r="BZ1717" s="416">
        <v>126</v>
      </c>
      <c r="CA1717" s="416">
        <v>138</v>
      </c>
      <c r="CB1717" s="416">
        <v>160</v>
      </c>
      <c r="CC1717" s="416">
        <v>216</v>
      </c>
      <c r="CD1717" s="416">
        <v>844</v>
      </c>
      <c r="CE1717" s="416">
        <v>10</v>
      </c>
      <c r="CF1717" s="416">
        <v>0</v>
      </c>
      <c r="CG1717" s="416">
        <v>0</v>
      </c>
      <c r="CH1717" s="416">
        <v>0</v>
      </c>
      <c r="CI1717" s="416">
        <v>0</v>
      </c>
      <c r="CJ1717" s="416">
        <v>0</v>
      </c>
      <c r="CK1717" s="416">
        <v>0</v>
      </c>
      <c r="CL1717" s="416">
        <v>0</v>
      </c>
      <c r="CM1717" s="416">
        <v>0</v>
      </c>
      <c r="CN1717" s="416">
        <v>0</v>
      </c>
      <c r="CO1717" s="416">
        <v>25</v>
      </c>
      <c r="CP1717" s="416">
        <v>0</v>
      </c>
      <c r="CQ1717" s="416">
        <v>0</v>
      </c>
      <c r="CR1717" s="416">
        <v>0</v>
      </c>
      <c r="CS1717" s="416">
        <v>0</v>
      </c>
      <c r="CT1717" s="416">
        <v>0</v>
      </c>
      <c r="CU1717" s="416">
        <v>0</v>
      </c>
      <c r="CV1717" s="416">
        <v>0</v>
      </c>
      <c r="CW1717" s="416">
        <v>0</v>
      </c>
      <c r="CX1717" s="416">
        <v>0</v>
      </c>
      <c r="CY1717" s="416">
        <v>50</v>
      </c>
      <c r="CZ1717" s="416">
        <v>0</v>
      </c>
      <c r="DA1717" s="416">
        <v>0</v>
      </c>
      <c r="DB1717" s="416">
        <v>0</v>
      </c>
      <c r="DC1717" s="416">
        <v>0</v>
      </c>
      <c r="DD1717" s="416">
        <v>0</v>
      </c>
      <c r="DE1717" s="416">
        <v>0</v>
      </c>
      <c r="DF1717" s="416">
        <v>0</v>
      </c>
      <c r="DG1717" s="416">
        <v>0</v>
      </c>
      <c r="DH1717" s="416">
        <v>0</v>
      </c>
      <c r="DI1717" s="416">
        <v>0</v>
      </c>
      <c r="DJ1717" s="416">
        <v>0</v>
      </c>
      <c r="DK1717" s="416">
        <v>0</v>
      </c>
      <c r="DL1717" s="416">
        <v>0</v>
      </c>
      <c r="DM1717" s="416">
        <v>0</v>
      </c>
      <c r="DN1717" s="416">
        <v>0</v>
      </c>
      <c r="DO1717" s="416">
        <v>0</v>
      </c>
      <c r="DP1717" s="416">
        <v>0</v>
      </c>
      <c r="DQ1717" s="416">
        <v>0</v>
      </c>
      <c r="DR1717" s="416">
        <v>0</v>
      </c>
      <c r="DS1717" s="416">
        <v>0</v>
      </c>
      <c r="DT1717" s="416">
        <v>0</v>
      </c>
      <c r="DU1717" s="416">
        <v>0</v>
      </c>
      <c r="DV1717" s="416">
        <v>0</v>
      </c>
      <c r="DW1717" s="416">
        <v>0</v>
      </c>
      <c r="DX1717" s="416">
        <v>0</v>
      </c>
      <c r="DY1717" s="416">
        <v>0</v>
      </c>
      <c r="DZ1717" s="416">
        <v>0</v>
      </c>
      <c r="EA1717" s="416">
        <v>0</v>
      </c>
      <c r="EB1717" s="416">
        <v>0</v>
      </c>
      <c r="EC1717" s="416">
        <v>39</v>
      </c>
      <c r="ED1717" s="416">
        <v>56</v>
      </c>
      <c r="EE1717" s="416">
        <v>237</v>
      </c>
      <c r="EF1717" s="416">
        <v>475</v>
      </c>
      <c r="EG1717" s="416">
        <v>676</v>
      </c>
      <c r="EH1717" s="416">
        <v>781</v>
      </c>
      <c r="EI1717" s="416">
        <v>1607</v>
      </c>
      <c r="EJ1717" s="416">
        <v>1447</v>
      </c>
      <c r="EK1717" s="416">
        <v>5318</v>
      </c>
      <c r="EL1717" s="416">
        <v>10</v>
      </c>
      <c r="EM1717" s="416">
        <v>0</v>
      </c>
      <c r="EN1717" s="416">
        <v>0</v>
      </c>
      <c r="EO1717" s="416">
        <v>0</v>
      </c>
      <c r="EP1717" s="416">
        <v>0</v>
      </c>
      <c r="EQ1717" s="416">
        <v>0</v>
      </c>
      <c r="ER1717" s="416">
        <v>0</v>
      </c>
      <c r="ES1717" s="416">
        <v>0</v>
      </c>
      <c r="ET1717" s="416">
        <v>0</v>
      </c>
      <c r="EU1717" s="416">
        <v>0</v>
      </c>
      <c r="EV1717" s="416">
        <v>50</v>
      </c>
      <c r="EW1717" s="416">
        <v>0</v>
      </c>
      <c r="EX1717" s="416">
        <v>0</v>
      </c>
      <c r="EY1717" s="416">
        <v>2</v>
      </c>
      <c r="EZ1717" s="416">
        <v>2</v>
      </c>
      <c r="FA1717" s="416">
        <v>6</v>
      </c>
      <c r="FB1717" s="416">
        <v>3</v>
      </c>
      <c r="FC1717" s="416">
        <v>5</v>
      </c>
      <c r="FD1717" s="416">
        <v>5</v>
      </c>
      <c r="FE1717" s="416">
        <v>23</v>
      </c>
      <c r="FF1717" s="416">
        <v>100</v>
      </c>
      <c r="FG1717" s="416">
        <v>0</v>
      </c>
      <c r="FH1717" s="416">
        <v>0</v>
      </c>
      <c r="FI1717" s="416">
        <v>0</v>
      </c>
      <c r="FJ1717" s="416">
        <v>0</v>
      </c>
      <c r="FK1717" s="416">
        <v>0</v>
      </c>
      <c r="FL1717" s="416">
        <v>0</v>
      </c>
      <c r="FM1717" s="416">
        <v>0</v>
      </c>
      <c r="FN1717" s="416">
        <v>0</v>
      </c>
      <c r="FO1717" s="416">
        <v>0</v>
      </c>
      <c r="FP1717" s="416">
        <v>0</v>
      </c>
      <c r="FQ1717" s="416">
        <v>0</v>
      </c>
      <c r="FR1717" s="416">
        <v>0</v>
      </c>
      <c r="FS1717" s="416">
        <v>0</v>
      </c>
      <c r="FT1717" s="416">
        <v>0</v>
      </c>
      <c r="FU1717" s="416">
        <v>0</v>
      </c>
      <c r="FV1717" s="416">
        <v>0</v>
      </c>
      <c r="FW1717" s="416">
        <v>0</v>
      </c>
      <c r="FX1717" s="416">
        <v>0</v>
      </c>
      <c r="FY1717" s="416">
        <v>0</v>
      </c>
      <c r="FZ1717" s="416">
        <v>39</v>
      </c>
      <c r="GA1717" s="416">
        <v>56</v>
      </c>
      <c r="GB1717" s="416">
        <v>239</v>
      </c>
      <c r="GC1717" s="416">
        <v>477</v>
      </c>
      <c r="GD1717" s="416">
        <v>682</v>
      </c>
      <c r="GE1717" s="416">
        <v>784</v>
      </c>
      <c r="GF1717" s="416">
        <v>1612</v>
      </c>
      <c r="GG1717" s="416">
        <v>1452</v>
      </c>
      <c r="GH1717" s="416">
        <v>5341</v>
      </c>
    </row>
    <row r="1718" spans="1:190" x14ac:dyDescent="0.2">
      <c r="A1718" s="150" t="s">
        <v>28</v>
      </c>
      <c r="B1718" s="151" t="s">
        <v>276</v>
      </c>
      <c r="C1718" s="152" t="s">
        <v>285</v>
      </c>
      <c r="D1718" s="404" t="s">
        <v>342</v>
      </c>
      <c r="E1718" s="416">
        <v>0</v>
      </c>
      <c r="F1718" s="416">
        <v>86</v>
      </c>
      <c r="G1718" s="416">
        <v>78</v>
      </c>
      <c r="H1718" s="416">
        <v>39</v>
      </c>
      <c r="I1718" s="416">
        <v>37</v>
      </c>
      <c r="J1718" s="416">
        <v>16</v>
      </c>
      <c r="K1718" s="416">
        <v>2</v>
      </c>
      <c r="L1718" s="416">
        <v>4</v>
      </c>
      <c r="M1718" s="416">
        <v>0</v>
      </c>
      <c r="N1718" s="416">
        <v>262</v>
      </c>
      <c r="O1718" s="416">
        <v>10</v>
      </c>
      <c r="P1718" s="416">
        <v>0</v>
      </c>
      <c r="Q1718" s="416">
        <v>0</v>
      </c>
      <c r="R1718" s="416">
        <v>0</v>
      </c>
      <c r="S1718" s="416">
        <v>0</v>
      </c>
      <c r="T1718" s="416">
        <v>0</v>
      </c>
      <c r="U1718" s="416">
        <v>0</v>
      </c>
      <c r="V1718" s="416">
        <v>0</v>
      </c>
      <c r="W1718" s="416">
        <v>0</v>
      </c>
      <c r="X1718" s="416">
        <v>0</v>
      </c>
      <c r="Y1718" s="416">
        <v>25</v>
      </c>
      <c r="Z1718" s="416">
        <v>0</v>
      </c>
      <c r="AA1718" s="416">
        <v>0</v>
      </c>
      <c r="AB1718" s="416">
        <v>0</v>
      </c>
      <c r="AC1718" s="416">
        <v>0</v>
      </c>
      <c r="AD1718" s="416">
        <v>0</v>
      </c>
      <c r="AE1718" s="416">
        <v>0</v>
      </c>
      <c r="AF1718" s="416">
        <v>0</v>
      </c>
      <c r="AG1718" s="416">
        <v>0</v>
      </c>
      <c r="AH1718" s="416">
        <v>0</v>
      </c>
      <c r="AI1718" s="416">
        <v>50</v>
      </c>
      <c r="AJ1718" s="416">
        <v>1</v>
      </c>
      <c r="AK1718" s="416">
        <v>4</v>
      </c>
      <c r="AL1718" s="416">
        <v>1</v>
      </c>
      <c r="AM1718" s="416">
        <v>5</v>
      </c>
      <c r="AN1718" s="416">
        <v>0</v>
      </c>
      <c r="AO1718" s="416">
        <v>0</v>
      </c>
      <c r="AP1718" s="416">
        <v>2</v>
      </c>
      <c r="AQ1718" s="416">
        <v>0</v>
      </c>
      <c r="AR1718" s="416">
        <v>13</v>
      </c>
      <c r="AS1718" s="416">
        <v>100</v>
      </c>
      <c r="AT1718" s="416">
        <v>56</v>
      </c>
      <c r="AU1718" s="416">
        <v>45</v>
      </c>
      <c r="AV1718" s="416">
        <v>24</v>
      </c>
      <c r="AW1718" s="416">
        <v>19</v>
      </c>
      <c r="AX1718" s="416">
        <v>9</v>
      </c>
      <c r="AY1718" s="416">
        <v>2</v>
      </c>
      <c r="AZ1718" s="416">
        <v>2</v>
      </c>
      <c r="BA1718" s="416">
        <v>0</v>
      </c>
      <c r="BB1718" s="416">
        <v>157</v>
      </c>
      <c r="BC1718" s="416">
        <v>0</v>
      </c>
      <c r="BD1718" s="416">
        <v>0</v>
      </c>
      <c r="BE1718" s="416">
        <v>0</v>
      </c>
      <c r="BF1718" s="416">
        <v>0</v>
      </c>
      <c r="BG1718" s="416">
        <v>0</v>
      </c>
      <c r="BH1718" s="416">
        <v>0</v>
      </c>
      <c r="BI1718" s="416">
        <v>0</v>
      </c>
      <c r="BJ1718" s="416">
        <v>0</v>
      </c>
      <c r="BK1718" s="416">
        <v>0</v>
      </c>
      <c r="BL1718" s="416">
        <v>0</v>
      </c>
      <c r="BM1718" s="416">
        <v>57</v>
      </c>
      <c r="BN1718" s="416">
        <v>49</v>
      </c>
      <c r="BO1718" s="416">
        <v>25</v>
      </c>
      <c r="BP1718" s="416">
        <v>24</v>
      </c>
      <c r="BQ1718" s="416">
        <v>9</v>
      </c>
      <c r="BR1718" s="416">
        <v>2</v>
      </c>
      <c r="BS1718" s="416">
        <v>4</v>
      </c>
      <c r="BT1718" s="416">
        <v>0</v>
      </c>
      <c r="BU1718" s="416">
        <v>170</v>
      </c>
      <c r="BV1718" s="416">
        <v>143</v>
      </c>
      <c r="BW1718" s="416">
        <v>127</v>
      </c>
      <c r="BX1718" s="416">
        <v>64</v>
      </c>
      <c r="BY1718" s="416">
        <v>61</v>
      </c>
      <c r="BZ1718" s="416">
        <v>25</v>
      </c>
      <c r="CA1718" s="416">
        <v>4</v>
      </c>
      <c r="CB1718" s="416">
        <v>8</v>
      </c>
      <c r="CC1718" s="416">
        <v>0</v>
      </c>
      <c r="CD1718" s="416">
        <v>432</v>
      </c>
      <c r="CE1718" s="416">
        <v>10</v>
      </c>
      <c r="CF1718" s="416">
        <v>0</v>
      </c>
      <c r="CG1718" s="416">
        <v>0</v>
      </c>
      <c r="CH1718" s="416">
        <v>0</v>
      </c>
      <c r="CI1718" s="416">
        <v>0</v>
      </c>
      <c r="CJ1718" s="416">
        <v>0</v>
      </c>
      <c r="CK1718" s="416">
        <v>0</v>
      </c>
      <c r="CL1718" s="416">
        <v>0</v>
      </c>
      <c r="CM1718" s="416">
        <v>0</v>
      </c>
      <c r="CN1718" s="416">
        <v>0</v>
      </c>
      <c r="CO1718" s="416">
        <v>25</v>
      </c>
      <c r="CP1718" s="416">
        <v>0</v>
      </c>
      <c r="CQ1718" s="416">
        <v>0</v>
      </c>
      <c r="CR1718" s="416">
        <v>0</v>
      </c>
      <c r="CS1718" s="416">
        <v>0</v>
      </c>
      <c r="CT1718" s="416">
        <v>0</v>
      </c>
      <c r="CU1718" s="416">
        <v>0</v>
      </c>
      <c r="CV1718" s="416">
        <v>0</v>
      </c>
      <c r="CW1718" s="416">
        <v>0</v>
      </c>
      <c r="CX1718" s="416">
        <v>0</v>
      </c>
      <c r="CY1718" s="416">
        <v>50</v>
      </c>
      <c r="CZ1718" s="416">
        <v>23</v>
      </c>
      <c r="DA1718" s="416">
        <v>26</v>
      </c>
      <c r="DB1718" s="416">
        <v>6</v>
      </c>
      <c r="DC1718" s="416">
        <v>7</v>
      </c>
      <c r="DD1718" s="416">
        <v>4</v>
      </c>
      <c r="DE1718" s="416">
        <v>0</v>
      </c>
      <c r="DF1718" s="416">
        <v>5</v>
      </c>
      <c r="DG1718" s="416">
        <v>0</v>
      </c>
      <c r="DH1718" s="416">
        <v>71</v>
      </c>
      <c r="DI1718" s="416">
        <v>0</v>
      </c>
      <c r="DJ1718" s="416">
        <v>0</v>
      </c>
      <c r="DK1718" s="416">
        <v>0</v>
      </c>
      <c r="DL1718" s="416">
        <v>0</v>
      </c>
      <c r="DM1718" s="416">
        <v>0</v>
      </c>
      <c r="DN1718" s="416">
        <v>0</v>
      </c>
      <c r="DO1718" s="416">
        <v>0</v>
      </c>
      <c r="DP1718" s="416">
        <v>0</v>
      </c>
      <c r="DQ1718" s="416">
        <v>0</v>
      </c>
      <c r="DR1718" s="416">
        <v>0</v>
      </c>
      <c r="DS1718" s="416">
        <v>23</v>
      </c>
      <c r="DT1718" s="416">
        <v>26</v>
      </c>
      <c r="DU1718" s="416">
        <v>6</v>
      </c>
      <c r="DV1718" s="416">
        <v>7</v>
      </c>
      <c r="DW1718" s="416">
        <v>4</v>
      </c>
      <c r="DX1718" s="416">
        <v>0</v>
      </c>
      <c r="DY1718" s="416">
        <v>5</v>
      </c>
      <c r="DZ1718" s="416">
        <v>0</v>
      </c>
      <c r="EA1718" s="416">
        <v>71</v>
      </c>
      <c r="EB1718" s="416">
        <v>0</v>
      </c>
      <c r="EC1718" s="416">
        <v>169</v>
      </c>
      <c r="ED1718" s="416">
        <v>248</v>
      </c>
      <c r="EE1718" s="416">
        <v>188</v>
      </c>
      <c r="EF1718" s="416">
        <v>223</v>
      </c>
      <c r="EG1718" s="416">
        <v>100</v>
      </c>
      <c r="EH1718" s="416">
        <v>34</v>
      </c>
      <c r="EI1718" s="416">
        <v>8</v>
      </c>
      <c r="EJ1718" s="416">
        <v>2</v>
      </c>
      <c r="EK1718" s="416">
        <v>972</v>
      </c>
      <c r="EL1718" s="416">
        <v>10</v>
      </c>
      <c r="EM1718" s="416">
        <v>0</v>
      </c>
      <c r="EN1718" s="416">
        <v>0</v>
      </c>
      <c r="EO1718" s="416">
        <v>0</v>
      </c>
      <c r="EP1718" s="416">
        <v>0</v>
      </c>
      <c r="EQ1718" s="416">
        <v>0</v>
      </c>
      <c r="ER1718" s="416">
        <v>0</v>
      </c>
      <c r="ES1718" s="416">
        <v>0</v>
      </c>
      <c r="ET1718" s="416">
        <v>0</v>
      </c>
      <c r="EU1718" s="416">
        <v>0</v>
      </c>
      <c r="EV1718" s="416">
        <v>50</v>
      </c>
      <c r="EW1718" s="416">
        <v>3</v>
      </c>
      <c r="EX1718" s="416">
        <v>4</v>
      </c>
      <c r="EY1718" s="416">
        <v>3</v>
      </c>
      <c r="EZ1718" s="416">
        <v>1</v>
      </c>
      <c r="FA1718" s="416">
        <v>0</v>
      </c>
      <c r="FB1718" s="416">
        <v>1</v>
      </c>
      <c r="FC1718" s="416">
        <v>0</v>
      </c>
      <c r="FD1718" s="416">
        <v>0</v>
      </c>
      <c r="FE1718" s="416">
        <v>12</v>
      </c>
      <c r="FF1718" s="416">
        <v>100</v>
      </c>
      <c r="FG1718" s="416">
        <v>0</v>
      </c>
      <c r="FH1718" s="416">
        <v>0</v>
      </c>
      <c r="FI1718" s="416">
        <v>0</v>
      </c>
      <c r="FJ1718" s="416">
        <v>0</v>
      </c>
      <c r="FK1718" s="416">
        <v>0</v>
      </c>
      <c r="FL1718" s="416">
        <v>0</v>
      </c>
      <c r="FM1718" s="416">
        <v>0</v>
      </c>
      <c r="FN1718" s="416">
        <v>0</v>
      </c>
      <c r="FO1718" s="416">
        <v>0</v>
      </c>
      <c r="FP1718" s="416">
        <v>0</v>
      </c>
      <c r="FQ1718" s="416">
        <v>0</v>
      </c>
      <c r="FR1718" s="416">
        <v>0</v>
      </c>
      <c r="FS1718" s="416">
        <v>0</v>
      </c>
      <c r="FT1718" s="416">
        <v>0</v>
      </c>
      <c r="FU1718" s="416">
        <v>0</v>
      </c>
      <c r="FV1718" s="416">
        <v>0</v>
      </c>
      <c r="FW1718" s="416">
        <v>0</v>
      </c>
      <c r="FX1718" s="416">
        <v>0</v>
      </c>
      <c r="FY1718" s="416">
        <v>0</v>
      </c>
      <c r="FZ1718" s="416">
        <v>172</v>
      </c>
      <c r="GA1718" s="416">
        <v>252</v>
      </c>
      <c r="GB1718" s="416">
        <v>191</v>
      </c>
      <c r="GC1718" s="416">
        <v>224</v>
      </c>
      <c r="GD1718" s="416">
        <v>100</v>
      </c>
      <c r="GE1718" s="416">
        <v>35</v>
      </c>
      <c r="GF1718" s="416">
        <v>8</v>
      </c>
      <c r="GG1718" s="416">
        <v>2</v>
      </c>
      <c r="GH1718" s="416">
        <v>984</v>
      </c>
    </row>
    <row r="1719" spans="1:190" x14ac:dyDescent="0.2">
      <c r="A1719" s="155" t="s">
        <v>30</v>
      </c>
      <c r="B1719" s="156" t="s">
        <v>282</v>
      </c>
      <c r="C1719" s="157" t="s">
        <v>278</v>
      </c>
      <c r="D1719" s="405" t="s">
        <v>29</v>
      </c>
      <c r="E1719" s="416">
        <v>0</v>
      </c>
      <c r="F1719" s="416">
        <v>702</v>
      </c>
      <c r="G1719" s="416">
        <v>221</v>
      </c>
      <c r="H1719" s="416">
        <v>103</v>
      </c>
      <c r="I1719" s="416">
        <v>46</v>
      </c>
      <c r="J1719" s="416">
        <v>23</v>
      </c>
      <c r="K1719" s="416">
        <v>7</v>
      </c>
      <c r="L1719" s="416">
        <v>6</v>
      </c>
      <c r="M1719" s="416">
        <v>1</v>
      </c>
      <c r="N1719" s="416">
        <v>1109</v>
      </c>
      <c r="O1719" s="416">
        <v>10</v>
      </c>
      <c r="P1719" s="416">
        <v>0</v>
      </c>
      <c r="Q1719" s="416">
        <v>0</v>
      </c>
      <c r="R1719" s="416">
        <v>0</v>
      </c>
      <c r="S1719" s="416">
        <v>0</v>
      </c>
      <c r="T1719" s="416">
        <v>0</v>
      </c>
      <c r="U1719" s="416">
        <v>0</v>
      </c>
      <c r="V1719" s="416">
        <v>0</v>
      </c>
      <c r="W1719" s="416">
        <v>0</v>
      </c>
      <c r="X1719" s="416">
        <v>0</v>
      </c>
      <c r="Y1719" s="416">
        <v>25</v>
      </c>
      <c r="Z1719" s="416">
        <v>736</v>
      </c>
      <c r="AA1719" s="416">
        <v>232</v>
      </c>
      <c r="AB1719" s="416">
        <v>126</v>
      </c>
      <c r="AC1719" s="416">
        <v>39</v>
      </c>
      <c r="AD1719" s="416">
        <v>16</v>
      </c>
      <c r="AE1719" s="416">
        <v>7</v>
      </c>
      <c r="AF1719" s="416">
        <v>1</v>
      </c>
      <c r="AG1719" s="416">
        <v>0</v>
      </c>
      <c r="AH1719" s="416">
        <v>1157</v>
      </c>
      <c r="AI1719" s="416">
        <v>50</v>
      </c>
      <c r="AJ1719" s="416">
        <v>0</v>
      </c>
      <c r="AK1719" s="416">
        <v>0</v>
      </c>
      <c r="AL1719" s="416">
        <v>0</v>
      </c>
      <c r="AM1719" s="416">
        <v>0</v>
      </c>
      <c r="AN1719" s="416">
        <v>0</v>
      </c>
      <c r="AO1719" s="416">
        <v>0</v>
      </c>
      <c r="AP1719" s="416">
        <v>0</v>
      </c>
      <c r="AQ1719" s="416">
        <v>0</v>
      </c>
      <c r="AR1719" s="416">
        <v>0</v>
      </c>
      <c r="AS1719" s="416">
        <v>100</v>
      </c>
      <c r="AT1719" s="416">
        <v>175</v>
      </c>
      <c r="AU1719" s="416">
        <v>36</v>
      </c>
      <c r="AV1719" s="416">
        <v>12</v>
      </c>
      <c r="AW1719" s="416">
        <v>7</v>
      </c>
      <c r="AX1719" s="416">
        <v>1</v>
      </c>
      <c r="AY1719" s="416">
        <v>2</v>
      </c>
      <c r="AZ1719" s="416">
        <v>0</v>
      </c>
      <c r="BA1719" s="416">
        <v>0</v>
      </c>
      <c r="BB1719" s="416">
        <v>233</v>
      </c>
      <c r="BC1719" s="416">
        <v>75</v>
      </c>
      <c r="BD1719" s="416">
        <v>74</v>
      </c>
      <c r="BE1719" s="416">
        <v>26</v>
      </c>
      <c r="BF1719" s="416">
        <v>12</v>
      </c>
      <c r="BG1719" s="416">
        <v>9</v>
      </c>
      <c r="BH1719" s="416">
        <v>2</v>
      </c>
      <c r="BI1719" s="416">
        <v>1</v>
      </c>
      <c r="BJ1719" s="416">
        <v>2</v>
      </c>
      <c r="BK1719" s="416">
        <v>0</v>
      </c>
      <c r="BL1719" s="416">
        <v>126</v>
      </c>
      <c r="BM1719" s="416">
        <v>985</v>
      </c>
      <c r="BN1719" s="416">
        <v>294</v>
      </c>
      <c r="BO1719" s="416">
        <v>150</v>
      </c>
      <c r="BP1719" s="416">
        <v>55</v>
      </c>
      <c r="BQ1719" s="416">
        <v>19</v>
      </c>
      <c r="BR1719" s="416">
        <v>10</v>
      </c>
      <c r="BS1719" s="416">
        <v>3</v>
      </c>
      <c r="BT1719" s="416">
        <v>0</v>
      </c>
      <c r="BU1719" s="416">
        <v>1516</v>
      </c>
      <c r="BV1719" s="416">
        <v>1687</v>
      </c>
      <c r="BW1719" s="416">
        <v>515</v>
      </c>
      <c r="BX1719" s="416">
        <v>253</v>
      </c>
      <c r="BY1719" s="416">
        <v>101</v>
      </c>
      <c r="BZ1719" s="416">
        <v>42</v>
      </c>
      <c r="CA1719" s="416">
        <v>17</v>
      </c>
      <c r="CB1719" s="416">
        <v>9</v>
      </c>
      <c r="CC1719" s="416">
        <v>1</v>
      </c>
      <c r="CD1719" s="416">
        <v>2625</v>
      </c>
      <c r="CE1719" s="416">
        <v>10</v>
      </c>
      <c r="CF1719" s="416">
        <v>0</v>
      </c>
      <c r="CG1719" s="416">
        <v>0</v>
      </c>
      <c r="CH1719" s="416">
        <v>0</v>
      </c>
      <c r="CI1719" s="416">
        <v>0</v>
      </c>
      <c r="CJ1719" s="416">
        <v>0</v>
      </c>
      <c r="CK1719" s="416">
        <v>0</v>
      </c>
      <c r="CL1719" s="416">
        <v>0</v>
      </c>
      <c r="CM1719" s="416">
        <v>0</v>
      </c>
      <c r="CN1719" s="416">
        <v>0</v>
      </c>
      <c r="CO1719" s="416">
        <v>25</v>
      </c>
      <c r="CP1719" s="416">
        <v>0</v>
      </c>
      <c r="CQ1719" s="416">
        <v>0</v>
      </c>
      <c r="CR1719" s="416">
        <v>0</v>
      </c>
      <c r="CS1719" s="416">
        <v>0</v>
      </c>
      <c r="CT1719" s="416">
        <v>0</v>
      </c>
      <c r="CU1719" s="416">
        <v>0</v>
      </c>
      <c r="CV1719" s="416">
        <v>0</v>
      </c>
      <c r="CW1719" s="416">
        <v>0</v>
      </c>
      <c r="CX1719" s="416">
        <v>0</v>
      </c>
      <c r="CY1719" s="416">
        <v>50</v>
      </c>
      <c r="CZ1719" s="416">
        <v>493</v>
      </c>
      <c r="DA1719" s="416">
        <v>84</v>
      </c>
      <c r="DB1719" s="416">
        <v>47</v>
      </c>
      <c r="DC1719" s="416">
        <v>19</v>
      </c>
      <c r="DD1719" s="416">
        <v>7</v>
      </c>
      <c r="DE1719" s="416">
        <v>8</v>
      </c>
      <c r="DF1719" s="416">
        <v>3</v>
      </c>
      <c r="DG1719" s="416">
        <v>0</v>
      </c>
      <c r="DH1719" s="416">
        <v>661</v>
      </c>
      <c r="DI1719" s="416">
        <v>0</v>
      </c>
      <c r="DJ1719" s="416">
        <v>0</v>
      </c>
      <c r="DK1719" s="416">
        <v>0</v>
      </c>
      <c r="DL1719" s="416">
        <v>0</v>
      </c>
      <c r="DM1719" s="416">
        <v>0</v>
      </c>
      <c r="DN1719" s="416">
        <v>0</v>
      </c>
      <c r="DO1719" s="416">
        <v>0</v>
      </c>
      <c r="DP1719" s="416">
        <v>0</v>
      </c>
      <c r="DQ1719" s="416">
        <v>0</v>
      </c>
      <c r="DR1719" s="416">
        <v>0</v>
      </c>
      <c r="DS1719" s="416">
        <v>493</v>
      </c>
      <c r="DT1719" s="416">
        <v>84</v>
      </c>
      <c r="DU1719" s="416">
        <v>47</v>
      </c>
      <c r="DV1719" s="416">
        <v>19</v>
      </c>
      <c r="DW1719" s="416">
        <v>7</v>
      </c>
      <c r="DX1719" s="416">
        <v>8</v>
      </c>
      <c r="DY1719" s="416">
        <v>3</v>
      </c>
      <c r="DZ1719" s="416">
        <v>0</v>
      </c>
      <c r="EA1719" s="416">
        <v>661</v>
      </c>
      <c r="EB1719" s="416">
        <v>0</v>
      </c>
      <c r="EC1719" s="416">
        <v>141</v>
      </c>
      <c r="ED1719" s="416">
        <v>96</v>
      </c>
      <c r="EE1719" s="416">
        <v>61</v>
      </c>
      <c r="EF1719" s="416">
        <v>14</v>
      </c>
      <c r="EG1719" s="416">
        <v>12</v>
      </c>
      <c r="EH1719" s="416">
        <v>3</v>
      </c>
      <c r="EI1719" s="416">
        <v>3</v>
      </c>
      <c r="EJ1719" s="416">
        <v>1</v>
      </c>
      <c r="EK1719" s="416">
        <v>331</v>
      </c>
      <c r="EL1719" s="416">
        <v>10</v>
      </c>
      <c r="EM1719" s="416">
        <v>0</v>
      </c>
      <c r="EN1719" s="416">
        <v>0</v>
      </c>
      <c r="EO1719" s="416">
        <v>0</v>
      </c>
      <c r="EP1719" s="416">
        <v>0</v>
      </c>
      <c r="EQ1719" s="416">
        <v>0</v>
      </c>
      <c r="ER1719" s="416">
        <v>0</v>
      </c>
      <c r="ES1719" s="416">
        <v>0</v>
      </c>
      <c r="ET1719" s="416">
        <v>0</v>
      </c>
      <c r="EU1719" s="416">
        <v>0</v>
      </c>
      <c r="EV1719" s="416">
        <v>50</v>
      </c>
      <c r="EW1719" s="416">
        <v>0</v>
      </c>
      <c r="EX1719" s="416">
        <v>0</v>
      </c>
      <c r="EY1719" s="416">
        <v>0</v>
      </c>
      <c r="EZ1719" s="416">
        <v>0</v>
      </c>
      <c r="FA1719" s="416">
        <v>0</v>
      </c>
      <c r="FB1719" s="416">
        <v>0</v>
      </c>
      <c r="FC1719" s="416">
        <v>0</v>
      </c>
      <c r="FD1719" s="416">
        <v>0</v>
      </c>
      <c r="FE1719" s="416">
        <v>0</v>
      </c>
      <c r="FF1719" s="416">
        <v>100</v>
      </c>
      <c r="FG1719" s="416">
        <v>0</v>
      </c>
      <c r="FH1719" s="416">
        <v>0</v>
      </c>
      <c r="FI1719" s="416">
        <v>0</v>
      </c>
      <c r="FJ1719" s="416">
        <v>0</v>
      </c>
      <c r="FK1719" s="416">
        <v>0</v>
      </c>
      <c r="FL1719" s="416">
        <v>0</v>
      </c>
      <c r="FM1719" s="416">
        <v>0</v>
      </c>
      <c r="FN1719" s="416">
        <v>0</v>
      </c>
      <c r="FO1719" s="416">
        <v>0</v>
      </c>
      <c r="FP1719" s="416">
        <v>0</v>
      </c>
      <c r="FQ1719" s="416">
        <v>0</v>
      </c>
      <c r="FR1719" s="416">
        <v>0</v>
      </c>
      <c r="FS1719" s="416">
        <v>0</v>
      </c>
      <c r="FT1719" s="416">
        <v>0</v>
      </c>
      <c r="FU1719" s="416">
        <v>0</v>
      </c>
      <c r="FV1719" s="416">
        <v>0</v>
      </c>
      <c r="FW1719" s="416">
        <v>0</v>
      </c>
      <c r="FX1719" s="416">
        <v>0</v>
      </c>
      <c r="FY1719" s="416">
        <v>0</v>
      </c>
      <c r="FZ1719" s="416">
        <v>141</v>
      </c>
      <c r="GA1719" s="416">
        <v>96</v>
      </c>
      <c r="GB1719" s="416">
        <v>61</v>
      </c>
      <c r="GC1719" s="416">
        <v>14</v>
      </c>
      <c r="GD1719" s="416">
        <v>12</v>
      </c>
      <c r="GE1719" s="416">
        <v>3</v>
      </c>
      <c r="GF1719" s="416">
        <v>3</v>
      </c>
      <c r="GG1719" s="416">
        <v>1</v>
      </c>
      <c r="GH1719" s="416">
        <v>331</v>
      </c>
    </row>
    <row r="1720" spans="1:190" x14ac:dyDescent="0.2">
      <c r="A1720" s="150" t="s">
        <v>112</v>
      </c>
      <c r="B1720" s="151" t="s">
        <v>284</v>
      </c>
      <c r="C1720" s="152" t="s">
        <v>285</v>
      </c>
      <c r="D1720" s="404" t="s">
        <v>111</v>
      </c>
      <c r="E1720" s="416">
        <v>0</v>
      </c>
      <c r="F1720" s="416">
        <v>342</v>
      </c>
      <c r="G1720" s="416">
        <v>298</v>
      </c>
      <c r="H1720" s="416">
        <v>334</v>
      </c>
      <c r="I1720" s="416">
        <v>247</v>
      </c>
      <c r="J1720" s="416">
        <v>170</v>
      </c>
      <c r="K1720" s="416">
        <v>105</v>
      </c>
      <c r="L1720" s="416">
        <v>81</v>
      </c>
      <c r="M1720" s="416">
        <v>15</v>
      </c>
      <c r="N1720" s="416">
        <v>1592</v>
      </c>
      <c r="O1720" s="416">
        <v>10</v>
      </c>
      <c r="P1720" s="416">
        <v>0</v>
      </c>
      <c r="Q1720" s="416">
        <v>0</v>
      </c>
      <c r="R1720" s="416">
        <v>0</v>
      </c>
      <c r="S1720" s="416">
        <v>0</v>
      </c>
      <c r="T1720" s="416">
        <v>0</v>
      </c>
      <c r="U1720" s="416">
        <v>0</v>
      </c>
      <c r="V1720" s="416">
        <v>0</v>
      </c>
      <c r="W1720" s="416">
        <v>0</v>
      </c>
      <c r="X1720" s="416">
        <v>0</v>
      </c>
      <c r="Y1720" s="416">
        <v>25</v>
      </c>
      <c r="Z1720" s="416">
        <v>0</v>
      </c>
      <c r="AA1720" s="416">
        <v>0</v>
      </c>
      <c r="AB1720" s="416">
        <v>0</v>
      </c>
      <c r="AC1720" s="416">
        <v>0</v>
      </c>
      <c r="AD1720" s="416">
        <v>0</v>
      </c>
      <c r="AE1720" s="416">
        <v>0</v>
      </c>
      <c r="AF1720" s="416">
        <v>0</v>
      </c>
      <c r="AG1720" s="416">
        <v>0</v>
      </c>
      <c r="AH1720" s="416">
        <v>0</v>
      </c>
      <c r="AI1720" s="416">
        <v>50</v>
      </c>
      <c r="AJ1720" s="416">
        <v>176</v>
      </c>
      <c r="AK1720" s="416">
        <v>179</v>
      </c>
      <c r="AL1720" s="416">
        <v>161</v>
      </c>
      <c r="AM1720" s="416">
        <v>124</v>
      </c>
      <c r="AN1720" s="416">
        <v>85</v>
      </c>
      <c r="AO1720" s="416">
        <v>60</v>
      </c>
      <c r="AP1720" s="416">
        <v>38</v>
      </c>
      <c r="AQ1720" s="416">
        <v>5</v>
      </c>
      <c r="AR1720" s="416">
        <v>828</v>
      </c>
      <c r="AS1720" s="416">
        <v>100</v>
      </c>
      <c r="AT1720" s="416">
        <v>317</v>
      </c>
      <c r="AU1720" s="416">
        <v>438</v>
      </c>
      <c r="AV1720" s="416">
        <v>388</v>
      </c>
      <c r="AW1720" s="416">
        <v>199</v>
      </c>
      <c r="AX1720" s="416">
        <v>142</v>
      </c>
      <c r="AY1720" s="416">
        <v>63</v>
      </c>
      <c r="AZ1720" s="416">
        <v>32</v>
      </c>
      <c r="BA1720" s="416">
        <v>5</v>
      </c>
      <c r="BB1720" s="416">
        <v>1584</v>
      </c>
      <c r="BC1720" s="416">
        <v>0</v>
      </c>
      <c r="BD1720" s="416">
        <v>0</v>
      </c>
      <c r="BE1720" s="416">
        <v>0</v>
      </c>
      <c r="BF1720" s="416">
        <v>0</v>
      </c>
      <c r="BG1720" s="416">
        <v>0</v>
      </c>
      <c r="BH1720" s="416">
        <v>0</v>
      </c>
      <c r="BI1720" s="416">
        <v>0</v>
      </c>
      <c r="BJ1720" s="416">
        <v>0</v>
      </c>
      <c r="BK1720" s="416">
        <v>0</v>
      </c>
      <c r="BL1720" s="416">
        <v>0</v>
      </c>
      <c r="BM1720" s="416">
        <v>493</v>
      </c>
      <c r="BN1720" s="416">
        <v>617</v>
      </c>
      <c r="BO1720" s="416">
        <v>549</v>
      </c>
      <c r="BP1720" s="416">
        <v>323</v>
      </c>
      <c r="BQ1720" s="416">
        <v>227</v>
      </c>
      <c r="BR1720" s="416">
        <v>123</v>
      </c>
      <c r="BS1720" s="416">
        <v>70</v>
      </c>
      <c r="BT1720" s="416">
        <v>10</v>
      </c>
      <c r="BU1720" s="416">
        <v>2412</v>
      </c>
      <c r="BV1720" s="416">
        <v>835</v>
      </c>
      <c r="BW1720" s="416">
        <v>915</v>
      </c>
      <c r="BX1720" s="416">
        <v>883</v>
      </c>
      <c r="BY1720" s="416">
        <v>570</v>
      </c>
      <c r="BZ1720" s="416">
        <v>397</v>
      </c>
      <c r="CA1720" s="416">
        <v>228</v>
      </c>
      <c r="CB1720" s="416">
        <v>151</v>
      </c>
      <c r="CC1720" s="416">
        <v>25</v>
      </c>
      <c r="CD1720" s="416">
        <v>4004</v>
      </c>
      <c r="CE1720" s="416">
        <v>10</v>
      </c>
      <c r="CF1720" s="416">
        <v>0</v>
      </c>
      <c r="CG1720" s="416">
        <v>0</v>
      </c>
      <c r="CH1720" s="416">
        <v>0</v>
      </c>
      <c r="CI1720" s="416">
        <v>0</v>
      </c>
      <c r="CJ1720" s="416">
        <v>0</v>
      </c>
      <c r="CK1720" s="416">
        <v>0</v>
      </c>
      <c r="CL1720" s="416">
        <v>0</v>
      </c>
      <c r="CM1720" s="416">
        <v>0</v>
      </c>
      <c r="CN1720" s="416">
        <v>0</v>
      </c>
      <c r="CO1720" s="416">
        <v>25</v>
      </c>
      <c r="CP1720" s="416">
        <v>0</v>
      </c>
      <c r="CQ1720" s="416">
        <v>0</v>
      </c>
      <c r="CR1720" s="416">
        <v>0</v>
      </c>
      <c r="CS1720" s="416">
        <v>0</v>
      </c>
      <c r="CT1720" s="416">
        <v>0</v>
      </c>
      <c r="CU1720" s="416">
        <v>0</v>
      </c>
      <c r="CV1720" s="416">
        <v>0</v>
      </c>
      <c r="CW1720" s="416">
        <v>0</v>
      </c>
      <c r="CX1720" s="416">
        <v>0</v>
      </c>
      <c r="CY1720" s="416">
        <v>50</v>
      </c>
      <c r="CZ1720" s="416">
        <v>0</v>
      </c>
      <c r="DA1720" s="416">
        <v>0</v>
      </c>
      <c r="DB1720" s="416">
        <v>0</v>
      </c>
      <c r="DC1720" s="416">
        <v>0</v>
      </c>
      <c r="DD1720" s="416">
        <v>0</v>
      </c>
      <c r="DE1720" s="416">
        <v>0</v>
      </c>
      <c r="DF1720" s="416">
        <v>0</v>
      </c>
      <c r="DG1720" s="416">
        <v>0</v>
      </c>
      <c r="DH1720" s="416">
        <v>0</v>
      </c>
      <c r="DI1720" s="416">
        <v>0</v>
      </c>
      <c r="DJ1720" s="416">
        <v>0</v>
      </c>
      <c r="DK1720" s="416">
        <v>0</v>
      </c>
      <c r="DL1720" s="416">
        <v>0</v>
      </c>
      <c r="DM1720" s="416">
        <v>0</v>
      </c>
      <c r="DN1720" s="416">
        <v>0</v>
      </c>
      <c r="DO1720" s="416">
        <v>0</v>
      </c>
      <c r="DP1720" s="416">
        <v>0</v>
      </c>
      <c r="DQ1720" s="416">
        <v>0</v>
      </c>
      <c r="DR1720" s="416">
        <v>0</v>
      </c>
      <c r="DS1720" s="416">
        <v>0</v>
      </c>
      <c r="DT1720" s="416">
        <v>0</v>
      </c>
      <c r="DU1720" s="416">
        <v>0</v>
      </c>
      <c r="DV1720" s="416">
        <v>0</v>
      </c>
      <c r="DW1720" s="416">
        <v>0</v>
      </c>
      <c r="DX1720" s="416">
        <v>0</v>
      </c>
      <c r="DY1720" s="416">
        <v>0</v>
      </c>
      <c r="DZ1720" s="416">
        <v>0</v>
      </c>
      <c r="EA1720" s="416">
        <v>0</v>
      </c>
      <c r="EB1720" s="416">
        <v>0</v>
      </c>
      <c r="EC1720" s="416">
        <v>172</v>
      </c>
      <c r="ED1720" s="416">
        <v>177</v>
      </c>
      <c r="EE1720" s="416">
        <v>251</v>
      </c>
      <c r="EF1720" s="416">
        <v>207</v>
      </c>
      <c r="EG1720" s="416">
        <v>204</v>
      </c>
      <c r="EH1720" s="416">
        <v>157</v>
      </c>
      <c r="EI1720" s="416">
        <v>274</v>
      </c>
      <c r="EJ1720" s="416">
        <v>105</v>
      </c>
      <c r="EK1720" s="416">
        <v>1547</v>
      </c>
      <c r="EL1720" s="416">
        <v>10</v>
      </c>
      <c r="EM1720" s="416">
        <v>0</v>
      </c>
      <c r="EN1720" s="416">
        <v>0</v>
      </c>
      <c r="EO1720" s="416">
        <v>0</v>
      </c>
      <c r="EP1720" s="416">
        <v>0</v>
      </c>
      <c r="EQ1720" s="416">
        <v>0</v>
      </c>
      <c r="ER1720" s="416">
        <v>0</v>
      </c>
      <c r="ES1720" s="416">
        <v>0</v>
      </c>
      <c r="ET1720" s="416">
        <v>0</v>
      </c>
      <c r="EU1720" s="416">
        <v>0</v>
      </c>
      <c r="EV1720" s="416">
        <v>50</v>
      </c>
      <c r="EW1720" s="416">
        <v>12</v>
      </c>
      <c r="EX1720" s="416">
        <v>14</v>
      </c>
      <c r="EY1720" s="416">
        <v>9</v>
      </c>
      <c r="EZ1720" s="416">
        <v>11</v>
      </c>
      <c r="FA1720" s="416">
        <v>7</v>
      </c>
      <c r="FB1720" s="416">
        <v>5</v>
      </c>
      <c r="FC1720" s="416">
        <v>5</v>
      </c>
      <c r="FD1720" s="416">
        <v>0</v>
      </c>
      <c r="FE1720" s="416">
        <v>63</v>
      </c>
      <c r="FF1720" s="416">
        <v>100</v>
      </c>
      <c r="FG1720" s="416">
        <v>0</v>
      </c>
      <c r="FH1720" s="416">
        <v>0</v>
      </c>
      <c r="FI1720" s="416">
        <v>0</v>
      </c>
      <c r="FJ1720" s="416">
        <v>0</v>
      </c>
      <c r="FK1720" s="416">
        <v>0</v>
      </c>
      <c r="FL1720" s="416">
        <v>0</v>
      </c>
      <c r="FM1720" s="416">
        <v>0</v>
      </c>
      <c r="FN1720" s="416">
        <v>0</v>
      </c>
      <c r="FO1720" s="416">
        <v>0</v>
      </c>
      <c r="FP1720" s="416">
        <v>0</v>
      </c>
      <c r="FQ1720" s="416">
        <v>0</v>
      </c>
      <c r="FR1720" s="416">
        <v>0</v>
      </c>
      <c r="FS1720" s="416">
        <v>0</v>
      </c>
      <c r="FT1720" s="416">
        <v>0</v>
      </c>
      <c r="FU1720" s="416">
        <v>0</v>
      </c>
      <c r="FV1720" s="416">
        <v>0</v>
      </c>
      <c r="FW1720" s="416">
        <v>0</v>
      </c>
      <c r="FX1720" s="416">
        <v>0</v>
      </c>
      <c r="FY1720" s="416">
        <v>0</v>
      </c>
      <c r="FZ1720" s="416">
        <v>184</v>
      </c>
      <c r="GA1720" s="416">
        <v>191</v>
      </c>
      <c r="GB1720" s="416">
        <v>260</v>
      </c>
      <c r="GC1720" s="416">
        <v>218</v>
      </c>
      <c r="GD1720" s="416">
        <v>211</v>
      </c>
      <c r="GE1720" s="416">
        <v>162</v>
      </c>
      <c r="GF1720" s="416">
        <v>279</v>
      </c>
      <c r="GG1720" s="416">
        <v>105</v>
      </c>
      <c r="GH1720" s="416">
        <v>1610</v>
      </c>
    </row>
    <row r="1721" spans="1:190" x14ac:dyDescent="0.2">
      <c r="A1721" s="150" t="s">
        <v>32</v>
      </c>
      <c r="B1721" s="151" t="s">
        <v>276</v>
      </c>
      <c r="C1721" s="152" t="s">
        <v>277</v>
      </c>
      <c r="D1721" s="404" t="s">
        <v>31</v>
      </c>
      <c r="E1721" s="416">
        <v>0</v>
      </c>
      <c r="F1721" s="416">
        <v>53</v>
      </c>
      <c r="G1721" s="416">
        <v>91</v>
      </c>
      <c r="H1721" s="416">
        <v>148</v>
      </c>
      <c r="I1721" s="416">
        <v>141</v>
      </c>
      <c r="J1721" s="416">
        <v>93</v>
      </c>
      <c r="K1721" s="416">
        <v>50</v>
      </c>
      <c r="L1721" s="416">
        <v>44</v>
      </c>
      <c r="M1721" s="416">
        <v>8</v>
      </c>
      <c r="N1721" s="416">
        <v>628</v>
      </c>
      <c r="O1721" s="416">
        <v>10</v>
      </c>
      <c r="P1721" s="416">
        <v>0</v>
      </c>
      <c r="Q1721" s="416">
        <v>0</v>
      </c>
      <c r="R1721" s="416">
        <v>0</v>
      </c>
      <c r="S1721" s="416">
        <v>0</v>
      </c>
      <c r="T1721" s="416">
        <v>0</v>
      </c>
      <c r="U1721" s="416">
        <v>0</v>
      </c>
      <c r="V1721" s="416">
        <v>0</v>
      </c>
      <c r="W1721" s="416">
        <v>0</v>
      </c>
      <c r="X1721" s="416">
        <v>0</v>
      </c>
      <c r="Y1721" s="416">
        <v>25</v>
      </c>
      <c r="Z1721" s="416">
        <v>0</v>
      </c>
      <c r="AA1721" s="416">
        <v>0</v>
      </c>
      <c r="AB1721" s="416">
        <v>0</v>
      </c>
      <c r="AC1721" s="416">
        <v>0</v>
      </c>
      <c r="AD1721" s="416">
        <v>0</v>
      </c>
      <c r="AE1721" s="416">
        <v>0</v>
      </c>
      <c r="AF1721" s="416">
        <v>0</v>
      </c>
      <c r="AG1721" s="416">
        <v>0</v>
      </c>
      <c r="AH1721" s="416">
        <v>0</v>
      </c>
      <c r="AI1721" s="416">
        <v>50</v>
      </c>
      <c r="AJ1721" s="416">
        <v>0</v>
      </c>
      <c r="AK1721" s="416">
        <v>0</v>
      </c>
      <c r="AL1721" s="416">
        <v>0</v>
      </c>
      <c r="AM1721" s="416">
        <v>0</v>
      </c>
      <c r="AN1721" s="416">
        <v>0</v>
      </c>
      <c r="AO1721" s="416">
        <v>0</v>
      </c>
      <c r="AP1721" s="416">
        <v>0</v>
      </c>
      <c r="AQ1721" s="416">
        <v>0</v>
      </c>
      <c r="AR1721" s="416">
        <v>0</v>
      </c>
      <c r="AS1721" s="416">
        <v>100</v>
      </c>
      <c r="AT1721" s="416">
        <v>13</v>
      </c>
      <c r="AU1721" s="416">
        <v>25</v>
      </c>
      <c r="AV1721" s="416">
        <v>43</v>
      </c>
      <c r="AW1721" s="416">
        <v>32</v>
      </c>
      <c r="AX1721" s="416">
        <v>26</v>
      </c>
      <c r="AY1721" s="416">
        <v>15</v>
      </c>
      <c r="AZ1721" s="416">
        <v>11</v>
      </c>
      <c r="BA1721" s="416">
        <v>3</v>
      </c>
      <c r="BB1721" s="416">
        <v>168</v>
      </c>
      <c r="BC1721" s="416">
        <v>0</v>
      </c>
      <c r="BD1721" s="416">
        <v>0</v>
      </c>
      <c r="BE1721" s="416">
        <v>0</v>
      </c>
      <c r="BF1721" s="416">
        <v>0</v>
      </c>
      <c r="BG1721" s="416">
        <v>0</v>
      </c>
      <c r="BH1721" s="416">
        <v>0</v>
      </c>
      <c r="BI1721" s="416">
        <v>0</v>
      </c>
      <c r="BJ1721" s="416">
        <v>0</v>
      </c>
      <c r="BK1721" s="416">
        <v>0</v>
      </c>
      <c r="BL1721" s="416">
        <v>0</v>
      </c>
      <c r="BM1721" s="416">
        <v>13</v>
      </c>
      <c r="BN1721" s="416">
        <v>25</v>
      </c>
      <c r="BO1721" s="416">
        <v>43</v>
      </c>
      <c r="BP1721" s="416">
        <v>32</v>
      </c>
      <c r="BQ1721" s="416">
        <v>26</v>
      </c>
      <c r="BR1721" s="416">
        <v>15</v>
      </c>
      <c r="BS1721" s="416">
        <v>11</v>
      </c>
      <c r="BT1721" s="416">
        <v>3</v>
      </c>
      <c r="BU1721" s="416">
        <v>168</v>
      </c>
      <c r="BV1721" s="416">
        <v>66</v>
      </c>
      <c r="BW1721" s="416">
        <v>116</v>
      </c>
      <c r="BX1721" s="416">
        <v>191</v>
      </c>
      <c r="BY1721" s="416">
        <v>173</v>
      </c>
      <c r="BZ1721" s="416">
        <v>119</v>
      </c>
      <c r="CA1721" s="416">
        <v>65</v>
      </c>
      <c r="CB1721" s="416">
        <v>55</v>
      </c>
      <c r="CC1721" s="416">
        <v>11</v>
      </c>
      <c r="CD1721" s="416">
        <v>796</v>
      </c>
      <c r="CE1721" s="416">
        <v>10</v>
      </c>
      <c r="CF1721" s="416">
        <v>0</v>
      </c>
      <c r="CG1721" s="416">
        <v>0</v>
      </c>
      <c r="CH1721" s="416">
        <v>0</v>
      </c>
      <c r="CI1721" s="416">
        <v>0</v>
      </c>
      <c r="CJ1721" s="416">
        <v>0</v>
      </c>
      <c r="CK1721" s="416">
        <v>0</v>
      </c>
      <c r="CL1721" s="416">
        <v>0</v>
      </c>
      <c r="CM1721" s="416">
        <v>0</v>
      </c>
      <c r="CN1721" s="416">
        <v>0</v>
      </c>
      <c r="CO1721" s="416">
        <v>25</v>
      </c>
      <c r="CP1721" s="416">
        <v>0</v>
      </c>
      <c r="CQ1721" s="416">
        <v>0</v>
      </c>
      <c r="CR1721" s="416">
        <v>0</v>
      </c>
      <c r="CS1721" s="416">
        <v>0</v>
      </c>
      <c r="CT1721" s="416">
        <v>0</v>
      </c>
      <c r="CU1721" s="416">
        <v>0</v>
      </c>
      <c r="CV1721" s="416">
        <v>0</v>
      </c>
      <c r="CW1721" s="416">
        <v>0</v>
      </c>
      <c r="CX1721" s="416">
        <v>0</v>
      </c>
      <c r="CY1721" s="416">
        <v>50</v>
      </c>
      <c r="CZ1721" s="416">
        <v>0</v>
      </c>
      <c r="DA1721" s="416">
        <v>0</v>
      </c>
      <c r="DB1721" s="416">
        <v>0</v>
      </c>
      <c r="DC1721" s="416">
        <v>0</v>
      </c>
      <c r="DD1721" s="416">
        <v>0</v>
      </c>
      <c r="DE1721" s="416">
        <v>0</v>
      </c>
      <c r="DF1721" s="416">
        <v>0</v>
      </c>
      <c r="DG1721" s="416">
        <v>0</v>
      </c>
      <c r="DH1721" s="416">
        <v>0</v>
      </c>
      <c r="DI1721" s="416">
        <v>0</v>
      </c>
      <c r="DJ1721" s="416">
        <v>0</v>
      </c>
      <c r="DK1721" s="416">
        <v>0</v>
      </c>
      <c r="DL1721" s="416">
        <v>0</v>
      </c>
      <c r="DM1721" s="416">
        <v>0</v>
      </c>
      <c r="DN1721" s="416">
        <v>0</v>
      </c>
      <c r="DO1721" s="416">
        <v>0</v>
      </c>
      <c r="DP1721" s="416">
        <v>0</v>
      </c>
      <c r="DQ1721" s="416">
        <v>0</v>
      </c>
      <c r="DR1721" s="416">
        <v>0</v>
      </c>
      <c r="DS1721" s="416">
        <v>0</v>
      </c>
      <c r="DT1721" s="416">
        <v>0</v>
      </c>
      <c r="DU1721" s="416">
        <v>0</v>
      </c>
      <c r="DV1721" s="416">
        <v>0</v>
      </c>
      <c r="DW1721" s="416">
        <v>0</v>
      </c>
      <c r="DX1721" s="416">
        <v>0</v>
      </c>
      <c r="DY1721" s="416">
        <v>0</v>
      </c>
      <c r="DZ1721" s="416">
        <v>0</v>
      </c>
      <c r="EA1721" s="416">
        <v>0</v>
      </c>
      <c r="EB1721" s="416">
        <v>0</v>
      </c>
      <c r="EC1721" s="416">
        <v>58</v>
      </c>
      <c r="ED1721" s="416">
        <v>25</v>
      </c>
      <c r="EE1721" s="416">
        <v>71</v>
      </c>
      <c r="EF1721" s="416">
        <v>67</v>
      </c>
      <c r="EG1721" s="416">
        <v>54</v>
      </c>
      <c r="EH1721" s="416">
        <v>35</v>
      </c>
      <c r="EI1721" s="416">
        <v>41</v>
      </c>
      <c r="EJ1721" s="416">
        <v>19</v>
      </c>
      <c r="EK1721" s="416">
        <v>370</v>
      </c>
      <c r="EL1721" s="416">
        <v>10</v>
      </c>
      <c r="EM1721" s="416">
        <v>0</v>
      </c>
      <c r="EN1721" s="416">
        <v>0</v>
      </c>
      <c r="EO1721" s="416">
        <v>0</v>
      </c>
      <c r="EP1721" s="416">
        <v>0</v>
      </c>
      <c r="EQ1721" s="416">
        <v>0</v>
      </c>
      <c r="ER1721" s="416">
        <v>0</v>
      </c>
      <c r="ES1721" s="416">
        <v>0</v>
      </c>
      <c r="ET1721" s="416">
        <v>0</v>
      </c>
      <c r="EU1721" s="416">
        <v>0</v>
      </c>
      <c r="EV1721" s="416">
        <v>50</v>
      </c>
      <c r="EW1721" s="416">
        <v>1</v>
      </c>
      <c r="EX1721" s="416">
        <v>0</v>
      </c>
      <c r="EY1721" s="416">
        <v>1</v>
      </c>
      <c r="EZ1721" s="416">
        <v>0</v>
      </c>
      <c r="FA1721" s="416">
        <v>2</v>
      </c>
      <c r="FB1721" s="416">
        <v>0</v>
      </c>
      <c r="FC1721" s="416">
        <v>1</v>
      </c>
      <c r="FD1721" s="416">
        <v>0</v>
      </c>
      <c r="FE1721" s="416">
        <v>5</v>
      </c>
      <c r="FF1721" s="416">
        <v>100</v>
      </c>
      <c r="FG1721" s="416">
        <v>0</v>
      </c>
      <c r="FH1721" s="416">
        <v>0</v>
      </c>
      <c r="FI1721" s="416">
        <v>0</v>
      </c>
      <c r="FJ1721" s="416">
        <v>0</v>
      </c>
      <c r="FK1721" s="416">
        <v>0</v>
      </c>
      <c r="FL1721" s="416">
        <v>0</v>
      </c>
      <c r="FM1721" s="416">
        <v>0</v>
      </c>
      <c r="FN1721" s="416">
        <v>0</v>
      </c>
      <c r="FO1721" s="416">
        <v>0</v>
      </c>
      <c r="FP1721" s="416">
        <v>0</v>
      </c>
      <c r="FQ1721" s="416">
        <v>0</v>
      </c>
      <c r="FR1721" s="416">
        <v>0</v>
      </c>
      <c r="FS1721" s="416">
        <v>0</v>
      </c>
      <c r="FT1721" s="416">
        <v>0</v>
      </c>
      <c r="FU1721" s="416">
        <v>0</v>
      </c>
      <c r="FV1721" s="416">
        <v>0</v>
      </c>
      <c r="FW1721" s="416">
        <v>0</v>
      </c>
      <c r="FX1721" s="416">
        <v>0</v>
      </c>
      <c r="FY1721" s="416">
        <v>0</v>
      </c>
      <c r="FZ1721" s="416">
        <v>59</v>
      </c>
      <c r="GA1721" s="416">
        <v>25</v>
      </c>
      <c r="GB1721" s="416">
        <v>72</v>
      </c>
      <c r="GC1721" s="416">
        <v>67</v>
      </c>
      <c r="GD1721" s="416">
        <v>56</v>
      </c>
      <c r="GE1721" s="416">
        <v>35</v>
      </c>
      <c r="GF1721" s="416">
        <v>42</v>
      </c>
      <c r="GG1721" s="416">
        <v>19</v>
      </c>
      <c r="GH1721" s="416">
        <v>375</v>
      </c>
    </row>
    <row r="1722" spans="1:190" x14ac:dyDescent="0.2">
      <c r="A1722" s="150" t="s">
        <v>33</v>
      </c>
      <c r="B1722" s="151" t="s">
        <v>284</v>
      </c>
      <c r="C1722" s="152" t="s">
        <v>277</v>
      </c>
      <c r="D1722" s="404" t="s">
        <v>343</v>
      </c>
      <c r="E1722" s="416">
        <v>0</v>
      </c>
      <c r="F1722" s="416">
        <v>39</v>
      </c>
      <c r="G1722" s="416">
        <v>83</v>
      </c>
      <c r="H1722" s="416">
        <v>146</v>
      </c>
      <c r="I1722" s="416">
        <v>227</v>
      </c>
      <c r="J1722" s="416">
        <v>174</v>
      </c>
      <c r="K1722" s="416">
        <v>108</v>
      </c>
      <c r="L1722" s="416">
        <v>144</v>
      </c>
      <c r="M1722" s="416">
        <v>45</v>
      </c>
      <c r="N1722" s="416">
        <v>966</v>
      </c>
      <c r="O1722" s="416">
        <v>10</v>
      </c>
      <c r="P1722" s="416">
        <v>0</v>
      </c>
      <c r="Q1722" s="416">
        <v>0</v>
      </c>
      <c r="R1722" s="416">
        <v>0</v>
      </c>
      <c r="S1722" s="416">
        <v>0</v>
      </c>
      <c r="T1722" s="416">
        <v>0</v>
      </c>
      <c r="U1722" s="416">
        <v>0</v>
      </c>
      <c r="V1722" s="416">
        <v>0</v>
      </c>
      <c r="W1722" s="416">
        <v>0</v>
      </c>
      <c r="X1722" s="416">
        <v>0</v>
      </c>
      <c r="Y1722" s="416">
        <v>25</v>
      </c>
      <c r="Z1722" s="416">
        <v>0</v>
      </c>
      <c r="AA1722" s="416">
        <v>0</v>
      </c>
      <c r="AB1722" s="416">
        <v>0</v>
      </c>
      <c r="AC1722" s="416">
        <v>0</v>
      </c>
      <c r="AD1722" s="416">
        <v>0</v>
      </c>
      <c r="AE1722" s="416">
        <v>0</v>
      </c>
      <c r="AF1722" s="416">
        <v>0</v>
      </c>
      <c r="AG1722" s="416">
        <v>0</v>
      </c>
      <c r="AH1722" s="416">
        <v>0</v>
      </c>
      <c r="AI1722" s="416">
        <v>50</v>
      </c>
      <c r="AJ1722" s="416">
        <v>0</v>
      </c>
      <c r="AK1722" s="416">
        <v>0</v>
      </c>
      <c r="AL1722" s="416">
        <v>0</v>
      </c>
      <c r="AM1722" s="416">
        <v>0</v>
      </c>
      <c r="AN1722" s="416">
        <v>0</v>
      </c>
      <c r="AO1722" s="416">
        <v>0</v>
      </c>
      <c r="AP1722" s="416">
        <v>0</v>
      </c>
      <c r="AQ1722" s="416">
        <v>0</v>
      </c>
      <c r="AR1722" s="416">
        <v>0</v>
      </c>
      <c r="AS1722" s="416">
        <v>100</v>
      </c>
      <c r="AT1722" s="416">
        <v>1</v>
      </c>
      <c r="AU1722" s="416">
        <v>4</v>
      </c>
      <c r="AV1722" s="416">
        <v>10</v>
      </c>
      <c r="AW1722" s="416">
        <v>19</v>
      </c>
      <c r="AX1722" s="416">
        <v>9</v>
      </c>
      <c r="AY1722" s="416">
        <v>8</v>
      </c>
      <c r="AZ1722" s="416">
        <v>7</v>
      </c>
      <c r="BA1722" s="416">
        <v>1</v>
      </c>
      <c r="BB1722" s="416">
        <v>59</v>
      </c>
      <c r="BC1722" s="416">
        <v>0</v>
      </c>
      <c r="BD1722" s="416">
        <v>0</v>
      </c>
      <c r="BE1722" s="416">
        <v>0</v>
      </c>
      <c r="BF1722" s="416">
        <v>0</v>
      </c>
      <c r="BG1722" s="416">
        <v>0</v>
      </c>
      <c r="BH1722" s="416">
        <v>0</v>
      </c>
      <c r="BI1722" s="416">
        <v>0</v>
      </c>
      <c r="BJ1722" s="416">
        <v>0</v>
      </c>
      <c r="BK1722" s="416">
        <v>0</v>
      </c>
      <c r="BL1722" s="416">
        <v>0</v>
      </c>
      <c r="BM1722" s="416">
        <v>1</v>
      </c>
      <c r="BN1722" s="416">
        <v>4</v>
      </c>
      <c r="BO1722" s="416">
        <v>10</v>
      </c>
      <c r="BP1722" s="416">
        <v>19</v>
      </c>
      <c r="BQ1722" s="416">
        <v>9</v>
      </c>
      <c r="BR1722" s="416">
        <v>8</v>
      </c>
      <c r="BS1722" s="416">
        <v>7</v>
      </c>
      <c r="BT1722" s="416">
        <v>1</v>
      </c>
      <c r="BU1722" s="416">
        <v>59</v>
      </c>
      <c r="BV1722" s="416">
        <v>40</v>
      </c>
      <c r="BW1722" s="416">
        <v>87</v>
      </c>
      <c r="BX1722" s="416">
        <v>156</v>
      </c>
      <c r="BY1722" s="416">
        <v>246</v>
      </c>
      <c r="BZ1722" s="416">
        <v>183</v>
      </c>
      <c r="CA1722" s="416">
        <v>116</v>
      </c>
      <c r="CB1722" s="416">
        <v>151</v>
      </c>
      <c r="CC1722" s="416">
        <v>46</v>
      </c>
      <c r="CD1722" s="416">
        <v>1025</v>
      </c>
      <c r="CE1722" s="416">
        <v>10</v>
      </c>
      <c r="CF1722" s="416">
        <v>0</v>
      </c>
      <c r="CG1722" s="416">
        <v>0</v>
      </c>
      <c r="CH1722" s="416">
        <v>0</v>
      </c>
      <c r="CI1722" s="416">
        <v>0</v>
      </c>
      <c r="CJ1722" s="416">
        <v>0</v>
      </c>
      <c r="CK1722" s="416">
        <v>0</v>
      </c>
      <c r="CL1722" s="416">
        <v>0</v>
      </c>
      <c r="CM1722" s="416">
        <v>0</v>
      </c>
      <c r="CN1722" s="416">
        <v>0</v>
      </c>
      <c r="CO1722" s="416">
        <v>25</v>
      </c>
      <c r="CP1722" s="416">
        <v>0</v>
      </c>
      <c r="CQ1722" s="416">
        <v>0</v>
      </c>
      <c r="CR1722" s="416">
        <v>0</v>
      </c>
      <c r="CS1722" s="416">
        <v>0</v>
      </c>
      <c r="CT1722" s="416">
        <v>0</v>
      </c>
      <c r="CU1722" s="416">
        <v>0</v>
      </c>
      <c r="CV1722" s="416">
        <v>0</v>
      </c>
      <c r="CW1722" s="416">
        <v>0</v>
      </c>
      <c r="CX1722" s="416">
        <v>0</v>
      </c>
      <c r="CY1722" s="416">
        <v>50</v>
      </c>
      <c r="CZ1722" s="416">
        <v>41</v>
      </c>
      <c r="DA1722" s="416">
        <v>50</v>
      </c>
      <c r="DB1722" s="416">
        <v>32</v>
      </c>
      <c r="DC1722" s="416">
        <v>30</v>
      </c>
      <c r="DD1722" s="416">
        <v>33</v>
      </c>
      <c r="DE1722" s="416">
        <v>16</v>
      </c>
      <c r="DF1722" s="416">
        <v>30</v>
      </c>
      <c r="DG1722" s="416">
        <v>14</v>
      </c>
      <c r="DH1722" s="416">
        <v>246</v>
      </c>
      <c r="DI1722" s="416">
        <v>0</v>
      </c>
      <c r="DJ1722" s="416">
        <v>0</v>
      </c>
      <c r="DK1722" s="416">
        <v>0</v>
      </c>
      <c r="DL1722" s="416">
        <v>0</v>
      </c>
      <c r="DM1722" s="416">
        <v>0</v>
      </c>
      <c r="DN1722" s="416">
        <v>0</v>
      </c>
      <c r="DO1722" s="416">
        <v>0</v>
      </c>
      <c r="DP1722" s="416">
        <v>0</v>
      </c>
      <c r="DQ1722" s="416">
        <v>0</v>
      </c>
      <c r="DR1722" s="416">
        <v>0</v>
      </c>
      <c r="DS1722" s="416">
        <v>41</v>
      </c>
      <c r="DT1722" s="416">
        <v>50</v>
      </c>
      <c r="DU1722" s="416">
        <v>32</v>
      </c>
      <c r="DV1722" s="416">
        <v>30</v>
      </c>
      <c r="DW1722" s="416">
        <v>33</v>
      </c>
      <c r="DX1722" s="416">
        <v>16</v>
      </c>
      <c r="DY1722" s="416">
        <v>30</v>
      </c>
      <c r="DZ1722" s="416">
        <v>14</v>
      </c>
      <c r="EA1722" s="416">
        <v>246</v>
      </c>
      <c r="EB1722" s="416">
        <v>0</v>
      </c>
      <c r="EC1722" s="416">
        <v>81</v>
      </c>
      <c r="ED1722" s="416">
        <v>61</v>
      </c>
      <c r="EE1722" s="416">
        <v>121</v>
      </c>
      <c r="EF1722" s="416">
        <v>194</v>
      </c>
      <c r="EG1722" s="416">
        <v>133</v>
      </c>
      <c r="EH1722" s="416">
        <v>72</v>
      </c>
      <c r="EI1722" s="416">
        <v>114</v>
      </c>
      <c r="EJ1722" s="416">
        <v>66</v>
      </c>
      <c r="EK1722" s="416">
        <v>842</v>
      </c>
      <c r="EL1722" s="416">
        <v>10</v>
      </c>
      <c r="EM1722" s="416">
        <v>0</v>
      </c>
      <c r="EN1722" s="416">
        <v>0</v>
      </c>
      <c r="EO1722" s="416">
        <v>0</v>
      </c>
      <c r="EP1722" s="416">
        <v>0</v>
      </c>
      <c r="EQ1722" s="416">
        <v>0</v>
      </c>
      <c r="ER1722" s="416">
        <v>0</v>
      </c>
      <c r="ES1722" s="416">
        <v>0</v>
      </c>
      <c r="ET1722" s="416">
        <v>0</v>
      </c>
      <c r="EU1722" s="416">
        <v>0</v>
      </c>
      <c r="EV1722" s="416">
        <v>50</v>
      </c>
      <c r="EW1722" s="416">
        <v>0</v>
      </c>
      <c r="EX1722" s="416">
        <v>0</v>
      </c>
      <c r="EY1722" s="416">
        <v>0</v>
      </c>
      <c r="EZ1722" s="416">
        <v>0</v>
      </c>
      <c r="FA1722" s="416">
        <v>0</v>
      </c>
      <c r="FB1722" s="416">
        <v>0</v>
      </c>
      <c r="FC1722" s="416">
        <v>0</v>
      </c>
      <c r="FD1722" s="416">
        <v>0</v>
      </c>
      <c r="FE1722" s="416">
        <v>0</v>
      </c>
      <c r="FF1722" s="416">
        <v>100</v>
      </c>
      <c r="FG1722" s="416">
        <v>0</v>
      </c>
      <c r="FH1722" s="416">
        <v>0</v>
      </c>
      <c r="FI1722" s="416">
        <v>0</v>
      </c>
      <c r="FJ1722" s="416">
        <v>0</v>
      </c>
      <c r="FK1722" s="416">
        <v>0</v>
      </c>
      <c r="FL1722" s="416">
        <v>0</v>
      </c>
      <c r="FM1722" s="416">
        <v>0</v>
      </c>
      <c r="FN1722" s="416">
        <v>0</v>
      </c>
      <c r="FO1722" s="416">
        <v>0</v>
      </c>
      <c r="FP1722" s="416">
        <v>0</v>
      </c>
      <c r="FQ1722" s="416">
        <v>0</v>
      </c>
      <c r="FR1722" s="416">
        <v>0</v>
      </c>
      <c r="FS1722" s="416">
        <v>0</v>
      </c>
      <c r="FT1722" s="416">
        <v>0</v>
      </c>
      <c r="FU1722" s="416">
        <v>0</v>
      </c>
      <c r="FV1722" s="416">
        <v>0</v>
      </c>
      <c r="FW1722" s="416">
        <v>0</v>
      </c>
      <c r="FX1722" s="416">
        <v>0</v>
      </c>
      <c r="FY1722" s="416">
        <v>0</v>
      </c>
      <c r="FZ1722" s="416">
        <v>81</v>
      </c>
      <c r="GA1722" s="416">
        <v>61</v>
      </c>
      <c r="GB1722" s="416">
        <v>121</v>
      </c>
      <c r="GC1722" s="416">
        <v>194</v>
      </c>
      <c r="GD1722" s="416">
        <v>133</v>
      </c>
      <c r="GE1722" s="416">
        <v>72</v>
      </c>
      <c r="GF1722" s="416">
        <v>114</v>
      </c>
      <c r="GG1722" s="416">
        <v>66</v>
      </c>
      <c r="GH1722" s="416">
        <v>842</v>
      </c>
    </row>
    <row r="1723" spans="1:190" x14ac:dyDescent="0.2">
      <c r="A1723" s="150" t="s">
        <v>35</v>
      </c>
      <c r="B1723" s="151" t="s">
        <v>282</v>
      </c>
      <c r="C1723" s="152" t="s">
        <v>278</v>
      </c>
      <c r="D1723" s="404" t="s">
        <v>34</v>
      </c>
      <c r="E1723" s="416">
        <v>0</v>
      </c>
      <c r="F1723" s="416">
        <v>1794</v>
      </c>
      <c r="G1723" s="416">
        <v>484</v>
      </c>
      <c r="H1723" s="416">
        <v>292</v>
      </c>
      <c r="I1723" s="416">
        <v>122</v>
      </c>
      <c r="J1723" s="416">
        <v>61</v>
      </c>
      <c r="K1723" s="416">
        <v>51</v>
      </c>
      <c r="L1723" s="416">
        <v>34</v>
      </c>
      <c r="M1723" s="416">
        <v>5</v>
      </c>
      <c r="N1723" s="416">
        <v>2843</v>
      </c>
      <c r="O1723" s="416">
        <v>10</v>
      </c>
      <c r="P1723" s="416">
        <v>0</v>
      </c>
      <c r="Q1723" s="416">
        <v>0</v>
      </c>
      <c r="R1723" s="416">
        <v>0</v>
      </c>
      <c r="S1723" s="416">
        <v>0</v>
      </c>
      <c r="T1723" s="416">
        <v>0</v>
      </c>
      <c r="U1723" s="416">
        <v>0</v>
      </c>
      <c r="V1723" s="416">
        <v>0</v>
      </c>
      <c r="W1723" s="416">
        <v>0</v>
      </c>
      <c r="X1723" s="416">
        <v>0</v>
      </c>
      <c r="Y1723" s="416">
        <v>25</v>
      </c>
      <c r="Z1723" s="416">
        <v>0</v>
      </c>
      <c r="AA1723" s="416">
        <v>0</v>
      </c>
      <c r="AB1723" s="416">
        <v>0</v>
      </c>
      <c r="AC1723" s="416">
        <v>0</v>
      </c>
      <c r="AD1723" s="416">
        <v>0</v>
      </c>
      <c r="AE1723" s="416">
        <v>0</v>
      </c>
      <c r="AF1723" s="416">
        <v>0</v>
      </c>
      <c r="AG1723" s="416">
        <v>0</v>
      </c>
      <c r="AH1723" s="416">
        <v>0</v>
      </c>
      <c r="AI1723" s="416">
        <v>50</v>
      </c>
      <c r="AJ1723" s="416">
        <v>0</v>
      </c>
      <c r="AK1723" s="416">
        <v>0</v>
      </c>
      <c r="AL1723" s="416">
        <v>0</v>
      </c>
      <c r="AM1723" s="416">
        <v>0</v>
      </c>
      <c r="AN1723" s="416">
        <v>0</v>
      </c>
      <c r="AO1723" s="416">
        <v>0</v>
      </c>
      <c r="AP1723" s="416">
        <v>0</v>
      </c>
      <c r="AQ1723" s="416">
        <v>0</v>
      </c>
      <c r="AR1723" s="416">
        <v>0</v>
      </c>
      <c r="AS1723" s="416">
        <v>100</v>
      </c>
      <c r="AT1723" s="416">
        <v>0</v>
      </c>
      <c r="AU1723" s="416">
        <v>0</v>
      </c>
      <c r="AV1723" s="416">
        <v>0</v>
      </c>
      <c r="AW1723" s="416">
        <v>0</v>
      </c>
      <c r="AX1723" s="416">
        <v>0</v>
      </c>
      <c r="AY1723" s="416">
        <v>0</v>
      </c>
      <c r="AZ1723" s="416">
        <v>0</v>
      </c>
      <c r="BA1723" s="416">
        <v>0</v>
      </c>
      <c r="BB1723" s="416">
        <v>0</v>
      </c>
      <c r="BC1723" s="416">
        <v>0</v>
      </c>
      <c r="BD1723" s="416">
        <v>0</v>
      </c>
      <c r="BE1723" s="416">
        <v>0</v>
      </c>
      <c r="BF1723" s="416">
        <v>0</v>
      </c>
      <c r="BG1723" s="416">
        <v>0</v>
      </c>
      <c r="BH1723" s="416">
        <v>0</v>
      </c>
      <c r="BI1723" s="416">
        <v>0</v>
      </c>
      <c r="BJ1723" s="416">
        <v>0</v>
      </c>
      <c r="BK1723" s="416">
        <v>0</v>
      </c>
      <c r="BL1723" s="416">
        <v>0</v>
      </c>
      <c r="BM1723" s="416">
        <v>0</v>
      </c>
      <c r="BN1723" s="416">
        <v>0</v>
      </c>
      <c r="BO1723" s="416">
        <v>0</v>
      </c>
      <c r="BP1723" s="416">
        <v>0</v>
      </c>
      <c r="BQ1723" s="416">
        <v>0</v>
      </c>
      <c r="BR1723" s="416">
        <v>0</v>
      </c>
      <c r="BS1723" s="416">
        <v>0</v>
      </c>
      <c r="BT1723" s="416">
        <v>0</v>
      </c>
      <c r="BU1723" s="416">
        <v>0</v>
      </c>
      <c r="BV1723" s="416">
        <v>1794</v>
      </c>
      <c r="BW1723" s="416">
        <v>484</v>
      </c>
      <c r="BX1723" s="416">
        <v>292</v>
      </c>
      <c r="BY1723" s="416">
        <v>122</v>
      </c>
      <c r="BZ1723" s="416">
        <v>61</v>
      </c>
      <c r="CA1723" s="416">
        <v>51</v>
      </c>
      <c r="CB1723" s="416">
        <v>34</v>
      </c>
      <c r="CC1723" s="416">
        <v>5</v>
      </c>
      <c r="CD1723" s="416">
        <v>2843</v>
      </c>
      <c r="CE1723" s="416">
        <v>10</v>
      </c>
      <c r="CF1723" s="416">
        <v>0</v>
      </c>
      <c r="CG1723" s="416">
        <v>0</v>
      </c>
      <c r="CH1723" s="416">
        <v>0</v>
      </c>
      <c r="CI1723" s="416">
        <v>0</v>
      </c>
      <c r="CJ1723" s="416">
        <v>0</v>
      </c>
      <c r="CK1723" s="416">
        <v>0</v>
      </c>
      <c r="CL1723" s="416">
        <v>0</v>
      </c>
      <c r="CM1723" s="416">
        <v>0</v>
      </c>
      <c r="CN1723" s="416">
        <v>0</v>
      </c>
      <c r="CO1723" s="416">
        <v>25</v>
      </c>
      <c r="CP1723" s="416">
        <v>0</v>
      </c>
      <c r="CQ1723" s="416">
        <v>0</v>
      </c>
      <c r="CR1723" s="416">
        <v>0</v>
      </c>
      <c r="CS1723" s="416">
        <v>0</v>
      </c>
      <c r="CT1723" s="416">
        <v>0</v>
      </c>
      <c r="CU1723" s="416">
        <v>0</v>
      </c>
      <c r="CV1723" s="416">
        <v>0</v>
      </c>
      <c r="CW1723" s="416">
        <v>0</v>
      </c>
      <c r="CX1723" s="416">
        <v>0</v>
      </c>
      <c r="CY1723" s="416">
        <v>50</v>
      </c>
      <c r="CZ1723" s="416">
        <v>519</v>
      </c>
      <c r="DA1723" s="416">
        <v>87</v>
      </c>
      <c r="DB1723" s="416">
        <v>49</v>
      </c>
      <c r="DC1723" s="416">
        <v>29</v>
      </c>
      <c r="DD1723" s="416">
        <v>12</v>
      </c>
      <c r="DE1723" s="416">
        <v>9</v>
      </c>
      <c r="DF1723" s="416">
        <v>10</v>
      </c>
      <c r="DG1723" s="416">
        <v>1</v>
      </c>
      <c r="DH1723" s="416">
        <v>716</v>
      </c>
      <c r="DI1723" s="416">
        <v>0</v>
      </c>
      <c r="DJ1723" s="416">
        <v>0</v>
      </c>
      <c r="DK1723" s="416">
        <v>0</v>
      </c>
      <c r="DL1723" s="416">
        <v>0</v>
      </c>
      <c r="DM1723" s="416">
        <v>0</v>
      </c>
      <c r="DN1723" s="416">
        <v>0</v>
      </c>
      <c r="DO1723" s="416">
        <v>0</v>
      </c>
      <c r="DP1723" s="416">
        <v>0</v>
      </c>
      <c r="DQ1723" s="416">
        <v>0</v>
      </c>
      <c r="DR1723" s="416">
        <v>0</v>
      </c>
      <c r="DS1723" s="416">
        <v>519</v>
      </c>
      <c r="DT1723" s="416">
        <v>87</v>
      </c>
      <c r="DU1723" s="416">
        <v>49</v>
      </c>
      <c r="DV1723" s="416">
        <v>29</v>
      </c>
      <c r="DW1723" s="416">
        <v>12</v>
      </c>
      <c r="DX1723" s="416">
        <v>9</v>
      </c>
      <c r="DY1723" s="416">
        <v>10</v>
      </c>
      <c r="DZ1723" s="416">
        <v>1</v>
      </c>
      <c r="EA1723" s="416">
        <v>716</v>
      </c>
      <c r="EB1723" s="416">
        <v>0</v>
      </c>
      <c r="EC1723" s="416">
        <v>224</v>
      </c>
      <c r="ED1723" s="416">
        <v>164</v>
      </c>
      <c r="EE1723" s="416">
        <v>115</v>
      </c>
      <c r="EF1723" s="416">
        <v>65</v>
      </c>
      <c r="EG1723" s="416">
        <v>42</v>
      </c>
      <c r="EH1723" s="416">
        <v>22</v>
      </c>
      <c r="EI1723" s="416">
        <v>22</v>
      </c>
      <c r="EJ1723" s="416">
        <v>3</v>
      </c>
      <c r="EK1723" s="416">
        <v>657</v>
      </c>
      <c r="EL1723" s="416">
        <v>10</v>
      </c>
      <c r="EM1723" s="416">
        <v>0</v>
      </c>
      <c r="EN1723" s="416">
        <v>0</v>
      </c>
      <c r="EO1723" s="416">
        <v>0</v>
      </c>
      <c r="EP1723" s="416">
        <v>0</v>
      </c>
      <c r="EQ1723" s="416">
        <v>0</v>
      </c>
      <c r="ER1723" s="416">
        <v>0</v>
      </c>
      <c r="ES1723" s="416">
        <v>0</v>
      </c>
      <c r="ET1723" s="416">
        <v>0</v>
      </c>
      <c r="EU1723" s="416">
        <v>0</v>
      </c>
      <c r="EV1723" s="416">
        <v>50</v>
      </c>
      <c r="EW1723" s="416">
        <v>7</v>
      </c>
      <c r="EX1723" s="416">
        <v>1</v>
      </c>
      <c r="EY1723" s="416">
        <v>2</v>
      </c>
      <c r="EZ1723" s="416">
        <v>0</v>
      </c>
      <c r="FA1723" s="416">
        <v>0</v>
      </c>
      <c r="FB1723" s="416">
        <v>0</v>
      </c>
      <c r="FC1723" s="416">
        <v>0</v>
      </c>
      <c r="FD1723" s="416">
        <v>0</v>
      </c>
      <c r="FE1723" s="416">
        <v>10</v>
      </c>
      <c r="FF1723" s="416">
        <v>100</v>
      </c>
      <c r="FG1723" s="416">
        <v>0</v>
      </c>
      <c r="FH1723" s="416">
        <v>0</v>
      </c>
      <c r="FI1723" s="416">
        <v>0</v>
      </c>
      <c r="FJ1723" s="416">
        <v>0</v>
      </c>
      <c r="FK1723" s="416">
        <v>0</v>
      </c>
      <c r="FL1723" s="416">
        <v>0</v>
      </c>
      <c r="FM1723" s="416">
        <v>0</v>
      </c>
      <c r="FN1723" s="416">
        <v>0</v>
      </c>
      <c r="FO1723" s="416">
        <v>0</v>
      </c>
      <c r="FP1723" s="416">
        <v>0</v>
      </c>
      <c r="FQ1723" s="416">
        <v>0</v>
      </c>
      <c r="FR1723" s="416">
        <v>0</v>
      </c>
      <c r="FS1723" s="416">
        <v>0</v>
      </c>
      <c r="FT1723" s="416">
        <v>0</v>
      </c>
      <c r="FU1723" s="416">
        <v>0</v>
      </c>
      <c r="FV1723" s="416">
        <v>0</v>
      </c>
      <c r="FW1723" s="416">
        <v>0</v>
      </c>
      <c r="FX1723" s="416">
        <v>0</v>
      </c>
      <c r="FY1723" s="416">
        <v>0</v>
      </c>
      <c r="FZ1723" s="416">
        <v>231</v>
      </c>
      <c r="GA1723" s="416">
        <v>165</v>
      </c>
      <c r="GB1723" s="416">
        <v>117</v>
      </c>
      <c r="GC1723" s="416">
        <v>65</v>
      </c>
      <c r="GD1723" s="416">
        <v>42</v>
      </c>
      <c r="GE1723" s="416">
        <v>22</v>
      </c>
      <c r="GF1723" s="416">
        <v>22</v>
      </c>
      <c r="GG1723" s="416">
        <v>3</v>
      </c>
      <c r="GH1723" s="416">
        <v>667</v>
      </c>
    </row>
    <row r="1724" spans="1:190" x14ac:dyDescent="0.2">
      <c r="A1724" s="150" t="s">
        <v>37</v>
      </c>
      <c r="B1724" s="151" t="s">
        <v>276</v>
      </c>
      <c r="C1724" s="152" t="s">
        <v>277</v>
      </c>
      <c r="D1724" s="404" t="s">
        <v>36</v>
      </c>
      <c r="E1724" s="416">
        <v>0</v>
      </c>
      <c r="F1724" s="416">
        <v>4</v>
      </c>
      <c r="G1724" s="416">
        <v>52</v>
      </c>
      <c r="H1724" s="416">
        <v>143</v>
      </c>
      <c r="I1724" s="416">
        <v>132</v>
      </c>
      <c r="J1724" s="416">
        <v>47</v>
      </c>
      <c r="K1724" s="416">
        <v>27</v>
      </c>
      <c r="L1724" s="416">
        <v>44</v>
      </c>
      <c r="M1724" s="416">
        <v>15</v>
      </c>
      <c r="N1724" s="416">
        <v>464</v>
      </c>
      <c r="O1724" s="416">
        <v>10</v>
      </c>
      <c r="P1724" s="416">
        <v>0</v>
      </c>
      <c r="Q1724" s="416">
        <v>0</v>
      </c>
      <c r="R1724" s="416">
        <v>0</v>
      </c>
      <c r="S1724" s="416">
        <v>0</v>
      </c>
      <c r="T1724" s="416">
        <v>0</v>
      </c>
      <c r="U1724" s="416">
        <v>0</v>
      </c>
      <c r="V1724" s="416">
        <v>0</v>
      </c>
      <c r="W1724" s="416">
        <v>0</v>
      </c>
      <c r="X1724" s="416">
        <v>0</v>
      </c>
      <c r="Y1724" s="416">
        <v>25</v>
      </c>
      <c r="Z1724" s="416">
        <v>0</v>
      </c>
      <c r="AA1724" s="416">
        <v>0</v>
      </c>
      <c r="AB1724" s="416">
        <v>0</v>
      </c>
      <c r="AC1724" s="416">
        <v>0</v>
      </c>
      <c r="AD1724" s="416">
        <v>0</v>
      </c>
      <c r="AE1724" s="416">
        <v>0</v>
      </c>
      <c r="AF1724" s="416">
        <v>0</v>
      </c>
      <c r="AG1724" s="416">
        <v>0</v>
      </c>
      <c r="AH1724" s="416">
        <v>0</v>
      </c>
      <c r="AI1724" s="416">
        <v>50</v>
      </c>
      <c r="AJ1724" s="416">
        <v>0</v>
      </c>
      <c r="AK1724" s="416">
        <v>0</v>
      </c>
      <c r="AL1724" s="416">
        <v>0</v>
      </c>
      <c r="AM1724" s="416">
        <v>0</v>
      </c>
      <c r="AN1724" s="416">
        <v>0</v>
      </c>
      <c r="AO1724" s="416">
        <v>0</v>
      </c>
      <c r="AP1724" s="416">
        <v>0</v>
      </c>
      <c r="AQ1724" s="416">
        <v>0</v>
      </c>
      <c r="AR1724" s="416">
        <v>0</v>
      </c>
      <c r="AS1724" s="416">
        <v>100</v>
      </c>
      <c r="AT1724" s="416">
        <v>0</v>
      </c>
      <c r="AU1724" s="416">
        <v>22</v>
      </c>
      <c r="AV1724" s="416">
        <v>48</v>
      </c>
      <c r="AW1724" s="416">
        <v>27</v>
      </c>
      <c r="AX1724" s="416">
        <v>10</v>
      </c>
      <c r="AY1724" s="416">
        <v>7</v>
      </c>
      <c r="AZ1724" s="416">
        <v>5</v>
      </c>
      <c r="BA1724" s="416">
        <v>0</v>
      </c>
      <c r="BB1724" s="416">
        <v>119</v>
      </c>
      <c r="BC1724" s="416">
        <v>0</v>
      </c>
      <c r="BD1724" s="416">
        <v>0</v>
      </c>
      <c r="BE1724" s="416">
        <v>0</v>
      </c>
      <c r="BF1724" s="416">
        <v>0</v>
      </c>
      <c r="BG1724" s="416">
        <v>0</v>
      </c>
      <c r="BH1724" s="416">
        <v>0</v>
      </c>
      <c r="BI1724" s="416">
        <v>0</v>
      </c>
      <c r="BJ1724" s="416">
        <v>0</v>
      </c>
      <c r="BK1724" s="416">
        <v>0</v>
      </c>
      <c r="BL1724" s="416">
        <v>0</v>
      </c>
      <c r="BM1724" s="416">
        <v>0</v>
      </c>
      <c r="BN1724" s="416">
        <v>22</v>
      </c>
      <c r="BO1724" s="416">
        <v>48</v>
      </c>
      <c r="BP1724" s="416">
        <v>27</v>
      </c>
      <c r="BQ1724" s="416">
        <v>10</v>
      </c>
      <c r="BR1724" s="416">
        <v>7</v>
      </c>
      <c r="BS1724" s="416">
        <v>5</v>
      </c>
      <c r="BT1724" s="416">
        <v>0</v>
      </c>
      <c r="BU1724" s="416">
        <v>119</v>
      </c>
      <c r="BV1724" s="416">
        <v>4</v>
      </c>
      <c r="BW1724" s="416">
        <v>74</v>
      </c>
      <c r="BX1724" s="416">
        <v>191</v>
      </c>
      <c r="BY1724" s="416">
        <v>159</v>
      </c>
      <c r="BZ1724" s="416">
        <v>57</v>
      </c>
      <c r="CA1724" s="416">
        <v>34</v>
      </c>
      <c r="CB1724" s="416">
        <v>49</v>
      </c>
      <c r="CC1724" s="416">
        <v>15</v>
      </c>
      <c r="CD1724" s="416">
        <v>583</v>
      </c>
      <c r="CE1724" s="416">
        <v>10</v>
      </c>
      <c r="CF1724" s="416">
        <v>0</v>
      </c>
      <c r="CG1724" s="416">
        <v>0</v>
      </c>
      <c r="CH1724" s="416">
        <v>0</v>
      </c>
      <c r="CI1724" s="416">
        <v>0</v>
      </c>
      <c r="CJ1724" s="416">
        <v>0</v>
      </c>
      <c r="CK1724" s="416">
        <v>0</v>
      </c>
      <c r="CL1724" s="416">
        <v>0</v>
      </c>
      <c r="CM1724" s="416">
        <v>0</v>
      </c>
      <c r="CN1724" s="416">
        <v>0</v>
      </c>
      <c r="CO1724" s="416">
        <v>25</v>
      </c>
      <c r="CP1724" s="416">
        <v>0</v>
      </c>
      <c r="CQ1724" s="416">
        <v>0</v>
      </c>
      <c r="CR1724" s="416">
        <v>0</v>
      </c>
      <c r="CS1724" s="416">
        <v>0</v>
      </c>
      <c r="CT1724" s="416">
        <v>0</v>
      </c>
      <c r="CU1724" s="416">
        <v>0</v>
      </c>
      <c r="CV1724" s="416">
        <v>0</v>
      </c>
      <c r="CW1724" s="416">
        <v>0</v>
      </c>
      <c r="CX1724" s="416">
        <v>0</v>
      </c>
      <c r="CY1724" s="416">
        <v>50</v>
      </c>
      <c r="CZ1724" s="416">
        <v>4</v>
      </c>
      <c r="DA1724" s="416">
        <v>26</v>
      </c>
      <c r="DB1724" s="416">
        <v>14</v>
      </c>
      <c r="DC1724" s="416">
        <v>12</v>
      </c>
      <c r="DD1724" s="416">
        <v>7</v>
      </c>
      <c r="DE1724" s="416">
        <v>2</v>
      </c>
      <c r="DF1724" s="416">
        <v>5</v>
      </c>
      <c r="DG1724" s="416">
        <v>3</v>
      </c>
      <c r="DH1724" s="416">
        <v>73</v>
      </c>
      <c r="DI1724" s="416">
        <v>0</v>
      </c>
      <c r="DJ1724" s="416">
        <v>0</v>
      </c>
      <c r="DK1724" s="416">
        <v>0</v>
      </c>
      <c r="DL1724" s="416">
        <v>0</v>
      </c>
      <c r="DM1724" s="416">
        <v>0</v>
      </c>
      <c r="DN1724" s="416">
        <v>0</v>
      </c>
      <c r="DO1724" s="416">
        <v>0</v>
      </c>
      <c r="DP1724" s="416">
        <v>0</v>
      </c>
      <c r="DQ1724" s="416">
        <v>0</v>
      </c>
      <c r="DR1724" s="416">
        <v>0</v>
      </c>
      <c r="DS1724" s="416">
        <v>4</v>
      </c>
      <c r="DT1724" s="416">
        <v>26</v>
      </c>
      <c r="DU1724" s="416">
        <v>14</v>
      </c>
      <c r="DV1724" s="416">
        <v>12</v>
      </c>
      <c r="DW1724" s="416">
        <v>7</v>
      </c>
      <c r="DX1724" s="416">
        <v>2</v>
      </c>
      <c r="DY1724" s="416">
        <v>5</v>
      </c>
      <c r="DZ1724" s="416">
        <v>3</v>
      </c>
      <c r="EA1724" s="416">
        <v>73</v>
      </c>
      <c r="EB1724" s="416">
        <v>0</v>
      </c>
      <c r="EC1724" s="416">
        <v>5</v>
      </c>
      <c r="ED1724" s="416">
        <v>21</v>
      </c>
      <c r="EE1724" s="416">
        <v>76</v>
      </c>
      <c r="EF1724" s="416">
        <v>70</v>
      </c>
      <c r="EG1724" s="416">
        <v>22</v>
      </c>
      <c r="EH1724" s="416">
        <v>16</v>
      </c>
      <c r="EI1724" s="416">
        <v>12</v>
      </c>
      <c r="EJ1724" s="416">
        <v>6</v>
      </c>
      <c r="EK1724" s="416">
        <v>228</v>
      </c>
      <c r="EL1724" s="416">
        <v>10</v>
      </c>
      <c r="EM1724" s="416">
        <v>0</v>
      </c>
      <c r="EN1724" s="416">
        <v>0</v>
      </c>
      <c r="EO1724" s="416">
        <v>0</v>
      </c>
      <c r="EP1724" s="416">
        <v>0</v>
      </c>
      <c r="EQ1724" s="416">
        <v>0</v>
      </c>
      <c r="ER1724" s="416">
        <v>0</v>
      </c>
      <c r="ES1724" s="416">
        <v>0</v>
      </c>
      <c r="ET1724" s="416">
        <v>0</v>
      </c>
      <c r="EU1724" s="416">
        <v>0</v>
      </c>
      <c r="EV1724" s="416">
        <v>50</v>
      </c>
      <c r="EW1724" s="416">
        <v>0</v>
      </c>
      <c r="EX1724" s="416">
        <v>0</v>
      </c>
      <c r="EY1724" s="416">
        <v>0</v>
      </c>
      <c r="EZ1724" s="416">
        <v>0</v>
      </c>
      <c r="FA1724" s="416">
        <v>0</v>
      </c>
      <c r="FB1724" s="416">
        <v>0</v>
      </c>
      <c r="FC1724" s="416">
        <v>0</v>
      </c>
      <c r="FD1724" s="416">
        <v>0</v>
      </c>
      <c r="FE1724" s="416">
        <v>0</v>
      </c>
      <c r="FF1724" s="416">
        <v>100</v>
      </c>
      <c r="FG1724" s="416">
        <v>0</v>
      </c>
      <c r="FH1724" s="416">
        <v>0</v>
      </c>
      <c r="FI1724" s="416">
        <v>0</v>
      </c>
      <c r="FJ1724" s="416">
        <v>0</v>
      </c>
      <c r="FK1724" s="416">
        <v>0</v>
      </c>
      <c r="FL1724" s="416">
        <v>0</v>
      </c>
      <c r="FM1724" s="416">
        <v>0</v>
      </c>
      <c r="FN1724" s="416">
        <v>0</v>
      </c>
      <c r="FO1724" s="416">
        <v>0</v>
      </c>
      <c r="FP1724" s="416">
        <v>0</v>
      </c>
      <c r="FQ1724" s="416">
        <v>0</v>
      </c>
      <c r="FR1724" s="416">
        <v>0</v>
      </c>
      <c r="FS1724" s="416">
        <v>0</v>
      </c>
      <c r="FT1724" s="416">
        <v>0</v>
      </c>
      <c r="FU1724" s="416">
        <v>0</v>
      </c>
      <c r="FV1724" s="416">
        <v>0</v>
      </c>
      <c r="FW1724" s="416">
        <v>0</v>
      </c>
      <c r="FX1724" s="416">
        <v>0</v>
      </c>
      <c r="FY1724" s="416">
        <v>0</v>
      </c>
      <c r="FZ1724" s="416">
        <v>5</v>
      </c>
      <c r="GA1724" s="416">
        <v>21</v>
      </c>
      <c r="GB1724" s="416">
        <v>76</v>
      </c>
      <c r="GC1724" s="416">
        <v>70</v>
      </c>
      <c r="GD1724" s="416">
        <v>22</v>
      </c>
      <c r="GE1724" s="416">
        <v>16</v>
      </c>
      <c r="GF1724" s="416">
        <v>12</v>
      </c>
      <c r="GG1724" s="416">
        <v>6</v>
      </c>
      <c r="GH1724" s="416">
        <v>228</v>
      </c>
    </row>
    <row r="1725" spans="1:190" x14ac:dyDescent="0.2">
      <c r="A1725" s="150" t="s">
        <v>38</v>
      </c>
      <c r="B1725" s="151" t="s">
        <v>284</v>
      </c>
      <c r="C1725" s="152" t="s">
        <v>277</v>
      </c>
      <c r="D1725" s="404" t="s">
        <v>344</v>
      </c>
      <c r="E1725" s="416">
        <v>0</v>
      </c>
      <c r="F1725" s="416">
        <v>52</v>
      </c>
      <c r="G1725" s="416">
        <v>59</v>
      </c>
      <c r="H1725" s="416">
        <v>152</v>
      </c>
      <c r="I1725" s="416">
        <v>127</v>
      </c>
      <c r="J1725" s="416">
        <v>83</v>
      </c>
      <c r="K1725" s="416">
        <v>62</v>
      </c>
      <c r="L1725" s="416">
        <v>47</v>
      </c>
      <c r="M1725" s="416">
        <v>6</v>
      </c>
      <c r="N1725" s="416">
        <v>588</v>
      </c>
      <c r="O1725" s="416">
        <v>10</v>
      </c>
      <c r="P1725" s="416">
        <v>0</v>
      </c>
      <c r="Q1725" s="416">
        <v>0</v>
      </c>
      <c r="R1725" s="416">
        <v>0</v>
      </c>
      <c r="S1725" s="416">
        <v>0</v>
      </c>
      <c r="T1725" s="416">
        <v>0</v>
      </c>
      <c r="U1725" s="416">
        <v>0</v>
      </c>
      <c r="V1725" s="416">
        <v>0</v>
      </c>
      <c r="W1725" s="416">
        <v>0</v>
      </c>
      <c r="X1725" s="416">
        <v>0</v>
      </c>
      <c r="Y1725" s="416">
        <v>25</v>
      </c>
      <c r="Z1725" s="416">
        <v>0</v>
      </c>
      <c r="AA1725" s="416">
        <v>0</v>
      </c>
      <c r="AB1725" s="416">
        <v>0</v>
      </c>
      <c r="AC1725" s="416">
        <v>0</v>
      </c>
      <c r="AD1725" s="416">
        <v>0</v>
      </c>
      <c r="AE1725" s="416">
        <v>0</v>
      </c>
      <c r="AF1725" s="416">
        <v>0</v>
      </c>
      <c r="AG1725" s="416">
        <v>0</v>
      </c>
      <c r="AH1725" s="416">
        <v>0</v>
      </c>
      <c r="AI1725" s="416">
        <v>50</v>
      </c>
      <c r="AJ1725" s="416">
        <v>3</v>
      </c>
      <c r="AK1725" s="416">
        <v>5</v>
      </c>
      <c r="AL1725" s="416">
        <v>8</v>
      </c>
      <c r="AM1725" s="416">
        <v>19</v>
      </c>
      <c r="AN1725" s="416">
        <v>24</v>
      </c>
      <c r="AO1725" s="416">
        <v>10</v>
      </c>
      <c r="AP1725" s="416">
        <v>6</v>
      </c>
      <c r="AQ1725" s="416">
        <v>1</v>
      </c>
      <c r="AR1725" s="416">
        <v>76</v>
      </c>
      <c r="AS1725" s="416">
        <v>100</v>
      </c>
      <c r="AT1725" s="416">
        <v>8</v>
      </c>
      <c r="AU1725" s="416">
        <v>12</v>
      </c>
      <c r="AV1725" s="416">
        <v>19</v>
      </c>
      <c r="AW1725" s="416">
        <v>31</v>
      </c>
      <c r="AX1725" s="416">
        <v>10</v>
      </c>
      <c r="AY1725" s="416">
        <v>3</v>
      </c>
      <c r="AZ1725" s="416">
        <v>4</v>
      </c>
      <c r="BA1725" s="416">
        <v>0</v>
      </c>
      <c r="BB1725" s="416">
        <v>87</v>
      </c>
      <c r="BC1725" s="416">
        <v>0</v>
      </c>
      <c r="BD1725" s="416">
        <v>0</v>
      </c>
      <c r="BE1725" s="416">
        <v>0</v>
      </c>
      <c r="BF1725" s="416">
        <v>0</v>
      </c>
      <c r="BG1725" s="416">
        <v>0</v>
      </c>
      <c r="BH1725" s="416">
        <v>0</v>
      </c>
      <c r="BI1725" s="416">
        <v>0</v>
      </c>
      <c r="BJ1725" s="416">
        <v>0</v>
      </c>
      <c r="BK1725" s="416">
        <v>0</v>
      </c>
      <c r="BL1725" s="416">
        <v>0</v>
      </c>
      <c r="BM1725" s="416">
        <v>11</v>
      </c>
      <c r="BN1725" s="416">
        <v>17</v>
      </c>
      <c r="BO1725" s="416">
        <v>27</v>
      </c>
      <c r="BP1725" s="416">
        <v>50</v>
      </c>
      <c r="BQ1725" s="416">
        <v>34</v>
      </c>
      <c r="BR1725" s="416">
        <v>13</v>
      </c>
      <c r="BS1725" s="416">
        <v>10</v>
      </c>
      <c r="BT1725" s="416">
        <v>1</v>
      </c>
      <c r="BU1725" s="416">
        <v>163</v>
      </c>
      <c r="BV1725" s="416">
        <v>63</v>
      </c>
      <c r="BW1725" s="416">
        <v>76</v>
      </c>
      <c r="BX1725" s="416">
        <v>179</v>
      </c>
      <c r="BY1725" s="416">
        <v>177</v>
      </c>
      <c r="BZ1725" s="416">
        <v>117</v>
      </c>
      <c r="CA1725" s="416">
        <v>75</v>
      </c>
      <c r="CB1725" s="416">
        <v>57</v>
      </c>
      <c r="CC1725" s="416">
        <v>7</v>
      </c>
      <c r="CD1725" s="416">
        <v>751</v>
      </c>
      <c r="CE1725" s="416">
        <v>10</v>
      </c>
      <c r="CF1725" s="416">
        <v>0</v>
      </c>
      <c r="CG1725" s="416">
        <v>0</v>
      </c>
      <c r="CH1725" s="416">
        <v>0</v>
      </c>
      <c r="CI1725" s="416">
        <v>0</v>
      </c>
      <c r="CJ1725" s="416">
        <v>0</v>
      </c>
      <c r="CK1725" s="416">
        <v>0</v>
      </c>
      <c r="CL1725" s="416">
        <v>0</v>
      </c>
      <c r="CM1725" s="416">
        <v>0</v>
      </c>
      <c r="CN1725" s="416">
        <v>0</v>
      </c>
      <c r="CO1725" s="416">
        <v>25</v>
      </c>
      <c r="CP1725" s="416">
        <v>0</v>
      </c>
      <c r="CQ1725" s="416">
        <v>0</v>
      </c>
      <c r="CR1725" s="416">
        <v>0</v>
      </c>
      <c r="CS1725" s="416">
        <v>0</v>
      </c>
      <c r="CT1725" s="416">
        <v>0</v>
      </c>
      <c r="CU1725" s="416">
        <v>0</v>
      </c>
      <c r="CV1725" s="416">
        <v>0</v>
      </c>
      <c r="CW1725" s="416">
        <v>0</v>
      </c>
      <c r="CX1725" s="416">
        <v>0</v>
      </c>
      <c r="CY1725" s="416">
        <v>50</v>
      </c>
      <c r="CZ1725" s="416">
        <v>8</v>
      </c>
      <c r="DA1725" s="416">
        <v>2</v>
      </c>
      <c r="DB1725" s="416">
        <v>20</v>
      </c>
      <c r="DC1725" s="416">
        <v>11</v>
      </c>
      <c r="DD1725" s="416">
        <v>7</v>
      </c>
      <c r="DE1725" s="416">
        <v>8</v>
      </c>
      <c r="DF1725" s="416">
        <v>4</v>
      </c>
      <c r="DG1725" s="416">
        <v>0</v>
      </c>
      <c r="DH1725" s="416">
        <v>60</v>
      </c>
      <c r="DI1725" s="416">
        <v>0</v>
      </c>
      <c r="DJ1725" s="416">
        <v>0</v>
      </c>
      <c r="DK1725" s="416">
        <v>0</v>
      </c>
      <c r="DL1725" s="416">
        <v>0</v>
      </c>
      <c r="DM1725" s="416">
        <v>0</v>
      </c>
      <c r="DN1725" s="416">
        <v>0</v>
      </c>
      <c r="DO1725" s="416">
        <v>0</v>
      </c>
      <c r="DP1725" s="416">
        <v>0</v>
      </c>
      <c r="DQ1725" s="416">
        <v>0</v>
      </c>
      <c r="DR1725" s="416">
        <v>0</v>
      </c>
      <c r="DS1725" s="416">
        <v>8</v>
      </c>
      <c r="DT1725" s="416">
        <v>2</v>
      </c>
      <c r="DU1725" s="416">
        <v>20</v>
      </c>
      <c r="DV1725" s="416">
        <v>11</v>
      </c>
      <c r="DW1725" s="416">
        <v>7</v>
      </c>
      <c r="DX1725" s="416">
        <v>8</v>
      </c>
      <c r="DY1725" s="416">
        <v>4</v>
      </c>
      <c r="DZ1725" s="416">
        <v>0</v>
      </c>
      <c r="EA1725" s="416">
        <v>60</v>
      </c>
      <c r="EB1725" s="416">
        <v>0</v>
      </c>
      <c r="EC1725" s="416">
        <v>27</v>
      </c>
      <c r="ED1725" s="416">
        <v>36</v>
      </c>
      <c r="EE1725" s="416">
        <v>83</v>
      </c>
      <c r="EF1725" s="416">
        <v>64</v>
      </c>
      <c r="EG1725" s="416">
        <v>52</v>
      </c>
      <c r="EH1725" s="416">
        <v>36</v>
      </c>
      <c r="EI1725" s="416">
        <v>48</v>
      </c>
      <c r="EJ1725" s="416">
        <v>15</v>
      </c>
      <c r="EK1725" s="416">
        <v>361</v>
      </c>
      <c r="EL1725" s="416">
        <v>10</v>
      </c>
      <c r="EM1725" s="416">
        <v>0</v>
      </c>
      <c r="EN1725" s="416">
        <v>0</v>
      </c>
      <c r="EO1725" s="416">
        <v>0</v>
      </c>
      <c r="EP1725" s="416">
        <v>0</v>
      </c>
      <c r="EQ1725" s="416">
        <v>0</v>
      </c>
      <c r="ER1725" s="416">
        <v>0</v>
      </c>
      <c r="ES1725" s="416">
        <v>0</v>
      </c>
      <c r="ET1725" s="416">
        <v>0</v>
      </c>
      <c r="EU1725" s="416">
        <v>0</v>
      </c>
      <c r="EV1725" s="416">
        <v>50</v>
      </c>
      <c r="EW1725" s="416">
        <v>0</v>
      </c>
      <c r="EX1725" s="416">
        <v>0</v>
      </c>
      <c r="EY1725" s="416">
        <v>0</v>
      </c>
      <c r="EZ1725" s="416">
        <v>0</v>
      </c>
      <c r="FA1725" s="416">
        <v>0</v>
      </c>
      <c r="FB1725" s="416">
        <v>0</v>
      </c>
      <c r="FC1725" s="416">
        <v>0</v>
      </c>
      <c r="FD1725" s="416">
        <v>0</v>
      </c>
      <c r="FE1725" s="416">
        <v>0</v>
      </c>
      <c r="FF1725" s="416">
        <v>100</v>
      </c>
      <c r="FG1725" s="416">
        <v>0</v>
      </c>
      <c r="FH1725" s="416">
        <v>0</v>
      </c>
      <c r="FI1725" s="416">
        <v>0</v>
      </c>
      <c r="FJ1725" s="416">
        <v>0</v>
      </c>
      <c r="FK1725" s="416">
        <v>0</v>
      </c>
      <c r="FL1725" s="416">
        <v>0</v>
      </c>
      <c r="FM1725" s="416">
        <v>0</v>
      </c>
      <c r="FN1725" s="416">
        <v>0</v>
      </c>
      <c r="FO1725" s="416">
        <v>0</v>
      </c>
      <c r="FP1725" s="416">
        <v>0</v>
      </c>
      <c r="FQ1725" s="416">
        <v>0</v>
      </c>
      <c r="FR1725" s="416">
        <v>0</v>
      </c>
      <c r="FS1725" s="416">
        <v>0</v>
      </c>
      <c r="FT1725" s="416">
        <v>0</v>
      </c>
      <c r="FU1725" s="416">
        <v>0</v>
      </c>
      <c r="FV1725" s="416">
        <v>0</v>
      </c>
      <c r="FW1725" s="416">
        <v>0</v>
      </c>
      <c r="FX1725" s="416">
        <v>0</v>
      </c>
      <c r="FY1725" s="416">
        <v>0</v>
      </c>
      <c r="FZ1725" s="416">
        <v>27</v>
      </c>
      <c r="GA1725" s="416">
        <v>36</v>
      </c>
      <c r="GB1725" s="416">
        <v>83</v>
      </c>
      <c r="GC1725" s="416">
        <v>64</v>
      </c>
      <c r="GD1725" s="416">
        <v>52</v>
      </c>
      <c r="GE1725" s="416">
        <v>36</v>
      </c>
      <c r="GF1725" s="416">
        <v>48</v>
      </c>
      <c r="GG1725" s="416">
        <v>15</v>
      </c>
      <c r="GH1725" s="416">
        <v>361</v>
      </c>
    </row>
    <row r="1726" spans="1:190" x14ac:dyDescent="0.2">
      <c r="A1726" s="150" t="s">
        <v>40</v>
      </c>
      <c r="B1726" s="151" t="s">
        <v>282</v>
      </c>
      <c r="C1726" s="152" t="s">
        <v>286</v>
      </c>
      <c r="D1726" s="404" t="s">
        <v>39</v>
      </c>
      <c r="E1726" s="416">
        <v>0</v>
      </c>
      <c r="F1726" s="416">
        <v>1381</v>
      </c>
      <c r="G1726" s="416">
        <v>509</v>
      </c>
      <c r="H1726" s="416">
        <v>296</v>
      </c>
      <c r="I1726" s="416">
        <v>110</v>
      </c>
      <c r="J1726" s="416">
        <v>51</v>
      </c>
      <c r="K1726" s="416">
        <v>31</v>
      </c>
      <c r="L1726" s="416">
        <v>16</v>
      </c>
      <c r="M1726" s="416">
        <v>1</v>
      </c>
      <c r="N1726" s="416">
        <v>2395</v>
      </c>
      <c r="O1726" s="416">
        <v>10</v>
      </c>
      <c r="P1726" s="416">
        <v>0</v>
      </c>
      <c r="Q1726" s="416">
        <v>0</v>
      </c>
      <c r="R1726" s="416">
        <v>0</v>
      </c>
      <c r="S1726" s="416">
        <v>0</v>
      </c>
      <c r="T1726" s="416">
        <v>0</v>
      </c>
      <c r="U1726" s="416">
        <v>0</v>
      </c>
      <c r="V1726" s="416">
        <v>0</v>
      </c>
      <c r="W1726" s="416">
        <v>0</v>
      </c>
      <c r="X1726" s="416">
        <v>0</v>
      </c>
      <c r="Y1726" s="416">
        <v>25</v>
      </c>
      <c r="Z1726" s="416">
        <v>0</v>
      </c>
      <c r="AA1726" s="416">
        <v>0</v>
      </c>
      <c r="AB1726" s="416">
        <v>0</v>
      </c>
      <c r="AC1726" s="416">
        <v>0</v>
      </c>
      <c r="AD1726" s="416">
        <v>0</v>
      </c>
      <c r="AE1726" s="416">
        <v>0</v>
      </c>
      <c r="AF1726" s="416">
        <v>0</v>
      </c>
      <c r="AG1726" s="416">
        <v>0</v>
      </c>
      <c r="AH1726" s="416">
        <v>0</v>
      </c>
      <c r="AI1726" s="416">
        <v>50</v>
      </c>
      <c r="AJ1726" s="416">
        <v>0</v>
      </c>
      <c r="AK1726" s="416">
        <v>0</v>
      </c>
      <c r="AL1726" s="416">
        <v>0</v>
      </c>
      <c r="AM1726" s="416">
        <v>0</v>
      </c>
      <c r="AN1726" s="416">
        <v>0</v>
      </c>
      <c r="AO1726" s="416">
        <v>0</v>
      </c>
      <c r="AP1726" s="416">
        <v>0</v>
      </c>
      <c r="AQ1726" s="416">
        <v>0</v>
      </c>
      <c r="AR1726" s="416">
        <v>0</v>
      </c>
      <c r="AS1726" s="416">
        <v>100</v>
      </c>
      <c r="AT1726" s="416">
        <v>169</v>
      </c>
      <c r="AU1726" s="416">
        <v>43</v>
      </c>
      <c r="AV1726" s="416">
        <v>15</v>
      </c>
      <c r="AW1726" s="416">
        <v>7</v>
      </c>
      <c r="AX1726" s="416">
        <v>4</v>
      </c>
      <c r="AY1726" s="416">
        <v>1</v>
      </c>
      <c r="AZ1726" s="416">
        <v>0</v>
      </c>
      <c r="BA1726" s="416">
        <v>0</v>
      </c>
      <c r="BB1726" s="416">
        <v>239</v>
      </c>
      <c r="BC1726" s="416">
        <v>0</v>
      </c>
      <c r="BD1726" s="416">
        <v>0</v>
      </c>
      <c r="BE1726" s="416">
        <v>0</v>
      </c>
      <c r="BF1726" s="416">
        <v>0</v>
      </c>
      <c r="BG1726" s="416">
        <v>0</v>
      </c>
      <c r="BH1726" s="416">
        <v>0</v>
      </c>
      <c r="BI1726" s="416">
        <v>0</v>
      </c>
      <c r="BJ1726" s="416">
        <v>0</v>
      </c>
      <c r="BK1726" s="416">
        <v>0</v>
      </c>
      <c r="BL1726" s="416">
        <v>0</v>
      </c>
      <c r="BM1726" s="416">
        <v>169</v>
      </c>
      <c r="BN1726" s="416">
        <v>43</v>
      </c>
      <c r="BO1726" s="416">
        <v>15</v>
      </c>
      <c r="BP1726" s="416">
        <v>7</v>
      </c>
      <c r="BQ1726" s="416">
        <v>4</v>
      </c>
      <c r="BR1726" s="416">
        <v>1</v>
      </c>
      <c r="BS1726" s="416">
        <v>0</v>
      </c>
      <c r="BT1726" s="416">
        <v>0</v>
      </c>
      <c r="BU1726" s="416">
        <v>239</v>
      </c>
      <c r="BV1726" s="416">
        <v>1550</v>
      </c>
      <c r="BW1726" s="416">
        <v>552</v>
      </c>
      <c r="BX1726" s="416">
        <v>311</v>
      </c>
      <c r="BY1726" s="416">
        <v>117</v>
      </c>
      <c r="BZ1726" s="416">
        <v>55</v>
      </c>
      <c r="CA1726" s="416">
        <v>32</v>
      </c>
      <c r="CB1726" s="416">
        <v>16</v>
      </c>
      <c r="CC1726" s="416">
        <v>1</v>
      </c>
      <c r="CD1726" s="416">
        <v>2634</v>
      </c>
      <c r="CE1726" s="416">
        <v>10</v>
      </c>
      <c r="CF1726" s="416">
        <v>0</v>
      </c>
      <c r="CG1726" s="416">
        <v>0</v>
      </c>
      <c r="CH1726" s="416">
        <v>0</v>
      </c>
      <c r="CI1726" s="416">
        <v>0</v>
      </c>
      <c r="CJ1726" s="416">
        <v>0</v>
      </c>
      <c r="CK1726" s="416">
        <v>0</v>
      </c>
      <c r="CL1726" s="416">
        <v>0</v>
      </c>
      <c r="CM1726" s="416">
        <v>0</v>
      </c>
      <c r="CN1726" s="416">
        <v>0</v>
      </c>
      <c r="CO1726" s="416">
        <v>25</v>
      </c>
      <c r="CP1726" s="416">
        <v>0</v>
      </c>
      <c r="CQ1726" s="416">
        <v>0</v>
      </c>
      <c r="CR1726" s="416">
        <v>0</v>
      </c>
      <c r="CS1726" s="416">
        <v>0</v>
      </c>
      <c r="CT1726" s="416">
        <v>0</v>
      </c>
      <c r="CU1726" s="416">
        <v>0</v>
      </c>
      <c r="CV1726" s="416">
        <v>0</v>
      </c>
      <c r="CW1726" s="416">
        <v>0</v>
      </c>
      <c r="CX1726" s="416">
        <v>0</v>
      </c>
      <c r="CY1726" s="416">
        <v>50</v>
      </c>
      <c r="CZ1726" s="416">
        <v>269</v>
      </c>
      <c r="DA1726" s="416">
        <v>73</v>
      </c>
      <c r="DB1726" s="416">
        <v>53</v>
      </c>
      <c r="DC1726" s="416">
        <v>22</v>
      </c>
      <c r="DD1726" s="416">
        <v>12</v>
      </c>
      <c r="DE1726" s="416">
        <v>6</v>
      </c>
      <c r="DF1726" s="416">
        <v>3</v>
      </c>
      <c r="DG1726" s="416">
        <v>1</v>
      </c>
      <c r="DH1726" s="416">
        <v>439</v>
      </c>
      <c r="DI1726" s="416">
        <v>0</v>
      </c>
      <c r="DJ1726" s="416">
        <v>0</v>
      </c>
      <c r="DK1726" s="416">
        <v>0</v>
      </c>
      <c r="DL1726" s="416">
        <v>0</v>
      </c>
      <c r="DM1726" s="416">
        <v>0</v>
      </c>
      <c r="DN1726" s="416">
        <v>0</v>
      </c>
      <c r="DO1726" s="416">
        <v>0</v>
      </c>
      <c r="DP1726" s="416">
        <v>0</v>
      </c>
      <c r="DQ1726" s="416">
        <v>0</v>
      </c>
      <c r="DR1726" s="416">
        <v>0</v>
      </c>
      <c r="DS1726" s="416">
        <v>269</v>
      </c>
      <c r="DT1726" s="416">
        <v>73</v>
      </c>
      <c r="DU1726" s="416">
        <v>53</v>
      </c>
      <c r="DV1726" s="416">
        <v>22</v>
      </c>
      <c r="DW1726" s="416">
        <v>12</v>
      </c>
      <c r="DX1726" s="416">
        <v>6</v>
      </c>
      <c r="DY1726" s="416">
        <v>3</v>
      </c>
      <c r="DZ1726" s="416">
        <v>1</v>
      </c>
      <c r="EA1726" s="416">
        <v>439</v>
      </c>
      <c r="EB1726" s="416">
        <v>0</v>
      </c>
      <c r="EC1726" s="416">
        <v>206</v>
      </c>
      <c r="ED1726" s="416">
        <v>92</v>
      </c>
      <c r="EE1726" s="416">
        <v>53</v>
      </c>
      <c r="EF1726" s="416">
        <v>20</v>
      </c>
      <c r="EG1726" s="416">
        <v>7</v>
      </c>
      <c r="EH1726" s="416">
        <v>11</v>
      </c>
      <c r="EI1726" s="416">
        <v>1</v>
      </c>
      <c r="EJ1726" s="416">
        <v>1</v>
      </c>
      <c r="EK1726" s="416">
        <v>391</v>
      </c>
      <c r="EL1726" s="416">
        <v>10</v>
      </c>
      <c r="EM1726" s="416">
        <v>0</v>
      </c>
      <c r="EN1726" s="416">
        <v>0</v>
      </c>
      <c r="EO1726" s="416">
        <v>0</v>
      </c>
      <c r="EP1726" s="416">
        <v>0</v>
      </c>
      <c r="EQ1726" s="416">
        <v>0</v>
      </c>
      <c r="ER1726" s="416">
        <v>0</v>
      </c>
      <c r="ES1726" s="416">
        <v>0</v>
      </c>
      <c r="ET1726" s="416">
        <v>0</v>
      </c>
      <c r="EU1726" s="416">
        <v>0</v>
      </c>
      <c r="EV1726" s="416">
        <v>50</v>
      </c>
      <c r="EW1726" s="416">
        <v>3</v>
      </c>
      <c r="EX1726" s="416">
        <v>1</v>
      </c>
      <c r="EY1726" s="416">
        <v>0</v>
      </c>
      <c r="EZ1726" s="416">
        <v>0</v>
      </c>
      <c r="FA1726" s="416">
        <v>0</v>
      </c>
      <c r="FB1726" s="416">
        <v>0</v>
      </c>
      <c r="FC1726" s="416">
        <v>0</v>
      </c>
      <c r="FD1726" s="416">
        <v>0</v>
      </c>
      <c r="FE1726" s="416">
        <v>4</v>
      </c>
      <c r="FF1726" s="416">
        <v>100</v>
      </c>
      <c r="FG1726" s="416">
        <v>0</v>
      </c>
      <c r="FH1726" s="416">
        <v>0</v>
      </c>
      <c r="FI1726" s="416">
        <v>0</v>
      </c>
      <c r="FJ1726" s="416">
        <v>0</v>
      </c>
      <c r="FK1726" s="416">
        <v>0</v>
      </c>
      <c r="FL1726" s="416">
        <v>0</v>
      </c>
      <c r="FM1726" s="416">
        <v>0</v>
      </c>
      <c r="FN1726" s="416">
        <v>0</v>
      </c>
      <c r="FO1726" s="416">
        <v>0</v>
      </c>
      <c r="FP1726" s="416">
        <v>0</v>
      </c>
      <c r="FQ1726" s="416">
        <v>0</v>
      </c>
      <c r="FR1726" s="416">
        <v>0</v>
      </c>
      <c r="FS1726" s="416">
        <v>0</v>
      </c>
      <c r="FT1726" s="416">
        <v>0</v>
      </c>
      <c r="FU1726" s="416">
        <v>0</v>
      </c>
      <c r="FV1726" s="416">
        <v>0</v>
      </c>
      <c r="FW1726" s="416">
        <v>0</v>
      </c>
      <c r="FX1726" s="416">
        <v>0</v>
      </c>
      <c r="FY1726" s="416">
        <v>0</v>
      </c>
      <c r="FZ1726" s="416">
        <v>209</v>
      </c>
      <c r="GA1726" s="416">
        <v>93</v>
      </c>
      <c r="GB1726" s="416">
        <v>53</v>
      </c>
      <c r="GC1726" s="416">
        <v>20</v>
      </c>
      <c r="GD1726" s="416">
        <v>7</v>
      </c>
      <c r="GE1726" s="416">
        <v>11</v>
      </c>
      <c r="GF1726" s="416">
        <v>1</v>
      </c>
      <c r="GG1726" s="416">
        <v>1</v>
      </c>
      <c r="GH1726" s="416">
        <v>395</v>
      </c>
    </row>
    <row r="1727" spans="1:190" x14ac:dyDescent="0.2">
      <c r="A1727" s="150" t="s">
        <v>42</v>
      </c>
      <c r="B1727" s="151" t="s">
        <v>276</v>
      </c>
      <c r="C1727" s="152" t="s">
        <v>286</v>
      </c>
      <c r="D1727" s="404" t="s">
        <v>41</v>
      </c>
      <c r="E1727" s="416">
        <v>0</v>
      </c>
      <c r="F1727" s="416">
        <v>127</v>
      </c>
      <c r="G1727" s="416">
        <v>189</v>
      </c>
      <c r="H1727" s="416">
        <v>109</v>
      </c>
      <c r="I1727" s="416">
        <v>41</v>
      </c>
      <c r="J1727" s="416">
        <v>17</v>
      </c>
      <c r="K1727" s="416">
        <v>13</v>
      </c>
      <c r="L1727" s="416">
        <v>5</v>
      </c>
      <c r="M1727" s="416">
        <v>0</v>
      </c>
      <c r="N1727" s="416">
        <v>501</v>
      </c>
      <c r="O1727" s="416">
        <v>10</v>
      </c>
      <c r="P1727" s="416">
        <v>0</v>
      </c>
      <c r="Q1727" s="416">
        <v>0</v>
      </c>
      <c r="R1727" s="416">
        <v>0</v>
      </c>
      <c r="S1727" s="416">
        <v>0</v>
      </c>
      <c r="T1727" s="416">
        <v>0</v>
      </c>
      <c r="U1727" s="416">
        <v>0</v>
      </c>
      <c r="V1727" s="416">
        <v>0</v>
      </c>
      <c r="W1727" s="416">
        <v>0</v>
      </c>
      <c r="X1727" s="416">
        <v>0</v>
      </c>
      <c r="Y1727" s="416">
        <v>25</v>
      </c>
      <c r="Z1727" s="416">
        <v>0</v>
      </c>
      <c r="AA1727" s="416">
        <v>0</v>
      </c>
      <c r="AB1727" s="416">
        <v>0</v>
      </c>
      <c r="AC1727" s="416">
        <v>0</v>
      </c>
      <c r="AD1727" s="416">
        <v>0</v>
      </c>
      <c r="AE1727" s="416">
        <v>0</v>
      </c>
      <c r="AF1727" s="416">
        <v>0</v>
      </c>
      <c r="AG1727" s="416">
        <v>0</v>
      </c>
      <c r="AH1727" s="416">
        <v>0</v>
      </c>
      <c r="AI1727" s="416">
        <v>50</v>
      </c>
      <c r="AJ1727" s="416">
        <v>44</v>
      </c>
      <c r="AK1727" s="416">
        <v>65</v>
      </c>
      <c r="AL1727" s="416">
        <v>31</v>
      </c>
      <c r="AM1727" s="416">
        <v>11</v>
      </c>
      <c r="AN1727" s="416">
        <v>6</v>
      </c>
      <c r="AO1727" s="416">
        <v>2</v>
      </c>
      <c r="AP1727" s="416">
        <v>0</v>
      </c>
      <c r="AQ1727" s="416">
        <v>0</v>
      </c>
      <c r="AR1727" s="416">
        <v>159</v>
      </c>
      <c r="AS1727" s="416">
        <v>100</v>
      </c>
      <c r="AT1727" s="416">
        <v>9</v>
      </c>
      <c r="AU1727" s="416">
        <v>16</v>
      </c>
      <c r="AV1727" s="416">
        <v>15</v>
      </c>
      <c r="AW1727" s="416">
        <v>6</v>
      </c>
      <c r="AX1727" s="416">
        <v>1</v>
      </c>
      <c r="AY1727" s="416">
        <v>0</v>
      </c>
      <c r="AZ1727" s="416">
        <v>3</v>
      </c>
      <c r="BA1727" s="416">
        <v>0</v>
      </c>
      <c r="BB1727" s="416">
        <v>50</v>
      </c>
      <c r="BC1727" s="416">
        <v>0</v>
      </c>
      <c r="BD1727" s="416">
        <v>0</v>
      </c>
      <c r="BE1727" s="416">
        <v>0</v>
      </c>
      <c r="BF1727" s="416">
        <v>0</v>
      </c>
      <c r="BG1727" s="416">
        <v>0</v>
      </c>
      <c r="BH1727" s="416">
        <v>0</v>
      </c>
      <c r="BI1727" s="416">
        <v>0</v>
      </c>
      <c r="BJ1727" s="416">
        <v>0</v>
      </c>
      <c r="BK1727" s="416">
        <v>0</v>
      </c>
      <c r="BL1727" s="416">
        <v>0</v>
      </c>
      <c r="BM1727" s="416">
        <v>53</v>
      </c>
      <c r="BN1727" s="416">
        <v>81</v>
      </c>
      <c r="BO1727" s="416">
        <v>46</v>
      </c>
      <c r="BP1727" s="416">
        <v>17</v>
      </c>
      <c r="BQ1727" s="416">
        <v>7</v>
      </c>
      <c r="BR1727" s="416">
        <v>2</v>
      </c>
      <c r="BS1727" s="416">
        <v>3</v>
      </c>
      <c r="BT1727" s="416">
        <v>0</v>
      </c>
      <c r="BU1727" s="416">
        <v>209</v>
      </c>
      <c r="BV1727" s="416">
        <v>180</v>
      </c>
      <c r="BW1727" s="416">
        <v>270</v>
      </c>
      <c r="BX1727" s="416">
        <v>155</v>
      </c>
      <c r="BY1727" s="416">
        <v>58</v>
      </c>
      <c r="BZ1727" s="416">
        <v>24</v>
      </c>
      <c r="CA1727" s="416">
        <v>15</v>
      </c>
      <c r="CB1727" s="416">
        <v>8</v>
      </c>
      <c r="CC1727" s="416">
        <v>0</v>
      </c>
      <c r="CD1727" s="416">
        <v>710</v>
      </c>
      <c r="CE1727" s="416">
        <v>10</v>
      </c>
      <c r="CF1727" s="416">
        <v>0</v>
      </c>
      <c r="CG1727" s="416">
        <v>0</v>
      </c>
      <c r="CH1727" s="416">
        <v>0</v>
      </c>
      <c r="CI1727" s="416">
        <v>0</v>
      </c>
      <c r="CJ1727" s="416">
        <v>0</v>
      </c>
      <c r="CK1727" s="416">
        <v>0</v>
      </c>
      <c r="CL1727" s="416">
        <v>0</v>
      </c>
      <c r="CM1727" s="416">
        <v>0</v>
      </c>
      <c r="CN1727" s="416">
        <v>0</v>
      </c>
      <c r="CO1727" s="416">
        <v>25</v>
      </c>
      <c r="CP1727" s="416">
        <v>0</v>
      </c>
      <c r="CQ1727" s="416">
        <v>0</v>
      </c>
      <c r="CR1727" s="416">
        <v>0</v>
      </c>
      <c r="CS1727" s="416">
        <v>0</v>
      </c>
      <c r="CT1727" s="416">
        <v>0</v>
      </c>
      <c r="CU1727" s="416">
        <v>0</v>
      </c>
      <c r="CV1727" s="416">
        <v>0</v>
      </c>
      <c r="CW1727" s="416">
        <v>0</v>
      </c>
      <c r="CX1727" s="416">
        <v>0</v>
      </c>
      <c r="CY1727" s="416">
        <v>50</v>
      </c>
      <c r="CZ1727" s="416">
        <v>35</v>
      </c>
      <c r="DA1727" s="416">
        <v>29</v>
      </c>
      <c r="DB1727" s="416">
        <v>13</v>
      </c>
      <c r="DC1727" s="416">
        <v>26</v>
      </c>
      <c r="DD1727" s="416">
        <v>10</v>
      </c>
      <c r="DE1727" s="416">
        <v>0</v>
      </c>
      <c r="DF1727" s="416">
        <v>2</v>
      </c>
      <c r="DG1727" s="416">
        <v>0</v>
      </c>
      <c r="DH1727" s="416">
        <v>115</v>
      </c>
      <c r="DI1727" s="416">
        <v>0</v>
      </c>
      <c r="DJ1727" s="416">
        <v>0</v>
      </c>
      <c r="DK1727" s="416">
        <v>0</v>
      </c>
      <c r="DL1727" s="416">
        <v>0</v>
      </c>
      <c r="DM1727" s="416">
        <v>0</v>
      </c>
      <c r="DN1727" s="416">
        <v>0</v>
      </c>
      <c r="DO1727" s="416">
        <v>0</v>
      </c>
      <c r="DP1727" s="416">
        <v>0</v>
      </c>
      <c r="DQ1727" s="416">
        <v>0</v>
      </c>
      <c r="DR1727" s="416">
        <v>0</v>
      </c>
      <c r="DS1727" s="416">
        <v>35</v>
      </c>
      <c r="DT1727" s="416">
        <v>29</v>
      </c>
      <c r="DU1727" s="416">
        <v>13</v>
      </c>
      <c r="DV1727" s="416">
        <v>26</v>
      </c>
      <c r="DW1727" s="416">
        <v>10</v>
      </c>
      <c r="DX1727" s="416">
        <v>0</v>
      </c>
      <c r="DY1727" s="416">
        <v>2</v>
      </c>
      <c r="DZ1727" s="416">
        <v>0</v>
      </c>
      <c r="EA1727" s="416">
        <v>115</v>
      </c>
      <c r="EB1727" s="416">
        <v>0</v>
      </c>
      <c r="EC1727" s="416">
        <v>56</v>
      </c>
      <c r="ED1727" s="416">
        <v>62</v>
      </c>
      <c r="EE1727" s="416">
        <v>72</v>
      </c>
      <c r="EF1727" s="416">
        <v>19</v>
      </c>
      <c r="EG1727" s="416">
        <v>12</v>
      </c>
      <c r="EH1727" s="416">
        <v>4</v>
      </c>
      <c r="EI1727" s="416">
        <v>2</v>
      </c>
      <c r="EJ1727" s="416">
        <v>0</v>
      </c>
      <c r="EK1727" s="416">
        <v>227</v>
      </c>
      <c r="EL1727" s="416">
        <v>10</v>
      </c>
      <c r="EM1727" s="416">
        <v>0</v>
      </c>
      <c r="EN1727" s="416">
        <v>0</v>
      </c>
      <c r="EO1727" s="416">
        <v>0</v>
      </c>
      <c r="EP1727" s="416">
        <v>0</v>
      </c>
      <c r="EQ1727" s="416">
        <v>0</v>
      </c>
      <c r="ER1727" s="416">
        <v>0</v>
      </c>
      <c r="ES1727" s="416">
        <v>0</v>
      </c>
      <c r="ET1727" s="416">
        <v>0</v>
      </c>
      <c r="EU1727" s="416">
        <v>0</v>
      </c>
      <c r="EV1727" s="416">
        <v>50</v>
      </c>
      <c r="EW1727" s="416">
        <v>0</v>
      </c>
      <c r="EX1727" s="416">
        <v>1</v>
      </c>
      <c r="EY1727" s="416">
        <v>1</v>
      </c>
      <c r="EZ1727" s="416">
        <v>0</v>
      </c>
      <c r="FA1727" s="416">
        <v>1</v>
      </c>
      <c r="FB1727" s="416">
        <v>0</v>
      </c>
      <c r="FC1727" s="416">
        <v>0</v>
      </c>
      <c r="FD1727" s="416">
        <v>0</v>
      </c>
      <c r="FE1727" s="416">
        <v>3</v>
      </c>
      <c r="FF1727" s="416">
        <v>100</v>
      </c>
      <c r="FG1727" s="416">
        <v>0</v>
      </c>
      <c r="FH1727" s="416">
        <v>0</v>
      </c>
      <c r="FI1727" s="416">
        <v>0</v>
      </c>
      <c r="FJ1727" s="416">
        <v>0</v>
      </c>
      <c r="FK1727" s="416">
        <v>0</v>
      </c>
      <c r="FL1727" s="416">
        <v>0</v>
      </c>
      <c r="FM1727" s="416">
        <v>0</v>
      </c>
      <c r="FN1727" s="416">
        <v>0</v>
      </c>
      <c r="FO1727" s="416">
        <v>0</v>
      </c>
      <c r="FP1727" s="416">
        <v>0</v>
      </c>
      <c r="FQ1727" s="416">
        <v>0</v>
      </c>
      <c r="FR1727" s="416">
        <v>0</v>
      </c>
      <c r="FS1727" s="416">
        <v>0</v>
      </c>
      <c r="FT1727" s="416">
        <v>0</v>
      </c>
      <c r="FU1727" s="416">
        <v>0</v>
      </c>
      <c r="FV1727" s="416">
        <v>0</v>
      </c>
      <c r="FW1727" s="416">
        <v>0</v>
      </c>
      <c r="FX1727" s="416">
        <v>0</v>
      </c>
      <c r="FY1727" s="416">
        <v>0</v>
      </c>
      <c r="FZ1727" s="416">
        <v>56</v>
      </c>
      <c r="GA1727" s="416">
        <v>63</v>
      </c>
      <c r="GB1727" s="416">
        <v>73</v>
      </c>
      <c r="GC1727" s="416">
        <v>19</v>
      </c>
      <c r="GD1727" s="416">
        <v>13</v>
      </c>
      <c r="GE1727" s="416">
        <v>4</v>
      </c>
      <c r="GF1727" s="416">
        <v>2</v>
      </c>
      <c r="GG1727" s="416">
        <v>0</v>
      </c>
      <c r="GH1727" s="416">
        <v>230</v>
      </c>
    </row>
    <row r="1728" spans="1:190" x14ac:dyDescent="0.2">
      <c r="A1728" s="150" t="s">
        <v>44</v>
      </c>
      <c r="B1728" s="151" t="s">
        <v>276</v>
      </c>
      <c r="C1728" s="152" t="s">
        <v>277</v>
      </c>
      <c r="D1728" s="404" t="s">
        <v>43</v>
      </c>
      <c r="E1728" s="416">
        <v>0</v>
      </c>
      <c r="F1728" s="416">
        <v>220</v>
      </c>
      <c r="G1728" s="416">
        <v>182</v>
      </c>
      <c r="H1728" s="416">
        <v>115</v>
      </c>
      <c r="I1728" s="416">
        <v>60</v>
      </c>
      <c r="J1728" s="416">
        <v>59</v>
      </c>
      <c r="K1728" s="416">
        <v>18</v>
      </c>
      <c r="L1728" s="416">
        <v>11</v>
      </c>
      <c r="M1728" s="416">
        <v>0</v>
      </c>
      <c r="N1728" s="416">
        <v>665</v>
      </c>
      <c r="O1728" s="416">
        <v>10</v>
      </c>
      <c r="P1728" s="416">
        <v>0</v>
      </c>
      <c r="Q1728" s="416">
        <v>0</v>
      </c>
      <c r="R1728" s="416">
        <v>0</v>
      </c>
      <c r="S1728" s="416">
        <v>0</v>
      </c>
      <c r="T1728" s="416">
        <v>0</v>
      </c>
      <c r="U1728" s="416">
        <v>0</v>
      </c>
      <c r="V1728" s="416">
        <v>0</v>
      </c>
      <c r="W1728" s="416">
        <v>0</v>
      </c>
      <c r="X1728" s="416">
        <v>0</v>
      </c>
      <c r="Y1728" s="416">
        <v>25</v>
      </c>
      <c r="Z1728" s="416">
        <v>0</v>
      </c>
      <c r="AA1728" s="416">
        <v>0</v>
      </c>
      <c r="AB1728" s="416">
        <v>0</v>
      </c>
      <c r="AC1728" s="416">
        <v>0</v>
      </c>
      <c r="AD1728" s="416">
        <v>0</v>
      </c>
      <c r="AE1728" s="416">
        <v>0</v>
      </c>
      <c r="AF1728" s="416">
        <v>0</v>
      </c>
      <c r="AG1728" s="416">
        <v>0</v>
      </c>
      <c r="AH1728" s="416">
        <v>0</v>
      </c>
      <c r="AI1728" s="416">
        <v>50</v>
      </c>
      <c r="AJ1728" s="416">
        <v>0</v>
      </c>
      <c r="AK1728" s="416">
        <v>0</v>
      </c>
      <c r="AL1728" s="416">
        <v>0</v>
      </c>
      <c r="AM1728" s="416">
        <v>0</v>
      </c>
      <c r="AN1728" s="416">
        <v>0</v>
      </c>
      <c r="AO1728" s="416">
        <v>0</v>
      </c>
      <c r="AP1728" s="416">
        <v>0</v>
      </c>
      <c r="AQ1728" s="416">
        <v>0</v>
      </c>
      <c r="AR1728" s="416">
        <v>0</v>
      </c>
      <c r="AS1728" s="416">
        <v>100</v>
      </c>
      <c r="AT1728" s="416">
        <v>32</v>
      </c>
      <c r="AU1728" s="416">
        <v>23</v>
      </c>
      <c r="AV1728" s="416">
        <v>10</v>
      </c>
      <c r="AW1728" s="416">
        <v>10</v>
      </c>
      <c r="AX1728" s="416">
        <v>2</v>
      </c>
      <c r="AY1728" s="416">
        <v>4</v>
      </c>
      <c r="AZ1728" s="416">
        <v>0</v>
      </c>
      <c r="BA1728" s="416">
        <v>0</v>
      </c>
      <c r="BB1728" s="416">
        <v>81</v>
      </c>
      <c r="BC1728" s="416">
        <v>0</v>
      </c>
      <c r="BD1728" s="416">
        <v>0</v>
      </c>
      <c r="BE1728" s="416">
        <v>0</v>
      </c>
      <c r="BF1728" s="416">
        <v>0</v>
      </c>
      <c r="BG1728" s="416">
        <v>0</v>
      </c>
      <c r="BH1728" s="416">
        <v>0</v>
      </c>
      <c r="BI1728" s="416">
        <v>0</v>
      </c>
      <c r="BJ1728" s="416">
        <v>0</v>
      </c>
      <c r="BK1728" s="416">
        <v>0</v>
      </c>
      <c r="BL1728" s="416">
        <v>0</v>
      </c>
      <c r="BM1728" s="416">
        <v>32</v>
      </c>
      <c r="BN1728" s="416">
        <v>23</v>
      </c>
      <c r="BO1728" s="416">
        <v>10</v>
      </c>
      <c r="BP1728" s="416">
        <v>10</v>
      </c>
      <c r="BQ1728" s="416">
        <v>2</v>
      </c>
      <c r="BR1728" s="416">
        <v>4</v>
      </c>
      <c r="BS1728" s="416">
        <v>0</v>
      </c>
      <c r="BT1728" s="416">
        <v>0</v>
      </c>
      <c r="BU1728" s="416">
        <v>81</v>
      </c>
      <c r="BV1728" s="416">
        <v>252</v>
      </c>
      <c r="BW1728" s="416">
        <v>205</v>
      </c>
      <c r="BX1728" s="416">
        <v>125</v>
      </c>
      <c r="BY1728" s="416">
        <v>70</v>
      </c>
      <c r="BZ1728" s="416">
        <v>61</v>
      </c>
      <c r="CA1728" s="416">
        <v>22</v>
      </c>
      <c r="CB1728" s="416">
        <v>11</v>
      </c>
      <c r="CC1728" s="416">
        <v>0</v>
      </c>
      <c r="CD1728" s="416">
        <v>746</v>
      </c>
      <c r="CE1728" s="416">
        <v>10</v>
      </c>
      <c r="CF1728" s="416">
        <v>0</v>
      </c>
      <c r="CG1728" s="416">
        <v>0</v>
      </c>
      <c r="CH1728" s="416">
        <v>0</v>
      </c>
      <c r="CI1728" s="416">
        <v>0</v>
      </c>
      <c r="CJ1728" s="416">
        <v>0</v>
      </c>
      <c r="CK1728" s="416">
        <v>0</v>
      </c>
      <c r="CL1728" s="416">
        <v>0</v>
      </c>
      <c r="CM1728" s="416">
        <v>0</v>
      </c>
      <c r="CN1728" s="416">
        <v>0</v>
      </c>
      <c r="CO1728" s="416">
        <v>25</v>
      </c>
      <c r="CP1728" s="416">
        <v>0</v>
      </c>
      <c r="CQ1728" s="416">
        <v>0</v>
      </c>
      <c r="CR1728" s="416">
        <v>0</v>
      </c>
      <c r="CS1728" s="416">
        <v>0</v>
      </c>
      <c r="CT1728" s="416">
        <v>0</v>
      </c>
      <c r="CU1728" s="416">
        <v>0</v>
      </c>
      <c r="CV1728" s="416">
        <v>0</v>
      </c>
      <c r="CW1728" s="416">
        <v>0</v>
      </c>
      <c r="CX1728" s="416">
        <v>0</v>
      </c>
      <c r="CY1728" s="416">
        <v>50</v>
      </c>
      <c r="CZ1728" s="416">
        <v>27</v>
      </c>
      <c r="DA1728" s="416">
        <v>24</v>
      </c>
      <c r="DB1728" s="416">
        <v>4</v>
      </c>
      <c r="DC1728" s="416">
        <v>5</v>
      </c>
      <c r="DD1728" s="416">
        <v>1</v>
      </c>
      <c r="DE1728" s="416">
        <v>2</v>
      </c>
      <c r="DF1728" s="416">
        <v>0</v>
      </c>
      <c r="DG1728" s="416">
        <v>0</v>
      </c>
      <c r="DH1728" s="416">
        <v>63</v>
      </c>
      <c r="DI1728" s="416">
        <v>0</v>
      </c>
      <c r="DJ1728" s="416">
        <v>0</v>
      </c>
      <c r="DK1728" s="416">
        <v>0</v>
      </c>
      <c r="DL1728" s="416">
        <v>0</v>
      </c>
      <c r="DM1728" s="416">
        <v>0</v>
      </c>
      <c r="DN1728" s="416">
        <v>0</v>
      </c>
      <c r="DO1728" s="416">
        <v>0</v>
      </c>
      <c r="DP1728" s="416">
        <v>0</v>
      </c>
      <c r="DQ1728" s="416">
        <v>0</v>
      </c>
      <c r="DR1728" s="416">
        <v>0</v>
      </c>
      <c r="DS1728" s="416">
        <v>27</v>
      </c>
      <c r="DT1728" s="416">
        <v>24</v>
      </c>
      <c r="DU1728" s="416">
        <v>4</v>
      </c>
      <c r="DV1728" s="416">
        <v>5</v>
      </c>
      <c r="DW1728" s="416">
        <v>1</v>
      </c>
      <c r="DX1728" s="416">
        <v>2</v>
      </c>
      <c r="DY1728" s="416">
        <v>0</v>
      </c>
      <c r="DZ1728" s="416">
        <v>0</v>
      </c>
      <c r="EA1728" s="416">
        <v>63</v>
      </c>
      <c r="EB1728" s="416">
        <v>0</v>
      </c>
      <c r="EC1728" s="416">
        <v>75</v>
      </c>
      <c r="ED1728" s="416">
        <v>116</v>
      </c>
      <c r="EE1728" s="416">
        <v>130</v>
      </c>
      <c r="EF1728" s="416">
        <v>95</v>
      </c>
      <c r="EG1728" s="416">
        <v>53</v>
      </c>
      <c r="EH1728" s="416">
        <v>21</v>
      </c>
      <c r="EI1728" s="416">
        <v>13</v>
      </c>
      <c r="EJ1728" s="416">
        <v>0</v>
      </c>
      <c r="EK1728" s="416">
        <v>503</v>
      </c>
      <c r="EL1728" s="416">
        <v>10</v>
      </c>
      <c r="EM1728" s="416">
        <v>0</v>
      </c>
      <c r="EN1728" s="416">
        <v>0</v>
      </c>
      <c r="EO1728" s="416">
        <v>0</v>
      </c>
      <c r="EP1728" s="416">
        <v>0</v>
      </c>
      <c r="EQ1728" s="416">
        <v>0</v>
      </c>
      <c r="ER1728" s="416">
        <v>0</v>
      </c>
      <c r="ES1728" s="416">
        <v>0</v>
      </c>
      <c r="ET1728" s="416">
        <v>0</v>
      </c>
      <c r="EU1728" s="416">
        <v>0</v>
      </c>
      <c r="EV1728" s="416">
        <v>50</v>
      </c>
      <c r="EW1728" s="416">
        <v>0</v>
      </c>
      <c r="EX1728" s="416">
        <v>0</v>
      </c>
      <c r="EY1728" s="416">
        <v>0</v>
      </c>
      <c r="EZ1728" s="416">
        <v>0</v>
      </c>
      <c r="FA1728" s="416">
        <v>0</v>
      </c>
      <c r="FB1728" s="416">
        <v>0</v>
      </c>
      <c r="FC1728" s="416">
        <v>0</v>
      </c>
      <c r="FD1728" s="416">
        <v>0</v>
      </c>
      <c r="FE1728" s="416">
        <v>0</v>
      </c>
      <c r="FF1728" s="416">
        <v>100</v>
      </c>
      <c r="FG1728" s="416">
        <v>0</v>
      </c>
      <c r="FH1728" s="416">
        <v>0</v>
      </c>
      <c r="FI1728" s="416">
        <v>0</v>
      </c>
      <c r="FJ1728" s="416">
        <v>0</v>
      </c>
      <c r="FK1728" s="416">
        <v>0</v>
      </c>
      <c r="FL1728" s="416">
        <v>0</v>
      </c>
      <c r="FM1728" s="416">
        <v>0</v>
      </c>
      <c r="FN1728" s="416">
        <v>0</v>
      </c>
      <c r="FO1728" s="416">
        <v>0</v>
      </c>
      <c r="FP1728" s="416">
        <v>0</v>
      </c>
      <c r="FQ1728" s="416">
        <v>0</v>
      </c>
      <c r="FR1728" s="416">
        <v>0</v>
      </c>
      <c r="FS1728" s="416">
        <v>0</v>
      </c>
      <c r="FT1728" s="416">
        <v>0</v>
      </c>
      <c r="FU1728" s="416">
        <v>0</v>
      </c>
      <c r="FV1728" s="416">
        <v>0</v>
      </c>
      <c r="FW1728" s="416">
        <v>0</v>
      </c>
      <c r="FX1728" s="416">
        <v>0</v>
      </c>
      <c r="FY1728" s="416">
        <v>0</v>
      </c>
      <c r="FZ1728" s="416">
        <v>75</v>
      </c>
      <c r="GA1728" s="416">
        <v>116</v>
      </c>
      <c r="GB1728" s="416">
        <v>130</v>
      </c>
      <c r="GC1728" s="416">
        <v>95</v>
      </c>
      <c r="GD1728" s="416">
        <v>53</v>
      </c>
      <c r="GE1728" s="416">
        <v>21</v>
      </c>
      <c r="GF1728" s="416">
        <v>13</v>
      </c>
      <c r="GG1728" s="416">
        <v>0</v>
      </c>
      <c r="GH1728" s="416">
        <v>503</v>
      </c>
    </row>
    <row r="1729" spans="1:190" x14ac:dyDescent="0.2">
      <c r="A1729" s="150" t="s">
        <v>46</v>
      </c>
      <c r="B1729" s="151" t="s">
        <v>276</v>
      </c>
      <c r="C1729" s="152" t="s">
        <v>286</v>
      </c>
      <c r="D1729" s="404" t="s">
        <v>45</v>
      </c>
      <c r="E1729" s="416">
        <v>0</v>
      </c>
      <c r="F1729" s="416">
        <v>49</v>
      </c>
      <c r="G1729" s="416">
        <v>65</v>
      </c>
      <c r="H1729" s="416">
        <v>65</v>
      </c>
      <c r="I1729" s="416">
        <v>29</v>
      </c>
      <c r="J1729" s="416">
        <v>36</v>
      </c>
      <c r="K1729" s="416">
        <v>14</v>
      </c>
      <c r="L1729" s="416">
        <v>18</v>
      </c>
      <c r="M1729" s="416">
        <v>3</v>
      </c>
      <c r="N1729" s="416">
        <v>279</v>
      </c>
      <c r="O1729" s="416">
        <v>10</v>
      </c>
      <c r="P1729" s="416">
        <v>0</v>
      </c>
      <c r="Q1729" s="416">
        <v>0</v>
      </c>
      <c r="R1729" s="416">
        <v>0</v>
      </c>
      <c r="S1729" s="416">
        <v>0</v>
      </c>
      <c r="T1729" s="416">
        <v>0</v>
      </c>
      <c r="U1729" s="416">
        <v>0</v>
      </c>
      <c r="V1729" s="416">
        <v>0</v>
      </c>
      <c r="W1729" s="416">
        <v>0</v>
      </c>
      <c r="X1729" s="416">
        <v>0</v>
      </c>
      <c r="Y1729" s="416">
        <v>25</v>
      </c>
      <c r="Z1729" s="416">
        <v>0</v>
      </c>
      <c r="AA1729" s="416">
        <v>0</v>
      </c>
      <c r="AB1729" s="416">
        <v>0</v>
      </c>
      <c r="AC1729" s="416">
        <v>0</v>
      </c>
      <c r="AD1729" s="416">
        <v>0</v>
      </c>
      <c r="AE1729" s="416">
        <v>0</v>
      </c>
      <c r="AF1729" s="416">
        <v>0</v>
      </c>
      <c r="AG1729" s="416">
        <v>0</v>
      </c>
      <c r="AH1729" s="416">
        <v>0</v>
      </c>
      <c r="AI1729" s="416">
        <v>50</v>
      </c>
      <c r="AJ1729" s="416">
        <v>75</v>
      </c>
      <c r="AK1729" s="416">
        <v>98</v>
      </c>
      <c r="AL1729" s="416">
        <v>103</v>
      </c>
      <c r="AM1729" s="416">
        <v>58</v>
      </c>
      <c r="AN1729" s="416">
        <v>39</v>
      </c>
      <c r="AO1729" s="416">
        <v>36</v>
      </c>
      <c r="AP1729" s="416">
        <v>28</v>
      </c>
      <c r="AQ1729" s="416">
        <v>1</v>
      </c>
      <c r="AR1729" s="416">
        <v>438</v>
      </c>
      <c r="AS1729" s="416">
        <v>100</v>
      </c>
      <c r="AT1729" s="416">
        <v>2</v>
      </c>
      <c r="AU1729" s="416">
        <v>10</v>
      </c>
      <c r="AV1729" s="416">
        <v>4</v>
      </c>
      <c r="AW1729" s="416">
        <v>3</v>
      </c>
      <c r="AX1729" s="416">
        <v>13</v>
      </c>
      <c r="AY1729" s="416">
        <v>6</v>
      </c>
      <c r="AZ1729" s="416">
        <v>7</v>
      </c>
      <c r="BA1729" s="416">
        <v>0</v>
      </c>
      <c r="BB1729" s="416">
        <v>45</v>
      </c>
      <c r="BC1729" s="416">
        <v>0</v>
      </c>
      <c r="BD1729" s="416">
        <v>0</v>
      </c>
      <c r="BE1729" s="416">
        <v>0</v>
      </c>
      <c r="BF1729" s="416">
        <v>0</v>
      </c>
      <c r="BG1729" s="416">
        <v>0</v>
      </c>
      <c r="BH1729" s="416">
        <v>0</v>
      </c>
      <c r="BI1729" s="416">
        <v>0</v>
      </c>
      <c r="BJ1729" s="416">
        <v>0</v>
      </c>
      <c r="BK1729" s="416">
        <v>0</v>
      </c>
      <c r="BL1729" s="416">
        <v>0</v>
      </c>
      <c r="BM1729" s="416">
        <v>77</v>
      </c>
      <c r="BN1729" s="416">
        <v>108</v>
      </c>
      <c r="BO1729" s="416">
        <v>107</v>
      </c>
      <c r="BP1729" s="416">
        <v>61</v>
      </c>
      <c r="BQ1729" s="416">
        <v>52</v>
      </c>
      <c r="BR1729" s="416">
        <v>42</v>
      </c>
      <c r="BS1729" s="416">
        <v>35</v>
      </c>
      <c r="BT1729" s="416">
        <v>1</v>
      </c>
      <c r="BU1729" s="416">
        <v>483</v>
      </c>
      <c r="BV1729" s="416">
        <v>126</v>
      </c>
      <c r="BW1729" s="416">
        <v>173</v>
      </c>
      <c r="BX1729" s="416">
        <v>172</v>
      </c>
      <c r="BY1729" s="416">
        <v>90</v>
      </c>
      <c r="BZ1729" s="416">
        <v>88</v>
      </c>
      <c r="CA1729" s="416">
        <v>56</v>
      </c>
      <c r="CB1729" s="416">
        <v>53</v>
      </c>
      <c r="CC1729" s="416">
        <v>4</v>
      </c>
      <c r="CD1729" s="416">
        <v>762</v>
      </c>
      <c r="CE1729" s="416">
        <v>10</v>
      </c>
      <c r="CF1729" s="416">
        <v>0</v>
      </c>
      <c r="CG1729" s="416">
        <v>0</v>
      </c>
      <c r="CH1729" s="416">
        <v>0</v>
      </c>
      <c r="CI1729" s="416">
        <v>0</v>
      </c>
      <c r="CJ1729" s="416">
        <v>0</v>
      </c>
      <c r="CK1729" s="416">
        <v>0</v>
      </c>
      <c r="CL1729" s="416">
        <v>0</v>
      </c>
      <c r="CM1729" s="416">
        <v>0</v>
      </c>
      <c r="CN1729" s="416">
        <v>0</v>
      </c>
      <c r="CO1729" s="416">
        <v>25</v>
      </c>
      <c r="CP1729" s="416">
        <v>0</v>
      </c>
      <c r="CQ1729" s="416">
        <v>0</v>
      </c>
      <c r="CR1729" s="416">
        <v>0</v>
      </c>
      <c r="CS1729" s="416">
        <v>0</v>
      </c>
      <c r="CT1729" s="416">
        <v>0</v>
      </c>
      <c r="CU1729" s="416">
        <v>0</v>
      </c>
      <c r="CV1729" s="416">
        <v>0</v>
      </c>
      <c r="CW1729" s="416">
        <v>0</v>
      </c>
      <c r="CX1729" s="416">
        <v>0</v>
      </c>
      <c r="CY1729" s="416">
        <v>50</v>
      </c>
      <c r="CZ1729" s="416">
        <v>33</v>
      </c>
      <c r="DA1729" s="416">
        <v>20</v>
      </c>
      <c r="DB1729" s="416">
        <v>17</v>
      </c>
      <c r="DC1729" s="416">
        <v>15</v>
      </c>
      <c r="DD1729" s="416">
        <v>12</v>
      </c>
      <c r="DE1729" s="416">
        <v>6</v>
      </c>
      <c r="DF1729" s="416">
        <v>9</v>
      </c>
      <c r="DG1729" s="416">
        <v>1</v>
      </c>
      <c r="DH1729" s="416">
        <v>113</v>
      </c>
      <c r="DI1729" s="416">
        <v>0</v>
      </c>
      <c r="DJ1729" s="416">
        <v>0</v>
      </c>
      <c r="DK1729" s="416">
        <v>0</v>
      </c>
      <c r="DL1729" s="416">
        <v>0</v>
      </c>
      <c r="DM1729" s="416">
        <v>0</v>
      </c>
      <c r="DN1729" s="416">
        <v>0</v>
      </c>
      <c r="DO1729" s="416">
        <v>0</v>
      </c>
      <c r="DP1729" s="416">
        <v>0</v>
      </c>
      <c r="DQ1729" s="416">
        <v>0</v>
      </c>
      <c r="DR1729" s="416">
        <v>0</v>
      </c>
      <c r="DS1729" s="416">
        <v>33</v>
      </c>
      <c r="DT1729" s="416">
        <v>20</v>
      </c>
      <c r="DU1729" s="416">
        <v>17</v>
      </c>
      <c r="DV1729" s="416">
        <v>15</v>
      </c>
      <c r="DW1729" s="416">
        <v>12</v>
      </c>
      <c r="DX1729" s="416">
        <v>6</v>
      </c>
      <c r="DY1729" s="416">
        <v>9</v>
      </c>
      <c r="DZ1729" s="416">
        <v>1</v>
      </c>
      <c r="EA1729" s="416">
        <v>113</v>
      </c>
      <c r="EB1729" s="416">
        <v>0</v>
      </c>
      <c r="EC1729" s="416">
        <v>92</v>
      </c>
      <c r="ED1729" s="416">
        <v>31</v>
      </c>
      <c r="EE1729" s="416">
        <v>76</v>
      </c>
      <c r="EF1729" s="416">
        <v>68</v>
      </c>
      <c r="EG1729" s="416">
        <v>49</v>
      </c>
      <c r="EH1729" s="416">
        <v>39</v>
      </c>
      <c r="EI1729" s="416">
        <v>41</v>
      </c>
      <c r="EJ1729" s="416">
        <v>7</v>
      </c>
      <c r="EK1729" s="416">
        <v>403</v>
      </c>
      <c r="EL1729" s="416">
        <v>10</v>
      </c>
      <c r="EM1729" s="416">
        <v>0</v>
      </c>
      <c r="EN1729" s="416">
        <v>0</v>
      </c>
      <c r="EO1729" s="416">
        <v>0</v>
      </c>
      <c r="EP1729" s="416">
        <v>0</v>
      </c>
      <c r="EQ1729" s="416">
        <v>0</v>
      </c>
      <c r="ER1729" s="416">
        <v>0</v>
      </c>
      <c r="ES1729" s="416">
        <v>0</v>
      </c>
      <c r="ET1729" s="416">
        <v>0</v>
      </c>
      <c r="EU1729" s="416">
        <v>0</v>
      </c>
      <c r="EV1729" s="416">
        <v>50</v>
      </c>
      <c r="EW1729" s="416">
        <v>1</v>
      </c>
      <c r="EX1729" s="416">
        <v>1</v>
      </c>
      <c r="EY1729" s="416">
        <v>2</v>
      </c>
      <c r="EZ1729" s="416">
        <v>1</v>
      </c>
      <c r="FA1729" s="416">
        <v>0</v>
      </c>
      <c r="FB1729" s="416">
        <v>1</v>
      </c>
      <c r="FC1729" s="416">
        <v>0</v>
      </c>
      <c r="FD1729" s="416">
        <v>0</v>
      </c>
      <c r="FE1729" s="416">
        <v>6</v>
      </c>
      <c r="FF1729" s="416">
        <v>100</v>
      </c>
      <c r="FG1729" s="416">
        <v>0</v>
      </c>
      <c r="FH1729" s="416">
        <v>0</v>
      </c>
      <c r="FI1729" s="416">
        <v>0</v>
      </c>
      <c r="FJ1729" s="416">
        <v>0</v>
      </c>
      <c r="FK1729" s="416">
        <v>0</v>
      </c>
      <c r="FL1729" s="416">
        <v>0</v>
      </c>
      <c r="FM1729" s="416">
        <v>0</v>
      </c>
      <c r="FN1729" s="416">
        <v>0</v>
      </c>
      <c r="FO1729" s="416">
        <v>0</v>
      </c>
      <c r="FP1729" s="416">
        <v>0</v>
      </c>
      <c r="FQ1729" s="416">
        <v>0</v>
      </c>
      <c r="FR1729" s="416">
        <v>0</v>
      </c>
      <c r="FS1729" s="416">
        <v>0</v>
      </c>
      <c r="FT1729" s="416">
        <v>0</v>
      </c>
      <c r="FU1729" s="416">
        <v>0</v>
      </c>
      <c r="FV1729" s="416">
        <v>0</v>
      </c>
      <c r="FW1729" s="416">
        <v>0</v>
      </c>
      <c r="FX1729" s="416">
        <v>0</v>
      </c>
      <c r="FY1729" s="416">
        <v>0</v>
      </c>
      <c r="FZ1729" s="416">
        <v>93</v>
      </c>
      <c r="GA1729" s="416">
        <v>32</v>
      </c>
      <c r="GB1729" s="416">
        <v>78</v>
      </c>
      <c r="GC1729" s="416">
        <v>69</v>
      </c>
      <c r="GD1729" s="416">
        <v>49</v>
      </c>
      <c r="GE1729" s="416">
        <v>40</v>
      </c>
      <c r="GF1729" s="416">
        <v>41</v>
      </c>
      <c r="GG1729" s="416">
        <v>7</v>
      </c>
      <c r="GH1729" s="416">
        <v>409</v>
      </c>
    </row>
    <row r="1730" spans="1:190" x14ac:dyDescent="0.2">
      <c r="A1730" s="150" t="s">
        <v>48</v>
      </c>
      <c r="B1730" s="151" t="s">
        <v>276</v>
      </c>
      <c r="C1730" s="152" t="s">
        <v>277</v>
      </c>
      <c r="D1730" s="404" t="s">
        <v>47</v>
      </c>
      <c r="E1730" s="416">
        <v>0</v>
      </c>
      <c r="F1730" s="416">
        <v>45</v>
      </c>
      <c r="G1730" s="416">
        <v>119</v>
      </c>
      <c r="H1730" s="416">
        <v>125</v>
      </c>
      <c r="I1730" s="416">
        <v>95</v>
      </c>
      <c r="J1730" s="416">
        <v>57</v>
      </c>
      <c r="K1730" s="416">
        <v>52</v>
      </c>
      <c r="L1730" s="416">
        <v>41</v>
      </c>
      <c r="M1730" s="416">
        <v>14</v>
      </c>
      <c r="N1730" s="416">
        <v>548</v>
      </c>
      <c r="O1730" s="416">
        <v>10</v>
      </c>
      <c r="P1730" s="416">
        <v>0</v>
      </c>
      <c r="Q1730" s="416">
        <v>0</v>
      </c>
      <c r="R1730" s="416">
        <v>0</v>
      </c>
      <c r="S1730" s="416">
        <v>0</v>
      </c>
      <c r="T1730" s="416">
        <v>0</v>
      </c>
      <c r="U1730" s="416">
        <v>0</v>
      </c>
      <c r="V1730" s="416">
        <v>0</v>
      </c>
      <c r="W1730" s="416">
        <v>0</v>
      </c>
      <c r="X1730" s="416">
        <v>0</v>
      </c>
      <c r="Y1730" s="416">
        <v>25</v>
      </c>
      <c r="Z1730" s="416">
        <v>0</v>
      </c>
      <c r="AA1730" s="416">
        <v>0</v>
      </c>
      <c r="AB1730" s="416">
        <v>0</v>
      </c>
      <c r="AC1730" s="416">
        <v>0</v>
      </c>
      <c r="AD1730" s="416">
        <v>0</v>
      </c>
      <c r="AE1730" s="416">
        <v>0</v>
      </c>
      <c r="AF1730" s="416">
        <v>0</v>
      </c>
      <c r="AG1730" s="416">
        <v>0</v>
      </c>
      <c r="AH1730" s="416">
        <v>0</v>
      </c>
      <c r="AI1730" s="416">
        <v>50</v>
      </c>
      <c r="AJ1730" s="416">
        <v>0</v>
      </c>
      <c r="AK1730" s="416">
        <v>0</v>
      </c>
      <c r="AL1730" s="416">
        <v>0</v>
      </c>
      <c r="AM1730" s="416">
        <v>0</v>
      </c>
      <c r="AN1730" s="416">
        <v>0</v>
      </c>
      <c r="AO1730" s="416">
        <v>0</v>
      </c>
      <c r="AP1730" s="416">
        <v>0</v>
      </c>
      <c r="AQ1730" s="416">
        <v>0</v>
      </c>
      <c r="AR1730" s="416">
        <v>0</v>
      </c>
      <c r="AS1730" s="416">
        <v>100</v>
      </c>
      <c r="AT1730" s="416">
        <v>12</v>
      </c>
      <c r="AU1730" s="416">
        <v>53</v>
      </c>
      <c r="AV1730" s="416">
        <v>84</v>
      </c>
      <c r="AW1730" s="416">
        <v>63</v>
      </c>
      <c r="AX1730" s="416">
        <v>40</v>
      </c>
      <c r="AY1730" s="416">
        <v>29</v>
      </c>
      <c r="AZ1730" s="416">
        <v>34</v>
      </c>
      <c r="BA1730" s="416">
        <v>6</v>
      </c>
      <c r="BB1730" s="416">
        <v>321</v>
      </c>
      <c r="BC1730" s="416">
        <v>0</v>
      </c>
      <c r="BD1730" s="416">
        <v>0</v>
      </c>
      <c r="BE1730" s="416">
        <v>0</v>
      </c>
      <c r="BF1730" s="416">
        <v>0</v>
      </c>
      <c r="BG1730" s="416">
        <v>0</v>
      </c>
      <c r="BH1730" s="416">
        <v>0</v>
      </c>
      <c r="BI1730" s="416">
        <v>0</v>
      </c>
      <c r="BJ1730" s="416">
        <v>0</v>
      </c>
      <c r="BK1730" s="416">
        <v>0</v>
      </c>
      <c r="BL1730" s="416">
        <v>0</v>
      </c>
      <c r="BM1730" s="416">
        <v>12</v>
      </c>
      <c r="BN1730" s="416">
        <v>53</v>
      </c>
      <c r="BO1730" s="416">
        <v>84</v>
      </c>
      <c r="BP1730" s="416">
        <v>63</v>
      </c>
      <c r="BQ1730" s="416">
        <v>40</v>
      </c>
      <c r="BR1730" s="416">
        <v>29</v>
      </c>
      <c r="BS1730" s="416">
        <v>34</v>
      </c>
      <c r="BT1730" s="416">
        <v>6</v>
      </c>
      <c r="BU1730" s="416">
        <v>321</v>
      </c>
      <c r="BV1730" s="416">
        <v>57</v>
      </c>
      <c r="BW1730" s="416">
        <v>172</v>
      </c>
      <c r="BX1730" s="416">
        <v>209</v>
      </c>
      <c r="BY1730" s="416">
        <v>158</v>
      </c>
      <c r="BZ1730" s="416">
        <v>97</v>
      </c>
      <c r="CA1730" s="416">
        <v>81</v>
      </c>
      <c r="CB1730" s="416">
        <v>75</v>
      </c>
      <c r="CC1730" s="416">
        <v>20</v>
      </c>
      <c r="CD1730" s="416">
        <v>869</v>
      </c>
      <c r="CE1730" s="416">
        <v>10</v>
      </c>
      <c r="CF1730" s="416">
        <v>0</v>
      </c>
      <c r="CG1730" s="416">
        <v>0</v>
      </c>
      <c r="CH1730" s="416">
        <v>0</v>
      </c>
      <c r="CI1730" s="416">
        <v>0</v>
      </c>
      <c r="CJ1730" s="416">
        <v>0</v>
      </c>
      <c r="CK1730" s="416">
        <v>0</v>
      </c>
      <c r="CL1730" s="416">
        <v>0</v>
      </c>
      <c r="CM1730" s="416">
        <v>0</v>
      </c>
      <c r="CN1730" s="416">
        <v>0</v>
      </c>
      <c r="CO1730" s="416">
        <v>25</v>
      </c>
      <c r="CP1730" s="416">
        <v>0</v>
      </c>
      <c r="CQ1730" s="416">
        <v>0</v>
      </c>
      <c r="CR1730" s="416">
        <v>0</v>
      </c>
      <c r="CS1730" s="416">
        <v>0</v>
      </c>
      <c r="CT1730" s="416">
        <v>0</v>
      </c>
      <c r="CU1730" s="416">
        <v>0</v>
      </c>
      <c r="CV1730" s="416">
        <v>0</v>
      </c>
      <c r="CW1730" s="416">
        <v>0</v>
      </c>
      <c r="CX1730" s="416">
        <v>0</v>
      </c>
      <c r="CY1730" s="416">
        <v>50</v>
      </c>
      <c r="CZ1730" s="416">
        <v>32</v>
      </c>
      <c r="DA1730" s="416">
        <v>52</v>
      </c>
      <c r="DB1730" s="416">
        <v>42</v>
      </c>
      <c r="DC1730" s="416">
        <v>12</v>
      </c>
      <c r="DD1730" s="416">
        <v>9</v>
      </c>
      <c r="DE1730" s="416">
        <v>3</v>
      </c>
      <c r="DF1730" s="416">
        <v>3</v>
      </c>
      <c r="DG1730" s="416">
        <v>0</v>
      </c>
      <c r="DH1730" s="416">
        <v>153</v>
      </c>
      <c r="DI1730" s="416">
        <v>0</v>
      </c>
      <c r="DJ1730" s="416">
        <v>0</v>
      </c>
      <c r="DK1730" s="416">
        <v>0</v>
      </c>
      <c r="DL1730" s="416">
        <v>0</v>
      </c>
      <c r="DM1730" s="416">
        <v>0</v>
      </c>
      <c r="DN1730" s="416">
        <v>0</v>
      </c>
      <c r="DO1730" s="416">
        <v>0</v>
      </c>
      <c r="DP1730" s="416">
        <v>0</v>
      </c>
      <c r="DQ1730" s="416">
        <v>0</v>
      </c>
      <c r="DR1730" s="416">
        <v>0</v>
      </c>
      <c r="DS1730" s="416">
        <v>32</v>
      </c>
      <c r="DT1730" s="416">
        <v>52</v>
      </c>
      <c r="DU1730" s="416">
        <v>42</v>
      </c>
      <c r="DV1730" s="416">
        <v>12</v>
      </c>
      <c r="DW1730" s="416">
        <v>9</v>
      </c>
      <c r="DX1730" s="416">
        <v>3</v>
      </c>
      <c r="DY1730" s="416">
        <v>3</v>
      </c>
      <c r="DZ1730" s="416">
        <v>0</v>
      </c>
      <c r="EA1730" s="416">
        <v>153</v>
      </c>
      <c r="EB1730" s="416">
        <v>0</v>
      </c>
      <c r="EC1730" s="416">
        <v>0</v>
      </c>
      <c r="ED1730" s="416">
        <v>0</v>
      </c>
      <c r="EE1730" s="416">
        <v>0</v>
      </c>
      <c r="EF1730" s="416">
        <v>0</v>
      </c>
      <c r="EG1730" s="416">
        <v>0</v>
      </c>
      <c r="EH1730" s="416">
        <v>0</v>
      </c>
      <c r="EI1730" s="416">
        <v>0</v>
      </c>
      <c r="EJ1730" s="416">
        <v>0</v>
      </c>
      <c r="EK1730" s="416">
        <v>0</v>
      </c>
      <c r="EL1730" s="416">
        <v>10</v>
      </c>
      <c r="EM1730" s="416">
        <v>10</v>
      </c>
      <c r="EN1730" s="416">
        <v>13</v>
      </c>
      <c r="EO1730" s="416">
        <v>33</v>
      </c>
      <c r="EP1730" s="416">
        <v>20</v>
      </c>
      <c r="EQ1730" s="416">
        <v>21</v>
      </c>
      <c r="ER1730" s="416">
        <v>38</v>
      </c>
      <c r="ES1730" s="416">
        <v>50</v>
      </c>
      <c r="ET1730" s="416">
        <v>27</v>
      </c>
      <c r="EU1730" s="416">
        <v>212</v>
      </c>
      <c r="EV1730" s="416">
        <v>50</v>
      </c>
      <c r="EW1730" s="416">
        <v>1</v>
      </c>
      <c r="EX1730" s="416">
        <v>3</v>
      </c>
      <c r="EY1730" s="416">
        <v>3</v>
      </c>
      <c r="EZ1730" s="416">
        <v>1</v>
      </c>
      <c r="FA1730" s="416">
        <v>2</v>
      </c>
      <c r="FB1730" s="416">
        <v>1</v>
      </c>
      <c r="FC1730" s="416">
        <v>1</v>
      </c>
      <c r="FD1730" s="416">
        <v>0</v>
      </c>
      <c r="FE1730" s="416">
        <v>12</v>
      </c>
      <c r="FF1730" s="416">
        <v>100</v>
      </c>
      <c r="FG1730" s="416">
        <v>0</v>
      </c>
      <c r="FH1730" s="416">
        <v>0</v>
      </c>
      <c r="FI1730" s="416">
        <v>0</v>
      </c>
      <c r="FJ1730" s="416">
        <v>0</v>
      </c>
      <c r="FK1730" s="416">
        <v>0</v>
      </c>
      <c r="FL1730" s="416">
        <v>0</v>
      </c>
      <c r="FM1730" s="416">
        <v>0</v>
      </c>
      <c r="FN1730" s="416">
        <v>0</v>
      </c>
      <c r="FO1730" s="416">
        <v>0</v>
      </c>
      <c r="FP1730" s="416">
        <v>0</v>
      </c>
      <c r="FQ1730" s="416">
        <v>0</v>
      </c>
      <c r="FR1730" s="416">
        <v>0</v>
      </c>
      <c r="FS1730" s="416">
        <v>0</v>
      </c>
      <c r="FT1730" s="416">
        <v>0</v>
      </c>
      <c r="FU1730" s="416">
        <v>0</v>
      </c>
      <c r="FV1730" s="416">
        <v>0</v>
      </c>
      <c r="FW1730" s="416">
        <v>0</v>
      </c>
      <c r="FX1730" s="416">
        <v>0</v>
      </c>
      <c r="FY1730" s="416">
        <v>0</v>
      </c>
      <c r="FZ1730" s="416">
        <v>11</v>
      </c>
      <c r="GA1730" s="416">
        <v>16</v>
      </c>
      <c r="GB1730" s="416">
        <v>36</v>
      </c>
      <c r="GC1730" s="416">
        <v>21</v>
      </c>
      <c r="GD1730" s="416">
        <v>23</v>
      </c>
      <c r="GE1730" s="416">
        <v>39</v>
      </c>
      <c r="GF1730" s="416">
        <v>51</v>
      </c>
      <c r="GG1730" s="416">
        <v>27</v>
      </c>
      <c r="GH1730" s="416">
        <v>224</v>
      </c>
    </row>
    <row r="1731" spans="1:190" x14ac:dyDescent="0.2">
      <c r="A1731" s="150" t="s">
        <v>50</v>
      </c>
      <c r="B1731" s="151" t="s">
        <v>276</v>
      </c>
      <c r="C1731" s="152" t="s">
        <v>278</v>
      </c>
      <c r="D1731" s="404" t="s">
        <v>49</v>
      </c>
      <c r="E1731" s="416">
        <v>0</v>
      </c>
      <c r="F1731" s="416">
        <v>85</v>
      </c>
      <c r="G1731" s="416">
        <v>37</v>
      </c>
      <c r="H1731" s="416">
        <v>42</v>
      </c>
      <c r="I1731" s="416">
        <v>38</v>
      </c>
      <c r="J1731" s="416">
        <v>14</v>
      </c>
      <c r="K1731" s="416">
        <v>10</v>
      </c>
      <c r="L1731" s="416">
        <v>3</v>
      </c>
      <c r="M1731" s="416">
        <v>0</v>
      </c>
      <c r="N1731" s="416">
        <v>229</v>
      </c>
      <c r="O1731" s="416">
        <v>10</v>
      </c>
      <c r="P1731" s="416">
        <v>0</v>
      </c>
      <c r="Q1731" s="416">
        <v>0</v>
      </c>
      <c r="R1731" s="416">
        <v>0</v>
      </c>
      <c r="S1731" s="416">
        <v>0</v>
      </c>
      <c r="T1731" s="416">
        <v>0</v>
      </c>
      <c r="U1731" s="416">
        <v>0</v>
      </c>
      <c r="V1731" s="416">
        <v>0</v>
      </c>
      <c r="W1731" s="416">
        <v>0</v>
      </c>
      <c r="X1731" s="416">
        <v>0</v>
      </c>
      <c r="Y1731" s="416">
        <v>25</v>
      </c>
      <c r="Z1731" s="416">
        <v>0</v>
      </c>
      <c r="AA1731" s="416">
        <v>0</v>
      </c>
      <c r="AB1731" s="416">
        <v>0</v>
      </c>
      <c r="AC1731" s="416">
        <v>0</v>
      </c>
      <c r="AD1731" s="416">
        <v>0</v>
      </c>
      <c r="AE1731" s="416">
        <v>0</v>
      </c>
      <c r="AF1731" s="416">
        <v>0</v>
      </c>
      <c r="AG1731" s="416">
        <v>0</v>
      </c>
      <c r="AH1731" s="416">
        <v>0</v>
      </c>
      <c r="AI1731" s="416">
        <v>50</v>
      </c>
      <c r="AJ1731" s="416">
        <v>186</v>
      </c>
      <c r="AK1731" s="416">
        <v>170</v>
      </c>
      <c r="AL1731" s="416">
        <v>135</v>
      </c>
      <c r="AM1731" s="416">
        <v>62</v>
      </c>
      <c r="AN1731" s="416">
        <v>30</v>
      </c>
      <c r="AO1731" s="416">
        <v>16</v>
      </c>
      <c r="AP1731" s="416">
        <v>4</v>
      </c>
      <c r="AQ1731" s="416">
        <v>1</v>
      </c>
      <c r="AR1731" s="416">
        <v>604</v>
      </c>
      <c r="AS1731" s="416">
        <v>100</v>
      </c>
      <c r="AT1731" s="416">
        <v>65</v>
      </c>
      <c r="AU1731" s="416">
        <v>37</v>
      </c>
      <c r="AV1731" s="416">
        <v>29</v>
      </c>
      <c r="AW1731" s="416">
        <v>14</v>
      </c>
      <c r="AX1731" s="416">
        <v>5</v>
      </c>
      <c r="AY1731" s="416">
        <v>3</v>
      </c>
      <c r="AZ1731" s="416">
        <v>0</v>
      </c>
      <c r="BA1731" s="416">
        <v>0</v>
      </c>
      <c r="BB1731" s="416">
        <v>153</v>
      </c>
      <c r="BC1731" s="416">
        <v>0</v>
      </c>
      <c r="BD1731" s="416">
        <v>0</v>
      </c>
      <c r="BE1731" s="416">
        <v>0</v>
      </c>
      <c r="BF1731" s="416">
        <v>0</v>
      </c>
      <c r="BG1731" s="416">
        <v>0</v>
      </c>
      <c r="BH1731" s="416">
        <v>0</v>
      </c>
      <c r="BI1731" s="416">
        <v>0</v>
      </c>
      <c r="BJ1731" s="416">
        <v>0</v>
      </c>
      <c r="BK1731" s="416">
        <v>0</v>
      </c>
      <c r="BL1731" s="416">
        <v>0</v>
      </c>
      <c r="BM1731" s="416">
        <v>251</v>
      </c>
      <c r="BN1731" s="416">
        <v>207</v>
      </c>
      <c r="BO1731" s="416">
        <v>164</v>
      </c>
      <c r="BP1731" s="416">
        <v>76</v>
      </c>
      <c r="BQ1731" s="416">
        <v>35</v>
      </c>
      <c r="BR1731" s="416">
        <v>19</v>
      </c>
      <c r="BS1731" s="416">
        <v>4</v>
      </c>
      <c r="BT1731" s="416">
        <v>1</v>
      </c>
      <c r="BU1731" s="416">
        <v>757</v>
      </c>
      <c r="BV1731" s="416">
        <v>336</v>
      </c>
      <c r="BW1731" s="416">
        <v>244</v>
      </c>
      <c r="BX1731" s="416">
        <v>206</v>
      </c>
      <c r="BY1731" s="416">
        <v>114</v>
      </c>
      <c r="BZ1731" s="416">
        <v>49</v>
      </c>
      <c r="CA1731" s="416">
        <v>29</v>
      </c>
      <c r="CB1731" s="416">
        <v>7</v>
      </c>
      <c r="CC1731" s="416">
        <v>1</v>
      </c>
      <c r="CD1731" s="416">
        <v>986</v>
      </c>
      <c r="CE1731" s="416">
        <v>10</v>
      </c>
      <c r="CF1731" s="416">
        <v>0</v>
      </c>
      <c r="CG1731" s="416">
        <v>0</v>
      </c>
      <c r="CH1731" s="416">
        <v>0</v>
      </c>
      <c r="CI1731" s="416">
        <v>0</v>
      </c>
      <c r="CJ1731" s="416">
        <v>0</v>
      </c>
      <c r="CK1731" s="416">
        <v>0</v>
      </c>
      <c r="CL1731" s="416">
        <v>0</v>
      </c>
      <c r="CM1731" s="416">
        <v>0</v>
      </c>
      <c r="CN1731" s="416">
        <v>0</v>
      </c>
      <c r="CO1731" s="416">
        <v>25</v>
      </c>
      <c r="CP1731" s="416">
        <v>0</v>
      </c>
      <c r="CQ1731" s="416">
        <v>0</v>
      </c>
      <c r="CR1731" s="416">
        <v>0</v>
      </c>
      <c r="CS1731" s="416">
        <v>0</v>
      </c>
      <c r="CT1731" s="416">
        <v>0</v>
      </c>
      <c r="CU1731" s="416">
        <v>0</v>
      </c>
      <c r="CV1731" s="416">
        <v>0</v>
      </c>
      <c r="CW1731" s="416">
        <v>0</v>
      </c>
      <c r="CX1731" s="416">
        <v>0</v>
      </c>
      <c r="CY1731" s="416">
        <v>50</v>
      </c>
      <c r="CZ1731" s="416">
        <v>0</v>
      </c>
      <c r="DA1731" s="416">
        <v>0</v>
      </c>
      <c r="DB1731" s="416">
        <v>0</v>
      </c>
      <c r="DC1731" s="416">
        <v>0</v>
      </c>
      <c r="DD1731" s="416">
        <v>0</v>
      </c>
      <c r="DE1731" s="416">
        <v>0</v>
      </c>
      <c r="DF1731" s="416">
        <v>0</v>
      </c>
      <c r="DG1731" s="416">
        <v>0</v>
      </c>
      <c r="DH1731" s="416">
        <v>0</v>
      </c>
      <c r="DI1731" s="416">
        <v>0</v>
      </c>
      <c r="DJ1731" s="416">
        <v>0</v>
      </c>
      <c r="DK1731" s="416">
        <v>0</v>
      </c>
      <c r="DL1731" s="416">
        <v>0</v>
      </c>
      <c r="DM1731" s="416">
        <v>0</v>
      </c>
      <c r="DN1731" s="416">
        <v>0</v>
      </c>
      <c r="DO1731" s="416">
        <v>0</v>
      </c>
      <c r="DP1731" s="416">
        <v>0</v>
      </c>
      <c r="DQ1731" s="416">
        <v>0</v>
      </c>
      <c r="DR1731" s="416">
        <v>0</v>
      </c>
      <c r="DS1731" s="416">
        <v>0</v>
      </c>
      <c r="DT1731" s="416">
        <v>0</v>
      </c>
      <c r="DU1731" s="416">
        <v>0</v>
      </c>
      <c r="DV1731" s="416">
        <v>0</v>
      </c>
      <c r="DW1731" s="416">
        <v>0</v>
      </c>
      <c r="DX1731" s="416">
        <v>0</v>
      </c>
      <c r="DY1731" s="416">
        <v>0</v>
      </c>
      <c r="DZ1731" s="416">
        <v>0</v>
      </c>
      <c r="EA1731" s="416">
        <v>0</v>
      </c>
      <c r="EB1731" s="416">
        <v>0</v>
      </c>
      <c r="EC1731" s="416">
        <v>52</v>
      </c>
      <c r="ED1731" s="416">
        <v>68</v>
      </c>
      <c r="EE1731" s="416">
        <v>80</v>
      </c>
      <c r="EF1731" s="416">
        <v>34</v>
      </c>
      <c r="EG1731" s="416">
        <v>21</v>
      </c>
      <c r="EH1731" s="416">
        <v>9</v>
      </c>
      <c r="EI1731" s="416">
        <v>4</v>
      </c>
      <c r="EJ1731" s="416">
        <v>0</v>
      </c>
      <c r="EK1731" s="416">
        <v>268</v>
      </c>
      <c r="EL1731" s="416">
        <v>10</v>
      </c>
      <c r="EM1731" s="416">
        <v>0</v>
      </c>
      <c r="EN1731" s="416">
        <v>0</v>
      </c>
      <c r="EO1731" s="416">
        <v>0</v>
      </c>
      <c r="EP1731" s="416">
        <v>0</v>
      </c>
      <c r="EQ1731" s="416">
        <v>0</v>
      </c>
      <c r="ER1731" s="416">
        <v>0</v>
      </c>
      <c r="ES1731" s="416">
        <v>0</v>
      </c>
      <c r="ET1731" s="416">
        <v>0</v>
      </c>
      <c r="EU1731" s="416">
        <v>0</v>
      </c>
      <c r="EV1731" s="416">
        <v>50</v>
      </c>
      <c r="EW1731" s="416">
        <v>0</v>
      </c>
      <c r="EX1731" s="416">
        <v>0</v>
      </c>
      <c r="EY1731" s="416">
        <v>0</v>
      </c>
      <c r="EZ1731" s="416">
        <v>0</v>
      </c>
      <c r="FA1731" s="416">
        <v>0</v>
      </c>
      <c r="FB1731" s="416">
        <v>0</v>
      </c>
      <c r="FC1731" s="416">
        <v>0</v>
      </c>
      <c r="FD1731" s="416">
        <v>0</v>
      </c>
      <c r="FE1731" s="416">
        <v>0</v>
      </c>
      <c r="FF1731" s="416">
        <v>100</v>
      </c>
      <c r="FG1731" s="416">
        <v>0</v>
      </c>
      <c r="FH1731" s="416">
        <v>0</v>
      </c>
      <c r="FI1731" s="416">
        <v>0</v>
      </c>
      <c r="FJ1731" s="416">
        <v>0</v>
      </c>
      <c r="FK1731" s="416">
        <v>0</v>
      </c>
      <c r="FL1731" s="416">
        <v>0</v>
      </c>
      <c r="FM1731" s="416">
        <v>0</v>
      </c>
      <c r="FN1731" s="416">
        <v>0</v>
      </c>
      <c r="FO1731" s="416">
        <v>0</v>
      </c>
      <c r="FP1731" s="416">
        <v>0</v>
      </c>
      <c r="FQ1731" s="416">
        <v>0</v>
      </c>
      <c r="FR1731" s="416">
        <v>0</v>
      </c>
      <c r="FS1731" s="416">
        <v>0</v>
      </c>
      <c r="FT1731" s="416">
        <v>0</v>
      </c>
      <c r="FU1731" s="416">
        <v>0</v>
      </c>
      <c r="FV1731" s="416">
        <v>0</v>
      </c>
      <c r="FW1731" s="416">
        <v>0</v>
      </c>
      <c r="FX1731" s="416">
        <v>0</v>
      </c>
      <c r="FY1731" s="416">
        <v>0</v>
      </c>
      <c r="FZ1731" s="416">
        <v>52</v>
      </c>
      <c r="GA1731" s="416">
        <v>68</v>
      </c>
      <c r="GB1731" s="416">
        <v>80</v>
      </c>
      <c r="GC1731" s="416">
        <v>34</v>
      </c>
      <c r="GD1731" s="416">
        <v>21</v>
      </c>
      <c r="GE1731" s="416">
        <v>9</v>
      </c>
      <c r="GF1731" s="416">
        <v>4</v>
      </c>
      <c r="GG1731" s="416">
        <v>0</v>
      </c>
      <c r="GH1731" s="416">
        <v>268</v>
      </c>
    </row>
    <row r="1732" spans="1:190" x14ac:dyDescent="0.2">
      <c r="A1732" s="150" t="s">
        <v>52</v>
      </c>
      <c r="B1732" s="151" t="s">
        <v>276</v>
      </c>
      <c r="C1732" s="152" t="s">
        <v>286</v>
      </c>
      <c r="D1732" s="404" t="s">
        <v>51</v>
      </c>
      <c r="E1732" s="416">
        <v>0</v>
      </c>
      <c r="F1732" s="416">
        <v>283</v>
      </c>
      <c r="G1732" s="416">
        <v>160</v>
      </c>
      <c r="H1732" s="416">
        <v>129</v>
      </c>
      <c r="I1732" s="416">
        <v>66</v>
      </c>
      <c r="J1732" s="416">
        <v>43</v>
      </c>
      <c r="K1732" s="416">
        <v>13</v>
      </c>
      <c r="L1732" s="416">
        <v>7</v>
      </c>
      <c r="M1732" s="416">
        <v>2</v>
      </c>
      <c r="N1732" s="416">
        <v>703</v>
      </c>
      <c r="O1732" s="416">
        <v>10</v>
      </c>
      <c r="P1732" s="416">
        <v>0</v>
      </c>
      <c r="Q1732" s="416">
        <v>0</v>
      </c>
      <c r="R1732" s="416">
        <v>0</v>
      </c>
      <c r="S1732" s="416">
        <v>0</v>
      </c>
      <c r="T1732" s="416">
        <v>0</v>
      </c>
      <c r="U1732" s="416">
        <v>0</v>
      </c>
      <c r="V1732" s="416">
        <v>0</v>
      </c>
      <c r="W1732" s="416">
        <v>0</v>
      </c>
      <c r="X1732" s="416">
        <v>0</v>
      </c>
      <c r="Y1732" s="416">
        <v>25</v>
      </c>
      <c r="Z1732" s="416">
        <v>0</v>
      </c>
      <c r="AA1732" s="416">
        <v>0</v>
      </c>
      <c r="AB1732" s="416">
        <v>0</v>
      </c>
      <c r="AC1732" s="416">
        <v>0</v>
      </c>
      <c r="AD1732" s="416">
        <v>0</v>
      </c>
      <c r="AE1732" s="416">
        <v>0</v>
      </c>
      <c r="AF1732" s="416">
        <v>0</v>
      </c>
      <c r="AG1732" s="416">
        <v>0</v>
      </c>
      <c r="AH1732" s="416">
        <v>0</v>
      </c>
      <c r="AI1732" s="416">
        <v>50</v>
      </c>
      <c r="AJ1732" s="416">
        <v>24</v>
      </c>
      <c r="AK1732" s="416">
        <v>21</v>
      </c>
      <c r="AL1732" s="416">
        <v>27</v>
      </c>
      <c r="AM1732" s="416">
        <v>12</v>
      </c>
      <c r="AN1732" s="416">
        <v>13</v>
      </c>
      <c r="AO1732" s="416">
        <v>1</v>
      </c>
      <c r="AP1732" s="416">
        <v>1</v>
      </c>
      <c r="AQ1732" s="416">
        <v>3</v>
      </c>
      <c r="AR1732" s="416">
        <v>102</v>
      </c>
      <c r="AS1732" s="416">
        <v>100</v>
      </c>
      <c r="AT1732" s="416">
        <v>36</v>
      </c>
      <c r="AU1732" s="416">
        <v>25</v>
      </c>
      <c r="AV1732" s="416">
        <v>16</v>
      </c>
      <c r="AW1732" s="416">
        <v>3</v>
      </c>
      <c r="AX1732" s="416">
        <v>2</v>
      </c>
      <c r="AY1732" s="416">
        <v>2</v>
      </c>
      <c r="AZ1732" s="416">
        <v>0</v>
      </c>
      <c r="BA1732" s="416">
        <v>0</v>
      </c>
      <c r="BB1732" s="416">
        <v>84</v>
      </c>
      <c r="BC1732" s="416">
        <v>0</v>
      </c>
      <c r="BD1732" s="416">
        <v>0</v>
      </c>
      <c r="BE1732" s="416">
        <v>0</v>
      </c>
      <c r="BF1732" s="416">
        <v>0</v>
      </c>
      <c r="BG1732" s="416">
        <v>0</v>
      </c>
      <c r="BH1732" s="416">
        <v>0</v>
      </c>
      <c r="BI1732" s="416">
        <v>0</v>
      </c>
      <c r="BJ1732" s="416">
        <v>0</v>
      </c>
      <c r="BK1732" s="416">
        <v>0</v>
      </c>
      <c r="BL1732" s="416">
        <v>0</v>
      </c>
      <c r="BM1732" s="416">
        <v>60</v>
      </c>
      <c r="BN1732" s="416">
        <v>46</v>
      </c>
      <c r="BO1732" s="416">
        <v>43</v>
      </c>
      <c r="BP1732" s="416">
        <v>15</v>
      </c>
      <c r="BQ1732" s="416">
        <v>15</v>
      </c>
      <c r="BR1732" s="416">
        <v>3</v>
      </c>
      <c r="BS1732" s="416">
        <v>1</v>
      </c>
      <c r="BT1732" s="416">
        <v>3</v>
      </c>
      <c r="BU1732" s="416">
        <v>186</v>
      </c>
      <c r="BV1732" s="416">
        <v>343</v>
      </c>
      <c r="BW1732" s="416">
        <v>206</v>
      </c>
      <c r="BX1732" s="416">
        <v>172</v>
      </c>
      <c r="BY1732" s="416">
        <v>81</v>
      </c>
      <c r="BZ1732" s="416">
        <v>58</v>
      </c>
      <c r="CA1732" s="416">
        <v>16</v>
      </c>
      <c r="CB1732" s="416">
        <v>8</v>
      </c>
      <c r="CC1732" s="416">
        <v>5</v>
      </c>
      <c r="CD1732" s="416">
        <v>889</v>
      </c>
      <c r="CE1732" s="416">
        <v>10</v>
      </c>
      <c r="CF1732" s="416">
        <v>0</v>
      </c>
      <c r="CG1732" s="416">
        <v>0</v>
      </c>
      <c r="CH1732" s="416">
        <v>0</v>
      </c>
      <c r="CI1732" s="416">
        <v>0</v>
      </c>
      <c r="CJ1732" s="416">
        <v>0</v>
      </c>
      <c r="CK1732" s="416">
        <v>0</v>
      </c>
      <c r="CL1732" s="416">
        <v>0</v>
      </c>
      <c r="CM1732" s="416">
        <v>0</v>
      </c>
      <c r="CN1732" s="416">
        <v>0</v>
      </c>
      <c r="CO1732" s="416">
        <v>25</v>
      </c>
      <c r="CP1732" s="416">
        <v>0</v>
      </c>
      <c r="CQ1732" s="416">
        <v>0</v>
      </c>
      <c r="CR1732" s="416">
        <v>0</v>
      </c>
      <c r="CS1732" s="416">
        <v>0</v>
      </c>
      <c r="CT1732" s="416">
        <v>0</v>
      </c>
      <c r="CU1732" s="416">
        <v>0</v>
      </c>
      <c r="CV1732" s="416">
        <v>0</v>
      </c>
      <c r="CW1732" s="416">
        <v>0</v>
      </c>
      <c r="CX1732" s="416">
        <v>0</v>
      </c>
      <c r="CY1732" s="416">
        <v>50</v>
      </c>
      <c r="CZ1732" s="416">
        <v>0</v>
      </c>
      <c r="DA1732" s="416">
        <v>0</v>
      </c>
      <c r="DB1732" s="416">
        <v>0</v>
      </c>
      <c r="DC1732" s="416">
        <v>0</v>
      </c>
      <c r="DD1732" s="416">
        <v>0</v>
      </c>
      <c r="DE1732" s="416">
        <v>0</v>
      </c>
      <c r="DF1732" s="416">
        <v>0</v>
      </c>
      <c r="DG1732" s="416">
        <v>0</v>
      </c>
      <c r="DH1732" s="416">
        <v>0</v>
      </c>
      <c r="DI1732" s="416">
        <v>0</v>
      </c>
      <c r="DJ1732" s="416">
        <v>0</v>
      </c>
      <c r="DK1732" s="416">
        <v>0</v>
      </c>
      <c r="DL1732" s="416">
        <v>0</v>
      </c>
      <c r="DM1732" s="416">
        <v>0</v>
      </c>
      <c r="DN1732" s="416">
        <v>0</v>
      </c>
      <c r="DO1732" s="416">
        <v>0</v>
      </c>
      <c r="DP1732" s="416">
        <v>0</v>
      </c>
      <c r="DQ1732" s="416">
        <v>0</v>
      </c>
      <c r="DR1732" s="416">
        <v>0</v>
      </c>
      <c r="DS1732" s="416">
        <v>0</v>
      </c>
      <c r="DT1732" s="416">
        <v>0</v>
      </c>
      <c r="DU1732" s="416">
        <v>0</v>
      </c>
      <c r="DV1732" s="416">
        <v>0</v>
      </c>
      <c r="DW1732" s="416">
        <v>0</v>
      </c>
      <c r="DX1732" s="416">
        <v>0</v>
      </c>
      <c r="DY1732" s="416">
        <v>0</v>
      </c>
      <c r="DZ1732" s="416">
        <v>0</v>
      </c>
      <c r="EA1732" s="416">
        <v>0</v>
      </c>
      <c r="EB1732" s="416">
        <v>0</v>
      </c>
      <c r="EC1732" s="416">
        <v>166</v>
      </c>
      <c r="ED1732" s="416">
        <v>49</v>
      </c>
      <c r="EE1732" s="416">
        <v>75</v>
      </c>
      <c r="EF1732" s="416">
        <v>36</v>
      </c>
      <c r="EG1732" s="416">
        <v>24</v>
      </c>
      <c r="EH1732" s="416">
        <v>12</v>
      </c>
      <c r="EI1732" s="416">
        <v>10</v>
      </c>
      <c r="EJ1732" s="416">
        <v>1</v>
      </c>
      <c r="EK1732" s="416">
        <v>373</v>
      </c>
      <c r="EL1732" s="416">
        <v>10</v>
      </c>
      <c r="EM1732" s="416">
        <v>0</v>
      </c>
      <c r="EN1732" s="416">
        <v>0</v>
      </c>
      <c r="EO1732" s="416">
        <v>0</v>
      </c>
      <c r="EP1732" s="416">
        <v>0</v>
      </c>
      <c r="EQ1732" s="416">
        <v>0</v>
      </c>
      <c r="ER1732" s="416">
        <v>0</v>
      </c>
      <c r="ES1732" s="416">
        <v>0</v>
      </c>
      <c r="ET1732" s="416">
        <v>0</v>
      </c>
      <c r="EU1732" s="416">
        <v>0</v>
      </c>
      <c r="EV1732" s="416">
        <v>50</v>
      </c>
      <c r="EW1732" s="416">
        <v>1</v>
      </c>
      <c r="EX1732" s="416">
        <v>1</v>
      </c>
      <c r="EY1732" s="416">
        <v>0</v>
      </c>
      <c r="EZ1732" s="416">
        <v>0</v>
      </c>
      <c r="FA1732" s="416">
        <v>0</v>
      </c>
      <c r="FB1732" s="416">
        <v>1</v>
      </c>
      <c r="FC1732" s="416">
        <v>0</v>
      </c>
      <c r="FD1732" s="416">
        <v>0</v>
      </c>
      <c r="FE1732" s="416">
        <v>3</v>
      </c>
      <c r="FF1732" s="416">
        <v>100</v>
      </c>
      <c r="FG1732" s="416">
        <v>0</v>
      </c>
      <c r="FH1732" s="416">
        <v>0</v>
      </c>
      <c r="FI1732" s="416">
        <v>0</v>
      </c>
      <c r="FJ1732" s="416">
        <v>0</v>
      </c>
      <c r="FK1732" s="416">
        <v>0</v>
      </c>
      <c r="FL1732" s="416">
        <v>0</v>
      </c>
      <c r="FM1732" s="416">
        <v>0</v>
      </c>
      <c r="FN1732" s="416">
        <v>0</v>
      </c>
      <c r="FO1732" s="416">
        <v>0</v>
      </c>
      <c r="FP1732" s="416">
        <v>0</v>
      </c>
      <c r="FQ1732" s="416">
        <v>0</v>
      </c>
      <c r="FR1732" s="416">
        <v>0</v>
      </c>
      <c r="FS1732" s="416">
        <v>0</v>
      </c>
      <c r="FT1732" s="416">
        <v>0</v>
      </c>
      <c r="FU1732" s="416">
        <v>0</v>
      </c>
      <c r="FV1732" s="416">
        <v>0</v>
      </c>
      <c r="FW1732" s="416">
        <v>0</v>
      </c>
      <c r="FX1732" s="416">
        <v>0</v>
      </c>
      <c r="FY1732" s="416">
        <v>0</v>
      </c>
      <c r="FZ1732" s="416">
        <v>167</v>
      </c>
      <c r="GA1732" s="416">
        <v>50</v>
      </c>
      <c r="GB1732" s="416">
        <v>75</v>
      </c>
      <c r="GC1732" s="416">
        <v>36</v>
      </c>
      <c r="GD1732" s="416">
        <v>24</v>
      </c>
      <c r="GE1732" s="416">
        <v>13</v>
      </c>
      <c r="GF1732" s="416">
        <v>10</v>
      </c>
      <c r="GG1732" s="416">
        <v>1</v>
      </c>
      <c r="GH1732" s="416">
        <v>376</v>
      </c>
    </row>
    <row r="1733" spans="1:190" x14ac:dyDescent="0.2">
      <c r="A1733" s="150" t="s">
        <v>53</v>
      </c>
      <c r="B1733" s="151" t="s">
        <v>284</v>
      </c>
      <c r="C1733" s="152" t="s">
        <v>283</v>
      </c>
      <c r="D1733" s="404" t="s">
        <v>345</v>
      </c>
      <c r="E1733" s="416">
        <v>0</v>
      </c>
      <c r="F1733" s="416">
        <v>53</v>
      </c>
      <c r="G1733" s="416">
        <v>45</v>
      </c>
      <c r="H1733" s="416">
        <v>38</v>
      </c>
      <c r="I1733" s="416">
        <v>26</v>
      </c>
      <c r="J1733" s="416">
        <v>10</v>
      </c>
      <c r="K1733" s="416">
        <v>4</v>
      </c>
      <c r="L1733" s="416">
        <v>3</v>
      </c>
      <c r="M1733" s="416">
        <v>1</v>
      </c>
      <c r="N1733" s="416">
        <v>180</v>
      </c>
      <c r="O1733" s="416">
        <v>10</v>
      </c>
      <c r="P1733" s="416">
        <v>0</v>
      </c>
      <c r="Q1733" s="416">
        <v>0</v>
      </c>
      <c r="R1733" s="416">
        <v>0</v>
      </c>
      <c r="S1733" s="416">
        <v>0</v>
      </c>
      <c r="T1733" s="416">
        <v>0</v>
      </c>
      <c r="U1733" s="416">
        <v>0</v>
      </c>
      <c r="V1733" s="416">
        <v>0</v>
      </c>
      <c r="W1733" s="416">
        <v>0</v>
      </c>
      <c r="X1733" s="416">
        <v>0</v>
      </c>
      <c r="Y1733" s="416">
        <v>25</v>
      </c>
      <c r="Z1733" s="416">
        <v>0</v>
      </c>
      <c r="AA1733" s="416">
        <v>0</v>
      </c>
      <c r="AB1733" s="416">
        <v>0</v>
      </c>
      <c r="AC1733" s="416">
        <v>0</v>
      </c>
      <c r="AD1733" s="416">
        <v>0</v>
      </c>
      <c r="AE1733" s="416">
        <v>0</v>
      </c>
      <c r="AF1733" s="416">
        <v>0</v>
      </c>
      <c r="AG1733" s="416">
        <v>0</v>
      </c>
      <c r="AH1733" s="416">
        <v>0</v>
      </c>
      <c r="AI1733" s="416">
        <v>50</v>
      </c>
      <c r="AJ1733" s="416">
        <v>4</v>
      </c>
      <c r="AK1733" s="416">
        <v>11</v>
      </c>
      <c r="AL1733" s="416">
        <v>13</v>
      </c>
      <c r="AM1733" s="416">
        <v>6</v>
      </c>
      <c r="AN1733" s="416">
        <v>6</v>
      </c>
      <c r="AO1733" s="416">
        <v>1</v>
      </c>
      <c r="AP1733" s="416">
        <v>2</v>
      </c>
      <c r="AQ1733" s="416">
        <v>0</v>
      </c>
      <c r="AR1733" s="416">
        <v>43</v>
      </c>
      <c r="AS1733" s="416">
        <v>100</v>
      </c>
      <c r="AT1733" s="416">
        <v>0</v>
      </c>
      <c r="AU1733" s="416">
        <v>0</v>
      </c>
      <c r="AV1733" s="416">
        <v>0</v>
      </c>
      <c r="AW1733" s="416">
        <v>0</v>
      </c>
      <c r="AX1733" s="416">
        <v>0</v>
      </c>
      <c r="AY1733" s="416">
        <v>0</v>
      </c>
      <c r="AZ1733" s="416">
        <v>0</v>
      </c>
      <c r="BA1733" s="416">
        <v>0</v>
      </c>
      <c r="BB1733" s="416">
        <v>0</v>
      </c>
      <c r="BC1733" s="416">
        <v>0</v>
      </c>
      <c r="BD1733" s="416">
        <v>0</v>
      </c>
      <c r="BE1733" s="416">
        <v>0</v>
      </c>
      <c r="BF1733" s="416">
        <v>0</v>
      </c>
      <c r="BG1733" s="416">
        <v>0</v>
      </c>
      <c r="BH1733" s="416">
        <v>0</v>
      </c>
      <c r="BI1733" s="416">
        <v>0</v>
      </c>
      <c r="BJ1733" s="416">
        <v>0</v>
      </c>
      <c r="BK1733" s="416">
        <v>0</v>
      </c>
      <c r="BL1733" s="416">
        <v>0</v>
      </c>
      <c r="BM1733" s="416">
        <v>4</v>
      </c>
      <c r="BN1733" s="416">
        <v>11</v>
      </c>
      <c r="BO1733" s="416">
        <v>13</v>
      </c>
      <c r="BP1733" s="416">
        <v>6</v>
      </c>
      <c r="BQ1733" s="416">
        <v>6</v>
      </c>
      <c r="BR1733" s="416">
        <v>1</v>
      </c>
      <c r="BS1733" s="416">
        <v>2</v>
      </c>
      <c r="BT1733" s="416">
        <v>0</v>
      </c>
      <c r="BU1733" s="416">
        <v>43</v>
      </c>
      <c r="BV1733" s="416">
        <v>57</v>
      </c>
      <c r="BW1733" s="416">
        <v>56</v>
      </c>
      <c r="BX1733" s="416">
        <v>51</v>
      </c>
      <c r="BY1733" s="416">
        <v>32</v>
      </c>
      <c r="BZ1733" s="416">
        <v>16</v>
      </c>
      <c r="CA1733" s="416">
        <v>5</v>
      </c>
      <c r="CB1733" s="416">
        <v>5</v>
      </c>
      <c r="CC1733" s="416">
        <v>1</v>
      </c>
      <c r="CD1733" s="416">
        <v>223</v>
      </c>
      <c r="CE1733" s="416">
        <v>10</v>
      </c>
      <c r="CF1733" s="416">
        <v>0</v>
      </c>
      <c r="CG1733" s="416">
        <v>0</v>
      </c>
      <c r="CH1733" s="416">
        <v>0</v>
      </c>
      <c r="CI1733" s="416">
        <v>0</v>
      </c>
      <c r="CJ1733" s="416">
        <v>0</v>
      </c>
      <c r="CK1733" s="416">
        <v>0</v>
      </c>
      <c r="CL1733" s="416">
        <v>0</v>
      </c>
      <c r="CM1733" s="416">
        <v>0</v>
      </c>
      <c r="CN1733" s="416">
        <v>0</v>
      </c>
      <c r="CO1733" s="416">
        <v>25</v>
      </c>
      <c r="CP1733" s="416">
        <v>0</v>
      </c>
      <c r="CQ1733" s="416">
        <v>0</v>
      </c>
      <c r="CR1733" s="416">
        <v>0</v>
      </c>
      <c r="CS1733" s="416">
        <v>0</v>
      </c>
      <c r="CT1733" s="416">
        <v>0</v>
      </c>
      <c r="CU1733" s="416">
        <v>0</v>
      </c>
      <c r="CV1733" s="416">
        <v>0</v>
      </c>
      <c r="CW1733" s="416">
        <v>0</v>
      </c>
      <c r="CX1733" s="416">
        <v>0</v>
      </c>
      <c r="CY1733" s="416">
        <v>50</v>
      </c>
      <c r="CZ1733" s="416">
        <v>16</v>
      </c>
      <c r="DA1733" s="416">
        <v>24</v>
      </c>
      <c r="DB1733" s="416">
        <v>15</v>
      </c>
      <c r="DC1733" s="416">
        <v>8</v>
      </c>
      <c r="DD1733" s="416">
        <v>1</v>
      </c>
      <c r="DE1733" s="416">
        <v>3</v>
      </c>
      <c r="DF1733" s="416">
        <v>0</v>
      </c>
      <c r="DG1733" s="416">
        <v>0</v>
      </c>
      <c r="DH1733" s="416">
        <v>67</v>
      </c>
      <c r="DI1733" s="416">
        <v>0</v>
      </c>
      <c r="DJ1733" s="416">
        <v>0</v>
      </c>
      <c r="DK1733" s="416">
        <v>0</v>
      </c>
      <c r="DL1733" s="416">
        <v>0</v>
      </c>
      <c r="DM1733" s="416">
        <v>0</v>
      </c>
      <c r="DN1733" s="416">
        <v>0</v>
      </c>
      <c r="DO1733" s="416">
        <v>0</v>
      </c>
      <c r="DP1733" s="416">
        <v>0</v>
      </c>
      <c r="DQ1733" s="416">
        <v>0</v>
      </c>
      <c r="DR1733" s="416">
        <v>0</v>
      </c>
      <c r="DS1733" s="416">
        <v>16</v>
      </c>
      <c r="DT1733" s="416">
        <v>24</v>
      </c>
      <c r="DU1733" s="416">
        <v>15</v>
      </c>
      <c r="DV1733" s="416">
        <v>8</v>
      </c>
      <c r="DW1733" s="416">
        <v>1</v>
      </c>
      <c r="DX1733" s="416">
        <v>3</v>
      </c>
      <c r="DY1733" s="416">
        <v>0</v>
      </c>
      <c r="DZ1733" s="416">
        <v>0</v>
      </c>
      <c r="EA1733" s="416">
        <v>67</v>
      </c>
      <c r="EB1733" s="416">
        <v>0</v>
      </c>
      <c r="EC1733" s="416">
        <v>29</v>
      </c>
      <c r="ED1733" s="416">
        <v>74</v>
      </c>
      <c r="EE1733" s="416">
        <v>118</v>
      </c>
      <c r="EF1733" s="416">
        <v>115</v>
      </c>
      <c r="EG1733" s="416">
        <v>63</v>
      </c>
      <c r="EH1733" s="416">
        <v>22</v>
      </c>
      <c r="EI1733" s="416">
        <v>14</v>
      </c>
      <c r="EJ1733" s="416">
        <v>1</v>
      </c>
      <c r="EK1733" s="416">
        <v>436</v>
      </c>
      <c r="EL1733" s="416">
        <v>10</v>
      </c>
      <c r="EM1733" s="416">
        <v>0</v>
      </c>
      <c r="EN1733" s="416">
        <v>0</v>
      </c>
      <c r="EO1733" s="416">
        <v>0</v>
      </c>
      <c r="EP1733" s="416">
        <v>0</v>
      </c>
      <c r="EQ1733" s="416">
        <v>0</v>
      </c>
      <c r="ER1733" s="416">
        <v>0</v>
      </c>
      <c r="ES1733" s="416">
        <v>0</v>
      </c>
      <c r="ET1733" s="416">
        <v>0</v>
      </c>
      <c r="EU1733" s="416">
        <v>0</v>
      </c>
      <c r="EV1733" s="416">
        <v>50</v>
      </c>
      <c r="EW1733" s="416">
        <v>0</v>
      </c>
      <c r="EX1733" s="416">
        <v>0</v>
      </c>
      <c r="EY1733" s="416">
        <v>1</v>
      </c>
      <c r="EZ1733" s="416">
        <v>3</v>
      </c>
      <c r="FA1733" s="416">
        <v>0</v>
      </c>
      <c r="FB1733" s="416">
        <v>1</v>
      </c>
      <c r="FC1733" s="416">
        <v>0</v>
      </c>
      <c r="FD1733" s="416">
        <v>0</v>
      </c>
      <c r="FE1733" s="416">
        <v>5</v>
      </c>
      <c r="FF1733" s="416">
        <v>100</v>
      </c>
      <c r="FG1733" s="416">
        <v>0</v>
      </c>
      <c r="FH1733" s="416">
        <v>0</v>
      </c>
      <c r="FI1733" s="416">
        <v>0</v>
      </c>
      <c r="FJ1733" s="416">
        <v>0</v>
      </c>
      <c r="FK1733" s="416">
        <v>0</v>
      </c>
      <c r="FL1733" s="416">
        <v>0</v>
      </c>
      <c r="FM1733" s="416">
        <v>0</v>
      </c>
      <c r="FN1733" s="416">
        <v>0</v>
      </c>
      <c r="FO1733" s="416">
        <v>0</v>
      </c>
      <c r="FP1733" s="416">
        <v>0</v>
      </c>
      <c r="FQ1733" s="416">
        <v>0</v>
      </c>
      <c r="FR1733" s="416">
        <v>0</v>
      </c>
      <c r="FS1733" s="416">
        <v>0</v>
      </c>
      <c r="FT1733" s="416">
        <v>0</v>
      </c>
      <c r="FU1733" s="416">
        <v>0</v>
      </c>
      <c r="FV1733" s="416">
        <v>0</v>
      </c>
      <c r="FW1733" s="416">
        <v>0</v>
      </c>
      <c r="FX1733" s="416">
        <v>0</v>
      </c>
      <c r="FY1733" s="416">
        <v>0</v>
      </c>
      <c r="FZ1733" s="416">
        <v>29</v>
      </c>
      <c r="GA1733" s="416">
        <v>74</v>
      </c>
      <c r="GB1733" s="416">
        <v>119</v>
      </c>
      <c r="GC1733" s="416">
        <v>118</v>
      </c>
      <c r="GD1733" s="416">
        <v>63</v>
      </c>
      <c r="GE1733" s="416">
        <v>23</v>
      </c>
      <c r="GF1733" s="416">
        <v>14</v>
      </c>
      <c r="GG1733" s="416">
        <v>1</v>
      </c>
      <c r="GH1733" s="416">
        <v>441</v>
      </c>
    </row>
    <row r="1734" spans="1:190" x14ac:dyDescent="0.2">
      <c r="B1734" s="150"/>
      <c r="D1734" s="406"/>
      <c r="E1734" s="468" t="s">
        <v>81</v>
      </c>
      <c r="F1734" s="468" t="s">
        <v>346</v>
      </c>
      <c r="G1734" s="468" t="s">
        <v>346</v>
      </c>
      <c r="H1734" s="407" t="s">
        <v>346</v>
      </c>
      <c r="I1734" s="407" t="s">
        <v>346</v>
      </c>
      <c r="J1734" s="407" t="s">
        <v>346</v>
      </c>
      <c r="K1734" s="407" t="s">
        <v>346</v>
      </c>
      <c r="L1734" s="407" t="s">
        <v>346</v>
      </c>
      <c r="M1734" s="407" t="s">
        <v>346</v>
      </c>
      <c r="N1734" s="407" t="s">
        <v>81</v>
      </c>
      <c r="O1734" s="407" t="s">
        <v>346</v>
      </c>
      <c r="P1734" s="407" t="s">
        <v>346</v>
      </c>
      <c r="Q1734" s="407" t="s">
        <v>346</v>
      </c>
      <c r="R1734" s="407" t="s">
        <v>346</v>
      </c>
      <c r="S1734" s="407" t="s">
        <v>346</v>
      </c>
      <c r="T1734" s="407" t="s">
        <v>346</v>
      </c>
      <c r="U1734" s="407" t="s">
        <v>346</v>
      </c>
      <c r="V1734" s="407" t="s">
        <v>346</v>
      </c>
      <c r="W1734" s="407" t="s">
        <v>81</v>
      </c>
      <c r="X1734" s="407" t="s">
        <v>346</v>
      </c>
      <c r="Y1734" s="408"/>
      <c r="Z1734" s="408"/>
      <c r="AA1734" s="408"/>
      <c r="AB1734" s="408"/>
      <c r="AC1734" s="408"/>
      <c r="AD1734" s="408"/>
      <c r="AE1734" s="408"/>
      <c r="AF1734" s="408"/>
      <c r="AG1734" s="408"/>
      <c r="AH1734" s="408"/>
      <c r="AI1734" s="408"/>
      <c r="AJ1734" s="408"/>
      <c r="AK1734" s="408"/>
      <c r="AL1734" s="408"/>
      <c r="AM1734" s="408"/>
      <c r="AN1734" s="408"/>
      <c r="AO1734" s="408"/>
      <c r="AP1734" s="408"/>
      <c r="AQ1734" s="408"/>
      <c r="AR1734" s="408"/>
      <c r="AS1734" s="408"/>
      <c r="AT1734" s="408"/>
      <c r="AU1734" s="408"/>
      <c r="AV1734" s="408"/>
      <c r="AW1734" s="408"/>
      <c r="AX1734" s="408"/>
      <c r="AY1734" s="408"/>
      <c r="AZ1734" s="408"/>
      <c r="BA1734" s="408"/>
      <c r="BB1734" s="408"/>
      <c r="BC1734" s="408"/>
      <c r="BD1734" s="408"/>
      <c r="BE1734" s="408"/>
      <c r="BF1734" s="408"/>
      <c r="BG1734" s="408"/>
      <c r="BH1734" s="408"/>
      <c r="BI1734" s="408"/>
      <c r="BJ1734" s="408"/>
      <c r="BK1734" s="408"/>
      <c r="BL1734" s="408"/>
      <c r="BM1734" s="408"/>
      <c r="BN1734" s="408"/>
      <c r="BO1734" s="408"/>
      <c r="BP1734" s="408"/>
      <c r="BQ1734" s="408"/>
      <c r="BR1734" s="408"/>
      <c r="BS1734" s="408"/>
      <c r="BT1734" s="408"/>
      <c r="BU1734" s="408"/>
      <c r="BV1734" s="408"/>
      <c r="BW1734" s="408"/>
      <c r="BX1734" s="408"/>
      <c r="BY1734" s="408"/>
      <c r="BZ1734" s="408"/>
      <c r="CA1734" s="408"/>
      <c r="CB1734" s="408"/>
      <c r="CC1734" s="408"/>
      <c r="CD1734" s="408"/>
      <c r="CE1734" s="408"/>
      <c r="CF1734" s="408"/>
      <c r="CG1734" s="408"/>
      <c r="CH1734" s="408"/>
      <c r="CI1734" s="408"/>
      <c r="CJ1734" s="408"/>
      <c r="CK1734" s="408"/>
      <c r="CL1734" s="408"/>
      <c r="CM1734" s="408"/>
      <c r="CN1734" s="408"/>
      <c r="CO1734" s="408"/>
      <c r="CP1734" s="408"/>
      <c r="CQ1734" s="408"/>
      <c r="CR1734" s="408"/>
      <c r="CS1734" s="408"/>
      <c r="CT1734" s="408"/>
      <c r="CU1734" s="408"/>
      <c r="CV1734" s="408"/>
      <c r="CW1734" s="408"/>
      <c r="CX1734" s="408"/>
      <c r="CY1734" s="408"/>
      <c r="CZ1734" s="408"/>
      <c r="DA1734" s="408"/>
      <c r="DB1734" s="408"/>
      <c r="DC1734" s="408"/>
      <c r="DD1734" s="408"/>
      <c r="DE1734" s="408"/>
      <c r="DF1734" s="440"/>
      <c r="DG1734" s="440"/>
      <c r="DH1734" s="440"/>
      <c r="DI1734" s="440"/>
      <c r="DJ1734" s="440"/>
      <c r="DK1734" s="440"/>
      <c r="DL1734" s="440"/>
      <c r="DM1734" s="440"/>
      <c r="DN1734" s="440"/>
      <c r="DO1734" s="440"/>
      <c r="DP1734" s="440"/>
      <c r="DQ1734" s="440"/>
      <c r="DR1734" s="440"/>
      <c r="DS1734" s="440"/>
      <c r="DT1734" s="440"/>
      <c r="DU1734" s="440"/>
      <c r="DV1734" s="440"/>
      <c r="DW1734" s="440"/>
      <c r="DX1734" s="440"/>
      <c r="DY1734" s="440"/>
      <c r="DZ1734" s="440"/>
      <c r="EA1734" s="440"/>
      <c r="EB1734" s="440"/>
      <c r="EC1734" s="440"/>
      <c r="ED1734" s="440"/>
      <c r="EE1734" s="440"/>
      <c r="EF1734" s="440"/>
      <c r="EG1734" s="440"/>
      <c r="EH1734" s="440"/>
      <c r="EI1734" s="440"/>
      <c r="EJ1734" s="440"/>
      <c r="EK1734" s="440"/>
      <c r="EL1734" s="440"/>
      <c r="EM1734" s="440"/>
      <c r="EN1734" s="440"/>
      <c r="EO1734" s="440"/>
      <c r="EP1734" s="440"/>
      <c r="EQ1734" s="440"/>
      <c r="ER1734" s="440"/>
      <c r="ES1734" s="440"/>
      <c r="ET1734" s="440"/>
      <c r="EU1734" s="440"/>
      <c r="EV1734" s="440"/>
      <c r="EW1734" s="440"/>
      <c r="EX1734" s="440"/>
      <c r="EY1734" s="440"/>
      <c r="EZ1734" s="440"/>
      <c r="FA1734" s="440"/>
      <c r="FB1734" s="440"/>
      <c r="FC1734" s="440"/>
      <c r="FD1734" s="440"/>
      <c r="FE1734" s="440"/>
      <c r="FF1734" s="440"/>
      <c r="FG1734" s="440"/>
      <c r="FH1734" s="440"/>
      <c r="FI1734" s="440"/>
      <c r="FJ1734" s="440"/>
      <c r="FK1734" s="440"/>
      <c r="FL1734" s="411"/>
      <c r="FM1734" s="411"/>
      <c r="FN1734" s="411"/>
      <c r="FO1734" s="411"/>
      <c r="FP1734" s="411"/>
      <c r="FQ1734" s="411"/>
      <c r="FR1734" s="411"/>
      <c r="FS1734" s="410"/>
      <c r="FT1734" s="410"/>
      <c r="FU1734" s="410"/>
      <c r="FV1734" s="410"/>
      <c r="FW1734" s="410"/>
      <c r="FX1734" s="410"/>
      <c r="FY1734" s="410"/>
      <c r="FZ1734" s="410"/>
      <c r="GA1734" s="410"/>
      <c r="GB1734" s="410"/>
      <c r="GC1734" s="410"/>
      <c r="GD1734" s="410"/>
      <c r="GE1734" s="410"/>
      <c r="GF1734" s="410"/>
      <c r="GG1734" s="410"/>
      <c r="GH1734" s="410"/>
    </row>
    <row r="1735" spans="1:190" x14ac:dyDescent="0.2">
      <c r="B1735" s="150"/>
      <c r="D1735" s="411"/>
      <c r="E1735" s="469"/>
      <c r="F1735" s="469"/>
      <c r="G1735" s="469"/>
      <c r="H1735" s="408"/>
      <c r="I1735" s="408"/>
      <c r="J1735" s="408"/>
      <c r="K1735" s="408"/>
      <c r="L1735" s="408"/>
      <c r="M1735" s="408"/>
      <c r="N1735" s="408"/>
      <c r="O1735" s="408"/>
      <c r="P1735" s="408"/>
      <c r="Q1735" s="408"/>
      <c r="R1735" s="408"/>
      <c r="S1735" s="408"/>
      <c r="T1735" s="408"/>
      <c r="U1735" s="408"/>
      <c r="V1735" s="408"/>
      <c r="W1735" s="408"/>
      <c r="X1735" s="408"/>
      <c r="Y1735" s="408"/>
      <c r="Z1735" s="408"/>
      <c r="AA1735" s="408"/>
      <c r="AB1735" s="408"/>
      <c r="AC1735" s="408"/>
      <c r="AD1735" s="408"/>
      <c r="AE1735" s="408"/>
      <c r="AF1735" s="408"/>
      <c r="AG1735" s="408"/>
      <c r="AH1735" s="408"/>
      <c r="AI1735" s="408"/>
      <c r="AJ1735" s="408"/>
      <c r="AK1735" s="408"/>
      <c r="AL1735" s="408"/>
      <c r="AM1735" s="408"/>
      <c r="AN1735" s="408"/>
      <c r="AO1735" s="408"/>
      <c r="AP1735" s="408"/>
      <c r="AQ1735" s="408"/>
      <c r="AR1735" s="408"/>
      <c r="AS1735" s="408"/>
      <c r="AT1735" s="408"/>
      <c r="AU1735" s="408"/>
      <c r="AV1735" s="408"/>
      <c r="AW1735" s="408"/>
      <c r="AX1735" s="408"/>
      <c r="AY1735" s="408"/>
      <c r="AZ1735" s="408"/>
      <c r="BA1735" s="408"/>
      <c r="BB1735" s="408"/>
      <c r="BC1735" s="408"/>
      <c r="BD1735" s="408"/>
      <c r="BE1735" s="408"/>
      <c r="BF1735" s="408"/>
      <c r="BG1735" s="408"/>
      <c r="BH1735" s="408"/>
      <c r="BI1735" s="408"/>
      <c r="BJ1735" s="408"/>
      <c r="BK1735" s="408"/>
      <c r="BL1735" s="408"/>
      <c r="BM1735" s="408"/>
      <c r="BN1735" s="408"/>
      <c r="BO1735" s="408"/>
      <c r="BP1735" s="408"/>
      <c r="BQ1735" s="408"/>
      <c r="BR1735" s="408"/>
      <c r="BS1735" s="408"/>
      <c r="BT1735" s="408"/>
      <c r="BU1735" s="408"/>
      <c r="BV1735" s="408"/>
      <c r="BW1735" s="408"/>
      <c r="BX1735" s="408"/>
      <c r="BY1735" s="408"/>
      <c r="BZ1735" s="408"/>
      <c r="CA1735" s="408"/>
      <c r="CB1735" s="408"/>
      <c r="CC1735" s="408"/>
      <c r="CD1735" s="408"/>
      <c r="CE1735" s="408"/>
      <c r="CF1735" s="408"/>
      <c r="CG1735" s="408"/>
      <c r="CH1735" s="408"/>
      <c r="CI1735" s="408"/>
      <c r="CJ1735" s="408"/>
      <c r="CK1735" s="408"/>
      <c r="CL1735" s="408"/>
      <c r="CM1735" s="408"/>
      <c r="CN1735" s="408"/>
      <c r="CO1735" s="408"/>
      <c r="CP1735" s="408"/>
      <c r="CQ1735" s="408"/>
      <c r="CR1735" s="408"/>
      <c r="CS1735" s="408"/>
      <c r="CT1735" s="408"/>
      <c r="CU1735" s="408"/>
      <c r="CV1735" s="408"/>
      <c r="CW1735" s="408"/>
      <c r="CX1735" s="408"/>
      <c r="CY1735" s="408"/>
      <c r="CZ1735" s="408"/>
      <c r="DA1735" s="408"/>
      <c r="DB1735" s="408"/>
      <c r="DC1735" s="408"/>
      <c r="DD1735" s="408"/>
      <c r="DE1735" s="408"/>
      <c r="DF1735" s="440"/>
      <c r="DG1735" s="440"/>
      <c r="DH1735" s="440"/>
      <c r="DI1735" s="440"/>
      <c r="DJ1735" s="440"/>
      <c r="DK1735" s="440"/>
      <c r="DL1735" s="440"/>
      <c r="DM1735" s="440"/>
      <c r="DN1735" s="440"/>
      <c r="DO1735" s="440"/>
      <c r="DP1735" s="440"/>
      <c r="DQ1735" s="440"/>
      <c r="DR1735" s="440"/>
      <c r="DS1735" s="440"/>
      <c r="DT1735" s="440"/>
      <c r="DU1735" s="440"/>
      <c r="DV1735" s="440"/>
      <c r="DW1735" s="440"/>
      <c r="DX1735" s="440"/>
      <c r="DY1735" s="440"/>
      <c r="DZ1735" s="440"/>
      <c r="EA1735" s="440"/>
      <c r="EB1735" s="440"/>
      <c r="EC1735" s="440"/>
      <c r="ED1735" s="440"/>
      <c r="EE1735" s="440"/>
      <c r="EF1735" s="440"/>
      <c r="EG1735" s="440"/>
      <c r="EH1735" s="440"/>
      <c r="EI1735" s="440"/>
      <c r="EJ1735" s="440"/>
      <c r="EK1735" s="440"/>
      <c r="EL1735" s="440"/>
      <c r="EM1735" s="440"/>
      <c r="EN1735" s="440"/>
      <c r="EO1735" s="440"/>
      <c r="EP1735" s="440"/>
      <c r="EQ1735" s="440"/>
      <c r="ER1735" s="440"/>
      <c r="ES1735" s="440"/>
      <c r="ET1735" s="440"/>
      <c r="EU1735" s="440"/>
      <c r="EV1735" s="440"/>
      <c r="EW1735" s="440"/>
      <c r="EX1735" s="440"/>
      <c r="EY1735" s="440"/>
      <c r="EZ1735" s="440"/>
      <c r="FA1735" s="440"/>
      <c r="FB1735" s="440"/>
      <c r="FC1735" s="440"/>
      <c r="FD1735" s="440"/>
      <c r="FE1735" s="440"/>
      <c r="FF1735" s="440"/>
      <c r="FG1735" s="440"/>
      <c r="FH1735" s="440"/>
      <c r="FI1735" s="440"/>
      <c r="FJ1735" s="440"/>
      <c r="FK1735" s="440"/>
      <c r="FL1735" s="411"/>
      <c r="FM1735" s="411"/>
      <c r="FN1735" s="411"/>
      <c r="FO1735" s="411"/>
      <c r="FP1735" s="411"/>
      <c r="FQ1735" s="411"/>
      <c r="FR1735" s="411"/>
      <c r="FS1735" s="410"/>
      <c r="FT1735" s="410"/>
      <c r="FU1735" s="410"/>
      <c r="FV1735" s="410"/>
      <c r="FW1735" s="410"/>
      <c r="FX1735" s="410"/>
      <c r="FY1735" s="410"/>
      <c r="FZ1735" s="410"/>
      <c r="GA1735" s="410"/>
      <c r="GB1735" s="410"/>
      <c r="GC1735" s="410"/>
      <c r="GD1735" s="410"/>
      <c r="GE1735" s="410"/>
      <c r="GF1735" s="410"/>
      <c r="GG1735" s="410"/>
      <c r="GH1735" s="410"/>
    </row>
    <row r="1736" spans="1:190" x14ac:dyDescent="0.2">
      <c r="B1736" s="150"/>
      <c r="D1736" s="411"/>
      <c r="E1736" s="469"/>
      <c r="F1736" s="469"/>
      <c r="G1736" s="469"/>
      <c r="H1736" s="408"/>
      <c r="I1736" s="408"/>
      <c r="J1736" s="408"/>
      <c r="K1736" s="408"/>
      <c r="L1736" s="408"/>
      <c r="M1736" s="408"/>
      <c r="N1736" s="408"/>
      <c r="O1736" s="408"/>
      <c r="P1736" s="408"/>
      <c r="Q1736" s="408"/>
      <c r="R1736" s="408"/>
      <c r="S1736" s="408"/>
      <c r="T1736" s="408"/>
      <c r="U1736" s="408"/>
      <c r="V1736" s="408"/>
      <c r="W1736" s="408"/>
      <c r="X1736" s="408"/>
      <c r="Y1736" s="408"/>
      <c r="Z1736" s="408"/>
      <c r="AA1736" s="408"/>
      <c r="AB1736" s="408"/>
      <c r="AC1736" s="408"/>
      <c r="AD1736" s="408"/>
      <c r="AE1736" s="408"/>
      <c r="AF1736" s="408"/>
      <c r="AG1736" s="408"/>
      <c r="AH1736" s="408"/>
      <c r="AI1736" s="408"/>
      <c r="AJ1736" s="408"/>
      <c r="AK1736" s="408"/>
      <c r="AL1736" s="408"/>
      <c r="AM1736" s="408"/>
      <c r="AN1736" s="408"/>
      <c r="AO1736" s="408"/>
      <c r="AP1736" s="408"/>
      <c r="AQ1736" s="408"/>
      <c r="AR1736" s="408"/>
      <c r="AS1736" s="408"/>
      <c r="AT1736" s="408"/>
      <c r="AU1736" s="408"/>
      <c r="AV1736" s="408"/>
      <c r="AW1736" s="408"/>
      <c r="AX1736" s="408"/>
      <c r="AY1736" s="408"/>
      <c r="AZ1736" s="408"/>
      <c r="BA1736" s="408"/>
      <c r="BB1736" s="408"/>
      <c r="BC1736" s="408"/>
      <c r="BD1736" s="408"/>
      <c r="BE1736" s="408"/>
      <c r="BF1736" s="408"/>
      <c r="BG1736" s="408"/>
      <c r="BH1736" s="408"/>
      <c r="BI1736" s="408"/>
      <c r="BJ1736" s="408"/>
      <c r="BK1736" s="408"/>
      <c r="BL1736" s="408"/>
      <c r="BM1736" s="408"/>
      <c r="BN1736" s="408"/>
      <c r="BO1736" s="408"/>
      <c r="BP1736" s="408"/>
      <c r="BQ1736" s="408"/>
      <c r="BR1736" s="408"/>
      <c r="BS1736" s="408"/>
      <c r="BT1736" s="408"/>
      <c r="BU1736" s="408"/>
      <c r="BV1736" s="408"/>
      <c r="BW1736" s="408"/>
      <c r="BX1736" s="408"/>
      <c r="BY1736" s="408"/>
      <c r="BZ1736" s="408"/>
      <c r="CA1736" s="408"/>
      <c r="CB1736" s="408"/>
      <c r="CC1736" s="408"/>
      <c r="CD1736" s="408"/>
      <c r="CE1736" s="408"/>
      <c r="CF1736" s="408"/>
      <c r="CG1736" s="408"/>
      <c r="CH1736" s="408"/>
      <c r="CI1736" s="408"/>
      <c r="CJ1736" s="408"/>
      <c r="CK1736" s="408"/>
      <c r="CL1736" s="408"/>
      <c r="CM1736" s="408"/>
      <c r="CN1736" s="408"/>
      <c r="CO1736" s="408"/>
      <c r="CP1736" s="408"/>
      <c r="CQ1736" s="408"/>
      <c r="CR1736" s="408"/>
      <c r="CS1736" s="408"/>
      <c r="CT1736" s="408"/>
      <c r="CU1736" s="408"/>
      <c r="CV1736" s="408"/>
      <c r="CW1736" s="408"/>
      <c r="CX1736" s="408"/>
      <c r="CY1736" s="408"/>
      <c r="CZ1736" s="408"/>
      <c r="DA1736" s="408"/>
      <c r="DB1736" s="408"/>
      <c r="DC1736" s="408"/>
      <c r="DD1736" s="408"/>
      <c r="DE1736" s="408"/>
      <c r="DF1736" s="440"/>
      <c r="DG1736" s="440"/>
      <c r="DH1736" s="440"/>
      <c r="DI1736" s="440"/>
      <c r="DJ1736" s="440"/>
      <c r="DK1736" s="440"/>
      <c r="DL1736" s="440"/>
      <c r="DM1736" s="440"/>
      <c r="DN1736" s="440"/>
      <c r="DO1736" s="440"/>
      <c r="DP1736" s="440"/>
      <c r="DQ1736" s="440"/>
      <c r="DR1736" s="440"/>
      <c r="DS1736" s="440"/>
      <c r="DT1736" s="440"/>
      <c r="DU1736" s="440"/>
      <c r="DV1736" s="440"/>
      <c r="DW1736" s="440"/>
      <c r="DX1736" s="440"/>
      <c r="DY1736" s="440"/>
      <c r="DZ1736" s="440"/>
      <c r="EA1736" s="440"/>
      <c r="EB1736" s="440"/>
      <c r="EC1736" s="440"/>
      <c r="ED1736" s="440"/>
      <c r="EE1736" s="440"/>
      <c r="EF1736" s="440"/>
      <c r="EG1736" s="440"/>
      <c r="EH1736" s="440"/>
      <c r="EI1736" s="440"/>
      <c r="EJ1736" s="440"/>
      <c r="EK1736" s="440"/>
      <c r="EL1736" s="440"/>
      <c r="EM1736" s="440"/>
      <c r="EN1736" s="440"/>
      <c r="EO1736" s="440"/>
      <c r="EP1736" s="440"/>
      <c r="EQ1736" s="440"/>
      <c r="ER1736" s="440"/>
      <c r="ES1736" s="440"/>
      <c r="ET1736" s="440"/>
      <c r="EU1736" s="440"/>
      <c r="EV1736" s="440"/>
      <c r="EW1736" s="440"/>
      <c r="EX1736" s="440"/>
      <c r="EY1736" s="440"/>
      <c r="EZ1736" s="440"/>
      <c r="FA1736" s="440"/>
      <c r="FB1736" s="440"/>
      <c r="FC1736" s="440"/>
      <c r="FD1736" s="440"/>
      <c r="FE1736" s="440"/>
      <c r="FF1736" s="440"/>
      <c r="FG1736" s="440"/>
      <c r="FH1736" s="440"/>
      <c r="FI1736" s="440"/>
      <c r="FJ1736" s="440"/>
      <c r="FK1736" s="440"/>
      <c r="FL1736" s="411"/>
      <c r="FM1736" s="411"/>
      <c r="FN1736" s="411"/>
      <c r="FO1736" s="411"/>
      <c r="FP1736" s="411"/>
      <c r="FQ1736" s="411"/>
      <c r="FR1736" s="411"/>
      <c r="FS1736" s="410"/>
      <c r="FT1736" s="410"/>
      <c r="FU1736" s="410"/>
      <c r="FV1736" s="410"/>
      <c r="FW1736" s="410"/>
      <c r="FX1736" s="410"/>
      <c r="FY1736" s="410"/>
      <c r="FZ1736" s="410"/>
      <c r="GA1736" s="410"/>
      <c r="GB1736" s="410"/>
      <c r="GC1736" s="410"/>
      <c r="GD1736" s="410"/>
      <c r="GE1736" s="410"/>
      <c r="GF1736" s="410"/>
      <c r="GG1736" s="410"/>
      <c r="GH1736" s="410"/>
    </row>
    <row r="1737" spans="1:190" x14ac:dyDescent="0.2">
      <c r="B1737" s="150"/>
      <c r="D1737" s="411"/>
      <c r="E1737" s="469"/>
      <c r="F1737" s="469"/>
      <c r="G1737" s="469"/>
      <c r="H1737" s="408"/>
      <c r="I1737" s="408"/>
      <c r="J1737" s="408"/>
      <c r="K1737" s="408"/>
      <c r="L1737" s="408"/>
      <c r="M1737" s="408"/>
      <c r="N1737" s="408"/>
      <c r="O1737" s="408"/>
      <c r="P1737" s="408"/>
      <c r="Q1737" s="408"/>
      <c r="R1737" s="408"/>
      <c r="S1737" s="408"/>
      <c r="T1737" s="408"/>
      <c r="U1737" s="408"/>
      <c r="V1737" s="408"/>
      <c r="W1737" s="408"/>
      <c r="X1737" s="408"/>
      <c r="Y1737" s="408"/>
      <c r="Z1737" s="408"/>
      <c r="AA1737" s="408"/>
      <c r="AB1737" s="408"/>
      <c r="AC1737" s="408"/>
      <c r="AD1737" s="408"/>
      <c r="AE1737" s="408"/>
      <c r="AF1737" s="408"/>
      <c r="AG1737" s="408"/>
      <c r="AH1737" s="408"/>
      <c r="AI1737" s="408"/>
      <c r="AJ1737" s="408"/>
      <c r="AK1737" s="408"/>
      <c r="AL1737" s="408"/>
      <c r="AM1737" s="408"/>
      <c r="AN1737" s="408"/>
      <c r="AO1737" s="408"/>
      <c r="AP1737" s="408"/>
      <c r="AQ1737" s="408"/>
      <c r="AR1737" s="408"/>
      <c r="AS1737" s="408"/>
      <c r="AT1737" s="408"/>
      <c r="AU1737" s="408"/>
      <c r="AV1737" s="408"/>
      <c r="AW1737" s="408"/>
      <c r="AX1737" s="408"/>
      <c r="AY1737" s="408"/>
      <c r="AZ1737" s="408"/>
      <c r="BA1737" s="408"/>
      <c r="BB1737" s="408"/>
      <c r="BC1737" s="408"/>
      <c r="BD1737" s="408"/>
      <c r="BE1737" s="408"/>
      <c r="BF1737" s="408"/>
      <c r="BG1737" s="408"/>
      <c r="BH1737" s="408"/>
      <c r="BI1737" s="408"/>
      <c r="BJ1737" s="408"/>
      <c r="BK1737" s="408"/>
      <c r="BL1737" s="408"/>
      <c r="BM1737" s="408"/>
      <c r="BN1737" s="408"/>
      <c r="BO1737" s="408"/>
      <c r="BP1737" s="408"/>
      <c r="BQ1737" s="408"/>
      <c r="BR1737" s="408"/>
      <c r="BS1737" s="408"/>
      <c r="BT1737" s="408"/>
      <c r="BU1737" s="408"/>
      <c r="BV1737" s="408"/>
      <c r="BW1737" s="408"/>
      <c r="BX1737" s="408"/>
      <c r="BY1737" s="408"/>
      <c r="BZ1737" s="408"/>
      <c r="CA1737" s="408"/>
      <c r="CB1737" s="408"/>
      <c r="CC1737" s="408"/>
      <c r="CD1737" s="408"/>
      <c r="CE1737" s="408"/>
      <c r="CF1737" s="408"/>
      <c r="CG1737" s="408"/>
      <c r="CH1737" s="408"/>
      <c r="CI1737" s="408"/>
      <c r="CJ1737" s="408"/>
      <c r="CK1737" s="408"/>
      <c r="CL1737" s="408"/>
      <c r="CM1737" s="408"/>
      <c r="CN1737" s="408"/>
      <c r="CO1737" s="408"/>
      <c r="CP1737" s="408"/>
      <c r="CQ1737" s="408"/>
      <c r="CR1737" s="408"/>
      <c r="CS1737" s="408"/>
      <c r="CT1737" s="408"/>
      <c r="CU1737" s="408"/>
      <c r="CV1737" s="408"/>
      <c r="CW1737" s="408"/>
      <c r="CX1737" s="408"/>
      <c r="CY1737" s="408"/>
      <c r="CZ1737" s="408"/>
      <c r="DA1737" s="408"/>
      <c r="DB1737" s="408"/>
      <c r="DC1737" s="408"/>
      <c r="DD1737" s="408"/>
      <c r="DE1737" s="408"/>
      <c r="DF1737" s="440"/>
      <c r="DG1737" s="440"/>
      <c r="DH1737" s="440"/>
      <c r="DI1737" s="440"/>
      <c r="DJ1737" s="440"/>
      <c r="DK1737" s="440"/>
      <c r="DL1737" s="440"/>
      <c r="DM1737" s="440"/>
      <c r="DN1737" s="440"/>
      <c r="DO1737" s="440"/>
      <c r="DP1737" s="440"/>
      <c r="DQ1737" s="440"/>
      <c r="DR1737" s="440"/>
      <c r="DS1737" s="440"/>
      <c r="DT1737" s="440"/>
      <c r="DU1737" s="440"/>
      <c r="DV1737" s="440"/>
      <c r="DW1737" s="440"/>
      <c r="DX1737" s="440"/>
      <c r="DY1737" s="440"/>
      <c r="DZ1737" s="440"/>
      <c r="EA1737" s="440"/>
      <c r="EB1737" s="440"/>
      <c r="EC1737" s="440"/>
      <c r="ED1737" s="440"/>
      <c r="EE1737" s="440"/>
      <c r="EF1737" s="440"/>
      <c r="EG1737" s="440"/>
      <c r="EH1737" s="440"/>
      <c r="EI1737" s="440"/>
      <c r="EJ1737" s="440"/>
      <c r="EK1737" s="440"/>
      <c r="EL1737" s="440"/>
      <c r="EM1737" s="440"/>
      <c r="EN1737" s="440"/>
      <c r="EO1737" s="440"/>
      <c r="EP1737" s="440"/>
      <c r="EQ1737" s="440"/>
      <c r="ER1737" s="440"/>
      <c r="ES1737" s="440"/>
      <c r="ET1737" s="440"/>
      <c r="EU1737" s="440"/>
      <c r="EV1737" s="440"/>
      <c r="EW1737" s="440"/>
      <c r="EX1737" s="440"/>
      <c r="EY1737" s="440"/>
      <c r="EZ1737" s="440"/>
      <c r="FA1737" s="440"/>
      <c r="FB1737" s="440"/>
      <c r="FC1737" s="440"/>
      <c r="FD1737" s="440"/>
      <c r="FE1737" s="440"/>
      <c r="FF1737" s="440"/>
      <c r="FG1737" s="440"/>
      <c r="FH1737" s="440"/>
      <c r="FI1737" s="440"/>
      <c r="FJ1737" s="440"/>
      <c r="FK1737" s="440"/>
      <c r="FL1737" s="411"/>
      <c r="FM1737" s="411"/>
      <c r="FN1737" s="411"/>
      <c r="FO1737" s="411"/>
      <c r="FP1737" s="411"/>
      <c r="FQ1737" s="411"/>
      <c r="FR1737" s="411"/>
      <c r="FS1737" s="410"/>
      <c r="FT1737" s="410"/>
      <c r="FU1737" s="410"/>
      <c r="FV1737" s="410"/>
      <c r="FW1737" s="410"/>
      <c r="FX1737" s="410"/>
      <c r="FY1737" s="410"/>
      <c r="FZ1737" s="410"/>
      <c r="GA1737" s="410"/>
      <c r="GB1737" s="410"/>
      <c r="GC1737" s="410"/>
      <c r="GD1737" s="410"/>
      <c r="GE1737" s="410"/>
      <c r="GF1737" s="410"/>
      <c r="GG1737" s="410"/>
      <c r="GH1737" s="410"/>
    </row>
    <row r="1738" spans="1:190" ht="13.5" thickBot="1" x14ac:dyDescent="0.25">
      <c r="B1738" s="150"/>
      <c r="C1738" s="172" t="s">
        <v>392</v>
      </c>
      <c r="D1738" s="534" t="s">
        <v>347</v>
      </c>
      <c r="E1738" s="533">
        <f>SUM(E1408:E1733)</f>
        <v>0</v>
      </c>
      <c r="F1738" s="533">
        <f t="shared" ref="F1738:AU1738" si="34">SUM(F1408:F1733)</f>
        <v>112327</v>
      </c>
      <c r="G1738" s="533">
        <f t="shared" si="34"/>
        <v>56441</v>
      </c>
      <c r="H1738" s="533">
        <f t="shared" si="34"/>
        <v>48144</v>
      </c>
      <c r="I1738" s="444">
        <f t="shared" si="34"/>
        <v>29996</v>
      </c>
      <c r="J1738" s="444">
        <f t="shared" si="34"/>
        <v>17166</v>
      </c>
      <c r="K1738" s="444">
        <f t="shared" si="34"/>
        <v>9214</v>
      </c>
      <c r="L1738" s="444">
        <f t="shared" si="34"/>
        <v>7323</v>
      </c>
      <c r="M1738" s="444">
        <f t="shared" si="34"/>
        <v>2147</v>
      </c>
      <c r="N1738" s="444">
        <f t="shared" si="34"/>
        <v>282758</v>
      </c>
      <c r="O1738" s="444">
        <f t="shared" si="34"/>
        <v>3260</v>
      </c>
      <c r="P1738" s="444">
        <f t="shared" si="34"/>
        <v>2669</v>
      </c>
      <c r="Q1738" s="444">
        <f t="shared" si="34"/>
        <v>1147</v>
      </c>
      <c r="R1738" s="444">
        <f t="shared" si="34"/>
        <v>713</v>
      </c>
      <c r="S1738" s="444">
        <f t="shared" si="34"/>
        <v>407</v>
      </c>
      <c r="T1738" s="444">
        <f t="shared" si="34"/>
        <v>197</v>
      </c>
      <c r="U1738" s="444">
        <f t="shared" si="34"/>
        <v>77</v>
      </c>
      <c r="V1738" s="444">
        <f t="shared" si="34"/>
        <v>59</v>
      </c>
      <c r="W1738" s="444">
        <f t="shared" si="34"/>
        <v>3</v>
      </c>
      <c r="X1738" s="444">
        <f t="shared" si="34"/>
        <v>5272</v>
      </c>
      <c r="Y1738" s="444">
        <f t="shared" si="34"/>
        <v>8150</v>
      </c>
      <c r="Z1738" s="444">
        <f t="shared" si="34"/>
        <v>11597</v>
      </c>
      <c r="AA1738" s="444">
        <f t="shared" si="34"/>
        <v>5498</v>
      </c>
      <c r="AB1738" s="444">
        <f t="shared" si="34"/>
        <v>3866</v>
      </c>
      <c r="AC1738" s="444">
        <f t="shared" si="34"/>
        <v>2162</v>
      </c>
      <c r="AD1738" s="444">
        <f t="shared" si="34"/>
        <v>1344</v>
      </c>
      <c r="AE1738" s="444">
        <f t="shared" si="34"/>
        <v>750</v>
      </c>
      <c r="AF1738" s="444">
        <f t="shared" si="34"/>
        <v>519</v>
      </c>
      <c r="AG1738" s="444">
        <f t="shared" si="34"/>
        <v>81</v>
      </c>
      <c r="AH1738" s="444">
        <f t="shared" si="34"/>
        <v>25817</v>
      </c>
      <c r="AI1738" s="444">
        <f t="shared" si="34"/>
        <v>16300</v>
      </c>
      <c r="AJ1738" s="444">
        <f t="shared" si="34"/>
        <v>6630</v>
      </c>
      <c r="AK1738" s="444">
        <f t="shared" si="34"/>
        <v>4080</v>
      </c>
      <c r="AL1738" s="444">
        <f t="shared" si="34"/>
        <v>3734</v>
      </c>
      <c r="AM1738" s="444">
        <f t="shared" si="34"/>
        <v>2336</v>
      </c>
      <c r="AN1738" s="444">
        <f t="shared" si="34"/>
        <v>1607</v>
      </c>
      <c r="AO1738" s="444">
        <f t="shared" si="34"/>
        <v>850</v>
      </c>
      <c r="AP1738" s="444">
        <f t="shared" si="34"/>
        <v>710</v>
      </c>
      <c r="AQ1738" s="444">
        <f t="shared" si="34"/>
        <v>144</v>
      </c>
      <c r="AR1738" s="444">
        <f t="shared" si="34"/>
        <v>20091</v>
      </c>
      <c r="AS1738" s="444">
        <f t="shared" si="34"/>
        <v>32600</v>
      </c>
      <c r="AT1738" s="444">
        <f t="shared" si="34"/>
        <v>18760</v>
      </c>
      <c r="AU1738" s="444">
        <f t="shared" si="34"/>
        <v>11893</v>
      </c>
      <c r="AV1738" s="444">
        <f t="shared" ref="AV1738:DG1738" si="35">SUM(AV1408:AV1733)</f>
        <v>9658</v>
      </c>
      <c r="AW1738" s="444">
        <f t="shared" si="35"/>
        <v>5557</v>
      </c>
      <c r="AX1738" s="444">
        <f t="shared" si="35"/>
        <v>3034</v>
      </c>
      <c r="AY1738" s="444">
        <f t="shared" si="35"/>
        <v>1633</v>
      </c>
      <c r="AZ1738" s="444">
        <f t="shared" si="35"/>
        <v>1145</v>
      </c>
      <c r="BA1738" s="444">
        <f t="shared" si="35"/>
        <v>162</v>
      </c>
      <c r="BB1738" s="444">
        <f t="shared" si="35"/>
        <v>51842</v>
      </c>
      <c r="BC1738" s="444" t="s">
        <v>941</v>
      </c>
      <c r="BD1738" s="444">
        <f t="shared" si="35"/>
        <v>1571</v>
      </c>
      <c r="BE1738" s="444">
        <f t="shared" si="35"/>
        <v>1143</v>
      </c>
      <c r="BF1738" s="444">
        <f t="shared" si="35"/>
        <v>755</v>
      </c>
      <c r="BG1738" s="444">
        <f t="shared" si="35"/>
        <v>408</v>
      </c>
      <c r="BH1738" s="444">
        <f t="shared" si="35"/>
        <v>297</v>
      </c>
      <c r="BI1738" s="444">
        <f t="shared" si="35"/>
        <v>157</v>
      </c>
      <c r="BJ1738" s="444">
        <f t="shared" si="35"/>
        <v>120</v>
      </c>
      <c r="BK1738" s="444">
        <f t="shared" si="35"/>
        <v>12</v>
      </c>
      <c r="BL1738" s="444">
        <f t="shared" si="35"/>
        <v>4463</v>
      </c>
      <c r="BM1738" s="444">
        <f t="shared" si="35"/>
        <v>41227</v>
      </c>
      <c r="BN1738" s="444">
        <f t="shared" si="35"/>
        <v>23761</v>
      </c>
      <c r="BO1738" s="444">
        <f t="shared" si="35"/>
        <v>18726</v>
      </c>
      <c r="BP1738" s="444">
        <f t="shared" si="35"/>
        <v>10870</v>
      </c>
      <c r="BQ1738" s="444">
        <f t="shared" si="35"/>
        <v>6479</v>
      </c>
      <c r="BR1738" s="444">
        <f t="shared" si="35"/>
        <v>3467</v>
      </c>
      <c r="BS1738" s="444">
        <f t="shared" si="35"/>
        <v>2553</v>
      </c>
      <c r="BT1738" s="444">
        <f t="shared" si="35"/>
        <v>402</v>
      </c>
      <c r="BU1738" s="444">
        <f t="shared" si="35"/>
        <v>107485</v>
      </c>
      <c r="BV1738" s="444">
        <f t="shared" si="35"/>
        <v>153554</v>
      </c>
      <c r="BW1738" s="444">
        <f t="shared" si="35"/>
        <v>80202</v>
      </c>
      <c r="BX1738" s="444">
        <f t="shared" si="35"/>
        <v>66870</v>
      </c>
      <c r="BY1738" s="444">
        <f t="shared" si="35"/>
        <v>40866</v>
      </c>
      <c r="BZ1738" s="444">
        <f t="shared" si="35"/>
        <v>23645</v>
      </c>
      <c r="CA1738" s="444">
        <f t="shared" si="35"/>
        <v>12681</v>
      </c>
      <c r="CB1738" s="444">
        <f t="shared" si="35"/>
        <v>9876</v>
      </c>
      <c r="CC1738" s="444">
        <f t="shared" si="35"/>
        <v>2549</v>
      </c>
      <c r="CD1738" s="444">
        <f t="shared" si="35"/>
        <v>390243</v>
      </c>
      <c r="CE1738" s="444">
        <f t="shared" si="35"/>
        <v>3260</v>
      </c>
      <c r="CF1738" s="444">
        <f t="shared" si="35"/>
        <v>39</v>
      </c>
      <c r="CG1738" s="444">
        <f t="shared" si="35"/>
        <v>40</v>
      </c>
      <c r="CH1738" s="444">
        <f t="shared" si="35"/>
        <v>26</v>
      </c>
      <c r="CI1738" s="444">
        <f t="shared" si="35"/>
        <v>5</v>
      </c>
      <c r="CJ1738" s="444">
        <f t="shared" si="35"/>
        <v>4</v>
      </c>
      <c r="CK1738" s="444">
        <f t="shared" si="35"/>
        <v>3</v>
      </c>
      <c r="CL1738" s="444">
        <f t="shared" si="35"/>
        <v>5</v>
      </c>
      <c r="CM1738" s="444">
        <f t="shared" si="35"/>
        <v>3</v>
      </c>
      <c r="CN1738" s="444">
        <f t="shared" si="35"/>
        <v>125</v>
      </c>
      <c r="CO1738" s="444">
        <f t="shared" si="35"/>
        <v>8150</v>
      </c>
      <c r="CP1738" s="444">
        <f t="shared" si="35"/>
        <v>114</v>
      </c>
      <c r="CQ1738" s="444">
        <f t="shared" si="35"/>
        <v>85</v>
      </c>
      <c r="CR1738" s="444">
        <f t="shared" si="35"/>
        <v>84</v>
      </c>
      <c r="CS1738" s="444">
        <f t="shared" si="35"/>
        <v>78</v>
      </c>
      <c r="CT1738" s="444">
        <f t="shared" si="35"/>
        <v>42</v>
      </c>
      <c r="CU1738" s="444">
        <f t="shared" si="35"/>
        <v>16</v>
      </c>
      <c r="CV1738" s="444">
        <f t="shared" si="35"/>
        <v>15</v>
      </c>
      <c r="CW1738" s="444">
        <f t="shared" si="35"/>
        <v>10</v>
      </c>
      <c r="CX1738" s="444">
        <f t="shared" si="35"/>
        <v>444</v>
      </c>
      <c r="CY1738" s="444">
        <f t="shared" si="35"/>
        <v>16300</v>
      </c>
      <c r="CZ1738" s="444">
        <f t="shared" si="35"/>
        <v>28137</v>
      </c>
      <c r="DA1738" s="444">
        <f t="shared" si="35"/>
        <v>10692</v>
      </c>
      <c r="DB1738" s="444">
        <f t="shared" si="35"/>
        <v>7781</v>
      </c>
      <c r="DC1738" s="444">
        <f t="shared" si="35"/>
        <v>4898</v>
      </c>
      <c r="DD1738" s="444">
        <f t="shared" si="35"/>
        <v>2840</v>
      </c>
      <c r="DE1738" s="444">
        <f t="shared" si="35"/>
        <v>1598</v>
      </c>
      <c r="DF1738" s="444">
        <f t="shared" si="35"/>
        <v>1515</v>
      </c>
      <c r="DG1738" s="444">
        <f t="shared" si="35"/>
        <v>726</v>
      </c>
      <c r="DH1738" s="444">
        <f t="shared" ref="DH1738:FS1738" si="36">SUM(DH1408:DH1733)</f>
        <v>58187</v>
      </c>
      <c r="DI1738" s="444" t="s">
        <v>941</v>
      </c>
      <c r="DJ1738" s="444">
        <f t="shared" si="36"/>
        <v>0</v>
      </c>
      <c r="DK1738" s="444">
        <f t="shared" si="36"/>
        <v>0</v>
      </c>
      <c r="DL1738" s="444">
        <f t="shared" si="36"/>
        <v>0</v>
      </c>
      <c r="DM1738" s="444">
        <f t="shared" si="36"/>
        <v>0</v>
      </c>
      <c r="DN1738" s="444">
        <f t="shared" si="36"/>
        <v>0</v>
      </c>
      <c r="DO1738" s="444">
        <f t="shared" si="36"/>
        <v>0</v>
      </c>
      <c r="DP1738" s="444">
        <f t="shared" si="36"/>
        <v>0</v>
      </c>
      <c r="DQ1738" s="444">
        <f t="shared" si="36"/>
        <v>0</v>
      </c>
      <c r="DR1738" s="444">
        <f t="shared" si="36"/>
        <v>0</v>
      </c>
      <c r="DS1738" s="444">
        <f t="shared" si="36"/>
        <v>28290</v>
      </c>
      <c r="DT1738" s="444">
        <f t="shared" si="36"/>
        <v>10817</v>
      </c>
      <c r="DU1738" s="444">
        <f t="shared" si="36"/>
        <v>7891</v>
      </c>
      <c r="DV1738" s="444">
        <f t="shared" si="36"/>
        <v>4981</v>
      </c>
      <c r="DW1738" s="444">
        <f t="shared" si="36"/>
        <v>2886</v>
      </c>
      <c r="DX1738" s="444">
        <f t="shared" si="36"/>
        <v>1617</v>
      </c>
      <c r="DY1738" s="444">
        <f t="shared" si="36"/>
        <v>1535</v>
      </c>
      <c r="DZ1738" s="444">
        <f t="shared" si="36"/>
        <v>739</v>
      </c>
      <c r="EA1738" s="444">
        <f t="shared" si="36"/>
        <v>58756</v>
      </c>
      <c r="EB1738" s="444">
        <f t="shared" si="36"/>
        <v>0</v>
      </c>
      <c r="EC1738" s="444">
        <f t="shared" si="36"/>
        <v>44149</v>
      </c>
      <c r="ED1738" s="444">
        <f t="shared" si="36"/>
        <v>35501</v>
      </c>
      <c r="EE1738" s="444">
        <f t="shared" si="36"/>
        <v>41169</v>
      </c>
      <c r="EF1738" s="444">
        <f t="shared" si="36"/>
        <v>35086</v>
      </c>
      <c r="EG1738" s="444">
        <f t="shared" si="36"/>
        <v>25276</v>
      </c>
      <c r="EH1738" s="444">
        <f t="shared" si="36"/>
        <v>15642</v>
      </c>
      <c r="EI1738" s="444">
        <f t="shared" si="36"/>
        <v>15632</v>
      </c>
      <c r="EJ1738" s="444">
        <f t="shared" si="36"/>
        <v>6064</v>
      </c>
      <c r="EK1738" s="444">
        <f t="shared" si="36"/>
        <v>218519</v>
      </c>
      <c r="EL1738" s="444">
        <f t="shared" si="36"/>
        <v>3260</v>
      </c>
      <c r="EM1738" s="444">
        <f t="shared" si="36"/>
        <v>1993</v>
      </c>
      <c r="EN1738" s="444">
        <f t="shared" si="36"/>
        <v>1173</v>
      </c>
      <c r="EO1738" s="444">
        <f t="shared" si="36"/>
        <v>1181</v>
      </c>
      <c r="EP1738" s="444">
        <f t="shared" si="36"/>
        <v>711</v>
      </c>
      <c r="EQ1738" s="444">
        <f t="shared" si="36"/>
        <v>439</v>
      </c>
      <c r="ER1738" s="444">
        <f t="shared" si="36"/>
        <v>249</v>
      </c>
      <c r="ES1738" s="444">
        <f t="shared" si="36"/>
        <v>227</v>
      </c>
      <c r="ET1738" s="444">
        <f t="shared" si="36"/>
        <v>81</v>
      </c>
      <c r="EU1738" s="444">
        <f t="shared" si="36"/>
        <v>6054</v>
      </c>
      <c r="EV1738" s="444">
        <f t="shared" si="36"/>
        <v>16300</v>
      </c>
      <c r="EW1738" s="444">
        <f t="shared" si="36"/>
        <v>4557</v>
      </c>
      <c r="EX1738" s="444">
        <f t="shared" si="36"/>
        <v>575</v>
      </c>
      <c r="EY1738" s="444">
        <f t="shared" si="36"/>
        <v>646</v>
      </c>
      <c r="EZ1738" s="444">
        <f t="shared" si="36"/>
        <v>414</v>
      </c>
      <c r="FA1738" s="444">
        <f t="shared" si="36"/>
        <v>283</v>
      </c>
      <c r="FB1738" s="444">
        <f t="shared" si="36"/>
        <v>148</v>
      </c>
      <c r="FC1738" s="444">
        <f t="shared" si="36"/>
        <v>116</v>
      </c>
      <c r="FD1738" s="444">
        <f t="shared" si="36"/>
        <v>34</v>
      </c>
      <c r="FE1738" s="444">
        <f t="shared" si="36"/>
        <v>6773</v>
      </c>
      <c r="FF1738" s="444">
        <f t="shared" si="36"/>
        <v>32600</v>
      </c>
      <c r="FG1738" s="444">
        <f t="shared" si="36"/>
        <v>0</v>
      </c>
      <c r="FH1738" s="444">
        <f t="shared" si="36"/>
        <v>0</v>
      </c>
      <c r="FI1738" s="444">
        <f t="shared" si="36"/>
        <v>0</v>
      </c>
      <c r="FJ1738" s="444">
        <f t="shared" si="36"/>
        <v>0</v>
      </c>
      <c r="FK1738" s="444">
        <f t="shared" si="36"/>
        <v>0</v>
      </c>
      <c r="FL1738" s="444">
        <f t="shared" si="36"/>
        <v>0</v>
      </c>
      <c r="FM1738" s="444">
        <f t="shared" si="36"/>
        <v>0</v>
      </c>
      <c r="FN1738" s="444">
        <f t="shared" si="36"/>
        <v>0</v>
      </c>
      <c r="FO1738" s="444">
        <f t="shared" si="36"/>
        <v>0</v>
      </c>
      <c r="FP1738" s="444" t="s">
        <v>941</v>
      </c>
      <c r="FQ1738" s="444">
        <f t="shared" si="36"/>
        <v>2918</v>
      </c>
      <c r="FR1738" s="444">
        <f t="shared" si="36"/>
        <v>2816</v>
      </c>
      <c r="FS1738" s="444">
        <f t="shared" si="36"/>
        <v>3341</v>
      </c>
      <c r="FT1738" s="444">
        <f t="shared" ref="FT1738:GH1738" si="37">SUM(FT1408:FT1733)</f>
        <v>2304</v>
      </c>
      <c r="FU1738" s="444">
        <f t="shared" si="37"/>
        <v>1223</v>
      </c>
      <c r="FV1738" s="444">
        <f t="shared" si="37"/>
        <v>797</v>
      </c>
      <c r="FW1738" s="444">
        <f t="shared" si="37"/>
        <v>511</v>
      </c>
      <c r="FX1738" s="444">
        <f t="shared" si="37"/>
        <v>68</v>
      </c>
      <c r="FY1738" s="444">
        <f t="shared" si="37"/>
        <v>13978</v>
      </c>
      <c r="FZ1738" s="444">
        <f t="shared" si="37"/>
        <v>53617</v>
      </c>
      <c r="GA1738" s="444">
        <f t="shared" si="37"/>
        <v>40065</v>
      </c>
      <c r="GB1738" s="444">
        <f t="shared" si="37"/>
        <v>46337</v>
      </c>
      <c r="GC1738" s="444">
        <f t="shared" si="37"/>
        <v>38515</v>
      </c>
      <c r="GD1738" s="444">
        <f t="shared" si="37"/>
        <v>27221</v>
      </c>
      <c r="GE1738" s="444">
        <f t="shared" si="37"/>
        <v>16836</v>
      </c>
      <c r="GF1738" s="444">
        <f t="shared" si="37"/>
        <v>16486</v>
      </c>
      <c r="GG1738" s="444">
        <f t="shared" si="37"/>
        <v>6247</v>
      </c>
      <c r="GH1738" s="444">
        <f t="shared" si="37"/>
        <v>245324</v>
      </c>
    </row>
    <row r="1739" spans="1:190" x14ac:dyDescent="0.2">
      <c r="A1739" s="167"/>
      <c r="B1739" s="150"/>
      <c r="D1739" s="499"/>
      <c r="E1739" s="305"/>
      <c r="F1739" s="305"/>
      <c r="G1739" s="305"/>
      <c r="H1739" s="250"/>
      <c r="I1739" s="250"/>
      <c r="J1739" s="250"/>
      <c r="K1739" s="250"/>
      <c r="L1739" s="250"/>
      <c r="M1739" s="290"/>
      <c r="N1739" s="250"/>
      <c r="O1739" s="250"/>
      <c r="P1739" s="250"/>
      <c r="Q1739" s="250"/>
      <c r="R1739" s="250"/>
      <c r="S1739" s="250"/>
      <c r="T1739" s="250"/>
      <c r="U1739" s="250"/>
      <c r="V1739" s="290"/>
      <c r="W1739" s="250"/>
      <c r="X1739" s="250"/>
      <c r="Y1739" s="247"/>
      <c r="Z1739" s="247"/>
      <c r="AA1739" s="247"/>
      <c r="AB1739" s="247"/>
      <c r="AC1739" s="247"/>
      <c r="AD1739" s="247"/>
      <c r="AE1739" s="247"/>
      <c r="AF1739" s="247"/>
      <c r="AG1739" s="247"/>
      <c r="AH1739" s="247"/>
      <c r="AI1739" s="247"/>
      <c r="AJ1739" s="247"/>
      <c r="AK1739" s="247"/>
      <c r="AL1739" s="247"/>
      <c r="AM1739" s="247"/>
      <c r="AN1739" s="247"/>
      <c r="AO1739" s="247"/>
      <c r="AP1739" s="247"/>
      <c r="AQ1739" s="247"/>
      <c r="AR1739" s="247"/>
      <c r="AS1739" s="247"/>
      <c r="AT1739" s="247"/>
      <c r="AU1739" s="247"/>
      <c r="AV1739" s="247"/>
      <c r="AW1739" s="247"/>
      <c r="AX1739" s="247"/>
      <c r="AY1739" s="247"/>
      <c r="AZ1739" s="247"/>
      <c r="BA1739" s="247"/>
      <c r="BB1739" s="247"/>
      <c r="BC1739" s="247"/>
      <c r="BD1739" s="247"/>
      <c r="BE1739" s="247"/>
      <c r="BF1739" s="247"/>
      <c r="BG1739" s="247"/>
      <c r="BH1739" s="247"/>
      <c r="BI1739" s="247"/>
      <c r="BJ1739" s="247"/>
      <c r="BK1739" s="247"/>
      <c r="BL1739" s="247"/>
      <c r="BM1739" s="247"/>
      <c r="BN1739" s="247"/>
      <c r="BO1739" s="247"/>
      <c r="BP1739" s="247"/>
      <c r="BQ1739" s="247"/>
      <c r="BR1739" s="247"/>
      <c r="BS1739" s="247"/>
      <c r="BT1739" s="247"/>
      <c r="BU1739" s="247"/>
      <c r="BV1739" s="247"/>
      <c r="BW1739" s="247"/>
      <c r="BX1739" s="247"/>
      <c r="BY1739" s="247"/>
      <c r="BZ1739" s="247"/>
      <c r="CA1739" s="247"/>
      <c r="CB1739" s="247"/>
      <c r="CC1739" s="247"/>
      <c r="CD1739" s="247"/>
      <c r="CE1739" s="247"/>
      <c r="CF1739" s="247"/>
      <c r="CG1739" s="247"/>
      <c r="CH1739" s="247"/>
      <c r="CI1739" s="247"/>
      <c r="CJ1739" s="247"/>
      <c r="CK1739" s="247"/>
      <c r="CL1739" s="247"/>
      <c r="CM1739" s="247"/>
      <c r="CN1739" s="247"/>
      <c r="CO1739" s="247"/>
      <c r="CP1739" s="247"/>
      <c r="CQ1739" s="247"/>
      <c r="CR1739" s="247"/>
      <c r="CS1739" s="247"/>
      <c r="CT1739" s="247"/>
      <c r="CU1739" s="247"/>
      <c r="CV1739" s="247"/>
      <c r="CW1739" s="247"/>
      <c r="CX1739" s="247"/>
      <c r="CY1739" s="247"/>
      <c r="CZ1739" s="247"/>
      <c r="DA1739" s="247"/>
      <c r="DB1739" s="247"/>
      <c r="DC1739" s="247"/>
      <c r="DD1739" s="247"/>
      <c r="DE1739" s="247"/>
    </row>
    <row r="1740" spans="1:190" x14ac:dyDescent="0.2">
      <c r="A1740" s="167"/>
      <c r="B1740" s="150"/>
      <c r="D1740" s="196"/>
      <c r="E1740" s="305"/>
      <c r="F1740" s="305"/>
      <c r="G1740" s="305"/>
      <c r="H1740" s="250"/>
      <c r="I1740" s="250"/>
      <c r="J1740" s="250"/>
      <c r="K1740" s="250"/>
      <c r="L1740" s="250"/>
      <c r="M1740" s="290"/>
      <c r="N1740" s="250"/>
      <c r="O1740" s="250"/>
      <c r="P1740" s="250"/>
      <c r="Q1740" s="250"/>
      <c r="R1740" s="250"/>
      <c r="S1740" s="250"/>
      <c r="T1740" s="250"/>
      <c r="U1740" s="250"/>
      <c r="V1740" s="290"/>
      <c r="W1740" s="250"/>
      <c r="X1740" s="250"/>
      <c r="Y1740" s="247"/>
      <c r="Z1740" s="247"/>
      <c r="AA1740" s="247"/>
      <c r="AB1740" s="247"/>
      <c r="AC1740" s="247"/>
      <c r="AD1740" s="247"/>
      <c r="AE1740" s="247"/>
      <c r="AF1740" s="247"/>
      <c r="AG1740" s="247"/>
      <c r="AH1740" s="247"/>
      <c r="AI1740" s="247"/>
      <c r="AJ1740" s="247"/>
      <c r="AK1740" s="247"/>
      <c r="AL1740" s="247"/>
      <c r="AM1740" s="247"/>
      <c r="AN1740" s="247"/>
      <c r="AO1740" s="247"/>
      <c r="AP1740" s="247"/>
      <c r="AQ1740" s="247"/>
      <c r="AR1740" s="247"/>
      <c r="AS1740" s="247"/>
      <c r="AT1740" s="247"/>
      <c r="AU1740" s="247"/>
      <c r="AV1740" s="247"/>
      <c r="AW1740" s="247"/>
      <c r="AX1740" s="247"/>
      <c r="AY1740" s="247"/>
      <c r="AZ1740" s="247"/>
      <c r="BA1740" s="247"/>
      <c r="BB1740" s="247"/>
      <c r="BC1740" s="247"/>
      <c r="BD1740" s="247"/>
      <c r="BE1740" s="247"/>
      <c r="BF1740" s="247"/>
      <c r="BG1740" s="247"/>
      <c r="BH1740" s="247"/>
      <c r="BI1740" s="247"/>
      <c r="BJ1740" s="247"/>
      <c r="BK1740" s="247"/>
      <c r="BL1740" s="247"/>
      <c r="BM1740" s="247"/>
      <c r="BN1740" s="247"/>
      <c r="BO1740" s="247"/>
      <c r="BP1740" s="247"/>
      <c r="BQ1740" s="247"/>
      <c r="BR1740" s="247"/>
      <c r="BS1740" s="247"/>
      <c r="BT1740" s="247"/>
      <c r="BU1740" s="247"/>
      <c r="BV1740" s="247"/>
      <c r="BW1740" s="247"/>
      <c r="BX1740" s="247"/>
      <c r="BY1740" s="247"/>
      <c r="BZ1740" s="247"/>
      <c r="CA1740" s="247"/>
      <c r="CB1740" s="247"/>
      <c r="CC1740" s="247"/>
      <c r="CD1740" s="247"/>
      <c r="CE1740" s="247"/>
      <c r="CF1740" s="247"/>
      <c r="CG1740" s="247"/>
      <c r="CH1740" s="247"/>
      <c r="CI1740" s="247"/>
      <c r="CJ1740" s="247"/>
      <c r="CK1740" s="247"/>
      <c r="CL1740" s="247"/>
      <c r="CM1740" s="247"/>
      <c r="CN1740" s="247"/>
      <c r="CO1740" s="247"/>
      <c r="CP1740" s="247"/>
      <c r="CQ1740" s="247"/>
      <c r="CR1740" s="247"/>
      <c r="CS1740" s="247"/>
      <c r="CT1740" s="247"/>
      <c r="CU1740" s="247"/>
      <c r="CV1740" s="247"/>
      <c r="CW1740" s="247"/>
      <c r="CX1740" s="247"/>
      <c r="CY1740" s="247"/>
      <c r="CZ1740" s="247"/>
      <c r="DA1740" s="247"/>
      <c r="DB1740" s="247"/>
      <c r="DC1740" s="247"/>
      <c r="DD1740" s="247"/>
      <c r="DE1740" s="247"/>
    </row>
    <row r="1741" spans="1:190" x14ac:dyDescent="0.2">
      <c r="A1741" s="167"/>
      <c r="B1741" s="233"/>
      <c r="D1741" s="457"/>
      <c r="E1741" s="306"/>
      <c r="F1741" s="306"/>
      <c r="G1741" s="306"/>
      <c r="H1741" s="165"/>
      <c r="I1741" s="165"/>
      <c r="J1741" s="165"/>
      <c r="K1741" s="165"/>
      <c r="L1741" s="165"/>
      <c r="M1741" s="166"/>
      <c r="N1741" s="165"/>
      <c r="O1741" s="165"/>
      <c r="P1741" s="165"/>
      <c r="Q1741" s="165"/>
      <c r="R1741" s="165"/>
      <c r="S1741" s="165"/>
      <c r="T1741" s="165"/>
      <c r="U1741" s="165"/>
      <c r="V1741" s="166"/>
      <c r="W1741" s="165"/>
      <c r="X1741" s="165"/>
      <c r="Y1741" s="247"/>
      <c r="Z1741" s="247"/>
      <c r="AA1741" s="247"/>
      <c r="AB1741" s="247"/>
      <c r="AC1741" s="247"/>
      <c r="AD1741" s="247"/>
      <c r="AE1741" s="247"/>
      <c r="AF1741" s="247"/>
      <c r="AG1741" s="247"/>
      <c r="AH1741" s="247"/>
      <c r="AI1741" s="247"/>
      <c r="AJ1741" s="247"/>
      <c r="AK1741" s="247"/>
      <c r="AL1741" s="247"/>
      <c r="AM1741" s="247"/>
      <c r="AN1741" s="247"/>
      <c r="AO1741" s="247"/>
      <c r="AP1741" s="247"/>
      <c r="AQ1741" s="247"/>
      <c r="AR1741" s="247"/>
      <c r="AS1741" s="247"/>
      <c r="AT1741" s="247"/>
      <c r="AU1741" s="247"/>
      <c r="AV1741" s="247"/>
      <c r="AW1741" s="247"/>
      <c r="AX1741" s="247"/>
      <c r="AY1741" s="247"/>
      <c r="AZ1741" s="247"/>
      <c r="BA1741" s="247"/>
      <c r="BB1741" s="247"/>
      <c r="BC1741" s="247"/>
      <c r="BD1741" s="247"/>
      <c r="BE1741" s="247"/>
      <c r="BF1741" s="247"/>
      <c r="BG1741" s="247"/>
      <c r="BH1741" s="247"/>
      <c r="BI1741" s="247"/>
      <c r="BJ1741" s="247"/>
      <c r="BK1741" s="247"/>
      <c r="BL1741" s="247"/>
      <c r="BM1741" s="247"/>
      <c r="BN1741" s="247"/>
      <c r="BO1741" s="247"/>
      <c r="BP1741" s="247"/>
      <c r="BQ1741" s="247"/>
      <c r="BR1741" s="247"/>
      <c r="BS1741" s="247"/>
      <c r="BT1741" s="247"/>
      <c r="BU1741" s="247"/>
      <c r="BV1741" s="247"/>
      <c r="BW1741" s="247"/>
      <c r="BX1741" s="247"/>
      <c r="BY1741" s="247"/>
      <c r="BZ1741" s="247"/>
      <c r="CA1741" s="247"/>
      <c r="CB1741" s="247"/>
      <c r="CC1741" s="247"/>
      <c r="CD1741" s="247"/>
      <c r="CE1741" s="247"/>
      <c r="CF1741" s="247"/>
      <c r="CG1741" s="247"/>
      <c r="CH1741" s="247"/>
      <c r="CI1741" s="247"/>
      <c r="CJ1741" s="247"/>
      <c r="CK1741" s="247"/>
      <c r="CL1741" s="247"/>
      <c r="CM1741" s="247"/>
      <c r="CN1741" s="247"/>
      <c r="CO1741" s="247"/>
      <c r="CP1741" s="247"/>
      <c r="CQ1741" s="247"/>
      <c r="CR1741" s="247"/>
      <c r="CS1741" s="247"/>
      <c r="CT1741" s="247"/>
      <c r="CU1741" s="247"/>
      <c r="CV1741" s="247"/>
      <c r="CW1741" s="247"/>
      <c r="CX1741" s="247"/>
      <c r="CY1741" s="247"/>
      <c r="CZ1741" s="247"/>
      <c r="DA1741" s="247"/>
      <c r="DB1741" s="247"/>
      <c r="DC1741" s="247"/>
      <c r="DD1741" s="247"/>
      <c r="DE1741" s="247"/>
    </row>
    <row r="1742" spans="1:190" x14ac:dyDescent="0.2">
      <c r="A1742" s="167"/>
      <c r="B1742" s="233"/>
      <c r="D1742" s="457"/>
      <c r="E1742" s="306"/>
      <c r="F1742" s="306"/>
      <c r="G1742" s="306"/>
      <c r="H1742" s="165"/>
      <c r="I1742" s="165"/>
      <c r="J1742" s="165"/>
      <c r="K1742" s="165"/>
      <c r="L1742" s="165"/>
      <c r="M1742" s="166"/>
      <c r="N1742" s="165"/>
      <c r="O1742" s="165"/>
      <c r="P1742" s="165"/>
      <c r="Q1742" s="165"/>
      <c r="R1742" s="165"/>
      <c r="S1742" s="165"/>
      <c r="T1742" s="165"/>
      <c r="U1742" s="165"/>
      <c r="V1742" s="166"/>
      <c r="W1742" s="165"/>
      <c r="X1742" s="165"/>
      <c r="Y1742" s="247"/>
      <c r="Z1742" s="247"/>
      <c r="AA1742" s="247"/>
      <c r="AB1742" s="247"/>
      <c r="AC1742" s="247"/>
      <c r="AD1742" s="247"/>
      <c r="AE1742" s="247"/>
      <c r="AF1742" s="247"/>
      <c r="AG1742" s="247"/>
      <c r="AH1742" s="247"/>
      <c r="AI1742" s="247"/>
      <c r="AJ1742" s="247"/>
      <c r="AK1742" s="247"/>
      <c r="AL1742" s="247"/>
      <c r="AM1742" s="247"/>
      <c r="AN1742" s="247"/>
      <c r="AO1742" s="247"/>
      <c r="AP1742" s="247"/>
      <c r="AQ1742" s="247"/>
      <c r="AR1742" s="247"/>
      <c r="AS1742" s="247"/>
      <c r="AT1742" s="247"/>
      <c r="AU1742" s="247"/>
      <c r="AV1742" s="247"/>
      <c r="AW1742" s="247"/>
      <c r="AX1742" s="247"/>
      <c r="AY1742" s="247"/>
      <c r="AZ1742" s="247"/>
      <c r="BA1742" s="247"/>
      <c r="BB1742" s="247"/>
      <c r="BC1742" s="247"/>
      <c r="BD1742" s="247"/>
      <c r="BE1742" s="247"/>
      <c r="BF1742" s="247"/>
      <c r="BG1742" s="247"/>
      <c r="BH1742" s="247"/>
      <c r="BI1742" s="247"/>
      <c r="BJ1742" s="247"/>
      <c r="BK1742" s="247"/>
      <c r="BL1742" s="247"/>
      <c r="BM1742" s="247"/>
      <c r="BN1742" s="247"/>
      <c r="BO1742" s="247"/>
      <c r="BP1742" s="247"/>
      <c r="BQ1742" s="247"/>
      <c r="BR1742" s="247"/>
      <c r="BS1742" s="247"/>
      <c r="BT1742" s="247"/>
      <c r="BU1742" s="247"/>
      <c r="BV1742" s="247"/>
      <c r="BW1742" s="247"/>
      <c r="BX1742" s="247"/>
      <c r="BY1742" s="247"/>
      <c r="BZ1742" s="247"/>
      <c r="CA1742" s="247"/>
      <c r="CB1742" s="247"/>
      <c r="CC1742" s="247"/>
      <c r="CD1742" s="247"/>
      <c r="CE1742" s="247"/>
      <c r="CF1742" s="247"/>
      <c r="CG1742" s="247"/>
      <c r="CH1742" s="247"/>
      <c r="CI1742" s="247"/>
      <c r="CJ1742" s="247"/>
      <c r="CK1742" s="247"/>
      <c r="CL1742" s="247"/>
      <c r="CM1742" s="247"/>
      <c r="CN1742" s="247"/>
      <c r="CO1742" s="247"/>
      <c r="CP1742" s="247"/>
      <c r="CQ1742" s="247"/>
      <c r="CR1742" s="247"/>
      <c r="CS1742" s="247"/>
      <c r="CT1742" s="247"/>
      <c r="CU1742" s="247"/>
      <c r="CV1742" s="247"/>
      <c r="CW1742" s="247"/>
      <c r="CX1742" s="247"/>
      <c r="CY1742" s="247"/>
      <c r="CZ1742" s="247"/>
      <c r="DA1742" s="247"/>
      <c r="DB1742" s="247"/>
      <c r="DC1742" s="247"/>
      <c r="DD1742" s="247"/>
      <c r="DE1742" s="247"/>
    </row>
    <row r="1743" spans="1:190" x14ac:dyDescent="0.2">
      <c r="A1743" s="167"/>
      <c r="B1743" s="233"/>
      <c r="D1743" s="457"/>
      <c r="E1743" s="306"/>
      <c r="F1743" s="306"/>
      <c r="G1743" s="306"/>
      <c r="H1743" s="165"/>
      <c r="I1743" s="165"/>
      <c r="J1743" s="165"/>
      <c r="K1743" s="165"/>
      <c r="L1743" s="165"/>
      <c r="M1743" s="166"/>
      <c r="N1743" s="165"/>
      <c r="O1743" s="165"/>
      <c r="P1743" s="165"/>
      <c r="Q1743" s="165"/>
      <c r="R1743" s="165"/>
      <c r="S1743" s="165"/>
      <c r="T1743" s="165"/>
      <c r="U1743" s="165"/>
      <c r="V1743" s="166"/>
      <c r="W1743" s="165"/>
      <c r="X1743" s="165"/>
      <c r="Y1743" s="247"/>
      <c r="Z1743" s="247"/>
      <c r="AA1743" s="247"/>
      <c r="AB1743" s="247"/>
      <c r="AC1743" s="247"/>
      <c r="AD1743" s="247"/>
      <c r="AE1743" s="247"/>
      <c r="AF1743" s="247"/>
      <c r="AG1743" s="247"/>
      <c r="AH1743" s="247"/>
      <c r="AI1743" s="247"/>
      <c r="AJ1743" s="247"/>
      <c r="AK1743" s="247"/>
      <c r="AL1743" s="247"/>
      <c r="AM1743" s="247"/>
      <c r="AN1743" s="247"/>
      <c r="AO1743" s="247"/>
      <c r="AP1743" s="247"/>
      <c r="AQ1743" s="247"/>
      <c r="AR1743" s="247"/>
      <c r="AS1743" s="247"/>
      <c r="AT1743" s="247"/>
      <c r="AU1743" s="247"/>
      <c r="AV1743" s="247"/>
      <c r="AW1743" s="247"/>
      <c r="AX1743" s="247"/>
      <c r="AY1743" s="247"/>
      <c r="AZ1743" s="247"/>
      <c r="BA1743" s="247"/>
      <c r="BB1743" s="247"/>
      <c r="BC1743" s="247"/>
      <c r="BD1743" s="247"/>
      <c r="BE1743" s="247"/>
      <c r="BF1743" s="247"/>
      <c r="BG1743" s="247"/>
      <c r="BH1743" s="247"/>
      <c r="BI1743" s="247"/>
      <c r="BJ1743" s="247"/>
      <c r="BK1743" s="247"/>
      <c r="BL1743" s="247"/>
      <c r="BM1743" s="247"/>
      <c r="BN1743" s="247"/>
      <c r="BO1743" s="247"/>
      <c r="BP1743" s="247"/>
      <c r="BQ1743" s="247"/>
      <c r="BR1743" s="247"/>
      <c r="BS1743" s="247"/>
      <c r="BT1743" s="247"/>
      <c r="BU1743" s="247"/>
      <c r="BV1743" s="247"/>
      <c r="BW1743" s="247"/>
      <c r="BX1743" s="247"/>
      <c r="BY1743" s="247"/>
      <c r="BZ1743" s="247"/>
      <c r="CA1743" s="247"/>
      <c r="CB1743" s="247"/>
      <c r="CC1743" s="247"/>
      <c r="CD1743" s="247"/>
      <c r="CE1743" s="247"/>
      <c r="CF1743" s="247"/>
      <c r="CG1743" s="247"/>
      <c r="CH1743" s="247"/>
      <c r="CI1743" s="247"/>
      <c r="CJ1743" s="247"/>
      <c r="CK1743" s="247"/>
      <c r="CL1743" s="247"/>
      <c r="CM1743" s="247"/>
      <c r="CN1743" s="247"/>
      <c r="CO1743" s="247"/>
      <c r="CP1743" s="247"/>
      <c r="CQ1743" s="247"/>
      <c r="CR1743" s="247"/>
      <c r="CS1743" s="247"/>
      <c r="CT1743" s="247"/>
      <c r="CU1743" s="247"/>
      <c r="CV1743" s="247"/>
      <c r="CW1743" s="247"/>
      <c r="CX1743" s="247"/>
      <c r="CY1743" s="247"/>
      <c r="CZ1743" s="247"/>
      <c r="DA1743" s="247"/>
      <c r="DB1743" s="247"/>
      <c r="DC1743" s="247"/>
      <c r="DD1743" s="247"/>
      <c r="DE1743" s="247"/>
    </row>
    <row r="1744" spans="1:190" x14ac:dyDescent="0.2">
      <c r="A1744" s="167"/>
      <c r="B1744" s="233"/>
      <c r="D1744" s="457"/>
      <c r="E1744" s="306"/>
      <c r="F1744" s="306"/>
      <c r="G1744" s="306"/>
      <c r="H1744" s="165"/>
      <c r="I1744" s="165"/>
      <c r="J1744" s="165"/>
      <c r="K1744" s="165"/>
      <c r="L1744" s="165"/>
      <c r="M1744" s="166"/>
      <c r="N1744" s="165"/>
      <c r="O1744" s="165"/>
      <c r="P1744" s="165"/>
      <c r="Q1744" s="165"/>
      <c r="R1744" s="165"/>
      <c r="S1744" s="165"/>
      <c r="T1744" s="165"/>
      <c r="U1744" s="165"/>
      <c r="V1744" s="166"/>
      <c r="W1744" s="165"/>
      <c r="X1744" s="165"/>
      <c r="Y1744" s="247"/>
      <c r="Z1744" s="247"/>
      <c r="AA1744" s="247"/>
      <c r="AB1744" s="247"/>
      <c r="AC1744" s="247"/>
      <c r="AD1744" s="247"/>
      <c r="AE1744" s="247"/>
      <c r="AF1744" s="247"/>
      <c r="AG1744" s="247"/>
      <c r="AH1744" s="247"/>
      <c r="AI1744" s="247"/>
      <c r="AJ1744" s="247"/>
      <c r="AK1744" s="247"/>
      <c r="AL1744" s="247"/>
      <c r="AM1744" s="247"/>
      <c r="AN1744" s="247"/>
      <c r="AO1744" s="247"/>
      <c r="AP1744" s="247"/>
      <c r="AQ1744" s="247"/>
      <c r="AR1744" s="247"/>
      <c r="AS1744" s="247"/>
      <c r="AT1744" s="247"/>
      <c r="AU1744" s="247"/>
      <c r="AV1744" s="247"/>
      <c r="AW1744" s="247"/>
      <c r="AX1744" s="247"/>
      <c r="AY1744" s="247"/>
      <c r="AZ1744" s="247"/>
      <c r="BA1744" s="247"/>
      <c r="BB1744" s="247"/>
      <c r="BC1744" s="247"/>
      <c r="BD1744" s="247"/>
      <c r="BE1744" s="247"/>
      <c r="BF1744" s="247"/>
      <c r="BG1744" s="247"/>
      <c r="BH1744" s="247"/>
      <c r="BI1744" s="247"/>
      <c r="BJ1744" s="247"/>
      <c r="BK1744" s="247"/>
      <c r="BL1744" s="247"/>
      <c r="BM1744" s="247"/>
      <c r="BN1744" s="247"/>
      <c r="BO1744" s="247"/>
      <c r="BP1744" s="247"/>
      <c r="BQ1744" s="247"/>
      <c r="BR1744" s="247"/>
      <c r="BS1744" s="247"/>
      <c r="BT1744" s="247"/>
      <c r="BU1744" s="247"/>
      <c r="BV1744" s="247"/>
      <c r="BW1744" s="247"/>
      <c r="BX1744" s="247"/>
      <c r="BY1744" s="247"/>
      <c r="BZ1744" s="247"/>
      <c r="CA1744" s="247"/>
      <c r="CB1744" s="247"/>
      <c r="CC1744" s="247"/>
      <c r="CD1744" s="247"/>
      <c r="CE1744" s="247"/>
      <c r="CF1744" s="247"/>
      <c r="CG1744" s="247"/>
      <c r="CH1744" s="247"/>
      <c r="CI1744" s="247"/>
      <c r="CJ1744" s="247"/>
      <c r="CK1744" s="247"/>
      <c r="CL1744" s="247"/>
      <c r="CM1744" s="247"/>
      <c r="CN1744" s="247"/>
      <c r="CO1744" s="247"/>
      <c r="CP1744" s="247"/>
      <c r="CQ1744" s="247"/>
      <c r="CR1744" s="247"/>
      <c r="CS1744" s="247"/>
      <c r="CT1744" s="247"/>
      <c r="CU1744" s="247"/>
      <c r="CV1744" s="247"/>
      <c r="CW1744" s="247"/>
      <c r="CX1744" s="247"/>
      <c r="CY1744" s="247"/>
      <c r="CZ1744" s="247"/>
      <c r="DA1744" s="247"/>
      <c r="DB1744" s="247"/>
      <c r="DC1744" s="247"/>
      <c r="DD1744" s="247"/>
      <c r="DE1744" s="247"/>
    </row>
    <row r="1745" spans="1:109" x14ac:dyDescent="0.2">
      <c r="A1745" s="167"/>
      <c r="B1745" s="233"/>
      <c r="D1745" s="457"/>
      <c r="E1745" s="306"/>
      <c r="F1745" s="306"/>
      <c r="G1745" s="306"/>
      <c r="H1745" s="165"/>
      <c r="I1745" s="165"/>
      <c r="J1745" s="165"/>
      <c r="K1745" s="165"/>
      <c r="L1745" s="165"/>
      <c r="M1745" s="166"/>
      <c r="N1745" s="165"/>
      <c r="O1745" s="165"/>
      <c r="P1745" s="165"/>
      <c r="Q1745" s="165"/>
      <c r="R1745" s="165"/>
      <c r="S1745" s="165"/>
      <c r="T1745" s="165"/>
      <c r="U1745" s="165"/>
      <c r="V1745" s="166"/>
      <c r="W1745" s="165"/>
      <c r="X1745" s="165"/>
      <c r="Y1745" s="247"/>
      <c r="Z1745" s="247"/>
      <c r="AA1745" s="247"/>
      <c r="AB1745" s="247"/>
      <c r="AC1745" s="247"/>
      <c r="AD1745" s="247"/>
      <c r="AE1745" s="247"/>
      <c r="AF1745" s="247"/>
      <c r="AG1745" s="247"/>
      <c r="AH1745" s="247"/>
      <c r="AI1745" s="247"/>
      <c r="AJ1745" s="247"/>
      <c r="AK1745" s="247"/>
      <c r="AL1745" s="247"/>
      <c r="AM1745" s="247"/>
      <c r="AN1745" s="247"/>
      <c r="AO1745" s="247"/>
      <c r="AP1745" s="247"/>
      <c r="AQ1745" s="247"/>
      <c r="AR1745" s="247"/>
      <c r="AS1745" s="247"/>
      <c r="AT1745" s="247"/>
      <c r="AU1745" s="247"/>
      <c r="AV1745" s="247"/>
      <c r="AW1745" s="247"/>
      <c r="AX1745" s="247"/>
      <c r="AY1745" s="247"/>
      <c r="AZ1745" s="247"/>
      <c r="BA1745" s="247"/>
      <c r="BB1745" s="247"/>
      <c r="BC1745" s="247"/>
      <c r="BD1745" s="247"/>
      <c r="BE1745" s="247"/>
      <c r="BF1745" s="247"/>
      <c r="BG1745" s="247"/>
      <c r="BH1745" s="247"/>
      <c r="BI1745" s="247"/>
      <c r="BJ1745" s="247"/>
      <c r="BK1745" s="247"/>
      <c r="BL1745" s="247"/>
      <c r="BM1745" s="247"/>
      <c r="BN1745" s="247"/>
      <c r="BO1745" s="247"/>
      <c r="BP1745" s="247"/>
      <c r="BQ1745" s="247"/>
      <c r="BR1745" s="247"/>
      <c r="BS1745" s="247"/>
      <c r="BT1745" s="247"/>
      <c r="BU1745" s="247"/>
      <c r="BV1745" s="247"/>
      <c r="BW1745" s="247"/>
      <c r="BX1745" s="247"/>
      <c r="BY1745" s="247"/>
      <c r="BZ1745" s="247"/>
      <c r="CA1745" s="247"/>
      <c r="CB1745" s="247"/>
      <c r="CC1745" s="247"/>
      <c r="CD1745" s="247"/>
      <c r="CE1745" s="247"/>
      <c r="CF1745" s="247"/>
      <c r="CG1745" s="247"/>
      <c r="CH1745" s="247"/>
      <c r="CI1745" s="247"/>
      <c r="CJ1745" s="247"/>
      <c r="CK1745" s="247"/>
      <c r="CL1745" s="247"/>
      <c r="CM1745" s="247"/>
      <c r="CN1745" s="247"/>
      <c r="CO1745" s="247"/>
      <c r="CP1745" s="247"/>
      <c r="CQ1745" s="247"/>
      <c r="CR1745" s="247"/>
      <c r="CS1745" s="247"/>
      <c r="CT1745" s="247"/>
      <c r="CU1745" s="247"/>
      <c r="CV1745" s="247"/>
      <c r="CW1745" s="247"/>
      <c r="CX1745" s="247"/>
      <c r="CY1745" s="247"/>
      <c r="CZ1745" s="247"/>
      <c r="DA1745" s="247"/>
      <c r="DB1745" s="247"/>
      <c r="DC1745" s="247"/>
      <c r="DD1745" s="247"/>
      <c r="DE1745" s="247"/>
    </row>
    <row r="1746" spans="1:109" x14ac:dyDescent="0.2">
      <c r="A1746" s="167"/>
      <c r="E1746" s="247"/>
      <c r="F1746" s="247"/>
      <c r="G1746" s="247"/>
      <c r="H1746" s="247"/>
      <c r="I1746" s="247"/>
      <c r="J1746" s="247"/>
      <c r="K1746" s="247"/>
      <c r="L1746" s="247"/>
      <c r="M1746" s="290"/>
      <c r="N1746" s="247"/>
      <c r="O1746" s="247"/>
      <c r="P1746" s="247"/>
      <c r="Q1746" s="247"/>
      <c r="R1746" s="247"/>
      <c r="S1746" s="247"/>
      <c r="T1746" s="247"/>
      <c r="U1746" s="247"/>
      <c r="V1746" s="290"/>
      <c r="W1746" s="247"/>
      <c r="X1746" s="247"/>
      <c r="Y1746" s="247"/>
      <c r="Z1746" s="247"/>
      <c r="AA1746" s="247"/>
      <c r="AB1746" s="247"/>
      <c r="AC1746" s="247"/>
      <c r="AD1746" s="247"/>
      <c r="AE1746" s="247"/>
      <c r="AF1746" s="247"/>
      <c r="AG1746" s="247"/>
      <c r="AH1746" s="247"/>
      <c r="AI1746" s="247"/>
      <c r="AJ1746" s="247"/>
      <c r="AK1746" s="247"/>
      <c r="AL1746" s="247"/>
      <c r="AM1746" s="247"/>
      <c r="AN1746" s="247"/>
      <c r="AO1746" s="247"/>
      <c r="AP1746" s="247"/>
      <c r="AQ1746" s="247"/>
      <c r="AR1746" s="247"/>
      <c r="AS1746" s="247"/>
      <c r="AT1746" s="247"/>
      <c r="AU1746" s="247"/>
      <c r="AV1746" s="247"/>
      <c r="AW1746" s="247"/>
      <c r="AX1746" s="247"/>
      <c r="AY1746" s="247"/>
      <c r="AZ1746" s="247"/>
      <c r="BA1746" s="247"/>
      <c r="BB1746" s="247"/>
      <c r="BC1746" s="247"/>
      <c r="BD1746" s="247"/>
      <c r="BE1746" s="247"/>
      <c r="BF1746" s="247"/>
      <c r="BG1746" s="247"/>
      <c r="BH1746" s="247"/>
      <c r="BI1746" s="247"/>
      <c r="BJ1746" s="247"/>
      <c r="BK1746" s="247"/>
      <c r="BL1746" s="247"/>
      <c r="BM1746" s="247"/>
      <c r="BN1746" s="247"/>
      <c r="BO1746" s="247"/>
      <c r="BP1746" s="247"/>
      <c r="BQ1746" s="247"/>
      <c r="BR1746" s="247"/>
      <c r="BS1746" s="247"/>
      <c r="BT1746" s="247"/>
      <c r="BU1746" s="247"/>
      <c r="BV1746" s="247"/>
      <c r="BW1746" s="247"/>
      <c r="BX1746" s="247"/>
      <c r="BY1746" s="247"/>
      <c r="BZ1746" s="247"/>
      <c r="CA1746" s="247"/>
      <c r="CB1746" s="247"/>
      <c r="CC1746" s="247"/>
      <c r="CD1746" s="247"/>
      <c r="CE1746" s="247"/>
      <c r="CF1746" s="247"/>
      <c r="CG1746" s="247"/>
      <c r="CH1746" s="247"/>
      <c r="CI1746" s="247"/>
      <c r="CJ1746" s="247"/>
      <c r="CK1746" s="247"/>
      <c r="CL1746" s="247"/>
      <c r="CM1746" s="247"/>
      <c r="CN1746" s="247"/>
      <c r="CO1746" s="247"/>
      <c r="CP1746" s="247"/>
      <c r="CQ1746" s="247"/>
      <c r="CR1746" s="247"/>
      <c r="CS1746" s="247"/>
      <c r="CT1746" s="247"/>
      <c r="CU1746" s="247"/>
      <c r="CV1746" s="247"/>
      <c r="CW1746" s="247"/>
      <c r="CX1746" s="247"/>
      <c r="CY1746" s="247"/>
      <c r="CZ1746" s="247"/>
      <c r="DA1746" s="247"/>
      <c r="DB1746" s="247"/>
      <c r="DC1746" s="247"/>
      <c r="DD1746" s="247"/>
      <c r="DE1746" s="247"/>
    </row>
    <row r="1747" spans="1:109" x14ac:dyDescent="0.2">
      <c r="A1747" s="167"/>
      <c r="E1747" s="247"/>
      <c r="F1747" s="247"/>
      <c r="G1747" s="247"/>
      <c r="H1747" s="247"/>
      <c r="I1747" s="247"/>
      <c r="J1747" s="247"/>
      <c r="K1747" s="247"/>
      <c r="L1747" s="247"/>
      <c r="M1747" s="290"/>
      <c r="N1747" s="247"/>
      <c r="O1747" s="247"/>
      <c r="P1747" s="247"/>
      <c r="Q1747" s="247"/>
      <c r="R1747" s="247"/>
      <c r="S1747" s="247"/>
      <c r="T1747" s="247"/>
      <c r="U1747" s="247"/>
      <c r="V1747" s="290"/>
      <c r="W1747" s="247"/>
      <c r="X1747" s="247"/>
      <c r="Y1747" s="247"/>
      <c r="Z1747" s="247"/>
      <c r="AA1747" s="247"/>
      <c r="AB1747" s="247"/>
      <c r="AC1747" s="247"/>
      <c r="AD1747" s="247"/>
      <c r="AE1747" s="247"/>
      <c r="AF1747" s="247"/>
      <c r="AG1747" s="247"/>
      <c r="AH1747" s="247"/>
      <c r="AI1747" s="247"/>
      <c r="AJ1747" s="247"/>
      <c r="AK1747" s="247"/>
      <c r="AL1747" s="247"/>
      <c r="AM1747" s="247"/>
      <c r="AN1747" s="247"/>
      <c r="AO1747" s="247"/>
      <c r="AP1747" s="247"/>
      <c r="AQ1747" s="247"/>
      <c r="AR1747" s="247"/>
      <c r="AS1747" s="247"/>
      <c r="AT1747" s="247"/>
      <c r="AU1747" s="247"/>
      <c r="AV1747" s="247"/>
      <c r="AW1747" s="247"/>
      <c r="AX1747" s="247"/>
      <c r="AY1747" s="247"/>
      <c r="AZ1747" s="247"/>
      <c r="BA1747" s="247"/>
      <c r="BB1747" s="247"/>
      <c r="BC1747" s="247"/>
      <c r="BD1747" s="247"/>
      <c r="BE1747" s="247"/>
      <c r="BF1747" s="247"/>
      <c r="BG1747" s="247"/>
      <c r="BH1747" s="247"/>
      <c r="BI1747" s="247"/>
      <c r="BJ1747" s="247"/>
      <c r="BK1747" s="247"/>
      <c r="BL1747" s="247"/>
      <c r="BM1747" s="247"/>
      <c r="BN1747" s="247"/>
      <c r="BO1747" s="247"/>
      <c r="BP1747" s="247"/>
      <c r="BQ1747" s="247"/>
      <c r="BR1747" s="247"/>
      <c r="BS1747" s="247"/>
      <c r="BT1747" s="247"/>
      <c r="BU1747" s="247"/>
      <c r="BV1747" s="247"/>
      <c r="BW1747" s="247"/>
      <c r="BX1747" s="247"/>
      <c r="BY1747" s="247"/>
      <c r="BZ1747" s="247"/>
      <c r="CA1747" s="247"/>
      <c r="CB1747" s="247"/>
      <c r="CC1747" s="247"/>
      <c r="CD1747" s="247"/>
      <c r="CE1747" s="247"/>
      <c r="CF1747" s="247"/>
      <c r="CG1747" s="247"/>
      <c r="CH1747" s="247"/>
      <c r="CI1747" s="247"/>
      <c r="CJ1747" s="247"/>
      <c r="CK1747" s="247"/>
      <c r="CL1747" s="247"/>
      <c r="CM1747" s="247"/>
      <c r="CN1747" s="247"/>
      <c r="CO1747" s="247"/>
      <c r="CP1747" s="247"/>
      <c r="CQ1747" s="247"/>
      <c r="CR1747" s="247"/>
      <c r="CS1747" s="247"/>
      <c r="CT1747" s="247"/>
      <c r="CU1747" s="247"/>
      <c r="CV1747" s="247"/>
      <c r="CW1747" s="247"/>
      <c r="CX1747" s="247"/>
      <c r="CY1747" s="247"/>
      <c r="CZ1747" s="247"/>
      <c r="DA1747" s="247"/>
      <c r="DB1747" s="247"/>
      <c r="DC1747" s="247"/>
      <c r="DD1747" s="247"/>
      <c r="DE1747" s="247"/>
    </row>
    <row r="1748" spans="1:109" x14ac:dyDescent="0.2">
      <c r="E1748" s="247"/>
      <c r="F1748" s="247"/>
      <c r="G1748" s="247"/>
      <c r="H1748" s="247"/>
      <c r="I1748" s="247"/>
      <c r="J1748" s="247"/>
      <c r="K1748" s="247"/>
      <c r="L1748" s="247"/>
      <c r="M1748" s="290"/>
      <c r="N1748" s="247"/>
      <c r="O1748" s="247"/>
      <c r="P1748" s="247"/>
      <c r="Q1748" s="247"/>
      <c r="R1748" s="247"/>
      <c r="S1748" s="247"/>
      <c r="T1748" s="247"/>
      <c r="U1748" s="247"/>
      <c r="V1748" s="290"/>
      <c r="W1748" s="247"/>
      <c r="X1748" s="247"/>
      <c r="Y1748" s="247"/>
      <c r="Z1748" s="247"/>
      <c r="AA1748" s="247"/>
      <c r="AB1748" s="247"/>
      <c r="AC1748" s="247"/>
      <c r="AD1748" s="247"/>
      <c r="AE1748" s="247"/>
      <c r="AF1748" s="247"/>
      <c r="AG1748" s="247"/>
      <c r="AH1748" s="247"/>
      <c r="AI1748" s="247"/>
      <c r="AJ1748" s="247"/>
      <c r="AK1748" s="247"/>
      <c r="AL1748" s="247"/>
      <c r="AM1748" s="247"/>
      <c r="AN1748" s="247"/>
      <c r="AO1748" s="247"/>
      <c r="AP1748" s="247"/>
      <c r="AQ1748" s="247"/>
      <c r="AR1748" s="247"/>
      <c r="AS1748" s="247"/>
      <c r="AT1748" s="247"/>
      <c r="AU1748" s="247"/>
      <c r="AV1748" s="247"/>
      <c r="AW1748" s="247"/>
      <c r="AX1748" s="247"/>
      <c r="AY1748" s="247"/>
      <c r="AZ1748" s="247"/>
      <c r="BA1748" s="247"/>
      <c r="BB1748" s="247"/>
      <c r="BC1748" s="247"/>
      <c r="BD1748" s="247"/>
      <c r="BE1748" s="247"/>
      <c r="BF1748" s="247"/>
      <c r="BG1748" s="247"/>
      <c r="BH1748" s="247"/>
      <c r="BI1748" s="247"/>
      <c r="BJ1748" s="247"/>
      <c r="BK1748" s="247"/>
      <c r="BL1748" s="247"/>
      <c r="BM1748" s="247"/>
      <c r="BN1748" s="247"/>
      <c r="BO1748" s="247"/>
      <c r="BP1748" s="247"/>
      <c r="BQ1748" s="247"/>
      <c r="BR1748" s="247"/>
      <c r="BS1748" s="247"/>
      <c r="BT1748" s="247"/>
      <c r="BU1748" s="247"/>
      <c r="BV1748" s="247"/>
      <c r="BW1748" s="247"/>
      <c r="BX1748" s="247"/>
      <c r="BY1748" s="247"/>
      <c r="BZ1748" s="247"/>
      <c r="CA1748" s="247"/>
      <c r="CB1748" s="247"/>
      <c r="CC1748" s="247"/>
      <c r="CD1748" s="247"/>
      <c r="CE1748" s="247"/>
      <c r="CF1748" s="247"/>
      <c r="CG1748" s="247"/>
      <c r="CH1748" s="247"/>
      <c r="CI1748" s="247"/>
      <c r="CJ1748" s="247"/>
      <c r="CK1748" s="247"/>
      <c r="CL1748" s="247"/>
      <c r="CM1748" s="247"/>
      <c r="CN1748" s="247"/>
      <c r="CO1748" s="247"/>
      <c r="CP1748" s="247"/>
      <c r="CQ1748" s="247"/>
      <c r="CR1748" s="247"/>
      <c r="CS1748" s="247"/>
      <c r="CT1748" s="247"/>
      <c r="CU1748" s="247"/>
      <c r="CV1748" s="247"/>
      <c r="CW1748" s="247"/>
      <c r="CX1748" s="247"/>
      <c r="CY1748" s="247"/>
      <c r="CZ1748" s="247"/>
      <c r="DA1748" s="247"/>
      <c r="DB1748" s="247"/>
      <c r="DC1748" s="247"/>
      <c r="DD1748" s="247"/>
      <c r="DE1748" s="247"/>
    </row>
    <row r="1749" spans="1:109" x14ac:dyDescent="0.2">
      <c r="E1749" s="247"/>
      <c r="F1749" s="247"/>
      <c r="G1749" s="247"/>
      <c r="H1749" s="247"/>
      <c r="I1749" s="247"/>
      <c r="J1749" s="247"/>
      <c r="K1749" s="247"/>
      <c r="L1749" s="247"/>
      <c r="M1749" s="290"/>
      <c r="N1749" s="247"/>
      <c r="O1749" s="247"/>
      <c r="P1749" s="247"/>
      <c r="Q1749" s="247"/>
      <c r="R1749" s="247"/>
      <c r="S1749" s="247"/>
      <c r="T1749" s="247"/>
      <c r="U1749" s="247"/>
      <c r="V1749" s="290"/>
      <c r="W1749" s="247"/>
      <c r="X1749" s="247"/>
      <c r="Y1749" s="247"/>
      <c r="Z1749" s="247"/>
      <c r="AA1749" s="247"/>
      <c r="AB1749" s="247"/>
      <c r="AC1749" s="247"/>
      <c r="AD1749" s="247"/>
      <c r="AE1749" s="247"/>
      <c r="AF1749" s="247"/>
      <c r="AG1749" s="247"/>
      <c r="AH1749" s="247"/>
      <c r="AI1749" s="247"/>
      <c r="AJ1749" s="247"/>
      <c r="AK1749" s="247"/>
      <c r="AL1749" s="247"/>
      <c r="AM1749" s="247"/>
      <c r="AN1749" s="247"/>
      <c r="AO1749" s="247"/>
      <c r="AP1749" s="247"/>
      <c r="AQ1749" s="247"/>
      <c r="AR1749" s="247"/>
      <c r="AS1749" s="247"/>
      <c r="AT1749" s="247"/>
      <c r="AU1749" s="247"/>
      <c r="AV1749" s="247"/>
      <c r="AW1749" s="247"/>
      <c r="AX1749" s="247"/>
      <c r="AY1749" s="247"/>
      <c r="AZ1749" s="247"/>
      <c r="BA1749" s="247"/>
      <c r="BB1749" s="247"/>
      <c r="BC1749" s="247"/>
      <c r="BD1749" s="247"/>
      <c r="BE1749" s="247"/>
      <c r="BF1749" s="247"/>
      <c r="BG1749" s="247"/>
      <c r="BH1749" s="247"/>
      <c r="BI1749" s="247"/>
      <c r="BJ1749" s="247"/>
      <c r="BK1749" s="247"/>
      <c r="BL1749" s="247"/>
      <c r="BM1749" s="247"/>
      <c r="BN1749" s="247"/>
      <c r="BO1749" s="247"/>
      <c r="BP1749" s="247"/>
      <c r="BQ1749" s="247"/>
      <c r="BR1749" s="247"/>
      <c r="BS1749" s="247"/>
      <c r="BT1749" s="247"/>
      <c r="BU1749" s="247"/>
      <c r="BV1749" s="247"/>
      <c r="BW1749" s="247"/>
      <c r="BX1749" s="247"/>
      <c r="BY1749" s="247"/>
      <c r="BZ1749" s="247"/>
      <c r="CA1749" s="247"/>
      <c r="CB1749" s="247"/>
      <c r="CC1749" s="247"/>
      <c r="CD1749" s="247"/>
      <c r="CE1749" s="247"/>
      <c r="CF1749" s="247"/>
      <c r="CG1749" s="247"/>
      <c r="CH1749" s="247"/>
      <c r="CI1749" s="247"/>
      <c r="CJ1749" s="247"/>
      <c r="CK1749" s="247"/>
      <c r="CL1749" s="247"/>
      <c r="CM1749" s="247"/>
      <c r="CN1749" s="247"/>
      <c r="CO1749" s="247"/>
      <c r="CP1749" s="247"/>
      <c r="CQ1749" s="247"/>
      <c r="CR1749" s="247"/>
      <c r="CS1749" s="247"/>
      <c r="CT1749" s="247"/>
      <c r="CU1749" s="247"/>
      <c r="CV1749" s="247"/>
      <c r="CW1749" s="247"/>
      <c r="CX1749" s="247"/>
      <c r="CY1749" s="247"/>
      <c r="CZ1749" s="247"/>
      <c r="DA1749" s="247"/>
      <c r="DB1749" s="247"/>
      <c r="DC1749" s="247"/>
      <c r="DD1749" s="247"/>
      <c r="DE1749" s="247"/>
    </row>
    <row r="1750" spans="1:109" x14ac:dyDescent="0.2">
      <c r="E1750" s="247"/>
      <c r="F1750" s="247"/>
      <c r="G1750" s="247"/>
      <c r="H1750" s="247"/>
      <c r="I1750" s="247"/>
      <c r="J1750" s="247"/>
      <c r="K1750" s="247"/>
      <c r="L1750" s="247"/>
      <c r="M1750" s="290"/>
      <c r="N1750" s="247"/>
      <c r="O1750" s="247"/>
      <c r="P1750" s="247"/>
      <c r="Q1750" s="247"/>
      <c r="R1750" s="247"/>
      <c r="S1750" s="247"/>
      <c r="T1750" s="247"/>
      <c r="U1750" s="247"/>
      <c r="V1750" s="290"/>
      <c r="W1750" s="247"/>
      <c r="X1750" s="247"/>
      <c r="Y1750" s="247"/>
      <c r="Z1750" s="247"/>
      <c r="AA1750" s="247"/>
      <c r="AB1750" s="247"/>
      <c r="AC1750" s="247"/>
      <c r="AD1750" s="247"/>
      <c r="AE1750" s="247"/>
      <c r="AF1750" s="247"/>
      <c r="AG1750" s="247"/>
      <c r="AH1750" s="247"/>
      <c r="AI1750" s="247"/>
      <c r="AJ1750" s="247"/>
      <c r="AK1750" s="247"/>
      <c r="AL1750" s="247"/>
      <c r="AM1750" s="247"/>
      <c r="AN1750" s="247"/>
      <c r="AO1750" s="247"/>
      <c r="AP1750" s="247"/>
      <c r="AQ1750" s="247"/>
      <c r="AR1750" s="247"/>
      <c r="AS1750" s="247"/>
      <c r="AT1750" s="247"/>
      <c r="AU1750" s="247"/>
      <c r="AV1750" s="247"/>
      <c r="AW1750" s="247"/>
      <c r="AX1750" s="247"/>
      <c r="AY1750" s="247"/>
      <c r="AZ1750" s="247"/>
      <c r="BA1750" s="247"/>
      <c r="BB1750" s="247"/>
      <c r="BC1750" s="247"/>
      <c r="BD1750" s="247"/>
      <c r="BE1750" s="247"/>
      <c r="BF1750" s="247"/>
      <c r="BG1750" s="247"/>
      <c r="BH1750" s="247"/>
      <c r="BI1750" s="247"/>
      <c r="BJ1750" s="247"/>
      <c r="BK1750" s="247"/>
      <c r="BL1750" s="247"/>
      <c r="BM1750" s="247"/>
      <c r="BN1750" s="247"/>
      <c r="BO1750" s="247"/>
      <c r="BP1750" s="247"/>
      <c r="BQ1750" s="247"/>
      <c r="BR1750" s="247"/>
      <c r="BS1750" s="247"/>
      <c r="BT1750" s="247"/>
      <c r="BU1750" s="247"/>
      <c r="BV1750" s="247"/>
      <c r="BW1750" s="247"/>
      <c r="BX1750" s="247"/>
      <c r="BY1750" s="247"/>
      <c r="BZ1750" s="247"/>
      <c r="CA1750" s="247"/>
      <c r="CB1750" s="247"/>
      <c r="CC1750" s="247"/>
      <c r="CD1750" s="247"/>
      <c r="CE1750" s="247"/>
      <c r="CF1750" s="247"/>
      <c r="CG1750" s="247"/>
      <c r="CH1750" s="247"/>
      <c r="CI1750" s="247"/>
      <c r="CJ1750" s="247"/>
      <c r="CK1750" s="247"/>
      <c r="CL1750" s="247"/>
      <c r="CM1750" s="247"/>
      <c r="CN1750" s="247"/>
      <c r="CO1750" s="247"/>
      <c r="CP1750" s="247"/>
      <c r="CQ1750" s="247"/>
      <c r="CR1750" s="247"/>
      <c r="CS1750" s="247"/>
      <c r="CT1750" s="247"/>
      <c r="CU1750" s="247"/>
      <c r="CV1750" s="247"/>
      <c r="CW1750" s="247"/>
      <c r="CX1750" s="247"/>
      <c r="CY1750" s="247"/>
      <c r="CZ1750" s="247"/>
      <c r="DA1750" s="247"/>
      <c r="DB1750" s="247"/>
      <c r="DC1750" s="247"/>
      <c r="DD1750" s="247"/>
      <c r="DE1750" s="247"/>
    </row>
    <row r="1751" spans="1:109" x14ac:dyDescent="0.2">
      <c r="E1751" s="247"/>
      <c r="F1751" s="247"/>
      <c r="G1751" s="247"/>
      <c r="H1751" s="247"/>
      <c r="I1751" s="247"/>
      <c r="J1751" s="247"/>
      <c r="K1751" s="247"/>
      <c r="L1751" s="247"/>
      <c r="M1751" s="290"/>
      <c r="N1751" s="247"/>
      <c r="O1751" s="247"/>
      <c r="P1751" s="247"/>
      <c r="Q1751" s="247"/>
      <c r="R1751" s="247"/>
      <c r="S1751" s="247"/>
      <c r="T1751" s="247"/>
      <c r="U1751" s="247"/>
      <c r="V1751" s="290"/>
      <c r="W1751" s="247"/>
      <c r="X1751" s="247"/>
      <c r="Y1751" s="247"/>
      <c r="Z1751" s="247"/>
      <c r="AA1751" s="247"/>
      <c r="AB1751" s="247"/>
      <c r="AC1751" s="247"/>
      <c r="AD1751" s="247"/>
      <c r="AE1751" s="247"/>
      <c r="AF1751" s="247"/>
      <c r="AG1751" s="247"/>
      <c r="AH1751" s="247"/>
      <c r="AI1751" s="247"/>
      <c r="AJ1751" s="247"/>
      <c r="AK1751" s="247"/>
      <c r="AL1751" s="247"/>
      <c r="AM1751" s="247"/>
      <c r="AN1751" s="247"/>
      <c r="AO1751" s="247"/>
      <c r="AP1751" s="247"/>
      <c r="AQ1751" s="247"/>
      <c r="AR1751" s="247"/>
      <c r="AS1751" s="247"/>
      <c r="AT1751" s="247"/>
      <c r="AU1751" s="247"/>
      <c r="AV1751" s="247"/>
      <c r="AW1751" s="247"/>
      <c r="AX1751" s="247"/>
      <c r="AY1751" s="247"/>
      <c r="AZ1751" s="247"/>
      <c r="BA1751" s="247"/>
      <c r="BB1751" s="247"/>
      <c r="BC1751" s="247"/>
      <c r="BD1751" s="247"/>
      <c r="BE1751" s="247"/>
      <c r="BF1751" s="247"/>
      <c r="BG1751" s="247"/>
      <c r="BH1751" s="247"/>
      <c r="BI1751" s="247"/>
      <c r="BJ1751" s="247"/>
      <c r="BK1751" s="247"/>
      <c r="BL1751" s="247"/>
      <c r="BM1751" s="247"/>
      <c r="BN1751" s="247"/>
      <c r="BO1751" s="247"/>
      <c r="BP1751" s="247"/>
      <c r="BQ1751" s="247"/>
      <c r="BR1751" s="247"/>
      <c r="BS1751" s="247"/>
      <c r="BT1751" s="247"/>
      <c r="BU1751" s="247"/>
      <c r="BV1751" s="247"/>
      <c r="BW1751" s="247"/>
      <c r="BX1751" s="247"/>
      <c r="BY1751" s="247"/>
      <c r="BZ1751" s="247"/>
      <c r="CA1751" s="247"/>
      <c r="CB1751" s="247"/>
      <c r="CC1751" s="247"/>
      <c r="CD1751" s="247"/>
      <c r="CE1751" s="247"/>
      <c r="CF1751" s="247"/>
      <c r="CG1751" s="247"/>
      <c r="CH1751" s="247"/>
      <c r="CI1751" s="247"/>
      <c r="CJ1751" s="247"/>
      <c r="CK1751" s="247"/>
      <c r="CL1751" s="247"/>
      <c r="CM1751" s="247"/>
      <c r="CN1751" s="247"/>
      <c r="CO1751" s="247"/>
      <c r="CP1751" s="247"/>
      <c r="CQ1751" s="247"/>
      <c r="CR1751" s="247"/>
      <c r="CS1751" s="247"/>
      <c r="CT1751" s="247"/>
      <c r="CU1751" s="247"/>
      <c r="CV1751" s="247"/>
      <c r="CW1751" s="247"/>
      <c r="CX1751" s="247"/>
      <c r="CY1751" s="247"/>
      <c r="CZ1751" s="247"/>
      <c r="DA1751" s="247"/>
      <c r="DB1751" s="247"/>
      <c r="DC1751" s="247"/>
      <c r="DD1751" s="247"/>
      <c r="DE1751" s="247"/>
    </row>
    <row r="1752" spans="1:109" x14ac:dyDescent="0.2">
      <c r="E1752" s="247"/>
      <c r="F1752" s="247"/>
      <c r="G1752" s="247"/>
      <c r="H1752" s="247"/>
      <c r="I1752" s="247"/>
      <c r="J1752" s="247"/>
      <c r="K1752" s="247"/>
      <c r="L1752" s="247"/>
      <c r="M1752" s="290"/>
      <c r="N1752" s="247"/>
      <c r="O1752" s="247"/>
      <c r="P1752" s="247"/>
      <c r="Q1752" s="247"/>
      <c r="R1752" s="247"/>
      <c r="S1752" s="247"/>
      <c r="T1752" s="247"/>
      <c r="U1752" s="247"/>
      <c r="V1752" s="290"/>
      <c r="W1752" s="247"/>
      <c r="X1752" s="247"/>
      <c r="Y1752" s="247"/>
      <c r="Z1752" s="247"/>
      <c r="AA1752" s="247"/>
      <c r="AB1752" s="247"/>
      <c r="AC1752" s="247"/>
      <c r="AD1752" s="247"/>
      <c r="AE1752" s="247"/>
      <c r="AF1752" s="247"/>
      <c r="AG1752" s="247"/>
      <c r="AH1752" s="247"/>
      <c r="AI1752" s="247"/>
      <c r="AJ1752" s="247"/>
      <c r="AK1752" s="247"/>
      <c r="AL1752" s="247"/>
      <c r="AM1752" s="247"/>
      <c r="AN1752" s="247"/>
      <c r="AO1752" s="247"/>
      <c r="AP1752" s="247"/>
      <c r="AQ1752" s="247"/>
      <c r="AR1752" s="247"/>
      <c r="AS1752" s="247"/>
      <c r="AT1752" s="247"/>
      <c r="AU1752" s="247"/>
      <c r="AV1752" s="247"/>
      <c r="AW1752" s="247"/>
      <c r="AX1752" s="247"/>
      <c r="AY1752" s="247"/>
      <c r="AZ1752" s="247"/>
      <c r="BA1752" s="247"/>
      <c r="BB1752" s="247"/>
      <c r="BC1752" s="247"/>
      <c r="BD1752" s="247"/>
      <c r="BE1752" s="247"/>
      <c r="BF1752" s="247"/>
      <c r="BG1752" s="247"/>
      <c r="BH1752" s="247"/>
      <c r="BI1752" s="247"/>
      <c r="BJ1752" s="247"/>
      <c r="BK1752" s="247"/>
      <c r="BL1752" s="247"/>
      <c r="BM1752" s="247"/>
      <c r="BN1752" s="247"/>
      <c r="BO1752" s="247"/>
      <c r="BP1752" s="247"/>
      <c r="BQ1752" s="247"/>
      <c r="BR1752" s="247"/>
      <c r="BS1752" s="247"/>
      <c r="BT1752" s="247"/>
      <c r="BU1752" s="247"/>
      <c r="BV1752" s="247"/>
      <c r="BW1752" s="247"/>
      <c r="BX1752" s="247"/>
      <c r="BY1752" s="247"/>
      <c r="BZ1752" s="247"/>
      <c r="CA1752" s="247"/>
      <c r="CB1752" s="247"/>
      <c r="CC1752" s="247"/>
      <c r="CD1752" s="247"/>
      <c r="CE1752" s="247"/>
      <c r="CF1752" s="247"/>
      <c r="CG1752" s="247"/>
      <c r="CH1752" s="247"/>
      <c r="CI1752" s="247"/>
      <c r="CJ1752" s="247"/>
      <c r="CK1752" s="247"/>
      <c r="CL1752" s="247"/>
      <c r="CM1752" s="247"/>
      <c r="CN1752" s="247"/>
      <c r="CO1752" s="247"/>
      <c r="CP1752" s="247"/>
      <c r="CQ1752" s="247"/>
      <c r="CR1752" s="247"/>
      <c r="CS1752" s="247"/>
      <c r="CT1752" s="247"/>
      <c r="CU1752" s="247"/>
      <c r="CV1752" s="247"/>
      <c r="CW1752" s="247"/>
      <c r="CX1752" s="247"/>
      <c r="CY1752" s="247"/>
      <c r="CZ1752" s="247"/>
      <c r="DA1752" s="247"/>
      <c r="DB1752" s="247"/>
      <c r="DC1752" s="247"/>
      <c r="DD1752" s="247"/>
      <c r="DE1752" s="247"/>
    </row>
    <row r="1753" spans="1:109" x14ac:dyDescent="0.2">
      <c r="E1753" s="247"/>
      <c r="F1753" s="247"/>
      <c r="G1753" s="247"/>
      <c r="H1753" s="247"/>
      <c r="I1753" s="247"/>
      <c r="J1753" s="247"/>
      <c r="K1753" s="247"/>
      <c r="L1753" s="247"/>
      <c r="M1753" s="290"/>
      <c r="N1753" s="247"/>
      <c r="O1753" s="247"/>
      <c r="P1753" s="247"/>
      <c r="Q1753" s="247"/>
      <c r="R1753" s="247"/>
      <c r="S1753" s="247"/>
      <c r="T1753" s="247"/>
      <c r="U1753" s="247"/>
      <c r="V1753" s="290"/>
      <c r="W1753" s="247"/>
      <c r="X1753" s="247"/>
      <c r="Y1753" s="247"/>
      <c r="Z1753" s="247"/>
      <c r="AA1753" s="247"/>
      <c r="AB1753" s="247"/>
      <c r="AC1753" s="247"/>
      <c r="AD1753" s="247"/>
      <c r="AE1753" s="247"/>
      <c r="AF1753" s="247"/>
      <c r="AG1753" s="247"/>
      <c r="AH1753" s="247"/>
      <c r="AI1753" s="247"/>
      <c r="AJ1753" s="247"/>
      <c r="AK1753" s="247"/>
      <c r="AL1753" s="247"/>
      <c r="AM1753" s="247"/>
      <c r="AN1753" s="247"/>
      <c r="AO1753" s="247"/>
      <c r="AP1753" s="247"/>
      <c r="AQ1753" s="247"/>
      <c r="AR1753" s="247"/>
      <c r="AS1753" s="247"/>
      <c r="AT1753" s="247"/>
      <c r="AU1753" s="247"/>
      <c r="AV1753" s="247"/>
      <c r="AW1753" s="247"/>
      <c r="AX1753" s="247"/>
      <c r="AY1753" s="247"/>
      <c r="AZ1753" s="247"/>
      <c r="BA1753" s="247"/>
      <c r="BB1753" s="247"/>
      <c r="BC1753" s="247"/>
      <c r="BD1753" s="247"/>
      <c r="BE1753" s="247"/>
      <c r="BF1753" s="247"/>
      <c r="BG1753" s="247"/>
      <c r="BH1753" s="247"/>
      <c r="BI1753" s="247"/>
      <c r="BJ1753" s="247"/>
      <c r="BK1753" s="247"/>
      <c r="BL1753" s="247"/>
      <c r="BM1753" s="247"/>
      <c r="BN1753" s="247"/>
      <c r="BO1753" s="247"/>
      <c r="BP1753" s="247"/>
      <c r="BQ1753" s="247"/>
      <c r="BR1753" s="247"/>
      <c r="BS1753" s="247"/>
      <c r="BT1753" s="247"/>
      <c r="BU1753" s="247"/>
      <c r="BV1753" s="247"/>
      <c r="BW1753" s="247"/>
      <c r="BX1753" s="247"/>
      <c r="BY1753" s="247"/>
      <c r="BZ1753" s="247"/>
      <c r="CA1753" s="247"/>
      <c r="CB1753" s="247"/>
      <c r="CC1753" s="247"/>
      <c r="CD1753" s="247"/>
      <c r="CE1753" s="247"/>
      <c r="CF1753" s="247"/>
      <c r="CG1753" s="247"/>
      <c r="CH1753" s="247"/>
      <c r="CI1753" s="247"/>
      <c r="CJ1753" s="247"/>
      <c r="CK1753" s="247"/>
      <c r="CL1753" s="247"/>
      <c r="CM1753" s="247"/>
      <c r="CN1753" s="247"/>
      <c r="CO1753" s="247"/>
      <c r="CP1753" s="247"/>
      <c r="CQ1753" s="247"/>
      <c r="CR1753" s="247"/>
      <c r="CS1753" s="247"/>
      <c r="CT1753" s="247"/>
      <c r="CU1753" s="247"/>
      <c r="CV1753" s="247"/>
      <c r="CW1753" s="247"/>
      <c r="CX1753" s="247"/>
      <c r="CY1753" s="247"/>
      <c r="CZ1753" s="247"/>
      <c r="DA1753" s="247"/>
      <c r="DB1753" s="247"/>
      <c r="DC1753" s="247"/>
      <c r="DD1753" s="247"/>
      <c r="DE1753" s="247"/>
    </row>
    <row r="1754" spans="1:109" x14ac:dyDescent="0.2">
      <c r="E1754" s="247"/>
      <c r="F1754" s="247"/>
      <c r="G1754" s="247"/>
      <c r="H1754" s="247"/>
      <c r="I1754" s="247"/>
      <c r="J1754" s="247"/>
      <c r="K1754" s="247"/>
      <c r="L1754" s="247"/>
      <c r="M1754" s="290"/>
      <c r="N1754" s="247"/>
      <c r="O1754" s="247"/>
      <c r="P1754" s="247"/>
      <c r="Q1754" s="247"/>
      <c r="R1754" s="247"/>
      <c r="S1754" s="247"/>
      <c r="T1754" s="247"/>
      <c r="U1754" s="247"/>
      <c r="V1754" s="290"/>
      <c r="W1754" s="247"/>
      <c r="X1754" s="247"/>
      <c r="Y1754" s="247"/>
      <c r="Z1754" s="247"/>
      <c r="AA1754" s="247"/>
      <c r="AB1754" s="247"/>
      <c r="AC1754" s="247"/>
      <c r="AD1754" s="247"/>
      <c r="AE1754" s="247"/>
      <c r="AF1754" s="247"/>
      <c r="AG1754" s="247"/>
      <c r="AH1754" s="247"/>
      <c r="AI1754" s="247"/>
      <c r="AJ1754" s="247"/>
      <c r="AK1754" s="247"/>
      <c r="AL1754" s="247"/>
      <c r="AM1754" s="247"/>
      <c r="AN1754" s="247"/>
      <c r="AO1754" s="247"/>
      <c r="AP1754" s="247"/>
      <c r="AQ1754" s="247"/>
      <c r="AR1754" s="247"/>
      <c r="AS1754" s="247"/>
      <c r="AT1754" s="247"/>
      <c r="AU1754" s="247"/>
      <c r="AV1754" s="247"/>
      <c r="AW1754" s="247"/>
      <c r="AX1754" s="247"/>
      <c r="AY1754" s="247"/>
      <c r="AZ1754" s="247"/>
      <c r="BA1754" s="247"/>
      <c r="BB1754" s="247"/>
      <c r="BC1754" s="247"/>
      <c r="BD1754" s="247"/>
      <c r="BE1754" s="247"/>
      <c r="BF1754" s="247"/>
      <c r="BG1754" s="247"/>
      <c r="BH1754" s="247"/>
      <c r="BI1754" s="247"/>
      <c r="BJ1754" s="247"/>
      <c r="BK1754" s="247"/>
      <c r="BL1754" s="247"/>
      <c r="BM1754" s="247"/>
      <c r="BN1754" s="247"/>
      <c r="BO1754" s="247"/>
      <c r="BP1754" s="247"/>
      <c r="BQ1754" s="247"/>
      <c r="BR1754" s="247"/>
      <c r="BS1754" s="247"/>
      <c r="BT1754" s="247"/>
      <c r="BU1754" s="247"/>
      <c r="BV1754" s="247"/>
      <c r="BW1754" s="247"/>
      <c r="BX1754" s="247"/>
      <c r="BY1754" s="247"/>
      <c r="BZ1754" s="247"/>
      <c r="CA1754" s="247"/>
      <c r="CB1754" s="247"/>
      <c r="CC1754" s="247"/>
      <c r="CD1754" s="247"/>
      <c r="CE1754" s="247"/>
      <c r="CF1754" s="247"/>
      <c r="CG1754" s="247"/>
      <c r="CH1754" s="247"/>
      <c r="CI1754" s="247"/>
      <c r="CJ1754" s="247"/>
      <c r="CK1754" s="247"/>
      <c r="CL1754" s="247"/>
      <c r="CM1754" s="247"/>
      <c r="CN1754" s="247"/>
      <c r="CO1754" s="247"/>
      <c r="CP1754" s="247"/>
      <c r="CQ1754" s="247"/>
      <c r="CR1754" s="247"/>
      <c r="CS1754" s="247"/>
      <c r="CT1754" s="247"/>
      <c r="CU1754" s="247"/>
      <c r="CV1754" s="247"/>
      <c r="CW1754" s="247"/>
      <c r="CX1754" s="247"/>
      <c r="CY1754" s="247"/>
      <c r="CZ1754" s="247"/>
      <c r="DA1754" s="247"/>
      <c r="DB1754" s="247"/>
      <c r="DC1754" s="247"/>
      <c r="DD1754" s="247"/>
      <c r="DE1754" s="247"/>
    </row>
    <row r="1755" spans="1:109" x14ac:dyDescent="0.2">
      <c r="E1755" s="247"/>
      <c r="F1755" s="247"/>
      <c r="G1755" s="247"/>
      <c r="H1755" s="247"/>
      <c r="I1755" s="247"/>
      <c r="J1755" s="247"/>
      <c r="K1755" s="247"/>
      <c r="L1755" s="247"/>
      <c r="M1755" s="290"/>
      <c r="N1755" s="247"/>
      <c r="O1755" s="247"/>
      <c r="P1755" s="247"/>
      <c r="Q1755" s="247"/>
      <c r="R1755" s="247"/>
      <c r="S1755" s="247"/>
      <c r="T1755" s="247"/>
      <c r="U1755" s="247"/>
      <c r="V1755" s="290"/>
      <c r="W1755" s="247"/>
      <c r="X1755" s="247"/>
      <c r="Y1755" s="247"/>
      <c r="Z1755" s="247"/>
      <c r="AA1755" s="247"/>
      <c r="AB1755" s="247"/>
      <c r="AC1755" s="247"/>
      <c r="AD1755" s="247"/>
      <c r="AE1755" s="247"/>
      <c r="AF1755" s="247"/>
      <c r="AG1755" s="247"/>
      <c r="AH1755" s="247"/>
      <c r="AI1755" s="247"/>
      <c r="AJ1755" s="247"/>
      <c r="AK1755" s="247"/>
      <c r="AL1755" s="247"/>
      <c r="AM1755" s="247"/>
      <c r="AN1755" s="247"/>
      <c r="AO1755" s="247"/>
      <c r="AP1755" s="247"/>
      <c r="AQ1755" s="247"/>
      <c r="AR1755" s="247"/>
      <c r="AS1755" s="247"/>
      <c r="AT1755" s="247"/>
      <c r="AU1755" s="247"/>
      <c r="AV1755" s="247"/>
      <c r="AW1755" s="247"/>
      <c r="AX1755" s="247"/>
      <c r="AY1755" s="247"/>
      <c r="AZ1755" s="247"/>
      <c r="BA1755" s="247"/>
      <c r="BB1755" s="247"/>
      <c r="BC1755" s="247"/>
      <c r="BD1755" s="247"/>
      <c r="BE1755" s="247"/>
      <c r="BF1755" s="247"/>
      <c r="BG1755" s="247"/>
      <c r="BH1755" s="247"/>
      <c r="BI1755" s="247"/>
      <c r="BJ1755" s="247"/>
      <c r="BK1755" s="247"/>
      <c r="BL1755" s="247"/>
      <c r="BM1755" s="247"/>
      <c r="BN1755" s="247"/>
      <c r="BO1755" s="247"/>
      <c r="BP1755" s="247"/>
      <c r="BQ1755" s="247"/>
      <c r="BR1755" s="247"/>
      <c r="BS1755" s="247"/>
      <c r="BT1755" s="247"/>
      <c r="BU1755" s="247"/>
      <c r="BV1755" s="247"/>
      <c r="BW1755" s="247"/>
      <c r="BX1755" s="247"/>
      <c r="BY1755" s="247"/>
      <c r="BZ1755" s="247"/>
      <c r="CA1755" s="247"/>
      <c r="CB1755" s="247"/>
      <c r="CC1755" s="247"/>
      <c r="CD1755" s="247"/>
      <c r="CE1755" s="247"/>
      <c r="CF1755" s="247"/>
      <c r="CG1755" s="247"/>
      <c r="CH1755" s="247"/>
      <c r="CI1755" s="247"/>
      <c r="CJ1755" s="247"/>
      <c r="CK1755" s="247"/>
      <c r="CL1755" s="247"/>
      <c r="CM1755" s="247"/>
      <c r="CN1755" s="247"/>
      <c r="CO1755" s="247"/>
      <c r="CP1755" s="247"/>
      <c r="CQ1755" s="247"/>
      <c r="CR1755" s="247"/>
      <c r="CS1755" s="247"/>
      <c r="CT1755" s="247"/>
      <c r="CU1755" s="247"/>
      <c r="CV1755" s="247"/>
      <c r="CW1755" s="247"/>
      <c r="CX1755" s="247"/>
      <c r="CY1755" s="247"/>
      <c r="CZ1755" s="247"/>
      <c r="DA1755" s="247"/>
      <c r="DB1755" s="247"/>
      <c r="DC1755" s="247"/>
      <c r="DD1755" s="247"/>
      <c r="DE1755" s="247"/>
    </row>
    <row r="1756" spans="1:109" x14ac:dyDescent="0.2">
      <c r="E1756" s="247"/>
      <c r="F1756" s="247"/>
      <c r="G1756" s="247"/>
      <c r="H1756" s="247"/>
      <c r="I1756" s="247"/>
      <c r="J1756" s="247"/>
      <c r="K1756" s="247"/>
      <c r="L1756" s="247"/>
      <c r="M1756" s="290"/>
      <c r="N1756" s="247"/>
      <c r="O1756" s="247"/>
      <c r="P1756" s="247"/>
      <c r="Q1756" s="247"/>
      <c r="R1756" s="247"/>
      <c r="S1756" s="247"/>
      <c r="T1756" s="247"/>
      <c r="U1756" s="247"/>
      <c r="V1756" s="290"/>
      <c r="W1756" s="247"/>
      <c r="X1756" s="247"/>
      <c r="Y1756" s="247"/>
      <c r="Z1756" s="247"/>
      <c r="AA1756" s="247"/>
      <c r="AB1756" s="247"/>
      <c r="AC1756" s="247"/>
      <c r="AD1756" s="247"/>
      <c r="AE1756" s="247"/>
      <c r="AF1756" s="247"/>
      <c r="AG1756" s="247"/>
      <c r="AH1756" s="247"/>
      <c r="AI1756" s="247"/>
      <c r="AJ1756" s="247"/>
      <c r="AK1756" s="247"/>
      <c r="AL1756" s="247"/>
      <c r="AM1756" s="247"/>
      <c r="AN1756" s="247"/>
      <c r="AO1756" s="247"/>
      <c r="AP1756" s="247"/>
      <c r="AQ1756" s="247"/>
      <c r="AR1756" s="247"/>
      <c r="AS1756" s="247"/>
      <c r="AT1756" s="247"/>
      <c r="AU1756" s="247"/>
      <c r="AV1756" s="247"/>
      <c r="AW1756" s="247"/>
      <c r="AX1756" s="247"/>
      <c r="AY1756" s="247"/>
      <c r="AZ1756" s="247"/>
      <c r="BA1756" s="247"/>
      <c r="BB1756" s="247"/>
      <c r="BC1756" s="247"/>
      <c r="BD1756" s="247"/>
      <c r="BE1756" s="247"/>
      <c r="BF1756" s="247"/>
      <c r="BG1756" s="247"/>
      <c r="BH1756" s="247"/>
      <c r="BI1756" s="247"/>
      <c r="BJ1756" s="247"/>
      <c r="BK1756" s="247"/>
      <c r="BL1756" s="247"/>
      <c r="BM1756" s="247"/>
      <c r="BN1756" s="247"/>
      <c r="BO1756" s="247"/>
      <c r="BP1756" s="247"/>
      <c r="BQ1756" s="247"/>
      <c r="BR1756" s="247"/>
      <c r="BS1756" s="247"/>
      <c r="BT1756" s="247"/>
      <c r="BU1756" s="247"/>
      <c r="BV1756" s="247"/>
      <c r="BW1756" s="247"/>
      <c r="BX1756" s="247"/>
      <c r="BY1756" s="247"/>
      <c r="BZ1756" s="247"/>
      <c r="CA1756" s="247"/>
      <c r="CB1756" s="247"/>
      <c r="CC1756" s="247"/>
      <c r="CD1756" s="247"/>
      <c r="CE1756" s="247"/>
      <c r="CF1756" s="247"/>
      <c r="CG1756" s="247"/>
      <c r="CH1756" s="247"/>
      <c r="CI1756" s="247"/>
      <c r="CJ1756" s="247"/>
      <c r="CK1756" s="247"/>
      <c r="CL1756" s="247"/>
      <c r="CM1756" s="247"/>
      <c r="CN1756" s="247"/>
      <c r="CO1756" s="247"/>
      <c r="CP1756" s="247"/>
      <c r="CQ1756" s="247"/>
      <c r="CR1756" s="247"/>
      <c r="CS1756" s="247"/>
      <c r="CT1756" s="247"/>
      <c r="CU1756" s="247"/>
      <c r="CV1756" s="247"/>
      <c r="CW1756" s="247"/>
      <c r="CX1756" s="247"/>
      <c r="CY1756" s="247"/>
      <c r="CZ1756" s="247"/>
      <c r="DA1756" s="247"/>
      <c r="DB1756" s="247"/>
      <c r="DC1756" s="247"/>
      <c r="DD1756" s="247"/>
      <c r="DE1756" s="247"/>
    </row>
    <row r="1757" spans="1:109" x14ac:dyDescent="0.2">
      <c r="E1757" s="247"/>
      <c r="F1757" s="247"/>
      <c r="G1757" s="247"/>
      <c r="H1757" s="247"/>
      <c r="I1757" s="247"/>
      <c r="J1757" s="247"/>
      <c r="K1757" s="247"/>
      <c r="L1757" s="247"/>
      <c r="M1757" s="290"/>
      <c r="N1757" s="247"/>
      <c r="O1757" s="247"/>
      <c r="P1757" s="247"/>
      <c r="Q1757" s="247"/>
      <c r="R1757" s="247"/>
      <c r="S1757" s="247"/>
      <c r="T1757" s="247"/>
      <c r="U1757" s="247"/>
      <c r="V1757" s="290"/>
      <c r="W1757" s="247"/>
      <c r="X1757" s="247"/>
      <c r="Y1757" s="247"/>
      <c r="Z1757" s="247"/>
      <c r="AA1757" s="247"/>
      <c r="AB1757" s="247"/>
      <c r="AC1757" s="247"/>
      <c r="AD1757" s="247"/>
      <c r="AE1757" s="247"/>
      <c r="AF1757" s="247"/>
      <c r="AG1757" s="247"/>
      <c r="AH1757" s="247"/>
      <c r="AI1757" s="247"/>
      <c r="AJ1757" s="247"/>
      <c r="AK1757" s="247"/>
      <c r="AL1757" s="247"/>
      <c r="AM1757" s="247"/>
      <c r="AN1757" s="247"/>
      <c r="AO1757" s="247"/>
      <c r="AP1757" s="247"/>
      <c r="AQ1757" s="247"/>
      <c r="AR1757" s="247"/>
      <c r="AS1757" s="247"/>
      <c r="AT1757" s="247"/>
      <c r="AU1757" s="247"/>
      <c r="AV1757" s="247"/>
      <c r="AW1757" s="247"/>
      <c r="AX1757" s="247"/>
      <c r="AY1757" s="247"/>
      <c r="AZ1757" s="247"/>
      <c r="BA1757" s="247"/>
      <c r="BB1757" s="247"/>
      <c r="BC1757" s="247"/>
      <c r="BD1757" s="247"/>
      <c r="BE1757" s="247"/>
      <c r="BF1757" s="247"/>
      <c r="BG1757" s="247"/>
      <c r="BH1757" s="247"/>
      <c r="BI1757" s="247"/>
      <c r="BJ1757" s="247"/>
      <c r="BK1757" s="247"/>
      <c r="BL1757" s="247"/>
      <c r="BM1757" s="247"/>
      <c r="BN1757" s="247"/>
      <c r="BO1757" s="247"/>
      <c r="BP1757" s="247"/>
      <c r="BQ1757" s="247"/>
      <c r="BR1757" s="247"/>
      <c r="BS1757" s="247"/>
      <c r="BT1757" s="247"/>
      <c r="BU1757" s="247"/>
      <c r="BV1757" s="247"/>
      <c r="BW1757" s="247"/>
      <c r="BX1757" s="247"/>
      <c r="BY1757" s="247"/>
      <c r="BZ1757" s="247"/>
      <c r="CA1757" s="247"/>
      <c r="CB1757" s="247"/>
      <c r="CC1757" s="247"/>
      <c r="CD1757" s="247"/>
      <c r="CE1757" s="247"/>
      <c r="CF1757" s="247"/>
      <c r="CG1757" s="247"/>
      <c r="CH1757" s="247"/>
      <c r="CI1757" s="247"/>
      <c r="CJ1757" s="247"/>
      <c r="CK1757" s="247"/>
      <c r="CL1757" s="247"/>
      <c r="CM1757" s="247"/>
      <c r="CN1757" s="247"/>
      <c r="CO1757" s="247"/>
      <c r="CP1757" s="247"/>
      <c r="CQ1757" s="247"/>
      <c r="CR1757" s="247"/>
      <c r="CS1757" s="247"/>
      <c r="CT1757" s="247"/>
      <c r="CU1757" s="247"/>
      <c r="CV1757" s="247"/>
      <c r="CW1757" s="247"/>
      <c r="CX1757" s="247"/>
      <c r="CY1757" s="247"/>
      <c r="CZ1757" s="247"/>
      <c r="DA1757" s="247"/>
      <c r="DB1757" s="247"/>
      <c r="DC1757" s="247"/>
      <c r="DD1757" s="247"/>
      <c r="DE1757" s="247"/>
    </row>
    <row r="1758" spans="1:109" x14ac:dyDescent="0.2">
      <c r="E1758" s="247"/>
      <c r="F1758" s="247"/>
      <c r="G1758" s="247"/>
      <c r="H1758" s="247"/>
      <c r="I1758" s="247"/>
      <c r="J1758" s="247"/>
      <c r="K1758" s="247"/>
      <c r="L1758" s="247"/>
      <c r="M1758" s="290"/>
      <c r="N1758" s="247"/>
      <c r="O1758" s="247"/>
      <c r="P1758" s="247"/>
      <c r="Q1758" s="247"/>
      <c r="R1758" s="247"/>
      <c r="S1758" s="247"/>
      <c r="T1758" s="247"/>
      <c r="U1758" s="247"/>
      <c r="V1758" s="290"/>
      <c r="W1758" s="247"/>
      <c r="X1758" s="247"/>
      <c r="Y1758" s="247"/>
      <c r="Z1758" s="247"/>
      <c r="AA1758" s="247"/>
      <c r="AB1758" s="247"/>
      <c r="AC1758" s="247"/>
      <c r="AD1758" s="247"/>
      <c r="AE1758" s="247"/>
      <c r="AF1758" s="247"/>
      <c r="AG1758" s="247"/>
      <c r="AH1758" s="247"/>
      <c r="AI1758" s="247"/>
      <c r="AJ1758" s="247"/>
      <c r="AK1758" s="247"/>
      <c r="AL1758" s="247"/>
      <c r="AM1758" s="247"/>
      <c r="AN1758" s="247"/>
      <c r="AO1758" s="247"/>
      <c r="AP1758" s="247"/>
      <c r="AQ1758" s="247"/>
      <c r="AR1758" s="247"/>
      <c r="AS1758" s="247"/>
      <c r="AT1758" s="247"/>
      <c r="AU1758" s="247"/>
      <c r="AV1758" s="247"/>
      <c r="AW1758" s="247"/>
      <c r="AX1758" s="247"/>
      <c r="AY1758" s="247"/>
      <c r="AZ1758" s="247"/>
      <c r="BA1758" s="247"/>
      <c r="BB1758" s="247"/>
      <c r="BC1758" s="247"/>
      <c r="BD1758" s="247"/>
      <c r="BE1758" s="247"/>
      <c r="BF1758" s="247"/>
      <c r="BG1758" s="247"/>
      <c r="BH1758" s="247"/>
      <c r="BI1758" s="247"/>
      <c r="BJ1758" s="247"/>
      <c r="BK1758" s="247"/>
      <c r="BL1758" s="247"/>
      <c r="BM1758" s="247"/>
      <c r="BN1758" s="247"/>
      <c r="BO1758" s="247"/>
      <c r="BP1758" s="247"/>
      <c r="BQ1758" s="247"/>
      <c r="BR1758" s="247"/>
      <c r="BS1758" s="247"/>
      <c r="BT1758" s="247"/>
      <c r="BU1758" s="247"/>
      <c r="BV1758" s="247"/>
      <c r="BW1758" s="247"/>
      <c r="BX1758" s="247"/>
      <c r="BY1758" s="247"/>
      <c r="BZ1758" s="247"/>
      <c r="CA1758" s="247"/>
      <c r="CB1758" s="247"/>
      <c r="CC1758" s="247"/>
      <c r="CD1758" s="247"/>
      <c r="CE1758" s="247"/>
      <c r="CF1758" s="247"/>
      <c r="CG1758" s="247"/>
      <c r="CH1758" s="247"/>
      <c r="CI1758" s="247"/>
      <c r="CJ1758" s="247"/>
      <c r="CK1758" s="247"/>
      <c r="CL1758" s="247"/>
      <c r="CM1758" s="247"/>
      <c r="CN1758" s="247"/>
      <c r="CO1758" s="247"/>
      <c r="CP1758" s="247"/>
      <c r="CQ1758" s="247"/>
      <c r="CR1758" s="247"/>
      <c r="CS1758" s="247"/>
      <c r="CT1758" s="247"/>
      <c r="CU1758" s="247"/>
      <c r="CV1758" s="247"/>
      <c r="CW1758" s="247"/>
      <c r="CX1758" s="247"/>
      <c r="CY1758" s="247"/>
      <c r="CZ1758" s="247"/>
      <c r="DA1758" s="247"/>
      <c r="DB1758" s="247"/>
      <c r="DC1758" s="247"/>
      <c r="DD1758" s="247"/>
      <c r="DE1758" s="247"/>
    </row>
    <row r="1759" spans="1:109" x14ac:dyDescent="0.2">
      <c r="E1759" s="247"/>
      <c r="F1759" s="247"/>
      <c r="G1759" s="247"/>
      <c r="H1759" s="247"/>
      <c r="I1759" s="247"/>
      <c r="J1759" s="247"/>
      <c r="K1759" s="247"/>
      <c r="L1759" s="247"/>
      <c r="M1759" s="290"/>
      <c r="N1759" s="247"/>
      <c r="O1759" s="247"/>
      <c r="P1759" s="247"/>
      <c r="Q1759" s="247"/>
      <c r="R1759" s="247"/>
      <c r="S1759" s="247"/>
      <c r="T1759" s="247"/>
      <c r="U1759" s="247"/>
      <c r="V1759" s="290"/>
      <c r="W1759" s="247"/>
      <c r="X1759" s="247"/>
      <c r="Y1759" s="247"/>
      <c r="Z1759" s="247"/>
      <c r="AA1759" s="247"/>
      <c r="AB1759" s="247"/>
      <c r="AC1759" s="247"/>
      <c r="AD1759" s="247"/>
      <c r="AE1759" s="247"/>
      <c r="AF1759" s="247"/>
      <c r="AG1759" s="247"/>
      <c r="AH1759" s="247"/>
      <c r="AI1759" s="247"/>
      <c r="AJ1759" s="247"/>
      <c r="AK1759" s="247"/>
      <c r="AL1759" s="247"/>
      <c r="AM1759" s="247"/>
      <c r="AN1759" s="247"/>
      <c r="AO1759" s="247"/>
      <c r="AP1759" s="247"/>
      <c r="AQ1759" s="247"/>
      <c r="AR1759" s="247"/>
      <c r="AS1759" s="247"/>
      <c r="AT1759" s="247"/>
      <c r="AU1759" s="247"/>
      <c r="AV1759" s="247"/>
      <c r="AW1759" s="247"/>
      <c r="AX1759" s="247"/>
      <c r="AY1759" s="247"/>
      <c r="AZ1759" s="247"/>
      <c r="BA1759" s="247"/>
      <c r="BB1759" s="247"/>
      <c r="BC1759" s="247"/>
      <c r="BD1759" s="247"/>
      <c r="BE1759" s="247"/>
      <c r="BF1759" s="247"/>
      <c r="BG1759" s="247"/>
      <c r="BH1759" s="247"/>
      <c r="BI1759" s="247"/>
      <c r="BJ1759" s="247"/>
      <c r="BK1759" s="247"/>
      <c r="BL1759" s="247"/>
      <c r="BM1759" s="247"/>
      <c r="BN1759" s="247"/>
      <c r="BO1759" s="247"/>
      <c r="BP1759" s="247"/>
      <c r="BQ1759" s="247"/>
      <c r="BR1759" s="247"/>
      <c r="BS1759" s="247"/>
      <c r="BT1759" s="247"/>
      <c r="BU1759" s="247"/>
      <c r="BV1759" s="247"/>
      <c r="BW1759" s="247"/>
      <c r="BX1759" s="247"/>
      <c r="BY1759" s="247"/>
      <c r="BZ1759" s="247"/>
      <c r="CA1759" s="247"/>
      <c r="CB1759" s="247"/>
      <c r="CC1759" s="247"/>
      <c r="CD1759" s="247"/>
      <c r="CE1759" s="247"/>
      <c r="CF1759" s="247"/>
      <c r="CG1759" s="247"/>
      <c r="CH1759" s="247"/>
      <c r="CI1759" s="247"/>
      <c r="CJ1759" s="247"/>
      <c r="CK1759" s="247"/>
      <c r="CL1759" s="247"/>
      <c r="CM1759" s="247"/>
      <c r="CN1759" s="247"/>
      <c r="CO1759" s="247"/>
      <c r="CP1759" s="247"/>
      <c r="CQ1759" s="247"/>
      <c r="CR1759" s="247"/>
      <c r="CS1759" s="247"/>
      <c r="CT1759" s="247"/>
      <c r="CU1759" s="247"/>
      <c r="CV1759" s="247"/>
      <c r="CW1759" s="247"/>
      <c r="CX1759" s="247"/>
      <c r="CY1759" s="247"/>
      <c r="CZ1759" s="247"/>
      <c r="DA1759" s="247"/>
      <c r="DB1759" s="247"/>
      <c r="DC1759" s="247"/>
      <c r="DD1759" s="247"/>
      <c r="DE1759" s="247"/>
    </row>
    <row r="1760" spans="1:109" x14ac:dyDescent="0.2">
      <c r="E1760" s="247"/>
      <c r="F1760" s="247"/>
      <c r="G1760" s="247"/>
      <c r="H1760" s="247"/>
      <c r="I1760" s="247"/>
      <c r="J1760" s="247"/>
      <c r="K1760" s="247"/>
      <c r="L1760" s="247"/>
      <c r="M1760" s="290"/>
      <c r="N1760" s="247"/>
      <c r="O1760" s="247"/>
      <c r="P1760" s="247"/>
      <c r="Q1760" s="247"/>
      <c r="R1760" s="247"/>
      <c r="S1760" s="247"/>
      <c r="T1760" s="247"/>
      <c r="U1760" s="247"/>
      <c r="V1760" s="290"/>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row>
    <row r="1761" spans="5:109" x14ac:dyDescent="0.2">
      <c r="E1761" s="247"/>
      <c r="F1761" s="247"/>
      <c r="G1761" s="247"/>
      <c r="H1761" s="247"/>
      <c r="I1761" s="247"/>
      <c r="J1761" s="247"/>
      <c r="K1761" s="247"/>
      <c r="L1761" s="247"/>
      <c r="M1761" s="290"/>
      <c r="N1761" s="247"/>
      <c r="O1761" s="247"/>
      <c r="P1761" s="247"/>
      <c r="Q1761" s="247"/>
      <c r="R1761" s="247"/>
      <c r="S1761" s="247"/>
      <c r="T1761" s="247"/>
      <c r="U1761" s="247"/>
      <c r="V1761" s="290"/>
      <c r="W1761" s="247"/>
      <c r="X1761" s="247"/>
      <c r="Y1761" s="247"/>
      <c r="Z1761" s="247"/>
      <c r="AA1761" s="247"/>
      <c r="AB1761" s="247"/>
      <c r="AC1761" s="247"/>
      <c r="AD1761" s="247"/>
      <c r="AE1761" s="247"/>
      <c r="AF1761" s="247"/>
      <c r="AG1761" s="247"/>
      <c r="AH1761" s="247"/>
      <c r="AI1761" s="247"/>
      <c r="AJ1761" s="247"/>
      <c r="AK1761" s="247"/>
      <c r="AL1761" s="247"/>
      <c r="AM1761" s="247"/>
      <c r="AN1761" s="247"/>
      <c r="AO1761" s="247"/>
      <c r="AP1761" s="247"/>
      <c r="AQ1761" s="247"/>
      <c r="AR1761" s="247"/>
      <c r="AS1761" s="247"/>
      <c r="AT1761" s="247"/>
      <c r="AU1761" s="247"/>
      <c r="AV1761" s="247"/>
      <c r="AW1761" s="247"/>
      <c r="AX1761" s="247"/>
      <c r="AY1761" s="247"/>
      <c r="AZ1761" s="247"/>
      <c r="BA1761" s="247"/>
      <c r="BB1761" s="247"/>
      <c r="BC1761" s="247"/>
      <c r="BD1761" s="247"/>
      <c r="BE1761" s="247"/>
      <c r="BF1761" s="247"/>
      <c r="BG1761" s="247"/>
      <c r="BH1761" s="247"/>
      <c r="BI1761" s="247"/>
      <c r="BJ1761" s="247"/>
      <c r="BK1761" s="247"/>
      <c r="BL1761" s="247"/>
      <c r="BM1761" s="247"/>
      <c r="BN1761" s="247"/>
      <c r="BO1761" s="247"/>
      <c r="BP1761" s="247"/>
      <c r="BQ1761" s="247"/>
      <c r="BR1761" s="247"/>
      <c r="BS1761" s="247"/>
      <c r="BT1761" s="247"/>
      <c r="BU1761" s="247"/>
      <c r="BV1761" s="247"/>
      <c r="BW1761" s="247"/>
      <c r="BX1761" s="247"/>
      <c r="BY1761" s="247"/>
      <c r="BZ1761" s="247"/>
      <c r="CA1761" s="247"/>
      <c r="CB1761" s="247"/>
      <c r="CC1761" s="247"/>
      <c r="CD1761" s="247"/>
      <c r="CE1761" s="247"/>
      <c r="CF1761" s="247"/>
      <c r="CG1761" s="247"/>
      <c r="CH1761" s="247"/>
      <c r="CI1761" s="247"/>
      <c r="CJ1761" s="247"/>
      <c r="CK1761" s="247"/>
      <c r="CL1761" s="247"/>
      <c r="CM1761" s="247"/>
      <c r="CN1761" s="247"/>
      <c r="CO1761" s="247"/>
      <c r="CP1761" s="247"/>
      <c r="CQ1761" s="247"/>
      <c r="CR1761" s="247"/>
      <c r="CS1761" s="247"/>
      <c r="CT1761" s="247"/>
      <c r="CU1761" s="247"/>
      <c r="CV1761" s="247"/>
      <c r="CW1761" s="247"/>
      <c r="CX1761" s="247"/>
      <c r="CY1761" s="247"/>
      <c r="CZ1761" s="247"/>
      <c r="DA1761" s="247"/>
      <c r="DB1761" s="247"/>
      <c r="DC1761" s="247"/>
      <c r="DD1761" s="247"/>
      <c r="DE1761" s="247"/>
    </row>
    <row r="1762" spans="5:109" x14ac:dyDescent="0.2">
      <c r="E1762" s="247"/>
      <c r="F1762" s="247"/>
      <c r="G1762" s="247"/>
      <c r="H1762" s="247"/>
      <c r="I1762" s="247"/>
      <c r="J1762" s="247"/>
      <c r="K1762" s="247"/>
      <c r="L1762" s="247"/>
      <c r="M1762" s="290"/>
      <c r="N1762" s="247"/>
      <c r="O1762" s="247"/>
      <c r="P1762" s="247"/>
      <c r="Q1762" s="247"/>
      <c r="R1762" s="247"/>
      <c r="S1762" s="247"/>
      <c r="T1762" s="247"/>
      <c r="U1762" s="247"/>
      <c r="V1762" s="290"/>
      <c r="W1762" s="247"/>
      <c r="X1762" s="247"/>
      <c r="Y1762" s="247"/>
      <c r="Z1762" s="247"/>
      <c r="AA1762" s="247"/>
      <c r="AB1762" s="247"/>
      <c r="AC1762" s="247"/>
      <c r="AD1762" s="247"/>
      <c r="AE1762" s="247"/>
      <c r="AF1762" s="247"/>
      <c r="AG1762" s="247"/>
      <c r="AH1762" s="247"/>
      <c r="AI1762" s="247"/>
      <c r="AJ1762" s="247"/>
      <c r="AK1762" s="247"/>
      <c r="AL1762" s="247"/>
      <c r="AM1762" s="247"/>
      <c r="AN1762" s="247"/>
      <c r="AO1762" s="247"/>
      <c r="AP1762" s="247"/>
      <c r="AQ1762" s="247"/>
      <c r="AR1762" s="247"/>
      <c r="AS1762" s="247"/>
      <c r="AT1762" s="247"/>
      <c r="AU1762" s="247"/>
      <c r="AV1762" s="247"/>
      <c r="AW1762" s="247"/>
      <c r="AX1762" s="247"/>
      <c r="AY1762" s="247"/>
      <c r="AZ1762" s="247"/>
      <c r="BA1762" s="247"/>
      <c r="BB1762" s="247"/>
      <c r="BC1762" s="247"/>
      <c r="BD1762" s="247"/>
      <c r="BE1762" s="247"/>
      <c r="BF1762" s="247"/>
      <c r="BG1762" s="247"/>
      <c r="BH1762" s="247"/>
      <c r="BI1762" s="247"/>
      <c r="BJ1762" s="247"/>
      <c r="BK1762" s="247"/>
      <c r="BL1762" s="247"/>
      <c r="BM1762" s="247"/>
      <c r="BN1762" s="247"/>
      <c r="BO1762" s="247"/>
      <c r="BP1762" s="247"/>
      <c r="BQ1762" s="247"/>
      <c r="BR1762" s="247"/>
      <c r="BS1762" s="247"/>
      <c r="BT1762" s="247"/>
      <c r="BU1762" s="247"/>
      <c r="BV1762" s="247"/>
      <c r="BW1762" s="247"/>
      <c r="BX1762" s="247"/>
      <c r="BY1762" s="247"/>
      <c r="BZ1762" s="247"/>
      <c r="CA1762" s="247"/>
      <c r="CB1762" s="247"/>
      <c r="CC1762" s="247"/>
      <c r="CD1762" s="247"/>
      <c r="CE1762" s="247"/>
      <c r="CF1762" s="247"/>
      <c r="CG1762" s="247"/>
      <c r="CH1762" s="247"/>
      <c r="CI1762" s="247"/>
      <c r="CJ1762" s="247"/>
      <c r="CK1762" s="247"/>
      <c r="CL1762" s="247"/>
      <c r="CM1762" s="247"/>
      <c r="CN1762" s="247"/>
      <c r="CO1762" s="247"/>
      <c r="CP1762" s="247"/>
      <c r="CQ1762" s="247"/>
      <c r="CR1762" s="247"/>
      <c r="CS1762" s="247"/>
      <c r="CT1762" s="247"/>
      <c r="CU1762" s="247"/>
      <c r="CV1762" s="247"/>
      <c r="CW1762" s="247"/>
      <c r="CX1762" s="247"/>
      <c r="CY1762" s="247"/>
      <c r="CZ1762" s="247"/>
      <c r="DA1762" s="247"/>
      <c r="DB1762" s="247"/>
      <c r="DC1762" s="247"/>
      <c r="DD1762" s="247"/>
      <c r="DE1762" s="247"/>
    </row>
    <row r="1763" spans="5:109" x14ac:dyDescent="0.2">
      <c r="E1763" s="247"/>
      <c r="F1763" s="247"/>
      <c r="G1763" s="247"/>
      <c r="H1763" s="247"/>
      <c r="I1763" s="247"/>
      <c r="J1763" s="247"/>
      <c r="K1763" s="247"/>
      <c r="L1763" s="247"/>
      <c r="M1763" s="290"/>
      <c r="N1763" s="247"/>
      <c r="O1763" s="247"/>
      <c r="P1763" s="247"/>
      <c r="Q1763" s="247"/>
      <c r="R1763" s="247"/>
      <c r="S1763" s="247"/>
      <c r="T1763" s="247"/>
      <c r="U1763" s="247"/>
      <c r="V1763" s="290"/>
      <c r="W1763" s="247"/>
      <c r="X1763" s="247"/>
      <c r="Y1763" s="247"/>
      <c r="Z1763" s="247"/>
      <c r="AA1763" s="247"/>
      <c r="AB1763" s="247"/>
      <c r="AC1763" s="247"/>
      <c r="AD1763" s="247"/>
      <c r="AE1763" s="247"/>
      <c r="AF1763" s="247"/>
      <c r="AG1763" s="247"/>
      <c r="AH1763" s="247"/>
      <c r="AI1763" s="247"/>
      <c r="AJ1763" s="247"/>
      <c r="AK1763" s="247"/>
      <c r="AL1763" s="247"/>
      <c r="AM1763" s="247"/>
      <c r="AN1763" s="247"/>
      <c r="AO1763" s="247"/>
      <c r="AP1763" s="247"/>
      <c r="AQ1763" s="247"/>
      <c r="AR1763" s="247"/>
      <c r="AS1763" s="247"/>
      <c r="AT1763" s="247"/>
      <c r="AU1763" s="247"/>
      <c r="AV1763" s="247"/>
      <c r="AW1763" s="247"/>
      <c r="AX1763" s="247"/>
      <c r="AY1763" s="247"/>
      <c r="AZ1763" s="247"/>
      <c r="BA1763" s="247"/>
      <c r="BB1763" s="247"/>
      <c r="BC1763" s="247"/>
      <c r="BD1763" s="247"/>
      <c r="BE1763" s="247"/>
      <c r="BF1763" s="247"/>
      <c r="BG1763" s="247"/>
      <c r="BH1763" s="247"/>
      <c r="BI1763" s="247"/>
      <c r="BJ1763" s="247"/>
      <c r="BK1763" s="247"/>
      <c r="BL1763" s="247"/>
      <c r="BM1763" s="247"/>
      <c r="BN1763" s="247"/>
      <c r="BO1763" s="247"/>
      <c r="BP1763" s="247"/>
      <c r="BQ1763" s="247"/>
      <c r="BR1763" s="247"/>
      <c r="BS1763" s="247"/>
      <c r="BT1763" s="247"/>
      <c r="BU1763" s="247"/>
      <c r="BV1763" s="247"/>
      <c r="BW1763" s="247"/>
      <c r="BX1763" s="247"/>
      <c r="BY1763" s="247"/>
      <c r="BZ1763" s="247"/>
      <c r="CA1763" s="247"/>
      <c r="CB1763" s="247"/>
      <c r="CC1763" s="247"/>
      <c r="CD1763" s="247"/>
      <c r="CE1763" s="247"/>
      <c r="CF1763" s="247"/>
      <c r="CG1763" s="247"/>
      <c r="CH1763" s="247"/>
      <c r="CI1763" s="247"/>
      <c r="CJ1763" s="247"/>
      <c r="CK1763" s="247"/>
      <c r="CL1763" s="247"/>
      <c r="CM1763" s="247"/>
      <c r="CN1763" s="247"/>
      <c r="CO1763" s="247"/>
      <c r="CP1763" s="247"/>
      <c r="CQ1763" s="247"/>
      <c r="CR1763" s="247"/>
      <c r="CS1763" s="247"/>
      <c r="CT1763" s="247"/>
      <c r="CU1763" s="247"/>
      <c r="CV1763" s="247"/>
      <c r="CW1763" s="247"/>
      <c r="CX1763" s="247"/>
      <c r="CY1763" s="247"/>
      <c r="CZ1763" s="247"/>
      <c r="DA1763" s="247"/>
      <c r="DB1763" s="247"/>
      <c r="DC1763" s="247"/>
      <c r="DD1763" s="247"/>
      <c r="DE1763" s="247"/>
    </row>
    <row r="1764" spans="5:109" x14ac:dyDescent="0.2">
      <c r="E1764" s="247"/>
      <c r="F1764" s="247"/>
      <c r="G1764" s="247"/>
      <c r="H1764" s="247"/>
      <c r="I1764" s="247"/>
      <c r="J1764" s="247"/>
      <c r="K1764" s="247"/>
      <c r="L1764" s="247"/>
      <c r="M1764" s="290"/>
      <c r="N1764" s="247"/>
      <c r="O1764" s="247"/>
      <c r="P1764" s="247"/>
      <c r="Q1764" s="247"/>
      <c r="R1764" s="247"/>
      <c r="S1764" s="247"/>
      <c r="T1764" s="247"/>
      <c r="U1764" s="247"/>
      <c r="V1764" s="290"/>
      <c r="W1764" s="247"/>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c r="BF1764" s="247"/>
      <c r="BG1764" s="247"/>
      <c r="BH1764" s="247"/>
      <c r="BI1764" s="247"/>
      <c r="BJ1764" s="247"/>
      <c r="BK1764" s="247"/>
      <c r="BL1764" s="247"/>
      <c r="BM1764" s="247"/>
      <c r="BN1764" s="247"/>
      <c r="BO1764" s="247"/>
      <c r="BP1764" s="247"/>
      <c r="BQ1764" s="247"/>
      <c r="BR1764" s="247"/>
      <c r="BS1764" s="247"/>
      <c r="BT1764" s="247"/>
      <c r="BU1764" s="247"/>
      <c r="BV1764" s="247"/>
      <c r="BW1764" s="247"/>
      <c r="BX1764" s="247"/>
      <c r="BY1764" s="247"/>
      <c r="BZ1764" s="247"/>
      <c r="CA1764" s="247"/>
      <c r="CB1764" s="247"/>
      <c r="CC1764" s="247"/>
      <c r="CD1764" s="247"/>
      <c r="CE1764" s="247"/>
      <c r="CF1764" s="247"/>
      <c r="CG1764" s="247"/>
      <c r="CH1764" s="247"/>
      <c r="CI1764" s="247"/>
      <c r="CJ1764" s="247"/>
      <c r="CK1764" s="247"/>
      <c r="CL1764" s="247"/>
      <c r="CM1764" s="247"/>
      <c r="CN1764" s="247"/>
      <c r="CO1764" s="247"/>
      <c r="CP1764" s="247"/>
      <c r="CQ1764" s="247"/>
      <c r="CR1764" s="247"/>
      <c r="CS1764" s="247"/>
      <c r="CT1764" s="247"/>
      <c r="CU1764" s="247"/>
      <c r="CV1764" s="247"/>
      <c r="CW1764" s="247"/>
      <c r="CX1764" s="247"/>
      <c r="CY1764" s="247"/>
      <c r="CZ1764" s="247"/>
      <c r="DA1764" s="247"/>
      <c r="DB1764" s="247"/>
      <c r="DC1764" s="247"/>
      <c r="DD1764" s="247"/>
      <c r="DE1764" s="247"/>
    </row>
    <row r="1765" spans="5:109" x14ac:dyDescent="0.2">
      <c r="E1765" s="247"/>
      <c r="F1765" s="247"/>
      <c r="G1765" s="247"/>
      <c r="H1765" s="247"/>
      <c r="I1765" s="247"/>
      <c r="J1765" s="247"/>
      <c r="K1765" s="247"/>
      <c r="L1765" s="247"/>
      <c r="M1765" s="290"/>
      <c r="N1765" s="247"/>
      <c r="O1765" s="247"/>
      <c r="P1765" s="247"/>
      <c r="Q1765" s="247"/>
      <c r="R1765" s="247"/>
      <c r="S1765" s="247"/>
      <c r="T1765" s="247"/>
      <c r="U1765" s="247"/>
      <c r="V1765" s="290"/>
      <c r="W1765" s="247"/>
      <c r="X1765" s="247"/>
      <c r="Y1765" s="247"/>
      <c r="Z1765" s="247"/>
      <c r="AA1765" s="247"/>
      <c r="AB1765" s="247"/>
      <c r="AC1765" s="247"/>
      <c r="AD1765" s="247"/>
      <c r="AE1765" s="247"/>
      <c r="AF1765" s="247"/>
      <c r="AG1765" s="247"/>
      <c r="AH1765" s="247"/>
      <c r="AI1765" s="247"/>
      <c r="AJ1765" s="247"/>
      <c r="AK1765" s="247"/>
      <c r="AL1765" s="247"/>
      <c r="AM1765" s="247"/>
      <c r="AN1765" s="247"/>
      <c r="AO1765" s="247"/>
      <c r="AP1765" s="247"/>
      <c r="AQ1765" s="247"/>
      <c r="AR1765" s="247"/>
      <c r="AS1765" s="247"/>
      <c r="AT1765" s="247"/>
      <c r="AU1765" s="247"/>
      <c r="AV1765" s="247"/>
      <c r="AW1765" s="247"/>
      <c r="AX1765" s="247"/>
      <c r="AY1765" s="247"/>
      <c r="AZ1765" s="247"/>
      <c r="BA1765" s="247"/>
      <c r="BB1765" s="247"/>
      <c r="BC1765" s="247"/>
      <c r="BD1765" s="247"/>
      <c r="BE1765" s="247"/>
      <c r="BF1765" s="247"/>
      <c r="BG1765" s="247"/>
      <c r="BH1765" s="247"/>
      <c r="BI1765" s="247"/>
      <c r="BJ1765" s="247"/>
      <c r="BK1765" s="247"/>
      <c r="BL1765" s="247"/>
      <c r="BM1765" s="247"/>
      <c r="BN1765" s="247"/>
      <c r="BO1765" s="247"/>
      <c r="BP1765" s="247"/>
      <c r="BQ1765" s="247"/>
      <c r="BR1765" s="247"/>
      <c r="BS1765" s="247"/>
      <c r="BT1765" s="247"/>
      <c r="BU1765" s="247"/>
      <c r="BV1765" s="247"/>
      <c r="BW1765" s="247"/>
      <c r="BX1765" s="247"/>
      <c r="BY1765" s="247"/>
      <c r="BZ1765" s="247"/>
      <c r="CA1765" s="247"/>
      <c r="CB1765" s="247"/>
      <c r="CC1765" s="247"/>
      <c r="CD1765" s="247"/>
      <c r="CE1765" s="247"/>
      <c r="CF1765" s="247"/>
      <c r="CG1765" s="247"/>
      <c r="CH1765" s="247"/>
      <c r="CI1765" s="247"/>
      <c r="CJ1765" s="247"/>
      <c r="CK1765" s="247"/>
      <c r="CL1765" s="247"/>
      <c r="CM1765" s="247"/>
      <c r="CN1765" s="247"/>
      <c r="CO1765" s="247"/>
      <c r="CP1765" s="247"/>
      <c r="CQ1765" s="247"/>
      <c r="CR1765" s="247"/>
      <c r="CS1765" s="247"/>
      <c r="CT1765" s="247"/>
      <c r="CU1765" s="247"/>
      <c r="CV1765" s="247"/>
      <c r="CW1765" s="247"/>
      <c r="CX1765" s="247"/>
      <c r="CY1765" s="247"/>
      <c r="CZ1765" s="247"/>
      <c r="DA1765" s="247"/>
      <c r="DB1765" s="247"/>
      <c r="DC1765" s="247"/>
      <c r="DD1765" s="247"/>
      <c r="DE1765" s="247"/>
    </row>
    <row r="1766" spans="5:109" x14ac:dyDescent="0.2">
      <c r="E1766" s="247"/>
      <c r="F1766" s="247"/>
      <c r="G1766" s="247"/>
      <c r="H1766" s="247"/>
      <c r="I1766" s="247"/>
      <c r="J1766" s="247"/>
      <c r="K1766" s="247"/>
      <c r="L1766" s="247"/>
      <c r="M1766" s="290"/>
      <c r="N1766" s="247"/>
      <c r="O1766" s="247"/>
      <c r="P1766" s="247"/>
      <c r="Q1766" s="247"/>
      <c r="R1766" s="247"/>
      <c r="S1766" s="247"/>
      <c r="T1766" s="247"/>
      <c r="U1766" s="247"/>
      <c r="V1766" s="290"/>
      <c r="W1766" s="247"/>
      <c r="X1766" s="247"/>
      <c r="Y1766" s="247"/>
      <c r="Z1766" s="247"/>
      <c r="AA1766" s="247"/>
      <c r="AB1766" s="247"/>
      <c r="AC1766" s="247"/>
      <c r="AD1766" s="247"/>
      <c r="AE1766" s="247"/>
      <c r="AF1766" s="247"/>
      <c r="AG1766" s="247"/>
      <c r="AH1766" s="247"/>
      <c r="AI1766" s="247"/>
      <c r="AJ1766" s="247"/>
      <c r="AK1766" s="247"/>
      <c r="AL1766" s="247"/>
      <c r="AM1766" s="247"/>
      <c r="AN1766" s="247"/>
      <c r="AO1766" s="247"/>
      <c r="AP1766" s="247"/>
      <c r="AQ1766" s="247"/>
      <c r="AR1766" s="247"/>
      <c r="AS1766" s="247"/>
      <c r="AT1766" s="247"/>
      <c r="AU1766" s="247"/>
      <c r="AV1766" s="247"/>
      <c r="AW1766" s="247"/>
      <c r="AX1766" s="247"/>
      <c r="AY1766" s="247"/>
      <c r="AZ1766" s="247"/>
      <c r="BA1766" s="247"/>
      <c r="BB1766" s="247"/>
      <c r="BC1766" s="247"/>
      <c r="BD1766" s="247"/>
      <c r="BE1766" s="247"/>
      <c r="BF1766" s="247"/>
      <c r="BG1766" s="247"/>
      <c r="BH1766" s="247"/>
      <c r="BI1766" s="247"/>
      <c r="BJ1766" s="247"/>
      <c r="BK1766" s="247"/>
      <c r="BL1766" s="247"/>
      <c r="BM1766" s="247"/>
      <c r="BN1766" s="247"/>
      <c r="BO1766" s="247"/>
      <c r="BP1766" s="247"/>
      <c r="BQ1766" s="247"/>
      <c r="BR1766" s="247"/>
      <c r="BS1766" s="247"/>
      <c r="BT1766" s="247"/>
      <c r="BU1766" s="247"/>
      <c r="BV1766" s="247"/>
      <c r="BW1766" s="247"/>
      <c r="BX1766" s="247"/>
      <c r="BY1766" s="247"/>
      <c r="BZ1766" s="247"/>
      <c r="CA1766" s="247"/>
      <c r="CB1766" s="247"/>
      <c r="CC1766" s="247"/>
      <c r="CD1766" s="247"/>
      <c r="CE1766" s="247"/>
      <c r="CF1766" s="247"/>
      <c r="CG1766" s="247"/>
      <c r="CH1766" s="247"/>
      <c r="CI1766" s="247"/>
      <c r="CJ1766" s="247"/>
      <c r="CK1766" s="247"/>
      <c r="CL1766" s="247"/>
      <c r="CM1766" s="247"/>
      <c r="CN1766" s="247"/>
      <c r="CO1766" s="247"/>
      <c r="CP1766" s="247"/>
      <c r="CQ1766" s="247"/>
      <c r="CR1766" s="247"/>
      <c r="CS1766" s="247"/>
      <c r="CT1766" s="247"/>
      <c r="CU1766" s="247"/>
      <c r="CV1766" s="247"/>
      <c r="CW1766" s="247"/>
      <c r="CX1766" s="247"/>
      <c r="CY1766" s="247"/>
      <c r="CZ1766" s="247"/>
      <c r="DA1766" s="247"/>
      <c r="DB1766" s="247"/>
      <c r="DC1766" s="247"/>
      <c r="DD1766" s="247"/>
      <c r="DE1766" s="247"/>
    </row>
    <row r="1767" spans="5:109" x14ac:dyDescent="0.2">
      <c r="E1767" s="247"/>
      <c r="F1767" s="247"/>
      <c r="G1767" s="247"/>
      <c r="H1767" s="247"/>
      <c r="I1767" s="247"/>
      <c r="J1767" s="247"/>
      <c r="K1767" s="247"/>
      <c r="L1767" s="247"/>
      <c r="M1767" s="290"/>
      <c r="N1767" s="247"/>
      <c r="O1767" s="247"/>
      <c r="P1767" s="247"/>
      <c r="Q1767" s="247"/>
      <c r="R1767" s="247"/>
      <c r="S1767" s="247"/>
      <c r="T1767" s="247"/>
      <c r="U1767" s="247"/>
      <c r="V1767" s="290"/>
      <c r="W1767" s="247"/>
      <c r="X1767" s="247"/>
      <c r="Y1767" s="247"/>
      <c r="Z1767" s="247"/>
      <c r="AA1767" s="247"/>
      <c r="AB1767" s="247"/>
      <c r="AC1767" s="247"/>
      <c r="AD1767" s="247"/>
      <c r="AE1767" s="247"/>
      <c r="AF1767" s="247"/>
      <c r="AG1767" s="247"/>
      <c r="AH1767" s="247"/>
      <c r="AI1767" s="247"/>
      <c r="AJ1767" s="247"/>
      <c r="AK1767" s="247"/>
      <c r="AL1767" s="247"/>
      <c r="AM1767" s="247"/>
      <c r="AN1767" s="247"/>
      <c r="AO1767" s="247"/>
      <c r="AP1767" s="247"/>
      <c r="AQ1767" s="247"/>
      <c r="AR1767" s="247"/>
      <c r="AS1767" s="247"/>
      <c r="AT1767" s="247"/>
      <c r="AU1767" s="247"/>
      <c r="AV1767" s="247"/>
      <c r="AW1767" s="247"/>
      <c r="AX1767" s="247"/>
      <c r="AY1767" s="247"/>
      <c r="AZ1767" s="247"/>
      <c r="BA1767" s="247"/>
      <c r="BB1767" s="247"/>
      <c r="BC1767" s="247"/>
      <c r="BD1767" s="247"/>
      <c r="BE1767" s="247"/>
      <c r="BF1767" s="247"/>
      <c r="BG1767" s="247"/>
      <c r="BH1767" s="247"/>
      <c r="BI1767" s="247"/>
      <c r="BJ1767" s="247"/>
      <c r="BK1767" s="247"/>
      <c r="BL1767" s="247"/>
      <c r="BM1767" s="247"/>
      <c r="BN1767" s="247"/>
      <c r="BO1767" s="247"/>
      <c r="BP1767" s="247"/>
      <c r="BQ1767" s="247"/>
      <c r="BR1767" s="247"/>
      <c r="BS1767" s="247"/>
      <c r="BT1767" s="247"/>
      <c r="BU1767" s="247"/>
      <c r="BV1767" s="247"/>
      <c r="BW1767" s="247"/>
      <c r="BX1767" s="247"/>
      <c r="BY1767" s="247"/>
      <c r="BZ1767" s="247"/>
      <c r="CA1767" s="247"/>
      <c r="CB1767" s="247"/>
      <c r="CC1767" s="247"/>
      <c r="CD1767" s="247"/>
      <c r="CE1767" s="247"/>
      <c r="CF1767" s="247"/>
      <c r="CG1767" s="247"/>
      <c r="CH1767" s="247"/>
      <c r="CI1767" s="247"/>
      <c r="CJ1767" s="247"/>
      <c r="CK1767" s="247"/>
      <c r="CL1767" s="247"/>
      <c r="CM1767" s="247"/>
      <c r="CN1767" s="247"/>
      <c r="CO1767" s="247"/>
      <c r="CP1767" s="247"/>
      <c r="CQ1767" s="247"/>
      <c r="CR1767" s="247"/>
      <c r="CS1767" s="247"/>
      <c r="CT1767" s="247"/>
      <c r="CU1767" s="247"/>
      <c r="CV1767" s="247"/>
      <c r="CW1767" s="247"/>
      <c r="CX1767" s="247"/>
      <c r="CY1767" s="247"/>
      <c r="CZ1767" s="247"/>
      <c r="DA1767" s="247"/>
      <c r="DB1767" s="247"/>
      <c r="DC1767" s="247"/>
      <c r="DD1767" s="247"/>
      <c r="DE1767" s="247"/>
    </row>
    <row r="1768" spans="5:109" x14ac:dyDescent="0.2">
      <c r="E1768" s="247"/>
      <c r="F1768" s="247"/>
      <c r="G1768" s="247"/>
      <c r="H1768" s="247"/>
      <c r="I1768" s="247"/>
      <c r="J1768" s="247"/>
      <c r="K1768" s="247"/>
      <c r="L1768" s="247"/>
      <c r="M1768" s="290"/>
      <c r="N1768" s="247"/>
      <c r="O1768" s="247"/>
      <c r="P1768" s="247"/>
      <c r="Q1768" s="247"/>
      <c r="R1768" s="247"/>
      <c r="S1768" s="247"/>
      <c r="T1768" s="247"/>
      <c r="U1768" s="247"/>
      <c r="V1768" s="290"/>
      <c r="W1768" s="247"/>
      <c r="X1768" s="247"/>
      <c r="Y1768" s="247"/>
      <c r="Z1768" s="247"/>
      <c r="AA1768" s="247"/>
      <c r="AB1768" s="247"/>
      <c r="AC1768" s="247"/>
      <c r="AD1768" s="247"/>
      <c r="AE1768" s="247"/>
      <c r="AF1768" s="247"/>
      <c r="AG1768" s="247"/>
      <c r="AH1768" s="247"/>
      <c r="AI1768" s="247"/>
      <c r="AJ1768" s="247"/>
      <c r="AK1768" s="247"/>
      <c r="AL1768" s="247"/>
      <c r="AM1768" s="247"/>
      <c r="AN1768" s="247"/>
      <c r="AO1768" s="247"/>
      <c r="AP1768" s="247"/>
      <c r="AQ1768" s="247"/>
      <c r="AR1768" s="247"/>
      <c r="AS1768" s="247"/>
      <c r="AT1768" s="247"/>
      <c r="AU1768" s="247"/>
      <c r="AV1768" s="247"/>
      <c r="AW1768" s="247"/>
      <c r="AX1768" s="247"/>
      <c r="AY1768" s="247"/>
      <c r="AZ1768" s="247"/>
      <c r="BA1768" s="247"/>
      <c r="BB1768" s="247"/>
      <c r="BC1768" s="247"/>
      <c r="BD1768" s="247"/>
      <c r="BE1768" s="247"/>
      <c r="BF1768" s="247"/>
      <c r="BG1768" s="247"/>
      <c r="BH1768" s="247"/>
      <c r="BI1768" s="247"/>
      <c r="BJ1768" s="247"/>
      <c r="BK1768" s="247"/>
      <c r="BL1768" s="247"/>
      <c r="BM1768" s="247"/>
      <c r="BN1768" s="247"/>
      <c r="BO1768" s="247"/>
      <c r="BP1768" s="247"/>
      <c r="BQ1768" s="247"/>
      <c r="BR1768" s="247"/>
      <c r="BS1768" s="247"/>
      <c r="BT1768" s="247"/>
      <c r="BU1768" s="247"/>
      <c r="BV1768" s="247"/>
      <c r="BW1768" s="247"/>
      <c r="BX1768" s="247"/>
      <c r="BY1768" s="247"/>
      <c r="BZ1768" s="247"/>
      <c r="CA1768" s="247"/>
      <c r="CB1768" s="247"/>
      <c r="CC1768" s="247"/>
      <c r="CD1768" s="247"/>
      <c r="CE1768" s="247"/>
      <c r="CF1768" s="247"/>
      <c r="CG1768" s="247"/>
      <c r="CH1768" s="247"/>
      <c r="CI1768" s="247"/>
      <c r="CJ1768" s="247"/>
      <c r="CK1768" s="247"/>
      <c r="CL1768" s="247"/>
      <c r="CM1768" s="247"/>
      <c r="CN1768" s="247"/>
      <c r="CO1768" s="247"/>
      <c r="CP1768" s="247"/>
      <c r="CQ1768" s="247"/>
      <c r="CR1768" s="247"/>
      <c r="CS1768" s="247"/>
      <c r="CT1768" s="247"/>
      <c r="CU1768" s="247"/>
      <c r="CV1768" s="247"/>
      <c r="CW1768" s="247"/>
      <c r="CX1768" s="247"/>
      <c r="CY1768" s="247"/>
      <c r="CZ1768" s="247"/>
      <c r="DA1768" s="247"/>
      <c r="DB1768" s="247"/>
      <c r="DC1768" s="247"/>
      <c r="DD1768" s="247"/>
      <c r="DE1768" s="247"/>
    </row>
    <row r="1769" spans="5:109" x14ac:dyDescent="0.2">
      <c r="E1769" s="247"/>
      <c r="F1769" s="247"/>
      <c r="G1769" s="247"/>
      <c r="H1769" s="247"/>
      <c r="I1769" s="247"/>
      <c r="J1769" s="247"/>
      <c r="K1769" s="247"/>
      <c r="L1769" s="247"/>
      <c r="M1769" s="290"/>
      <c r="N1769" s="247"/>
      <c r="O1769" s="247"/>
      <c r="P1769" s="247"/>
      <c r="Q1769" s="247"/>
      <c r="R1769" s="247"/>
      <c r="S1769" s="247"/>
      <c r="T1769" s="247"/>
      <c r="U1769" s="247"/>
      <c r="V1769" s="290"/>
      <c r="W1769" s="247"/>
      <c r="X1769" s="247"/>
      <c r="Y1769" s="247"/>
      <c r="Z1769" s="247"/>
      <c r="AA1769" s="247"/>
      <c r="AB1769" s="247"/>
      <c r="AC1769" s="247"/>
      <c r="AD1769" s="247"/>
      <c r="AE1769" s="247"/>
      <c r="AF1769" s="247"/>
      <c r="AG1769" s="247"/>
      <c r="AH1769" s="247"/>
      <c r="AI1769" s="247"/>
      <c r="AJ1769" s="247"/>
      <c r="AK1769" s="247"/>
      <c r="AL1769" s="247"/>
      <c r="AM1769" s="247"/>
      <c r="AN1769" s="247"/>
      <c r="AO1769" s="247"/>
      <c r="AP1769" s="247"/>
      <c r="AQ1769" s="247"/>
      <c r="AR1769" s="247"/>
      <c r="AS1769" s="247"/>
      <c r="AT1769" s="247"/>
      <c r="AU1769" s="247"/>
      <c r="AV1769" s="247"/>
      <c r="AW1769" s="247"/>
      <c r="AX1769" s="247"/>
      <c r="AY1769" s="247"/>
      <c r="AZ1769" s="247"/>
      <c r="BA1769" s="247"/>
      <c r="BB1769" s="247"/>
      <c r="BC1769" s="247"/>
      <c r="BD1769" s="247"/>
      <c r="BE1769" s="247"/>
      <c r="BF1769" s="247"/>
      <c r="BG1769" s="247"/>
      <c r="BH1769" s="247"/>
      <c r="BI1769" s="247"/>
      <c r="BJ1769" s="247"/>
      <c r="BK1769" s="247"/>
      <c r="BL1769" s="247"/>
      <c r="BM1769" s="247"/>
      <c r="BN1769" s="247"/>
      <c r="BO1769" s="247"/>
      <c r="BP1769" s="247"/>
      <c r="BQ1769" s="247"/>
      <c r="BR1769" s="247"/>
      <c r="BS1769" s="247"/>
      <c r="BT1769" s="247"/>
      <c r="BU1769" s="247"/>
      <c r="BV1769" s="247"/>
      <c r="BW1769" s="247"/>
      <c r="BX1769" s="247"/>
      <c r="BY1769" s="247"/>
      <c r="BZ1769" s="247"/>
      <c r="CA1769" s="247"/>
      <c r="CB1769" s="247"/>
      <c r="CC1769" s="247"/>
      <c r="CD1769" s="247"/>
      <c r="CE1769" s="247"/>
      <c r="CF1769" s="247"/>
      <c r="CG1769" s="247"/>
      <c r="CH1769" s="247"/>
      <c r="CI1769" s="247"/>
      <c r="CJ1769" s="247"/>
      <c r="CK1769" s="247"/>
      <c r="CL1769" s="247"/>
      <c r="CM1769" s="247"/>
      <c r="CN1769" s="247"/>
      <c r="CO1769" s="247"/>
      <c r="CP1769" s="247"/>
      <c r="CQ1769" s="247"/>
      <c r="CR1769" s="247"/>
      <c r="CS1769" s="247"/>
      <c r="CT1769" s="247"/>
      <c r="CU1769" s="247"/>
      <c r="CV1769" s="247"/>
      <c r="CW1769" s="247"/>
      <c r="CX1769" s="247"/>
      <c r="CY1769" s="247"/>
      <c r="CZ1769" s="247"/>
      <c r="DA1769" s="247"/>
      <c r="DB1769" s="247"/>
      <c r="DC1769" s="247"/>
      <c r="DD1769" s="247"/>
      <c r="DE1769" s="247"/>
    </row>
    <row r="1770" spans="5:109" x14ac:dyDescent="0.2">
      <c r="E1770" s="247"/>
      <c r="F1770" s="247"/>
      <c r="G1770" s="247"/>
      <c r="H1770" s="247"/>
      <c r="I1770" s="247"/>
      <c r="J1770" s="247"/>
      <c r="K1770" s="247"/>
      <c r="L1770" s="247"/>
      <c r="M1770" s="290"/>
      <c r="N1770" s="247"/>
      <c r="O1770" s="247"/>
      <c r="P1770" s="247"/>
      <c r="Q1770" s="247"/>
      <c r="R1770" s="247"/>
      <c r="S1770" s="247"/>
      <c r="T1770" s="247"/>
      <c r="U1770" s="247"/>
      <c r="V1770" s="290"/>
      <c r="W1770" s="247"/>
      <c r="X1770" s="247"/>
      <c r="Y1770" s="247"/>
      <c r="Z1770" s="247"/>
      <c r="AA1770" s="247"/>
      <c r="AB1770" s="247"/>
      <c r="AC1770" s="247"/>
      <c r="AD1770" s="247"/>
      <c r="AE1770" s="247"/>
      <c r="AF1770" s="247"/>
      <c r="AG1770" s="247"/>
      <c r="AH1770" s="247"/>
      <c r="AI1770" s="247"/>
      <c r="AJ1770" s="247"/>
      <c r="AK1770" s="247"/>
      <c r="AL1770" s="247"/>
      <c r="AM1770" s="247"/>
      <c r="AN1770" s="247"/>
      <c r="AO1770" s="247"/>
      <c r="AP1770" s="247"/>
      <c r="AQ1770" s="247"/>
      <c r="AR1770" s="247"/>
      <c r="AS1770" s="247"/>
      <c r="AT1770" s="247"/>
      <c r="AU1770" s="247"/>
      <c r="AV1770" s="247"/>
      <c r="AW1770" s="247"/>
      <c r="AX1770" s="247"/>
      <c r="AY1770" s="247"/>
      <c r="AZ1770" s="247"/>
      <c r="BA1770" s="247"/>
      <c r="BB1770" s="247"/>
      <c r="BC1770" s="247"/>
      <c r="BD1770" s="247"/>
      <c r="BE1770" s="247"/>
      <c r="BF1770" s="247"/>
      <c r="BG1770" s="247"/>
      <c r="BH1770" s="247"/>
      <c r="BI1770" s="247"/>
      <c r="BJ1770" s="247"/>
      <c r="BK1770" s="247"/>
      <c r="BL1770" s="247"/>
      <c r="BM1770" s="247"/>
      <c r="BN1770" s="247"/>
      <c r="BO1770" s="247"/>
      <c r="BP1770" s="247"/>
      <c r="BQ1770" s="247"/>
      <c r="BR1770" s="247"/>
      <c r="BS1770" s="247"/>
      <c r="BT1770" s="247"/>
      <c r="BU1770" s="247"/>
      <c r="BV1770" s="247"/>
      <c r="BW1770" s="247"/>
      <c r="BX1770" s="247"/>
      <c r="BY1770" s="247"/>
      <c r="BZ1770" s="247"/>
      <c r="CA1770" s="247"/>
      <c r="CB1770" s="247"/>
      <c r="CC1770" s="247"/>
      <c r="CD1770" s="247"/>
      <c r="CE1770" s="247"/>
      <c r="CF1770" s="247"/>
      <c r="CG1770" s="247"/>
      <c r="CH1770" s="247"/>
      <c r="CI1770" s="247"/>
      <c r="CJ1770" s="247"/>
      <c r="CK1770" s="247"/>
      <c r="CL1770" s="247"/>
      <c r="CM1770" s="247"/>
      <c r="CN1770" s="247"/>
      <c r="CO1770" s="247"/>
      <c r="CP1770" s="247"/>
      <c r="CQ1770" s="247"/>
      <c r="CR1770" s="247"/>
      <c r="CS1770" s="247"/>
      <c r="CT1770" s="247"/>
      <c r="CU1770" s="247"/>
      <c r="CV1770" s="247"/>
      <c r="CW1770" s="247"/>
      <c r="CX1770" s="247"/>
      <c r="CY1770" s="247"/>
      <c r="CZ1770" s="247"/>
      <c r="DA1770" s="247"/>
      <c r="DB1770" s="247"/>
      <c r="DC1770" s="247"/>
      <c r="DD1770" s="247"/>
      <c r="DE1770" s="247"/>
    </row>
    <row r="1771" spans="5:109" x14ac:dyDescent="0.2">
      <c r="E1771" s="247"/>
      <c r="F1771" s="247"/>
      <c r="G1771" s="247"/>
      <c r="H1771" s="247"/>
      <c r="I1771" s="247"/>
      <c r="J1771" s="247"/>
      <c r="K1771" s="247"/>
      <c r="L1771" s="247"/>
      <c r="M1771" s="290"/>
      <c r="N1771" s="247"/>
      <c r="O1771" s="247"/>
      <c r="P1771" s="247"/>
      <c r="Q1771" s="247"/>
      <c r="R1771" s="247"/>
      <c r="S1771" s="247"/>
      <c r="T1771" s="247"/>
      <c r="U1771" s="247"/>
      <c r="V1771" s="290"/>
      <c r="W1771" s="247"/>
      <c r="X1771" s="247"/>
      <c r="Y1771" s="247"/>
      <c r="Z1771" s="247"/>
      <c r="AA1771" s="247"/>
      <c r="AB1771" s="247"/>
      <c r="AC1771" s="247"/>
      <c r="AD1771" s="247"/>
      <c r="AE1771" s="247"/>
      <c r="AF1771" s="247"/>
      <c r="AG1771" s="247"/>
      <c r="AH1771" s="247"/>
      <c r="AI1771" s="247"/>
      <c r="AJ1771" s="247"/>
      <c r="AK1771" s="247"/>
      <c r="AL1771" s="247"/>
      <c r="AM1771" s="247"/>
      <c r="AN1771" s="247"/>
      <c r="AO1771" s="247"/>
      <c r="AP1771" s="247"/>
      <c r="AQ1771" s="247"/>
      <c r="AR1771" s="247"/>
      <c r="AS1771" s="247"/>
      <c r="AT1771" s="247"/>
      <c r="AU1771" s="247"/>
      <c r="AV1771" s="247"/>
      <c r="AW1771" s="247"/>
      <c r="AX1771" s="247"/>
      <c r="AY1771" s="247"/>
      <c r="AZ1771" s="247"/>
      <c r="BA1771" s="247"/>
      <c r="BB1771" s="247"/>
      <c r="BC1771" s="247"/>
      <c r="BD1771" s="247"/>
      <c r="BE1771" s="247"/>
      <c r="BF1771" s="247"/>
      <c r="BG1771" s="247"/>
      <c r="BH1771" s="247"/>
      <c r="BI1771" s="247"/>
      <c r="BJ1771" s="247"/>
      <c r="BK1771" s="247"/>
      <c r="BL1771" s="247"/>
      <c r="BM1771" s="247"/>
      <c r="BN1771" s="247"/>
      <c r="BO1771" s="247"/>
      <c r="BP1771" s="247"/>
      <c r="BQ1771" s="247"/>
      <c r="BR1771" s="247"/>
      <c r="BS1771" s="247"/>
      <c r="BT1771" s="247"/>
      <c r="BU1771" s="247"/>
      <c r="BV1771" s="247"/>
      <c r="BW1771" s="247"/>
      <c r="BX1771" s="247"/>
      <c r="BY1771" s="247"/>
      <c r="BZ1771" s="247"/>
      <c r="CA1771" s="247"/>
      <c r="CB1771" s="247"/>
      <c r="CC1771" s="247"/>
      <c r="CD1771" s="247"/>
      <c r="CE1771" s="247"/>
      <c r="CF1771" s="247"/>
      <c r="CG1771" s="247"/>
      <c r="CH1771" s="247"/>
      <c r="CI1771" s="247"/>
      <c r="CJ1771" s="247"/>
      <c r="CK1771" s="247"/>
      <c r="CL1771" s="247"/>
      <c r="CM1771" s="247"/>
      <c r="CN1771" s="247"/>
      <c r="CO1771" s="247"/>
      <c r="CP1771" s="247"/>
      <c r="CQ1771" s="247"/>
      <c r="CR1771" s="247"/>
      <c r="CS1771" s="247"/>
      <c r="CT1771" s="247"/>
      <c r="CU1771" s="247"/>
      <c r="CV1771" s="247"/>
      <c r="CW1771" s="247"/>
      <c r="CX1771" s="247"/>
      <c r="CY1771" s="247"/>
      <c r="CZ1771" s="247"/>
      <c r="DA1771" s="247"/>
      <c r="DB1771" s="247"/>
      <c r="DC1771" s="247"/>
      <c r="DD1771" s="247"/>
      <c r="DE1771" s="247"/>
    </row>
    <row r="1772" spans="5:109" x14ac:dyDescent="0.2">
      <c r="E1772" s="247"/>
      <c r="F1772" s="247"/>
      <c r="G1772" s="247"/>
      <c r="H1772" s="247"/>
      <c r="I1772" s="247"/>
      <c r="J1772" s="247"/>
      <c r="K1772" s="247"/>
      <c r="L1772" s="247"/>
      <c r="M1772" s="290"/>
      <c r="N1772" s="247"/>
      <c r="O1772" s="247"/>
      <c r="P1772" s="247"/>
      <c r="Q1772" s="247"/>
      <c r="R1772" s="247"/>
      <c r="S1772" s="247"/>
      <c r="T1772" s="247"/>
      <c r="U1772" s="247"/>
      <c r="V1772" s="290"/>
      <c r="W1772" s="247"/>
      <c r="X1772" s="247"/>
      <c r="Y1772" s="247"/>
      <c r="Z1772" s="247"/>
      <c r="AA1772" s="247"/>
      <c r="AB1772" s="247"/>
      <c r="AC1772" s="247"/>
      <c r="AD1772" s="247"/>
      <c r="AE1772" s="247"/>
      <c r="AF1772" s="247"/>
      <c r="AG1772" s="247"/>
      <c r="AH1772" s="247"/>
      <c r="AI1772" s="247"/>
      <c r="AJ1772" s="247"/>
      <c r="AK1772" s="247"/>
      <c r="AL1772" s="247"/>
      <c r="AM1772" s="247"/>
      <c r="AN1772" s="247"/>
      <c r="AO1772" s="247"/>
      <c r="AP1772" s="247"/>
      <c r="AQ1772" s="247"/>
      <c r="AR1772" s="247"/>
      <c r="AS1772" s="247"/>
      <c r="AT1772" s="247"/>
      <c r="AU1772" s="247"/>
      <c r="AV1772" s="247"/>
      <c r="AW1772" s="247"/>
      <c r="AX1772" s="247"/>
      <c r="AY1772" s="247"/>
      <c r="AZ1772" s="247"/>
      <c r="BA1772" s="247"/>
      <c r="BB1772" s="247"/>
      <c r="BC1772" s="247"/>
      <c r="BD1772" s="247"/>
      <c r="BE1772" s="247"/>
      <c r="BF1772" s="247"/>
      <c r="BG1772" s="247"/>
      <c r="BH1772" s="247"/>
      <c r="BI1772" s="247"/>
      <c r="BJ1772" s="247"/>
      <c r="BK1772" s="247"/>
      <c r="BL1772" s="247"/>
      <c r="BM1772" s="247"/>
      <c r="BN1772" s="247"/>
      <c r="BO1772" s="247"/>
      <c r="BP1772" s="247"/>
      <c r="BQ1772" s="247"/>
      <c r="BR1772" s="247"/>
      <c r="BS1772" s="247"/>
      <c r="BT1772" s="247"/>
      <c r="BU1772" s="247"/>
      <c r="BV1772" s="247"/>
      <c r="BW1772" s="247"/>
      <c r="BX1772" s="247"/>
      <c r="BY1772" s="247"/>
      <c r="BZ1772" s="247"/>
      <c r="CA1772" s="247"/>
      <c r="CB1772" s="247"/>
      <c r="CC1772" s="247"/>
      <c r="CD1772" s="247"/>
      <c r="CE1772" s="247"/>
      <c r="CF1772" s="247"/>
      <c r="CG1772" s="247"/>
      <c r="CH1772" s="247"/>
      <c r="CI1772" s="247"/>
      <c r="CJ1772" s="247"/>
      <c r="CK1772" s="247"/>
      <c r="CL1772" s="247"/>
      <c r="CM1772" s="247"/>
      <c r="CN1772" s="247"/>
      <c r="CO1772" s="247"/>
      <c r="CP1772" s="247"/>
      <c r="CQ1772" s="247"/>
      <c r="CR1772" s="247"/>
      <c r="CS1772" s="247"/>
      <c r="CT1772" s="247"/>
      <c r="CU1772" s="247"/>
      <c r="CV1772" s="247"/>
      <c r="CW1772" s="247"/>
      <c r="CX1772" s="247"/>
      <c r="CY1772" s="247"/>
      <c r="CZ1772" s="247"/>
      <c r="DA1772" s="247"/>
      <c r="DB1772" s="247"/>
      <c r="DC1772" s="247"/>
      <c r="DD1772" s="247"/>
      <c r="DE1772" s="247"/>
    </row>
    <row r="1773" spans="5:109" x14ac:dyDescent="0.2">
      <c r="E1773" s="247"/>
      <c r="F1773" s="247"/>
      <c r="G1773" s="247"/>
      <c r="H1773" s="247"/>
      <c r="I1773" s="247"/>
      <c r="J1773" s="247"/>
      <c r="K1773" s="247"/>
      <c r="L1773" s="247"/>
      <c r="M1773" s="290"/>
      <c r="N1773" s="247"/>
      <c r="O1773" s="247"/>
      <c r="P1773" s="247"/>
      <c r="Q1773" s="247"/>
      <c r="R1773" s="247"/>
      <c r="S1773" s="247"/>
      <c r="T1773" s="247"/>
      <c r="U1773" s="247"/>
      <c r="V1773" s="290"/>
      <c r="W1773" s="247"/>
      <c r="X1773" s="247"/>
      <c r="Y1773" s="247"/>
      <c r="Z1773" s="247"/>
      <c r="AA1773" s="247"/>
      <c r="AB1773" s="247"/>
      <c r="AC1773" s="247"/>
      <c r="AD1773" s="247"/>
      <c r="AE1773" s="247"/>
      <c r="AF1773" s="247"/>
      <c r="AG1773" s="247"/>
      <c r="AH1773" s="247"/>
      <c r="AI1773" s="247"/>
      <c r="AJ1773" s="247"/>
      <c r="AK1773" s="247"/>
      <c r="AL1773" s="247"/>
      <c r="AM1773" s="247"/>
      <c r="AN1773" s="247"/>
      <c r="AO1773" s="247"/>
      <c r="AP1773" s="247"/>
      <c r="AQ1773" s="247"/>
      <c r="AR1773" s="247"/>
      <c r="AS1773" s="247"/>
      <c r="AT1773" s="247"/>
      <c r="AU1773" s="247"/>
      <c r="AV1773" s="247"/>
      <c r="AW1773" s="247"/>
      <c r="AX1773" s="247"/>
      <c r="AY1773" s="247"/>
      <c r="AZ1773" s="247"/>
      <c r="BA1773" s="247"/>
      <c r="BB1773" s="247"/>
      <c r="BC1773" s="247"/>
      <c r="BD1773" s="247"/>
      <c r="BE1773" s="247"/>
      <c r="BF1773" s="247"/>
      <c r="BG1773" s="247"/>
      <c r="BH1773" s="247"/>
      <c r="BI1773" s="247"/>
      <c r="BJ1773" s="247"/>
      <c r="BK1773" s="247"/>
      <c r="BL1773" s="247"/>
      <c r="BM1773" s="247"/>
      <c r="BN1773" s="247"/>
      <c r="BO1773" s="247"/>
      <c r="BP1773" s="247"/>
      <c r="BQ1773" s="247"/>
      <c r="BR1773" s="247"/>
      <c r="BS1773" s="247"/>
      <c r="BT1773" s="247"/>
      <c r="BU1773" s="247"/>
      <c r="BV1773" s="247"/>
      <c r="BW1773" s="247"/>
      <c r="BX1773" s="247"/>
      <c r="BY1773" s="247"/>
      <c r="BZ1773" s="247"/>
      <c r="CA1773" s="247"/>
      <c r="CB1773" s="247"/>
      <c r="CC1773" s="247"/>
      <c r="CD1773" s="247"/>
      <c r="CE1773" s="247"/>
      <c r="CF1773" s="247"/>
      <c r="CG1773" s="247"/>
      <c r="CH1773" s="247"/>
      <c r="CI1773" s="247"/>
      <c r="CJ1773" s="247"/>
      <c r="CK1773" s="247"/>
      <c r="CL1773" s="247"/>
      <c r="CM1773" s="247"/>
      <c r="CN1773" s="247"/>
      <c r="CO1773" s="247"/>
      <c r="CP1773" s="247"/>
      <c r="CQ1773" s="247"/>
      <c r="CR1773" s="247"/>
      <c r="CS1773" s="247"/>
      <c r="CT1773" s="247"/>
      <c r="CU1773" s="247"/>
      <c r="CV1773" s="247"/>
      <c r="CW1773" s="247"/>
      <c r="CX1773" s="247"/>
      <c r="CY1773" s="247"/>
      <c r="CZ1773" s="247"/>
      <c r="DA1773" s="247"/>
      <c r="DB1773" s="247"/>
      <c r="DC1773" s="247"/>
      <c r="DD1773" s="247"/>
      <c r="DE1773" s="247"/>
    </row>
    <row r="1774" spans="5:109" x14ac:dyDescent="0.2">
      <c r="E1774" s="247"/>
      <c r="F1774" s="247"/>
      <c r="G1774" s="247"/>
      <c r="H1774" s="247"/>
      <c r="I1774" s="247"/>
      <c r="J1774" s="247"/>
      <c r="K1774" s="247"/>
      <c r="L1774" s="247"/>
      <c r="M1774" s="290"/>
      <c r="N1774" s="247"/>
      <c r="O1774" s="247"/>
      <c r="P1774" s="247"/>
      <c r="Q1774" s="247"/>
      <c r="R1774" s="247"/>
      <c r="S1774" s="247"/>
      <c r="T1774" s="247"/>
      <c r="U1774" s="247"/>
      <c r="V1774" s="290"/>
      <c r="W1774" s="247"/>
      <c r="X1774" s="247"/>
      <c r="Y1774" s="247"/>
      <c r="Z1774" s="247"/>
      <c r="AA1774" s="247"/>
      <c r="AB1774" s="247"/>
      <c r="AC1774" s="247"/>
      <c r="AD1774" s="247"/>
      <c r="AE1774" s="247"/>
      <c r="AF1774" s="247"/>
      <c r="AG1774" s="247"/>
      <c r="AH1774" s="247"/>
      <c r="AI1774" s="247"/>
      <c r="AJ1774" s="247"/>
      <c r="AK1774" s="247"/>
      <c r="AL1774" s="247"/>
      <c r="AM1774" s="247"/>
      <c r="AN1774" s="247"/>
      <c r="AO1774" s="247"/>
      <c r="AP1774" s="247"/>
      <c r="AQ1774" s="247"/>
      <c r="AR1774" s="247"/>
      <c r="AS1774" s="247"/>
      <c r="AT1774" s="247"/>
      <c r="AU1774" s="247"/>
      <c r="AV1774" s="247"/>
      <c r="AW1774" s="247"/>
      <c r="AX1774" s="247"/>
      <c r="AY1774" s="247"/>
      <c r="AZ1774" s="247"/>
      <c r="BA1774" s="247"/>
      <c r="BB1774" s="247"/>
      <c r="BC1774" s="247"/>
      <c r="BD1774" s="247"/>
      <c r="BE1774" s="247"/>
      <c r="BF1774" s="247"/>
      <c r="BG1774" s="247"/>
      <c r="BH1774" s="247"/>
      <c r="BI1774" s="247"/>
      <c r="BJ1774" s="247"/>
      <c r="BK1774" s="247"/>
      <c r="BL1774" s="247"/>
      <c r="BM1774" s="247"/>
      <c r="BN1774" s="247"/>
      <c r="BO1774" s="247"/>
      <c r="BP1774" s="247"/>
      <c r="BQ1774" s="247"/>
      <c r="BR1774" s="247"/>
      <c r="BS1774" s="247"/>
      <c r="BT1774" s="247"/>
      <c r="BU1774" s="247"/>
      <c r="BV1774" s="247"/>
      <c r="BW1774" s="247"/>
      <c r="BX1774" s="247"/>
      <c r="BY1774" s="247"/>
      <c r="BZ1774" s="247"/>
      <c r="CA1774" s="247"/>
      <c r="CB1774" s="247"/>
      <c r="CC1774" s="247"/>
      <c r="CD1774" s="247"/>
      <c r="CE1774" s="247"/>
      <c r="CF1774" s="247"/>
      <c r="CG1774" s="247"/>
      <c r="CH1774" s="247"/>
      <c r="CI1774" s="247"/>
      <c r="CJ1774" s="247"/>
      <c r="CK1774" s="247"/>
      <c r="CL1774" s="247"/>
      <c r="CM1774" s="247"/>
      <c r="CN1774" s="247"/>
      <c r="CO1774" s="247"/>
      <c r="CP1774" s="247"/>
      <c r="CQ1774" s="247"/>
      <c r="CR1774" s="247"/>
      <c r="CS1774" s="247"/>
      <c r="CT1774" s="247"/>
      <c r="CU1774" s="247"/>
      <c r="CV1774" s="247"/>
      <c r="CW1774" s="247"/>
      <c r="CX1774" s="247"/>
      <c r="CY1774" s="247"/>
      <c r="CZ1774" s="247"/>
      <c r="DA1774" s="247"/>
      <c r="DB1774" s="247"/>
      <c r="DC1774" s="247"/>
      <c r="DD1774" s="247"/>
      <c r="DE1774" s="247"/>
    </row>
    <row r="1775" spans="5:109" x14ac:dyDescent="0.2">
      <c r="E1775" s="247"/>
      <c r="F1775" s="247"/>
      <c r="G1775" s="247"/>
      <c r="H1775" s="247"/>
      <c r="I1775" s="247"/>
      <c r="J1775" s="247"/>
      <c r="K1775" s="247"/>
      <c r="L1775" s="247"/>
      <c r="M1775" s="290"/>
      <c r="N1775" s="247"/>
      <c r="O1775" s="247"/>
      <c r="P1775" s="247"/>
      <c r="Q1775" s="247"/>
      <c r="R1775" s="247"/>
      <c r="S1775" s="247"/>
      <c r="T1775" s="247"/>
      <c r="U1775" s="247"/>
      <c r="V1775" s="290"/>
      <c r="W1775" s="247"/>
      <c r="X1775" s="247"/>
      <c r="Y1775" s="247"/>
      <c r="Z1775" s="247"/>
      <c r="AA1775" s="247"/>
      <c r="AB1775" s="247"/>
      <c r="AC1775" s="247"/>
      <c r="AD1775" s="247"/>
      <c r="AE1775" s="247"/>
      <c r="AF1775" s="247"/>
      <c r="AG1775" s="247"/>
      <c r="AH1775" s="247"/>
      <c r="AI1775" s="247"/>
      <c r="AJ1775" s="247"/>
      <c r="AK1775" s="247"/>
      <c r="AL1775" s="247"/>
      <c r="AM1775" s="247"/>
      <c r="AN1775" s="247"/>
      <c r="AO1775" s="247"/>
      <c r="AP1775" s="247"/>
      <c r="AQ1775" s="247"/>
      <c r="AR1775" s="247"/>
      <c r="AS1775" s="247"/>
      <c r="AT1775" s="247"/>
      <c r="AU1775" s="247"/>
      <c r="AV1775" s="247"/>
      <c r="AW1775" s="247"/>
      <c r="AX1775" s="247"/>
      <c r="AY1775" s="247"/>
      <c r="AZ1775" s="247"/>
      <c r="BA1775" s="247"/>
      <c r="BB1775" s="247"/>
      <c r="BC1775" s="247"/>
      <c r="BD1775" s="247"/>
      <c r="BE1775" s="247"/>
      <c r="BF1775" s="247"/>
      <c r="BG1775" s="247"/>
      <c r="BH1775" s="247"/>
      <c r="BI1775" s="247"/>
      <c r="BJ1775" s="247"/>
      <c r="BK1775" s="247"/>
      <c r="BL1775" s="247"/>
      <c r="BM1775" s="247"/>
      <c r="BN1775" s="247"/>
      <c r="BO1775" s="247"/>
      <c r="BP1775" s="247"/>
      <c r="BQ1775" s="247"/>
      <c r="BR1775" s="247"/>
      <c r="BS1775" s="247"/>
      <c r="BT1775" s="247"/>
      <c r="BU1775" s="247"/>
      <c r="BV1775" s="247"/>
      <c r="BW1775" s="247"/>
      <c r="BX1775" s="247"/>
      <c r="BY1775" s="247"/>
      <c r="BZ1775" s="247"/>
      <c r="CA1775" s="247"/>
      <c r="CB1775" s="247"/>
      <c r="CC1775" s="247"/>
      <c r="CD1775" s="247"/>
      <c r="CE1775" s="247"/>
      <c r="CF1775" s="247"/>
      <c r="CG1775" s="247"/>
      <c r="CH1775" s="247"/>
      <c r="CI1775" s="247"/>
      <c r="CJ1775" s="247"/>
      <c r="CK1775" s="247"/>
      <c r="CL1775" s="247"/>
      <c r="CM1775" s="247"/>
      <c r="CN1775" s="247"/>
      <c r="CO1775" s="247"/>
      <c r="CP1775" s="247"/>
      <c r="CQ1775" s="247"/>
      <c r="CR1775" s="247"/>
      <c r="CS1775" s="247"/>
      <c r="CT1775" s="247"/>
      <c r="CU1775" s="247"/>
      <c r="CV1775" s="247"/>
      <c r="CW1775" s="247"/>
      <c r="CX1775" s="247"/>
      <c r="CY1775" s="247"/>
      <c r="CZ1775" s="247"/>
      <c r="DA1775" s="247"/>
      <c r="DB1775" s="247"/>
      <c r="DC1775" s="247"/>
      <c r="DD1775" s="247"/>
      <c r="DE1775" s="247"/>
    </row>
    <row r="1776" spans="5:109" x14ac:dyDescent="0.2">
      <c r="E1776" s="247"/>
      <c r="F1776" s="247"/>
      <c r="G1776" s="247"/>
      <c r="H1776" s="247"/>
      <c r="I1776" s="247"/>
      <c r="J1776" s="247"/>
      <c r="K1776" s="247"/>
      <c r="L1776" s="247"/>
      <c r="M1776" s="290"/>
      <c r="N1776" s="247"/>
      <c r="O1776" s="247"/>
      <c r="P1776" s="247"/>
      <c r="Q1776" s="247"/>
      <c r="R1776" s="247"/>
      <c r="S1776" s="247"/>
      <c r="T1776" s="247"/>
      <c r="U1776" s="247"/>
      <c r="V1776" s="290"/>
      <c r="W1776" s="247"/>
      <c r="X1776" s="247"/>
      <c r="Y1776" s="247"/>
      <c r="Z1776" s="247"/>
      <c r="AA1776" s="247"/>
      <c r="AB1776" s="247"/>
      <c r="AC1776" s="247"/>
      <c r="AD1776" s="247"/>
      <c r="AE1776" s="247"/>
      <c r="AF1776" s="247"/>
      <c r="AG1776" s="247"/>
      <c r="AH1776" s="247"/>
      <c r="AI1776" s="247"/>
      <c r="AJ1776" s="247"/>
      <c r="AK1776" s="247"/>
      <c r="AL1776" s="247"/>
      <c r="AM1776" s="247"/>
      <c r="AN1776" s="247"/>
      <c r="AO1776" s="247"/>
      <c r="AP1776" s="247"/>
      <c r="AQ1776" s="247"/>
      <c r="AR1776" s="247"/>
      <c r="AS1776" s="247"/>
      <c r="AT1776" s="247"/>
      <c r="AU1776" s="247"/>
      <c r="AV1776" s="247"/>
      <c r="AW1776" s="247"/>
      <c r="AX1776" s="247"/>
      <c r="AY1776" s="247"/>
      <c r="AZ1776" s="247"/>
      <c r="BA1776" s="247"/>
      <c r="BB1776" s="247"/>
      <c r="BC1776" s="247"/>
      <c r="BD1776" s="247"/>
      <c r="BE1776" s="247"/>
      <c r="BF1776" s="247"/>
      <c r="BG1776" s="247"/>
      <c r="BH1776" s="247"/>
      <c r="BI1776" s="247"/>
      <c r="BJ1776" s="247"/>
      <c r="BK1776" s="247"/>
      <c r="BL1776" s="247"/>
      <c r="BM1776" s="247"/>
      <c r="BN1776" s="247"/>
      <c r="BO1776" s="247"/>
      <c r="BP1776" s="247"/>
      <c r="BQ1776" s="247"/>
      <c r="BR1776" s="247"/>
      <c r="BS1776" s="247"/>
      <c r="BT1776" s="247"/>
      <c r="BU1776" s="247"/>
      <c r="BV1776" s="247"/>
      <c r="BW1776" s="247"/>
      <c r="BX1776" s="247"/>
      <c r="BY1776" s="247"/>
      <c r="BZ1776" s="247"/>
      <c r="CA1776" s="247"/>
      <c r="CB1776" s="247"/>
      <c r="CC1776" s="247"/>
      <c r="CD1776" s="247"/>
      <c r="CE1776" s="247"/>
      <c r="CF1776" s="247"/>
      <c r="CG1776" s="247"/>
      <c r="CH1776" s="247"/>
      <c r="CI1776" s="247"/>
      <c r="CJ1776" s="247"/>
      <c r="CK1776" s="247"/>
      <c r="CL1776" s="247"/>
      <c r="CM1776" s="247"/>
      <c r="CN1776" s="247"/>
      <c r="CO1776" s="247"/>
      <c r="CP1776" s="247"/>
      <c r="CQ1776" s="247"/>
      <c r="CR1776" s="247"/>
      <c r="CS1776" s="247"/>
      <c r="CT1776" s="247"/>
      <c r="CU1776" s="247"/>
      <c r="CV1776" s="247"/>
      <c r="CW1776" s="247"/>
      <c r="CX1776" s="247"/>
      <c r="CY1776" s="247"/>
      <c r="CZ1776" s="247"/>
      <c r="DA1776" s="247"/>
      <c r="DB1776" s="247"/>
      <c r="DC1776" s="247"/>
      <c r="DD1776" s="247"/>
      <c r="DE1776" s="247"/>
    </row>
    <row r="1777" spans="5:109" x14ac:dyDescent="0.2">
      <c r="E1777" s="247"/>
      <c r="F1777" s="247"/>
      <c r="G1777" s="247"/>
      <c r="H1777" s="247"/>
      <c r="I1777" s="247"/>
      <c r="J1777" s="247"/>
      <c r="K1777" s="247"/>
      <c r="L1777" s="247"/>
      <c r="M1777" s="290"/>
      <c r="N1777" s="247"/>
      <c r="O1777" s="247"/>
      <c r="P1777" s="247"/>
      <c r="Q1777" s="247"/>
      <c r="R1777" s="247"/>
      <c r="S1777" s="247"/>
      <c r="T1777" s="247"/>
      <c r="U1777" s="247"/>
      <c r="V1777" s="290"/>
      <c r="W1777" s="247"/>
      <c r="X1777" s="247"/>
      <c r="Y1777" s="247"/>
      <c r="Z1777" s="247"/>
      <c r="AA1777" s="247"/>
      <c r="AB1777" s="247"/>
      <c r="AC1777" s="247"/>
      <c r="AD1777" s="247"/>
      <c r="AE1777" s="247"/>
      <c r="AF1777" s="247"/>
      <c r="AG1777" s="247"/>
      <c r="AH1777" s="247"/>
      <c r="AI1777" s="247"/>
      <c r="AJ1777" s="247"/>
      <c r="AK1777" s="247"/>
      <c r="AL1777" s="247"/>
      <c r="AM1777" s="247"/>
      <c r="AN1777" s="247"/>
      <c r="AO1777" s="247"/>
      <c r="AP1777" s="247"/>
      <c r="AQ1777" s="247"/>
      <c r="AR1777" s="247"/>
      <c r="AS1777" s="247"/>
      <c r="AT1777" s="247"/>
      <c r="AU1777" s="247"/>
      <c r="AV1777" s="247"/>
      <c r="AW1777" s="247"/>
      <c r="AX1777" s="247"/>
      <c r="AY1777" s="247"/>
      <c r="AZ1777" s="247"/>
      <c r="BA1777" s="247"/>
      <c r="BB1777" s="247"/>
      <c r="BC1777" s="247"/>
      <c r="BD1777" s="247"/>
      <c r="BE1777" s="247"/>
      <c r="BF1777" s="247"/>
      <c r="BG1777" s="247"/>
      <c r="BH1777" s="247"/>
      <c r="BI1777" s="247"/>
      <c r="BJ1777" s="247"/>
      <c r="BK1777" s="247"/>
      <c r="BL1777" s="247"/>
      <c r="BM1777" s="247"/>
      <c r="BN1777" s="247"/>
      <c r="BO1777" s="247"/>
      <c r="BP1777" s="247"/>
      <c r="BQ1777" s="247"/>
      <c r="BR1777" s="247"/>
      <c r="BS1777" s="247"/>
      <c r="BT1777" s="247"/>
      <c r="BU1777" s="247"/>
      <c r="BV1777" s="247"/>
      <c r="BW1777" s="247"/>
      <c r="BX1777" s="247"/>
      <c r="BY1777" s="247"/>
      <c r="BZ1777" s="247"/>
      <c r="CA1777" s="247"/>
      <c r="CB1777" s="247"/>
      <c r="CC1777" s="247"/>
      <c r="CD1777" s="247"/>
      <c r="CE1777" s="247"/>
      <c r="CF1777" s="247"/>
      <c r="CG1777" s="247"/>
      <c r="CH1777" s="247"/>
      <c r="CI1777" s="247"/>
      <c r="CJ1777" s="247"/>
      <c r="CK1777" s="247"/>
      <c r="CL1777" s="247"/>
      <c r="CM1777" s="247"/>
      <c r="CN1777" s="247"/>
      <c r="CO1777" s="247"/>
      <c r="CP1777" s="247"/>
      <c r="CQ1777" s="247"/>
      <c r="CR1777" s="247"/>
      <c r="CS1777" s="247"/>
      <c r="CT1777" s="247"/>
      <c r="CU1777" s="247"/>
      <c r="CV1777" s="247"/>
      <c r="CW1777" s="247"/>
      <c r="CX1777" s="247"/>
      <c r="CY1777" s="247"/>
      <c r="CZ1777" s="247"/>
      <c r="DA1777" s="247"/>
      <c r="DB1777" s="247"/>
      <c r="DC1777" s="247"/>
      <c r="DD1777" s="247"/>
      <c r="DE1777" s="247"/>
    </row>
    <row r="1778" spans="5:109" x14ac:dyDescent="0.2">
      <c r="E1778" s="247"/>
      <c r="F1778" s="247"/>
      <c r="G1778" s="247"/>
      <c r="H1778" s="247"/>
      <c r="I1778" s="247"/>
      <c r="J1778" s="247"/>
      <c r="K1778" s="247"/>
      <c r="L1778" s="247"/>
      <c r="M1778" s="290"/>
      <c r="N1778" s="247"/>
      <c r="O1778" s="247"/>
      <c r="P1778" s="247"/>
      <c r="Q1778" s="247"/>
      <c r="R1778" s="247"/>
      <c r="S1778" s="247"/>
      <c r="T1778" s="247"/>
      <c r="U1778" s="247"/>
      <c r="V1778" s="290"/>
      <c r="W1778" s="247"/>
      <c r="X1778" s="247"/>
      <c r="Y1778" s="247"/>
      <c r="Z1778" s="247"/>
      <c r="AA1778" s="247"/>
      <c r="AB1778" s="247"/>
      <c r="AC1778" s="247"/>
      <c r="AD1778" s="247"/>
      <c r="AE1778" s="247"/>
      <c r="AF1778" s="247"/>
      <c r="AG1778" s="247"/>
      <c r="AH1778" s="247"/>
      <c r="AI1778" s="247"/>
      <c r="AJ1778" s="247"/>
      <c r="AK1778" s="247"/>
      <c r="AL1778" s="247"/>
      <c r="AM1778" s="247"/>
      <c r="AN1778" s="247"/>
      <c r="AO1778" s="247"/>
      <c r="AP1778" s="247"/>
      <c r="AQ1778" s="247"/>
      <c r="AR1778" s="247"/>
      <c r="AS1778" s="247"/>
      <c r="AT1778" s="247"/>
      <c r="AU1778" s="247"/>
      <c r="AV1778" s="247"/>
      <c r="AW1778" s="247"/>
      <c r="AX1778" s="247"/>
      <c r="AY1778" s="247"/>
      <c r="AZ1778" s="247"/>
      <c r="BA1778" s="247"/>
      <c r="BB1778" s="247"/>
      <c r="BC1778" s="247"/>
      <c r="BD1778" s="247"/>
      <c r="BE1778" s="247"/>
      <c r="BF1778" s="247"/>
      <c r="BG1778" s="247"/>
      <c r="BH1778" s="247"/>
      <c r="BI1778" s="247"/>
      <c r="BJ1778" s="247"/>
      <c r="BK1778" s="247"/>
      <c r="BL1778" s="247"/>
      <c r="BM1778" s="247"/>
      <c r="BN1778" s="247"/>
      <c r="BO1778" s="247"/>
      <c r="BP1778" s="247"/>
      <c r="BQ1778" s="247"/>
      <c r="BR1778" s="247"/>
      <c r="BS1778" s="247"/>
      <c r="BT1778" s="247"/>
      <c r="BU1778" s="247"/>
      <c r="BV1778" s="247"/>
      <c r="BW1778" s="247"/>
      <c r="BX1778" s="247"/>
      <c r="BY1778" s="247"/>
      <c r="BZ1778" s="247"/>
      <c r="CA1778" s="247"/>
      <c r="CB1778" s="247"/>
      <c r="CC1778" s="247"/>
      <c r="CD1778" s="247"/>
      <c r="CE1778" s="247"/>
      <c r="CF1778" s="247"/>
      <c r="CG1778" s="247"/>
      <c r="CH1778" s="247"/>
      <c r="CI1778" s="247"/>
      <c r="CJ1778" s="247"/>
      <c r="CK1778" s="247"/>
      <c r="CL1778" s="247"/>
      <c r="CM1778" s="247"/>
      <c r="CN1778" s="247"/>
      <c r="CO1778" s="247"/>
      <c r="CP1778" s="247"/>
      <c r="CQ1778" s="247"/>
      <c r="CR1778" s="247"/>
      <c r="CS1778" s="247"/>
      <c r="CT1778" s="247"/>
      <c r="CU1778" s="247"/>
      <c r="CV1778" s="247"/>
      <c r="CW1778" s="247"/>
      <c r="CX1778" s="247"/>
      <c r="CY1778" s="247"/>
      <c r="CZ1778" s="247"/>
      <c r="DA1778" s="247"/>
      <c r="DB1778" s="247"/>
      <c r="DC1778" s="247"/>
      <c r="DD1778" s="247"/>
      <c r="DE1778" s="247"/>
    </row>
    <row r="1779" spans="5:109" x14ac:dyDescent="0.2">
      <c r="E1779" s="247"/>
      <c r="F1779" s="247"/>
      <c r="G1779" s="247"/>
      <c r="H1779" s="247"/>
      <c r="I1779" s="247"/>
      <c r="J1779" s="247"/>
      <c r="K1779" s="247"/>
      <c r="L1779" s="247"/>
      <c r="M1779" s="290"/>
      <c r="N1779" s="247"/>
      <c r="O1779" s="247"/>
      <c r="P1779" s="247"/>
      <c r="Q1779" s="247"/>
      <c r="R1779" s="247"/>
      <c r="S1779" s="247"/>
      <c r="T1779" s="247"/>
      <c r="U1779" s="247"/>
      <c r="V1779" s="290"/>
      <c r="W1779" s="247"/>
      <c r="X1779" s="247"/>
      <c r="Y1779" s="247"/>
      <c r="Z1779" s="247"/>
      <c r="AA1779" s="247"/>
      <c r="AB1779" s="247"/>
      <c r="AC1779" s="247"/>
      <c r="AD1779" s="247"/>
      <c r="AE1779" s="247"/>
      <c r="AF1779" s="247"/>
      <c r="AG1779" s="247"/>
      <c r="AH1779" s="247"/>
      <c r="AI1779" s="247"/>
      <c r="AJ1779" s="247"/>
      <c r="AK1779" s="247"/>
      <c r="AL1779" s="247"/>
      <c r="AM1779" s="247"/>
      <c r="AN1779" s="247"/>
      <c r="AO1779" s="247"/>
      <c r="AP1779" s="247"/>
      <c r="AQ1779" s="247"/>
      <c r="AR1779" s="247"/>
      <c r="AS1779" s="247"/>
      <c r="AT1779" s="247"/>
      <c r="AU1779" s="247"/>
      <c r="AV1779" s="247"/>
      <c r="AW1779" s="247"/>
      <c r="AX1779" s="247"/>
      <c r="AY1779" s="247"/>
      <c r="AZ1779" s="247"/>
      <c r="BA1779" s="247"/>
      <c r="BB1779" s="247"/>
      <c r="BC1779" s="247"/>
      <c r="BD1779" s="247"/>
      <c r="BE1779" s="247"/>
      <c r="BF1779" s="247"/>
      <c r="BG1779" s="247"/>
      <c r="BH1779" s="247"/>
      <c r="BI1779" s="247"/>
      <c r="BJ1779" s="247"/>
      <c r="BK1779" s="247"/>
      <c r="BL1779" s="247"/>
      <c r="BM1779" s="247"/>
      <c r="BN1779" s="247"/>
      <c r="BO1779" s="247"/>
      <c r="BP1779" s="247"/>
      <c r="BQ1779" s="247"/>
      <c r="BR1779" s="247"/>
      <c r="BS1779" s="247"/>
      <c r="BT1779" s="247"/>
      <c r="BU1779" s="247"/>
      <c r="BV1779" s="247"/>
      <c r="BW1779" s="247"/>
      <c r="BX1779" s="247"/>
      <c r="BY1779" s="247"/>
      <c r="BZ1779" s="247"/>
      <c r="CA1779" s="247"/>
      <c r="CB1779" s="247"/>
      <c r="CC1779" s="247"/>
      <c r="CD1779" s="247"/>
      <c r="CE1779" s="247"/>
      <c r="CF1779" s="247"/>
      <c r="CG1779" s="247"/>
      <c r="CH1779" s="247"/>
      <c r="CI1779" s="247"/>
      <c r="CJ1779" s="247"/>
      <c r="CK1779" s="247"/>
      <c r="CL1779" s="247"/>
      <c r="CM1779" s="247"/>
      <c r="CN1779" s="247"/>
      <c r="CO1779" s="247"/>
      <c r="CP1779" s="247"/>
      <c r="CQ1779" s="247"/>
      <c r="CR1779" s="247"/>
      <c r="CS1779" s="247"/>
      <c r="CT1779" s="247"/>
      <c r="CU1779" s="247"/>
      <c r="CV1779" s="247"/>
      <c r="CW1779" s="247"/>
      <c r="CX1779" s="247"/>
      <c r="CY1779" s="247"/>
      <c r="CZ1779" s="247"/>
      <c r="DA1779" s="247"/>
      <c r="DB1779" s="247"/>
      <c r="DC1779" s="247"/>
      <c r="DD1779" s="247"/>
      <c r="DE1779" s="247"/>
    </row>
    <row r="1780" spans="5:109" x14ac:dyDescent="0.2">
      <c r="E1780" s="247"/>
      <c r="F1780" s="247"/>
      <c r="G1780" s="247"/>
      <c r="H1780" s="247"/>
      <c r="I1780" s="247"/>
      <c r="J1780" s="247"/>
      <c r="K1780" s="247"/>
      <c r="L1780" s="247"/>
      <c r="M1780" s="290"/>
      <c r="N1780" s="247"/>
      <c r="O1780" s="247"/>
      <c r="P1780" s="247"/>
      <c r="Q1780" s="247"/>
      <c r="R1780" s="247"/>
      <c r="S1780" s="247"/>
      <c r="T1780" s="247"/>
      <c r="U1780" s="247"/>
      <c r="V1780" s="290"/>
      <c r="W1780" s="247"/>
      <c r="X1780" s="247"/>
      <c r="Y1780" s="247"/>
      <c r="Z1780" s="247"/>
      <c r="AA1780" s="247"/>
      <c r="AB1780" s="247"/>
      <c r="AC1780" s="247"/>
      <c r="AD1780" s="247"/>
      <c r="AE1780" s="247"/>
      <c r="AF1780" s="247"/>
      <c r="AG1780" s="247"/>
      <c r="AH1780" s="247"/>
      <c r="AI1780" s="247"/>
      <c r="AJ1780" s="247"/>
      <c r="AK1780" s="247"/>
      <c r="AL1780" s="247"/>
      <c r="AM1780" s="247"/>
      <c r="AN1780" s="247"/>
      <c r="AO1780" s="247"/>
      <c r="AP1780" s="247"/>
      <c r="AQ1780" s="247"/>
      <c r="AR1780" s="247"/>
      <c r="AS1780" s="247"/>
      <c r="AT1780" s="247"/>
      <c r="AU1780" s="247"/>
      <c r="AV1780" s="247"/>
      <c r="AW1780" s="247"/>
      <c r="AX1780" s="247"/>
      <c r="AY1780" s="247"/>
      <c r="AZ1780" s="247"/>
      <c r="BA1780" s="247"/>
      <c r="BB1780" s="247"/>
      <c r="BC1780" s="247"/>
      <c r="BD1780" s="247"/>
      <c r="BE1780" s="247"/>
      <c r="BF1780" s="247"/>
      <c r="BG1780" s="247"/>
      <c r="BH1780" s="247"/>
      <c r="BI1780" s="247"/>
      <c r="BJ1780" s="247"/>
      <c r="BK1780" s="247"/>
      <c r="BL1780" s="247"/>
      <c r="BM1780" s="247"/>
      <c r="BN1780" s="247"/>
      <c r="BO1780" s="247"/>
      <c r="BP1780" s="247"/>
      <c r="BQ1780" s="247"/>
      <c r="BR1780" s="247"/>
      <c r="BS1780" s="247"/>
      <c r="BT1780" s="247"/>
      <c r="BU1780" s="247"/>
      <c r="BV1780" s="247"/>
      <c r="BW1780" s="247"/>
      <c r="BX1780" s="247"/>
      <c r="BY1780" s="247"/>
      <c r="BZ1780" s="247"/>
      <c r="CA1780" s="247"/>
      <c r="CB1780" s="247"/>
      <c r="CC1780" s="247"/>
      <c r="CD1780" s="247"/>
      <c r="CE1780" s="247"/>
      <c r="CF1780" s="247"/>
      <c r="CG1780" s="247"/>
      <c r="CH1780" s="247"/>
      <c r="CI1780" s="247"/>
      <c r="CJ1780" s="247"/>
      <c r="CK1780" s="247"/>
      <c r="CL1780" s="247"/>
      <c r="CM1780" s="247"/>
      <c r="CN1780" s="247"/>
      <c r="CO1780" s="247"/>
      <c r="CP1780" s="247"/>
      <c r="CQ1780" s="247"/>
      <c r="CR1780" s="247"/>
      <c r="CS1780" s="247"/>
      <c r="CT1780" s="247"/>
      <c r="CU1780" s="247"/>
      <c r="CV1780" s="247"/>
      <c r="CW1780" s="247"/>
      <c r="CX1780" s="247"/>
      <c r="CY1780" s="247"/>
      <c r="CZ1780" s="247"/>
      <c r="DA1780" s="247"/>
      <c r="DB1780" s="247"/>
      <c r="DC1780" s="247"/>
      <c r="DD1780" s="247"/>
      <c r="DE1780" s="247"/>
    </row>
    <row r="1781" spans="5:109" x14ac:dyDescent="0.2">
      <c r="E1781" s="247"/>
      <c r="F1781" s="247"/>
      <c r="G1781" s="247"/>
      <c r="H1781" s="247"/>
      <c r="I1781" s="247"/>
      <c r="J1781" s="247"/>
      <c r="K1781" s="247"/>
      <c r="L1781" s="247"/>
      <c r="M1781" s="290"/>
      <c r="N1781" s="247"/>
      <c r="O1781" s="247"/>
      <c r="P1781" s="247"/>
      <c r="Q1781" s="247"/>
      <c r="R1781" s="247"/>
      <c r="S1781" s="247"/>
      <c r="T1781" s="247"/>
      <c r="U1781" s="247"/>
      <c r="V1781" s="290"/>
      <c r="W1781" s="247"/>
      <c r="X1781" s="247"/>
      <c r="Y1781" s="247"/>
      <c r="Z1781" s="247"/>
      <c r="AA1781" s="247"/>
      <c r="AB1781" s="247"/>
      <c r="AC1781" s="247"/>
      <c r="AD1781" s="247"/>
      <c r="AE1781" s="247"/>
      <c r="AF1781" s="247"/>
      <c r="AG1781" s="247"/>
      <c r="AH1781" s="247"/>
      <c r="AI1781" s="247"/>
      <c r="AJ1781" s="247"/>
      <c r="AK1781" s="247"/>
      <c r="AL1781" s="247"/>
      <c r="AM1781" s="247"/>
      <c r="AN1781" s="247"/>
      <c r="AO1781" s="247"/>
      <c r="AP1781" s="247"/>
      <c r="AQ1781" s="247"/>
      <c r="AR1781" s="247"/>
      <c r="AS1781" s="247"/>
      <c r="AT1781" s="247"/>
      <c r="AU1781" s="247"/>
      <c r="AV1781" s="247"/>
      <c r="AW1781" s="247"/>
      <c r="AX1781" s="247"/>
      <c r="AY1781" s="247"/>
      <c r="AZ1781" s="247"/>
      <c r="BA1781" s="247"/>
      <c r="BB1781" s="247"/>
      <c r="BC1781" s="247"/>
      <c r="BD1781" s="247"/>
      <c r="BE1781" s="247"/>
      <c r="BF1781" s="247"/>
      <c r="BG1781" s="247"/>
      <c r="BH1781" s="247"/>
      <c r="BI1781" s="247"/>
      <c r="BJ1781" s="247"/>
      <c r="BK1781" s="247"/>
      <c r="BL1781" s="247"/>
      <c r="BM1781" s="247"/>
      <c r="BN1781" s="247"/>
      <c r="BO1781" s="247"/>
      <c r="BP1781" s="247"/>
      <c r="BQ1781" s="247"/>
      <c r="BR1781" s="247"/>
      <c r="BS1781" s="247"/>
      <c r="BT1781" s="247"/>
      <c r="BU1781" s="247"/>
      <c r="BV1781" s="247"/>
      <c r="BW1781" s="247"/>
      <c r="BX1781" s="247"/>
      <c r="BY1781" s="247"/>
      <c r="BZ1781" s="247"/>
      <c r="CA1781" s="247"/>
      <c r="CB1781" s="247"/>
      <c r="CC1781" s="247"/>
      <c r="CD1781" s="247"/>
      <c r="CE1781" s="247"/>
      <c r="CF1781" s="247"/>
      <c r="CG1781" s="247"/>
      <c r="CH1781" s="247"/>
      <c r="CI1781" s="247"/>
      <c r="CJ1781" s="247"/>
      <c r="CK1781" s="247"/>
      <c r="CL1781" s="247"/>
      <c r="CM1781" s="247"/>
      <c r="CN1781" s="247"/>
      <c r="CO1781" s="247"/>
      <c r="CP1781" s="247"/>
      <c r="CQ1781" s="247"/>
      <c r="CR1781" s="247"/>
      <c r="CS1781" s="247"/>
      <c r="CT1781" s="247"/>
      <c r="CU1781" s="247"/>
      <c r="CV1781" s="247"/>
      <c r="CW1781" s="247"/>
      <c r="CX1781" s="247"/>
      <c r="CY1781" s="247"/>
      <c r="CZ1781" s="247"/>
      <c r="DA1781" s="247"/>
      <c r="DB1781" s="247"/>
      <c r="DC1781" s="247"/>
      <c r="DD1781" s="247"/>
      <c r="DE1781" s="247"/>
    </row>
    <row r="1782" spans="5:109" x14ac:dyDescent="0.2">
      <c r="E1782" s="247"/>
      <c r="F1782" s="247"/>
      <c r="G1782" s="247"/>
      <c r="H1782" s="247"/>
      <c r="I1782" s="247"/>
      <c r="J1782" s="247"/>
      <c r="K1782" s="247"/>
      <c r="L1782" s="247"/>
      <c r="M1782" s="290"/>
      <c r="N1782" s="247"/>
      <c r="O1782" s="247"/>
      <c r="P1782" s="247"/>
      <c r="Q1782" s="247"/>
      <c r="R1782" s="247"/>
      <c r="S1782" s="247"/>
      <c r="T1782" s="247"/>
      <c r="U1782" s="247"/>
      <c r="V1782" s="290"/>
      <c r="W1782" s="247"/>
      <c r="X1782" s="247"/>
      <c r="Y1782" s="247"/>
      <c r="Z1782" s="247"/>
      <c r="AA1782" s="247"/>
      <c r="AB1782" s="247"/>
      <c r="AC1782" s="247"/>
      <c r="AD1782" s="247"/>
      <c r="AE1782" s="247"/>
      <c r="AF1782" s="247"/>
      <c r="AG1782" s="247"/>
      <c r="AH1782" s="247"/>
      <c r="AI1782" s="247"/>
      <c r="AJ1782" s="247"/>
      <c r="AK1782" s="247"/>
      <c r="AL1782" s="247"/>
      <c r="AM1782" s="247"/>
      <c r="AN1782" s="247"/>
      <c r="AO1782" s="247"/>
      <c r="AP1782" s="247"/>
      <c r="AQ1782" s="247"/>
      <c r="AR1782" s="247"/>
      <c r="AS1782" s="247"/>
      <c r="AT1782" s="247"/>
      <c r="AU1782" s="247"/>
      <c r="AV1782" s="247"/>
      <c r="AW1782" s="247"/>
      <c r="AX1782" s="247"/>
      <c r="AY1782" s="247"/>
      <c r="AZ1782" s="247"/>
      <c r="BA1782" s="247"/>
      <c r="BB1782" s="247"/>
      <c r="BC1782" s="247"/>
      <c r="BD1782" s="247"/>
      <c r="BE1782" s="247"/>
      <c r="BF1782" s="247"/>
      <c r="BG1782" s="247"/>
      <c r="BH1782" s="247"/>
      <c r="BI1782" s="247"/>
      <c r="BJ1782" s="247"/>
      <c r="BK1782" s="247"/>
      <c r="BL1782" s="247"/>
      <c r="BM1782" s="247"/>
      <c r="BN1782" s="247"/>
      <c r="BO1782" s="247"/>
      <c r="BP1782" s="247"/>
      <c r="BQ1782" s="247"/>
      <c r="BR1782" s="247"/>
      <c r="BS1782" s="247"/>
      <c r="BT1782" s="247"/>
      <c r="BU1782" s="247"/>
      <c r="BV1782" s="247"/>
      <c r="BW1782" s="247"/>
      <c r="BX1782" s="247"/>
      <c r="BY1782" s="247"/>
      <c r="BZ1782" s="247"/>
      <c r="CA1782" s="247"/>
      <c r="CB1782" s="247"/>
      <c r="CC1782" s="247"/>
      <c r="CD1782" s="247"/>
      <c r="CE1782" s="247"/>
      <c r="CF1782" s="247"/>
      <c r="CG1782" s="247"/>
      <c r="CH1782" s="247"/>
      <c r="CI1782" s="247"/>
      <c r="CJ1782" s="247"/>
      <c r="CK1782" s="247"/>
      <c r="CL1782" s="247"/>
      <c r="CM1782" s="247"/>
      <c r="CN1782" s="247"/>
      <c r="CO1782" s="247"/>
      <c r="CP1782" s="247"/>
      <c r="CQ1782" s="247"/>
      <c r="CR1782" s="247"/>
      <c r="CS1782" s="247"/>
      <c r="CT1782" s="247"/>
      <c r="CU1782" s="247"/>
      <c r="CV1782" s="247"/>
      <c r="CW1782" s="247"/>
      <c r="CX1782" s="247"/>
      <c r="CY1782" s="247"/>
      <c r="CZ1782" s="247"/>
      <c r="DA1782" s="247"/>
      <c r="DB1782" s="247"/>
      <c r="DC1782" s="247"/>
      <c r="DD1782" s="247"/>
      <c r="DE1782" s="247"/>
    </row>
    <row r="1783" spans="5:109" x14ac:dyDescent="0.2">
      <c r="E1783" s="247"/>
      <c r="F1783" s="247"/>
      <c r="G1783" s="247"/>
      <c r="H1783" s="247"/>
      <c r="I1783" s="247"/>
      <c r="J1783" s="247"/>
      <c r="K1783" s="247"/>
      <c r="L1783" s="247"/>
      <c r="M1783" s="290"/>
      <c r="N1783" s="247"/>
      <c r="O1783" s="247"/>
      <c r="P1783" s="247"/>
      <c r="Q1783" s="247"/>
      <c r="R1783" s="247"/>
      <c r="S1783" s="247"/>
      <c r="T1783" s="247"/>
      <c r="U1783" s="247"/>
      <c r="V1783" s="290"/>
      <c r="W1783" s="247"/>
      <c r="X1783" s="247"/>
      <c r="Y1783" s="247"/>
      <c r="Z1783" s="247"/>
      <c r="AA1783" s="247"/>
      <c r="AB1783" s="247"/>
      <c r="AC1783" s="247"/>
      <c r="AD1783" s="247"/>
      <c r="AE1783" s="247"/>
      <c r="AF1783" s="247"/>
      <c r="AG1783" s="247"/>
      <c r="AH1783" s="247"/>
      <c r="AI1783" s="247"/>
      <c r="AJ1783" s="247"/>
      <c r="AK1783" s="247"/>
      <c r="AL1783" s="247"/>
      <c r="AM1783" s="247"/>
      <c r="AN1783" s="247"/>
      <c r="AO1783" s="247"/>
      <c r="AP1783" s="247"/>
      <c r="AQ1783" s="247"/>
      <c r="AR1783" s="247"/>
      <c r="AS1783" s="247"/>
      <c r="AT1783" s="247"/>
      <c r="AU1783" s="247"/>
      <c r="AV1783" s="247"/>
      <c r="AW1783" s="247"/>
      <c r="AX1783" s="247"/>
      <c r="AY1783" s="247"/>
      <c r="AZ1783" s="247"/>
      <c r="BA1783" s="247"/>
      <c r="BB1783" s="247"/>
      <c r="BC1783" s="247"/>
      <c r="BD1783" s="247"/>
      <c r="BE1783" s="247"/>
      <c r="BF1783" s="247"/>
      <c r="BG1783" s="247"/>
      <c r="BH1783" s="247"/>
      <c r="BI1783" s="247"/>
      <c r="BJ1783" s="247"/>
      <c r="BK1783" s="247"/>
      <c r="BL1783" s="247"/>
      <c r="BM1783" s="247"/>
      <c r="BN1783" s="247"/>
      <c r="BO1783" s="247"/>
      <c r="BP1783" s="247"/>
      <c r="BQ1783" s="247"/>
      <c r="BR1783" s="247"/>
      <c r="BS1783" s="247"/>
      <c r="BT1783" s="247"/>
      <c r="BU1783" s="247"/>
      <c r="BV1783" s="247"/>
      <c r="BW1783" s="247"/>
      <c r="BX1783" s="247"/>
      <c r="BY1783" s="247"/>
      <c r="BZ1783" s="247"/>
      <c r="CA1783" s="247"/>
      <c r="CB1783" s="247"/>
      <c r="CC1783" s="247"/>
      <c r="CD1783" s="247"/>
      <c r="CE1783" s="247"/>
      <c r="CF1783" s="247"/>
      <c r="CG1783" s="247"/>
      <c r="CH1783" s="247"/>
      <c r="CI1783" s="247"/>
      <c r="CJ1783" s="247"/>
      <c r="CK1783" s="247"/>
      <c r="CL1783" s="247"/>
      <c r="CM1783" s="247"/>
      <c r="CN1783" s="247"/>
      <c r="CO1783" s="247"/>
      <c r="CP1783" s="247"/>
      <c r="CQ1783" s="247"/>
      <c r="CR1783" s="247"/>
      <c r="CS1783" s="247"/>
      <c r="CT1783" s="247"/>
      <c r="CU1783" s="247"/>
      <c r="CV1783" s="247"/>
      <c r="CW1783" s="247"/>
      <c r="CX1783" s="247"/>
      <c r="CY1783" s="247"/>
      <c r="CZ1783" s="247"/>
      <c r="DA1783" s="247"/>
      <c r="DB1783" s="247"/>
      <c r="DC1783" s="247"/>
      <c r="DD1783" s="247"/>
      <c r="DE1783" s="247"/>
    </row>
    <row r="1784" spans="5:109" x14ac:dyDescent="0.2">
      <c r="E1784" s="247"/>
      <c r="F1784" s="247"/>
      <c r="G1784" s="247"/>
      <c r="H1784" s="247"/>
      <c r="I1784" s="247"/>
      <c r="J1784" s="247"/>
      <c r="K1784" s="247"/>
      <c r="L1784" s="247"/>
      <c r="M1784" s="290"/>
      <c r="N1784" s="247"/>
      <c r="O1784" s="247"/>
      <c r="P1784" s="247"/>
      <c r="Q1784" s="247"/>
      <c r="R1784" s="247"/>
      <c r="S1784" s="247"/>
      <c r="T1784" s="247"/>
      <c r="U1784" s="247"/>
      <c r="V1784" s="290"/>
      <c r="W1784" s="247"/>
      <c r="X1784" s="247"/>
      <c r="Y1784" s="247"/>
      <c r="Z1784" s="247"/>
      <c r="AA1784" s="247"/>
      <c r="AB1784" s="247"/>
      <c r="AC1784" s="247"/>
      <c r="AD1784" s="247"/>
      <c r="AE1784" s="247"/>
      <c r="AF1784" s="247"/>
      <c r="AG1784" s="247"/>
      <c r="AH1784" s="247"/>
      <c r="AI1784" s="247"/>
      <c r="AJ1784" s="247"/>
      <c r="AK1784" s="247"/>
      <c r="AL1784" s="247"/>
      <c r="AM1784" s="247"/>
      <c r="AN1784" s="247"/>
      <c r="AO1784" s="247"/>
      <c r="AP1784" s="247"/>
      <c r="AQ1784" s="247"/>
      <c r="AR1784" s="247"/>
      <c r="AS1784" s="247"/>
      <c r="AT1784" s="247"/>
      <c r="AU1784" s="247"/>
      <c r="AV1784" s="247"/>
      <c r="AW1784" s="247"/>
      <c r="AX1784" s="247"/>
      <c r="AY1784" s="247"/>
      <c r="AZ1784" s="247"/>
      <c r="BA1784" s="247"/>
      <c r="BB1784" s="247"/>
      <c r="BC1784" s="247"/>
      <c r="BD1784" s="247"/>
      <c r="BE1784" s="247"/>
      <c r="BF1784" s="247"/>
      <c r="BG1784" s="247"/>
      <c r="BH1784" s="247"/>
      <c r="BI1784" s="247"/>
      <c r="BJ1784" s="247"/>
      <c r="BK1784" s="247"/>
      <c r="BL1784" s="247"/>
      <c r="BM1784" s="247"/>
      <c r="BN1784" s="247"/>
      <c r="BO1784" s="247"/>
      <c r="BP1784" s="247"/>
      <c r="BQ1784" s="247"/>
      <c r="BR1784" s="247"/>
      <c r="BS1784" s="247"/>
      <c r="BT1784" s="247"/>
      <c r="BU1784" s="247"/>
      <c r="BV1784" s="247"/>
      <c r="BW1784" s="247"/>
      <c r="BX1784" s="247"/>
      <c r="BY1784" s="247"/>
      <c r="BZ1784" s="247"/>
      <c r="CA1784" s="247"/>
      <c r="CB1784" s="247"/>
      <c r="CC1784" s="247"/>
      <c r="CD1784" s="247"/>
      <c r="CE1784" s="247"/>
      <c r="CF1784" s="247"/>
      <c r="CG1784" s="247"/>
      <c r="CH1784" s="247"/>
      <c r="CI1784" s="247"/>
      <c r="CJ1784" s="247"/>
      <c r="CK1784" s="247"/>
      <c r="CL1784" s="247"/>
      <c r="CM1784" s="247"/>
      <c r="CN1784" s="247"/>
      <c r="CO1784" s="247"/>
      <c r="CP1784" s="247"/>
      <c r="CQ1784" s="247"/>
      <c r="CR1784" s="247"/>
      <c r="CS1784" s="247"/>
      <c r="CT1784" s="247"/>
      <c r="CU1784" s="247"/>
      <c r="CV1784" s="247"/>
      <c r="CW1784" s="247"/>
      <c r="CX1784" s="247"/>
      <c r="CY1784" s="247"/>
      <c r="CZ1784" s="247"/>
      <c r="DA1784" s="247"/>
      <c r="DB1784" s="247"/>
      <c r="DC1784" s="247"/>
      <c r="DD1784" s="247"/>
      <c r="DE1784" s="247"/>
    </row>
    <row r="1785" spans="5:109" x14ac:dyDescent="0.2">
      <c r="E1785" s="247"/>
      <c r="F1785" s="247"/>
      <c r="G1785" s="247"/>
      <c r="H1785" s="247"/>
      <c r="I1785" s="247"/>
      <c r="J1785" s="247"/>
      <c r="K1785" s="247"/>
      <c r="L1785" s="247"/>
      <c r="M1785" s="290"/>
      <c r="N1785" s="247"/>
      <c r="O1785" s="247"/>
      <c r="P1785" s="247"/>
      <c r="Q1785" s="247"/>
      <c r="R1785" s="247"/>
      <c r="S1785" s="247"/>
      <c r="T1785" s="247"/>
      <c r="U1785" s="247"/>
      <c r="V1785" s="290"/>
      <c r="W1785" s="247"/>
      <c r="X1785" s="247"/>
      <c r="Y1785" s="247"/>
      <c r="Z1785" s="247"/>
      <c r="AA1785" s="247"/>
      <c r="AB1785" s="247"/>
      <c r="AC1785" s="247"/>
      <c r="AD1785" s="247"/>
      <c r="AE1785" s="247"/>
      <c r="AF1785" s="247"/>
      <c r="AG1785" s="247"/>
      <c r="AH1785" s="247"/>
      <c r="AI1785" s="247"/>
      <c r="AJ1785" s="247"/>
      <c r="AK1785" s="247"/>
      <c r="AL1785" s="247"/>
      <c r="AM1785" s="247"/>
      <c r="AN1785" s="247"/>
      <c r="AO1785" s="247"/>
      <c r="AP1785" s="247"/>
      <c r="AQ1785" s="247"/>
      <c r="AR1785" s="247"/>
      <c r="AS1785" s="247"/>
      <c r="AT1785" s="247"/>
      <c r="AU1785" s="247"/>
      <c r="AV1785" s="247"/>
      <c r="AW1785" s="247"/>
      <c r="AX1785" s="247"/>
      <c r="AY1785" s="247"/>
      <c r="AZ1785" s="247"/>
      <c r="BA1785" s="247"/>
      <c r="BB1785" s="247"/>
      <c r="BC1785" s="247"/>
      <c r="BD1785" s="247"/>
      <c r="BE1785" s="247"/>
      <c r="BF1785" s="247"/>
      <c r="BG1785" s="247"/>
      <c r="BH1785" s="247"/>
      <c r="BI1785" s="247"/>
      <c r="BJ1785" s="247"/>
      <c r="BK1785" s="247"/>
      <c r="BL1785" s="247"/>
      <c r="BM1785" s="247"/>
      <c r="BN1785" s="247"/>
      <c r="BO1785" s="247"/>
      <c r="BP1785" s="247"/>
      <c r="BQ1785" s="247"/>
      <c r="BR1785" s="247"/>
      <c r="BS1785" s="247"/>
      <c r="BT1785" s="247"/>
      <c r="BU1785" s="247"/>
      <c r="BV1785" s="247"/>
      <c r="BW1785" s="247"/>
      <c r="BX1785" s="247"/>
      <c r="BY1785" s="247"/>
      <c r="BZ1785" s="247"/>
      <c r="CA1785" s="247"/>
      <c r="CB1785" s="247"/>
      <c r="CC1785" s="247"/>
      <c r="CD1785" s="247"/>
      <c r="CE1785" s="247"/>
      <c r="CF1785" s="247"/>
      <c r="CG1785" s="247"/>
      <c r="CH1785" s="247"/>
      <c r="CI1785" s="247"/>
      <c r="CJ1785" s="247"/>
      <c r="CK1785" s="247"/>
      <c r="CL1785" s="247"/>
      <c r="CM1785" s="247"/>
      <c r="CN1785" s="247"/>
      <c r="CO1785" s="247"/>
      <c r="CP1785" s="247"/>
      <c r="CQ1785" s="247"/>
      <c r="CR1785" s="247"/>
      <c r="CS1785" s="247"/>
      <c r="CT1785" s="247"/>
      <c r="CU1785" s="247"/>
      <c r="CV1785" s="247"/>
      <c r="CW1785" s="247"/>
      <c r="CX1785" s="247"/>
      <c r="CY1785" s="247"/>
      <c r="CZ1785" s="247"/>
      <c r="DA1785" s="247"/>
      <c r="DB1785" s="247"/>
      <c r="DC1785" s="247"/>
      <c r="DD1785" s="247"/>
      <c r="DE1785" s="247"/>
    </row>
    <row r="1786" spans="5:109" x14ac:dyDescent="0.2">
      <c r="E1786" s="247"/>
      <c r="F1786" s="247"/>
      <c r="G1786" s="247"/>
      <c r="H1786" s="247"/>
      <c r="I1786" s="247"/>
      <c r="J1786" s="247"/>
      <c r="K1786" s="247"/>
      <c r="L1786" s="247"/>
      <c r="M1786" s="290"/>
      <c r="N1786" s="247"/>
      <c r="O1786" s="247"/>
      <c r="P1786" s="247"/>
      <c r="Q1786" s="247"/>
      <c r="R1786" s="247"/>
      <c r="S1786" s="247"/>
      <c r="T1786" s="247"/>
      <c r="U1786" s="247"/>
      <c r="V1786" s="290"/>
      <c r="W1786" s="247"/>
      <c r="X1786" s="247"/>
      <c r="Y1786" s="247"/>
      <c r="Z1786" s="247"/>
      <c r="AA1786" s="247"/>
      <c r="AB1786" s="247"/>
      <c r="AC1786" s="247"/>
      <c r="AD1786" s="247"/>
      <c r="AE1786" s="247"/>
      <c r="AF1786" s="247"/>
      <c r="AG1786" s="247"/>
      <c r="AH1786" s="247"/>
      <c r="AI1786" s="247"/>
      <c r="AJ1786" s="247"/>
      <c r="AK1786" s="247"/>
      <c r="AL1786" s="247"/>
      <c r="AM1786" s="247"/>
      <c r="AN1786" s="247"/>
      <c r="AO1786" s="247"/>
      <c r="AP1786" s="247"/>
      <c r="AQ1786" s="247"/>
      <c r="AR1786" s="247"/>
      <c r="AS1786" s="247"/>
      <c r="AT1786" s="247"/>
      <c r="AU1786" s="247"/>
      <c r="AV1786" s="247"/>
      <c r="AW1786" s="247"/>
      <c r="AX1786" s="247"/>
      <c r="AY1786" s="247"/>
      <c r="AZ1786" s="247"/>
      <c r="BA1786" s="247"/>
      <c r="BB1786" s="247"/>
      <c r="BC1786" s="247"/>
      <c r="BD1786" s="247"/>
      <c r="BE1786" s="247"/>
      <c r="BF1786" s="247"/>
      <c r="BG1786" s="247"/>
      <c r="BH1786" s="247"/>
      <c r="BI1786" s="247"/>
      <c r="BJ1786" s="247"/>
      <c r="BK1786" s="247"/>
      <c r="BL1786" s="247"/>
      <c r="BM1786" s="247"/>
      <c r="BN1786" s="247"/>
      <c r="BO1786" s="247"/>
      <c r="BP1786" s="247"/>
      <c r="BQ1786" s="247"/>
      <c r="BR1786" s="247"/>
      <c r="BS1786" s="247"/>
      <c r="BT1786" s="247"/>
      <c r="BU1786" s="247"/>
      <c r="BV1786" s="247"/>
      <c r="BW1786" s="247"/>
      <c r="BX1786" s="247"/>
      <c r="BY1786" s="247"/>
      <c r="BZ1786" s="247"/>
      <c r="CA1786" s="247"/>
      <c r="CB1786" s="247"/>
      <c r="CC1786" s="247"/>
      <c r="CD1786" s="247"/>
      <c r="CE1786" s="247"/>
      <c r="CF1786" s="247"/>
      <c r="CG1786" s="247"/>
      <c r="CH1786" s="247"/>
      <c r="CI1786" s="247"/>
      <c r="CJ1786" s="247"/>
      <c r="CK1786" s="247"/>
      <c r="CL1786" s="247"/>
      <c r="CM1786" s="247"/>
      <c r="CN1786" s="247"/>
      <c r="CO1786" s="247"/>
      <c r="CP1786" s="247"/>
      <c r="CQ1786" s="247"/>
      <c r="CR1786" s="247"/>
      <c r="CS1786" s="247"/>
      <c r="CT1786" s="247"/>
      <c r="CU1786" s="247"/>
      <c r="CV1786" s="247"/>
      <c r="CW1786" s="247"/>
      <c r="CX1786" s="247"/>
      <c r="CY1786" s="247"/>
      <c r="CZ1786" s="247"/>
      <c r="DA1786" s="247"/>
      <c r="DB1786" s="247"/>
      <c r="DC1786" s="247"/>
      <c r="DD1786" s="247"/>
      <c r="DE1786" s="247"/>
    </row>
    <row r="1787" spans="5:109" x14ac:dyDescent="0.2">
      <c r="E1787" s="247"/>
      <c r="F1787" s="247"/>
      <c r="G1787" s="247"/>
      <c r="H1787" s="247"/>
      <c r="I1787" s="247"/>
      <c r="J1787" s="247"/>
      <c r="K1787" s="247"/>
      <c r="L1787" s="247"/>
      <c r="M1787" s="290"/>
      <c r="N1787" s="247"/>
      <c r="O1787" s="247"/>
      <c r="P1787" s="247"/>
      <c r="Q1787" s="247"/>
      <c r="R1787" s="247"/>
      <c r="S1787" s="247"/>
      <c r="T1787" s="247"/>
      <c r="U1787" s="247"/>
      <c r="V1787" s="290"/>
      <c r="W1787" s="247"/>
      <c r="X1787" s="247"/>
      <c r="Y1787" s="247"/>
      <c r="Z1787" s="247"/>
      <c r="AA1787" s="247"/>
      <c r="AB1787" s="247"/>
      <c r="AC1787" s="247"/>
      <c r="AD1787" s="247"/>
      <c r="AE1787" s="247"/>
      <c r="AF1787" s="247"/>
      <c r="AG1787" s="247"/>
      <c r="AH1787" s="247"/>
      <c r="AI1787" s="247"/>
      <c r="AJ1787" s="247"/>
      <c r="AK1787" s="247"/>
      <c r="AL1787" s="247"/>
      <c r="AM1787" s="247"/>
      <c r="AN1787" s="247"/>
      <c r="AO1787" s="247"/>
      <c r="AP1787" s="247"/>
      <c r="AQ1787" s="247"/>
      <c r="AR1787" s="247"/>
      <c r="AS1787" s="247"/>
      <c r="AT1787" s="247"/>
      <c r="AU1787" s="247"/>
      <c r="AV1787" s="247"/>
      <c r="AW1787" s="247"/>
      <c r="AX1787" s="247"/>
      <c r="AY1787" s="247"/>
      <c r="AZ1787" s="247"/>
      <c r="BA1787" s="247"/>
      <c r="BB1787" s="247"/>
      <c r="BC1787" s="247"/>
      <c r="BD1787" s="247"/>
      <c r="BE1787" s="247"/>
      <c r="BF1787" s="247"/>
      <c r="BG1787" s="247"/>
      <c r="BH1787" s="247"/>
      <c r="BI1787" s="247"/>
      <c r="BJ1787" s="247"/>
      <c r="BK1787" s="247"/>
      <c r="BL1787" s="247"/>
      <c r="BM1787" s="247"/>
      <c r="BN1787" s="247"/>
      <c r="BO1787" s="247"/>
      <c r="BP1787" s="247"/>
      <c r="BQ1787" s="247"/>
      <c r="BR1787" s="247"/>
      <c r="BS1787" s="247"/>
      <c r="BT1787" s="247"/>
      <c r="BU1787" s="247"/>
      <c r="BV1787" s="247"/>
      <c r="BW1787" s="247"/>
      <c r="BX1787" s="247"/>
      <c r="BY1787" s="247"/>
      <c r="BZ1787" s="247"/>
      <c r="CA1787" s="247"/>
      <c r="CB1787" s="247"/>
      <c r="CC1787" s="247"/>
      <c r="CD1787" s="247"/>
      <c r="CE1787" s="247"/>
      <c r="CF1787" s="247"/>
      <c r="CG1787" s="247"/>
      <c r="CH1787" s="247"/>
      <c r="CI1787" s="247"/>
      <c r="CJ1787" s="247"/>
      <c r="CK1787" s="247"/>
      <c r="CL1787" s="247"/>
      <c r="CM1787" s="247"/>
      <c r="CN1787" s="247"/>
      <c r="CO1787" s="247"/>
      <c r="CP1787" s="247"/>
      <c r="CQ1787" s="247"/>
      <c r="CR1787" s="247"/>
      <c r="CS1787" s="247"/>
      <c r="CT1787" s="247"/>
      <c r="CU1787" s="247"/>
      <c r="CV1787" s="247"/>
      <c r="CW1787" s="247"/>
      <c r="CX1787" s="247"/>
      <c r="CY1787" s="247"/>
      <c r="CZ1787" s="247"/>
      <c r="DA1787" s="247"/>
      <c r="DB1787" s="247"/>
      <c r="DC1787" s="247"/>
      <c r="DD1787" s="247"/>
      <c r="DE1787" s="247"/>
    </row>
    <row r="1788" spans="5:109" x14ac:dyDescent="0.2">
      <c r="E1788" s="247"/>
      <c r="F1788" s="247"/>
      <c r="G1788" s="247"/>
      <c r="H1788" s="247"/>
      <c r="I1788" s="247"/>
      <c r="J1788" s="247"/>
      <c r="K1788" s="247"/>
      <c r="L1788" s="247"/>
      <c r="M1788" s="290"/>
      <c r="N1788" s="247"/>
      <c r="O1788" s="247"/>
      <c r="P1788" s="247"/>
      <c r="Q1788" s="247"/>
      <c r="R1788" s="247"/>
      <c r="S1788" s="247"/>
      <c r="T1788" s="247"/>
      <c r="U1788" s="247"/>
      <c r="V1788" s="290"/>
      <c r="W1788" s="247"/>
      <c r="X1788" s="247"/>
      <c r="Y1788" s="247"/>
      <c r="Z1788" s="247"/>
      <c r="AA1788" s="247"/>
      <c r="AB1788" s="247"/>
      <c r="AC1788" s="247"/>
      <c r="AD1788" s="247"/>
      <c r="AE1788" s="247"/>
      <c r="AF1788" s="247"/>
      <c r="AG1788" s="247"/>
      <c r="AH1788" s="247"/>
      <c r="AI1788" s="247"/>
      <c r="AJ1788" s="247"/>
      <c r="AK1788" s="247"/>
      <c r="AL1788" s="247"/>
      <c r="AM1788" s="247"/>
      <c r="AN1788" s="247"/>
      <c r="AO1788" s="247"/>
      <c r="AP1788" s="247"/>
      <c r="AQ1788" s="247"/>
      <c r="AR1788" s="247"/>
      <c r="AS1788" s="247"/>
      <c r="AT1788" s="247"/>
      <c r="AU1788" s="247"/>
      <c r="AV1788" s="247"/>
      <c r="AW1788" s="247"/>
      <c r="AX1788" s="247"/>
      <c r="AY1788" s="247"/>
      <c r="AZ1788" s="247"/>
      <c r="BA1788" s="247"/>
      <c r="BB1788" s="247"/>
      <c r="BC1788" s="247"/>
      <c r="BD1788" s="247"/>
      <c r="BE1788" s="247"/>
      <c r="BF1788" s="247"/>
      <c r="BG1788" s="247"/>
      <c r="BH1788" s="247"/>
      <c r="BI1788" s="247"/>
      <c r="BJ1788" s="247"/>
      <c r="BK1788" s="247"/>
      <c r="BL1788" s="247"/>
      <c r="BM1788" s="247"/>
      <c r="BN1788" s="247"/>
      <c r="BO1788" s="247"/>
      <c r="BP1788" s="247"/>
      <c r="BQ1788" s="247"/>
      <c r="BR1788" s="247"/>
      <c r="BS1788" s="247"/>
      <c r="BT1788" s="247"/>
      <c r="BU1788" s="247"/>
      <c r="BV1788" s="247"/>
      <c r="BW1788" s="247"/>
      <c r="BX1788" s="247"/>
      <c r="BY1788" s="247"/>
      <c r="BZ1788" s="247"/>
      <c r="CA1788" s="247"/>
      <c r="CB1788" s="247"/>
      <c r="CC1788" s="247"/>
      <c r="CD1788" s="247"/>
      <c r="CE1788" s="247"/>
      <c r="CF1788" s="247"/>
      <c r="CG1788" s="247"/>
      <c r="CH1788" s="247"/>
      <c r="CI1788" s="247"/>
      <c r="CJ1788" s="247"/>
      <c r="CK1788" s="247"/>
      <c r="CL1788" s="247"/>
      <c r="CM1788" s="247"/>
      <c r="CN1788" s="247"/>
      <c r="CO1788" s="247"/>
      <c r="CP1788" s="247"/>
      <c r="CQ1788" s="247"/>
      <c r="CR1788" s="247"/>
      <c r="CS1788" s="247"/>
      <c r="CT1788" s="247"/>
      <c r="CU1788" s="247"/>
      <c r="CV1788" s="247"/>
      <c r="CW1788" s="247"/>
      <c r="CX1788" s="247"/>
      <c r="CY1788" s="247"/>
      <c r="CZ1788" s="247"/>
      <c r="DA1788" s="247"/>
      <c r="DB1788" s="247"/>
      <c r="DC1788" s="247"/>
      <c r="DD1788" s="247"/>
      <c r="DE1788" s="247"/>
    </row>
    <row r="1789" spans="5:109" x14ac:dyDescent="0.2">
      <c r="E1789" s="247"/>
      <c r="F1789" s="247"/>
      <c r="G1789" s="247"/>
      <c r="H1789" s="247"/>
      <c r="I1789" s="247"/>
      <c r="J1789" s="247"/>
      <c r="K1789" s="247"/>
      <c r="L1789" s="247"/>
      <c r="M1789" s="290"/>
      <c r="N1789" s="247"/>
      <c r="O1789" s="247"/>
      <c r="P1789" s="247"/>
      <c r="Q1789" s="247"/>
      <c r="R1789" s="247"/>
      <c r="S1789" s="247"/>
      <c r="T1789" s="247"/>
      <c r="U1789" s="247"/>
      <c r="V1789" s="290"/>
      <c r="W1789" s="247"/>
      <c r="X1789" s="247"/>
      <c r="Y1789" s="247"/>
      <c r="Z1789" s="247"/>
      <c r="AA1789" s="247"/>
      <c r="AB1789" s="247"/>
      <c r="AC1789" s="247"/>
      <c r="AD1789" s="247"/>
      <c r="AE1789" s="247"/>
      <c r="AF1789" s="247"/>
      <c r="AG1789" s="247"/>
      <c r="AH1789" s="247"/>
      <c r="AI1789" s="247"/>
      <c r="AJ1789" s="247"/>
      <c r="AK1789" s="247"/>
      <c r="AL1789" s="247"/>
      <c r="AM1789" s="247"/>
      <c r="AN1789" s="247"/>
      <c r="AO1789" s="247"/>
      <c r="AP1789" s="247"/>
      <c r="AQ1789" s="247"/>
      <c r="AR1789" s="247"/>
      <c r="AS1789" s="247"/>
      <c r="AT1789" s="247"/>
      <c r="AU1789" s="247"/>
      <c r="AV1789" s="247"/>
      <c r="AW1789" s="247"/>
      <c r="AX1789" s="247"/>
      <c r="AY1789" s="247"/>
      <c r="AZ1789" s="247"/>
      <c r="BA1789" s="247"/>
      <c r="BB1789" s="247"/>
      <c r="BC1789" s="247"/>
      <c r="BD1789" s="247"/>
      <c r="BE1789" s="247"/>
      <c r="BF1789" s="247"/>
      <c r="BG1789" s="247"/>
      <c r="BH1789" s="247"/>
      <c r="BI1789" s="247"/>
      <c r="BJ1789" s="247"/>
      <c r="BK1789" s="247"/>
      <c r="BL1789" s="247"/>
      <c r="BM1789" s="247"/>
      <c r="BN1789" s="247"/>
      <c r="BO1789" s="247"/>
      <c r="BP1789" s="247"/>
      <c r="BQ1789" s="247"/>
      <c r="BR1789" s="247"/>
      <c r="BS1789" s="247"/>
      <c r="BT1789" s="247"/>
      <c r="BU1789" s="247"/>
      <c r="BV1789" s="247"/>
      <c r="BW1789" s="247"/>
      <c r="BX1789" s="247"/>
      <c r="BY1789" s="247"/>
      <c r="BZ1789" s="247"/>
      <c r="CA1789" s="247"/>
      <c r="CB1789" s="247"/>
      <c r="CC1789" s="247"/>
      <c r="CD1789" s="247"/>
      <c r="CE1789" s="247"/>
      <c r="CF1789" s="247"/>
      <c r="CG1789" s="247"/>
      <c r="CH1789" s="247"/>
      <c r="CI1789" s="247"/>
      <c r="CJ1789" s="247"/>
      <c r="CK1789" s="247"/>
      <c r="CL1789" s="247"/>
      <c r="CM1789" s="247"/>
      <c r="CN1789" s="247"/>
      <c r="CO1789" s="247"/>
      <c r="CP1789" s="247"/>
      <c r="CQ1789" s="247"/>
      <c r="CR1789" s="247"/>
      <c r="CS1789" s="247"/>
      <c r="CT1789" s="247"/>
      <c r="CU1789" s="247"/>
      <c r="CV1789" s="247"/>
      <c r="CW1789" s="247"/>
      <c r="CX1789" s="247"/>
      <c r="CY1789" s="247"/>
      <c r="CZ1789" s="247"/>
      <c r="DA1789" s="247"/>
      <c r="DB1789" s="247"/>
      <c r="DC1789" s="247"/>
      <c r="DD1789" s="247"/>
      <c r="DE1789" s="247"/>
    </row>
    <row r="1790" spans="5:109" x14ac:dyDescent="0.2">
      <c r="E1790" s="247"/>
      <c r="F1790" s="247"/>
      <c r="G1790" s="247"/>
      <c r="H1790" s="247"/>
      <c r="I1790" s="247"/>
      <c r="J1790" s="247"/>
      <c r="K1790" s="247"/>
      <c r="L1790" s="247"/>
      <c r="M1790" s="290"/>
      <c r="N1790" s="247"/>
      <c r="O1790" s="247"/>
      <c r="P1790" s="247"/>
      <c r="Q1790" s="247"/>
      <c r="R1790" s="247"/>
      <c r="S1790" s="247"/>
      <c r="T1790" s="247"/>
      <c r="U1790" s="247"/>
      <c r="V1790" s="290"/>
      <c r="W1790" s="247"/>
      <c r="X1790" s="247"/>
      <c r="Y1790" s="247"/>
      <c r="Z1790" s="247"/>
      <c r="AA1790" s="247"/>
      <c r="AB1790" s="247"/>
      <c r="AC1790" s="247"/>
      <c r="AD1790" s="247"/>
      <c r="AE1790" s="247"/>
      <c r="AF1790" s="247"/>
      <c r="AG1790" s="247"/>
      <c r="AH1790" s="247"/>
      <c r="AI1790" s="247"/>
      <c r="AJ1790" s="247"/>
      <c r="AK1790" s="247"/>
      <c r="AL1790" s="247"/>
      <c r="AM1790" s="247"/>
      <c r="AN1790" s="247"/>
      <c r="AO1790" s="247"/>
      <c r="AP1790" s="247"/>
      <c r="AQ1790" s="247"/>
      <c r="AR1790" s="247"/>
      <c r="AS1790" s="247"/>
      <c r="AT1790" s="247"/>
      <c r="AU1790" s="247"/>
      <c r="AV1790" s="247"/>
      <c r="AW1790" s="247"/>
      <c r="AX1790" s="247"/>
      <c r="AY1790" s="247"/>
      <c r="AZ1790" s="247"/>
      <c r="BA1790" s="247"/>
      <c r="BB1790" s="247"/>
      <c r="BC1790" s="247"/>
      <c r="BD1790" s="247"/>
      <c r="BE1790" s="247"/>
      <c r="BF1790" s="247"/>
      <c r="BG1790" s="247"/>
      <c r="BH1790" s="247"/>
      <c r="BI1790" s="247"/>
      <c r="BJ1790" s="247"/>
      <c r="BK1790" s="247"/>
      <c r="BL1790" s="247"/>
      <c r="BM1790" s="247"/>
      <c r="BN1790" s="247"/>
      <c r="BO1790" s="247"/>
      <c r="BP1790" s="247"/>
      <c r="BQ1790" s="247"/>
      <c r="BR1790" s="247"/>
      <c r="BS1790" s="247"/>
      <c r="BT1790" s="247"/>
      <c r="BU1790" s="247"/>
      <c r="BV1790" s="247"/>
      <c r="BW1790" s="247"/>
      <c r="BX1790" s="247"/>
      <c r="BY1790" s="247"/>
      <c r="BZ1790" s="247"/>
      <c r="CA1790" s="247"/>
      <c r="CB1790" s="247"/>
      <c r="CC1790" s="247"/>
      <c r="CD1790" s="247"/>
      <c r="CE1790" s="247"/>
      <c r="CF1790" s="247"/>
      <c r="CG1790" s="247"/>
      <c r="CH1790" s="247"/>
      <c r="CI1790" s="247"/>
      <c r="CJ1790" s="247"/>
      <c r="CK1790" s="247"/>
      <c r="CL1790" s="247"/>
      <c r="CM1790" s="247"/>
      <c r="CN1790" s="247"/>
      <c r="CO1790" s="247"/>
      <c r="CP1790" s="247"/>
      <c r="CQ1790" s="247"/>
      <c r="CR1790" s="247"/>
      <c r="CS1790" s="247"/>
      <c r="CT1790" s="247"/>
      <c r="CU1790" s="247"/>
      <c r="CV1790" s="247"/>
      <c r="CW1790" s="247"/>
      <c r="CX1790" s="247"/>
      <c r="CY1790" s="247"/>
      <c r="CZ1790" s="247"/>
      <c r="DA1790" s="247"/>
      <c r="DB1790" s="247"/>
      <c r="DC1790" s="247"/>
      <c r="DD1790" s="247"/>
      <c r="DE1790" s="247"/>
    </row>
    <row r="1791" spans="5:109" x14ac:dyDescent="0.2">
      <c r="E1791" s="247"/>
      <c r="F1791" s="247"/>
      <c r="G1791" s="247"/>
      <c r="H1791" s="247"/>
      <c r="I1791" s="247"/>
      <c r="J1791" s="247"/>
      <c r="K1791" s="247"/>
      <c r="L1791" s="247"/>
      <c r="M1791" s="290"/>
      <c r="N1791" s="247"/>
      <c r="O1791" s="247"/>
      <c r="P1791" s="247"/>
      <c r="Q1791" s="247"/>
      <c r="R1791" s="247"/>
      <c r="S1791" s="247"/>
      <c r="T1791" s="247"/>
      <c r="U1791" s="247"/>
      <c r="V1791" s="290"/>
      <c r="W1791" s="247"/>
      <c r="X1791" s="247"/>
      <c r="Y1791" s="247"/>
      <c r="Z1791" s="247"/>
      <c r="AA1791" s="247"/>
      <c r="AB1791" s="247"/>
      <c r="AC1791" s="247"/>
      <c r="AD1791" s="247"/>
      <c r="AE1791" s="247"/>
      <c r="AF1791" s="247"/>
      <c r="AG1791" s="247"/>
      <c r="AH1791" s="247"/>
      <c r="AI1791" s="247"/>
      <c r="AJ1791" s="247"/>
      <c r="AK1791" s="247"/>
      <c r="AL1791" s="247"/>
      <c r="AM1791" s="247"/>
      <c r="AN1791" s="247"/>
      <c r="AO1791" s="247"/>
      <c r="AP1791" s="247"/>
      <c r="AQ1791" s="247"/>
      <c r="AR1791" s="247"/>
      <c r="AS1791" s="247"/>
      <c r="AT1791" s="247"/>
      <c r="AU1791" s="247"/>
      <c r="AV1791" s="247"/>
      <c r="AW1791" s="247"/>
      <c r="AX1791" s="247"/>
      <c r="AY1791" s="247"/>
      <c r="AZ1791" s="247"/>
      <c r="BA1791" s="247"/>
      <c r="BB1791" s="247"/>
      <c r="BC1791" s="247"/>
      <c r="BD1791" s="247"/>
      <c r="BE1791" s="247"/>
      <c r="BF1791" s="247"/>
      <c r="BG1791" s="247"/>
      <c r="BH1791" s="247"/>
      <c r="BI1791" s="247"/>
      <c r="BJ1791" s="247"/>
      <c r="BK1791" s="247"/>
      <c r="BL1791" s="247"/>
      <c r="BM1791" s="247"/>
      <c r="BN1791" s="247"/>
      <c r="BO1791" s="247"/>
      <c r="BP1791" s="247"/>
      <c r="BQ1791" s="247"/>
      <c r="BR1791" s="247"/>
      <c r="BS1791" s="247"/>
      <c r="BT1791" s="247"/>
      <c r="BU1791" s="247"/>
      <c r="BV1791" s="247"/>
      <c r="BW1791" s="247"/>
      <c r="BX1791" s="247"/>
      <c r="BY1791" s="247"/>
      <c r="BZ1791" s="247"/>
      <c r="CA1791" s="247"/>
      <c r="CB1791" s="247"/>
      <c r="CC1791" s="247"/>
      <c r="CD1791" s="247"/>
      <c r="CE1791" s="247"/>
      <c r="CF1791" s="247"/>
      <c r="CG1791" s="247"/>
      <c r="CH1791" s="247"/>
      <c r="CI1791" s="247"/>
      <c r="CJ1791" s="247"/>
      <c r="CK1791" s="247"/>
      <c r="CL1791" s="247"/>
      <c r="CM1791" s="247"/>
      <c r="CN1791" s="247"/>
      <c r="CO1791" s="247"/>
      <c r="CP1791" s="247"/>
      <c r="CQ1791" s="247"/>
      <c r="CR1791" s="247"/>
      <c r="CS1791" s="247"/>
      <c r="CT1791" s="247"/>
      <c r="CU1791" s="247"/>
      <c r="CV1791" s="247"/>
      <c r="CW1791" s="247"/>
      <c r="CX1791" s="247"/>
      <c r="CY1791" s="247"/>
      <c r="CZ1791" s="247"/>
      <c r="DA1791" s="247"/>
      <c r="DB1791" s="247"/>
      <c r="DC1791" s="247"/>
      <c r="DD1791" s="247"/>
      <c r="DE1791" s="247"/>
    </row>
    <row r="1792" spans="5:109" x14ac:dyDescent="0.2">
      <c r="E1792" s="247"/>
      <c r="F1792" s="247"/>
      <c r="G1792" s="247"/>
      <c r="H1792" s="247"/>
      <c r="I1792" s="247"/>
      <c r="J1792" s="247"/>
      <c r="K1792" s="247"/>
      <c r="L1792" s="247"/>
      <c r="M1792" s="290"/>
      <c r="N1792" s="247"/>
      <c r="O1792" s="247"/>
      <c r="P1792" s="247"/>
      <c r="Q1792" s="247"/>
      <c r="R1792" s="247"/>
      <c r="S1792" s="247"/>
      <c r="T1792" s="247"/>
      <c r="U1792" s="247"/>
      <c r="V1792" s="290"/>
      <c r="W1792" s="247"/>
      <c r="X1792" s="247"/>
      <c r="Y1792" s="247"/>
      <c r="Z1792" s="247"/>
      <c r="AA1792" s="247"/>
      <c r="AB1792" s="247"/>
      <c r="AC1792" s="247"/>
      <c r="AD1792" s="247"/>
      <c r="AE1792" s="247"/>
      <c r="AF1792" s="247"/>
      <c r="AG1792" s="247"/>
      <c r="AH1792" s="247"/>
      <c r="AI1792" s="247"/>
      <c r="AJ1792" s="247"/>
      <c r="AK1792" s="247"/>
      <c r="AL1792" s="247"/>
      <c r="AM1792" s="247"/>
      <c r="AN1792" s="247"/>
      <c r="AO1792" s="247"/>
      <c r="AP1792" s="247"/>
      <c r="AQ1792" s="247"/>
      <c r="AR1792" s="247"/>
      <c r="AS1792" s="247"/>
      <c r="AT1792" s="247"/>
      <c r="AU1792" s="247"/>
      <c r="AV1792" s="247"/>
      <c r="AW1792" s="247"/>
      <c r="AX1792" s="247"/>
      <c r="AY1792" s="247"/>
      <c r="AZ1792" s="247"/>
      <c r="BA1792" s="247"/>
      <c r="BB1792" s="247"/>
      <c r="BC1792" s="247"/>
      <c r="BD1792" s="247"/>
      <c r="BE1792" s="247"/>
      <c r="BF1792" s="247"/>
      <c r="BG1792" s="247"/>
      <c r="BH1792" s="247"/>
      <c r="BI1792" s="247"/>
      <c r="BJ1792" s="247"/>
      <c r="BK1792" s="247"/>
      <c r="BL1792" s="247"/>
      <c r="BM1792" s="247"/>
      <c r="BN1792" s="247"/>
      <c r="BO1792" s="247"/>
      <c r="BP1792" s="247"/>
      <c r="BQ1792" s="247"/>
      <c r="BR1792" s="247"/>
      <c r="BS1792" s="247"/>
      <c r="BT1792" s="247"/>
      <c r="BU1792" s="247"/>
      <c r="BV1792" s="247"/>
      <c r="BW1792" s="247"/>
      <c r="BX1792" s="247"/>
      <c r="BY1792" s="247"/>
      <c r="BZ1792" s="247"/>
      <c r="CA1792" s="247"/>
      <c r="CB1792" s="247"/>
      <c r="CC1792" s="247"/>
      <c r="CD1792" s="247"/>
      <c r="CE1792" s="247"/>
      <c r="CF1792" s="247"/>
      <c r="CG1792" s="247"/>
      <c r="CH1792" s="247"/>
      <c r="CI1792" s="247"/>
      <c r="CJ1792" s="247"/>
      <c r="CK1792" s="247"/>
      <c r="CL1792" s="247"/>
      <c r="CM1792" s="247"/>
      <c r="CN1792" s="247"/>
      <c r="CO1792" s="247"/>
      <c r="CP1792" s="247"/>
      <c r="CQ1792" s="247"/>
      <c r="CR1792" s="247"/>
      <c r="CS1792" s="247"/>
      <c r="CT1792" s="247"/>
      <c r="CU1792" s="247"/>
      <c r="CV1792" s="247"/>
      <c r="CW1792" s="247"/>
      <c r="CX1792" s="247"/>
      <c r="CY1792" s="247"/>
      <c r="CZ1792" s="247"/>
      <c r="DA1792" s="247"/>
      <c r="DB1792" s="247"/>
      <c r="DC1792" s="247"/>
      <c r="DD1792" s="247"/>
      <c r="DE1792" s="247"/>
    </row>
    <row r="1793" spans="5:109" x14ac:dyDescent="0.2">
      <c r="E1793" s="247"/>
      <c r="F1793" s="247"/>
      <c r="G1793" s="247"/>
      <c r="H1793" s="247"/>
      <c r="I1793" s="247"/>
      <c r="J1793" s="247"/>
      <c r="K1793" s="247"/>
      <c r="L1793" s="247"/>
      <c r="M1793" s="290"/>
      <c r="N1793" s="247"/>
      <c r="O1793" s="247"/>
      <c r="P1793" s="247"/>
      <c r="Q1793" s="247"/>
      <c r="R1793" s="247"/>
      <c r="S1793" s="247"/>
      <c r="T1793" s="247"/>
      <c r="U1793" s="247"/>
      <c r="V1793" s="290"/>
      <c r="W1793" s="247"/>
      <c r="X1793" s="247"/>
      <c r="Y1793" s="247"/>
      <c r="Z1793" s="247"/>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c r="BF1793" s="247"/>
      <c r="BG1793" s="247"/>
      <c r="BH1793" s="247"/>
      <c r="BI1793" s="247"/>
      <c r="BJ1793" s="247"/>
      <c r="BK1793" s="247"/>
      <c r="BL1793" s="247"/>
      <c r="BM1793" s="247"/>
      <c r="BN1793" s="247"/>
      <c r="BO1793" s="247"/>
      <c r="BP1793" s="247"/>
      <c r="BQ1793" s="247"/>
      <c r="BR1793" s="247"/>
      <c r="BS1793" s="247"/>
      <c r="BT1793" s="247"/>
      <c r="BU1793" s="247"/>
      <c r="BV1793" s="247"/>
      <c r="BW1793" s="247"/>
      <c r="BX1793" s="247"/>
      <c r="BY1793" s="247"/>
      <c r="BZ1793" s="247"/>
      <c r="CA1793" s="247"/>
      <c r="CB1793" s="247"/>
      <c r="CC1793" s="247"/>
      <c r="CD1793" s="247"/>
      <c r="CE1793" s="247"/>
      <c r="CF1793" s="247"/>
      <c r="CG1793" s="247"/>
      <c r="CH1793" s="247"/>
      <c r="CI1793" s="247"/>
      <c r="CJ1793" s="247"/>
      <c r="CK1793" s="247"/>
      <c r="CL1793" s="247"/>
      <c r="CM1793" s="247"/>
      <c r="CN1793" s="247"/>
      <c r="CO1793" s="247"/>
      <c r="CP1793" s="247"/>
      <c r="CQ1793" s="247"/>
      <c r="CR1793" s="247"/>
      <c r="CS1793" s="247"/>
      <c r="CT1793" s="247"/>
      <c r="CU1793" s="247"/>
      <c r="CV1793" s="247"/>
      <c r="CW1793" s="247"/>
      <c r="CX1793" s="247"/>
      <c r="CY1793" s="247"/>
      <c r="CZ1793" s="247"/>
      <c r="DA1793" s="247"/>
      <c r="DB1793" s="247"/>
      <c r="DC1793" s="247"/>
      <c r="DD1793" s="247"/>
      <c r="DE1793" s="247"/>
    </row>
    <row r="1794" spans="5:109" x14ac:dyDescent="0.2">
      <c r="E1794" s="247"/>
      <c r="F1794" s="247"/>
      <c r="G1794" s="247"/>
      <c r="H1794" s="247"/>
      <c r="I1794" s="247"/>
      <c r="J1794" s="247"/>
      <c r="K1794" s="247"/>
      <c r="L1794" s="247"/>
      <c r="M1794" s="290"/>
      <c r="N1794" s="247"/>
      <c r="O1794" s="247"/>
      <c r="P1794" s="247"/>
      <c r="Q1794" s="247"/>
      <c r="R1794" s="247"/>
      <c r="S1794" s="247"/>
      <c r="T1794" s="247"/>
      <c r="U1794" s="247"/>
      <c r="V1794" s="290"/>
      <c r="W1794" s="247"/>
      <c r="X1794" s="247"/>
      <c r="Y1794" s="247"/>
      <c r="Z1794" s="247"/>
      <c r="AA1794" s="247"/>
      <c r="AB1794" s="247"/>
      <c r="AC1794" s="247"/>
      <c r="AD1794" s="247"/>
      <c r="AE1794" s="247"/>
      <c r="AF1794" s="247"/>
      <c r="AG1794" s="247"/>
      <c r="AH1794" s="247"/>
      <c r="AI1794" s="247"/>
      <c r="AJ1794" s="247"/>
      <c r="AK1794" s="247"/>
      <c r="AL1794" s="247"/>
      <c r="AM1794" s="247"/>
      <c r="AN1794" s="247"/>
      <c r="AO1794" s="247"/>
      <c r="AP1794" s="247"/>
      <c r="AQ1794" s="247"/>
      <c r="AR1794" s="247"/>
      <c r="AS1794" s="247"/>
      <c r="AT1794" s="247"/>
      <c r="AU1794" s="247"/>
      <c r="AV1794" s="247"/>
      <c r="AW1794" s="247"/>
      <c r="AX1794" s="247"/>
      <c r="AY1794" s="247"/>
      <c r="AZ1794" s="247"/>
      <c r="BA1794" s="247"/>
      <c r="BB1794" s="247"/>
      <c r="BC1794" s="247"/>
      <c r="BD1794" s="247"/>
      <c r="BE1794" s="247"/>
      <c r="BF1794" s="247"/>
      <c r="BG1794" s="247"/>
      <c r="BH1794" s="247"/>
      <c r="BI1794" s="247"/>
      <c r="BJ1794" s="247"/>
      <c r="BK1794" s="247"/>
      <c r="BL1794" s="247"/>
      <c r="BM1794" s="247"/>
      <c r="BN1794" s="247"/>
      <c r="BO1794" s="247"/>
      <c r="BP1794" s="247"/>
      <c r="BQ1794" s="247"/>
      <c r="BR1794" s="247"/>
      <c r="BS1794" s="247"/>
      <c r="BT1794" s="247"/>
      <c r="BU1794" s="247"/>
      <c r="BV1794" s="247"/>
      <c r="BW1794" s="247"/>
      <c r="BX1794" s="247"/>
      <c r="BY1794" s="247"/>
      <c r="BZ1794" s="247"/>
      <c r="CA1794" s="247"/>
      <c r="CB1794" s="247"/>
      <c r="CC1794" s="247"/>
      <c r="CD1794" s="247"/>
      <c r="CE1794" s="247"/>
      <c r="CF1794" s="247"/>
      <c r="CG1794" s="247"/>
      <c r="CH1794" s="247"/>
      <c r="CI1794" s="247"/>
      <c r="CJ1794" s="247"/>
      <c r="CK1794" s="247"/>
      <c r="CL1794" s="247"/>
      <c r="CM1794" s="247"/>
      <c r="CN1794" s="247"/>
      <c r="CO1794" s="247"/>
      <c r="CP1794" s="247"/>
      <c r="CQ1794" s="247"/>
      <c r="CR1794" s="247"/>
      <c r="CS1794" s="247"/>
      <c r="CT1794" s="247"/>
      <c r="CU1794" s="247"/>
      <c r="CV1794" s="247"/>
      <c r="CW1794" s="247"/>
      <c r="CX1794" s="247"/>
      <c r="CY1794" s="247"/>
      <c r="CZ1794" s="247"/>
      <c r="DA1794" s="247"/>
      <c r="DB1794" s="247"/>
      <c r="DC1794" s="247"/>
      <c r="DD1794" s="247"/>
      <c r="DE1794" s="247"/>
    </row>
    <row r="1795" spans="5:109" x14ac:dyDescent="0.2">
      <c r="E1795" s="247"/>
      <c r="F1795" s="247"/>
      <c r="G1795" s="247"/>
      <c r="H1795" s="247"/>
      <c r="I1795" s="247"/>
      <c r="J1795" s="247"/>
      <c r="K1795" s="247"/>
      <c r="L1795" s="247"/>
      <c r="M1795" s="290"/>
      <c r="N1795" s="247"/>
      <c r="O1795" s="247"/>
      <c r="P1795" s="247"/>
      <c r="Q1795" s="247"/>
      <c r="R1795" s="247"/>
      <c r="S1795" s="247"/>
      <c r="T1795" s="247"/>
      <c r="U1795" s="247"/>
      <c r="V1795" s="290"/>
      <c r="W1795" s="247"/>
      <c r="X1795" s="247"/>
      <c r="Y1795" s="247"/>
      <c r="Z1795" s="247"/>
      <c r="AA1795" s="247"/>
      <c r="AB1795" s="247"/>
      <c r="AC1795" s="247"/>
      <c r="AD1795" s="247"/>
      <c r="AE1795" s="247"/>
      <c r="AF1795" s="247"/>
      <c r="AG1795" s="247"/>
      <c r="AH1795" s="247"/>
      <c r="AI1795" s="247"/>
      <c r="AJ1795" s="247"/>
      <c r="AK1795" s="247"/>
      <c r="AL1795" s="247"/>
      <c r="AM1795" s="247"/>
      <c r="AN1795" s="247"/>
      <c r="AO1795" s="247"/>
      <c r="AP1795" s="247"/>
      <c r="AQ1795" s="247"/>
      <c r="AR1795" s="247"/>
      <c r="AS1795" s="247"/>
      <c r="AT1795" s="247"/>
      <c r="AU1795" s="247"/>
      <c r="AV1795" s="247"/>
      <c r="AW1795" s="247"/>
      <c r="AX1795" s="247"/>
      <c r="AY1795" s="247"/>
      <c r="AZ1795" s="247"/>
      <c r="BA1795" s="247"/>
      <c r="BB1795" s="247"/>
      <c r="BC1795" s="247"/>
      <c r="BD1795" s="247"/>
      <c r="BE1795" s="247"/>
      <c r="BF1795" s="247"/>
      <c r="BG1795" s="247"/>
      <c r="BH1795" s="247"/>
      <c r="BI1795" s="247"/>
      <c r="BJ1795" s="247"/>
      <c r="BK1795" s="247"/>
      <c r="BL1795" s="247"/>
      <c r="BM1795" s="247"/>
      <c r="BN1795" s="247"/>
      <c r="BO1795" s="247"/>
      <c r="BP1795" s="247"/>
      <c r="BQ1795" s="247"/>
      <c r="BR1795" s="247"/>
      <c r="BS1795" s="247"/>
      <c r="BT1795" s="247"/>
      <c r="BU1795" s="247"/>
      <c r="BV1795" s="247"/>
      <c r="BW1795" s="247"/>
      <c r="BX1795" s="247"/>
      <c r="BY1795" s="247"/>
      <c r="BZ1795" s="247"/>
      <c r="CA1795" s="247"/>
      <c r="CB1795" s="247"/>
      <c r="CC1795" s="247"/>
      <c r="CD1795" s="247"/>
      <c r="CE1795" s="247"/>
      <c r="CF1795" s="247"/>
      <c r="CG1795" s="247"/>
      <c r="CH1795" s="247"/>
      <c r="CI1795" s="247"/>
      <c r="CJ1795" s="247"/>
      <c r="CK1795" s="247"/>
      <c r="CL1795" s="247"/>
      <c r="CM1795" s="247"/>
      <c r="CN1795" s="247"/>
      <c r="CO1795" s="247"/>
      <c r="CP1795" s="247"/>
      <c r="CQ1795" s="247"/>
      <c r="CR1795" s="247"/>
      <c r="CS1795" s="247"/>
      <c r="CT1795" s="247"/>
      <c r="CU1795" s="247"/>
      <c r="CV1795" s="247"/>
      <c r="CW1795" s="247"/>
      <c r="CX1795" s="247"/>
      <c r="CY1795" s="247"/>
      <c r="CZ1795" s="247"/>
      <c r="DA1795" s="247"/>
      <c r="DB1795" s="247"/>
      <c r="DC1795" s="247"/>
      <c r="DD1795" s="247"/>
      <c r="DE1795" s="247"/>
    </row>
    <row r="1796" spans="5:109" x14ac:dyDescent="0.2">
      <c r="E1796" s="247"/>
      <c r="F1796" s="247"/>
      <c r="G1796" s="247"/>
      <c r="H1796" s="247"/>
      <c r="I1796" s="247"/>
      <c r="J1796" s="247"/>
      <c r="K1796" s="247"/>
      <c r="L1796" s="247"/>
      <c r="M1796" s="290"/>
      <c r="N1796" s="247"/>
      <c r="O1796" s="247"/>
      <c r="P1796" s="247"/>
      <c r="Q1796" s="247"/>
      <c r="R1796" s="247"/>
      <c r="S1796" s="247"/>
      <c r="T1796" s="247"/>
      <c r="U1796" s="247"/>
      <c r="V1796" s="290"/>
      <c r="W1796" s="247"/>
      <c r="X1796" s="247"/>
      <c r="Y1796" s="247"/>
      <c r="Z1796" s="247"/>
      <c r="AA1796" s="247"/>
      <c r="AB1796" s="247"/>
      <c r="AC1796" s="247"/>
      <c r="AD1796" s="247"/>
      <c r="AE1796" s="247"/>
      <c r="AF1796" s="247"/>
      <c r="AG1796" s="247"/>
      <c r="AH1796" s="247"/>
      <c r="AI1796" s="247"/>
      <c r="AJ1796" s="247"/>
      <c r="AK1796" s="247"/>
      <c r="AL1796" s="247"/>
      <c r="AM1796" s="247"/>
      <c r="AN1796" s="247"/>
      <c r="AO1796" s="247"/>
      <c r="AP1796" s="247"/>
      <c r="AQ1796" s="247"/>
      <c r="AR1796" s="247"/>
      <c r="AS1796" s="247"/>
      <c r="AT1796" s="247"/>
      <c r="AU1796" s="247"/>
      <c r="AV1796" s="247"/>
      <c r="AW1796" s="247"/>
      <c r="AX1796" s="247"/>
      <c r="AY1796" s="247"/>
      <c r="AZ1796" s="247"/>
      <c r="BA1796" s="247"/>
      <c r="BB1796" s="247"/>
      <c r="BC1796" s="247"/>
      <c r="BD1796" s="247"/>
      <c r="BE1796" s="247"/>
      <c r="BF1796" s="247"/>
      <c r="BG1796" s="247"/>
      <c r="BH1796" s="247"/>
      <c r="BI1796" s="247"/>
      <c r="BJ1796" s="247"/>
      <c r="BK1796" s="247"/>
      <c r="BL1796" s="247"/>
      <c r="BM1796" s="247"/>
      <c r="BN1796" s="247"/>
      <c r="BO1796" s="247"/>
      <c r="BP1796" s="247"/>
      <c r="BQ1796" s="247"/>
      <c r="BR1796" s="247"/>
      <c r="BS1796" s="247"/>
      <c r="BT1796" s="247"/>
      <c r="BU1796" s="247"/>
      <c r="BV1796" s="247"/>
      <c r="BW1796" s="247"/>
      <c r="BX1796" s="247"/>
      <c r="BY1796" s="247"/>
      <c r="BZ1796" s="247"/>
      <c r="CA1796" s="247"/>
      <c r="CB1796" s="247"/>
      <c r="CC1796" s="247"/>
      <c r="CD1796" s="247"/>
      <c r="CE1796" s="247"/>
      <c r="CF1796" s="247"/>
      <c r="CG1796" s="247"/>
      <c r="CH1796" s="247"/>
      <c r="CI1796" s="247"/>
      <c r="CJ1796" s="247"/>
      <c r="CK1796" s="247"/>
      <c r="CL1796" s="247"/>
      <c r="CM1796" s="247"/>
      <c r="CN1796" s="247"/>
      <c r="CO1796" s="247"/>
      <c r="CP1796" s="247"/>
      <c r="CQ1796" s="247"/>
      <c r="CR1796" s="247"/>
      <c r="CS1796" s="247"/>
      <c r="CT1796" s="247"/>
      <c r="CU1796" s="247"/>
      <c r="CV1796" s="247"/>
      <c r="CW1796" s="247"/>
      <c r="CX1796" s="247"/>
      <c r="CY1796" s="247"/>
      <c r="CZ1796" s="247"/>
      <c r="DA1796" s="247"/>
      <c r="DB1796" s="247"/>
      <c r="DC1796" s="247"/>
      <c r="DD1796" s="247"/>
      <c r="DE1796" s="247"/>
    </row>
    <row r="1797" spans="5:109" x14ac:dyDescent="0.2">
      <c r="E1797" s="247"/>
      <c r="F1797" s="247"/>
      <c r="G1797" s="247"/>
      <c r="H1797" s="247"/>
      <c r="I1797" s="247"/>
      <c r="J1797" s="247"/>
      <c r="K1797" s="247"/>
      <c r="L1797" s="247"/>
      <c r="M1797" s="290"/>
      <c r="N1797" s="247"/>
      <c r="O1797" s="247"/>
      <c r="P1797" s="247"/>
      <c r="Q1797" s="247"/>
      <c r="R1797" s="247"/>
      <c r="S1797" s="247"/>
      <c r="T1797" s="247"/>
      <c r="U1797" s="247"/>
      <c r="V1797" s="290"/>
      <c r="W1797" s="247"/>
      <c r="X1797" s="247"/>
      <c r="Y1797" s="247"/>
      <c r="Z1797" s="247"/>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c r="BF1797" s="247"/>
      <c r="BG1797" s="247"/>
      <c r="BH1797" s="247"/>
      <c r="BI1797" s="247"/>
      <c r="BJ1797" s="247"/>
      <c r="BK1797" s="247"/>
      <c r="BL1797" s="247"/>
      <c r="BM1797" s="247"/>
      <c r="BN1797" s="247"/>
      <c r="BO1797" s="247"/>
      <c r="BP1797" s="247"/>
      <c r="BQ1797" s="247"/>
      <c r="BR1797" s="247"/>
      <c r="BS1797" s="247"/>
      <c r="BT1797" s="247"/>
      <c r="BU1797" s="247"/>
      <c r="BV1797" s="247"/>
      <c r="BW1797" s="247"/>
      <c r="BX1797" s="247"/>
      <c r="BY1797" s="247"/>
      <c r="BZ1797" s="247"/>
      <c r="CA1797" s="247"/>
      <c r="CB1797" s="247"/>
      <c r="CC1797" s="247"/>
      <c r="CD1797" s="247"/>
      <c r="CE1797" s="247"/>
      <c r="CF1797" s="247"/>
      <c r="CG1797" s="247"/>
      <c r="CH1797" s="247"/>
      <c r="CI1797" s="247"/>
      <c r="CJ1797" s="247"/>
      <c r="CK1797" s="247"/>
      <c r="CL1797" s="247"/>
      <c r="CM1797" s="247"/>
      <c r="CN1797" s="247"/>
      <c r="CO1797" s="247"/>
      <c r="CP1797" s="247"/>
      <c r="CQ1797" s="247"/>
      <c r="CR1797" s="247"/>
      <c r="CS1797" s="247"/>
      <c r="CT1797" s="247"/>
      <c r="CU1797" s="247"/>
      <c r="CV1797" s="247"/>
      <c r="CW1797" s="247"/>
      <c r="CX1797" s="247"/>
      <c r="CY1797" s="247"/>
      <c r="CZ1797" s="247"/>
      <c r="DA1797" s="247"/>
      <c r="DB1797" s="247"/>
      <c r="DC1797" s="247"/>
      <c r="DD1797" s="247"/>
      <c r="DE1797" s="247"/>
    </row>
    <row r="1798" spans="5:109" x14ac:dyDescent="0.2">
      <c r="E1798" s="247"/>
      <c r="F1798" s="247"/>
      <c r="G1798" s="247"/>
      <c r="H1798" s="247"/>
      <c r="I1798" s="247"/>
      <c r="J1798" s="247"/>
      <c r="K1798" s="247"/>
      <c r="L1798" s="247"/>
      <c r="M1798" s="290"/>
      <c r="N1798" s="247"/>
      <c r="O1798" s="247"/>
      <c r="P1798" s="247"/>
      <c r="Q1798" s="247"/>
      <c r="R1798" s="247"/>
      <c r="S1798" s="247"/>
      <c r="T1798" s="247"/>
      <c r="U1798" s="247"/>
      <c r="V1798" s="290"/>
      <c r="W1798" s="247"/>
      <c r="X1798" s="247"/>
      <c r="Y1798" s="247"/>
      <c r="Z1798" s="247"/>
      <c r="AA1798" s="247"/>
      <c r="AB1798" s="247"/>
      <c r="AC1798" s="247"/>
      <c r="AD1798" s="247"/>
      <c r="AE1798" s="247"/>
      <c r="AF1798" s="247"/>
      <c r="AG1798" s="247"/>
      <c r="AH1798" s="247"/>
      <c r="AI1798" s="247"/>
      <c r="AJ1798" s="247"/>
      <c r="AK1798" s="247"/>
      <c r="AL1798" s="247"/>
      <c r="AM1798" s="247"/>
      <c r="AN1798" s="247"/>
      <c r="AO1798" s="247"/>
      <c r="AP1798" s="247"/>
      <c r="AQ1798" s="247"/>
      <c r="AR1798" s="247"/>
      <c r="AS1798" s="247"/>
      <c r="AT1798" s="247"/>
      <c r="AU1798" s="247"/>
      <c r="AV1798" s="247"/>
      <c r="AW1798" s="247"/>
      <c r="AX1798" s="247"/>
      <c r="AY1798" s="247"/>
      <c r="AZ1798" s="247"/>
      <c r="BA1798" s="247"/>
      <c r="BB1798" s="247"/>
      <c r="BC1798" s="247"/>
      <c r="BD1798" s="247"/>
      <c r="BE1798" s="247"/>
      <c r="BF1798" s="247"/>
      <c r="BG1798" s="247"/>
      <c r="BH1798" s="247"/>
      <c r="BI1798" s="247"/>
      <c r="BJ1798" s="247"/>
      <c r="BK1798" s="247"/>
      <c r="BL1798" s="247"/>
      <c r="BM1798" s="247"/>
      <c r="BN1798" s="247"/>
      <c r="BO1798" s="247"/>
      <c r="BP1798" s="247"/>
      <c r="BQ1798" s="247"/>
      <c r="BR1798" s="247"/>
      <c r="BS1798" s="247"/>
      <c r="BT1798" s="247"/>
      <c r="BU1798" s="247"/>
      <c r="BV1798" s="247"/>
      <c r="BW1798" s="247"/>
      <c r="BX1798" s="247"/>
      <c r="BY1798" s="247"/>
      <c r="BZ1798" s="247"/>
      <c r="CA1798" s="247"/>
      <c r="CB1798" s="247"/>
      <c r="CC1798" s="247"/>
      <c r="CD1798" s="247"/>
      <c r="CE1798" s="247"/>
      <c r="CF1798" s="247"/>
      <c r="CG1798" s="247"/>
      <c r="CH1798" s="247"/>
      <c r="CI1798" s="247"/>
      <c r="CJ1798" s="247"/>
      <c r="CK1798" s="247"/>
      <c r="CL1798" s="247"/>
      <c r="CM1798" s="247"/>
      <c r="CN1798" s="247"/>
      <c r="CO1798" s="247"/>
      <c r="CP1798" s="247"/>
      <c r="CQ1798" s="247"/>
      <c r="CR1798" s="247"/>
      <c r="CS1798" s="247"/>
      <c r="CT1798" s="247"/>
      <c r="CU1798" s="247"/>
      <c r="CV1798" s="247"/>
      <c r="CW1798" s="247"/>
      <c r="CX1798" s="247"/>
      <c r="CY1798" s="247"/>
      <c r="CZ1798" s="247"/>
      <c r="DA1798" s="247"/>
      <c r="DB1798" s="247"/>
      <c r="DC1798" s="247"/>
      <c r="DD1798" s="247"/>
      <c r="DE1798" s="247"/>
    </row>
    <row r="1799" spans="5:109" x14ac:dyDescent="0.2">
      <c r="E1799" s="247"/>
      <c r="F1799" s="247"/>
      <c r="G1799" s="247"/>
      <c r="H1799" s="247"/>
      <c r="I1799" s="247"/>
      <c r="J1799" s="247"/>
      <c r="K1799" s="247"/>
      <c r="L1799" s="247"/>
      <c r="M1799" s="290"/>
      <c r="N1799" s="247"/>
      <c r="O1799" s="247"/>
      <c r="P1799" s="247"/>
      <c r="Q1799" s="247"/>
      <c r="R1799" s="247"/>
      <c r="S1799" s="247"/>
      <c r="T1799" s="247"/>
      <c r="U1799" s="247"/>
      <c r="V1799" s="290"/>
      <c r="W1799" s="247"/>
      <c r="X1799" s="247"/>
      <c r="Y1799" s="247"/>
      <c r="Z1799" s="247"/>
      <c r="AA1799" s="247"/>
      <c r="AB1799" s="247"/>
      <c r="AC1799" s="247"/>
      <c r="AD1799" s="247"/>
      <c r="AE1799" s="247"/>
      <c r="AF1799" s="247"/>
      <c r="AG1799" s="247"/>
      <c r="AH1799" s="247"/>
      <c r="AI1799" s="247"/>
      <c r="AJ1799" s="247"/>
      <c r="AK1799" s="247"/>
      <c r="AL1799" s="247"/>
      <c r="AM1799" s="247"/>
      <c r="AN1799" s="247"/>
      <c r="AO1799" s="247"/>
      <c r="AP1799" s="247"/>
      <c r="AQ1799" s="247"/>
      <c r="AR1799" s="247"/>
      <c r="AS1799" s="247"/>
      <c r="AT1799" s="247"/>
      <c r="AU1799" s="247"/>
      <c r="AV1799" s="247"/>
      <c r="AW1799" s="247"/>
      <c r="AX1799" s="247"/>
      <c r="AY1799" s="247"/>
      <c r="AZ1799" s="247"/>
      <c r="BA1799" s="247"/>
      <c r="BB1799" s="247"/>
      <c r="BC1799" s="247"/>
      <c r="BD1799" s="247"/>
      <c r="BE1799" s="247"/>
      <c r="BF1799" s="247"/>
      <c r="BG1799" s="247"/>
      <c r="BH1799" s="247"/>
      <c r="BI1799" s="247"/>
      <c r="BJ1799" s="247"/>
      <c r="BK1799" s="247"/>
      <c r="BL1799" s="247"/>
      <c r="BM1799" s="247"/>
      <c r="BN1799" s="247"/>
      <c r="BO1799" s="247"/>
      <c r="BP1799" s="247"/>
      <c r="BQ1799" s="247"/>
      <c r="BR1799" s="247"/>
      <c r="BS1799" s="247"/>
      <c r="BT1799" s="247"/>
      <c r="BU1799" s="247"/>
      <c r="BV1799" s="247"/>
      <c r="BW1799" s="247"/>
      <c r="BX1799" s="247"/>
      <c r="BY1799" s="247"/>
      <c r="BZ1799" s="247"/>
      <c r="CA1799" s="247"/>
      <c r="CB1799" s="247"/>
      <c r="CC1799" s="247"/>
      <c r="CD1799" s="247"/>
      <c r="CE1799" s="247"/>
      <c r="CF1799" s="247"/>
      <c r="CG1799" s="247"/>
      <c r="CH1799" s="247"/>
      <c r="CI1799" s="247"/>
      <c r="CJ1799" s="247"/>
      <c r="CK1799" s="247"/>
      <c r="CL1799" s="247"/>
      <c r="CM1799" s="247"/>
      <c r="CN1799" s="247"/>
      <c r="CO1799" s="247"/>
      <c r="CP1799" s="247"/>
      <c r="CQ1799" s="247"/>
      <c r="CR1799" s="247"/>
      <c r="CS1799" s="247"/>
      <c r="CT1799" s="247"/>
      <c r="CU1799" s="247"/>
      <c r="CV1799" s="247"/>
      <c r="CW1799" s="247"/>
      <c r="CX1799" s="247"/>
      <c r="CY1799" s="247"/>
      <c r="CZ1799" s="247"/>
      <c r="DA1799" s="247"/>
      <c r="DB1799" s="247"/>
      <c r="DC1799" s="247"/>
      <c r="DD1799" s="247"/>
      <c r="DE1799" s="247"/>
    </row>
    <row r="1800" spans="5:109" x14ac:dyDescent="0.2">
      <c r="E1800" s="247"/>
      <c r="F1800" s="247"/>
      <c r="G1800" s="247"/>
      <c r="H1800" s="247"/>
      <c r="I1800" s="247"/>
      <c r="J1800" s="247"/>
      <c r="K1800" s="247"/>
      <c r="L1800" s="247"/>
      <c r="M1800" s="290"/>
      <c r="N1800" s="247"/>
      <c r="O1800" s="247"/>
      <c r="P1800" s="247"/>
      <c r="Q1800" s="247"/>
      <c r="R1800" s="247"/>
      <c r="S1800" s="247"/>
      <c r="T1800" s="247"/>
      <c r="U1800" s="247"/>
      <c r="V1800" s="290"/>
      <c r="W1800" s="247"/>
      <c r="X1800" s="247"/>
      <c r="Y1800" s="247"/>
      <c r="Z1800" s="247"/>
      <c r="AA1800" s="247"/>
      <c r="AB1800" s="247"/>
      <c r="AC1800" s="247"/>
      <c r="AD1800" s="247"/>
      <c r="AE1800" s="247"/>
      <c r="AF1800" s="247"/>
      <c r="AG1800" s="247"/>
      <c r="AH1800" s="247"/>
      <c r="AI1800" s="247"/>
      <c r="AJ1800" s="247"/>
      <c r="AK1800" s="247"/>
      <c r="AL1800" s="247"/>
      <c r="AM1800" s="247"/>
      <c r="AN1800" s="247"/>
      <c r="AO1800" s="247"/>
      <c r="AP1800" s="247"/>
      <c r="AQ1800" s="247"/>
      <c r="AR1800" s="247"/>
      <c r="AS1800" s="247"/>
      <c r="AT1800" s="247"/>
      <c r="AU1800" s="247"/>
      <c r="AV1800" s="247"/>
      <c r="AW1800" s="247"/>
      <c r="AX1800" s="247"/>
      <c r="AY1800" s="247"/>
      <c r="AZ1800" s="247"/>
      <c r="BA1800" s="247"/>
      <c r="BB1800" s="247"/>
      <c r="BC1800" s="247"/>
      <c r="BD1800" s="247"/>
      <c r="BE1800" s="247"/>
      <c r="BF1800" s="247"/>
      <c r="BG1800" s="247"/>
      <c r="BH1800" s="247"/>
      <c r="BI1800" s="247"/>
      <c r="BJ1800" s="247"/>
      <c r="BK1800" s="247"/>
      <c r="BL1800" s="247"/>
      <c r="BM1800" s="247"/>
      <c r="BN1800" s="247"/>
      <c r="BO1800" s="247"/>
      <c r="BP1800" s="247"/>
      <c r="BQ1800" s="247"/>
      <c r="BR1800" s="247"/>
      <c r="BS1800" s="247"/>
      <c r="BT1800" s="247"/>
      <c r="BU1800" s="247"/>
      <c r="BV1800" s="247"/>
      <c r="BW1800" s="247"/>
      <c r="BX1800" s="247"/>
      <c r="BY1800" s="247"/>
      <c r="BZ1800" s="247"/>
      <c r="CA1800" s="247"/>
      <c r="CB1800" s="247"/>
      <c r="CC1800" s="247"/>
      <c r="CD1800" s="247"/>
      <c r="CE1800" s="247"/>
      <c r="CF1800" s="247"/>
      <c r="CG1800" s="247"/>
      <c r="CH1800" s="247"/>
      <c r="CI1800" s="247"/>
      <c r="CJ1800" s="247"/>
      <c r="CK1800" s="247"/>
      <c r="CL1800" s="247"/>
      <c r="CM1800" s="247"/>
      <c r="CN1800" s="247"/>
      <c r="CO1800" s="247"/>
      <c r="CP1800" s="247"/>
      <c r="CQ1800" s="247"/>
      <c r="CR1800" s="247"/>
      <c r="CS1800" s="247"/>
      <c r="CT1800" s="247"/>
      <c r="CU1800" s="247"/>
      <c r="CV1800" s="247"/>
      <c r="CW1800" s="247"/>
      <c r="CX1800" s="247"/>
      <c r="CY1800" s="247"/>
      <c r="CZ1800" s="247"/>
      <c r="DA1800" s="247"/>
      <c r="DB1800" s="247"/>
      <c r="DC1800" s="247"/>
      <c r="DD1800" s="247"/>
      <c r="DE1800" s="247"/>
    </row>
    <row r="1801" spans="5:109" x14ac:dyDescent="0.2">
      <c r="E1801" s="247"/>
      <c r="F1801" s="247"/>
      <c r="G1801" s="247"/>
      <c r="H1801" s="247"/>
      <c r="I1801" s="247"/>
      <c r="J1801" s="247"/>
      <c r="K1801" s="247"/>
      <c r="L1801" s="247"/>
      <c r="M1801" s="290"/>
      <c r="N1801" s="247"/>
      <c r="O1801" s="247"/>
      <c r="P1801" s="247"/>
      <c r="Q1801" s="247"/>
      <c r="R1801" s="247"/>
      <c r="S1801" s="247"/>
      <c r="T1801" s="247"/>
      <c r="U1801" s="247"/>
      <c r="V1801" s="290"/>
      <c r="W1801" s="247"/>
      <c r="X1801" s="247"/>
      <c r="Y1801" s="247"/>
      <c r="Z1801" s="247"/>
      <c r="AA1801" s="247"/>
      <c r="AB1801" s="247"/>
      <c r="AC1801" s="247"/>
      <c r="AD1801" s="247"/>
      <c r="AE1801" s="247"/>
      <c r="AF1801" s="247"/>
      <c r="AG1801" s="247"/>
      <c r="AH1801" s="247"/>
      <c r="AI1801" s="247"/>
      <c r="AJ1801" s="247"/>
      <c r="AK1801" s="247"/>
      <c r="AL1801" s="247"/>
      <c r="AM1801" s="247"/>
      <c r="AN1801" s="247"/>
      <c r="AO1801" s="247"/>
      <c r="AP1801" s="247"/>
      <c r="AQ1801" s="247"/>
      <c r="AR1801" s="247"/>
      <c r="AS1801" s="247"/>
      <c r="AT1801" s="247"/>
      <c r="AU1801" s="247"/>
      <c r="AV1801" s="247"/>
      <c r="AW1801" s="247"/>
      <c r="AX1801" s="247"/>
      <c r="AY1801" s="247"/>
      <c r="AZ1801" s="247"/>
      <c r="BA1801" s="247"/>
      <c r="BB1801" s="247"/>
      <c r="BC1801" s="247"/>
      <c r="BD1801" s="247"/>
      <c r="BE1801" s="247"/>
      <c r="BF1801" s="247"/>
      <c r="BG1801" s="247"/>
      <c r="BH1801" s="247"/>
      <c r="BI1801" s="247"/>
      <c r="BJ1801" s="247"/>
      <c r="BK1801" s="247"/>
      <c r="BL1801" s="247"/>
      <c r="BM1801" s="247"/>
      <c r="BN1801" s="247"/>
      <c r="BO1801" s="247"/>
      <c r="BP1801" s="247"/>
      <c r="BQ1801" s="247"/>
      <c r="BR1801" s="247"/>
      <c r="BS1801" s="247"/>
      <c r="BT1801" s="247"/>
      <c r="BU1801" s="247"/>
      <c r="BV1801" s="247"/>
      <c r="BW1801" s="247"/>
      <c r="BX1801" s="247"/>
      <c r="BY1801" s="247"/>
      <c r="BZ1801" s="247"/>
      <c r="CA1801" s="247"/>
      <c r="CB1801" s="247"/>
      <c r="CC1801" s="247"/>
      <c r="CD1801" s="247"/>
      <c r="CE1801" s="247"/>
      <c r="CF1801" s="247"/>
      <c r="CG1801" s="247"/>
      <c r="CH1801" s="247"/>
      <c r="CI1801" s="247"/>
      <c r="CJ1801" s="247"/>
      <c r="CK1801" s="247"/>
      <c r="CL1801" s="247"/>
      <c r="CM1801" s="247"/>
      <c r="CN1801" s="247"/>
      <c r="CO1801" s="247"/>
      <c r="CP1801" s="247"/>
      <c r="CQ1801" s="247"/>
      <c r="CR1801" s="247"/>
      <c r="CS1801" s="247"/>
      <c r="CT1801" s="247"/>
      <c r="CU1801" s="247"/>
      <c r="CV1801" s="247"/>
      <c r="CW1801" s="247"/>
      <c r="CX1801" s="247"/>
      <c r="CY1801" s="247"/>
      <c r="CZ1801" s="247"/>
      <c r="DA1801" s="247"/>
      <c r="DB1801" s="247"/>
      <c r="DC1801" s="247"/>
      <c r="DD1801" s="247"/>
      <c r="DE1801" s="247"/>
    </row>
    <row r="1802" spans="5:109" x14ac:dyDescent="0.2">
      <c r="E1802" s="247"/>
      <c r="F1802" s="247"/>
      <c r="G1802" s="247"/>
      <c r="H1802" s="247"/>
      <c r="I1802" s="247"/>
      <c r="J1802" s="247"/>
      <c r="K1802" s="247"/>
      <c r="L1802" s="247"/>
      <c r="M1802" s="290"/>
      <c r="N1802" s="247"/>
      <c r="O1802" s="247"/>
      <c r="P1802" s="247"/>
      <c r="Q1802" s="247"/>
      <c r="R1802" s="247"/>
      <c r="S1802" s="247"/>
      <c r="T1802" s="247"/>
      <c r="U1802" s="247"/>
      <c r="V1802" s="290"/>
      <c r="W1802" s="247"/>
      <c r="X1802" s="247"/>
      <c r="Y1802" s="247"/>
      <c r="Z1802" s="247"/>
      <c r="AA1802" s="247"/>
      <c r="AB1802" s="247"/>
      <c r="AC1802" s="247"/>
      <c r="AD1802" s="247"/>
      <c r="AE1802" s="247"/>
      <c r="AF1802" s="247"/>
      <c r="AG1802" s="247"/>
      <c r="AH1802" s="247"/>
      <c r="AI1802" s="247"/>
      <c r="AJ1802" s="247"/>
      <c r="AK1802" s="247"/>
      <c r="AL1802" s="247"/>
      <c r="AM1802" s="247"/>
      <c r="AN1802" s="247"/>
      <c r="AO1802" s="247"/>
      <c r="AP1802" s="247"/>
      <c r="AQ1802" s="247"/>
      <c r="AR1802" s="247"/>
      <c r="AS1802" s="247"/>
      <c r="AT1802" s="247"/>
      <c r="AU1802" s="247"/>
      <c r="AV1802" s="247"/>
      <c r="AW1802" s="247"/>
      <c r="AX1802" s="247"/>
      <c r="AY1802" s="247"/>
      <c r="AZ1802" s="247"/>
      <c r="BA1802" s="247"/>
      <c r="BB1802" s="247"/>
      <c r="BC1802" s="247"/>
      <c r="BD1802" s="247"/>
      <c r="BE1802" s="247"/>
      <c r="BF1802" s="247"/>
      <c r="BG1802" s="247"/>
      <c r="BH1802" s="247"/>
      <c r="BI1802" s="247"/>
      <c r="BJ1802" s="247"/>
      <c r="BK1802" s="247"/>
      <c r="BL1802" s="247"/>
      <c r="BM1802" s="247"/>
      <c r="BN1802" s="247"/>
      <c r="BO1802" s="247"/>
      <c r="BP1802" s="247"/>
      <c r="BQ1802" s="247"/>
      <c r="BR1802" s="247"/>
      <c r="BS1802" s="247"/>
      <c r="BT1802" s="247"/>
      <c r="BU1802" s="247"/>
      <c r="BV1802" s="247"/>
      <c r="BW1802" s="247"/>
      <c r="BX1802" s="247"/>
      <c r="BY1802" s="247"/>
      <c r="BZ1802" s="247"/>
      <c r="CA1802" s="247"/>
      <c r="CB1802" s="247"/>
      <c r="CC1802" s="247"/>
      <c r="CD1802" s="247"/>
      <c r="CE1802" s="247"/>
      <c r="CF1802" s="247"/>
      <c r="CG1802" s="247"/>
      <c r="CH1802" s="247"/>
      <c r="CI1802" s="247"/>
      <c r="CJ1802" s="247"/>
      <c r="CK1802" s="247"/>
      <c r="CL1802" s="247"/>
      <c r="CM1802" s="247"/>
      <c r="CN1802" s="247"/>
      <c r="CO1802" s="247"/>
      <c r="CP1802" s="247"/>
      <c r="CQ1802" s="247"/>
      <c r="CR1802" s="247"/>
      <c r="CS1802" s="247"/>
      <c r="CT1802" s="247"/>
      <c r="CU1802" s="247"/>
      <c r="CV1802" s="247"/>
      <c r="CW1802" s="247"/>
      <c r="CX1802" s="247"/>
      <c r="CY1802" s="247"/>
      <c r="CZ1802" s="247"/>
      <c r="DA1802" s="247"/>
      <c r="DB1802" s="247"/>
      <c r="DC1802" s="247"/>
      <c r="DD1802" s="247"/>
      <c r="DE1802" s="247"/>
    </row>
    <row r="1803" spans="5:109" x14ac:dyDescent="0.2">
      <c r="E1803" s="247"/>
      <c r="F1803" s="247"/>
      <c r="G1803" s="247"/>
      <c r="H1803" s="247"/>
      <c r="I1803" s="247"/>
      <c r="J1803" s="247"/>
      <c r="K1803" s="247"/>
      <c r="L1803" s="247"/>
      <c r="M1803" s="290"/>
      <c r="N1803" s="247"/>
      <c r="O1803" s="247"/>
      <c r="P1803" s="247"/>
      <c r="Q1803" s="247"/>
      <c r="R1803" s="247"/>
      <c r="S1803" s="247"/>
      <c r="T1803" s="247"/>
      <c r="U1803" s="247"/>
      <c r="V1803" s="290"/>
      <c r="W1803" s="247"/>
      <c r="X1803" s="247"/>
      <c r="Y1803" s="247"/>
      <c r="Z1803" s="247"/>
      <c r="AA1803" s="247"/>
      <c r="AB1803" s="247"/>
      <c r="AC1803" s="247"/>
      <c r="AD1803" s="247"/>
      <c r="AE1803" s="247"/>
      <c r="AF1803" s="247"/>
      <c r="AG1803" s="247"/>
      <c r="AH1803" s="247"/>
      <c r="AI1803" s="247"/>
      <c r="AJ1803" s="247"/>
      <c r="AK1803" s="247"/>
      <c r="AL1803" s="247"/>
      <c r="AM1803" s="247"/>
      <c r="AN1803" s="247"/>
      <c r="AO1803" s="247"/>
      <c r="AP1803" s="247"/>
      <c r="AQ1803" s="247"/>
      <c r="AR1803" s="247"/>
      <c r="AS1803" s="247"/>
      <c r="AT1803" s="247"/>
      <c r="AU1803" s="247"/>
      <c r="AV1803" s="247"/>
      <c r="AW1803" s="247"/>
      <c r="AX1803" s="247"/>
      <c r="AY1803" s="247"/>
      <c r="AZ1803" s="247"/>
      <c r="BA1803" s="247"/>
      <c r="BB1803" s="247"/>
      <c r="BC1803" s="247"/>
      <c r="BD1803" s="247"/>
      <c r="BE1803" s="247"/>
      <c r="BF1803" s="247"/>
      <c r="BG1803" s="247"/>
      <c r="BH1803" s="247"/>
      <c r="BI1803" s="247"/>
      <c r="BJ1803" s="247"/>
      <c r="BK1803" s="247"/>
      <c r="BL1803" s="247"/>
      <c r="BM1803" s="247"/>
      <c r="BN1803" s="247"/>
      <c r="BO1803" s="247"/>
      <c r="BP1803" s="247"/>
      <c r="BQ1803" s="247"/>
      <c r="BR1803" s="247"/>
      <c r="BS1803" s="247"/>
      <c r="BT1803" s="247"/>
      <c r="BU1803" s="247"/>
      <c r="BV1803" s="247"/>
      <c r="BW1803" s="247"/>
      <c r="BX1803" s="247"/>
      <c r="BY1803" s="247"/>
      <c r="BZ1803" s="247"/>
      <c r="CA1803" s="247"/>
      <c r="CB1803" s="247"/>
      <c r="CC1803" s="247"/>
      <c r="CD1803" s="247"/>
      <c r="CE1803" s="247"/>
      <c r="CF1803" s="247"/>
      <c r="CG1803" s="247"/>
      <c r="CH1803" s="247"/>
      <c r="CI1803" s="247"/>
      <c r="CJ1803" s="247"/>
      <c r="CK1803" s="247"/>
      <c r="CL1803" s="247"/>
      <c r="CM1803" s="247"/>
      <c r="CN1803" s="247"/>
      <c r="CO1803" s="247"/>
      <c r="CP1803" s="247"/>
      <c r="CQ1803" s="247"/>
      <c r="CR1803" s="247"/>
      <c r="CS1803" s="247"/>
      <c r="CT1803" s="247"/>
      <c r="CU1803" s="247"/>
      <c r="CV1803" s="247"/>
      <c r="CW1803" s="247"/>
      <c r="CX1803" s="247"/>
      <c r="CY1803" s="247"/>
      <c r="CZ1803" s="247"/>
      <c r="DA1803" s="247"/>
      <c r="DB1803" s="247"/>
      <c r="DC1803" s="247"/>
      <c r="DD1803" s="247"/>
      <c r="DE1803" s="247"/>
    </row>
    <row r="1804" spans="5:109" x14ac:dyDescent="0.2">
      <c r="E1804" s="247"/>
      <c r="F1804" s="247"/>
      <c r="G1804" s="247"/>
      <c r="H1804" s="247"/>
      <c r="I1804" s="247"/>
      <c r="J1804" s="247"/>
      <c r="K1804" s="247"/>
      <c r="L1804" s="247"/>
      <c r="M1804" s="290"/>
      <c r="N1804" s="247"/>
      <c r="O1804" s="247"/>
      <c r="P1804" s="247"/>
      <c r="Q1804" s="247"/>
      <c r="R1804" s="247"/>
      <c r="S1804" s="247"/>
      <c r="T1804" s="247"/>
      <c r="U1804" s="247"/>
      <c r="V1804" s="290"/>
      <c r="W1804" s="247"/>
      <c r="X1804" s="247"/>
      <c r="Y1804" s="247"/>
      <c r="Z1804" s="247"/>
      <c r="AA1804" s="247"/>
      <c r="AB1804" s="247"/>
      <c r="AC1804" s="247"/>
      <c r="AD1804" s="247"/>
      <c r="AE1804" s="247"/>
      <c r="AF1804" s="247"/>
      <c r="AG1804" s="247"/>
      <c r="AH1804" s="247"/>
      <c r="AI1804" s="247"/>
      <c r="AJ1804" s="247"/>
      <c r="AK1804" s="247"/>
      <c r="AL1804" s="247"/>
      <c r="AM1804" s="247"/>
      <c r="AN1804" s="247"/>
      <c r="AO1804" s="247"/>
      <c r="AP1804" s="247"/>
      <c r="AQ1804" s="247"/>
      <c r="AR1804" s="247"/>
      <c r="AS1804" s="247"/>
      <c r="AT1804" s="247"/>
      <c r="AU1804" s="247"/>
      <c r="AV1804" s="247"/>
      <c r="AW1804" s="247"/>
      <c r="AX1804" s="247"/>
      <c r="AY1804" s="247"/>
      <c r="AZ1804" s="247"/>
      <c r="BA1804" s="247"/>
      <c r="BB1804" s="247"/>
      <c r="BC1804" s="247"/>
      <c r="BD1804" s="247"/>
      <c r="BE1804" s="247"/>
      <c r="BF1804" s="247"/>
      <c r="BG1804" s="247"/>
      <c r="BH1804" s="247"/>
      <c r="BI1804" s="247"/>
      <c r="BJ1804" s="247"/>
      <c r="BK1804" s="247"/>
      <c r="BL1804" s="247"/>
      <c r="BM1804" s="247"/>
      <c r="BN1804" s="247"/>
      <c r="BO1804" s="247"/>
      <c r="BP1804" s="247"/>
      <c r="BQ1804" s="247"/>
      <c r="BR1804" s="247"/>
      <c r="BS1804" s="247"/>
      <c r="BT1804" s="247"/>
      <c r="BU1804" s="247"/>
      <c r="BV1804" s="247"/>
      <c r="BW1804" s="247"/>
      <c r="BX1804" s="247"/>
      <c r="BY1804" s="247"/>
      <c r="BZ1804" s="247"/>
      <c r="CA1804" s="247"/>
      <c r="CB1804" s="247"/>
      <c r="CC1804" s="247"/>
      <c r="CD1804" s="247"/>
      <c r="CE1804" s="247"/>
      <c r="CF1804" s="247"/>
      <c r="CG1804" s="247"/>
      <c r="CH1804" s="247"/>
      <c r="CI1804" s="247"/>
      <c r="CJ1804" s="247"/>
      <c r="CK1804" s="247"/>
      <c r="CL1804" s="247"/>
      <c r="CM1804" s="247"/>
      <c r="CN1804" s="247"/>
      <c r="CO1804" s="247"/>
      <c r="CP1804" s="247"/>
      <c r="CQ1804" s="247"/>
      <c r="CR1804" s="247"/>
      <c r="CS1804" s="247"/>
      <c r="CT1804" s="247"/>
      <c r="CU1804" s="247"/>
      <c r="CV1804" s="247"/>
      <c r="CW1804" s="247"/>
      <c r="CX1804" s="247"/>
      <c r="CY1804" s="247"/>
      <c r="CZ1804" s="247"/>
      <c r="DA1804" s="247"/>
      <c r="DB1804" s="247"/>
      <c r="DC1804" s="247"/>
      <c r="DD1804" s="247"/>
      <c r="DE1804" s="247"/>
    </row>
    <row r="1805" spans="5:109" x14ac:dyDescent="0.2">
      <c r="E1805" s="247"/>
      <c r="F1805" s="247"/>
      <c r="G1805" s="247"/>
      <c r="H1805" s="247"/>
      <c r="I1805" s="247"/>
      <c r="J1805" s="247"/>
      <c r="K1805" s="247"/>
      <c r="L1805" s="247"/>
      <c r="M1805" s="290"/>
      <c r="N1805" s="247"/>
      <c r="O1805" s="247"/>
      <c r="P1805" s="247"/>
      <c r="Q1805" s="247"/>
      <c r="R1805" s="247"/>
      <c r="S1805" s="247"/>
      <c r="T1805" s="247"/>
      <c r="U1805" s="247"/>
      <c r="V1805" s="290"/>
      <c r="W1805" s="247"/>
      <c r="X1805" s="247"/>
      <c r="Y1805" s="247"/>
      <c r="Z1805" s="247"/>
      <c r="AA1805" s="247"/>
      <c r="AB1805" s="247"/>
      <c r="AC1805" s="247"/>
      <c r="AD1805" s="247"/>
      <c r="AE1805" s="247"/>
      <c r="AF1805" s="247"/>
      <c r="AG1805" s="247"/>
      <c r="AH1805" s="247"/>
      <c r="AI1805" s="247"/>
      <c r="AJ1805" s="247"/>
      <c r="AK1805" s="247"/>
      <c r="AL1805" s="247"/>
      <c r="AM1805" s="247"/>
      <c r="AN1805" s="247"/>
      <c r="AO1805" s="247"/>
      <c r="AP1805" s="247"/>
      <c r="AQ1805" s="247"/>
      <c r="AR1805" s="247"/>
      <c r="AS1805" s="247"/>
      <c r="AT1805" s="247"/>
      <c r="AU1805" s="247"/>
      <c r="AV1805" s="247"/>
      <c r="AW1805" s="247"/>
      <c r="AX1805" s="247"/>
      <c r="AY1805" s="247"/>
      <c r="AZ1805" s="247"/>
      <c r="BA1805" s="247"/>
      <c r="BB1805" s="247"/>
      <c r="BC1805" s="247"/>
      <c r="BD1805" s="247"/>
      <c r="BE1805" s="247"/>
      <c r="BF1805" s="247"/>
      <c r="BG1805" s="247"/>
      <c r="BH1805" s="247"/>
      <c r="BI1805" s="247"/>
      <c r="BJ1805" s="247"/>
      <c r="BK1805" s="247"/>
      <c r="BL1805" s="247"/>
      <c r="BM1805" s="247"/>
      <c r="BN1805" s="247"/>
      <c r="BO1805" s="247"/>
      <c r="BP1805" s="247"/>
      <c r="BQ1805" s="247"/>
      <c r="BR1805" s="247"/>
      <c r="BS1805" s="247"/>
      <c r="BT1805" s="247"/>
      <c r="BU1805" s="247"/>
      <c r="BV1805" s="247"/>
      <c r="BW1805" s="247"/>
      <c r="BX1805" s="247"/>
      <c r="BY1805" s="247"/>
      <c r="BZ1805" s="247"/>
      <c r="CA1805" s="247"/>
      <c r="CB1805" s="247"/>
      <c r="CC1805" s="247"/>
      <c r="CD1805" s="247"/>
      <c r="CE1805" s="247"/>
      <c r="CF1805" s="247"/>
      <c r="CG1805" s="247"/>
      <c r="CH1805" s="247"/>
      <c r="CI1805" s="247"/>
      <c r="CJ1805" s="247"/>
      <c r="CK1805" s="247"/>
      <c r="CL1805" s="247"/>
      <c r="CM1805" s="247"/>
      <c r="CN1805" s="247"/>
      <c r="CO1805" s="247"/>
      <c r="CP1805" s="247"/>
      <c r="CQ1805" s="247"/>
      <c r="CR1805" s="247"/>
      <c r="CS1805" s="247"/>
      <c r="CT1805" s="247"/>
      <c r="CU1805" s="247"/>
      <c r="CV1805" s="247"/>
      <c r="CW1805" s="247"/>
      <c r="CX1805" s="247"/>
      <c r="CY1805" s="247"/>
      <c r="CZ1805" s="247"/>
      <c r="DA1805" s="247"/>
      <c r="DB1805" s="247"/>
      <c r="DC1805" s="247"/>
      <c r="DD1805" s="247"/>
      <c r="DE1805" s="247"/>
    </row>
    <row r="1806" spans="5:109" x14ac:dyDescent="0.2">
      <c r="E1806" s="247"/>
      <c r="F1806" s="247"/>
      <c r="G1806" s="247"/>
      <c r="H1806" s="247"/>
      <c r="I1806" s="247"/>
      <c r="J1806" s="247"/>
      <c r="K1806" s="247"/>
      <c r="L1806" s="247"/>
      <c r="M1806" s="290"/>
      <c r="N1806" s="247"/>
      <c r="O1806" s="247"/>
      <c r="P1806" s="247"/>
      <c r="Q1806" s="247"/>
      <c r="R1806" s="247"/>
      <c r="S1806" s="247"/>
      <c r="T1806" s="247"/>
      <c r="U1806" s="247"/>
      <c r="V1806" s="290"/>
      <c r="W1806" s="247"/>
      <c r="X1806" s="247"/>
      <c r="Y1806" s="247"/>
      <c r="Z1806" s="247"/>
      <c r="AA1806" s="247"/>
      <c r="AB1806" s="247"/>
      <c r="AC1806" s="247"/>
      <c r="AD1806" s="247"/>
      <c r="AE1806" s="247"/>
      <c r="AF1806" s="247"/>
      <c r="AG1806" s="247"/>
      <c r="AH1806" s="247"/>
      <c r="AI1806" s="247"/>
      <c r="AJ1806" s="247"/>
      <c r="AK1806" s="247"/>
      <c r="AL1806" s="247"/>
      <c r="AM1806" s="247"/>
      <c r="AN1806" s="247"/>
      <c r="AO1806" s="247"/>
      <c r="AP1806" s="247"/>
      <c r="AQ1806" s="247"/>
      <c r="AR1806" s="247"/>
      <c r="AS1806" s="247"/>
      <c r="AT1806" s="247"/>
      <c r="AU1806" s="247"/>
      <c r="AV1806" s="247"/>
      <c r="AW1806" s="247"/>
      <c r="AX1806" s="247"/>
      <c r="AY1806" s="247"/>
      <c r="AZ1806" s="247"/>
      <c r="BA1806" s="247"/>
      <c r="BB1806" s="247"/>
      <c r="BC1806" s="247"/>
      <c r="BD1806" s="247"/>
      <c r="BE1806" s="247"/>
      <c r="BF1806" s="247"/>
      <c r="BG1806" s="247"/>
      <c r="BH1806" s="247"/>
      <c r="BI1806" s="247"/>
      <c r="BJ1806" s="247"/>
      <c r="BK1806" s="247"/>
      <c r="BL1806" s="247"/>
      <c r="BM1806" s="247"/>
      <c r="BN1806" s="247"/>
      <c r="BO1806" s="247"/>
      <c r="BP1806" s="247"/>
      <c r="BQ1806" s="247"/>
      <c r="BR1806" s="247"/>
      <c r="BS1806" s="247"/>
      <c r="BT1806" s="247"/>
      <c r="BU1806" s="247"/>
      <c r="BV1806" s="247"/>
      <c r="BW1806" s="247"/>
      <c r="BX1806" s="247"/>
      <c r="BY1806" s="247"/>
      <c r="BZ1806" s="247"/>
      <c r="CA1806" s="247"/>
      <c r="CB1806" s="247"/>
      <c r="CC1806" s="247"/>
      <c r="CD1806" s="247"/>
      <c r="CE1806" s="247"/>
      <c r="CF1806" s="247"/>
      <c r="CG1806" s="247"/>
      <c r="CH1806" s="247"/>
      <c r="CI1806" s="247"/>
      <c r="CJ1806" s="247"/>
      <c r="CK1806" s="247"/>
      <c r="CL1806" s="247"/>
      <c r="CM1806" s="247"/>
      <c r="CN1806" s="247"/>
      <c r="CO1806" s="247"/>
      <c r="CP1806" s="247"/>
      <c r="CQ1806" s="247"/>
      <c r="CR1806" s="247"/>
      <c r="CS1806" s="247"/>
      <c r="CT1806" s="247"/>
      <c r="CU1806" s="247"/>
      <c r="CV1806" s="247"/>
      <c r="CW1806" s="247"/>
      <c r="CX1806" s="247"/>
      <c r="CY1806" s="247"/>
      <c r="CZ1806" s="247"/>
      <c r="DA1806" s="247"/>
      <c r="DB1806" s="247"/>
      <c r="DC1806" s="247"/>
      <c r="DD1806" s="247"/>
      <c r="DE1806" s="247"/>
    </row>
    <row r="1807" spans="5:109" x14ac:dyDescent="0.2">
      <c r="E1807" s="247"/>
      <c r="F1807" s="247"/>
      <c r="G1807" s="247"/>
      <c r="H1807" s="247"/>
      <c r="I1807" s="247"/>
      <c r="J1807" s="247"/>
      <c r="K1807" s="247"/>
      <c r="L1807" s="247"/>
      <c r="M1807" s="290"/>
      <c r="N1807" s="247"/>
      <c r="O1807" s="247"/>
      <c r="P1807" s="247"/>
      <c r="Q1807" s="247"/>
      <c r="R1807" s="247"/>
      <c r="S1807" s="247"/>
      <c r="T1807" s="247"/>
      <c r="U1807" s="247"/>
      <c r="V1807" s="290"/>
      <c r="W1807" s="247"/>
      <c r="X1807" s="247"/>
      <c r="Y1807" s="247"/>
      <c r="Z1807" s="247"/>
      <c r="AA1807" s="247"/>
      <c r="AB1807" s="247"/>
      <c r="AC1807" s="247"/>
      <c r="AD1807" s="247"/>
      <c r="AE1807" s="247"/>
      <c r="AF1807" s="247"/>
      <c r="AG1807" s="247"/>
      <c r="AH1807" s="247"/>
      <c r="AI1807" s="247"/>
      <c r="AJ1807" s="247"/>
      <c r="AK1807" s="247"/>
      <c r="AL1807" s="247"/>
      <c r="AM1807" s="247"/>
      <c r="AN1807" s="247"/>
      <c r="AO1807" s="247"/>
      <c r="AP1807" s="247"/>
      <c r="AQ1807" s="247"/>
      <c r="AR1807" s="247"/>
      <c r="AS1807" s="247"/>
      <c r="AT1807" s="247"/>
      <c r="AU1807" s="247"/>
      <c r="AV1807" s="247"/>
      <c r="AW1807" s="247"/>
      <c r="AX1807" s="247"/>
      <c r="AY1807" s="247"/>
      <c r="AZ1807" s="247"/>
      <c r="BA1807" s="247"/>
      <c r="BB1807" s="247"/>
      <c r="BC1807" s="247"/>
      <c r="BD1807" s="247"/>
      <c r="BE1807" s="247"/>
      <c r="BF1807" s="247"/>
      <c r="BG1807" s="247"/>
      <c r="BH1807" s="247"/>
      <c r="BI1807" s="247"/>
      <c r="BJ1807" s="247"/>
      <c r="BK1807" s="247"/>
      <c r="BL1807" s="247"/>
      <c r="BM1807" s="247"/>
      <c r="BN1807" s="247"/>
      <c r="BO1807" s="247"/>
      <c r="BP1807" s="247"/>
      <c r="BQ1807" s="247"/>
      <c r="BR1807" s="247"/>
      <c r="BS1807" s="247"/>
      <c r="BT1807" s="247"/>
      <c r="BU1807" s="247"/>
      <c r="BV1807" s="247"/>
      <c r="BW1807" s="247"/>
      <c r="BX1807" s="247"/>
      <c r="BY1807" s="247"/>
      <c r="BZ1807" s="247"/>
      <c r="CA1807" s="247"/>
      <c r="CB1807" s="247"/>
      <c r="CC1807" s="247"/>
      <c r="CD1807" s="247"/>
      <c r="CE1807" s="247"/>
      <c r="CF1807" s="247"/>
      <c r="CG1807" s="247"/>
      <c r="CH1807" s="247"/>
      <c r="CI1807" s="247"/>
      <c r="CJ1807" s="247"/>
      <c r="CK1807" s="247"/>
      <c r="CL1807" s="247"/>
      <c r="CM1807" s="247"/>
      <c r="CN1807" s="247"/>
      <c r="CO1807" s="247"/>
      <c r="CP1807" s="247"/>
      <c r="CQ1807" s="247"/>
      <c r="CR1807" s="247"/>
      <c r="CS1807" s="247"/>
      <c r="CT1807" s="247"/>
      <c r="CU1807" s="247"/>
      <c r="CV1807" s="247"/>
      <c r="CW1807" s="247"/>
      <c r="CX1807" s="247"/>
      <c r="CY1807" s="247"/>
      <c r="CZ1807" s="247"/>
      <c r="DA1807" s="247"/>
      <c r="DB1807" s="247"/>
      <c r="DC1807" s="247"/>
      <c r="DD1807" s="247"/>
      <c r="DE1807" s="247"/>
    </row>
    <row r="1808" spans="5:109" x14ac:dyDescent="0.2">
      <c r="E1808" s="247"/>
      <c r="F1808" s="247"/>
      <c r="G1808" s="247"/>
      <c r="H1808" s="247"/>
      <c r="I1808" s="247"/>
      <c r="J1808" s="247"/>
      <c r="K1808" s="247"/>
      <c r="L1808" s="247"/>
      <c r="M1808" s="290"/>
      <c r="N1808" s="247"/>
      <c r="O1808" s="247"/>
      <c r="P1808" s="247"/>
      <c r="Q1808" s="247"/>
      <c r="R1808" s="247"/>
      <c r="S1808" s="247"/>
      <c r="T1808" s="247"/>
      <c r="U1808" s="247"/>
      <c r="V1808" s="290"/>
      <c r="W1808" s="247"/>
      <c r="X1808" s="247"/>
      <c r="Y1808" s="247"/>
      <c r="Z1808" s="247"/>
      <c r="AA1808" s="247"/>
      <c r="AB1808" s="247"/>
      <c r="AC1808" s="247"/>
      <c r="AD1808" s="247"/>
      <c r="AE1808" s="247"/>
      <c r="AF1808" s="247"/>
      <c r="AG1808" s="247"/>
      <c r="AH1808" s="247"/>
      <c r="AI1808" s="247"/>
      <c r="AJ1808" s="247"/>
      <c r="AK1808" s="247"/>
      <c r="AL1808" s="247"/>
      <c r="AM1808" s="247"/>
      <c r="AN1808" s="247"/>
      <c r="AO1808" s="247"/>
      <c r="AP1808" s="247"/>
      <c r="AQ1808" s="247"/>
      <c r="AR1808" s="247"/>
      <c r="AS1808" s="247"/>
      <c r="AT1808" s="247"/>
      <c r="AU1808" s="247"/>
      <c r="AV1808" s="247"/>
      <c r="AW1808" s="247"/>
      <c r="AX1808" s="247"/>
      <c r="AY1808" s="247"/>
      <c r="AZ1808" s="247"/>
      <c r="BA1808" s="247"/>
      <c r="BB1808" s="247"/>
      <c r="BC1808" s="247"/>
      <c r="BD1808" s="247"/>
      <c r="BE1808" s="247"/>
      <c r="BF1808" s="247"/>
      <c r="BG1808" s="247"/>
      <c r="BH1808" s="247"/>
      <c r="BI1808" s="247"/>
      <c r="BJ1808" s="247"/>
      <c r="BK1808" s="247"/>
      <c r="BL1808" s="247"/>
      <c r="BM1808" s="247"/>
      <c r="BN1808" s="247"/>
      <c r="BO1808" s="247"/>
      <c r="BP1808" s="247"/>
      <c r="BQ1808" s="247"/>
      <c r="BR1808" s="247"/>
      <c r="BS1808" s="247"/>
      <c r="BT1808" s="247"/>
      <c r="BU1808" s="247"/>
      <c r="BV1808" s="247"/>
      <c r="BW1808" s="247"/>
      <c r="BX1808" s="247"/>
      <c r="BY1808" s="247"/>
      <c r="BZ1808" s="247"/>
      <c r="CA1808" s="247"/>
      <c r="CB1808" s="247"/>
      <c r="CC1808" s="247"/>
      <c r="CD1808" s="247"/>
      <c r="CE1808" s="247"/>
      <c r="CF1808" s="247"/>
      <c r="CG1808" s="247"/>
      <c r="CH1808" s="247"/>
      <c r="CI1808" s="247"/>
      <c r="CJ1808" s="247"/>
      <c r="CK1808" s="247"/>
      <c r="CL1808" s="247"/>
      <c r="CM1808" s="247"/>
      <c r="CN1808" s="247"/>
      <c r="CO1808" s="247"/>
      <c r="CP1808" s="247"/>
      <c r="CQ1808" s="247"/>
      <c r="CR1808" s="247"/>
      <c r="CS1808" s="247"/>
      <c r="CT1808" s="247"/>
      <c r="CU1808" s="247"/>
      <c r="CV1808" s="247"/>
      <c r="CW1808" s="247"/>
      <c r="CX1808" s="247"/>
      <c r="CY1808" s="247"/>
      <c r="CZ1808" s="247"/>
      <c r="DA1808" s="247"/>
      <c r="DB1808" s="247"/>
      <c r="DC1808" s="247"/>
      <c r="DD1808" s="247"/>
      <c r="DE1808" s="247"/>
    </row>
    <row r="1809" spans="5:109" x14ac:dyDescent="0.2">
      <c r="E1809" s="247"/>
      <c r="F1809" s="247"/>
      <c r="G1809" s="247"/>
      <c r="H1809" s="247"/>
      <c r="I1809" s="247"/>
      <c r="J1809" s="247"/>
      <c r="K1809" s="247"/>
      <c r="L1809" s="247"/>
      <c r="M1809" s="290"/>
      <c r="N1809" s="247"/>
      <c r="O1809" s="247"/>
      <c r="P1809" s="247"/>
      <c r="Q1809" s="247"/>
      <c r="R1809" s="247"/>
      <c r="S1809" s="247"/>
      <c r="T1809" s="247"/>
      <c r="U1809" s="247"/>
      <c r="V1809" s="290"/>
      <c r="W1809" s="247"/>
      <c r="X1809" s="247"/>
      <c r="Y1809" s="247"/>
      <c r="Z1809" s="247"/>
      <c r="AA1809" s="247"/>
      <c r="AB1809" s="247"/>
      <c r="AC1809" s="247"/>
      <c r="AD1809" s="247"/>
      <c r="AE1809" s="247"/>
      <c r="AF1809" s="247"/>
      <c r="AG1809" s="247"/>
      <c r="AH1809" s="247"/>
      <c r="AI1809" s="247"/>
      <c r="AJ1809" s="247"/>
      <c r="AK1809" s="247"/>
      <c r="AL1809" s="247"/>
      <c r="AM1809" s="247"/>
      <c r="AN1809" s="247"/>
      <c r="AO1809" s="247"/>
      <c r="AP1809" s="247"/>
      <c r="AQ1809" s="247"/>
      <c r="AR1809" s="247"/>
      <c r="AS1809" s="247"/>
      <c r="AT1809" s="247"/>
      <c r="AU1809" s="247"/>
      <c r="AV1809" s="247"/>
      <c r="AW1809" s="247"/>
      <c r="AX1809" s="247"/>
      <c r="AY1809" s="247"/>
      <c r="AZ1809" s="247"/>
      <c r="BA1809" s="247"/>
      <c r="BB1809" s="247"/>
      <c r="BC1809" s="247"/>
      <c r="BD1809" s="247"/>
      <c r="BE1809" s="247"/>
      <c r="BF1809" s="247"/>
      <c r="BG1809" s="247"/>
      <c r="BH1809" s="247"/>
      <c r="BI1809" s="247"/>
      <c r="BJ1809" s="247"/>
      <c r="BK1809" s="247"/>
      <c r="BL1809" s="247"/>
      <c r="BM1809" s="247"/>
      <c r="BN1809" s="247"/>
      <c r="BO1809" s="247"/>
      <c r="BP1809" s="247"/>
      <c r="BQ1809" s="247"/>
      <c r="BR1809" s="247"/>
      <c r="BS1809" s="247"/>
      <c r="BT1809" s="247"/>
      <c r="BU1809" s="247"/>
      <c r="BV1809" s="247"/>
      <c r="BW1809" s="247"/>
      <c r="BX1809" s="247"/>
      <c r="BY1809" s="247"/>
      <c r="BZ1809" s="247"/>
      <c r="CA1809" s="247"/>
      <c r="CB1809" s="247"/>
      <c r="CC1809" s="247"/>
      <c r="CD1809" s="247"/>
      <c r="CE1809" s="247"/>
      <c r="CF1809" s="247"/>
      <c r="CG1809" s="247"/>
      <c r="CH1809" s="247"/>
      <c r="CI1809" s="247"/>
      <c r="CJ1809" s="247"/>
      <c r="CK1809" s="247"/>
      <c r="CL1809" s="247"/>
      <c r="CM1809" s="247"/>
      <c r="CN1809" s="247"/>
      <c r="CO1809" s="247"/>
      <c r="CP1809" s="247"/>
      <c r="CQ1809" s="247"/>
      <c r="CR1809" s="247"/>
      <c r="CS1809" s="247"/>
      <c r="CT1809" s="247"/>
      <c r="CU1809" s="247"/>
      <c r="CV1809" s="247"/>
      <c r="CW1809" s="247"/>
      <c r="CX1809" s="247"/>
      <c r="CY1809" s="247"/>
      <c r="CZ1809" s="247"/>
      <c r="DA1809" s="247"/>
      <c r="DB1809" s="247"/>
      <c r="DC1809" s="247"/>
      <c r="DD1809" s="247"/>
      <c r="DE1809" s="247"/>
    </row>
    <row r="1810" spans="5:109" x14ac:dyDescent="0.2">
      <c r="E1810" s="247"/>
      <c r="F1810" s="247"/>
      <c r="G1810" s="247"/>
      <c r="H1810" s="247"/>
      <c r="I1810" s="247"/>
      <c r="J1810" s="247"/>
      <c r="K1810" s="247"/>
      <c r="L1810" s="247"/>
      <c r="M1810" s="290"/>
      <c r="N1810" s="247"/>
      <c r="O1810" s="247"/>
      <c r="P1810" s="247"/>
      <c r="Q1810" s="247"/>
      <c r="R1810" s="247"/>
      <c r="S1810" s="247"/>
      <c r="T1810" s="247"/>
      <c r="U1810" s="247"/>
      <c r="V1810" s="290"/>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row>
    <row r="1811" spans="5:109" x14ac:dyDescent="0.2">
      <c r="E1811" s="247"/>
      <c r="F1811" s="247"/>
      <c r="G1811" s="247"/>
      <c r="H1811" s="247"/>
      <c r="I1811" s="247"/>
      <c r="J1811" s="247"/>
      <c r="K1811" s="247"/>
      <c r="L1811" s="247"/>
      <c r="M1811" s="290"/>
      <c r="N1811" s="247"/>
      <c r="O1811" s="247"/>
      <c r="P1811" s="247"/>
      <c r="Q1811" s="247"/>
      <c r="R1811" s="247"/>
      <c r="S1811" s="247"/>
      <c r="T1811" s="247"/>
      <c r="U1811" s="247"/>
      <c r="V1811" s="290"/>
      <c r="W1811" s="247"/>
      <c r="X1811" s="247"/>
      <c r="Y1811" s="247"/>
      <c r="Z1811" s="247"/>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c r="BF1811" s="247"/>
      <c r="BG1811" s="247"/>
      <c r="BH1811" s="247"/>
      <c r="BI1811" s="247"/>
      <c r="BJ1811" s="247"/>
      <c r="BK1811" s="247"/>
      <c r="BL1811" s="247"/>
      <c r="BM1811" s="247"/>
      <c r="BN1811" s="247"/>
      <c r="BO1811" s="247"/>
      <c r="BP1811" s="247"/>
      <c r="BQ1811" s="247"/>
      <c r="BR1811" s="247"/>
      <c r="BS1811" s="247"/>
      <c r="BT1811" s="247"/>
      <c r="BU1811" s="247"/>
      <c r="BV1811" s="247"/>
      <c r="BW1811" s="247"/>
      <c r="BX1811" s="247"/>
      <c r="BY1811" s="247"/>
      <c r="BZ1811" s="247"/>
      <c r="CA1811" s="247"/>
      <c r="CB1811" s="247"/>
      <c r="CC1811" s="247"/>
      <c r="CD1811" s="247"/>
      <c r="CE1811" s="247"/>
      <c r="CF1811" s="247"/>
      <c r="CG1811" s="247"/>
      <c r="CH1811" s="247"/>
      <c r="CI1811" s="247"/>
      <c r="CJ1811" s="247"/>
      <c r="CK1811" s="247"/>
      <c r="CL1811" s="247"/>
      <c r="CM1811" s="247"/>
      <c r="CN1811" s="247"/>
      <c r="CO1811" s="247"/>
      <c r="CP1811" s="247"/>
      <c r="CQ1811" s="247"/>
      <c r="CR1811" s="247"/>
      <c r="CS1811" s="247"/>
      <c r="CT1811" s="247"/>
      <c r="CU1811" s="247"/>
      <c r="CV1811" s="247"/>
      <c r="CW1811" s="247"/>
      <c r="CX1811" s="247"/>
      <c r="CY1811" s="247"/>
      <c r="CZ1811" s="247"/>
      <c r="DA1811" s="247"/>
      <c r="DB1811" s="247"/>
      <c r="DC1811" s="247"/>
      <c r="DD1811" s="247"/>
      <c r="DE1811" s="247"/>
    </row>
    <row r="1812" spans="5:109" x14ac:dyDescent="0.2">
      <c r="E1812" s="247"/>
      <c r="F1812" s="247"/>
      <c r="G1812" s="247"/>
      <c r="H1812" s="247"/>
      <c r="I1812" s="247"/>
      <c r="J1812" s="247"/>
      <c r="K1812" s="247"/>
      <c r="L1812" s="247"/>
      <c r="M1812" s="290"/>
      <c r="N1812" s="247"/>
      <c r="O1812" s="247"/>
      <c r="P1812" s="247"/>
      <c r="Q1812" s="247"/>
      <c r="R1812" s="247"/>
      <c r="S1812" s="247"/>
      <c r="T1812" s="247"/>
      <c r="U1812" s="247"/>
      <c r="V1812" s="290"/>
      <c r="W1812" s="247"/>
      <c r="X1812" s="247"/>
      <c r="Y1812" s="247"/>
      <c r="Z1812" s="247"/>
      <c r="AA1812" s="247"/>
      <c r="AB1812" s="247"/>
      <c r="AC1812" s="247"/>
      <c r="AD1812" s="247"/>
      <c r="AE1812" s="247"/>
      <c r="AF1812" s="247"/>
      <c r="AG1812" s="247"/>
      <c r="AH1812" s="247"/>
      <c r="AI1812" s="247"/>
      <c r="AJ1812" s="247"/>
      <c r="AK1812" s="247"/>
      <c r="AL1812" s="247"/>
      <c r="AM1812" s="247"/>
      <c r="AN1812" s="247"/>
      <c r="AO1812" s="247"/>
      <c r="AP1812" s="247"/>
      <c r="AQ1812" s="247"/>
      <c r="AR1812" s="247"/>
      <c r="AS1812" s="247"/>
      <c r="AT1812" s="247"/>
      <c r="AU1812" s="247"/>
      <c r="AV1812" s="247"/>
      <c r="AW1812" s="247"/>
      <c r="AX1812" s="247"/>
      <c r="AY1812" s="247"/>
      <c r="AZ1812" s="247"/>
      <c r="BA1812" s="247"/>
      <c r="BB1812" s="247"/>
      <c r="BC1812" s="247"/>
      <c r="BD1812" s="247"/>
      <c r="BE1812" s="247"/>
      <c r="BF1812" s="247"/>
      <c r="BG1812" s="247"/>
      <c r="BH1812" s="247"/>
      <c r="BI1812" s="247"/>
      <c r="BJ1812" s="247"/>
      <c r="BK1812" s="247"/>
      <c r="BL1812" s="247"/>
      <c r="BM1812" s="247"/>
      <c r="BN1812" s="247"/>
      <c r="BO1812" s="247"/>
      <c r="BP1812" s="247"/>
      <c r="BQ1812" s="247"/>
      <c r="BR1812" s="247"/>
      <c r="BS1812" s="247"/>
      <c r="BT1812" s="247"/>
      <c r="BU1812" s="247"/>
      <c r="BV1812" s="247"/>
      <c r="BW1812" s="247"/>
      <c r="BX1812" s="247"/>
      <c r="BY1812" s="247"/>
      <c r="BZ1812" s="247"/>
      <c r="CA1812" s="247"/>
      <c r="CB1812" s="247"/>
      <c r="CC1812" s="247"/>
      <c r="CD1812" s="247"/>
      <c r="CE1812" s="247"/>
      <c r="CF1812" s="247"/>
      <c r="CG1812" s="247"/>
      <c r="CH1812" s="247"/>
      <c r="CI1812" s="247"/>
      <c r="CJ1812" s="247"/>
      <c r="CK1812" s="247"/>
      <c r="CL1812" s="247"/>
      <c r="CM1812" s="247"/>
      <c r="CN1812" s="247"/>
      <c r="CO1812" s="247"/>
      <c r="CP1812" s="247"/>
      <c r="CQ1812" s="247"/>
      <c r="CR1812" s="247"/>
      <c r="CS1812" s="247"/>
      <c r="CT1812" s="247"/>
      <c r="CU1812" s="247"/>
      <c r="CV1812" s="247"/>
      <c r="CW1812" s="247"/>
      <c r="CX1812" s="247"/>
      <c r="CY1812" s="247"/>
      <c r="CZ1812" s="247"/>
      <c r="DA1812" s="247"/>
      <c r="DB1812" s="247"/>
      <c r="DC1812" s="247"/>
      <c r="DD1812" s="247"/>
      <c r="DE1812" s="247"/>
    </row>
    <row r="1813" spans="5:109" x14ac:dyDescent="0.2">
      <c r="E1813" s="247"/>
      <c r="F1813" s="247"/>
      <c r="G1813" s="247"/>
      <c r="H1813" s="247"/>
      <c r="I1813" s="247"/>
      <c r="J1813" s="247"/>
      <c r="K1813" s="247"/>
      <c r="L1813" s="247"/>
      <c r="M1813" s="290"/>
      <c r="N1813" s="247"/>
      <c r="O1813" s="247"/>
      <c r="P1813" s="247"/>
      <c r="Q1813" s="247"/>
      <c r="R1813" s="247"/>
      <c r="S1813" s="247"/>
      <c r="T1813" s="247"/>
      <c r="U1813" s="247"/>
      <c r="V1813" s="290"/>
      <c r="W1813" s="247"/>
      <c r="X1813" s="247"/>
      <c r="Y1813" s="247"/>
      <c r="Z1813" s="247"/>
      <c r="AA1813" s="247"/>
      <c r="AB1813" s="247"/>
      <c r="AC1813" s="247"/>
      <c r="AD1813" s="247"/>
      <c r="AE1813" s="247"/>
      <c r="AF1813" s="247"/>
      <c r="AG1813" s="247"/>
      <c r="AH1813" s="247"/>
      <c r="AI1813" s="247"/>
      <c r="AJ1813" s="247"/>
      <c r="AK1813" s="247"/>
      <c r="AL1813" s="247"/>
      <c r="AM1813" s="247"/>
      <c r="AN1813" s="247"/>
      <c r="AO1813" s="247"/>
      <c r="AP1813" s="247"/>
      <c r="AQ1813" s="247"/>
      <c r="AR1813" s="247"/>
      <c r="AS1813" s="247"/>
      <c r="AT1813" s="247"/>
      <c r="AU1813" s="247"/>
      <c r="AV1813" s="247"/>
      <c r="AW1813" s="247"/>
      <c r="AX1813" s="247"/>
      <c r="AY1813" s="247"/>
      <c r="AZ1813" s="247"/>
      <c r="BA1813" s="247"/>
      <c r="BB1813" s="247"/>
      <c r="BC1813" s="247"/>
      <c r="BD1813" s="247"/>
      <c r="BE1813" s="247"/>
      <c r="BF1813" s="247"/>
      <c r="BG1813" s="247"/>
      <c r="BH1813" s="247"/>
      <c r="BI1813" s="247"/>
      <c r="BJ1813" s="247"/>
      <c r="BK1813" s="247"/>
      <c r="BL1813" s="247"/>
      <c r="BM1813" s="247"/>
      <c r="BN1813" s="247"/>
      <c r="BO1813" s="247"/>
      <c r="BP1813" s="247"/>
      <c r="BQ1813" s="247"/>
      <c r="BR1813" s="247"/>
      <c r="BS1813" s="247"/>
      <c r="BT1813" s="247"/>
      <c r="BU1813" s="247"/>
      <c r="BV1813" s="247"/>
      <c r="BW1813" s="247"/>
      <c r="BX1813" s="247"/>
      <c r="BY1813" s="247"/>
      <c r="BZ1813" s="247"/>
      <c r="CA1813" s="247"/>
      <c r="CB1813" s="247"/>
      <c r="CC1813" s="247"/>
      <c r="CD1813" s="247"/>
      <c r="CE1813" s="247"/>
      <c r="CF1813" s="247"/>
      <c r="CG1813" s="247"/>
      <c r="CH1813" s="247"/>
      <c r="CI1813" s="247"/>
      <c r="CJ1813" s="247"/>
      <c r="CK1813" s="247"/>
      <c r="CL1813" s="247"/>
      <c r="CM1813" s="247"/>
      <c r="CN1813" s="247"/>
      <c r="CO1813" s="247"/>
      <c r="CP1813" s="247"/>
      <c r="CQ1813" s="247"/>
      <c r="CR1813" s="247"/>
      <c r="CS1813" s="247"/>
      <c r="CT1813" s="247"/>
      <c r="CU1813" s="247"/>
      <c r="CV1813" s="247"/>
      <c r="CW1813" s="247"/>
      <c r="CX1813" s="247"/>
      <c r="CY1813" s="247"/>
      <c r="CZ1813" s="247"/>
      <c r="DA1813" s="247"/>
      <c r="DB1813" s="247"/>
      <c r="DC1813" s="247"/>
      <c r="DD1813" s="247"/>
      <c r="DE1813" s="247"/>
    </row>
    <row r="1814" spans="5:109" x14ac:dyDescent="0.2">
      <c r="E1814" s="247"/>
      <c r="F1814" s="247"/>
      <c r="G1814" s="247"/>
      <c r="H1814" s="247"/>
      <c r="I1814" s="247"/>
      <c r="J1814" s="247"/>
      <c r="K1814" s="247"/>
      <c r="L1814" s="247"/>
      <c r="M1814" s="290"/>
      <c r="N1814" s="247"/>
      <c r="O1814" s="247"/>
      <c r="P1814" s="247"/>
      <c r="Q1814" s="247"/>
      <c r="R1814" s="247"/>
      <c r="S1814" s="247"/>
      <c r="T1814" s="247"/>
      <c r="U1814" s="247"/>
      <c r="V1814" s="290"/>
      <c r="W1814" s="247"/>
      <c r="X1814" s="247"/>
      <c r="Y1814" s="247"/>
      <c r="Z1814" s="247"/>
      <c r="AA1814" s="247"/>
      <c r="AB1814" s="247"/>
      <c r="AC1814" s="247"/>
      <c r="AD1814" s="247"/>
      <c r="AE1814" s="247"/>
      <c r="AF1814" s="247"/>
      <c r="AG1814" s="247"/>
      <c r="AH1814" s="247"/>
      <c r="AI1814" s="247"/>
      <c r="AJ1814" s="247"/>
      <c r="AK1814" s="247"/>
      <c r="AL1814" s="247"/>
      <c r="AM1814" s="247"/>
      <c r="AN1814" s="247"/>
      <c r="AO1814" s="247"/>
      <c r="AP1814" s="247"/>
      <c r="AQ1814" s="247"/>
      <c r="AR1814" s="247"/>
      <c r="AS1814" s="247"/>
      <c r="AT1814" s="247"/>
      <c r="AU1814" s="247"/>
      <c r="AV1814" s="247"/>
      <c r="AW1814" s="247"/>
      <c r="AX1814" s="247"/>
      <c r="AY1814" s="247"/>
      <c r="AZ1814" s="247"/>
      <c r="BA1814" s="247"/>
      <c r="BB1814" s="247"/>
      <c r="BC1814" s="247"/>
      <c r="BD1814" s="247"/>
      <c r="BE1814" s="247"/>
      <c r="BF1814" s="247"/>
      <c r="BG1814" s="247"/>
      <c r="BH1814" s="247"/>
      <c r="BI1814" s="247"/>
      <c r="BJ1814" s="247"/>
      <c r="BK1814" s="247"/>
      <c r="BL1814" s="247"/>
      <c r="BM1814" s="247"/>
      <c r="BN1814" s="247"/>
      <c r="BO1814" s="247"/>
      <c r="BP1814" s="247"/>
      <c r="BQ1814" s="247"/>
      <c r="BR1814" s="247"/>
      <c r="BS1814" s="247"/>
      <c r="BT1814" s="247"/>
      <c r="BU1814" s="247"/>
      <c r="BV1814" s="247"/>
      <c r="BW1814" s="247"/>
      <c r="BX1814" s="247"/>
      <c r="BY1814" s="247"/>
      <c r="BZ1814" s="247"/>
      <c r="CA1814" s="247"/>
      <c r="CB1814" s="247"/>
      <c r="CC1814" s="247"/>
      <c r="CD1814" s="247"/>
      <c r="CE1814" s="247"/>
      <c r="CF1814" s="247"/>
      <c r="CG1814" s="247"/>
      <c r="CH1814" s="247"/>
      <c r="CI1814" s="247"/>
      <c r="CJ1814" s="247"/>
      <c r="CK1814" s="247"/>
      <c r="CL1814" s="247"/>
      <c r="CM1814" s="247"/>
      <c r="CN1814" s="247"/>
      <c r="CO1814" s="247"/>
      <c r="CP1814" s="247"/>
      <c r="CQ1814" s="247"/>
      <c r="CR1814" s="247"/>
      <c r="CS1814" s="247"/>
      <c r="CT1814" s="247"/>
      <c r="CU1814" s="247"/>
      <c r="CV1814" s="247"/>
      <c r="CW1814" s="247"/>
      <c r="CX1814" s="247"/>
      <c r="CY1814" s="247"/>
      <c r="CZ1814" s="247"/>
      <c r="DA1814" s="247"/>
      <c r="DB1814" s="247"/>
      <c r="DC1814" s="247"/>
      <c r="DD1814" s="247"/>
      <c r="DE1814" s="247"/>
    </row>
    <row r="1815" spans="5:109" x14ac:dyDescent="0.2">
      <c r="E1815" s="247"/>
      <c r="F1815" s="247"/>
      <c r="G1815" s="247"/>
      <c r="H1815" s="247"/>
      <c r="I1815" s="247"/>
      <c r="J1815" s="247"/>
      <c r="K1815" s="247"/>
      <c r="L1815" s="247"/>
      <c r="M1815" s="290"/>
      <c r="N1815" s="247"/>
      <c r="O1815" s="247"/>
      <c r="P1815" s="247"/>
      <c r="Q1815" s="247"/>
      <c r="R1815" s="247"/>
      <c r="S1815" s="247"/>
      <c r="T1815" s="247"/>
      <c r="U1815" s="247"/>
      <c r="V1815" s="290"/>
      <c r="W1815" s="247"/>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row>
    <row r="1816" spans="5:109" x14ac:dyDescent="0.2">
      <c r="E1816" s="247"/>
      <c r="F1816" s="247"/>
      <c r="G1816" s="247"/>
      <c r="H1816" s="247"/>
      <c r="I1816" s="247"/>
      <c r="J1816" s="247"/>
      <c r="K1816" s="247"/>
      <c r="L1816" s="247"/>
      <c r="M1816" s="290"/>
      <c r="N1816" s="247"/>
      <c r="O1816" s="247"/>
      <c r="P1816" s="247"/>
      <c r="Q1816" s="247"/>
      <c r="R1816" s="247"/>
      <c r="S1816" s="247"/>
      <c r="T1816" s="247"/>
      <c r="U1816" s="247"/>
      <c r="V1816" s="290"/>
      <c r="W1816" s="247"/>
      <c r="X1816" s="247"/>
      <c r="Y1816" s="247"/>
      <c r="Z1816" s="247"/>
      <c r="AA1816" s="247"/>
      <c r="AB1816" s="247"/>
      <c r="AC1816" s="247"/>
      <c r="AD1816" s="247"/>
      <c r="AE1816" s="247"/>
      <c r="AF1816" s="247"/>
      <c r="AG1816" s="247"/>
      <c r="AH1816" s="247"/>
      <c r="AI1816" s="247"/>
      <c r="AJ1816" s="247"/>
      <c r="AK1816" s="247"/>
      <c r="AL1816" s="247"/>
      <c r="AM1816" s="247"/>
      <c r="AN1816" s="247"/>
      <c r="AO1816" s="247"/>
      <c r="AP1816" s="247"/>
      <c r="AQ1816" s="247"/>
      <c r="AR1816" s="247"/>
      <c r="AS1816" s="247"/>
      <c r="AT1816" s="247"/>
      <c r="AU1816" s="247"/>
      <c r="AV1816" s="247"/>
      <c r="AW1816" s="247"/>
      <c r="AX1816" s="247"/>
      <c r="AY1816" s="247"/>
      <c r="AZ1816" s="247"/>
      <c r="BA1816" s="247"/>
      <c r="BB1816" s="247"/>
      <c r="BC1816" s="247"/>
      <c r="BD1816" s="247"/>
      <c r="BE1816" s="247"/>
      <c r="BF1816" s="247"/>
      <c r="BG1816" s="247"/>
      <c r="BH1816" s="247"/>
      <c r="BI1816" s="247"/>
      <c r="BJ1816" s="247"/>
      <c r="BK1816" s="247"/>
      <c r="BL1816" s="247"/>
      <c r="BM1816" s="247"/>
      <c r="BN1816" s="247"/>
      <c r="BO1816" s="247"/>
      <c r="BP1816" s="247"/>
      <c r="BQ1816" s="247"/>
      <c r="BR1816" s="247"/>
      <c r="BS1816" s="247"/>
      <c r="BT1816" s="247"/>
      <c r="BU1816" s="247"/>
      <c r="BV1816" s="247"/>
      <c r="BW1816" s="247"/>
      <c r="BX1816" s="247"/>
      <c r="BY1816" s="247"/>
      <c r="BZ1816" s="247"/>
      <c r="CA1816" s="247"/>
      <c r="CB1816" s="247"/>
      <c r="CC1816" s="247"/>
      <c r="CD1816" s="247"/>
      <c r="CE1816" s="247"/>
      <c r="CF1816" s="247"/>
      <c r="CG1816" s="247"/>
      <c r="CH1816" s="247"/>
      <c r="CI1816" s="247"/>
      <c r="CJ1816" s="247"/>
      <c r="CK1816" s="247"/>
      <c r="CL1816" s="247"/>
      <c r="CM1816" s="247"/>
      <c r="CN1816" s="247"/>
      <c r="CO1816" s="247"/>
      <c r="CP1816" s="247"/>
      <c r="CQ1816" s="247"/>
      <c r="CR1816" s="247"/>
      <c r="CS1816" s="247"/>
      <c r="CT1816" s="247"/>
      <c r="CU1816" s="247"/>
      <c r="CV1816" s="247"/>
      <c r="CW1816" s="247"/>
      <c r="CX1816" s="247"/>
      <c r="CY1816" s="247"/>
      <c r="CZ1816" s="247"/>
      <c r="DA1816" s="247"/>
      <c r="DB1816" s="247"/>
      <c r="DC1816" s="247"/>
      <c r="DD1816" s="247"/>
      <c r="DE1816" s="247"/>
    </row>
    <row r="1817" spans="5:109" x14ac:dyDescent="0.2">
      <c r="E1817" s="247"/>
      <c r="F1817" s="247"/>
      <c r="G1817" s="247"/>
      <c r="H1817" s="247"/>
      <c r="I1817" s="247"/>
      <c r="J1817" s="247"/>
      <c r="K1817" s="247"/>
      <c r="L1817" s="247"/>
      <c r="M1817" s="290"/>
      <c r="N1817" s="247"/>
      <c r="O1817" s="247"/>
      <c r="P1817" s="247"/>
      <c r="Q1817" s="247"/>
      <c r="R1817" s="247"/>
      <c r="S1817" s="247"/>
      <c r="T1817" s="247"/>
      <c r="U1817" s="247"/>
      <c r="V1817" s="290"/>
      <c r="W1817" s="247"/>
      <c r="X1817" s="247"/>
      <c r="Y1817" s="247"/>
      <c r="Z1817" s="247"/>
      <c r="AA1817" s="247"/>
      <c r="AB1817" s="247"/>
      <c r="AC1817" s="247"/>
      <c r="AD1817" s="247"/>
      <c r="AE1817" s="247"/>
      <c r="AF1817" s="247"/>
      <c r="AG1817" s="247"/>
      <c r="AH1817" s="247"/>
      <c r="AI1817" s="247"/>
      <c r="AJ1817" s="247"/>
      <c r="AK1817" s="247"/>
      <c r="AL1817" s="247"/>
      <c r="AM1817" s="247"/>
      <c r="AN1817" s="247"/>
      <c r="AO1817" s="247"/>
      <c r="AP1817" s="247"/>
      <c r="AQ1817" s="247"/>
      <c r="AR1817" s="247"/>
      <c r="AS1817" s="247"/>
      <c r="AT1817" s="247"/>
      <c r="AU1817" s="247"/>
      <c r="AV1817" s="247"/>
      <c r="AW1817" s="247"/>
      <c r="AX1817" s="247"/>
      <c r="AY1817" s="247"/>
      <c r="AZ1817" s="247"/>
      <c r="BA1817" s="247"/>
      <c r="BB1817" s="247"/>
      <c r="BC1817" s="247"/>
      <c r="BD1817" s="247"/>
      <c r="BE1817" s="247"/>
      <c r="BF1817" s="247"/>
      <c r="BG1817" s="247"/>
      <c r="BH1817" s="247"/>
      <c r="BI1817" s="247"/>
      <c r="BJ1817" s="247"/>
      <c r="BK1817" s="247"/>
      <c r="BL1817" s="247"/>
      <c r="BM1817" s="247"/>
      <c r="BN1817" s="247"/>
      <c r="BO1817" s="247"/>
      <c r="BP1817" s="247"/>
      <c r="BQ1817" s="247"/>
      <c r="BR1817" s="247"/>
      <c r="BS1817" s="247"/>
      <c r="BT1817" s="247"/>
      <c r="BU1817" s="247"/>
      <c r="BV1817" s="247"/>
      <c r="BW1817" s="247"/>
      <c r="BX1817" s="247"/>
      <c r="BY1817" s="247"/>
      <c r="BZ1817" s="247"/>
      <c r="CA1817" s="247"/>
      <c r="CB1817" s="247"/>
      <c r="CC1817" s="247"/>
      <c r="CD1817" s="247"/>
      <c r="CE1817" s="247"/>
      <c r="CF1817" s="247"/>
      <c r="CG1817" s="247"/>
      <c r="CH1817" s="247"/>
      <c r="CI1817" s="247"/>
      <c r="CJ1817" s="247"/>
      <c r="CK1817" s="247"/>
      <c r="CL1817" s="247"/>
      <c r="CM1817" s="247"/>
      <c r="CN1817" s="247"/>
      <c r="CO1817" s="247"/>
      <c r="CP1817" s="247"/>
      <c r="CQ1817" s="247"/>
      <c r="CR1817" s="247"/>
      <c r="CS1817" s="247"/>
      <c r="CT1817" s="247"/>
      <c r="CU1817" s="247"/>
      <c r="CV1817" s="247"/>
      <c r="CW1817" s="247"/>
      <c r="CX1817" s="247"/>
      <c r="CY1817" s="247"/>
      <c r="CZ1817" s="247"/>
      <c r="DA1817" s="247"/>
      <c r="DB1817" s="247"/>
      <c r="DC1817" s="247"/>
      <c r="DD1817" s="247"/>
      <c r="DE1817" s="247"/>
    </row>
    <row r="1818" spans="5:109" x14ac:dyDescent="0.2">
      <c r="E1818" s="247"/>
      <c r="F1818" s="247"/>
      <c r="G1818" s="247"/>
      <c r="H1818" s="247"/>
      <c r="I1818" s="247"/>
      <c r="J1818" s="247"/>
      <c r="K1818" s="247"/>
      <c r="L1818" s="247"/>
      <c r="M1818" s="290"/>
      <c r="N1818" s="247"/>
      <c r="O1818" s="247"/>
      <c r="P1818" s="247"/>
      <c r="Q1818" s="247"/>
      <c r="R1818" s="247"/>
      <c r="S1818" s="247"/>
      <c r="T1818" s="247"/>
      <c r="U1818" s="247"/>
      <c r="V1818" s="290"/>
      <c r="W1818" s="247"/>
      <c r="X1818" s="247"/>
      <c r="Y1818" s="247"/>
      <c r="Z1818" s="247"/>
      <c r="AA1818" s="247"/>
      <c r="AB1818" s="247"/>
      <c r="AC1818" s="247"/>
      <c r="AD1818" s="247"/>
      <c r="AE1818" s="247"/>
      <c r="AF1818" s="247"/>
      <c r="AG1818" s="247"/>
      <c r="AH1818" s="247"/>
      <c r="AI1818" s="247"/>
      <c r="AJ1818" s="247"/>
      <c r="AK1818" s="247"/>
      <c r="AL1818" s="247"/>
      <c r="AM1818" s="247"/>
      <c r="AN1818" s="247"/>
      <c r="AO1818" s="247"/>
      <c r="AP1818" s="247"/>
      <c r="AQ1818" s="247"/>
      <c r="AR1818" s="247"/>
      <c r="AS1818" s="247"/>
      <c r="AT1818" s="247"/>
      <c r="AU1818" s="247"/>
      <c r="AV1818" s="247"/>
      <c r="AW1818" s="247"/>
      <c r="AX1818" s="247"/>
      <c r="AY1818" s="247"/>
      <c r="AZ1818" s="247"/>
      <c r="BA1818" s="247"/>
      <c r="BB1818" s="247"/>
      <c r="BC1818" s="247"/>
      <c r="BD1818" s="247"/>
      <c r="BE1818" s="247"/>
      <c r="BF1818" s="247"/>
      <c r="BG1818" s="247"/>
      <c r="BH1818" s="247"/>
      <c r="BI1818" s="247"/>
      <c r="BJ1818" s="247"/>
      <c r="BK1818" s="247"/>
      <c r="BL1818" s="247"/>
      <c r="BM1818" s="247"/>
      <c r="BN1818" s="247"/>
      <c r="BO1818" s="247"/>
      <c r="BP1818" s="247"/>
      <c r="BQ1818" s="247"/>
      <c r="BR1818" s="247"/>
      <c r="BS1818" s="247"/>
      <c r="BT1818" s="247"/>
      <c r="BU1818" s="247"/>
      <c r="BV1818" s="247"/>
      <c r="BW1818" s="247"/>
      <c r="BX1818" s="247"/>
      <c r="BY1818" s="247"/>
      <c r="BZ1818" s="247"/>
      <c r="CA1818" s="247"/>
      <c r="CB1818" s="247"/>
      <c r="CC1818" s="247"/>
      <c r="CD1818" s="247"/>
      <c r="CE1818" s="247"/>
      <c r="CF1818" s="247"/>
      <c r="CG1818" s="247"/>
      <c r="CH1818" s="247"/>
      <c r="CI1818" s="247"/>
      <c r="CJ1818" s="247"/>
      <c r="CK1818" s="247"/>
      <c r="CL1818" s="247"/>
      <c r="CM1818" s="247"/>
      <c r="CN1818" s="247"/>
      <c r="CO1818" s="247"/>
      <c r="CP1818" s="247"/>
      <c r="CQ1818" s="247"/>
      <c r="CR1818" s="247"/>
      <c r="CS1818" s="247"/>
      <c r="CT1818" s="247"/>
      <c r="CU1818" s="247"/>
      <c r="CV1818" s="247"/>
      <c r="CW1818" s="247"/>
      <c r="CX1818" s="247"/>
      <c r="CY1818" s="247"/>
      <c r="CZ1818" s="247"/>
      <c r="DA1818" s="247"/>
      <c r="DB1818" s="247"/>
      <c r="DC1818" s="247"/>
      <c r="DD1818" s="247"/>
      <c r="DE1818" s="247"/>
    </row>
    <row r="1819" spans="5:109" x14ac:dyDescent="0.2">
      <c r="E1819" s="247"/>
      <c r="F1819" s="247"/>
      <c r="G1819" s="247"/>
      <c r="H1819" s="247"/>
      <c r="I1819" s="247"/>
      <c r="J1819" s="247"/>
      <c r="K1819" s="247"/>
      <c r="L1819" s="247"/>
      <c r="M1819" s="290"/>
      <c r="N1819" s="247"/>
      <c r="O1819" s="247"/>
      <c r="P1819" s="247"/>
      <c r="Q1819" s="247"/>
      <c r="R1819" s="247"/>
      <c r="S1819" s="247"/>
      <c r="T1819" s="247"/>
      <c r="U1819" s="247"/>
      <c r="V1819" s="290"/>
      <c r="W1819" s="247"/>
      <c r="X1819" s="247"/>
      <c r="Y1819" s="247"/>
      <c r="Z1819" s="247"/>
      <c r="AA1819" s="247"/>
      <c r="AB1819" s="247"/>
      <c r="AC1819" s="247"/>
      <c r="AD1819" s="247"/>
      <c r="AE1819" s="247"/>
      <c r="AF1819" s="247"/>
      <c r="AG1819" s="247"/>
      <c r="AH1819" s="247"/>
      <c r="AI1819" s="247"/>
      <c r="AJ1819" s="247"/>
      <c r="AK1819" s="247"/>
      <c r="AL1819" s="247"/>
      <c r="AM1819" s="247"/>
      <c r="AN1819" s="247"/>
      <c r="AO1819" s="247"/>
      <c r="AP1819" s="247"/>
      <c r="AQ1819" s="247"/>
      <c r="AR1819" s="247"/>
      <c r="AS1819" s="247"/>
      <c r="AT1819" s="247"/>
      <c r="AU1819" s="247"/>
      <c r="AV1819" s="247"/>
      <c r="AW1819" s="247"/>
      <c r="AX1819" s="247"/>
      <c r="AY1819" s="247"/>
      <c r="AZ1819" s="247"/>
      <c r="BA1819" s="247"/>
      <c r="BB1819" s="247"/>
      <c r="BC1819" s="247"/>
      <c r="BD1819" s="247"/>
      <c r="BE1819" s="247"/>
      <c r="BF1819" s="247"/>
      <c r="BG1819" s="247"/>
      <c r="BH1819" s="247"/>
      <c r="BI1819" s="247"/>
      <c r="BJ1819" s="247"/>
      <c r="BK1819" s="247"/>
      <c r="BL1819" s="247"/>
      <c r="BM1819" s="247"/>
      <c r="BN1819" s="247"/>
      <c r="BO1819" s="247"/>
      <c r="BP1819" s="247"/>
      <c r="BQ1819" s="247"/>
      <c r="BR1819" s="247"/>
      <c r="BS1819" s="247"/>
      <c r="BT1819" s="247"/>
      <c r="BU1819" s="247"/>
      <c r="BV1819" s="247"/>
      <c r="BW1819" s="247"/>
      <c r="BX1819" s="247"/>
      <c r="BY1819" s="247"/>
      <c r="BZ1819" s="247"/>
      <c r="CA1819" s="247"/>
      <c r="CB1819" s="247"/>
      <c r="CC1819" s="247"/>
      <c r="CD1819" s="247"/>
      <c r="CE1819" s="247"/>
      <c r="CF1819" s="247"/>
      <c r="CG1819" s="247"/>
      <c r="CH1819" s="247"/>
      <c r="CI1819" s="247"/>
      <c r="CJ1819" s="247"/>
      <c r="CK1819" s="247"/>
      <c r="CL1819" s="247"/>
      <c r="CM1819" s="247"/>
      <c r="CN1819" s="247"/>
      <c r="CO1819" s="247"/>
      <c r="CP1819" s="247"/>
      <c r="CQ1819" s="247"/>
      <c r="CR1819" s="247"/>
      <c r="CS1819" s="247"/>
      <c r="CT1819" s="247"/>
      <c r="CU1819" s="247"/>
      <c r="CV1819" s="247"/>
      <c r="CW1819" s="247"/>
      <c r="CX1819" s="247"/>
      <c r="CY1819" s="247"/>
      <c r="CZ1819" s="247"/>
      <c r="DA1819" s="247"/>
      <c r="DB1819" s="247"/>
      <c r="DC1819" s="247"/>
      <c r="DD1819" s="247"/>
      <c r="DE1819" s="247"/>
    </row>
    <row r="1820" spans="5:109" x14ac:dyDescent="0.2">
      <c r="E1820" s="247"/>
      <c r="F1820" s="247"/>
      <c r="G1820" s="247"/>
      <c r="H1820" s="247"/>
      <c r="I1820" s="247"/>
      <c r="J1820" s="247"/>
      <c r="K1820" s="247"/>
      <c r="L1820" s="247"/>
      <c r="M1820" s="290"/>
      <c r="N1820" s="247"/>
      <c r="O1820" s="247"/>
      <c r="P1820" s="247"/>
      <c r="Q1820" s="247"/>
      <c r="R1820" s="247"/>
      <c r="S1820" s="247"/>
      <c r="T1820" s="247"/>
      <c r="U1820" s="247"/>
      <c r="V1820" s="290"/>
      <c r="W1820" s="247"/>
      <c r="X1820" s="247"/>
      <c r="Y1820" s="247"/>
      <c r="Z1820" s="247"/>
      <c r="AA1820" s="247"/>
      <c r="AB1820" s="247"/>
      <c r="AC1820" s="247"/>
      <c r="AD1820" s="247"/>
      <c r="AE1820" s="247"/>
      <c r="AF1820" s="247"/>
      <c r="AG1820" s="247"/>
      <c r="AH1820" s="247"/>
      <c r="AI1820" s="247"/>
      <c r="AJ1820" s="247"/>
      <c r="AK1820" s="247"/>
      <c r="AL1820" s="247"/>
      <c r="AM1820" s="247"/>
      <c r="AN1820" s="247"/>
      <c r="AO1820" s="247"/>
      <c r="AP1820" s="247"/>
      <c r="AQ1820" s="247"/>
      <c r="AR1820" s="247"/>
      <c r="AS1820" s="247"/>
      <c r="AT1820" s="247"/>
      <c r="AU1820" s="247"/>
      <c r="AV1820" s="247"/>
      <c r="AW1820" s="247"/>
      <c r="AX1820" s="247"/>
      <c r="AY1820" s="247"/>
      <c r="AZ1820" s="247"/>
      <c r="BA1820" s="247"/>
      <c r="BB1820" s="247"/>
      <c r="BC1820" s="247"/>
      <c r="BD1820" s="247"/>
      <c r="BE1820" s="247"/>
      <c r="BF1820" s="247"/>
      <c r="BG1820" s="247"/>
      <c r="BH1820" s="247"/>
      <c r="BI1820" s="247"/>
      <c r="BJ1820" s="247"/>
      <c r="BK1820" s="247"/>
      <c r="BL1820" s="247"/>
      <c r="BM1820" s="247"/>
      <c r="BN1820" s="247"/>
      <c r="BO1820" s="247"/>
      <c r="BP1820" s="247"/>
      <c r="BQ1820" s="247"/>
      <c r="BR1820" s="247"/>
      <c r="BS1820" s="247"/>
      <c r="BT1820" s="247"/>
      <c r="BU1820" s="247"/>
      <c r="BV1820" s="247"/>
      <c r="BW1820" s="247"/>
      <c r="BX1820" s="247"/>
      <c r="BY1820" s="247"/>
      <c r="BZ1820" s="247"/>
      <c r="CA1820" s="247"/>
      <c r="CB1820" s="247"/>
      <c r="CC1820" s="247"/>
      <c r="CD1820" s="247"/>
      <c r="CE1820" s="247"/>
      <c r="CF1820" s="247"/>
      <c r="CG1820" s="247"/>
      <c r="CH1820" s="247"/>
      <c r="CI1820" s="247"/>
      <c r="CJ1820" s="247"/>
      <c r="CK1820" s="247"/>
      <c r="CL1820" s="247"/>
      <c r="CM1820" s="247"/>
      <c r="CN1820" s="247"/>
      <c r="CO1820" s="247"/>
      <c r="CP1820" s="247"/>
      <c r="CQ1820" s="247"/>
      <c r="CR1820" s="247"/>
      <c r="CS1820" s="247"/>
      <c r="CT1820" s="247"/>
      <c r="CU1820" s="247"/>
      <c r="CV1820" s="247"/>
      <c r="CW1820" s="247"/>
      <c r="CX1820" s="247"/>
      <c r="CY1820" s="247"/>
      <c r="CZ1820" s="247"/>
      <c r="DA1820" s="247"/>
      <c r="DB1820" s="247"/>
      <c r="DC1820" s="247"/>
      <c r="DD1820" s="247"/>
      <c r="DE1820" s="247"/>
    </row>
    <row r="1821" spans="5:109" x14ac:dyDescent="0.2">
      <c r="E1821" s="247"/>
      <c r="F1821" s="247"/>
      <c r="G1821" s="247"/>
      <c r="H1821" s="247"/>
      <c r="I1821" s="247"/>
      <c r="J1821" s="247"/>
      <c r="K1821" s="247"/>
      <c r="L1821" s="247"/>
      <c r="M1821" s="290"/>
      <c r="N1821" s="247"/>
      <c r="O1821" s="247"/>
      <c r="P1821" s="247"/>
      <c r="Q1821" s="247"/>
      <c r="R1821" s="247"/>
      <c r="S1821" s="247"/>
      <c r="T1821" s="247"/>
      <c r="U1821" s="247"/>
      <c r="V1821" s="290"/>
      <c r="W1821" s="247"/>
      <c r="X1821" s="247"/>
      <c r="Y1821" s="247"/>
      <c r="Z1821" s="247"/>
      <c r="AA1821" s="247"/>
      <c r="AB1821" s="247"/>
      <c r="AC1821" s="247"/>
      <c r="AD1821" s="247"/>
      <c r="AE1821" s="247"/>
      <c r="AF1821" s="247"/>
      <c r="AG1821" s="247"/>
      <c r="AH1821" s="247"/>
      <c r="AI1821" s="247"/>
      <c r="AJ1821" s="247"/>
      <c r="AK1821" s="247"/>
      <c r="AL1821" s="247"/>
      <c r="AM1821" s="247"/>
      <c r="AN1821" s="247"/>
      <c r="AO1821" s="247"/>
      <c r="AP1821" s="247"/>
      <c r="AQ1821" s="247"/>
      <c r="AR1821" s="247"/>
      <c r="AS1821" s="247"/>
      <c r="AT1821" s="247"/>
      <c r="AU1821" s="247"/>
      <c r="AV1821" s="247"/>
      <c r="AW1821" s="247"/>
      <c r="AX1821" s="247"/>
      <c r="AY1821" s="247"/>
      <c r="AZ1821" s="247"/>
      <c r="BA1821" s="247"/>
      <c r="BB1821" s="247"/>
      <c r="BC1821" s="247"/>
      <c r="BD1821" s="247"/>
      <c r="BE1821" s="247"/>
      <c r="BF1821" s="247"/>
      <c r="BG1821" s="247"/>
      <c r="BH1821" s="247"/>
      <c r="BI1821" s="247"/>
      <c r="BJ1821" s="247"/>
      <c r="BK1821" s="247"/>
      <c r="BL1821" s="247"/>
      <c r="BM1821" s="247"/>
      <c r="BN1821" s="247"/>
      <c r="BO1821" s="247"/>
      <c r="BP1821" s="247"/>
      <c r="BQ1821" s="247"/>
      <c r="BR1821" s="247"/>
      <c r="BS1821" s="247"/>
      <c r="BT1821" s="247"/>
      <c r="BU1821" s="247"/>
      <c r="BV1821" s="247"/>
      <c r="BW1821" s="247"/>
      <c r="BX1821" s="247"/>
      <c r="BY1821" s="247"/>
      <c r="BZ1821" s="247"/>
      <c r="CA1821" s="247"/>
      <c r="CB1821" s="247"/>
      <c r="CC1821" s="247"/>
      <c r="CD1821" s="247"/>
      <c r="CE1821" s="247"/>
      <c r="CF1821" s="247"/>
      <c r="CG1821" s="247"/>
      <c r="CH1821" s="247"/>
      <c r="CI1821" s="247"/>
      <c r="CJ1821" s="247"/>
      <c r="CK1821" s="247"/>
      <c r="CL1821" s="247"/>
      <c r="CM1821" s="247"/>
      <c r="CN1821" s="247"/>
      <c r="CO1821" s="247"/>
      <c r="CP1821" s="247"/>
      <c r="CQ1821" s="247"/>
      <c r="CR1821" s="247"/>
      <c r="CS1821" s="247"/>
      <c r="CT1821" s="247"/>
      <c r="CU1821" s="247"/>
      <c r="CV1821" s="247"/>
      <c r="CW1821" s="247"/>
      <c r="CX1821" s="247"/>
      <c r="CY1821" s="247"/>
      <c r="CZ1821" s="247"/>
      <c r="DA1821" s="247"/>
      <c r="DB1821" s="247"/>
      <c r="DC1821" s="247"/>
      <c r="DD1821" s="247"/>
      <c r="DE1821" s="247"/>
    </row>
    <row r="1822" spans="5:109" x14ac:dyDescent="0.2">
      <c r="E1822" s="247"/>
      <c r="F1822" s="247"/>
      <c r="G1822" s="247"/>
      <c r="H1822" s="247"/>
      <c r="I1822" s="247"/>
      <c r="J1822" s="247"/>
      <c r="K1822" s="247"/>
      <c r="L1822" s="247"/>
      <c r="M1822" s="290"/>
      <c r="N1822" s="247"/>
      <c r="O1822" s="247"/>
      <c r="P1822" s="247"/>
      <c r="Q1822" s="247"/>
      <c r="R1822" s="247"/>
      <c r="S1822" s="247"/>
      <c r="T1822" s="247"/>
      <c r="U1822" s="247"/>
      <c r="V1822" s="290"/>
      <c r="W1822" s="247"/>
      <c r="X1822" s="247"/>
      <c r="Y1822" s="247"/>
      <c r="Z1822" s="247"/>
      <c r="AA1822" s="247"/>
      <c r="AB1822" s="247"/>
      <c r="AC1822" s="247"/>
      <c r="AD1822" s="247"/>
      <c r="AE1822" s="247"/>
      <c r="AF1822" s="247"/>
      <c r="AG1822" s="247"/>
      <c r="AH1822" s="247"/>
      <c r="AI1822" s="247"/>
      <c r="AJ1822" s="247"/>
      <c r="AK1822" s="247"/>
      <c r="AL1822" s="247"/>
      <c r="AM1822" s="247"/>
      <c r="AN1822" s="247"/>
      <c r="AO1822" s="247"/>
      <c r="AP1822" s="247"/>
      <c r="AQ1822" s="247"/>
      <c r="AR1822" s="247"/>
      <c r="AS1822" s="247"/>
      <c r="AT1822" s="247"/>
      <c r="AU1822" s="247"/>
      <c r="AV1822" s="247"/>
      <c r="AW1822" s="247"/>
      <c r="AX1822" s="247"/>
      <c r="AY1822" s="247"/>
      <c r="AZ1822" s="247"/>
      <c r="BA1822" s="247"/>
      <c r="BB1822" s="247"/>
      <c r="BC1822" s="247"/>
      <c r="BD1822" s="247"/>
      <c r="BE1822" s="247"/>
      <c r="BF1822" s="247"/>
      <c r="BG1822" s="247"/>
      <c r="BH1822" s="247"/>
      <c r="BI1822" s="247"/>
      <c r="BJ1822" s="247"/>
      <c r="BK1822" s="247"/>
      <c r="BL1822" s="247"/>
      <c r="BM1822" s="247"/>
      <c r="BN1822" s="247"/>
      <c r="BO1822" s="247"/>
      <c r="BP1822" s="247"/>
      <c r="BQ1822" s="247"/>
      <c r="BR1822" s="247"/>
      <c r="BS1822" s="247"/>
      <c r="BT1822" s="247"/>
      <c r="BU1822" s="247"/>
      <c r="BV1822" s="247"/>
      <c r="BW1822" s="247"/>
      <c r="BX1822" s="247"/>
      <c r="BY1822" s="247"/>
      <c r="BZ1822" s="247"/>
      <c r="CA1822" s="247"/>
      <c r="CB1822" s="247"/>
      <c r="CC1822" s="247"/>
      <c r="CD1822" s="247"/>
      <c r="CE1822" s="247"/>
      <c r="CF1822" s="247"/>
      <c r="CG1822" s="247"/>
      <c r="CH1822" s="247"/>
      <c r="CI1822" s="247"/>
      <c r="CJ1822" s="247"/>
      <c r="CK1822" s="247"/>
      <c r="CL1822" s="247"/>
      <c r="CM1822" s="247"/>
      <c r="CN1822" s="247"/>
      <c r="CO1822" s="247"/>
      <c r="CP1822" s="247"/>
      <c r="CQ1822" s="247"/>
      <c r="CR1822" s="247"/>
      <c r="CS1822" s="247"/>
      <c r="CT1822" s="247"/>
      <c r="CU1822" s="247"/>
      <c r="CV1822" s="247"/>
      <c r="CW1822" s="247"/>
      <c r="CX1822" s="247"/>
      <c r="CY1822" s="247"/>
      <c r="CZ1822" s="247"/>
      <c r="DA1822" s="247"/>
      <c r="DB1822" s="247"/>
      <c r="DC1822" s="247"/>
      <c r="DD1822" s="247"/>
      <c r="DE1822" s="247"/>
    </row>
    <row r="1823" spans="5:109" x14ac:dyDescent="0.2">
      <c r="E1823" s="247"/>
      <c r="F1823" s="247"/>
      <c r="G1823" s="247"/>
      <c r="H1823" s="247"/>
      <c r="I1823" s="247"/>
      <c r="J1823" s="247"/>
      <c r="K1823" s="247"/>
      <c r="L1823" s="247"/>
      <c r="M1823" s="290"/>
      <c r="N1823" s="247"/>
      <c r="O1823" s="247"/>
      <c r="P1823" s="247"/>
      <c r="Q1823" s="247"/>
      <c r="R1823" s="247"/>
      <c r="S1823" s="247"/>
      <c r="T1823" s="247"/>
      <c r="U1823" s="247"/>
      <c r="V1823" s="290"/>
      <c r="W1823" s="247"/>
      <c r="X1823" s="247"/>
      <c r="Y1823" s="247"/>
      <c r="Z1823" s="247"/>
      <c r="AA1823" s="247"/>
      <c r="AB1823" s="247"/>
      <c r="AC1823" s="247"/>
      <c r="AD1823" s="247"/>
      <c r="AE1823" s="247"/>
      <c r="AF1823" s="247"/>
      <c r="AG1823" s="247"/>
      <c r="AH1823" s="247"/>
      <c r="AI1823" s="247"/>
      <c r="AJ1823" s="247"/>
      <c r="AK1823" s="247"/>
      <c r="AL1823" s="247"/>
      <c r="AM1823" s="247"/>
      <c r="AN1823" s="247"/>
      <c r="AO1823" s="247"/>
      <c r="AP1823" s="247"/>
      <c r="AQ1823" s="247"/>
      <c r="AR1823" s="247"/>
      <c r="AS1823" s="247"/>
      <c r="AT1823" s="247"/>
      <c r="AU1823" s="247"/>
      <c r="AV1823" s="247"/>
      <c r="AW1823" s="247"/>
      <c r="AX1823" s="247"/>
      <c r="AY1823" s="247"/>
      <c r="AZ1823" s="247"/>
      <c r="BA1823" s="247"/>
      <c r="BB1823" s="247"/>
      <c r="BC1823" s="247"/>
      <c r="BD1823" s="247"/>
      <c r="BE1823" s="247"/>
      <c r="BF1823" s="247"/>
      <c r="BG1823" s="247"/>
      <c r="BH1823" s="247"/>
      <c r="BI1823" s="247"/>
      <c r="BJ1823" s="247"/>
      <c r="BK1823" s="247"/>
      <c r="BL1823" s="247"/>
      <c r="BM1823" s="247"/>
      <c r="BN1823" s="247"/>
      <c r="BO1823" s="247"/>
      <c r="BP1823" s="247"/>
      <c r="BQ1823" s="247"/>
      <c r="BR1823" s="247"/>
      <c r="BS1823" s="247"/>
      <c r="BT1823" s="247"/>
      <c r="BU1823" s="247"/>
      <c r="BV1823" s="247"/>
      <c r="BW1823" s="247"/>
      <c r="BX1823" s="247"/>
      <c r="BY1823" s="247"/>
      <c r="BZ1823" s="247"/>
      <c r="CA1823" s="247"/>
      <c r="CB1823" s="247"/>
      <c r="CC1823" s="247"/>
      <c r="CD1823" s="247"/>
      <c r="CE1823" s="247"/>
      <c r="CF1823" s="247"/>
      <c r="CG1823" s="247"/>
      <c r="CH1823" s="247"/>
      <c r="CI1823" s="247"/>
      <c r="CJ1823" s="247"/>
      <c r="CK1823" s="247"/>
      <c r="CL1823" s="247"/>
      <c r="CM1823" s="247"/>
      <c r="CN1823" s="247"/>
      <c r="CO1823" s="247"/>
      <c r="CP1823" s="247"/>
      <c r="CQ1823" s="247"/>
      <c r="CR1823" s="247"/>
      <c r="CS1823" s="247"/>
      <c r="CT1823" s="247"/>
      <c r="CU1823" s="247"/>
      <c r="CV1823" s="247"/>
      <c r="CW1823" s="247"/>
      <c r="CX1823" s="247"/>
      <c r="CY1823" s="247"/>
      <c r="CZ1823" s="247"/>
      <c r="DA1823" s="247"/>
      <c r="DB1823" s="247"/>
      <c r="DC1823" s="247"/>
      <c r="DD1823" s="247"/>
      <c r="DE1823" s="247"/>
    </row>
    <row r="1824" spans="5:109" x14ac:dyDescent="0.2">
      <c r="E1824" s="247"/>
      <c r="F1824" s="247"/>
      <c r="G1824" s="247"/>
      <c r="H1824" s="247"/>
      <c r="I1824" s="247"/>
      <c r="J1824" s="247"/>
      <c r="K1824" s="247"/>
      <c r="L1824" s="247"/>
      <c r="M1824" s="290"/>
      <c r="N1824" s="247"/>
      <c r="O1824" s="247"/>
      <c r="P1824" s="247"/>
      <c r="Q1824" s="247"/>
      <c r="R1824" s="247"/>
      <c r="S1824" s="247"/>
      <c r="T1824" s="247"/>
      <c r="U1824" s="247"/>
      <c r="V1824" s="290"/>
      <c r="W1824" s="247"/>
      <c r="X1824" s="247"/>
      <c r="Y1824" s="247"/>
      <c r="Z1824" s="247"/>
      <c r="AA1824" s="247"/>
      <c r="AB1824" s="247"/>
      <c r="AC1824" s="247"/>
      <c r="AD1824" s="247"/>
      <c r="AE1824" s="247"/>
      <c r="AF1824" s="247"/>
      <c r="AG1824" s="247"/>
      <c r="AH1824" s="247"/>
      <c r="AI1824" s="247"/>
      <c r="AJ1824" s="247"/>
      <c r="AK1824" s="247"/>
      <c r="AL1824" s="247"/>
      <c r="AM1824" s="247"/>
      <c r="AN1824" s="247"/>
      <c r="AO1824" s="247"/>
      <c r="AP1824" s="247"/>
      <c r="AQ1824" s="247"/>
      <c r="AR1824" s="247"/>
      <c r="AS1824" s="247"/>
      <c r="AT1824" s="247"/>
      <c r="AU1824" s="247"/>
      <c r="AV1824" s="247"/>
      <c r="AW1824" s="247"/>
      <c r="AX1824" s="247"/>
      <c r="AY1824" s="247"/>
      <c r="AZ1824" s="247"/>
      <c r="BA1824" s="247"/>
      <c r="BB1824" s="247"/>
      <c r="BC1824" s="247"/>
      <c r="BD1824" s="247"/>
      <c r="BE1824" s="247"/>
      <c r="BF1824" s="247"/>
      <c r="BG1824" s="247"/>
      <c r="BH1824" s="247"/>
      <c r="BI1824" s="247"/>
      <c r="BJ1824" s="247"/>
      <c r="BK1824" s="247"/>
      <c r="BL1824" s="247"/>
      <c r="BM1824" s="247"/>
      <c r="BN1824" s="247"/>
      <c r="BO1824" s="247"/>
      <c r="BP1824" s="247"/>
      <c r="BQ1824" s="247"/>
      <c r="BR1824" s="247"/>
      <c r="BS1824" s="247"/>
      <c r="BT1824" s="247"/>
      <c r="BU1824" s="247"/>
      <c r="BV1824" s="247"/>
      <c r="BW1824" s="247"/>
      <c r="BX1824" s="247"/>
      <c r="BY1824" s="247"/>
      <c r="BZ1824" s="247"/>
      <c r="CA1824" s="247"/>
      <c r="CB1824" s="247"/>
      <c r="CC1824" s="247"/>
      <c r="CD1824" s="247"/>
      <c r="CE1824" s="247"/>
      <c r="CF1824" s="247"/>
      <c r="CG1824" s="247"/>
      <c r="CH1824" s="247"/>
      <c r="CI1824" s="247"/>
      <c r="CJ1824" s="247"/>
      <c r="CK1824" s="247"/>
      <c r="CL1824" s="247"/>
      <c r="CM1824" s="247"/>
      <c r="CN1824" s="247"/>
      <c r="CO1824" s="247"/>
      <c r="CP1824" s="247"/>
      <c r="CQ1824" s="247"/>
      <c r="CR1824" s="247"/>
      <c r="CS1824" s="247"/>
      <c r="CT1824" s="247"/>
      <c r="CU1824" s="247"/>
      <c r="CV1824" s="247"/>
      <c r="CW1824" s="247"/>
      <c r="CX1824" s="247"/>
      <c r="CY1824" s="247"/>
      <c r="CZ1824" s="247"/>
      <c r="DA1824" s="247"/>
      <c r="DB1824" s="247"/>
      <c r="DC1824" s="247"/>
      <c r="DD1824" s="247"/>
      <c r="DE1824" s="247"/>
    </row>
    <row r="1825" spans="5:109" x14ac:dyDescent="0.2">
      <c r="E1825" s="247"/>
      <c r="F1825" s="247"/>
      <c r="G1825" s="247"/>
      <c r="H1825" s="247"/>
      <c r="I1825" s="247"/>
      <c r="J1825" s="247"/>
      <c r="K1825" s="247"/>
      <c r="L1825" s="247"/>
      <c r="M1825" s="290"/>
      <c r="N1825" s="247"/>
      <c r="O1825" s="247"/>
      <c r="P1825" s="247"/>
      <c r="Q1825" s="247"/>
      <c r="R1825" s="247"/>
      <c r="S1825" s="247"/>
      <c r="T1825" s="247"/>
      <c r="U1825" s="247"/>
      <c r="V1825" s="290"/>
      <c r="W1825" s="247"/>
      <c r="X1825" s="247"/>
      <c r="Y1825" s="247"/>
      <c r="Z1825" s="247"/>
      <c r="AA1825" s="247"/>
      <c r="AB1825" s="247"/>
      <c r="AC1825" s="247"/>
      <c r="AD1825" s="247"/>
      <c r="AE1825" s="247"/>
      <c r="AF1825" s="247"/>
      <c r="AG1825" s="247"/>
      <c r="AH1825" s="247"/>
      <c r="AI1825" s="247"/>
      <c r="AJ1825" s="247"/>
      <c r="AK1825" s="247"/>
      <c r="AL1825" s="247"/>
      <c r="AM1825" s="247"/>
      <c r="AN1825" s="247"/>
      <c r="AO1825" s="247"/>
      <c r="AP1825" s="247"/>
      <c r="AQ1825" s="247"/>
      <c r="AR1825" s="247"/>
      <c r="AS1825" s="247"/>
      <c r="AT1825" s="247"/>
      <c r="AU1825" s="247"/>
      <c r="AV1825" s="247"/>
      <c r="AW1825" s="247"/>
      <c r="AX1825" s="247"/>
      <c r="AY1825" s="247"/>
      <c r="AZ1825" s="247"/>
      <c r="BA1825" s="247"/>
      <c r="BB1825" s="247"/>
      <c r="BC1825" s="247"/>
      <c r="BD1825" s="247"/>
      <c r="BE1825" s="247"/>
      <c r="BF1825" s="247"/>
      <c r="BG1825" s="247"/>
      <c r="BH1825" s="247"/>
      <c r="BI1825" s="247"/>
      <c r="BJ1825" s="247"/>
      <c r="BK1825" s="247"/>
      <c r="BL1825" s="247"/>
      <c r="BM1825" s="247"/>
      <c r="BN1825" s="247"/>
      <c r="BO1825" s="247"/>
      <c r="BP1825" s="247"/>
      <c r="BQ1825" s="247"/>
      <c r="BR1825" s="247"/>
      <c r="BS1825" s="247"/>
      <c r="BT1825" s="247"/>
      <c r="BU1825" s="247"/>
      <c r="BV1825" s="247"/>
      <c r="BW1825" s="247"/>
      <c r="BX1825" s="247"/>
      <c r="BY1825" s="247"/>
      <c r="BZ1825" s="247"/>
      <c r="CA1825" s="247"/>
      <c r="CB1825" s="247"/>
      <c r="CC1825" s="247"/>
      <c r="CD1825" s="247"/>
      <c r="CE1825" s="247"/>
      <c r="CF1825" s="247"/>
      <c r="CG1825" s="247"/>
      <c r="CH1825" s="247"/>
      <c r="CI1825" s="247"/>
      <c r="CJ1825" s="247"/>
      <c r="CK1825" s="247"/>
      <c r="CL1825" s="247"/>
      <c r="CM1825" s="247"/>
      <c r="CN1825" s="247"/>
      <c r="CO1825" s="247"/>
      <c r="CP1825" s="247"/>
      <c r="CQ1825" s="247"/>
      <c r="CR1825" s="247"/>
      <c r="CS1825" s="247"/>
      <c r="CT1825" s="247"/>
      <c r="CU1825" s="247"/>
      <c r="CV1825" s="247"/>
      <c r="CW1825" s="247"/>
      <c r="CX1825" s="247"/>
      <c r="CY1825" s="247"/>
      <c r="CZ1825" s="247"/>
      <c r="DA1825" s="247"/>
      <c r="DB1825" s="247"/>
      <c r="DC1825" s="247"/>
      <c r="DD1825" s="247"/>
      <c r="DE1825" s="247"/>
    </row>
    <row r="1826" spans="5:109" x14ac:dyDescent="0.2">
      <c r="E1826" s="247"/>
      <c r="F1826" s="247"/>
      <c r="G1826" s="247"/>
      <c r="H1826" s="247"/>
      <c r="I1826" s="247"/>
      <c r="J1826" s="247"/>
      <c r="K1826" s="247"/>
      <c r="L1826" s="247"/>
      <c r="M1826" s="290"/>
      <c r="N1826" s="247"/>
      <c r="O1826" s="247"/>
      <c r="P1826" s="247"/>
      <c r="Q1826" s="247"/>
      <c r="R1826" s="247"/>
      <c r="S1826" s="247"/>
      <c r="T1826" s="247"/>
      <c r="U1826" s="247"/>
      <c r="V1826" s="290"/>
      <c r="W1826" s="247"/>
      <c r="X1826" s="247"/>
      <c r="Y1826" s="247"/>
      <c r="Z1826" s="247"/>
      <c r="AA1826" s="247"/>
      <c r="AB1826" s="247"/>
      <c r="AC1826" s="247"/>
      <c r="AD1826" s="247"/>
      <c r="AE1826" s="247"/>
      <c r="AF1826" s="247"/>
      <c r="AG1826" s="247"/>
      <c r="AH1826" s="247"/>
      <c r="AI1826" s="247"/>
      <c r="AJ1826" s="247"/>
      <c r="AK1826" s="247"/>
      <c r="AL1826" s="247"/>
      <c r="AM1826" s="247"/>
      <c r="AN1826" s="247"/>
      <c r="AO1826" s="247"/>
      <c r="AP1826" s="247"/>
      <c r="AQ1826" s="247"/>
      <c r="AR1826" s="247"/>
      <c r="AS1826" s="247"/>
      <c r="AT1826" s="247"/>
      <c r="AU1826" s="247"/>
      <c r="AV1826" s="247"/>
      <c r="AW1826" s="247"/>
      <c r="AX1826" s="247"/>
      <c r="AY1826" s="247"/>
      <c r="AZ1826" s="247"/>
      <c r="BA1826" s="247"/>
      <c r="BB1826" s="247"/>
      <c r="BC1826" s="247"/>
      <c r="BD1826" s="247"/>
      <c r="BE1826" s="247"/>
      <c r="BF1826" s="247"/>
      <c r="BG1826" s="247"/>
      <c r="BH1826" s="247"/>
      <c r="BI1826" s="247"/>
      <c r="BJ1826" s="247"/>
      <c r="BK1826" s="247"/>
      <c r="BL1826" s="247"/>
      <c r="BM1826" s="247"/>
      <c r="BN1826" s="247"/>
      <c r="BO1826" s="247"/>
      <c r="BP1826" s="247"/>
      <c r="BQ1826" s="247"/>
      <c r="BR1826" s="247"/>
      <c r="BS1826" s="247"/>
      <c r="BT1826" s="247"/>
      <c r="BU1826" s="247"/>
      <c r="BV1826" s="247"/>
      <c r="BW1826" s="247"/>
      <c r="BX1826" s="247"/>
      <c r="BY1826" s="247"/>
      <c r="BZ1826" s="247"/>
      <c r="CA1826" s="247"/>
      <c r="CB1826" s="247"/>
      <c r="CC1826" s="247"/>
      <c r="CD1826" s="247"/>
      <c r="CE1826" s="247"/>
      <c r="CF1826" s="247"/>
      <c r="CG1826" s="247"/>
      <c r="CH1826" s="247"/>
      <c r="CI1826" s="247"/>
      <c r="CJ1826" s="247"/>
      <c r="CK1826" s="247"/>
      <c r="CL1826" s="247"/>
      <c r="CM1826" s="247"/>
      <c r="CN1826" s="247"/>
      <c r="CO1826" s="247"/>
      <c r="CP1826" s="247"/>
      <c r="CQ1826" s="247"/>
      <c r="CR1826" s="247"/>
      <c r="CS1826" s="247"/>
      <c r="CT1826" s="247"/>
      <c r="CU1826" s="247"/>
      <c r="CV1826" s="247"/>
      <c r="CW1826" s="247"/>
      <c r="CX1826" s="247"/>
      <c r="CY1826" s="247"/>
      <c r="CZ1826" s="247"/>
      <c r="DA1826" s="247"/>
      <c r="DB1826" s="247"/>
      <c r="DC1826" s="247"/>
      <c r="DD1826" s="247"/>
      <c r="DE1826" s="247"/>
    </row>
    <row r="1827" spans="5:109" x14ac:dyDescent="0.2">
      <c r="E1827" s="247"/>
      <c r="F1827" s="247"/>
      <c r="G1827" s="247"/>
      <c r="H1827" s="247"/>
      <c r="I1827" s="247"/>
      <c r="J1827" s="247"/>
      <c r="K1827" s="247"/>
      <c r="L1827" s="247"/>
      <c r="M1827" s="290"/>
      <c r="N1827" s="247"/>
      <c r="O1827" s="247"/>
      <c r="P1827" s="247"/>
      <c r="Q1827" s="247"/>
      <c r="R1827" s="247"/>
      <c r="S1827" s="247"/>
      <c r="T1827" s="247"/>
      <c r="U1827" s="247"/>
      <c r="V1827" s="290"/>
      <c r="W1827" s="247"/>
      <c r="X1827" s="247"/>
      <c r="Y1827" s="247"/>
      <c r="Z1827" s="247"/>
      <c r="AA1827" s="247"/>
      <c r="AB1827" s="247"/>
      <c r="AC1827" s="247"/>
      <c r="AD1827" s="247"/>
      <c r="AE1827" s="247"/>
      <c r="AF1827" s="247"/>
      <c r="AG1827" s="247"/>
      <c r="AH1827" s="247"/>
      <c r="AI1827" s="247"/>
      <c r="AJ1827" s="247"/>
      <c r="AK1827" s="247"/>
      <c r="AL1827" s="247"/>
      <c r="AM1827" s="247"/>
      <c r="AN1827" s="247"/>
      <c r="AO1827" s="247"/>
      <c r="AP1827" s="247"/>
      <c r="AQ1827" s="247"/>
      <c r="AR1827" s="247"/>
      <c r="AS1827" s="247"/>
      <c r="AT1827" s="247"/>
      <c r="AU1827" s="247"/>
      <c r="AV1827" s="247"/>
      <c r="AW1827" s="247"/>
      <c r="AX1827" s="247"/>
      <c r="AY1827" s="247"/>
      <c r="AZ1827" s="247"/>
      <c r="BA1827" s="247"/>
      <c r="BB1827" s="247"/>
      <c r="BC1827" s="247"/>
      <c r="BD1827" s="247"/>
      <c r="BE1827" s="247"/>
      <c r="BF1827" s="247"/>
      <c r="BG1827" s="247"/>
      <c r="BH1827" s="247"/>
      <c r="BI1827" s="247"/>
      <c r="BJ1827" s="247"/>
      <c r="BK1827" s="247"/>
      <c r="BL1827" s="247"/>
      <c r="BM1827" s="247"/>
      <c r="BN1827" s="247"/>
      <c r="BO1827" s="247"/>
      <c r="BP1827" s="247"/>
      <c r="BQ1827" s="247"/>
      <c r="BR1827" s="247"/>
      <c r="BS1827" s="247"/>
      <c r="BT1827" s="247"/>
      <c r="BU1827" s="247"/>
      <c r="BV1827" s="247"/>
      <c r="BW1827" s="247"/>
      <c r="BX1827" s="247"/>
      <c r="BY1827" s="247"/>
      <c r="BZ1827" s="247"/>
      <c r="CA1827" s="247"/>
      <c r="CB1827" s="247"/>
      <c r="CC1827" s="247"/>
      <c r="CD1827" s="247"/>
      <c r="CE1827" s="247"/>
      <c r="CF1827" s="247"/>
      <c r="CG1827" s="247"/>
      <c r="CH1827" s="247"/>
      <c r="CI1827" s="247"/>
      <c r="CJ1827" s="247"/>
      <c r="CK1827" s="247"/>
      <c r="CL1827" s="247"/>
      <c r="CM1827" s="247"/>
      <c r="CN1827" s="247"/>
      <c r="CO1827" s="247"/>
      <c r="CP1827" s="247"/>
      <c r="CQ1827" s="247"/>
      <c r="CR1827" s="247"/>
      <c r="CS1827" s="247"/>
      <c r="CT1827" s="247"/>
      <c r="CU1827" s="247"/>
      <c r="CV1827" s="247"/>
      <c r="CW1827" s="247"/>
      <c r="CX1827" s="247"/>
      <c r="CY1827" s="247"/>
      <c r="CZ1827" s="247"/>
      <c r="DA1827" s="247"/>
      <c r="DB1827" s="247"/>
      <c r="DC1827" s="247"/>
      <c r="DD1827" s="247"/>
      <c r="DE1827" s="247"/>
    </row>
    <row r="1828" spans="5:109" x14ac:dyDescent="0.2">
      <c r="E1828" s="247"/>
      <c r="F1828" s="247"/>
      <c r="G1828" s="247"/>
      <c r="H1828" s="247"/>
      <c r="I1828" s="247"/>
      <c r="J1828" s="247"/>
      <c r="K1828" s="247"/>
      <c r="L1828" s="247"/>
      <c r="M1828" s="290"/>
      <c r="N1828" s="247"/>
      <c r="O1828" s="247"/>
      <c r="P1828" s="247"/>
      <c r="Q1828" s="247"/>
      <c r="R1828" s="247"/>
      <c r="S1828" s="247"/>
      <c r="T1828" s="247"/>
      <c r="U1828" s="247"/>
      <c r="V1828" s="290"/>
      <c r="W1828" s="247"/>
      <c r="X1828" s="247"/>
      <c r="Y1828" s="247"/>
      <c r="Z1828" s="247"/>
      <c r="AA1828" s="247"/>
      <c r="AB1828" s="247"/>
      <c r="AC1828" s="247"/>
      <c r="AD1828" s="247"/>
      <c r="AE1828" s="247"/>
      <c r="AF1828" s="247"/>
      <c r="AG1828" s="247"/>
      <c r="AH1828" s="247"/>
      <c r="AI1828" s="247"/>
      <c r="AJ1828" s="247"/>
      <c r="AK1828" s="247"/>
      <c r="AL1828" s="247"/>
      <c r="AM1828" s="247"/>
      <c r="AN1828" s="247"/>
      <c r="AO1828" s="247"/>
      <c r="AP1828" s="247"/>
      <c r="AQ1828" s="247"/>
      <c r="AR1828" s="247"/>
      <c r="AS1828" s="247"/>
      <c r="AT1828" s="247"/>
      <c r="AU1828" s="247"/>
      <c r="AV1828" s="247"/>
      <c r="AW1828" s="247"/>
      <c r="AX1828" s="247"/>
      <c r="AY1828" s="247"/>
      <c r="AZ1828" s="247"/>
      <c r="BA1828" s="247"/>
      <c r="BB1828" s="247"/>
      <c r="BC1828" s="247"/>
      <c r="BD1828" s="247"/>
      <c r="BE1828" s="247"/>
      <c r="BF1828" s="247"/>
      <c r="BG1828" s="247"/>
      <c r="BH1828" s="247"/>
      <c r="BI1828" s="247"/>
      <c r="BJ1828" s="247"/>
      <c r="BK1828" s="247"/>
      <c r="BL1828" s="247"/>
      <c r="BM1828" s="247"/>
      <c r="BN1828" s="247"/>
      <c r="BO1828" s="247"/>
      <c r="BP1828" s="247"/>
      <c r="BQ1828" s="247"/>
      <c r="BR1828" s="247"/>
      <c r="BS1828" s="247"/>
      <c r="BT1828" s="247"/>
      <c r="BU1828" s="247"/>
      <c r="BV1828" s="247"/>
      <c r="BW1828" s="247"/>
      <c r="BX1828" s="247"/>
      <c r="BY1828" s="247"/>
      <c r="BZ1828" s="247"/>
      <c r="CA1828" s="247"/>
      <c r="CB1828" s="247"/>
      <c r="CC1828" s="247"/>
      <c r="CD1828" s="247"/>
      <c r="CE1828" s="247"/>
      <c r="CF1828" s="247"/>
      <c r="CG1828" s="247"/>
      <c r="CH1828" s="247"/>
      <c r="CI1828" s="247"/>
      <c r="CJ1828" s="247"/>
      <c r="CK1828" s="247"/>
      <c r="CL1828" s="247"/>
      <c r="CM1828" s="247"/>
      <c r="CN1828" s="247"/>
      <c r="CO1828" s="247"/>
      <c r="CP1828" s="247"/>
      <c r="CQ1828" s="247"/>
      <c r="CR1828" s="247"/>
      <c r="CS1828" s="247"/>
      <c r="CT1828" s="247"/>
      <c r="CU1828" s="247"/>
      <c r="CV1828" s="247"/>
      <c r="CW1828" s="247"/>
      <c r="CX1828" s="247"/>
      <c r="CY1828" s="247"/>
      <c r="CZ1828" s="247"/>
      <c r="DA1828" s="247"/>
      <c r="DB1828" s="247"/>
      <c r="DC1828" s="247"/>
      <c r="DD1828" s="247"/>
      <c r="DE1828" s="247"/>
    </row>
    <row r="1829" spans="5:109" x14ac:dyDescent="0.2">
      <c r="E1829" s="247"/>
      <c r="F1829" s="247"/>
      <c r="G1829" s="247"/>
      <c r="H1829" s="247"/>
      <c r="I1829" s="247"/>
      <c r="J1829" s="247"/>
      <c r="K1829" s="247"/>
      <c r="L1829" s="247"/>
      <c r="M1829" s="290"/>
      <c r="N1829" s="247"/>
      <c r="O1829" s="247"/>
      <c r="P1829" s="247"/>
      <c r="Q1829" s="247"/>
      <c r="R1829" s="247"/>
      <c r="S1829" s="247"/>
      <c r="T1829" s="247"/>
      <c r="U1829" s="247"/>
      <c r="V1829" s="290"/>
      <c r="W1829" s="247"/>
      <c r="X1829" s="247"/>
      <c r="Y1829" s="247"/>
      <c r="Z1829" s="247"/>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c r="BF1829" s="247"/>
      <c r="BG1829" s="247"/>
      <c r="BH1829" s="247"/>
      <c r="BI1829" s="247"/>
      <c r="BJ1829" s="247"/>
      <c r="BK1829" s="247"/>
      <c r="BL1829" s="247"/>
      <c r="BM1829" s="247"/>
      <c r="BN1829" s="247"/>
      <c r="BO1829" s="247"/>
      <c r="BP1829" s="247"/>
      <c r="BQ1829" s="247"/>
      <c r="BR1829" s="247"/>
      <c r="BS1829" s="247"/>
      <c r="BT1829" s="247"/>
      <c r="BU1829" s="247"/>
      <c r="BV1829" s="247"/>
      <c r="BW1829" s="247"/>
      <c r="BX1829" s="247"/>
      <c r="BY1829" s="247"/>
      <c r="BZ1829" s="247"/>
      <c r="CA1829" s="247"/>
      <c r="CB1829" s="247"/>
      <c r="CC1829" s="247"/>
      <c r="CD1829" s="247"/>
      <c r="CE1829" s="247"/>
      <c r="CF1829" s="247"/>
      <c r="CG1829" s="247"/>
      <c r="CH1829" s="247"/>
      <c r="CI1829" s="247"/>
      <c r="CJ1829" s="247"/>
      <c r="CK1829" s="247"/>
      <c r="CL1829" s="247"/>
      <c r="CM1829" s="247"/>
      <c r="CN1829" s="247"/>
      <c r="CO1829" s="247"/>
      <c r="CP1829" s="247"/>
      <c r="CQ1829" s="247"/>
      <c r="CR1829" s="247"/>
      <c r="CS1829" s="247"/>
      <c r="CT1829" s="247"/>
      <c r="CU1829" s="247"/>
      <c r="CV1829" s="247"/>
      <c r="CW1829" s="247"/>
      <c r="CX1829" s="247"/>
      <c r="CY1829" s="247"/>
      <c r="CZ1829" s="247"/>
      <c r="DA1829" s="247"/>
      <c r="DB1829" s="247"/>
      <c r="DC1829" s="247"/>
      <c r="DD1829" s="247"/>
      <c r="DE1829" s="247"/>
    </row>
    <row r="1830" spans="5:109" x14ac:dyDescent="0.2">
      <c r="E1830" s="247"/>
      <c r="F1830" s="247"/>
      <c r="G1830" s="247"/>
      <c r="H1830" s="247"/>
      <c r="I1830" s="247"/>
      <c r="J1830" s="247"/>
      <c r="K1830" s="247"/>
      <c r="L1830" s="247"/>
      <c r="M1830" s="290"/>
      <c r="N1830" s="247"/>
      <c r="O1830" s="247"/>
      <c r="P1830" s="247"/>
      <c r="Q1830" s="247"/>
      <c r="R1830" s="247"/>
      <c r="S1830" s="247"/>
      <c r="T1830" s="247"/>
      <c r="U1830" s="247"/>
      <c r="V1830" s="290"/>
      <c r="W1830" s="247"/>
      <c r="X1830" s="247"/>
      <c r="Y1830" s="247"/>
      <c r="Z1830" s="247"/>
      <c r="AA1830" s="247"/>
      <c r="AB1830" s="247"/>
      <c r="AC1830" s="247"/>
      <c r="AD1830" s="247"/>
      <c r="AE1830" s="247"/>
      <c r="AF1830" s="247"/>
      <c r="AG1830" s="247"/>
      <c r="AH1830" s="247"/>
      <c r="AI1830" s="247"/>
      <c r="AJ1830" s="247"/>
      <c r="AK1830" s="247"/>
      <c r="AL1830" s="247"/>
      <c r="AM1830" s="247"/>
      <c r="AN1830" s="247"/>
      <c r="AO1830" s="247"/>
      <c r="AP1830" s="247"/>
      <c r="AQ1830" s="247"/>
      <c r="AR1830" s="247"/>
      <c r="AS1830" s="247"/>
      <c r="AT1830" s="247"/>
      <c r="AU1830" s="247"/>
      <c r="AV1830" s="247"/>
      <c r="AW1830" s="247"/>
      <c r="AX1830" s="247"/>
      <c r="AY1830" s="247"/>
      <c r="AZ1830" s="247"/>
      <c r="BA1830" s="247"/>
      <c r="BB1830" s="247"/>
      <c r="BC1830" s="247"/>
      <c r="BD1830" s="247"/>
      <c r="BE1830" s="247"/>
      <c r="BF1830" s="247"/>
      <c r="BG1830" s="247"/>
      <c r="BH1830" s="247"/>
      <c r="BI1830" s="247"/>
      <c r="BJ1830" s="247"/>
      <c r="BK1830" s="247"/>
      <c r="BL1830" s="247"/>
      <c r="BM1830" s="247"/>
      <c r="BN1830" s="247"/>
      <c r="BO1830" s="247"/>
      <c r="BP1830" s="247"/>
      <c r="BQ1830" s="247"/>
      <c r="BR1830" s="247"/>
      <c r="BS1830" s="247"/>
      <c r="BT1830" s="247"/>
      <c r="BU1830" s="247"/>
      <c r="BV1830" s="247"/>
      <c r="BW1830" s="247"/>
      <c r="BX1830" s="247"/>
      <c r="BY1830" s="247"/>
      <c r="BZ1830" s="247"/>
      <c r="CA1830" s="247"/>
      <c r="CB1830" s="247"/>
      <c r="CC1830" s="247"/>
      <c r="CD1830" s="247"/>
      <c r="CE1830" s="247"/>
      <c r="CF1830" s="247"/>
      <c r="CG1830" s="247"/>
      <c r="CH1830" s="247"/>
      <c r="CI1830" s="247"/>
      <c r="CJ1830" s="247"/>
      <c r="CK1830" s="247"/>
      <c r="CL1830" s="247"/>
      <c r="CM1830" s="247"/>
      <c r="CN1830" s="247"/>
      <c r="CO1830" s="247"/>
      <c r="CP1830" s="247"/>
      <c r="CQ1830" s="247"/>
      <c r="CR1830" s="247"/>
      <c r="CS1830" s="247"/>
      <c r="CT1830" s="247"/>
      <c r="CU1830" s="247"/>
      <c r="CV1830" s="247"/>
      <c r="CW1830" s="247"/>
      <c r="CX1830" s="247"/>
      <c r="CY1830" s="247"/>
      <c r="CZ1830" s="247"/>
      <c r="DA1830" s="247"/>
      <c r="DB1830" s="247"/>
      <c r="DC1830" s="247"/>
      <c r="DD1830" s="247"/>
      <c r="DE1830" s="247"/>
    </row>
    <row r="1831" spans="5:109" x14ac:dyDescent="0.2">
      <c r="E1831" s="247"/>
      <c r="F1831" s="247"/>
      <c r="G1831" s="247"/>
      <c r="H1831" s="247"/>
      <c r="I1831" s="247"/>
      <c r="J1831" s="247"/>
      <c r="K1831" s="247"/>
      <c r="L1831" s="247"/>
      <c r="M1831" s="290"/>
      <c r="N1831" s="247"/>
      <c r="O1831" s="247"/>
      <c r="P1831" s="247"/>
      <c r="Q1831" s="247"/>
      <c r="R1831" s="247"/>
      <c r="S1831" s="247"/>
      <c r="T1831" s="247"/>
      <c r="U1831" s="247"/>
      <c r="V1831" s="290"/>
      <c r="W1831" s="247"/>
      <c r="X1831" s="247"/>
      <c r="Y1831" s="247"/>
      <c r="Z1831" s="247"/>
      <c r="AA1831" s="247"/>
      <c r="AB1831" s="247"/>
      <c r="AC1831" s="247"/>
      <c r="AD1831" s="247"/>
      <c r="AE1831" s="247"/>
      <c r="AF1831" s="247"/>
      <c r="AG1831" s="247"/>
      <c r="AH1831" s="247"/>
      <c r="AI1831" s="247"/>
      <c r="AJ1831" s="247"/>
      <c r="AK1831" s="247"/>
      <c r="AL1831" s="247"/>
      <c r="AM1831" s="247"/>
      <c r="AN1831" s="247"/>
      <c r="AO1831" s="247"/>
      <c r="AP1831" s="247"/>
      <c r="AQ1831" s="247"/>
      <c r="AR1831" s="247"/>
      <c r="AS1831" s="247"/>
      <c r="AT1831" s="247"/>
      <c r="AU1831" s="247"/>
      <c r="AV1831" s="247"/>
      <c r="AW1831" s="247"/>
      <c r="AX1831" s="247"/>
      <c r="AY1831" s="247"/>
      <c r="AZ1831" s="247"/>
      <c r="BA1831" s="247"/>
      <c r="BB1831" s="247"/>
      <c r="BC1831" s="247"/>
      <c r="BD1831" s="247"/>
      <c r="BE1831" s="247"/>
      <c r="BF1831" s="247"/>
      <c r="BG1831" s="247"/>
      <c r="BH1831" s="247"/>
      <c r="BI1831" s="247"/>
      <c r="BJ1831" s="247"/>
      <c r="BK1831" s="247"/>
      <c r="BL1831" s="247"/>
      <c r="BM1831" s="247"/>
      <c r="BN1831" s="247"/>
      <c r="BO1831" s="247"/>
      <c r="BP1831" s="247"/>
      <c r="BQ1831" s="247"/>
      <c r="BR1831" s="247"/>
      <c r="BS1831" s="247"/>
      <c r="BT1831" s="247"/>
      <c r="BU1831" s="247"/>
      <c r="BV1831" s="247"/>
      <c r="BW1831" s="247"/>
      <c r="BX1831" s="247"/>
      <c r="BY1831" s="247"/>
      <c r="BZ1831" s="247"/>
      <c r="CA1831" s="247"/>
      <c r="CB1831" s="247"/>
      <c r="CC1831" s="247"/>
      <c r="CD1831" s="247"/>
      <c r="CE1831" s="247"/>
      <c r="CF1831" s="247"/>
      <c r="CG1831" s="247"/>
      <c r="CH1831" s="247"/>
      <c r="CI1831" s="247"/>
      <c r="CJ1831" s="247"/>
      <c r="CK1831" s="247"/>
      <c r="CL1831" s="247"/>
      <c r="CM1831" s="247"/>
      <c r="CN1831" s="247"/>
      <c r="CO1831" s="247"/>
      <c r="CP1831" s="247"/>
      <c r="CQ1831" s="247"/>
      <c r="CR1831" s="247"/>
      <c r="CS1831" s="247"/>
      <c r="CT1831" s="247"/>
      <c r="CU1831" s="247"/>
      <c r="CV1831" s="247"/>
      <c r="CW1831" s="247"/>
      <c r="CX1831" s="247"/>
      <c r="CY1831" s="247"/>
      <c r="CZ1831" s="247"/>
      <c r="DA1831" s="247"/>
      <c r="DB1831" s="247"/>
      <c r="DC1831" s="247"/>
      <c r="DD1831" s="247"/>
      <c r="DE1831" s="247"/>
    </row>
    <row r="1832" spans="5:109" x14ac:dyDescent="0.2">
      <c r="E1832" s="247"/>
      <c r="F1832" s="247"/>
      <c r="G1832" s="247"/>
      <c r="H1832" s="247"/>
      <c r="I1832" s="247"/>
      <c r="J1832" s="247"/>
      <c r="K1832" s="247"/>
      <c r="L1832" s="247"/>
      <c r="M1832" s="290"/>
      <c r="N1832" s="247"/>
      <c r="O1832" s="247"/>
      <c r="P1832" s="247"/>
      <c r="Q1832" s="247"/>
      <c r="R1832" s="247"/>
      <c r="S1832" s="247"/>
      <c r="T1832" s="247"/>
      <c r="U1832" s="247"/>
      <c r="V1832" s="290"/>
      <c r="W1832" s="247"/>
      <c r="X1832" s="247"/>
      <c r="Y1832" s="247"/>
      <c r="Z1832" s="247"/>
      <c r="AA1832" s="247"/>
      <c r="AB1832" s="247"/>
      <c r="AC1832" s="247"/>
      <c r="AD1832" s="247"/>
      <c r="AE1832" s="247"/>
      <c r="AF1832" s="247"/>
      <c r="AG1832" s="247"/>
      <c r="AH1832" s="247"/>
      <c r="AI1832" s="247"/>
      <c r="AJ1832" s="247"/>
      <c r="AK1832" s="247"/>
      <c r="AL1832" s="247"/>
      <c r="AM1832" s="247"/>
      <c r="AN1832" s="247"/>
      <c r="AO1832" s="247"/>
      <c r="AP1832" s="247"/>
      <c r="AQ1832" s="247"/>
      <c r="AR1832" s="247"/>
      <c r="AS1832" s="247"/>
      <c r="AT1832" s="247"/>
      <c r="AU1832" s="247"/>
      <c r="AV1832" s="247"/>
      <c r="AW1832" s="247"/>
      <c r="AX1832" s="247"/>
      <c r="AY1832" s="247"/>
      <c r="AZ1832" s="247"/>
      <c r="BA1832" s="247"/>
      <c r="BB1832" s="247"/>
      <c r="BC1832" s="247"/>
      <c r="BD1832" s="247"/>
      <c r="BE1832" s="247"/>
      <c r="BF1832" s="247"/>
      <c r="BG1832" s="247"/>
      <c r="BH1832" s="247"/>
      <c r="BI1832" s="247"/>
      <c r="BJ1832" s="247"/>
      <c r="BK1832" s="247"/>
      <c r="BL1832" s="247"/>
      <c r="BM1832" s="247"/>
      <c r="BN1832" s="247"/>
      <c r="BO1832" s="247"/>
      <c r="BP1832" s="247"/>
      <c r="BQ1832" s="247"/>
      <c r="BR1832" s="247"/>
      <c r="BS1832" s="247"/>
      <c r="BT1832" s="247"/>
      <c r="BU1832" s="247"/>
      <c r="BV1832" s="247"/>
      <c r="BW1832" s="247"/>
      <c r="BX1832" s="247"/>
      <c r="BY1832" s="247"/>
      <c r="BZ1832" s="247"/>
      <c r="CA1832" s="247"/>
      <c r="CB1832" s="247"/>
      <c r="CC1832" s="247"/>
      <c r="CD1832" s="247"/>
      <c r="CE1832" s="247"/>
      <c r="CF1832" s="247"/>
      <c r="CG1832" s="247"/>
      <c r="CH1832" s="247"/>
      <c r="CI1832" s="247"/>
      <c r="CJ1832" s="247"/>
      <c r="CK1832" s="247"/>
      <c r="CL1832" s="247"/>
      <c r="CM1832" s="247"/>
      <c r="CN1832" s="247"/>
      <c r="CO1832" s="247"/>
      <c r="CP1832" s="247"/>
      <c r="CQ1832" s="247"/>
      <c r="CR1832" s="247"/>
      <c r="CS1832" s="247"/>
      <c r="CT1832" s="247"/>
      <c r="CU1832" s="247"/>
      <c r="CV1832" s="247"/>
      <c r="CW1832" s="247"/>
      <c r="CX1832" s="247"/>
      <c r="CY1832" s="247"/>
      <c r="CZ1832" s="247"/>
      <c r="DA1832" s="247"/>
      <c r="DB1832" s="247"/>
      <c r="DC1832" s="247"/>
      <c r="DD1832" s="247"/>
      <c r="DE1832" s="247"/>
    </row>
    <row r="1833" spans="5:109" x14ac:dyDescent="0.2">
      <c r="E1833" s="247"/>
      <c r="F1833" s="247"/>
      <c r="G1833" s="247"/>
      <c r="H1833" s="247"/>
      <c r="I1833" s="247"/>
      <c r="J1833" s="247"/>
      <c r="K1833" s="247"/>
      <c r="L1833" s="247"/>
      <c r="M1833" s="290"/>
      <c r="N1833" s="247"/>
      <c r="O1833" s="247"/>
      <c r="P1833" s="247"/>
      <c r="Q1833" s="247"/>
      <c r="R1833" s="247"/>
      <c r="S1833" s="247"/>
      <c r="T1833" s="247"/>
      <c r="U1833" s="247"/>
      <c r="V1833" s="290"/>
      <c r="W1833" s="247"/>
      <c r="X1833" s="247"/>
      <c r="Y1833" s="247"/>
      <c r="Z1833" s="247"/>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c r="BF1833" s="247"/>
      <c r="BG1833" s="247"/>
      <c r="BH1833" s="247"/>
      <c r="BI1833" s="247"/>
      <c r="BJ1833" s="247"/>
      <c r="BK1833" s="247"/>
      <c r="BL1833" s="247"/>
      <c r="BM1833" s="247"/>
      <c r="BN1833" s="247"/>
      <c r="BO1833" s="247"/>
      <c r="BP1833" s="247"/>
      <c r="BQ1833" s="247"/>
      <c r="BR1833" s="247"/>
      <c r="BS1833" s="247"/>
      <c r="BT1833" s="247"/>
      <c r="BU1833" s="247"/>
      <c r="BV1833" s="247"/>
      <c r="BW1833" s="247"/>
      <c r="BX1833" s="247"/>
      <c r="BY1833" s="247"/>
      <c r="BZ1833" s="247"/>
      <c r="CA1833" s="247"/>
      <c r="CB1833" s="247"/>
      <c r="CC1833" s="247"/>
      <c r="CD1833" s="247"/>
      <c r="CE1833" s="247"/>
      <c r="CF1833" s="247"/>
      <c r="CG1833" s="247"/>
      <c r="CH1833" s="247"/>
      <c r="CI1833" s="247"/>
      <c r="CJ1833" s="247"/>
      <c r="CK1833" s="247"/>
      <c r="CL1833" s="247"/>
      <c r="CM1833" s="247"/>
      <c r="CN1833" s="247"/>
      <c r="CO1833" s="247"/>
      <c r="CP1833" s="247"/>
      <c r="CQ1833" s="247"/>
      <c r="CR1833" s="247"/>
      <c r="CS1833" s="247"/>
      <c r="CT1833" s="247"/>
      <c r="CU1833" s="247"/>
      <c r="CV1833" s="247"/>
      <c r="CW1833" s="247"/>
      <c r="CX1833" s="247"/>
      <c r="CY1833" s="247"/>
      <c r="CZ1833" s="247"/>
      <c r="DA1833" s="247"/>
      <c r="DB1833" s="247"/>
      <c r="DC1833" s="247"/>
      <c r="DD1833" s="247"/>
      <c r="DE1833" s="247"/>
    </row>
    <row r="1834" spans="5:109" x14ac:dyDescent="0.2">
      <c r="E1834" s="247"/>
      <c r="F1834" s="247"/>
      <c r="G1834" s="247"/>
      <c r="H1834" s="247"/>
      <c r="I1834" s="247"/>
      <c r="J1834" s="247"/>
      <c r="K1834" s="247"/>
      <c r="L1834" s="247"/>
      <c r="M1834" s="290"/>
      <c r="N1834" s="247"/>
      <c r="O1834" s="247"/>
      <c r="P1834" s="247"/>
      <c r="Q1834" s="247"/>
      <c r="R1834" s="247"/>
      <c r="S1834" s="247"/>
      <c r="T1834" s="247"/>
      <c r="U1834" s="247"/>
      <c r="V1834" s="290"/>
      <c r="W1834" s="247"/>
      <c r="X1834" s="247"/>
      <c r="Y1834" s="247"/>
      <c r="Z1834" s="247"/>
      <c r="AA1834" s="247"/>
      <c r="AB1834" s="247"/>
      <c r="AC1834" s="247"/>
      <c r="AD1834" s="247"/>
      <c r="AE1834" s="247"/>
      <c r="AF1834" s="247"/>
      <c r="AG1834" s="247"/>
      <c r="AH1834" s="247"/>
      <c r="AI1834" s="247"/>
      <c r="AJ1834" s="247"/>
      <c r="AK1834" s="247"/>
      <c r="AL1834" s="247"/>
      <c r="AM1834" s="247"/>
      <c r="AN1834" s="247"/>
      <c r="AO1834" s="247"/>
      <c r="AP1834" s="247"/>
      <c r="AQ1834" s="247"/>
      <c r="AR1834" s="247"/>
      <c r="AS1834" s="247"/>
      <c r="AT1834" s="247"/>
      <c r="AU1834" s="247"/>
      <c r="AV1834" s="247"/>
      <c r="AW1834" s="247"/>
      <c r="AX1834" s="247"/>
      <c r="AY1834" s="247"/>
      <c r="AZ1834" s="247"/>
      <c r="BA1834" s="247"/>
      <c r="BB1834" s="247"/>
      <c r="BC1834" s="247"/>
      <c r="BD1834" s="247"/>
      <c r="BE1834" s="247"/>
      <c r="BF1834" s="247"/>
      <c r="BG1834" s="247"/>
      <c r="BH1834" s="247"/>
      <c r="BI1834" s="247"/>
      <c r="BJ1834" s="247"/>
      <c r="BK1834" s="247"/>
      <c r="BL1834" s="247"/>
      <c r="BM1834" s="247"/>
      <c r="BN1834" s="247"/>
      <c r="BO1834" s="247"/>
      <c r="BP1834" s="247"/>
      <c r="BQ1834" s="247"/>
      <c r="BR1834" s="247"/>
      <c r="BS1834" s="247"/>
      <c r="BT1834" s="247"/>
      <c r="BU1834" s="247"/>
      <c r="BV1834" s="247"/>
      <c r="BW1834" s="247"/>
      <c r="BX1834" s="247"/>
      <c r="BY1834" s="247"/>
      <c r="BZ1834" s="247"/>
      <c r="CA1834" s="247"/>
      <c r="CB1834" s="247"/>
      <c r="CC1834" s="247"/>
      <c r="CD1834" s="247"/>
      <c r="CE1834" s="247"/>
      <c r="CF1834" s="247"/>
      <c r="CG1834" s="247"/>
      <c r="CH1834" s="247"/>
      <c r="CI1834" s="247"/>
      <c r="CJ1834" s="247"/>
      <c r="CK1834" s="247"/>
      <c r="CL1834" s="247"/>
      <c r="CM1834" s="247"/>
      <c r="CN1834" s="247"/>
      <c r="CO1834" s="247"/>
      <c r="CP1834" s="247"/>
      <c r="CQ1834" s="247"/>
      <c r="CR1834" s="247"/>
      <c r="CS1834" s="247"/>
      <c r="CT1834" s="247"/>
      <c r="CU1834" s="247"/>
      <c r="CV1834" s="247"/>
      <c r="CW1834" s="247"/>
      <c r="CX1834" s="247"/>
      <c r="CY1834" s="247"/>
      <c r="CZ1834" s="247"/>
      <c r="DA1834" s="247"/>
      <c r="DB1834" s="247"/>
      <c r="DC1834" s="247"/>
      <c r="DD1834" s="247"/>
      <c r="DE1834" s="247"/>
    </row>
    <row r="1835" spans="5:109" x14ac:dyDescent="0.2">
      <c r="E1835" s="247"/>
      <c r="F1835" s="247"/>
      <c r="G1835" s="247"/>
      <c r="H1835" s="247"/>
      <c r="I1835" s="247"/>
      <c r="J1835" s="247"/>
      <c r="K1835" s="247"/>
      <c r="L1835" s="247"/>
      <c r="M1835" s="290"/>
      <c r="N1835" s="247"/>
      <c r="O1835" s="247"/>
      <c r="P1835" s="247"/>
      <c r="Q1835" s="247"/>
      <c r="R1835" s="247"/>
      <c r="S1835" s="247"/>
      <c r="T1835" s="247"/>
      <c r="U1835" s="247"/>
      <c r="V1835" s="290"/>
      <c r="W1835" s="247"/>
      <c r="X1835" s="247"/>
      <c r="Y1835" s="247"/>
      <c r="Z1835" s="247"/>
      <c r="AA1835" s="247"/>
      <c r="AB1835" s="247"/>
      <c r="AC1835" s="247"/>
      <c r="AD1835" s="247"/>
      <c r="AE1835" s="247"/>
      <c r="AF1835" s="247"/>
      <c r="AG1835" s="247"/>
      <c r="AH1835" s="247"/>
      <c r="AI1835" s="247"/>
      <c r="AJ1835" s="247"/>
      <c r="AK1835" s="247"/>
      <c r="AL1835" s="247"/>
      <c r="AM1835" s="247"/>
      <c r="AN1835" s="247"/>
      <c r="AO1835" s="247"/>
      <c r="AP1835" s="247"/>
      <c r="AQ1835" s="247"/>
      <c r="AR1835" s="247"/>
      <c r="AS1835" s="247"/>
      <c r="AT1835" s="247"/>
      <c r="AU1835" s="247"/>
      <c r="AV1835" s="247"/>
      <c r="AW1835" s="247"/>
      <c r="AX1835" s="247"/>
      <c r="AY1835" s="247"/>
      <c r="AZ1835" s="247"/>
      <c r="BA1835" s="247"/>
      <c r="BB1835" s="247"/>
      <c r="BC1835" s="247"/>
      <c r="BD1835" s="247"/>
      <c r="BE1835" s="247"/>
      <c r="BF1835" s="247"/>
      <c r="BG1835" s="247"/>
      <c r="BH1835" s="247"/>
      <c r="BI1835" s="247"/>
      <c r="BJ1835" s="247"/>
      <c r="BK1835" s="247"/>
      <c r="BL1835" s="247"/>
      <c r="BM1835" s="247"/>
      <c r="BN1835" s="247"/>
      <c r="BO1835" s="247"/>
      <c r="BP1835" s="247"/>
      <c r="BQ1835" s="247"/>
      <c r="BR1835" s="247"/>
      <c r="BS1835" s="247"/>
      <c r="BT1835" s="247"/>
      <c r="BU1835" s="247"/>
      <c r="BV1835" s="247"/>
      <c r="BW1835" s="247"/>
      <c r="BX1835" s="247"/>
      <c r="BY1835" s="247"/>
      <c r="BZ1835" s="247"/>
      <c r="CA1835" s="247"/>
      <c r="CB1835" s="247"/>
      <c r="CC1835" s="247"/>
      <c r="CD1835" s="247"/>
      <c r="CE1835" s="247"/>
      <c r="CF1835" s="247"/>
      <c r="CG1835" s="247"/>
      <c r="CH1835" s="247"/>
      <c r="CI1835" s="247"/>
      <c r="CJ1835" s="247"/>
      <c r="CK1835" s="247"/>
      <c r="CL1835" s="247"/>
      <c r="CM1835" s="247"/>
      <c r="CN1835" s="247"/>
      <c r="CO1835" s="247"/>
      <c r="CP1835" s="247"/>
      <c r="CQ1835" s="247"/>
      <c r="CR1835" s="247"/>
      <c r="CS1835" s="247"/>
      <c r="CT1835" s="247"/>
      <c r="CU1835" s="247"/>
      <c r="CV1835" s="247"/>
      <c r="CW1835" s="247"/>
      <c r="CX1835" s="247"/>
      <c r="CY1835" s="247"/>
      <c r="CZ1835" s="247"/>
      <c r="DA1835" s="247"/>
      <c r="DB1835" s="247"/>
      <c r="DC1835" s="247"/>
      <c r="DD1835" s="247"/>
      <c r="DE1835" s="247"/>
    </row>
    <row r="1836" spans="5:109" x14ac:dyDescent="0.2">
      <c r="E1836" s="247"/>
      <c r="F1836" s="247"/>
      <c r="G1836" s="247"/>
      <c r="H1836" s="247"/>
      <c r="I1836" s="247"/>
      <c r="J1836" s="247"/>
      <c r="K1836" s="247"/>
      <c r="L1836" s="247"/>
      <c r="M1836" s="290"/>
      <c r="N1836" s="247"/>
      <c r="O1836" s="247"/>
      <c r="P1836" s="247"/>
      <c r="Q1836" s="247"/>
      <c r="R1836" s="247"/>
      <c r="S1836" s="247"/>
      <c r="T1836" s="247"/>
      <c r="U1836" s="247"/>
      <c r="V1836" s="290"/>
      <c r="W1836" s="247"/>
      <c r="X1836" s="247"/>
      <c r="Y1836" s="247"/>
      <c r="Z1836" s="247"/>
      <c r="AA1836" s="247"/>
      <c r="AB1836" s="247"/>
      <c r="AC1836" s="247"/>
      <c r="AD1836" s="247"/>
      <c r="AE1836" s="247"/>
      <c r="AF1836" s="247"/>
      <c r="AG1836" s="247"/>
      <c r="AH1836" s="247"/>
      <c r="AI1836" s="247"/>
      <c r="AJ1836" s="247"/>
      <c r="AK1836" s="247"/>
      <c r="AL1836" s="247"/>
      <c r="AM1836" s="247"/>
      <c r="AN1836" s="247"/>
      <c r="AO1836" s="247"/>
      <c r="AP1836" s="247"/>
      <c r="AQ1836" s="247"/>
      <c r="AR1836" s="247"/>
      <c r="AS1836" s="247"/>
      <c r="AT1836" s="247"/>
      <c r="AU1836" s="247"/>
      <c r="AV1836" s="247"/>
      <c r="AW1836" s="247"/>
      <c r="AX1836" s="247"/>
      <c r="AY1836" s="247"/>
      <c r="AZ1836" s="247"/>
      <c r="BA1836" s="247"/>
      <c r="BB1836" s="247"/>
      <c r="BC1836" s="247"/>
      <c r="BD1836" s="247"/>
      <c r="BE1836" s="247"/>
      <c r="BF1836" s="247"/>
      <c r="BG1836" s="247"/>
      <c r="BH1836" s="247"/>
      <c r="BI1836" s="247"/>
      <c r="BJ1836" s="247"/>
      <c r="BK1836" s="247"/>
      <c r="BL1836" s="247"/>
      <c r="BM1836" s="247"/>
      <c r="BN1836" s="247"/>
      <c r="BO1836" s="247"/>
      <c r="BP1836" s="247"/>
      <c r="BQ1836" s="247"/>
      <c r="BR1836" s="247"/>
      <c r="BS1836" s="247"/>
      <c r="BT1836" s="247"/>
      <c r="BU1836" s="247"/>
      <c r="BV1836" s="247"/>
      <c r="BW1836" s="247"/>
      <c r="BX1836" s="247"/>
      <c r="BY1836" s="247"/>
      <c r="BZ1836" s="247"/>
      <c r="CA1836" s="247"/>
      <c r="CB1836" s="247"/>
      <c r="CC1836" s="247"/>
      <c r="CD1836" s="247"/>
      <c r="CE1836" s="247"/>
      <c r="CF1836" s="247"/>
      <c r="CG1836" s="247"/>
      <c r="CH1836" s="247"/>
      <c r="CI1836" s="247"/>
      <c r="CJ1836" s="247"/>
      <c r="CK1836" s="247"/>
      <c r="CL1836" s="247"/>
      <c r="CM1836" s="247"/>
      <c r="CN1836" s="247"/>
      <c r="CO1836" s="247"/>
      <c r="CP1836" s="247"/>
      <c r="CQ1836" s="247"/>
      <c r="CR1836" s="247"/>
      <c r="CS1836" s="247"/>
      <c r="CT1836" s="247"/>
      <c r="CU1836" s="247"/>
      <c r="CV1836" s="247"/>
      <c r="CW1836" s="247"/>
      <c r="CX1836" s="247"/>
      <c r="CY1836" s="247"/>
      <c r="CZ1836" s="247"/>
      <c r="DA1836" s="247"/>
      <c r="DB1836" s="247"/>
      <c r="DC1836" s="247"/>
      <c r="DD1836" s="247"/>
      <c r="DE1836" s="247"/>
    </row>
    <row r="1837" spans="5:109" x14ac:dyDescent="0.2">
      <c r="E1837" s="247"/>
      <c r="F1837" s="247"/>
      <c r="G1837" s="247"/>
      <c r="H1837" s="247"/>
      <c r="I1837" s="247"/>
      <c r="J1837" s="247"/>
      <c r="K1837" s="247"/>
      <c r="L1837" s="247"/>
      <c r="M1837" s="290"/>
      <c r="N1837" s="247"/>
      <c r="O1837" s="247"/>
      <c r="P1837" s="247"/>
      <c r="Q1837" s="247"/>
      <c r="R1837" s="247"/>
      <c r="S1837" s="247"/>
      <c r="T1837" s="247"/>
      <c r="U1837" s="247"/>
      <c r="V1837" s="290"/>
      <c r="W1837" s="247"/>
      <c r="X1837" s="247"/>
      <c r="Y1837" s="247"/>
      <c r="Z1837" s="247"/>
      <c r="AA1837" s="247"/>
      <c r="AB1837" s="247"/>
      <c r="AC1837" s="247"/>
      <c r="AD1837" s="247"/>
      <c r="AE1837" s="247"/>
      <c r="AF1837" s="247"/>
      <c r="AG1837" s="247"/>
      <c r="AH1837" s="247"/>
      <c r="AI1837" s="247"/>
      <c r="AJ1837" s="247"/>
      <c r="AK1837" s="247"/>
      <c r="AL1837" s="247"/>
      <c r="AM1837" s="247"/>
      <c r="AN1837" s="247"/>
      <c r="AO1837" s="247"/>
      <c r="AP1837" s="247"/>
      <c r="AQ1837" s="247"/>
      <c r="AR1837" s="247"/>
      <c r="AS1837" s="247"/>
      <c r="AT1837" s="247"/>
      <c r="AU1837" s="247"/>
      <c r="AV1837" s="247"/>
      <c r="AW1837" s="247"/>
      <c r="AX1837" s="247"/>
      <c r="AY1837" s="247"/>
      <c r="AZ1837" s="247"/>
      <c r="BA1837" s="247"/>
      <c r="BB1837" s="247"/>
      <c r="BC1837" s="247"/>
      <c r="BD1837" s="247"/>
      <c r="BE1837" s="247"/>
      <c r="BF1837" s="247"/>
      <c r="BG1837" s="247"/>
      <c r="BH1837" s="247"/>
      <c r="BI1837" s="247"/>
      <c r="BJ1837" s="247"/>
      <c r="BK1837" s="247"/>
      <c r="BL1837" s="247"/>
      <c r="BM1837" s="247"/>
      <c r="BN1837" s="247"/>
      <c r="BO1837" s="247"/>
      <c r="BP1837" s="247"/>
      <c r="BQ1837" s="247"/>
      <c r="BR1837" s="247"/>
      <c r="BS1837" s="247"/>
      <c r="BT1837" s="247"/>
      <c r="BU1837" s="247"/>
      <c r="BV1837" s="247"/>
      <c r="BW1837" s="247"/>
      <c r="BX1837" s="247"/>
      <c r="BY1837" s="247"/>
      <c r="BZ1837" s="247"/>
      <c r="CA1837" s="247"/>
      <c r="CB1837" s="247"/>
      <c r="CC1837" s="247"/>
      <c r="CD1837" s="247"/>
      <c r="CE1837" s="247"/>
      <c r="CF1837" s="247"/>
      <c r="CG1837" s="247"/>
      <c r="CH1837" s="247"/>
      <c r="CI1837" s="247"/>
      <c r="CJ1837" s="247"/>
      <c r="CK1837" s="247"/>
      <c r="CL1837" s="247"/>
      <c r="CM1837" s="247"/>
      <c r="CN1837" s="247"/>
      <c r="CO1837" s="247"/>
      <c r="CP1837" s="247"/>
      <c r="CQ1837" s="247"/>
      <c r="CR1837" s="247"/>
      <c r="CS1837" s="247"/>
      <c r="CT1837" s="247"/>
      <c r="CU1837" s="247"/>
      <c r="CV1837" s="247"/>
      <c r="CW1837" s="247"/>
      <c r="CX1837" s="247"/>
      <c r="CY1837" s="247"/>
      <c r="CZ1837" s="247"/>
      <c r="DA1837" s="247"/>
      <c r="DB1837" s="247"/>
      <c r="DC1837" s="247"/>
      <c r="DD1837" s="247"/>
      <c r="DE1837" s="247"/>
    </row>
    <row r="1838" spans="5:109" x14ac:dyDescent="0.2">
      <c r="E1838" s="247"/>
      <c r="F1838" s="247"/>
      <c r="G1838" s="247"/>
      <c r="H1838" s="247"/>
      <c r="I1838" s="247"/>
      <c r="J1838" s="247"/>
      <c r="K1838" s="247"/>
      <c r="L1838" s="247"/>
      <c r="M1838" s="290"/>
      <c r="N1838" s="247"/>
      <c r="O1838" s="247"/>
      <c r="P1838" s="247"/>
      <c r="Q1838" s="247"/>
      <c r="R1838" s="247"/>
      <c r="S1838" s="247"/>
      <c r="T1838" s="247"/>
      <c r="U1838" s="247"/>
      <c r="V1838" s="290"/>
      <c r="W1838" s="247"/>
      <c r="X1838" s="247"/>
      <c r="Y1838" s="247"/>
      <c r="Z1838" s="247"/>
      <c r="AA1838" s="247"/>
      <c r="AB1838" s="247"/>
      <c r="AC1838" s="247"/>
      <c r="AD1838" s="247"/>
      <c r="AE1838" s="247"/>
      <c r="AF1838" s="247"/>
      <c r="AG1838" s="247"/>
      <c r="AH1838" s="247"/>
      <c r="AI1838" s="247"/>
      <c r="AJ1838" s="247"/>
      <c r="AK1838" s="247"/>
      <c r="AL1838" s="247"/>
      <c r="AM1838" s="247"/>
      <c r="AN1838" s="247"/>
      <c r="AO1838" s="247"/>
      <c r="AP1838" s="247"/>
      <c r="AQ1838" s="247"/>
      <c r="AR1838" s="247"/>
      <c r="AS1838" s="247"/>
      <c r="AT1838" s="247"/>
      <c r="AU1838" s="247"/>
      <c r="AV1838" s="247"/>
      <c r="AW1838" s="247"/>
      <c r="AX1838" s="247"/>
      <c r="AY1838" s="247"/>
      <c r="AZ1838" s="247"/>
      <c r="BA1838" s="247"/>
      <c r="BB1838" s="247"/>
      <c r="BC1838" s="247"/>
      <c r="BD1838" s="247"/>
      <c r="BE1838" s="247"/>
      <c r="BF1838" s="247"/>
      <c r="BG1838" s="247"/>
      <c r="BH1838" s="247"/>
      <c r="BI1838" s="247"/>
      <c r="BJ1838" s="247"/>
      <c r="BK1838" s="247"/>
      <c r="BL1838" s="247"/>
      <c r="BM1838" s="247"/>
      <c r="BN1838" s="247"/>
      <c r="BO1838" s="247"/>
      <c r="BP1838" s="247"/>
      <c r="BQ1838" s="247"/>
      <c r="BR1838" s="247"/>
      <c r="BS1838" s="247"/>
      <c r="BT1838" s="247"/>
      <c r="BU1838" s="247"/>
      <c r="BV1838" s="247"/>
      <c r="BW1838" s="247"/>
      <c r="BX1838" s="247"/>
      <c r="BY1838" s="247"/>
      <c r="BZ1838" s="247"/>
      <c r="CA1838" s="247"/>
      <c r="CB1838" s="247"/>
      <c r="CC1838" s="247"/>
      <c r="CD1838" s="247"/>
      <c r="CE1838" s="247"/>
      <c r="CF1838" s="247"/>
      <c r="CG1838" s="247"/>
      <c r="CH1838" s="247"/>
      <c r="CI1838" s="247"/>
      <c r="CJ1838" s="247"/>
      <c r="CK1838" s="247"/>
      <c r="CL1838" s="247"/>
      <c r="CM1838" s="247"/>
      <c r="CN1838" s="247"/>
      <c r="CO1838" s="247"/>
      <c r="CP1838" s="247"/>
      <c r="CQ1838" s="247"/>
      <c r="CR1838" s="247"/>
      <c r="CS1838" s="247"/>
      <c r="CT1838" s="247"/>
      <c r="CU1838" s="247"/>
      <c r="CV1838" s="247"/>
      <c r="CW1838" s="247"/>
      <c r="CX1838" s="247"/>
      <c r="CY1838" s="247"/>
      <c r="CZ1838" s="247"/>
      <c r="DA1838" s="247"/>
      <c r="DB1838" s="247"/>
      <c r="DC1838" s="247"/>
      <c r="DD1838" s="247"/>
      <c r="DE1838" s="247"/>
    </row>
    <row r="1839" spans="5:109" x14ac:dyDescent="0.2">
      <c r="E1839" s="247"/>
      <c r="F1839" s="247"/>
      <c r="G1839" s="247"/>
      <c r="H1839" s="247"/>
      <c r="I1839" s="247"/>
      <c r="J1839" s="247"/>
      <c r="K1839" s="247"/>
      <c r="L1839" s="247"/>
      <c r="M1839" s="290"/>
      <c r="N1839" s="247"/>
      <c r="O1839" s="247"/>
      <c r="P1839" s="247"/>
      <c r="Q1839" s="247"/>
      <c r="R1839" s="247"/>
      <c r="S1839" s="247"/>
      <c r="T1839" s="247"/>
      <c r="U1839" s="247"/>
      <c r="V1839" s="290"/>
      <c r="W1839" s="247"/>
      <c r="X1839" s="247"/>
      <c r="Y1839" s="247"/>
      <c r="Z1839" s="247"/>
      <c r="AA1839" s="247"/>
      <c r="AB1839" s="247"/>
      <c r="AC1839" s="247"/>
      <c r="AD1839" s="247"/>
      <c r="AE1839" s="247"/>
      <c r="AF1839" s="247"/>
      <c r="AG1839" s="247"/>
      <c r="AH1839" s="247"/>
      <c r="AI1839" s="247"/>
      <c r="AJ1839" s="247"/>
      <c r="AK1839" s="247"/>
      <c r="AL1839" s="247"/>
      <c r="AM1839" s="247"/>
      <c r="AN1839" s="247"/>
      <c r="AO1839" s="247"/>
      <c r="AP1839" s="247"/>
      <c r="AQ1839" s="247"/>
      <c r="AR1839" s="247"/>
      <c r="AS1839" s="247"/>
      <c r="AT1839" s="247"/>
      <c r="AU1839" s="247"/>
      <c r="AV1839" s="247"/>
      <c r="AW1839" s="247"/>
      <c r="AX1839" s="247"/>
      <c r="AY1839" s="247"/>
      <c r="AZ1839" s="247"/>
      <c r="BA1839" s="247"/>
      <c r="BB1839" s="247"/>
      <c r="BC1839" s="247"/>
      <c r="BD1839" s="247"/>
      <c r="BE1839" s="247"/>
      <c r="BF1839" s="247"/>
      <c r="BG1839" s="247"/>
      <c r="BH1839" s="247"/>
      <c r="BI1839" s="247"/>
      <c r="BJ1839" s="247"/>
      <c r="BK1839" s="247"/>
      <c r="BL1839" s="247"/>
      <c r="BM1839" s="247"/>
      <c r="BN1839" s="247"/>
      <c r="BO1839" s="247"/>
      <c r="BP1839" s="247"/>
      <c r="BQ1839" s="247"/>
      <c r="BR1839" s="247"/>
      <c r="BS1839" s="247"/>
      <c r="BT1839" s="247"/>
      <c r="BU1839" s="247"/>
      <c r="BV1839" s="247"/>
      <c r="BW1839" s="247"/>
      <c r="BX1839" s="247"/>
      <c r="BY1839" s="247"/>
      <c r="BZ1839" s="247"/>
      <c r="CA1839" s="247"/>
      <c r="CB1839" s="247"/>
      <c r="CC1839" s="247"/>
      <c r="CD1839" s="247"/>
      <c r="CE1839" s="247"/>
      <c r="CF1839" s="247"/>
      <c r="CG1839" s="247"/>
      <c r="CH1839" s="247"/>
      <c r="CI1839" s="247"/>
      <c r="CJ1839" s="247"/>
      <c r="CK1839" s="247"/>
      <c r="CL1839" s="247"/>
      <c r="CM1839" s="247"/>
      <c r="CN1839" s="247"/>
      <c r="CO1839" s="247"/>
      <c r="CP1839" s="247"/>
      <c r="CQ1839" s="247"/>
      <c r="CR1839" s="247"/>
      <c r="CS1839" s="247"/>
      <c r="CT1839" s="247"/>
      <c r="CU1839" s="247"/>
      <c r="CV1839" s="247"/>
      <c r="CW1839" s="247"/>
      <c r="CX1839" s="247"/>
      <c r="CY1839" s="247"/>
      <c r="CZ1839" s="247"/>
      <c r="DA1839" s="247"/>
      <c r="DB1839" s="247"/>
      <c r="DC1839" s="247"/>
      <c r="DD1839" s="247"/>
      <c r="DE1839" s="247"/>
    </row>
    <row r="1840" spans="5:109" x14ac:dyDescent="0.2">
      <c r="E1840" s="247"/>
      <c r="F1840" s="247"/>
      <c r="G1840" s="247"/>
      <c r="H1840" s="247"/>
      <c r="I1840" s="247"/>
      <c r="J1840" s="247"/>
      <c r="K1840" s="247"/>
      <c r="L1840" s="247"/>
      <c r="M1840" s="290"/>
      <c r="N1840" s="247"/>
      <c r="O1840" s="247"/>
      <c r="P1840" s="247"/>
      <c r="Q1840" s="247"/>
      <c r="R1840" s="247"/>
      <c r="S1840" s="247"/>
      <c r="T1840" s="247"/>
      <c r="U1840" s="247"/>
      <c r="V1840" s="290"/>
      <c r="W1840" s="247"/>
      <c r="X1840" s="247"/>
      <c r="Y1840" s="247"/>
      <c r="Z1840" s="247"/>
      <c r="AA1840" s="247"/>
      <c r="AB1840" s="247"/>
      <c r="AC1840" s="247"/>
      <c r="AD1840" s="247"/>
      <c r="AE1840" s="247"/>
      <c r="AF1840" s="247"/>
      <c r="AG1840" s="247"/>
      <c r="AH1840" s="247"/>
      <c r="AI1840" s="247"/>
      <c r="AJ1840" s="247"/>
      <c r="AK1840" s="247"/>
      <c r="AL1840" s="247"/>
      <c r="AM1840" s="247"/>
      <c r="AN1840" s="247"/>
      <c r="AO1840" s="247"/>
      <c r="AP1840" s="247"/>
      <c r="AQ1840" s="247"/>
      <c r="AR1840" s="247"/>
      <c r="AS1840" s="247"/>
      <c r="AT1840" s="247"/>
      <c r="AU1840" s="247"/>
      <c r="AV1840" s="247"/>
      <c r="AW1840" s="247"/>
      <c r="AX1840" s="247"/>
      <c r="AY1840" s="247"/>
      <c r="AZ1840" s="247"/>
      <c r="BA1840" s="247"/>
      <c r="BB1840" s="247"/>
      <c r="BC1840" s="247"/>
      <c r="BD1840" s="247"/>
      <c r="BE1840" s="247"/>
      <c r="BF1840" s="247"/>
      <c r="BG1840" s="247"/>
      <c r="BH1840" s="247"/>
      <c r="BI1840" s="247"/>
      <c r="BJ1840" s="247"/>
      <c r="BK1840" s="247"/>
      <c r="BL1840" s="247"/>
      <c r="BM1840" s="247"/>
      <c r="BN1840" s="247"/>
      <c r="BO1840" s="247"/>
      <c r="BP1840" s="247"/>
      <c r="BQ1840" s="247"/>
      <c r="BR1840" s="247"/>
      <c r="BS1840" s="247"/>
      <c r="BT1840" s="247"/>
      <c r="BU1840" s="247"/>
      <c r="BV1840" s="247"/>
      <c r="BW1840" s="247"/>
      <c r="BX1840" s="247"/>
      <c r="BY1840" s="247"/>
      <c r="BZ1840" s="247"/>
      <c r="CA1840" s="247"/>
      <c r="CB1840" s="247"/>
      <c r="CC1840" s="247"/>
      <c r="CD1840" s="247"/>
      <c r="CE1840" s="247"/>
      <c r="CF1840" s="247"/>
      <c r="CG1840" s="247"/>
      <c r="CH1840" s="247"/>
      <c r="CI1840" s="247"/>
      <c r="CJ1840" s="247"/>
      <c r="CK1840" s="247"/>
      <c r="CL1840" s="247"/>
      <c r="CM1840" s="247"/>
      <c r="CN1840" s="247"/>
      <c r="CO1840" s="247"/>
      <c r="CP1840" s="247"/>
      <c r="CQ1840" s="247"/>
      <c r="CR1840" s="247"/>
      <c r="CS1840" s="247"/>
      <c r="CT1840" s="247"/>
      <c r="CU1840" s="247"/>
      <c r="CV1840" s="247"/>
      <c r="CW1840" s="247"/>
      <c r="CX1840" s="247"/>
      <c r="CY1840" s="247"/>
      <c r="CZ1840" s="247"/>
      <c r="DA1840" s="247"/>
      <c r="DB1840" s="247"/>
      <c r="DC1840" s="247"/>
      <c r="DD1840" s="247"/>
      <c r="DE1840" s="247"/>
    </row>
    <row r="1841" spans="5:109" x14ac:dyDescent="0.2">
      <c r="E1841" s="247"/>
      <c r="F1841" s="247"/>
      <c r="G1841" s="247"/>
      <c r="H1841" s="247"/>
      <c r="I1841" s="247"/>
      <c r="J1841" s="247"/>
      <c r="K1841" s="247"/>
      <c r="L1841" s="247"/>
      <c r="M1841" s="290"/>
      <c r="N1841" s="247"/>
      <c r="O1841" s="247"/>
      <c r="P1841" s="247"/>
      <c r="Q1841" s="247"/>
      <c r="R1841" s="247"/>
      <c r="S1841" s="247"/>
      <c r="T1841" s="247"/>
      <c r="U1841" s="247"/>
      <c r="V1841" s="290"/>
      <c r="W1841" s="247"/>
      <c r="X1841" s="247"/>
      <c r="Y1841" s="247"/>
      <c r="Z1841" s="247"/>
      <c r="AA1841" s="247"/>
      <c r="AB1841" s="247"/>
      <c r="AC1841" s="247"/>
      <c r="AD1841" s="247"/>
      <c r="AE1841" s="247"/>
      <c r="AF1841" s="247"/>
      <c r="AG1841" s="247"/>
      <c r="AH1841" s="247"/>
      <c r="AI1841" s="247"/>
      <c r="AJ1841" s="247"/>
      <c r="AK1841" s="247"/>
      <c r="AL1841" s="247"/>
      <c r="AM1841" s="247"/>
      <c r="AN1841" s="247"/>
      <c r="AO1841" s="247"/>
      <c r="AP1841" s="247"/>
      <c r="AQ1841" s="247"/>
      <c r="AR1841" s="247"/>
      <c r="AS1841" s="247"/>
      <c r="AT1841" s="247"/>
      <c r="AU1841" s="247"/>
      <c r="AV1841" s="247"/>
      <c r="AW1841" s="247"/>
      <c r="AX1841" s="247"/>
      <c r="AY1841" s="247"/>
      <c r="AZ1841" s="247"/>
      <c r="BA1841" s="247"/>
      <c r="BB1841" s="247"/>
      <c r="BC1841" s="247"/>
      <c r="BD1841" s="247"/>
      <c r="BE1841" s="247"/>
      <c r="BF1841" s="247"/>
      <c r="BG1841" s="247"/>
      <c r="BH1841" s="247"/>
      <c r="BI1841" s="247"/>
      <c r="BJ1841" s="247"/>
      <c r="BK1841" s="247"/>
      <c r="BL1841" s="247"/>
      <c r="BM1841" s="247"/>
      <c r="BN1841" s="247"/>
      <c r="BO1841" s="247"/>
      <c r="BP1841" s="247"/>
      <c r="BQ1841" s="247"/>
      <c r="BR1841" s="247"/>
      <c r="BS1841" s="247"/>
      <c r="BT1841" s="247"/>
      <c r="BU1841" s="247"/>
      <c r="BV1841" s="247"/>
      <c r="BW1841" s="247"/>
      <c r="BX1841" s="247"/>
      <c r="BY1841" s="247"/>
      <c r="BZ1841" s="247"/>
      <c r="CA1841" s="247"/>
      <c r="CB1841" s="247"/>
      <c r="CC1841" s="247"/>
      <c r="CD1841" s="247"/>
      <c r="CE1841" s="247"/>
      <c r="CF1841" s="247"/>
      <c r="CG1841" s="247"/>
      <c r="CH1841" s="247"/>
      <c r="CI1841" s="247"/>
      <c r="CJ1841" s="247"/>
      <c r="CK1841" s="247"/>
      <c r="CL1841" s="247"/>
      <c r="CM1841" s="247"/>
      <c r="CN1841" s="247"/>
      <c r="CO1841" s="247"/>
      <c r="CP1841" s="247"/>
      <c r="CQ1841" s="247"/>
      <c r="CR1841" s="247"/>
      <c r="CS1841" s="247"/>
      <c r="CT1841" s="247"/>
      <c r="CU1841" s="247"/>
      <c r="CV1841" s="247"/>
      <c r="CW1841" s="247"/>
      <c r="CX1841" s="247"/>
      <c r="CY1841" s="247"/>
      <c r="CZ1841" s="247"/>
      <c r="DA1841" s="247"/>
      <c r="DB1841" s="247"/>
      <c r="DC1841" s="247"/>
      <c r="DD1841" s="247"/>
      <c r="DE1841" s="247"/>
    </row>
    <row r="1842" spans="5:109" x14ac:dyDescent="0.2">
      <c r="E1842" s="247"/>
      <c r="F1842" s="247"/>
      <c r="G1842" s="247"/>
      <c r="H1842" s="247"/>
      <c r="I1842" s="247"/>
      <c r="J1842" s="247"/>
      <c r="K1842" s="247"/>
      <c r="L1842" s="247"/>
      <c r="M1842" s="290"/>
      <c r="N1842" s="247"/>
      <c r="O1842" s="247"/>
      <c r="P1842" s="247"/>
      <c r="Q1842" s="247"/>
      <c r="R1842" s="247"/>
      <c r="S1842" s="247"/>
      <c r="T1842" s="247"/>
      <c r="U1842" s="247"/>
      <c r="V1842" s="290"/>
      <c r="W1842" s="247"/>
      <c r="X1842" s="247"/>
      <c r="Y1842" s="247"/>
      <c r="Z1842" s="247"/>
      <c r="AA1842" s="247"/>
      <c r="AB1842" s="247"/>
      <c r="AC1842" s="247"/>
      <c r="AD1842" s="247"/>
      <c r="AE1842" s="247"/>
      <c r="AF1842" s="247"/>
      <c r="AG1842" s="247"/>
      <c r="AH1842" s="247"/>
      <c r="AI1842" s="247"/>
      <c r="AJ1842" s="247"/>
      <c r="AK1842" s="247"/>
      <c r="AL1842" s="247"/>
      <c r="AM1842" s="247"/>
      <c r="AN1842" s="247"/>
      <c r="AO1842" s="247"/>
      <c r="AP1842" s="247"/>
      <c r="AQ1842" s="247"/>
      <c r="AR1842" s="247"/>
      <c r="AS1842" s="247"/>
      <c r="AT1842" s="247"/>
      <c r="AU1842" s="247"/>
      <c r="AV1842" s="247"/>
      <c r="AW1842" s="247"/>
      <c r="AX1842" s="247"/>
      <c r="AY1842" s="247"/>
      <c r="AZ1842" s="247"/>
      <c r="BA1842" s="247"/>
      <c r="BB1842" s="247"/>
      <c r="BC1842" s="247"/>
      <c r="BD1842" s="247"/>
      <c r="BE1842" s="247"/>
      <c r="BF1842" s="247"/>
      <c r="BG1842" s="247"/>
      <c r="BH1842" s="247"/>
      <c r="BI1842" s="247"/>
      <c r="BJ1842" s="247"/>
      <c r="BK1842" s="247"/>
      <c r="BL1842" s="247"/>
      <c r="BM1842" s="247"/>
      <c r="BN1842" s="247"/>
      <c r="BO1842" s="247"/>
      <c r="BP1842" s="247"/>
      <c r="BQ1842" s="247"/>
      <c r="BR1842" s="247"/>
      <c r="BS1842" s="247"/>
      <c r="BT1842" s="247"/>
      <c r="BU1842" s="247"/>
      <c r="BV1842" s="247"/>
      <c r="BW1842" s="247"/>
      <c r="BX1842" s="247"/>
      <c r="BY1842" s="247"/>
      <c r="BZ1842" s="247"/>
      <c r="CA1842" s="247"/>
      <c r="CB1842" s="247"/>
      <c r="CC1842" s="247"/>
      <c r="CD1842" s="247"/>
      <c r="CE1842" s="247"/>
      <c r="CF1842" s="247"/>
      <c r="CG1842" s="247"/>
      <c r="CH1842" s="247"/>
      <c r="CI1842" s="247"/>
      <c r="CJ1842" s="247"/>
      <c r="CK1842" s="247"/>
      <c r="CL1842" s="247"/>
      <c r="CM1842" s="247"/>
      <c r="CN1842" s="247"/>
      <c r="CO1842" s="247"/>
      <c r="CP1842" s="247"/>
      <c r="CQ1842" s="247"/>
      <c r="CR1842" s="247"/>
      <c r="CS1842" s="247"/>
      <c r="CT1842" s="247"/>
      <c r="CU1842" s="247"/>
      <c r="CV1842" s="247"/>
      <c r="CW1842" s="247"/>
      <c r="CX1842" s="247"/>
      <c r="CY1842" s="247"/>
      <c r="CZ1842" s="247"/>
      <c r="DA1842" s="247"/>
      <c r="DB1842" s="247"/>
      <c r="DC1842" s="247"/>
      <c r="DD1842" s="247"/>
      <c r="DE1842" s="247"/>
    </row>
    <row r="1843" spans="5:109" x14ac:dyDescent="0.2">
      <c r="E1843" s="247"/>
      <c r="F1843" s="247"/>
      <c r="G1843" s="247"/>
      <c r="H1843" s="247"/>
      <c r="I1843" s="247"/>
      <c r="J1843" s="247"/>
      <c r="K1843" s="247"/>
      <c r="L1843" s="247"/>
      <c r="M1843" s="290"/>
      <c r="N1843" s="247"/>
      <c r="O1843" s="247"/>
      <c r="P1843" s="247"/>
      <c r="Q1843" s="247"/>
      <c r="R1843" s="247"/>
      <c r="S1843" s="247"/>
      <c r="T1843" s="247"/>
      <c r="U1843" s="247"/>
      <c r="V1843" s="290"/>
      <c r="W1843" s="247"/>
      <c r="X1843" s="247"/>
      <c r="Y1843" s="247"/>
      <c r="Z1843" s="247"/>
      <c r="AA1843" s="247"/>
      <c r="AB1843" s="247"/>
      <c r="AC1843" s="247"/>
      <c r="AD1843" s="247"/>
      <c r="AE1843" s="247"/>
      <c r="AF1843" s="247"/>
      <c r="AG1843" s="247"/>
      <c r="AH1843" s="247"/>
      <c r="AI1843" s="247"/>
      <c r="AJ1843" s="247"/>
      <c r="AK1843" s="247"/>
      <c r="AL1843" s="247"/>
      <c r="AM1843" s="247"/>
      <c r="AN1843" s="247"/>
      <c r="AO1843" s="247"/>
      <c r="AP1843" s="247"/>
      <c r="AQ1843" s="247"/>
      <c r="AR1843" s="247"/>
      <c r="AS1843" s="247"/>
      <c r="AT1843" s="247"/>
      <c r="AU1843" s="247"/>
      <c r="AV1843" s="247"/>
      <c r="AW1843" s="247"/>
      <c r="AX1843" s="247"/>
      <c r="AY1843" s="247"/>
      <c r="AZ1843" s="247"/>
      <c r="BA1843" s="247"/>
      <c r="BB1843" s="247"/>
      <c r="BC1843" s="247"/>
      <c r="BD1843" s="247"/>
      <c r="BE1843" s="247"/>
      <c r="BF1843" s="247"/>
      <c r="BG1843" s="247"/>
      <c r="BH1843" s="247"/>
      <c r="BI1843" s="247"/>
      <c r="BJ1843" s="247"/>
      <c r="BK1843" s="247"/>
      <c r="BL1843" s="247"/>
      <c r="BM1843" s="247"/>
      <c r="BN1843" s="247"/>
      <c r="BO1843" s="247"/>
      <c r="BP1843" s="247"/>
      <c r="BQ1843" s="247"/>
      <c r="BR1843" s="247"/>
      <c r="BS1843" s="247"/>
      <c r="BT1843" s="247"/>
      <c r="BU1843" s="247"/>
      <c r="BV1843" s="247"/>
      <c r="BW1843" s="247"/>
      <c r="BX1843" s="247"/>
      <c r="BY1843" s="247"/>
      <c r="BZ1843" s="247"/>
      <c r="CA1843" s="247"/>
      <c r="CB1843" s="247"/>
      <c r="CC1843" s="247"/>
      <c r="CD1843" s="247"/>
      <c r="CE1843" s="247"/>
      <c r="CF1843" s="247"/>
      <c r="CG1843" s="247"/>
      <c r="CH1843" s="247"/>
      <c r="CI1843" s="247"/>
      <c r="CJ1843" s="247"/>
      <c r="CK1843" s="247"/>
      <c r="CL1843" s="247"/>
      <c r="CM1843" s="247"/>
      <c r="CN1843" s="247"/>
      <c r="CO1843" s="247"/>
      <c r="CP1843" s="247"/>
      <c r="CQ1843" s="247"/>
      <c r="CR1843" s="247"/>
      <c r="CS1843" s="247"/>
      <c r="CT1843" s="247"/>
      <c r="CU1843" s="247"/>
      <c r="CV1843" s="247"/>
      <c r="CW1843" s="247"/>
      <c r="CX1843" s="247"/>
      <c r="CY1843" s="247"/>
      <c r="CZ1843" s="247"/>
      <c r="DA1843" s="247"/>
      <c r="DB1843" s="247"/>
      <c r="DC1843" s="247"/>
      <c r="DD1843" s="247"/>
      <c r="DE1843" s="247"/>
    </row>
    <row r="1844" spans="5:109" x14ac:dyDescent="0.2">
      <c r="E1844" s="247"/>
      <c r="F1844" s="247"/>
      <c r="G1844" s="247"/>
      <c r="H1844" s="247"/>
      <c r="I1844" s="247"/>
      <c r="J1844" s="247"/>
      <c r="K1844" s="247"/>
      <c r="L1844" s="247"/>
      <c r="M1844" s="290"/>
      <c r="N1844" s="247"/>
      <c r="O1844" s="247"/>
      <c r="P1844" s="247"/>
      <c r="Q1844" s="247"/>
      <c r="R1844" s="247"/>
      <c r="S1844" s="247"/>
      <c r="T1844" s="247"/>
      <c r="U1844" s="247"/>
      <c r="V1844" s="290"/>
      <c r="W1844" s="247"/>
      <c r="X1844" s="247"/>
      <c r="Y1844" s="247"/>
      <c r="Z1844" s="247"/>
      <c r="AA1844" s="247"/>
      <c r="AB1844" s="247"/>
      <c r="AC1844" s="247"/>
      <c r="AD1844" s="247"/>
      <c r="AE1844" s="247"/>
      <c r="AF1844" s="247"/>
      <c r="AG1844" s="247"/>
      <c r="AH1844" s="247"/>
      <c r="AI1844" s="247"/>
      <c r="AJ1844" s="247"/>
      <c r="AK1844" s="247"/>
      <c r="AL1844" s="247"/>
      <c r="AM1844" s="247"/>
      <c r="AN1844" s="247"/>
      <c r="AO1844" s="247"/>
      <c r="AP1844" s="247"/>
      <c r="AQ1844" s="247"/>
      <c r="AR1844" s="247"/>
      <c r="AS1844" s="247"/>
      <c r="AT1844" s="247"/>
      <c r="AU1844" s="247"/>
      <c r="AV1844" s="247"/>
      <c r="AW1844" s="247"/>
      <c r="AX1844" s="247"/>
      <c r="AY1844" s="247"/>
      <c r="AZ1844" s="247"/>
      <c r="BA1844" s="247"/>
      <c r="BB1844" s="247"/>
      <c r="BC1844" s="247"/>
      <c r="BD1844" s="247"/>
      <c r="BE1844" s="247"/>
      <c r="BF1844" s="247"/>
      <c r="BG1844" s="247"/>
      <c r="BH1844" s="247"/>
      <c r="BI1844" s="247"/>
      <c r="BJ1844" s="247"/>
      <c r="BK1844" s="247"/>
      <c r="BL1844" s="247"/>
      <c r="BM1844" s="247"/>
      <c r="BN1844" s="247"/>
      <c r="BO1844" s="247"/>
      <c r="BP1844" s="247"/>
      <c r="BQ1844" s="247"/>
      <c r="BR1844" s="247"/>
      <c r="BS1844" s="247"/>
      <c r="BT1844" s="247"/>
      <c r="BU1844" s="247"/>
      <c r="BV1844" s="247"/>
      <c r="BW1844" s="247"/>
      <c r="BX1844" s="247"/>
      <c r="BY1844" s="247"/>
      <c r="BZ1844" s="247"/>
      <c r="CA1844" s="247"/>
      <c r="CB1844" s="247"/>
      <c r="CC1844" s="247"/>
      <c r="CD1844" s="247"/>
      <c r="CE1844" s="247"/>
      <c r="CF1844" s="247"/>
      <c r="CG1844" s="247"/>
      <c r="CH1844" s="247"/>
      <c r="CI1844" s="247"/>
      <c r="CJ1844" s="247"/>
      <c r="CK1844" s="247"/>
      <c r="CL1844" s="247"/>
      <c r="CM1844" s="247"/>
      <c r="CN1844" s="247"/>
      <c r="CO1844" s="247"/>
      <c r="CP1844" s="247"/>
      <c r="CQ1844" s="247"/>
      <c r="CR1844" s="247"/>
      <c r="CS1844" s="247"/>
      <c r="CT1844" s="247"/>
      <c r="CU1844" s="247"/>
      <c r="CV1844" s="247"/>
      <c r="CW1844" s="247"/>
      <c r="CX1844" s="247"/>
      <c r="CY1844" s="247"/>
      <c r="CZ1844" s="247"/>
      <c r="DA1844" s="247"/>
      <c r="DB1844" s="247"/>
      <c r="DC1844" s="247"/>
      <c r="DD1844" s="247"/>
      <c r="DE1844" s="247"/>
    </row>
    <row r="1845" spans="5:109" x14ac:dyDescent="0.2">
      <c r="E1845" s="247"/>
      <c r="F1845" s="247"/>
      <c r="G1845" s="247"/>
      <c r="H1845" s="247"/>
      <c r="I1845" s="247"/>
      <c r="J1845" s="247"/>
      <c r="K1845" s="247"/>
      <c r="L1845" s="247"/>
      <c r="M1845" s="290"/>
      <c r="N1845" s="247"/>
      <c r="O1845" s="247"/>
      <c r="P1845" s="247"/>
      <c r="Q1845" s="247"/>
      <c r="R1845" s="247"/>
      <c r="S1845" s="247"/>
      <c r="T1845" s="247"/>
      <c r="U1845" s="247"/>
      <c r="V1845" s="290"/>
      <c r="W1845" s="247"/>
      <c r="X1845" s="247"/>
      <c r="Y1845" s="247"/>
      <c r="Z1845" s="247"/>
      <c r="AA1845" s="247"/>
      <c r="AB1845" s="247"/>
      <c r="AC1845" s="247"/>
      <c r="AD1845" s="247"/>
      <c r="AE1845" s="247"/>
      <c r="AF1845" s="247"/>
      <c r="AG1845" s="247"/>
      <c r="AH1845" s="247"/>
      <c r="AI1845" s="247"/>
      <c r="AJ1845" s="247"/>
      <c r="AK1845" s="247"/>
      <c r="AL1845" s="247"/>
      <c r="AM1845" s="247"/>
      <c r="AN1845" s="247"/>
      <c r="AO1845" s="247"/>
      <c r="AP1845" s="247"/>
      <c r="AQ1845" s="247"/>
      <c r="AR1845" s="247"/>
      <c r="AS1845" s="247"/>
      <c r="AT1845" s="247"/>
      <c r="AU1845" s="247"/>
      <c r="AV1845" s="247"/>
      <c r="AW1845" s="247"/>
      <c r="AX1845" s="247"/>
      <c r="AY1845" s="247"/>
      <c r="AZ1845" s="247"/>
      <c r="BA1845" s="247"/>
      <c r="BB1845" s="247"/>
      <c r="BC1845" s="247"/>
      <c r="BD1845" s="247"/>
      <c r="BE1845" s="247"/>
      <c r="BF1845" s="247"/>
      <c r="BG1845" s="247"/>
      <c r="BH1845" s="247"/>
      <c r="BI1845" s="247"/>
      <c r="BJ1845" s="247"/>
      <c r="BK1845" s="247"/>
      <c r="BL1845" s="247"/>
      <c r="BM1845" s="247"/>
      <c r="BN1845" s="247"/>
      <c r="BO1845" s="247"/>
      <c r="BP1845" s="247"/>
      <c r="BQ1845" s="247"/>
      <c r="BR1845" s="247"/>
      <c r="BS1845" s="247"/>
      <c r="BT1845" s="247"/>
      <c r="BU1845" s="247"/>
      <c r="BV1845" s="247"/>
      <c r="BW1845" s="247"/>
      <c r="BX1845" s="247"/>
      <c r="BY1845" s="247"/>
      <c r="BZ1845" s="247"/>
      <c r="CA1845" s="247"/>
      <c r="CB1845" s="247"/>
      <c r="CC1845" s="247"/>
      <c r="CD1845" s="247"/>
      <c r="CE1845" s="247"/>
      <c r="CF1845" s="247"/>
      <c r="CG1845" s="247"/>
      <c r="CH1845" s="247"/>
      <c r="CI1845" s="247"/>
      <c r="CJ1845" s="247"/>
      <c r="CK1845" s="247"/>
      <c r="CL1845" s="247"/>
      <c r="CM1845" s="247"/>
      <c r="CN1845" s="247"/>
      <c r="CO1845" s="247"/>
      <c r="CP1845" s="247"/>
      <c r="CQ1845" s="247"/>
      <c r="CR1845" s="247"/>
      <c r="CS1845" s="247"/>
      <c r="CT1845" s="247"/>
      <c r="CU1845" s="247"/>
      <c r="CV1845" s="247"/>
      <c r="CW1845" s="247"/>
      <c r="CX1845" s="247"/>
      <c r="CY1845" s="247"/>
      <c r="CZ1845" s="247"/>
      <c r="DA1845" s="247"/>
      <c r="DB1845" s="247"/>
      <c r="DC1845" s="247"/>
      <c r="DD1845" s="247"/>
      <c r="DE1845" s="247"/>
    </row>
    <row r="1846" spans="5:109" x14ac:dyDescent="0.2">
      <c r="E1846" s="247"/>
      <c r="F1846" s="247"/>
      <c r="G1846" s="247"/>
      <c r="H1846" s="247"/>
      <c r="I1846" s="247"/>
      <c r="J1846" s="247"/>
      <c r="K1846" s="247"/>
      <c r="L1846" s="247"/>
      <c r="M1846" s="290"/>
      <c r="N1846" s="247"/>
      <c r="O1846" s="247"/>
      <c r="P1846" s="247"/>
      <c r="Q1846" s="247"/>
      <c r="R1846" s="247"/>
      <c r="S1846" s="247"/>
      <c r="T1846" s="247"/>
      <c r="U1846" s="247"/>
      <c r="V1846" s="290"/>
      <c r="W1846" s="247"/>
      <c r="X1846" s="247"/>
      <c r="Y1846" s="247"/>
      <c r="Z1846" s="247"/>
      <c r="AA1846" s="247"/>
      <c r="AB1846" s="247"/>
      <c r="AC1846" s="247"/>
      <c r="AD1846" s="247"/>
      <c r="AE1846" s="247"/>
      <c r="AF1846" s="247"/>
      <c r="AG1846" s="247"/>
      <c r="AH1846" s="247"/>
      <c r="AI1846" s="247"/>
      <c r="AJ1846" s="247"/>
      <c r="AK1846" s="247"/>
      <c r="AL1846" s="247"/>
      <c r="AM1846" s="247"/>
      <c r="AN1846" s="247"/>
      <c r="AO1846" s="247"/>
      <c r="AP1846" s="247"/>
      <c r="AQ1846" s="247"/>
      <c r="AR1846" s="247"/>
      <c r="AS1846" s="247"/>
      <c r="AT1846" s="247"/>
      <c r="AU1846" s="247"/>
      <c r="AV1846" s="247"/>
      <c r="AW1846" s="247"/>
      <c r="AX1846" s="247"/>
      <c r="AY1846" s="247"/>
      <c r="AZ1846" s="247"/>
      <c r="BA1846" s="247"/>
      <c r="BB1846" s="247"/>
      <c r="BC1846" s="247"/>
      <c r="BD1846" s="247"/>
      <c r="BE1846" s="247"/>
      <c r="BF1846" s="247"/>
      <c r="BG1846" s="247"/>
      <c r="BH1846" s="247"/>
      <c r="BI1846" s="247"/>
      <c r="BJ1846" s="247"/>
      <c r="BK1846" s="247"/>
      <c r="BL1846" s="247"/>
      <c r="BM1846" s="247"/>
      <c r="BN1846" s="247"/>
      <c r="BO1846" s="247"/>
      <c r="BP1846" s="247"/>
      <c r="BQ1846" s="247"/>
      <c r="BR1846" s="247"/>
      <c r="BS1846" s="247"/>
      <c r="BT1846" s="247"/>
      <c r="BU1846" s="247"/>
      <c r="BV1846" s="247"/>
      <c r="BW1846" s="247"/>
      <c r="BX1846" s="247"/>
      <c r="BY1846" s="247"/>
      <c r="BZ1846" s="247"/>
      <c r="CA1846" s="247"/>
      <c r="CB1846" s="247"/>
      <c r="CC1846" s="247"/>
      <c r="CD1846" s="247"/>
      <c r="CE1846" s="247"/>
      <c r="CF1846" s="247"/>
      <c r="CG1846" s="247"/>
      <c r="CH1846" s="247"/>
      <c r="CI1846" s="247"/>
      <c r="CJ1846" s="247"/>
      <c r="CK1846" s="247"/>
      <c r="CL1846" s="247"/>
      <c r="CM1846" s="247"/>
      <c r="CN1846" s="247"/>
      <c r="CO1846" s="247"/>
      <c r="CP1846" s="247"/>
      <c r="CQ1846" s="247"/>
      <c r="CR1846" s="247"/>
      <c r="CS1846" s="247"/>
      <c r="CT1846" s="247"/>
      <c r="CU1846" s="247"/>
      <c r="CV1846" s="247"/>
      <c r="CW1846" s="247"/>
      <c r="CX1846" s="247"/>
      <c r="CY1846" s="247"/>
      <c r="CZ1846" s="247"/>
      <c r="DA1846" s="247"/>
      <c r="DB1846" s="247"/>
      <c r="DC1846" s="247"/>
      <c r="DD1846" s="247"/>
      <c r="DE1846" s="247"/>
    </row>
    <row r="1847" spans="5:109" x14ac:dyDescent="0.2">
      <c r="E1847" s="247"/>
      <c r="F1847" s="247"/>
      <c r="G1847" s="247"/>
      <c r="H1847" s="247"/>
      <c r="I1847" s="247"/>
      <c r="J1847" s="247"/>
      <c r="K1847" s="247"/>
      <c r="L1847" s="247"/>
      <c r="M1847" s="290"/>
      <c r="N1847" s="247"/>
      <c r="O1847" s="247"/>
      <c r="P1847" s="247"/>
      <c r="Q1847" s="247"/>
      <c r="R1847" s="247"/>
      <c r="S1847" s="247"/>
      <c r="T1847" s="247"/>
      <c r="U1847" s="247"/>
      <c r="V1847" s="290"/>
      <c r="W1847" s="247"/>
      <c r="X1847" s="247"/>
      <c r="Y1847" s="247"/>
      <c r="Z1847" s="247"/>
      <c r="AA1847" s="247"/>
      <c r="AB1847" s="247"/>
      <c r="AC1847" s="247"/>
      <c r="AD1847" s="247"/>
      <c r="AE1847" s="247"/>
      <c r="AF1847" s="247"/>
      <c r="AG1847" s="247"/>
      <c r="AH1847" s="247"/>
      <c r="AI1847" s="247"/>
      <c r="AJ1847" s="247"/>
      <c r="AK1847" s="247"/>
      <c r="AL1847" s="247"/>
      <c r="AM1847" s="247"/>
      <c r="AN1847" s="247"/>
      <c r="AO1847" s="247"/>
      <c r="AP1847" s="247"/>
      <c r="AQ1847" s="247"/>
      <c r="AR1847" s="247"/>
      <c r="AS1847" s="247"/>
      <c r="AT1847" s="247"/>
      <c r="AU1847" s="247"/>
      <c r="AV1847" s="247"/>
      <c r="AW1847" s="247"/>
      <c r="AX1847" s="247"/>
      <c r="AY1847" s="247"/>
      <c r="AZ1847" s="247"/>
      <c r="BA1847" s="247"/>
      <c r="BB1847" s="247"/>
      <c r="BC1847" s="247"/>
      <c r="BD1847" s="247"/>
      <c r="BE1847" s="247"/>
      <c r="BF1847" s="247"/>
      <c r="BG1847" s="247"/>
      <c r="BH1847" s="247"/>
      <c r="BI1847" s="247"/>
      <c r="BJ1847" s="247"/>
      <c r="BK1847" s="247"/>
      <c r="BL1847" s="247"/>
      <c r="BM1847" s="247"/>
      <c r="BN1847" s="247"/>
      <c r="BO1847" s="247"/>
      <c r="BP1847" s="247"/>
      <c r="BQ1847" s="247"/>
      <c r="BR1847" s="247"/>
      <c r="BS1847" s="247"/>
      <c r="BT1847" s="247"/>
      <c r="BU1847" s="247"/>
      <c r="BV1847" s="247"/>
      <c r="BW1847" s="247"/>
      <c r="BX1847" s="247"/>
      <c r="BY1847" s="247"/>
      <c r="BZ1847" s="247"/>
      <c r="CA1847" s="247"/>
      <c r="CB1847" s="247"/>
      <c r="CC1847" s="247"/>
      <c r="CD1847" s="247"/>
      <c r="CE1847" s="247"/>
      <c r="CF1847" s="247"/>
      <c r="CG1847" s="247"/>
      <c r="CH1847" s="247"/>
      <c r="CI1847" s="247"/>
      <c r="CJ1847" s="247"/>
      <c r="CK1847" s="247"/>
      <c r="CL1847" s="247"/>
      <c r="CM1847" s="247"/>
      <c r="CN1847" s="247"/>
      <c r="CO1847" s="247"/>
      <c r="CP1847" s="247"/>
      <c r="CQ1847" s="247"/>
      <c r="CR1847" s="247"/>
      <c r="CS1847" s="247"/>
      <c r="CT1847" s="247"/>
      <c r="CU1847" s="247"/>
      <c r="CV1847" s="247"/>
      <c r="CW1847" s="247"/>
      <c r="CX1847" s="247"/>
      <c r="CY1847" s="247"/>
      <c r="CZ1847" s="247"/>
      <c r="DA1847" s="247"/>
      <c r="DB1847" s="247"/>
      <c r="DC1847" s="247"/>
      <c r="DD1847" s="247"/>
      <c r="DE1847" s="247"/>
    </row>
    <row r="1848" spans="5:109" x14ac:dyDescent="0.2">
      <c r="E1848" s="247"/>
      <c r="F1848" s="247"/>
      <c r="G1848" s="247"/>
      <c r="H1848" s="247"/>
      <c r="I1848" s="247"/>
      <c r="J1848" s="247"/>
      <c r="K1848" s="247"/>
      <c r="L1848" s="247"/>
      <c r="M1848" s="290"/>
      <c r="N1848" s="247"/>
      <c r="O1848" s="247"/>
      <c r="P1848" s="247"/>
      <c r="Q1848" s="247"/>
      <c r="R1848" s="247"/>
      <c r="S1848" s="247"/>
      <c r="T1848" s="247"/>
      <c r="U1848" s="247"/>
      <c r="V1848" s="290"/>
      <c r="W1848" s="247"/>
      <c r="X1848" s="247"/>
      <c r="Y1848" s="247"/>
      <c r="Z1848" s="247"/>
      <c r="AA1848" s="247"/>
      <c r="AB1848" s="247"/>
      <c r="AC1848" s="247"/>
      <c r="AD1848" s="247"/>
      <c r="AE1848" s="247"/>
      <c r="AF1848" s="247"/>
      <c r="AG1848" s="247"/>
      <c r="AH1848" s="247"/>
      <c r="AI1848" s="247"/>
      <c r="AJ1848" s="247"/>
      <c r="AK1848" s="247"/>
      <c r="AL1848" s="247"/>
      <c r="AM1848" s="247"/>
      <c r="AN1848" s="247"/>
      <c r="AO1848" s="247"/>
      <c r="AP1848" s="247"/>
      <c r="AQ1848" s="247"/>
      <c r="AR1848" s="247"/>
      <c r="AS1848" s="247"/>
      <c r="AT1848" s="247"/>
      <c r="AU1848" s="247"/>
      <c r="AV1848" s="247"/>
      <c r="AW1848" s="247"/>
      <c r="AX1848" s="247"/>
      <c r="AY1848" s="247"/>
      <c r="AZ1848" s="247"/>
      <c r="BA1848" s="247"/>
      <c r="BB1848" s="247"/>
      <c r="BC1848" s="247"/>
      <c r="BD1848" s="247"/>
      <c r="BE1848" s="247"/>
      <c r="BF1848" s="247"/>
      <c r="BG1848" s="247"/>
      <c r="BH1848" s="247"/>
      <c r="BI1848" s="247"/>
      <c r="BJ1848" s="247"/>
      <c r="BK1848" s="247"/>
      <c r="BL1848" s="247"/>
      <c r="BM1848" s="247"/>
      <c r="BN1848" s="247"/>
      <c r="BO1848" s="247"/>
      <c r="BP1848" s="247"/>
      <c r="BQ1848" s="247"/>
      <c r="BR1848" s="247"/>
      <c r="BS1848" s="247"/>
      <c r="BT1848" s="247"/>
      <c r="BU1848" s="247"/>
      <c r="BV1848" s="247"/>
      <c r="BW1848" s="247"/>
      <c r="BX1848" s="247"/>
      <c r="BY1848" s="247"/>
      <c r="BZ1848" s="247"/>
      <c r="CA1848" s="247"/>
      <c r="CB1848" s="247"/>
      <c r="CC1848" s="247"/>
      <c r="CD1848" s="247"/>
      <c r="CE1848" s="247"/>
      <c r="CF1848" s="247"/>
      <c r="CG1848" s="247"/>
      <c r="CH1848" s="247"/>
      <c r="CI1848" s="247"/>
      <c r="CJ1848" s="247"/>
      <c r="CK1848" s="247"/>
      <c r="CL1848" s="247"/>
      <c r="CM1848" s="247"/>
      <c r="CN1848" s="247"/>
      <c r="CO1848" s="247"/>
      <c r="CP1848" s="247"/>
      <c r="CQ1848" s="247"/>
      <c r="CR1848" s="247"/>
      <c r="CS1848" s="247"/>
      <c r="CT1848" s="247"/>
      <c r="CU1848" s="247"/>
      <c r="CV1848" s="247"/>
      <c r="CW1848" s="247"/>
      <c r="CX1848" s="247"/>
      <c r="CY1848" s="247"/>
      <c r="CZ1848" s="247"/>
      <c r="DA1848" s="247"/>
      <c r="DB1848" s="247"/>
      <c r="DC1848" s="247"/>
      <c r="DD1848" s="247"/>
      <c r="DE1848" s="247"/>
    </row>
    <row r="1849" spans="5:109" x14ac:dyDescent="0.2">
      <c r="E1849" s="247"/>
      <c r="F1849" s="247"/>
      <c r="G1849" s="247"/>
      <c r="H1849" s="247"/>
      <c r="I1849" s="247"/>
      <c r="J1849" s="247"/>
      <c r="K1849" s="247"/>
      <c r="L1849" s="247"/>
      <c r="M1849" s="290"/>
      <c r="N1849" s="247"/>
      <c r="O1849" s="247"/>
      <c r="P1849" s="247"/>
      <c r="Q1849" s="247"/>
      <c r="R1849" s="247"/>
      <c r="S1849" s="247"/>
      <c r="T1849" s="247"/>
      <c r="U1849" s="247"/>
      <c r="V1849" s="290"/>
      <c r="W1849" s="247"/>
      <c r="X1849" s="247"/>
      <c r="Y1849" s="247"/>
      <c r="Z1849" s="247"/>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c r="BF1849" s="247"/>
      <c r="BG1849" s="247"/>
      <c r="BH1849" s="247"/>
      <c r="BI1849" s="247"/>
      <c r="BJ1849" s="247"/>
      <c r="BK1849" s="247"/>
      <c r="BL1849" s="247"/>
      <c r="BM1849" s="247"/>
      <c r="BN1849" s="247"/>
      <c r="BO1849" s="247"/>
      <c r="BP1849" s="247"/>
      <c r="BQ1849" s="247"/>
      <c r="BR1849" s="247"/>
      <c r="BS1849" s="247"/>
      <c r="BT1849" s="247"/>
      <c r="BU1849" s="247"/>
      <c r="BV1849" s="247"/>
      <c r="BW1849" s="247"/>
      <c r="BX1849" s="247"/>
      <c r="BY1849" s="247"/>
      <c r="BZ1849" s="247"/>
      <c r="CA1849" s="247"/>
      <c r="CB1849" s="247"/>
      <c r="CC1849" s="247"/>
      <c r="CD1849" s="247"/>
      <c r="CE1849" s="247"/>
      <c r="CF1849" s="247"/>
      <c r="CG1849" s="247"/>
      <c r="CH1849" s="247"/>
      <c r="CI1849" s="247"/>
      <c r="CJ1849" s="247"/>
      <c r="CK1849" s="247"/>
      <c r="CL1849" s="247"/>
      <c r="CM1849" s="247"/>
      <c r="CN1849" s="247"/>
      <c r="CO1849" s="247"/>
      <c r="CP1849" s="247"/>
      <c r="CQ1849" s="247"/>
      <c r="CR1849" s="247"/>
      <c r="CS1849" s="247"/>
      <c r="CT1849" s="247"/>
      <c r="CU1849" s="247"/>
      <c r="CV1849" s="247"/>
      <c r="CW1849" s="247"/>
      <c r="CX1849" s="247"/>
      <c r="CY1849" s="247"/>
      <c r="CZ1849" s="247"/>
      <c r="DA1849" s="247"/>
      <c r="DB1849" s="247"/>
      <c r="DC1849" s="247"/>
      <c r="DD1849" s="247"/>
      <c r="DE1849" s="247"/>
    </row>
    <row r="1850" spans="5:109" x14ac:dyDescent="0.2">
      <c r="E1850" s="247"/>
      <c r="F1850" s="247"/>
      <c r="G1850" s="247"/>
      <c r="H1850" s="247"/>
      <c r="I1850" s="247"/>
      <c r="J1850" s="247"/>
      <c r="K1850" s="247"/>
      <c r="L1850" s="247"/>
      <c r="M1850" s="290"/>
      <c r="N1850" s="247"/>
      <c r="O1850" s="247"/>
      <c r="P1850" s="247"/>
      <c r="Q1850" s="247"/>
      <c r="R1850" s="247"/>
      <c r="S1850" s="247"/>
      <c r="T1850" s="247"/>
      <c r="U1850" s="247"/>
      <c r="V1850" s="290"/>
      <c r="W1850" s="247"/>
      <c r="X1850" s="247"/>
      <c r="Y1850" s="247"/>
      <c r="Z1850" s="247"/>
      <c r="AA1850" s="247"/>
      <c r="AB1850" s="247"/>
      <c r="AC1850" s="247"/>
      <c r="AD1850" s="247"/>
      <c r="AE1850" s="247"/>
      <c r="AF1850" s="247"/>
      <c r="AG1850" s="247"/>
      <c r="AH1850" s="247"/>
      <c r="AI1850" s="247"/>
      <c r="AJ1850" s="247"/>
      <c r="AK1850" s="247"/>
      <c r="AL1850" s="247"/>
      <c r="AM1850" s="247"/>
      <c r="AN1850" s="247"/>
      <c r="AO1850" s="247"/>
      <c r="AP1850" s="247"/>
      <c r="AQ1850" s="247"/>
      <c r="AR1850" s="247"/>
      <c r="AS1850" s="247"/>
      <c r="AT1850" s="247"/>
      <c r="AU1850" s="247"/>
      <c r="AV1850" s="247"/>
      <c r="AW1850" s="247"/>
      <c r="AX1850" s="247"/>
      <c r="AY1850" s="247"/>
      <c r="AZ1850" s="247"/>
      <c r="BA1850" s="247"/>
      <c r="BB1850" s="247"/>
      <c r="BC1850" s="247"/>
      <c r="BD1850" s="247"/>
      <c r="BE1850" s="247"/>
      <c r="BF1850" s="247"/>
      <c r="BG1850" s="247"/>
      <c r="BH1850" s="247"/>
      <c r="BI1850" s="247"/>
      <c r="BJ1850" s="247"/>
      <c r="BK1850" s="247"/>
      <c r="BL1850" s="247"/>
      <c r="BM1850" s="247"/>
      <c r="BN1850" s="247"/>
      <c r="BO1850" s="247"/>
      <c r="BP1850" s="247"/>
      <c r="BQ1850" s="247"/>
      <c r="BR1850" s="247"/>
      <c r="BS1850" s="247"/>
      <c r="BT1850" s="247"/>
      <c r="BU1850" s="247"/>
      <c r="BV1850" s="247"/>
      <c r="BW1850" s="247"/>
      <c r="BX1850" s="247"/>
      <c r="BY1850" s="247"/>
      <c r="BZ1850" s="247"/>
      <c r="CA1850" s="247"/>
      <c r="CB1850" s="247"/>
      <c r="CC1850" s="247"/>
      <c r="CD1850" s="247"/>
      <c r="CE1850" s="247"/>
      <c r="CF1850" s="247"/>
      <c r="CG1850" s="247"/>
      <c r="CH1850" s="247"/>
      <c r="CI1850" s="247"/>
      <c r="CJ1850" s="247"/>
      <c r="CK1850" s="247"/>
      <c r="CL1850" s="247"/>
      <c r="CM1850" s="247"/>
      <c r="CN1850" s="247"/>
      <c r="CO1850" s="247"/>
      <c r="CP1850" s="247"/>
      <c r="CQ1850" s="247"/>
      <c r="CR1850" s="247"/>
      <c r="CS1850" s="247"/>
      <c r="CT1850" s="247"/>
      <c r="CU1850" s="247"/>
      <c r="CV1850" s="247"/>
      <c r="CW1850" s="247"/>
      <c r="CX1850" s="247"/>
      <c r="CY1850" s="247"/>
      <c r="CZ1850" s="247"/>
      <c r="DA1850" s="247"/>
      <c r="DB1850" s="247"/>
      <c r="DC1850" s="247"/>
      <c r="DD1850" s="247"/>
      <c r="DE1850" s="247"/>
    </row>
    <row r="1851" spans="5:109" x14ac:dyDescent="0.2">
      <c r="E1851" s="247"/>
      <c r="F1851" s="247"/>
      <c r="G1851" s="247"/>
      <c r="H1851" s="247"/>
      <c r="I1851" s="247"/>
      <c r="J1851" s="247"/>
      <c r="K1851" s="247"/>
      <c r="L1851" s="247"/>
      <c r="M1851" s="290"/>
      <c r="N1851" s="247"/>
      <c r="O1851" s="247"/>
      <c r="P1851" s="247"/>
      <c r="Q1851" s="247"/>
      <c r="R1851" s="247"/>
      <c r="S1851" s="247"/>
      <c r="T1851" s="247"/>
      <c r="U1851" s="247"/>
      <c r="V1851" s="290"/>
      <c r="W1851" s="247"/>
      <c r="X1851" s="247"/>
      <c r="Y1851" s="247"/>
      <c r="Z1851" s="247"/>
      <c r="AA1851" s="247"/>
      <c r="AB1851" s="247"/>
      <c r="AC1851" s="247"/>
      <c r="AD1851" s="247"/>
      <c r="AE1851" s="247"/>
      <c r="AF1851" s="247"/>
      <c r="AG1851" s="247"/>
      <c r="AH1851" s="247"/>
      <c r="AI1851" s="247"/>
      <c r="AJ1851" s="247"/>
      <c r="AK1851" s="247"/>
      <c r="AL1851" s="247"/>
      <c r="AM1851" s="247"/>
      <c r="AN1851" s="247"/>
      <c r="AO1851" s="247"/>
      <c r="AP1851" s="247"/>
      <c r="AQ1851" s="247"/>
      <c r="AR1851" s="247"/>
      <c r="AS1851" s="247"/>
      <c r="AT1851" s="247"/>
      <c r="AU1851" s="247"/>
      <c r="AV1851" s="247"/>
      <c r="AW1851" s="247"/>
      <c r="AX1851" s="247"/>
      <c r="AY1851" s="247"/>
      <c r="AZ1851" s="247"/>
      <c r="BA1851" s="247"/>
      <c r="BB1851" s="247"/>
      <c r="BC1851" s="247"/>
      <c r="BD1851" s="247"/>
      <c r="BE1851" s="247"/>
      <c r="BF1851" s="247"/>
      <c r="BG1851" s="247"/>
      <c r="BH1851" s="247"/>
      <c r="BI1851" s="247"/>
      <c r="BJ1851" s="247"/>
      <c r="BK1851" s="247"/>
      <c r="BL1851" s="247"/>
      <c r="BM1851" s="247"/>
      <c r="BN1851" s="247"/>
      <c r="BO1851" s="247"/>
      <c r="BP1851" s="247"/>
      <c r="BQ1851" s="247"/>
      <c r="BR1851" s="247"/>
      <c r="BS1851" s="247"/>
      <c r="BT1851" s="247"/>
      <c r="BU1851" s="247"/>
      <c r="BV1851" s="247"/>
      <c r="BW1851" s="247"/>
      <c r="BX1851" s="247"/>
      <c r="BY1851" s="247"/>
      <c r="BZ1851" s="247"/>
      <c r="CA1851" s="247"/>
      <c r="CB1851" s="247"/>
      <c r="CC1851" s="247"/>
      <c r="CD1851" s="247"/>
      <c r="CE1851" s="247"/>
      <c r="CF1851" s="247"/>
      <c r="CG1851" s="247"/>
      <c r="CH1851" s="247"/>
      <c r="CI1851" s="247"/>
      <c r="CJ1851" s="247"/>
      <c r="CK1851" s="247"/>
      <c r="CL1851" s="247"/>
      <c r="CM1851" s="247"/>
      <c r="CN1851" s="247"/>
      <c r="CO1851" s="247"/>
      <c r="CP1851" s="247"/>
      <c r="CQ1851" s="247"/>
      <c r="CR1851" s="247"/>
      <c r="CS1851" s="247"/>
      <c r="CT1851" s="247"/>
      <c r="CU1851" s="247"/>
      <c r="CV1851" s="247"/>
      <c r="CW1851" s="247"/>
      <c r="CX1851" s="247"/>
      <c r="CY1851" s="247"/>
      <c r="CZ1851" s="247"/>
      <c r="DA1851" s="247"/>
      <c r="DB1851" s="247"/>
      <c r="DC1851" s="247"/>
      <c r="DD1851" s="247"/>
      <c r="DE1851" s="247"/>
    </row>
    <row r="1852" spans="5:109" x14ac:dyDescent="0.2">
      <c r="E1852" s="247"/>
      <c r="F1852" s="247"/>
      <c r="G1852" s="247"/>
      <c r="H1852" s="247"/>
      <c r="I1852" s="247"/>
      <c r="J1852" s="247"/>
      <c r="K1852" s="247"/>
      <c r="L1852" s="247"/>
      <c r="M1852" s="290"/>
      <c r="N1852" s="247"/>
      <c r="O1852" s="247"/>
      <c r="P1852" s="247"/>
      <c r="Q1852" s="247"/>
      <c r="R1852" s="247"/>
      <c r="S1852" s="247"/>
      <c r="T1852" s="247"/>
      <c r="U1852" s="247"/>
      <c r="V1852" s="290"/>
      <c r="W1852" s="247"/>
      <c r="X1852" s="247"/>
      <c r="Y1852" s="247"/>
      <c r="Z1852" s="247"/>
      <c r="AA1852" s="247"/>
      <c r="AB1852" s="247"/>
      <c r="AC1852" s="247"/>
      <c r="AD1852" s="247"/>
      <c r="AE1852" s="247"/>
      <c r="AF1852" s="247"/>
      <c r="AG1852" s="247"/>
      <c r="AH1852" s="247"/>
      <c r="AI1852" s="247"/>
      <c r="AJ1852" s="247"/>
      <c r="AK1852" s="247"/>
      <c r="AL1852" s="247"/>
      <c r="AM1852" s="247"/>
      <c r="AN1852" s="247"/>
      <c r="AO1852" s="247"/>
      <c r="AP1852" s="247"/>
      <c r="AQ1852" s="247"/>
      <c r="AR1852" s="247"/>
      <c r="AS1852" s="247"/>
      <c r="AT1852" s="247"/>
      <c r="AU1852" s="247"/>
      <c r="AV1852" s="247"/>
      <c r="AW1852" s="247"/>
      <c r="AX1852" s="247"/>
      <c r="AY1852" s="247"/>
      <c r="AZ1852" s="247"/>
      <c r="BA1852" s="247"/>
      <c r="BB1852" s="247"/>
      <c r="BC1852" s="247"/>
      <c r="BD1852" s="247"/>
      <c r="BE1852" s="247"/>
      <c r="BF1852" s="247"/>
      <c r="BG1852" s="247"/>
      <c r="BH1852" s="247"/>
      <c r="BI1852" s="247"/>
      <c r="BJ1852" s="247"/>
      <c r="BK1852" s="247"/>
      <c r="BL1852" s="247"/>
      <c r="BM1852" s="247"/>
      <c r="BN1852" s="247"/>
      <c r="BO1852" s="247"/>
      <c r="BP1852" s="247"/>
      <c r="BQ1852" s="247"/>
      <c r="BR1852" s="247"/>
      <c r="BS1852" s="247"/>
      <c r="BT1852" s="247"/>
      <c r="BU1852" s="247"/>
      <c r="BV1852" s="247"/>
      <c r="BW1852" s="247"/>
      <c r="BX1852" s="247"/>
      <c r="BY1852" s="247"/>
      <c r="BZ1852" s="247"/>
      <c r="CA1852" s="247"/>
      <c r="CB1852" s="247"/>
      <c r="CC1852" s="247"/>
      <c r="CD1852" s="247"/>
      <c r="CE1852" s="247"/>
      <c r="CF1852" s="247"/>
      <c r="CG1852" s="247"/>
      <c r="CH1852" s="247"/>
      <c r="CI1852" s="247"/>
      <c r="CJ1852" s="247"/>
      <c r="CK1852" s="247"/>
      <c r="CL1852" s="247"/>
      <c r="CM1852" s="247"/>
      <c r="CN1852" s="247"/>
      <c r="CO1852" s="247"/>
      <c r="CP1852" s="247"/>
      <c r="CQ1852" s="247"/>
      <c r="CR1852" s="247"/>
      <c r="CS1852" s="247"/>
      <c r="CT1852" s="247"/>
      <c r="CU1852" s="247"/>
      <c r="CV1852" s="247"/>
      <c r="CW1852" s="247"/>
      <c r="CX1852" s="247"/>
      <c r="CY1852" s="247"/>
      <c r="CZ1852" s="247"/>
      <c r="DA1852" s="247"/>
      <c r="DB1852" s="247"/>
      <c r="DC1852" s="247"/>
      <c r="DD1852" s="247"/>
      <c r="DE1852" s="247"/>
    </row>
    <row r="1853" spans="5:109" x14ac:dyDescent="0.2">
      <c r="E1853" s="247"/>
      <c r="F1853" s="247"/>
      <c r="G1853" s="247"/>
      <c r="H1853" s="247"/>
      <c r="I1853" s="247"/>
      <c r="J1853" s="247"/>
      <c r="K1853" s="247"/>
      <c r="L1853" s="247"/>
      <c r="M1853" s="290"/>
      <c r="N1853" s="247"/>
      <c r="O1853" s="247"/>
      <c r="P1853" s="247"/>
      <c r="Q1853" s="247"/>
      <c r="R1853" s="247"/>
      <c r="S1853" s="247"/>
      <c r="T1853" s="247"/>
      <c r="U1853" s="247"/>
      <c r="V1853" s="290"/>
      <c r="W1853" s="247"/>
      <c r="X1853" s="247"/>
      <c r="Y1853" s="247"/>
      <c r="Z1853" s="247"/>
      <c r="AA1853" s="247"/>
      <c r="AB1853" s="247"/>
      <c r="AC1853" s="247"/>
      <c r="AD1853" s="247"/>
      <c r="AE1853" s="247"/>
      <c r="AF1853" s="247"/>
      <c r="AG1853" s="247"/>
      <c r="AH1853" s="247"/>
      <c r="AI1853" s="247"/>
      <c r="AJ1853" s="247"/>
      <c r="AK1853" s="247"/>
      <c r="AL1853" s="247"/>
      <c r="AM1853" s="247"/>
      <c r="AN1853" s="247"/>
      <c r="AO1853" s="247"/>
      <c r="AP1853" s="247"/>
      <c r="AQ1853" s="247"/>
      <c r="AR1853" s="247"/>
      <c r="AS1853" s="247"/>
      <c r="AT1853" s="247"/>
      <c r="AU1853" s="247"/>
      <c r="AV1853" s="247"/>
      <c r="AW1853" s="247"/>
      <c r="AX1853" s="247"/>
      <c r="AY1853" s="247"/>
      <c r="AZ1853" s="247"/>
      <c r="BA1853" s="247"/>
      <c r="BB1853" s="247"/>
      <c r="BC1853" s="247"/>
      <c r="BD1853" s="247"/>
      <c r="BE1853" s="247"/>
      <c r="BF1853" s="247"/>
      <c r="BG1853" s="247"/>
      <c r="BH1853" s="247"/>
      <c r="BI1853" s="247"/>
      <c r="BJ1853" s="247"/>
      <c r="BK1853" s="247"/>
      <c r="BL1853" s="247"/>
      <c r="BM1853" s="247"/>
      <c r="BN1853" s="247"/>
      <c r="BO1853" s="247"/>
      <c r="BP1853" s="247"/>
      <c r="BQ1853" s="247"/>
      <c r="BR1853" s="247"/>
      <c r="BS1853" s="247"/>
      <c r="BT1853" s="247"/>
      <c r="BU1853" s="247"/>
      <c r="BV1853" s="247"/>
      <c r="BW1853" s="247"/>
      <c r="BX1853" s="247"/>
      <c r="BY1853" s="247"/>
      <c r="BZ1853" s="247"/>
      <c r="CA1853" s="247"/>
      <c r="CB1853" s="247"/>
      <c r="CC1853" s="247"/>
      <c r="CD1853" s="247"/>
      <c r="CE1853" s="247"/>
      <c r="CF1853" s="247"/>
      <c r="CG1853" s="247"/>
      <c r="CH1853" s="247"/>
      <c r="CI1853" s="247"/>
      <c r="CJ1853" s="247"/>
      <c r="CK1853" s="247"/>
      <c r="CL1853" s="247"/>
      <c r="CM1853" s="247"/>
      <c r="CN1853" s="247"/>
      <c r="CO1853" s="247"/>
      <c r="CP1853" s="247"/>
      <c r="CQ1853" s="247"/>
      <c r="CR1853" s="247"/>
      <c r="CS1853" s="247"/>
      <c r="CT1853" s="247"/>
      <c r="CU1853" s="247"/>
      <c r="CV1853" s="247"/>
      <c r="CW1853" s="247"/>
      <c r="CX1853" s="247"/>
      <c r="CY1853" s="247"/>
      <c r="CZ1853" s="247"/>
      <c r="DA1853" s="247"/>
      <c r="DB1853" s="247"/>
      <c r="DC1853" s="247"/>
      <c r="DD1853" s="247"/>
      <c r="DE1853" s="247"/>
    </row>
    <row r="1854" spans="5:109" x14ac:dyDescent="0.2">
      <c r="E1854" s="247"/>
      <c r="F1854" s="247"/>
      <c r="G1854" s="247"/>
      <c r="H1854" s="247"/>
      <c r="I1854" s="247"/>
      <c r="J1854" s="247"/>
      <c r="K1854" s="247"/>
      <c r="L1854" s="247"/>
      <c r="M1854" s="290"/>
      <c r="N1854" s="247"/>
      <c r="O1854" s="247"/>
      <c r="P1854" s="247"/>
      <c r="Q1854" s="247"/>
      <c r="R1854" s="247"/>
      <c r="S1854" s="247"/>
      <c r="T1854" s="247"/>
      <c r="U1854" s="247"/>
      <c r="V1854" s="290"/>
      <c r="W1854" s="247"/>
      <c r="X1854" s="247"/>
      <c r="Y1854" s="247"/>
      <c r="Z1854" s="247"/>
      <c r="AA1854" s="247"/>
      <c r="AB1854" s="247"/>
      <c r="AC1854" s="247"/>
      <c r="AD1854" s="247"/>
      <c r="AE1854" s="247"/>
      <c r="AF1854" s="247"/>
      <c r="AG1854" s="247"/>
      <c r="AH1854" s="247"/>
      <c r="AI1854" s="247"/>
      <c r="AJ1854" s="247"/>
      <c r="AK1854" s="247"/>
      <c r="AL1854" s="247"/>
      <c r="AM1854" s="247"/>
      <c r="AN1854" s="247"/>
      <c r="AO1854" s="247"/>
      <c r="AP1854" s="247"/>
      <c r="AQ1854" s="247"/>
      <c r="AR1854" s="247"/>
      <c r="AS1854" s="247"/>
      <c r="AT1854" s="247"/>
      <c r="AU1854" s="247"/>
      <c r="AV1854" s="247"/>
      <c r="AW1854" s="247"/>
      <c r="AX1854" s="247"/>
      <c r="AY1854" s="247"/>
      <c r="AZ1854" s="247"/>
      <c r="BA1854" s="247"/>
      <c r="BB1854" s="247"/>
      <c r="BC1854" s="247"/>
      <c r="BD1854" s="247"/>
      <c r="BE1854" s="247"/>
      <c r="BF1854" s="247"/>
      <c r="BG1854" s="247"/>
      <c r="BH1854" s="247"/>
      <c r="BI1854" s="247"/>
      <c r="BJ1854" s="247"/>
      <c r="BK1854" s="247"/>
      <c r="BL1854" s="247"/>
      <c r="BM1854" s="247"/>
      <c r="BN1854" s="247"/>
      <c r="BO1854" s="247"/>
      <c r="BP1854" s="247"/>
      <c r="BQ1854" s="247"/>
      <c r="BR1854" s="247"/>
      <c r="BS1854" s="247"/>
      <c r="BT1854" s="247"/>
      <c r="BU1854" s="247"/>
      <c r="BV1854" s="247"/>
      <c r="BW1854" s="247"/>
      <c r="BX1854" s="247"/>
      <c r="BY1854" s="247"/>
      <c r="BZ1854" s="247"/>
      <c r="CA1854" s="247"/>
      <c r="CB1854" s="247"/>
      <c r="CC1854" s="247"/>
      <c r="CD1854" s="247"/>
      <c r="CE1854" s="247"/>
      <c r="CF1854" s="247"/>
      <c r="CG1854" s="247"/>
      <c r="CH1854" s="247"/>
      <c r="CI1854" s="247"/>
      <c r="CJ1854" s="247"/>
      <c r="CK1854" s="247"/>
      <c r="CL1854" s="247"/>
      <c r="CM1854" s="247"/>
      <c r="CN1854" s="247"/>
      <c r="CO1854" s="247"/>
      <c r="CP1854" s="247"/>
      <c r="CQ1854" s="247"/>
      <c r="CR1854" s="247"/>
      <c r="CS1854" s="247"/>
      <c r="CT1854" s="247"/>
      <c r="CU1854" s="247"/>
      <c r="CV1854" s="247"/>
      <c r="CW1854" s="247"/>
      <c r="CX1854" s="247"/>
      <c r="CY1854" s="247"/>
      <c r="CZ1854" s="247"/>
      <c r="DA1854" s="247"/>
      <c r="DB1854" s="247"/>
      <c r="DC1854" s="247"/>
      <c r="DD1854" s="247"/>
      <c r="DE1854" s="247"/>
    </row>
    <row r="1855" spans="5:109" x14ac:dyDescent="0.2">
      <c r="E1855" s="247"/>
      <c r="F1855" s="247"/>
      <c r="G1855" s="247"/>
      <c r="H1855" s="247"/>
      <c r="I1855" s="247"/>
      <c r="J1855" s="247"/>
      <c r="K1855" s="247"/>
      <c r="L1855" s="247"/>
      <c r="M1855" s="290"/>
      <c r="N1855" s="247"/>
      <c r="O1855" s="247"/>
      <c r="P1855" s="247"/>
      <c r="Q1855" s="247"/>
      <c r="R1855" s="247"/>
      <c r="S1855" s="247"/>
      <c r="T1855" s="247"/>
      <c r="U1855" s="247"/>
      <c r="V1855" s="290"/>
      <c r="W1855" s="247"/>
      <c r="X1855" s="247"/>
      <c r="Y1855" s="247"/>
      <c r="Z1855" s="247"/>
      <c r="AA1855" s="247"/>
      <c r="AB1855" s="247"/>
      <c r="AC1855" s="247"/>
      <c r="AD1855" s="247"/>
      <c r="AE1855" s="247"/>
      <c r="AF1855" s="247"/>
      <c r="AG1855" s="247"/>
      <c r="AH1855" s="247"/>
      <c r="AI1855" s="247"/>
      <c r="AJ1855" s="247"/>
      <c r="AK1855" s="247"/>
      <c r="AL1855" s="247"/>
      <c r="AM1855" s="247"/>
      <c r="AN1855" s="247"/>
      <c r="AO1855" s="247"/>
      <c r="AP1855" s="247"/>
      <c r="AQ1855" s="247"/>
      <c r="AR1855" s="247"/>
      <c r="AS1855" s="247"/>
      <c r="AT1855" s="247"/>
      <c r="AU1855" s="247"/>
      <c r="AV1855" s="247"/>
      <c r="AW1855" s="247"/>
      <c r="AX1855" s="247"/>
      <c r="AY1855" s="247"/>
      <c r="AZ1855" s="247"/>
      <c r="BA1855" s="247"/>
      <c r="BB1855" s="247"/>
      <c r="BC1855" s="247"/>
      <c r="BD1855" s="247"/>
      <c r="BE1855" s="247"/>
      <c r="BF1855" s="247"/>
      <c r="BG1855" s="247"/>
      <c r="BH1855" s="247"/>
      <c r="BI1855" s="247"/>
      <c r="BJ1855" s="247"/>
      <c r="BK1855" s="247"/>
      <c r="BL1855" s="247"/>
      <c r="BM1855" s="247"/>
      <c r="BN1855" s="247"/>
      <c r="BO1855" s="247"/>
      <c r="BP1855" s="247"/>
      <c r="BQ1855" s="247"/>
      <c r="BR1855" s="247"/>
      <c r="BS1855" s="247"/>
      <c r="BT1855" s="247"/>
      <c r="BU1855" s="247"/>
      <c r="BV1855" s="247"/>
      <c r="BW1855" s="247"/>
      <c r="BX1855" s="247"/>
      <c r="BY1855" s="247"/>
      <c r="BZ1855" s="247"/>
      <c r="CA1855" s="247"/>
      <c r="CB1855" s="247"/>
      <c r="CC1855" s="247"/>
      <c r="CD1855" s="247"/>
      <c r="CE1855" s="247"/>
      <c r="CF1855" s="247"/>
      <c r="CG1855" s="247"/>
      <c r="CH1855" s="247"/>
      <c r="CI1855" s="247"/>
      <c r="CJ1855" s="247"/>
      <c r="CK1855" s="247"/>
      <c r="CL1855" s="247"/>
      <c r="CM1855" s="247"/>
      <c r="CN1855" s="247"/>
      <c r="CO1855" s="247"/>
      <c r="CP1855" s="247"/>
      <c r="CQ1855" s="247"/>
      <c r="CR1855" s="247"/>
      <c r="CS1855" s="247"/>
      <c r="CT1855" s="247"/>
      <c r="CU1855" s="247"/>
      <c r="CV1855" s="247"/>
      <c r="CW1855" s="247"/>
      <c r="CX1855" s="247"/>
      <c r="CY1855" s="247"/>
      <c r="CZ1855" s="247"/>
      <c r="DA1855" s="247"/>
      <c r="DB1855" s="247"/>
      <c r="DC1855" s="247"/>
      <c r="DD1855" s="247"/>
      <c r="DE1855" s="247"/>
    </row>
    <row r="1856" spans="5:109" x14ac:dyDescent="0.2">
      <c r="E1856" s="247"/>
      <c r="F1856" s="247"/>
      <c r="G1856" s="247"/>
      <c r="H1856" s="247"/>
      <c r="I1856" s="247"/>
      <c r="J1856" s="247"/>
      <c r="K1856" s="247"/>
      <c r="L1856" s="247"/>
      <c r="M1856" s="290"/>
      <c r="N1856" s="247"/>
      <c r="O1856" s="247"/>
      <c r="P1856" s="247"/>
      <c r="Q1856" s="247"/>
      <c r="R1856" s="247"/>
      <c r="S1856" s="247"/>
      <c r="T1856" s="247"/>
      <c r="U1856" s="247"/>
      <c r="V1856" s="290"/>
      <c r="W1856" s="247"/>
      <c r="X1856" s="247"/>
      <c r="Y1856" s="247"/>
      <c r="Z1856" s="247"/>
      <c r="AA1856" s="247"/>
      <c r="AB1856" s="247"/>
      <c r="AC1856" s="247"/>
      <c r="AD1856" s="247"/>
      <c r="AE1856" s="247"/>
      <c r="AF1856" s="247"/>
      <c r="AG1856" s="247"/>
      <c r="AH1856" s="247"/>
      <c r="AI1856" s="247"/>
      <c r="AJ1856" s="247"/>
      <c r="AK1856" s="247"/>
      <c r="AL1856" s="247"/>
      <c r="AM1856" s="247"/>
      <c r="AN1856" s="247"/>
      <c r="AO1856" s="247"/>
      <c r="AP1856" s="247"/>
      <c r="AQ1856" s="247"/>
      <c r="AR1856" s="247"/>
      <c r="AS1856" s="247"/>
      <c r="AT1856" s="247"/>
      <c r="AU1856" s="247"/>
      <c r="AV1856" s="247"/>
      <c r="AW1856" s="247"/>
      <c r="AX1856" s="247"/>
      <c r="AY1856" s="247"/>
      <c r="AZ1856" s="247"/>
      <c r="BA1856" s="247"/>
      <c r="BB1856" s="247"/>
      <c r="BC1856" s="247"/>
      <c r="BD1856" s="247"/>
      <c r="BE1856" s="247"/>
      <c r="BF1856" s="247"/>
      <c r="BG1856" s="247"/>
      <c r="BH1856" s="247"/>
      <c r="BI1856" s="247"/>
      <c r="BJ1856" s="247"/>
      <c r="BK1856" s="247"/>
      <c r="BL1856" s="247"/>
      <c r="BM1856" s="247"/>
      <c r="BN1856" s="247"/>
      <c r="BO1856" s="247"/>
      <c r="BP1856" s="247"/>
      <c r="BQ1856" s="247"/>
      <c r="BR1856" s="247"/>
      <c r="BS1856" s="247"/>
      <c r="BT1856" s="247"/>
      <c r="BU1856" s="247"/>
      <c r="BV1856" s="247"/>
      <c r="BW1856" s="247"/>
      <c r="BX1856" s="247"/>
      <c r="BY1856" s="247"/>
      <c r="BZ1856" s="247"/>
      <c r="CA1856" s="247"/>
      <c r="CB1856" s="247"/>
      <c r="CC1856" s="247"/>
      <c r="CD1856" s="247"/>
      <c r="CE1856" s="247"/>
      <c r="CF1856" s="247"/>
      <c r="CG1856" s="247"/>
      <c r="CH1856" s="247"/>
      <c r="CI1856" s="247"/>
      <c r="CJ1856" s="247"/>
      <c r="CK1856" s="247"/>
      <c r="CL1856" s="247"/>
      <c r="CM1856" s="247"/>
      <c r="CN1856" s="247"/>
      <c r="CO1856" s="247"/>
      <c r="CP1856" s="247"/>
      <c r="CQ1856" s="247"/>
      <c r="CR1856" s="247"/>
      <c r="CS1856" s="247"/>
      <c r="CT1856" s="247"/>
      <c r="CU1856" s="247"/>
      <c r="CV1856" s="247"/>
      <c r="CW1856" s="247"/>
      <c r="CX1856" s="247"/>
      <c r="CY1856" s="247"/>
      <c r="CZ1856" s="247"/>
      <c r="DA1856" s="247"/>
      <c r="DB1856" s="247"/>
      <c r="DC1856" s="247"/>
      <c r="DD1856" s="247"/>
      <c r="DE1856" s="247"/>
    </row>
    <row r="1857" spans="5:109" x14ac:dyDescent="0.2">
      <c r="E1857" s="247"/>
      <c r="F1857" s="247"/>
      <c r="G1857" s="247"/>
      <c r="H1857" s="247"/>
      <c r="I1857" s="247"/>
      <c r="J1857" s="247"/>
      <c r="K1857" s="247"/>
      <c r="L1857" s="247"/>
      <c r="M1857" s="290"/>
      <c r="N1857" s="247"/>
      <c r="O1857" s="247"/>
      <c r="P1857" s="247"/>
      <c r="Q1857" s="247"/>
      <c r="R1857" s="247"/>
      <c r="S1857" s="247"/>
      <c r="T1857" s="247"/>
      <c r="U1857" s="247"/>
      <c r="V1857" s="290"/>
      <c r="W1857" s="247"/>
      <c r="X1857" s="247"/>
      <c r="Y1857" s="247"/>
      <c r="Z1857" s="247"/>
      <c r="AA1857" s="247"/>
      <c r="AB1857" s="247"/>
      <c r="AC1857" s="247"/>
      <c r="AD1857" s="247"/>
      <c r="AE1857" s="247"/>
      <c r="AF1857" s="247"/>
      <c r="AG1857" s="247"/>
      <c r="AH1857" s="247"/>
      <c r="AI1857" s="247"/>
      <c r="AJ1857" s="247"/>
      <c r="AK1857" s="247"/>
      <c r="AL1857" s="247"/>
      <c r="AM1857" s="247"/>
      <c r="AN1857" s="247"/>
      <c r="AO1857" s="247"/>
      <c r="AP1857" s="247"/>
      <c r="AQ1857" s="247"/>
      <c r="AR1857" s="247"/>
      <c r="AS1857" s="247"/>
      <c r="AT1857" s="247"/>
      <c r="AU1857" s="247"/>
      <c r="AV1857" s="247"/>
      <c r="AW1857" s="247"/>
      <c r="AX1857" s="247"/>
      <c r="AY1857" s="247"/>
      <c r="AZ1857" s="247"/>
      <c r="BA1857" s="247"/>
      <c r="BB1857" s="247"/>
      <c r="BC1857" s="247"/>
      <c r="BD1857" s="247"/>
      <c r="BE1857" s="247"/>
      <c r="BF1857" s="247"/>
      <c r="BG1857" s="247"/>
      <c r="BH1857" s="247"/>
      <c r="BI1857" s="247"/>
      <c r="BJ1857" s="247"/>
      <c r="BK1857" s="247"/>
      <c r="BL1857" s="247"/>
      <c r="BM1857" s="247"/>
      <c r="BN1857" s="247"/>
      <c r="BO1857" s="247"/>
      <c r="BP1857" s="247"/>
      <c r="BQ1857" s="247"/>
      <c r="BR1857" s="247"/>
      <c r="BS1857" s="247"/>
      <c r="BT1857" s="247"/>
      <c r="BU1857" s="247"/>
      <c r="BV1857" s="247"/>
      <c r="BW1857" s="247"/>
      <c r="BX1857" s="247"/>
      <c r="BY1857" s="247"/>
      <c r="BZ1857" s="247"/>
      <c r="CA1857" s="247"/>
      <c r="CB1857" s="247"/>
      <c r="CC1857" s="247"/>
      <c r="CD1857" s="247"/>
      <c r="CE1857" s="247"/>
      <c r="CF1857" s="247"/>
      <c r="CG1857" s="247"/>
      <c r="CH1857" s="247"/>
      <c r="CI1857" s="247"/>
      <c r="CJ1857" s="247"/>
      <c r="CK1857" s="247"/>
      <c r="CL1857" s="247"/>
      <c r="CM1857" s="247"/>
      <c r="CN1857" s="247"/>
      <c r="CO1857" s="247"/>
      <c r="CP1857" s="247"/>
      <c r="CQ1857" s="247"/>
      <c r="CR1857" s="247"/>
      <c r="CS1857" s="247"/>
      <c r="CT1857" s="247"/>
      <c r="CU1857" s="247"/>
      <c r="CV1857" s="247"/>
      <c r="CW1857" s="247"/>
      <c r="CX1857" s="247"/>
      <c r="CY1857" s="247"/>
      <c r="CZ1857" s="247"/>
      <c r="DA1857" s="247"/>
      <c r="DB1857" s="247"/>
      <c r="DC1857" s="247"/>
      <c r="DD1857" s="247"/>
      <c r="DE1857" s="247"/>
    </row>
    <row r="1858" spans="5:109" x14ac:dyDescent="0.2">
      <c r="E1858" s="247"/>
      <c r="F1858" s="247"/>
      <c r="G1858" s="247"/>
      <c r="H1858" s="247"/>
      <c r="I1858" s="247"/>
      <c r="J1858" s="247"/>
      <c r="K1858" s="247"/>
      <c r="L1858" s="247"/>
      <c r="M1858" s="290"/>
      <c r="N1858" s="247"/>
      <c r="O1858" s="247"/>
      <c r="P1858" s="247"/>
      <c r="Q1858" s="247"/>
      <c r="R1858" s="247"/>
      <c r="S1858" s="247"/>
      <c r="T1858" s="247"/>
      <c r="U1858" s="247"/>
      <c r="V1858" s="290"/>
      <c r="W1858" s="247"/>
      <c r="X1858" s="247"/>
      <c r="Y1858" s="247"/>
      <c r="Z1858" s="247"/>
      <c r="AA1858" s="247"/>
      <c r="AB1858" s="247"/>
      <c r="AC1858" s="247"/>
      <c r="AD1858" s="247"/>
      <c r="AE1858" s="247"/>
      <c r="AF1858" s="247"/>
      <c r="AG1858" s="247"/>
      <c r="AH1858" s="247"/>
      <c r="AI1858" s="247"/>
      <c r="AJ1858" s="247"/>
      <c r="AK1858" s="247"/>
      <c r="AL1858" s="247"/>
      <c r="AM1858" s="247"/>
      <c r="AN1858" s="247"/>
      <c r="AO1858" s="247"/>
      <c r="AP1858" s="247"/>
      <c r="AQ1858" s="247"/>
      <c r="AR1858" s="247"/>
      <c r="AS1858" s="247"/>
      <c r="AT1858" s="247"/>
      <c r="AU1858" s="247"/>
      <c r="AV1858" s="247"/>
      <c r="AW1858" s="247"/>
      <c r="AX1858" s="247"/>
      <c r="AY1858" s="247"/>
      <c r="AZ1858" s="247"/>
      <c r="BA1858" s="247"/>
      <c r="BB1858" s="247"/>
      <c r="BC1858" s="247"/>
      <c r="BD1858" s="247"/>
      <c r="BE1858" s="247"/>
      <c r="BF1858" s="247"/>
      <c r="BG1858" s="247"/>
      <c r="BH1858" s="247"/>
      <c r="BI1858" s="247"/>
      <c r="BJ1858" s="247"/>
      <c r="BK1858" s="247"/>
      <c r="BL1858" s="247"/>
      <c r="BM1858" s="247"/>
      <c r="BN1858" s="247"/>
      <c r="BO1858" s="247"/>
      <c r="BP1858" s="247"/>
      <c r="BQ1858" s="247"/>
      <c r="BR1858" s="247"/>
      <c r="BS1858" s="247"/>
      <c r="BT1858" s="247"/>
      <c r="BU1858" s="247"/>
      <c r="BV1858" s="247"/>
      <c r="BW1858" s="247"/>
      <c r="BX1858" s="247"/>
      <c r="BY1858" s="247"/>
      <c r="BZ1858" s="247"/>
      <c r="CA1858" s="247"/>
      <c r="CB1858" s="247"/>
      <c r="CC1858" s="247"/>
      <c r="CD1858" s="247"/>
      <c r="CE1858" s="247"/>
      <c r="CF1858" s="247"/>
      <c r="CG1858" s="247"/>
      <c r="CH1858" s="247"/>
      <c r="CI1858" s="247"/>
      <c r="CJ1858" s="247"/>
      <c r="CK1858" s="247"/>
      <c r="CL1858" s="247"/>
      <c r="CM1858" s="247"/>
      <c r="CN1858" s="247"/>
      <c r="CO1858" s="247"/>
      <c r="CP1858" s="247"/>
      <c r="CQ1858" s="247"/>
      <c r="CR1858" s="247"/>
      <c r="CS1858" s="247"/>
      <c r="CT1858" s="247"/>
      <c r="CU1858" s="247"/>
      <c r="CV1858" s="247"/>
      <c r="CW1858" s="247"/>
      <c r="CX1858" s="247"/>
      <c r="CY1858" s="247"/>
      <c r="CZ1858" s="247"/>
      <c r="DA1858" s="247"/>
      <c r="DB1858" s="247"/>
      <c r="DC1858" s="247"/>
      <c r="DD1858" s="247"/>
      <c r="DE1858" s="247"/>
    </row>
    <row r="1859" spans="5:109" x14ac:dyDescent="0.2">
      <c r="E1859" s="247"/>
      <c r="F1859" s="247"/>
      <c r="G1859" s="247"/>
      <c r="H1859" s="247"/>
      <c r="I1859" s="247"/>
      <c r="J1859" s="247"/>
      <c r="K1859" s="247"/>
      <c r="L1859" s="247"/>
      <c r="M1859" s="290"/>
      <c r="N1859" s="247"/>
      <c r="O1859" s="247"/>
      <c r="P1859" s="247"/>
      <c r="Q1859" s="247"/>
      <c r="R1859" s="247"/>
      <c r="S1859" s="247"/>
      <c r="T1859" s="247"/>
      <c r="U1859" s="247"/>
      <c r="V1859" s="290"/>
      <c r="W1859" s="247"/>
      <c r="X1859" s="247"/>
      <c r="Y1859" s="247"/>
      <c r="Z1859" s="247"/>
      <c r="AA1859" s="247"/>
      <c r="AB1859" s="247"/>
      <c r="AC1859" s="247"/>
      <c r="AD1859" s="247"/>
      <c r="AE1859" s="247"/>
      <c r="AF1859" s="247"/>
      <c r="AG1859" s="247"/>
      <c r="AH1859" s="247"/>
      <c r="AI1859" s="247"/>
      <c r="AJ1859" s="247"/>
      <c r="AK1859" s="247"/>
      <c r="AL1859" s="247"/>
      <c r="AM1859" s="247"/>
      <c r="AN1859" s="247"/>
      <c r="AO1859" s="247"/>
      <c r="AP1859" s="247"/>
      <c r="AQ1859" s="247"/>
      <c r="AR1859" s="247"/>
      <c r="AS1859" s="247"/>
      <c r="AT1859" s="247"/>
      <c r="AU1859" s="247"/>
      <c r="AV1859" s="247"/>
      <c r="AW1859" s="247"/>
      <c r="AX1859" s="247"/>
      <c r="AY1859" s="247"/>
      <c r="AZ1859" s="247"/>
      <c r="BA1859" s="247"/>
      <c r="BB1859" s="247"/>
      <c r="BC1859" s="247"/>
      <c r="BD1859" s="247"/>
      <c r="BE1859" s="247"/>
      <c r="BF1859" s="247"/>
      <c r="BG1859" s="247"/>
      <c r="BH1859" s="247"/>
      <c r="BI1859" s="247"/>
      <c r="BJ1859" s="247"/>
      <c r="BK1859" s="247"/>
      <c r="BL1859" s="247"/>
      <c r="BM1859" s="247"/>
      <c r="BN1859" s="247"/>
      <c r="BO1859" s="247"/>
      <c r="BP1859" s="247"/>
      <c r="BQ1859" s="247"/>
      <c r="BR1859" s="247"/>
      <c r="BS1859" s="247"/>
      <c r="BT1859" s="247"/>
      <c r="BU1859" s="247"/>
      <c r="BV1859" s="247"/>
      <c r="BW1859" s="247"/>
      <c r="BX1859" s="247"/>
      <c r="BY1859" s="247"/>
      <c r="BZ1859" s="247"/>
      <c r="CA1859" s="247"/>
      <c r="CB1859" s="247"/>
      <c r="CC1859" s="247"/>
      <c r="CD1859" s="247"/>
      <c r="CE1859" s="247"/>
      <c r="CF1859" s="247"/>
      <c r="CG1859" s="247"/>
      <c r="CH1859" s="247"/>
      <c r="CI1859" s="247"/>
      <c r="CJ1859" s="247"/>
      <c r="CK1859" s="247"/>
      <c r="CL1859" s="247"/>
      <c r="CM1859" s="247"/>
      <c r="CN1859" s="247"/>
      <c r="CO1859" s="247"/>
      <c r="CP1859" s="247"/>
      <c r="CQ1859" s="247"/>
      <c r="CR1859" s="247"/>
      <c r="CS1859" s="247"/>
      <c r="CT1859" s="247"/>
      <c r="CU1859" s="247"/>
      <c r="CV1859" s="247"/>
      <c r="CW1859" s="247"/>
      <c r="CX1859" s="247"/>
      <c r="CY1859" s="247"/>
      <c r="CZ1859" s="247"/>
      <c r="DA1859" s="247"/>
      <c r="DB1859" s="247"/>
      <c r="DC1859" s="247"/>
      <c r="DD1859" s="247"/>
      <c r="DE1859" s="247"/>
    </row>
    <row r="1860" spans="5:109" x14ac:dyDescent="0.2">
      <c r="E1860" s="247"/>
      <c r="F1860" s="247"/>
      <c r="G1860" s="247"/>
      <c r="H1860" s="247"/>
      <c r="I1860" s="247"/>
      <c r="J1860" s="247"/>
      <c r="K1860" s="247"/>
      <c r="L1860" s="247"/>
      <c r="M1860" s="290"/>
      <c r="N1860" s="247"/>
      <c r="O1860" s="247"/>
      <c r="P1860" s="247"/>
      <c r="Q1860" s="247"/>
      <c r="R1860" s="247"/>
      <c r="S1860" s="247"/>
      <c r="T1860" s="247"/>
      <c r="U1860" s="247"/>
      <c r="V1860" s="290"/>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row>
    <row r="1861" spans="5:109" x14ac:dyDescent="0.2">
      <c r="E1861" s="247"/>
      <c r="F1861" s="247"/>
      <c r="G1861" s="247"/>
      <c r="H1861" s="247"/>
      <c r="I1861" s="247"/>
      <c r="J1861" s="247"/>
      <c r="K1861" s="247"/>
      <c r="L1861" s="247"/>
      <c r="M1861" s="290"/>
      <c r="N1861" s="247"/>
      <c r="O1861" s="247"/>
      <c r="P1861" s="247"/>
      <c r="Q1861" s="247"/>
      <c r="R1861" s="247"/>
      <c r="S1861" s="247"/>
      <c r="T1861" s="247"/>
      <c r="U1861" s="247"/>
      <c r="V1861" s="290"/>
      <c r="W1861" s="247"/>
      <c r="X1861" s="247"/>
      <c r="Y1861" s="247"/>
      <c r="Z1861" s="247"/>
      <c r="AA1861" s="247"/>
      <c r="AB1861" s="247"/>
      <c r="AC1861" s="247"/>
      <c r="AD1861" s="247"/>
      <c r="AE1861" s="247"/>
      <c r="AF1861" s="247"/>
      <c r="AG1861" s="247"/>
      <c r="AH1861" s="247"/>
      <c r="AI1861" s="247"/>
      <c r="AJ1861" s="247"/>
      <c r="AK1861" s="247"/>
      <c r="AL1861" s="247"/>
      <c r="AM1861" s="247"/>
      <c r="AN1861" s="247"/>
      <c r="AO1861" s="247"/>
      <c r="AP1861" s="247"/>
      <c r="AQ1861" s="247"/>
      <c r="AR1861" s="247"/>
      <c r="AS1861" s="247"/>
      <c r="AT1861" s="247"/>
      <c r="AU1861" s="247"/>
      <c r="AV1861" s="247"/>
      <c r="AW1861" s="247"/>
      <c r="AX1861" s="247"/>
      <c r="AY1861" s="247"/>
      <c r="AZ1861" s="247"/>
      <c r="BA1861" s="247"/>
      <c r="BB1861" s="247"/>
      <c r="BC1861" s="247"/>
      <c r="BD1861" s="247"/>
      <c r="BE1861" s="247"/>
      <c r="BF1861" s="247"/>
      <c r="BG1861" s="247"/>
      <c r="BH1861" s="247"/>
      <c r="BI1861" s="247"/>
      <c r="BJ1861" s="247"/>
      <c r="BK1861" s="247"/>
      <c r="BL1861" s="247"/>
      <c r="BM1861" s="247"/>
      <c r="BN1861" s="247"/>
      <c r="BO1861" s="247"/>
      <c r="BP1861" s="247"/>
      <c r="BQ1861" s="247"/>
      <c r="BR1861" s="247"/>
      <c r="BS1861" s="247"/>
      <c r="BT1861" s="247"/>
      <c r="BU1861" s="247"/>
      <c r="BV1861" s="247"/>
      <c r="BW1861" s="247"/>
      <c r="BX1861" s="247"/>
      <c r="BY1861" s="247"/>
      <c r="BZ1861" s="247"/>
      <c r="CA1861" s="247"/>
      <c r="CB1861" s="247"/>
      <c r="CC1861" s="247"/>
      <c r="CD1861" s="247"/>
      <c r="CE1861" s="247"/>
      <c r="CF1861" s="247"/>
      <c r="CG1861" s="247"/>
      <c r="CH1861" s="247"/>
      <c r="CI1861" s="247"/>
      <c r="CJ1861" s="247"/>
      <c r="CK1861" s="247"/>
      <c r="CL1861" s="247"/>
      <c r="CM1861" s="247"/>
      <c r="CN1861" s="247"/>
      <c r="CO1861" s="247"/>
      <c r="CP1861" s="247"/>
      <c r="CQ1861" s="247"/>
      <c r="CR1861" s="247"/>
      <c r="CS1861" s="247"/>
      <c r="CT1861" s="247"/>
      <c r="CU1861" s="247"/>
      <c r="CV1861" s="247"/>
      <c r="CW1861" s="247"/>
      <c r="CX1861" s="247"/>
      <c r="CY1861" s="247"/>
      <c r="CZ1861" s="247"/>
      <c r="DA1861" s="247"/>
      <c r="DB1861" s="247"/>
      <c r="DC1861" s="247"/>
      <c r="DD1861" s="247"/>
      <c r="DE1861" s="247"/>
    </row>
    <row r="1862" spans="5:109" x14ac:dyDescent="0.2">
      <c r="E1862" s="247"/>
      <c r="F1862" s="247"/>
      <c r="G1862" s="247"/>
      <c r="H1862" s="247"/>
      <c r="I1862" s="247"/>
      <c r="J1862" s="247"/>
      <c r="K1862" s="247"/>
      <c r="L1862" s="247"/>
      <c r="M1862" s="290"/>
      <c r="N1862" s="247"/>
      <c r="O1862" s="247"/>
      <c r="P1862" s="247"/>
      <c r="Q1862" s="247"/>
      <c r="R1862" s="247"/>
      <c r="S1862" s="247"/>
      <c r="T1862" s="247"/>
      <c r="U1862" s="247"/>
      <c r="V1862" s="290"/>
      <c r="W1862" s="247"/>
      <c r="X1862" s="247"/>
      <c r="Y1862" s="247"/>
      <c r="Z1862" s="247"/>
      <c r="AA1862" s="247"/>
      <c r="AB1862" s="247"/>
      <c r="AC1862" s="247"/>
      <c r="AD1862" s="247"/>
      <c r="AE1862" s="247"/>
      <c r="AF1862" s="247"/>
      <c r="AG1862" s="247"/>
      <c r="AH1862" s="247"/>
      <c r="AI1862" s="247"/>
      <c r="AJ1862" s="247"/>
      <c r="AK1862" s="247"/>
      <c r="AL1862" s="247"/>
      <c r="AM1862" s="247"/>
      <c r="AN1862" s="247"/>
      <c r="AO1862" s="247"/>
      <c r="AP1862" s="247"/>
      <c r="AQ1862" s="247"/>
      <c r="AR1862" s="247"/>
      <c r="AS1862" s="247"/>
      <c r="AT1862" s="247"/>
      <c r="AU1862" s="247"/>
      <c r="AV1862" s="247"/>
      <c r="AW1862" s="247"/>
      <c r="AX1862" s="247"/>
      <c r="AY1862" s="247"/>
      <c r="AZ1862" s="247"/>
      <c r="BA1862" s="247"/>
      <c r="BB1862" s="247"/>
      <c r="BC1862" s="247"/>
      <c r="BD1862" s="247"/>
      <c r="BE1862" s="247"/>
      <c r="BF1862" s="247"/>
      <c r="BG1862" s="247"/>
      <c r="BH1862" s="247"/>
      <c r="BI1862" s="247"/>
      <c r="BJ1862" s="247"/>
      <c r="BK1862" s="247"/>
      <c r="BL1862" s="247"/>
      <c r="BM1862" s="247"/>
      <c r="BN1862" s="247"/>
      <c r="BO1862" s="247"/>
      <c r="BP1862" s="247"/>
      <c r="BQ1862" s="247"/>
      <c r="BR1862" s="247"/>
      <c r="BS1862" s="247"/>
      <c r="BT1862" s="247"/>
      <c r="BU1862" s="247"/>
      <c r="BV1862" s="247"/>
      <c r="BW1862" s="247"/>
      <c r="BX1862" s="247"/>
      <c r="BY1862" s="247"/>
      <c r="BZ1862" s="247"/>
      <c r="CA1862" s="247"/>
      <c r="CB1862" s="247"/>
      <c r="CC1862" s="247"/>
      <c r="CD1862" s="247"/>
      <c r="CE1862" s="247"/>
      <c r="CF1862" s="247"/>
      <c r="CG1862" s="247"/>
      <c r="CH1862" s="247"/>
      <c r="CI1862" s="247"/>
      <c r="CJ1862" s="247"/>
      <c r="CK1862" s="247"/>
      <c r="CL1862" s="247"/>
      <c r="CM1862" s="247"/>
      <c r="CN1862" s="247"/>
      <c r="CO1862" s="247"/>
      <c r="CP1862" s="247"/>
      <c r="CQ1862" s="247"/>
      <c r="CR1862" s="247"/>
      <c r="CS1862" s="247"/>
      <c r="CT1862" s="247"/>
      <c r="CU1862" s="247"/>
      <c r="CV1862" s="247"/>
      <c r="CW1862" s="247"/>
      <c r="CX1862" s="247"/>
      <c r="CY1862" s="247"/>
      <c r="CZ1862" s="247"/>
      <c r="DA1862" s="247"/>
      <c r="DB1862" s="247"/>
      <c r="DC1862" s="247"/>
      <c r="DD1862" s="247"/>
      <c r="DE1862" s="247"/>
    </row>
    <row r="1863" spans="5:109" x14ac:dyDescent="0.2">
      <c r="E1863" s="247"/>
      <c r="F1863" s="247"/>
      <c r="G1863" s="247"/>
      <c r="H1863" s="247"/>
      <c r="I1863" s="247"/>
      <c r="J1863" s="247"/>
      <c r="K1863" s="247"/>
      <c r="L1863" s="247"/>
      <c r="M1863" s="290"/>
      <c r="N1863" s="247"/>
      <c r="O1863" s="247"/>
      <c r="P1863" s="247"/>
      <c r="Q1863" s="247"/>
      <c r="R1863" s="247"/>
      <c r="S1863" s="247"/>
      <c r="T1863" s="247"/>
      <c r="U1863" s="247"/>
      <c r="V1863" s="290"/>
      <c r="W1863" s="247"/>
      <c r="X1863" s="247"/>
      <c r="Y1863" s="247"/>
      <c r="Z1863" s="247"/>
      <c r="AA1863" s="247"/>
      <c r="AB1863" s="247"/>
      <c r="AC1863" s="247"/>
      <c r="AD1863" s="247"/>
      <c r="AE1863" s="247"/>
      <c r="AF1863" s="247"/>
      <c r="AG1863" s="247"/>
      <c r="AH1863" s="247"/>
      <c r="AI1863" s="247"/>
      <c r="AJ1863" s="247"/>
      <c r="AK1863" s="247"/>
      <c r="AL1863" s="247"/>
      <c r="AM1863" s="247"/>
      <c r="AN1863" s="247"/>
      <c r="AO1863" s="247"/>
      <c r="AP1863" s="247"/>
      <c r="AQ1863" s="247"/>
      <c r="AR1863" s="247"/>
      <c r="AS1863" s="247"/>
      <c r="AT1863" s="247"/>
      <c r="AU1863" s="247"/>
      <c r="AV1863" s="247"/>
      <c r="AW1863" s="247"/>
      <c r="AX1863" s="247"/>
      <c r="AY1863" s="247"/>
      <c r="AZ1863" s="247"/>
      <c r="BA1863" s="247"/>
      <c r="BB1863" s="247"/>
      <c r="BC1863" s="247"/>
      <c r="BD1863" s="247"/>
      <c r="BE1863" s="247"/>
      <c r="BF1863" s="247"/>
      <c r="BG1863" s="247"/>
      <c r="BH1863" s="247"/>
      <c r="BI1863" s="247"/>
      <c r="BJ1863" s="247"/>
      <c r="BK1863" s="247"/>
      <c r="BL1863" s="247"/>
      <c r="BM1863" s="247"/>
      <c r="BN1863" s="247"/>
      <c r="BO1863" s="247"/>
      <c r="BP1863" s="247"/>
      <c r="BQ1863" s="247"/>
      <c r="BR1863" s="247"/>
      <c r="BS1863" s="247"/>
      <c r="BT1863" s="247"/>
      <c r="BU1863" s="247"/>
      <c r="BV1863" s="247"/>
      <c r="BW1863" s="247"/>
      <c r="BX1863" s="247"/>
      <c r="BY1863" s="247"/>
      <c r="BZ1863" s="247"/>
      <c r="CA1863" s="247"/>
      <c r="CB1863" s="247"/>
      <c r="CC1863" s="247"/>
      <c r="CD1863" s="247"/>
      <c r="CE1863" s="247"/>
      <c r="CF1863" s="247"/>
      <c r="CG1863" s="247"/>
      <c r="CH1863" s="247"/>
      <c r="CI1863" s="247"/>
      <c r="CJ1863" s="247"/>
      <c r="CK1863" s="247"/>
      <c r="CL1863" s="247"/>
      <c r="CM1863" s="247"/>
      <c r="CN1863" s="247"/>
      <c r="CO1863" s="247"/>
      <c r="CP1863" s="247"/>
      <c r="CQ1863" s="247"/>
      <c r="CR1863" s="247"/>
      <c r="CS1863" s="247"/>
      <c r="CT1863" s="247"/>
      <c r="CU1863" s="247"/>
      <c r="CV1863" s="247"/>
      <c r="CW1863" s="247"/>
      <c r="CX1863" s="247"/>
      <c r="CY1863" s="247"/>
      <c r="CZ1863" s="247"/>
      <c r="DA1863" s="247"/>
      <c r="DB1863" s="247"/>
      <c r="DC1863" s="247"/>
      <c r="DD1863" s="247"/>
      <c r="DE1863" s="247"/>
    </row>
    <row r="1864" spans="5:109" x14ac:dyDescent="0.2">
      <c r="E1864" s="247"/>
      <c r="F1864" s="247"/>
      <c r="G1864" s="247"/>
      <c r="H1864" s="247"/>
      <c r="I1864" s="247"/>
      <c r="J1864" s="247"/>
      <c r="K1864" s="247"/>
      <c r="L1864" s="247"/>
      <c r="M1864" s="290"/>
      <c r="N1864" s="247"/>
      <c r="O1864" s="247"/>
      <c r="P1864" s="247"/>
      <c r="Q1864" s="247"/>
      <c r="R1864" s="247"/>
      <c r="S1864" s="247"/>
      <c r="T1864" s="247"/>
      <c r="U1864" s="247"/>
      <c r="V1864" s="290"/>
      <c r="W1864" s="247"/>
      <c r="X1864" s="247"/>
      <c r="Y1864" s="247"/>
      <c r="Z1864" s="247"/>
      <c r="AA1864" s="247"/>
      <c r="AB1864" s="247"/>
      <c r="AC1864" s="247"/>
      <c r="AD1864" s="247"/>
      <c r="AE1864" s="247"/>
      <c r="AF1864" s="247"/>
      <c r="AG1864" s="247"/>
      <c r="AH1864" s="247"/>
      <c r="AI1864" s="247"/>
      <c r="AJ1864" s="247"/>
      <c r="AK1864" s="247"/>
      <c r="AL1864" s="247"/>
      <c r="AM1864" s="247"/>
      <c r="AN1864" s="247"/>
      <c r="AO1864" s="247"/>
      <c r="AP1864" s="247"/>
      <c r="AQ1864" s="247"/>
      <c r="AR1864" s="247"/>
      <c r="AS1864" s="247"/>
      <c r="AT1864" s="247"/>
      <c r="AU1864" s="247"/>
      <c r="AV1864" s="247"/>
      <c r="AW1864" s="247"/>
      <c r="AX1864" s="247"/>
      <c r="AY1864" s="247"/>
      <c r="AZ1864" s="247"/>
      <c r="BA1864" s="247"/>
      <c r="BB1864" s="247"/>
      <c r="BC1864" s="247"/>
      <c r="BD1864" s="247"/>
      <c r="BE1864" s="247"/>
      <c r="BF1864" s="247"/>
      <c r="BG1864" s="247"/>
      <c r="BH1864" s="247"/>
      <c r="BI1864" s="247"/>
      <c r="BJ1864" s="247"/>
      <c r="BK1864" s="247"/>
      <c r="BL1864" s="247"/>
      <c r="BM1864" s="247"/>
      <c r="BN1864" s="247"/>
      <c r="BO1864" s="247"/>
      <c r="BP1864" s="247"/>
      <c r="BQ1864" s="247"/>
      <c r="BR1864" s="247"/>
      <c r="BS1864" s="247"/>
      <c r="BT1864" s="247"/>
      <c r="BU1864" s="247"/>
      <c r="BV1864" s="247"/>
      <c r="BW1864" s="247"/>
      <c r="BX1864" s="247"/>
      <c r="BY1864" s="247"/>
      <c r="BZ1864" s="247"/>
      <c r="CA1864" s="247"/>
      <c r="CB1864" s="247"/>
      <c r="CC1864" s="247"/>
      <c r="CD1864" s="247"/>
      <c r="CE1864" s="247"/>
      <c r="CF1864" s="247"/>
      <c r="CG1864" s="247"/>
      <c r="CH1864" s="247"/>
      <c r="CI1864" s="247"/>
      <c r="CJ1864" s="247"/>
      <c r="CK1864" s="247"/>
      <c r="CL1864" s="247"/>
      <c r="CM1864" s="247"/>
      <c r="CN1864" s="247"/>
      <c r="CO1864" s="247"/>
      <c r="CP1864" s="247"/>
      <c r="CQ1864" s="247"/>
      <c r="CR1864" s="247"/>
      <c r="CS1864" s="247"/>
      <c r="CT1864" s="247"/>
      <c r="CU1864" s="247"/>
      <c r="CV1864" s="247"/>
      <c r="CW1864" s="247"/>
      <c r="CX1864" s="247"/>
      <c r="CY1864" s="247"/>
      <c r="CZ1864" s="247"/>
      <c r="DA1864" s="247"/>
      <c r="DB1864" s="247"/>
      <c r="DC1864" s="247"/>
      <c r="DD1864" s="247"/>
      <c r="DE1864" s="247"/>
    </row>
    <row r="1865" spans="5:109" x14ac:dyDescent="0.2">
      <c r="E1865" s="247"/>
      <c r="F1865" s="247"/>
      <c r="G1865" s="247"/>
      <c r="H1865" s="247"/>
      <c r="I1865" s="247"/>
      <c r="J1865" s="247"/>
      <c r="K1865" s="247"/>
      <c r="L1865" s="247"/>
      <c r="M1865" s="290"/>
      <c r="N1865" s="247"/>
      <c r="O1865" s="247"/>
      <c r="P1865" s="247"/>
      <c r="Q1865" s="247"/>
      <c r="R1865" s="247"/>
      <c r="S1865" s="247"/>
      <c r="T1865" s="247"/>
      <c r="U1865" s="247"/>
      <c r="V1865" s="290"/>
      <c r="W1865" s="247"/>
      <c r="X1865" s="247"/>
      <c r="Y1865" s="247"/>
      <c r="Z1865" s="247"/>
      <c r="AA1865" s="247"/>
      <c r="AB1865" s="247"/>
      <c r="AC1865" s="247"/>
      <c r="AD1865" s="247"/>
      <c r="AE1865" s="247"/>
      <c r="AF1865" s="247"/>
      <c r="AG1865" s="247"/>
      <c r="AH1865" s="247"/>
      <c r="AI1865" s="247"/>
      <c r="AJ1865" s="247"/>
      <c r="AK1865" s="247"/>
      <c r="AL1865" s="247"/>
      <c r="AM1865" s="247"/>
      <c r="AN1865" s="247"/>
      <c r="AO1865" s="247"/>
      <c r="AP1865" s="247"/>
      <c r="AQ1865" s="247"/>
      <c r="AR1865" s="247"/>
      <c r="AS1865" s="247"/>
      <c r="AT1865" s="247"/>
      <c r="AU1865" s="247"/>
      <c r="AV1865" s="247"/>
      <c r="AW1865" s="247"/>
      <c r="AX1865" s="247"/>
      <c r="AY1865" s="247"/>
      <c r="AZ1865" s="247"/>
      <c r="BA1865" s="247"/>
      <c r="BB1865" s="247"/>
      <c r="BC1865" s="247"/>
      <c r="BD1865" s="247"/>
      <c r="BE1865" s="247"/>
      <c r="BF1865" s="247"/>
      <c r="BG1865" s="247"/>
      <c r="BH1865" s="247"/>
      <c r="BI1865" s="247"/>
      <c r="BJ1865" s="247"/>
      <c r="BK1865" s="247"/>
      <c r="BL1865" s="247"/>
      <c r="BM1865" s="247"/>
      <c r="BN1865" s="247"/>
      <c r="BO1865" s="247"/>
      <c r="BP1865" s="247"/>
      <c r="BQ1865" s="247"/>
      <c r="BR1865" s="247"/>
      <c r="BS1865" s="247"/>
      <c r="BT1865" s="247"/>
      <c r="BU1865" s="247"/>
      <c r="BV1865" s="247"/>
      <c r="BW1865" s="247"/>
      <c r="BX1865" s="247"/>
      <c r="BY1865" s="247"/>
      <c r="BZ1865" s="247"/>
      <c r="CA1865" s="247"/>
      <c r="CB1865" s="247"/>
      <c r="CC1865" s="247"/>
      <c r="CD1865" s="247"/>
      <c r="CE1865" s="247"/>
      <c r="CF1865" s="247"/>
      <c r="CG1865" s="247"/>
      <c r="CH1865" s="247"/>
      <c r="CI1865" s="247"/>
      <c r="CJ1865" s="247"/>
      <c r="CK1865" s="247"/>
      <c r="CL1865" s="247"/>
      <c r="CM1865" s="247"/>
      <c r="CN1865" s="247"/>
      <c r="CO1865" s="247"/>
      <c r="CP1865" s="247"/>
      <c r="CQ1865" s="247"/>
      <c r="CR1865" s="247"/>
      <c r="CS1865" s="247"/>
      <c r="CT1865" s="247"/>
      <c r="CU1865" s="247"/>
      <c r="CV1865" s="247"/>
      <c r="CW1865" s="247"/>
      <c r="CX1865" s="247"/>
      <c r="CY1865" s="247"/>
      <c r="CZ1865" s="247"/>
      <c r="DA1865" s="247"/>
      <c r="DB1865" s="247"/>
      <c r="DC1865" s="247"/>
      <c r="DD1865" s="247"/>
      <c r="DE1865" s="247"/>
    </row>
    <row r="1866" spans="5:109" x14ac:dyDescent="0.2">
      <c r="E1866" s="247"/>
      <c r="F1866" s="247"/>
      <c r="G1866" s="247"/>
      <c r="H1866" s="247"/>
      <c r="I1866" s="247"/>
      <c r="J1866" s="247"/>
      <c r="K1866" s="247"/>
      <c r="L1866" s="247"/>
      <c r="M1866" s="290"/>
      <c r="N1866" s="247"/>
      <c r="O1866" s="247"/>
      <c r="P1866" s="247"/>
      <c r="Q1866" s="247"/>
      <c r="R1866" s="247"/>
      <c r="S1866" s="247"/>
      <c r="T1866" s="247"/>
      <c r="U1866" s="247"/>
      <c r="V1866" s="290"/>
      <c r="W1866" s="247"/>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c r="BF1866" s="247"/>
      <c r="BG1866" s="247"/>
      <c r="BH1866" s="247"/>
      <c r="BI1866" s="247"/>
      <c r="BJ1866" s="247"/>
      <c r="BK1866" s="247"/>
      <c r="BL1866" s="247"/>
      <c r="BM1866" s="247"/>
      <c r="BN1866" s="247"/>
      <c r="BO1866" s="247"/>
      <c r="BP1866" s="247"/>
      <c r="BQ1866" s="247"/>
      <c r="BR1866" s="247"/>
      <c r="BS1866" s="247"/>
      <c r="BT1866" s="247"/>
      <c r="BU1866" s="247"/>
      <c r="BV1866" s="247"/>
      <c r="BW1866" s="247"/>
      <c r="BX1866" s="247"/>
      <c r="BY1866" s="247"/>
      <c r="BZ1866" s="247"/>
      <c r="CA1866" s="247"/>
      <c r="CB1866" s="247"/>
      <c r="CC1866" s="247"/>
      <c r="CD1866" s="247"/>
      <c r="CE1866" s="247"/>
      <c r="CF1866" s="247"/>
      <c r="CG1866" s="247"/>
      <c r="CH1866" s="247"/>
      <c r="CI1866" s="247"/>
      <c r="CJ1866" s="247"/>
      <c r="CK1866" s="247"/>
      <c r="CL1866" s="247"/>
      <c r="CM1866" s="247"/>
      <c r="CN1866" s="247"/>
      <c r="CO1866" s="247"/>
      <c r="CP1866" s="247"/>
      <c r="CQ1866" s="247"/>
      <c r="CR1866" s="247"/>
      <c r="CS1866" s="247"/>
      <c r="CT1866" s="247"/>
      <c r="CU1866" s="247"/>
      <c r="CV1866" s="247"/>
      <c r="CW1866" s="247"/>
      <c r="CX1866" s="247"/>
      <c r="CY1866" s="247"/>
      <c r="CZ1866" s="247"/>
      <c r="DA1866" s="247"/>
      <c r="DB1866" s="247"/>
      <c r="DC1866" s="247"/>
      <c r="DD1866" s="247"/>
      <c r="DE1866" s="247"/>
    </row>
    <row r="1867" spans="5:109" x14ac:dyDescent="0.2">
      <c r="E1867" s="247"/>
      <c r="F1867" s="247"/>
      <c r="G1867" s="247"/>
      <c r="H1867" s="247"/>
      <c r="I1867" s="247"/>
      <c r="J1867" s="247"/>
      <c r="K1867" s="247"/>
      <c r="L1867" s="247"/>
      <c r="M1867" s="290"/>
      <c r="N1867" s="247"/>
      <c r="O1867" s="247"/>
      <c r="P1867" s="247"/>
      <c r="Q1867" s="247"/>
      <c r="R1867" s="247"/>
      <c r="S1867" s="247"/>
      <c r="T1867" s="247"/>
      <c r="U1867" s="247"/>
      <c r="V1867" s="290"/>
      <c r="W1867" s="247"/>
      <c r="X1867" s="247"/>
      <c r="Y1867" s="247"/>
      <c r="Z1867" s="247"/>
      <c r="AA1867" s="247"/>
      <c r="AB1867" s="247"/>
      <c r="AC1867" s="247"/>
      <c r="AD1867" s="247"/>
      <c r="AE1867" s="247"/>
      <c r="AF1867" s="247"/>
      <c r="AG1867" s="247"/>
      <c r="AH1867" s="247"/>
      <c r="AI1867" s="247"/>
      <c r="AJ1867" s="247"/>
      <c r="AK1867" s="247"/>
      <c r="AL1867" s="247"/>
      <c r="AM1867" s="247"/>
      <c r="AN1867" s="247"/>
      <c r="AO1867" s="247"/>
      <c r="AP1867" s="247"/>
      <c r="AQ1867" s="247"/>
      <c r="AR1867" s="247"/>
      <c r="AS1867" s="247"/>
      <c r="AT1867" s="247"/>
      <c r="AU1867" s="247"/>
      <c r="AV1867" s="247"/>
      <c r="AW1867" s="247"/>
      <c r="AX1867" s="247"/>
      <c r="AY1867" s="247"/>
      <c r="AZ1867" s="247"/>
      <c r="BA1867" s="247"/>
      <c r="BB1867" s="247"/>
      <c r="BC1867" s="247"/>
      <c r="BD1867" s="247"/>
      <c r="BE1867" s="247"/>
      <c r="BF1867" s="247"/>
      <c r="BG1867" s="247"/>
      <c r="BH1867" s="247"/>
      <c r="BI1867" s="247"/>
      <c r="BJ1867" s="247"/>
      <c r="BK1867" s="247"/>
      <c r="BL1867" s="247"/>
      <c r="BM1867" s="247"/>
      <c r="BN1867" s="247"/>
      <c r="BO1867" s="247"/>
      <c r="BP1867" s="247"/>
      <c r="BQ1867" s="247"/>
      <c r="BR1867" s="247"/>
      <c r="BS1867" s="247"/>
      <c r="BT1867" s="247"/>
      <c r="BU1867" s="247"/>
      <c r="BV1867" s="247"/>
      <c r="BW1867" s="247"/>
      <c r="BX1867" s="247"/>
      <c r="BY1867" s="247"/>
      <c r="BZ1867" s="247"/>
      <c r="CA1867" s="247"/>
      <c r="CB1867" s="247"/>
      <c r="CC1867" s="247"/>
      <c r="CD1867" s="247"/>
      <c r="CE1867" s="247"/>
      <c r="CF1867" s="247"/>
      <c r="CG1867" s="247"/>
      <c r="CH1867" s="247"/>
      <c r="CI1867" s="247"/>
      <c r="CJ1867" s="247"/>
      <c r="CK1867" s="247"/>
      <c r="CL1867" s="247"/>
      <c r="CM1867" s="247"/>
      <c r="CN1867" s="247"/>
      <c r="CO1867" s="247"/>
      <c r="CP1867" s="247"/>
      <c r="CQ1867" s="247"/>
      <c r="CR1867" s="247"/>
      <c r="CS1867" s="247"/>
      <c r="CT1867" s="247"/>
      <c r="CU1867" s="247"/>
      <c r="CV1867" s="247"/>
      <c r="CW1867" s="247"/>
      <c r="CX1867" s="247"/>
      <c r="CY1867" s="247"/>
      <c r="CZ1867" s="247"/>
      <c r="DA1867" s="247"/>
      <c r="DB1867" s="247"/>
      <c r="DC1867" s="247"/>
      <c r="DD1867" s="247"/>
      <c r="DE1867" s="247"/>
    </row>
    <row r="1868" spans="5:109" x14ac:dyDescent="0.2">
      <c r="E1868" s="247"/>
      <c r="F1868" s="247"/>
      <c r="G1868" s="247"/>
      <c r="H1868" s="247"/>
      <c r="I1868" s="247"/>
      <c r="J1868" s="247"/>
      <c r="K1868" s="247"/>
      <c r="L1868" s="247"/>
      <c r="M1868" s="290"/>
      <c r="N1868" s="247"/>
      <c r="O1868" s="247"/>
      <c r="P1868" s="247"/>
      <c r="Q1868" s="247"/>
      <c r="R1868" s="247"/>
      <c r="S1868" s="247"/>
      <c r="T1868" s="247"/>
      <c r="U1868" s="247"/>
      <c r="V1868" s="290"/>
      <c r="W1868" s="247"/>
      <c r="X1868" s="247"/>
      <c r="Y1868" s="247"/>
      <c r="Z1868" s="247"/>
      <c r="AA1868" s="247"/>
      <c r="AB1868" s="247"/>
      <c r="AC1868" s="247"/>
      <c r="AD1868" s="247"/>
      <c r="AE1868" s="247"/>
      <c r="AF1868" s="247"/>
      <c r="AG1868" s="247"/>
      <c r="AH1868" s="247"/>
      <c r="AI1868" s="247"/>
      <c r="AJ1868" s="247"/>
      <c r="AK1868" s="247"/>
      <c r="AL1868" s="247"/>
      <c r="AM1868" s="247"/>
      <c r="AN1868" s="247"/>
      <c r="AO1868" s="247"/>
      <c r="AP1868" s="247"/>
      <c r="AQ1868" s="247"/>
      <c r="AR1868" s="247"/>
      <c r="AS1868" s="247"/>
      <c r="AT1868" s="247"/>
      <c r="AU1868" s="247"/>
      <c r="AV1868" s="247"/>
      <c r="AW1868" s="247"/>
      <c r="AX1868" s="247"/>
      <c r="AY1868" s="247"/>
      <c r="AZ1868" s="247"/>
      <c r="BA1868" s="247"/>
      <c r="BB1868" s="247"/>
      <c r="BC1868" s="247"/>
      <c r="BD1868" s="247"/>
      <c r="BE1868" s="247"/>
      <c r="BF1868" s="247"/>
      <c r="BG1868" s="247"/>
      <c r="BH1868" s="247"/>
      <c r="BI1868" s="247"/>
      <c r="BJ1868" s="247"/>
      <c r="BK1868" s="247"/>
      <c r="BL1868" s="247"/>
      <c r="BM1868" s="247"/>
      <c r="BN1868" s="247"/>
      <c r="BO1868" s="247"/>
      <c r="BP1868" s="247"/>
      <c r="BQ1868" s="247"/>
      <c r="BR1868" s="247"/>
      <c r="BS1868" s="247"/>
      <c r="BT1868" s="247"/>
      <c r="BU1868" s="247"/>
      <c r="BV1868" s="247"/>
      <c r="BW1868" s="247"/>
      <c r="BX1868" s="247"/>
      <c r="BY1868" s="247"/>
      <c r="BZ1868" s="247"/>
      <c r="CA1868" s="247"/>
      <c r="CB1868" s="247"/>
      <c r="CC1868" s="247"/>
      <c r="CD1868" s="247"/>
      <c r="CE1868" s="247"/>
      <c r="CF1868" s="247"/>
      <c r="CG1868" s="247"/>
      <c r="CH1868" s="247"/>
      <c r="CI1868" s="247"/>
      <c r="CJ1868" s="247"/>
      <c r="CK1868" s="247"/>
      <c r="CL1868" s="247"/>
      <c r="CM1868" s="247"/>
      <c r="CN1868" s="247"/>
      <c r="CO1868" s="247"/>
      <c r="CP1868" s="247"/>
      <c r="CQ1868" s="247"/>
      <c r="CR1868" s="247"/>
      <c r="CS1868" s="247"/>
      <c r="CT1868" s="247"/>
      <c r="CU1868" s="247"/>
      <c r="CV1868" s="247"/>
      <c r="CW1868" s="247"/>
      <c r="CX1868" s="247"/>
      <c r="CY1868" s="247"/>
      <c r="CZ1868" s="247"/>
      <c r="DA1868" s="247"/>
      <c r="DB1868" s="247"/>
      <c r="DC1868" s="247"/>
      <c r="DD1868" s="247"/>
      <c r="DE1868" s="247"/>
    </row>
    <row r="1869" spans="5:109" x14ac:dyDescent="0.2">
      <c r="E1869" s="247"/>
      <c r="F1869" s="247"/>
      <c r="G1869" s="247"/>
      <c r="H1869" s="247"/>
      <c r="I1869" s="247"/>
      <c r="J1869" s="247"/>
      <c r="K1869" s="247"/>
      <c r="L1869" s="247"/>
      <c r="M1869" s="290"/>
      <c r="N1869" s="247"/>
      <c r="O1869" s="247"/>
      <c r="P1869" s="247"/>
      <c r="Q1869" s="247"/>
      <c r="R1869" s="247"/>
      <c r="S1869" s="247"/>
      <c r="T1869" s="247"/>
      <c r="U1869" s="247"/>
      <c r="V1869" s="290"/>
      <c r="W1869" s="247"/>
      <c r="X1869" s="247"/>
      <c r="Y1869" s="247"/>
      <c r="Z1869" s="247"/>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c r="BF1869" s="247"/>
      <c r="BG1869" s="247"/>
      <c r="BH1869" s="247"/>
      <c r="BI1869" s="247"/>
      <c r="BJ1869" s="247"/>
      <c r="BK1869" s="247"/>
      <c r="BL1869" s="247"/>
      <c r="BM1869" s="247"/>
      <c r="BN1869" s="247"/>
      <c r="BO1869" s="247"/>
      <c r="BP1869" s="247"/>
      <c r="BQ1869" s="247"/>
      <c r="BR1869" s="247"/>
      <c r="BS1869" s="247"/>
      <c r="BT1869" s="247"/>
      <c r="BU1869" s="247"/>
      <c r="BV1869" s="247"/>
      <c r="BW1869" s="247"/>
      <c r="BX1869" s="247"/>
      <c r="BY1869" s="247"/>
      <c r="BZ1869" s="247"/>
      <c r="CA1869" s="247"/>
      <c r="CB1869" s="247"/>
      <c r="CC1869" s="247"/>
      <c r="CD1869" s="247"/>
      <c r="CE1869" s="247"/>
      <c r="CF1869" s="247"/>
      <c r="CG1869" s="247"/>
      <c r="CH1869" s="247"/>
      <c r="CI1869" s="247"/>
      <c r="CJ1869" s="247"/>
      <c r="CK1869" s="247"/>
      <c r="CL1869" s="247"/>
      <c r="CM1869" s="247"/>
      <c r="CN1869" s="247"/>
      <c r="CO1869" s="247"/>
      <c r="CP1869" s="247"/>
      <c r="CQ1869" s="247"/>
      <c r="CR1869" s="247"/>
      <c r="CS1869" s="247"/>
      <c r="CT1869" s="247"/>
      <c r="CU1869" s="247"/>
      <c r="CV1869" s="247"/>
      <c r="CW1869" s="247"/>
      <c r="CX1869" s="247"/>
      <c r="CY1869" s="247"/>
      <c r="CZ1869" s="247"/>
      <c r="DA1869" s="247"/>
      <c r="DB1869" s="247"/>
      <c r="DC1869" s="247"/>
      <c r="DD1869" s="247"/>
      <c r="DE1869" s="247"/>
    </row>
    <row r="1870" spans="5:109" x14ac:dyDescent="0.2">
      <c r="E1870" s="247"/>
      <c r="F1870" s="247"/>
      <c r="G1870" s="247"/>
      <c r="H1870" s="247"/>
      <c r="I1870" s="247"/>
      <c r="J1870" s="247"/>
      <c r="K1870" s="247"/>
      <c r="L1870" s="247"/>
      <c r="M1870" s="290"/>
      <c r="N1870" s="247"/>
      <c r="O1870" s="247"/>
      <c r="P1870" s="247"/>
      <c r="Q1870" s="247"/>
      <c r="R1870" s="247"/>
      <c r="S1870" s="247"/>
      <c r="T1870" s="247"/>
      <c r="U1870" s="247"/>
      <c r="V1870" s="290"/>
      <c r="W1870" s="247"/>
      <c r="X1870" s="247"/>
      <c r="Y1870" s="247"/>
      <c r="Z1870" s="247"/>
      <c r="AA1870" s="247"/>
      <c r="AB1870" s="247"/>
      <c r="AC1870" s="247"/>
      <c r="AD1870" s="247"/>
      <c r="AE1870" s="247"/>
      <c r="AF1870" s="247"/>
      <c r="AG1870" s="247"/>
      <c r="AH1870" s="247"/>
      <c r="AI1870" s="247"/>
      <c r="AJ1870" s="247"/>
      <c r="AK1870" s="247"/>
      <c r="AL1870" s="247"/>
      <c r="AM1870" s="247"/>
      <c r="AN1870" s="247"/>
      <c r="AO1870" s="247"/>
      <c r="AP1870" s="247"/>
      <c r="AQ1870" s="247"/>
      <c r="AR1870" s="247"/>
      <c r="AS1870" s="247"/>
      <c r="AT1870" s="247"/>
      <c r="AU1870" s="247"/>
      <c r="AV1870" s="247"/>
      <c r="AW1870" s="247"/>
      <c r="AX1870" s="247"/>
      <c r="AY1870" s="247"/>
      <c r="AZ1870" s="247"/>
      <c r="BA1870" s="247"/>
      <c r="BB1870" s="247"/>
      <c r="BC1870" s="247"/>
      <c r="BD1870" s="247"/>
      <c r="BE1870" s="247"/>
      <c r="BF1870" s="247"/>
      <c r="BG1870" s="247"/>
      <c r="BH1870" s="247"/>
      <c r="BI1870" s="247"/>
      <c r="BJ1870" s="247"/>
      <c r="BK1870" s="247"/>
      <c r="BL1870" s="247"/>
      <c r="BM1870" s="247"/>
      <c r="BN1870" s="247"/>
      <c r="BO1870" s="247"/>
      <c r="BP1870" s="247"/>
      <c r="BQ1870" s="247"/>
      <c r="BR1870" s="247"/>
      <c r="BS1870" s="247"/>
      <c r="BT1870" s="247"/>
      <c r="BU1870" s="247"/>
      <c r="BV1870" s="247"/>
      <c r="BW1870" s="247"/>
      <c r="BX1870" s="247"/>
      <c r="BY1870" s="247"/>
      <c r="BZ1870" s="247"/>
      <c r="CA1870" s="247"/>
      <c r="CB1870" s="247"/>
      <c r="CC1870" s="247"/>
      <c r="CD1870" s="247"/>
      <c r="CE1870" s="247"/>
      <c r="CF1870" s="247"/>
      <c r="CG1870" s="247"/>
      <c r="CH1870" s="247"/>
      <c r="CI1870" s="247"/>
      <c r="CJ1870" s="247"/>
      <c r="CK1870" s="247"/>
      <c r="CL1870" s="247"/>
      <c r="CM1870" s="247"/>
      <c r="CN1870" s="247"/>
      <c r="CO1870" s="247"/>
      <c r="CP1870" s="247"/>
      <c r="CQ1870" s="247"/>
      <c r="CR1870" s="247"/>
      <c r="CS1870" s="247"/>
      <c r="CT1870" s="247"/>
      <c r="CU1870" s="247"/>
      <c r="CV1870" s="247"/>
      <c r="CW1870" s="247"/>
      <c r="CX1870" s="247"/>
      <c r="CY1870" s="247"/>
      <c r="CZ1870" s="247"/>
      <c r="DA1870" s="247"/>
      <c r="DB1870" s="247"/>
      <c r="DC1870" s="247"/>
      <c r="DD1870" s="247"/>
      <c r="DE1870" s="247"/>
    </row>
    <row r="1871" spans="5:109" x14ac:dyDescent="0.2">
      <c r="E1871" s="247"/>
      <c r="F1871" s="247"/>
      <c r="G1871" s="247"/>
      <c r="H1871" s="247"/>
      <c r="I1871" s="247"/>
      <c r="J1871" s="247"/>
      <c r="K1871" s="247"/>
      <c r="L1871" s="247"/>
      <c r="M1871" s="290"/>
      <c r="N1871" s="247"/>
      <c r="O1871" s="247"/>
      <c r="P1871" s="247"/>
      <c r="Q1871" s="247"/>
      <c r="R1871" s="247"/>
      <c r="S1871" s="247"/>
      <c r="T1871" s="247"/>
      <c r="U1871" s="247"/>
      <c r="V1871" s="290"/>
      <c r="W1871" s="247"/>
      <c r="X1871" s="247"/>
      <c r="Y1871" s="247"/>
      <c r="Z1871" s="247"/>
      <c r="AA1871" s="247"/>
      <c r="AB1871" s="247"/>
      <c r="AC1871" s="247"/>
      <c r="AD1871" s="247"/>
      <c r="AE1871" s="247"/>
      <c r="AF1871" s="247"/>
      <c r="AG1871" s="247"/>
      <c r="AH1871" s="247"/>
      <c r="AI1871" s="247"/>
      <c r="AJ1871" s="247"/>
      <c r="AK1871" s="247"/>
      <c r="AL1871" s="247"/>
      <c r="AM1871" s="247"/>
      <c r="AN1871" s="247"/>
      <c r="AO1871" s="247"/>
      <c r="AP1871" s="247"/>
      <c r="AQ1871" s="247"/>
      <c r="AR1871" s="247"/>
      <c r="AS1871" s="247"/>
      <c r="AT1871" s="247"/>
      <c r="AU1871" s="247"/>
      <c r="AV1871" s="247"/>
      <c r="AW1871" s="247"/>
      <c r="AX1871" s="247"/>
      <c r="AY1871" s="247"/>
      <c r="AZ1871" s="247"/>
      <c r="BA1871" s="247"/>
      <c r="BB1871" s="247"/>
      <c r="BC1871" s="247"/>
      <c r="BD1871" s="247"/>
      <c r="BE1871" s="247"/>
      <c r="BF1871" s="247"/>
      <c r="BG1871" s="247"/>
      <c r="BH1871" s="247"/>
      <c r="BI1871" s="247"/>
      <c r="BJ1871" s="247"/>
      <c r="BK1871" s="247"/>
      <c r="BL1871" s="247"/>
      <c r="BM1871" s="247"/>
      <c r="BN1871" s="247"/>
      <c r="BO1871" s="247"/>
      <c r="BP1871" s="247"/>
      <c r="BQ1871" s="247"/>
      <c r="BR1871" s="247"/>
      <c r="BS1871" s="247"/>
      <c r="BT1871" s="247"/>
      <c r="BU1871" s="247"/>
      <c r="BV1871" s="247"/>
      <c r="BW1871" s="247"/>
      <c r="BX1871" s="247"/>
      <c r="BY1871" s="247"/>
      <c r="BZ1871" s="247"/>
      <c r="CA1871" s="247"/>
      <c r="CB1871" s="247"/>
      <c r="CC1871" s="247"/>
      <c r="CD1871" s="247"/>
      <c r="CE1871" s="247"/>
      <c r="CF1871" s="247"/>
      <c r="CG1871" s="247"/>
      <c r="CH1871" s="247"/>
      <c r="CI1871" s="247"/>
      <c r="CJ1871" s="247"/>
      <c r="CK1871" s="247"/>
      <c r="CL1871" s="247"/>
      <c r="CM1871" s="247"/>
      <c r="CN1871" s="247"/>
      <c r="CO1871" s="247"/>
      <c r="CP1871" s="247"/>
      <c r="CQ1871" s="247"/>
      <c r="CR1871" s="247"/>
      <c r="CS1871" s="247"/>
      <c r="CT1871" s="247"/>
      <c r="CU1871" s="247"/>
      <c r="CV1871" s="247"/>
      <c r="CW1871" s="247"/>
      <c r="CX1871" s="247"/>
      <c r="CY1871" s="247"/>
      <c r="CZ1871" s="247"/>
      <c r="DA1871" s="247"/>
      <c r="DB1871" s="247"/>
      <c r="DC1871" s="247"/>
      <c r="DD1871" s="247"/>
      <c r="DE1871" s="247"/>
    </row>
    <row r="1872" spans="5:109" x14ac:dyDescent="0.2">
      <c r="E1872" s="247"/>
      <c r="F1872" s="247"/>
      <c r="G1872" s="247"/>
      <c r="H1872" s="247"/>
      <c r="I1872" s="247"/>
      <c r="J1872" s="247"/>
      <c r="K1872" s="247"/>
      <c r="L1872" s="247"/>
      <c r="M1872" s="290"/>
      <c r="N1872" s="247"/>
      <c r="O1872" s="247"/>
      <c r="P1872" s="247"/>
      <c r="Q1872" s="247"/>
      <c r="R1872" s="247"/>
      <c r="S1872" s="247"/>
      <c r="T1872" s="247"/>
      <c r="U1872" s="247"/>
      <c r="V1872" s="290"/>
      <c r="W1872" s="247"/>
      <c r="X1872" s="247"/>
      <c r="Y1872" s="247"/>
      <c r="Z1872" s="247"/>
      <c r="AA1872" s="247"/>
      <c r="AB1872" s="247"/>
      <c r="AC1872" s="247"/>
      <c r="AD1872" s="247"/>
      <c r="AE1872" s="247"/>
      <c r="AF1872" s="247"/>
      <c r="AG1872" s="247"/>
      <c r="AH1872" s="247"/>
      <c r="AI1872" s="247"/>
      <c r="AJ1872" s="247"/>
      <c r="AK1872" s="247"/>
      <c r="AL1872" s="247"/>
      <c r="AM1872" s="247"/>
      <c r="AN1872" s="247"/>
      <c r="AO1872" s="247"/>
      <c r="AP1872" s="247"/>
      <c r="AQ1872" s="247"/>
      <c r="AR1872" s="247"/>
      <c r="AS1872" s="247"/>
      <c r="AT1872" s="247"/>
      <c r="AU1872" s="247"/>
      <c r="AV1872" s="247"/>
      <c r="AW1872" s="247"/>
      <c r="AX1872" s="247"/>
      <c r="AY1872" s="247"/>
      <c r="AZ1872" s="247"/>
      <c r="BA1872" s="247"/>
      <c r="BB1872" s="247"/>
      <c r="BC1872" s="247"/>
      <c r="BD1872" s="247"/>
      <c r="BE1872" s="247"/>
      <c r="BF1872" s="247"/>
      <c r="BG1872" s="247"/>
      <c r="BH1872" s="247"/>
      <c r="BI1872" s="247"/>
      <c r="BJ1872" s="247"/>
      <c r="BK1872" s="247"/>
      <c r="BL1872" s="247"/>
      <c r="BM1872" s="247"/>
      <c r="BN1872" s="247"/>
      <c r="BO1872" s="247"/>
      <c r="BP1872" s="247"/>
      <c r="BQ1872" s="247"/>
      <c r="BR1872" s="247"/>
      <c r="BS1872" s="247"/>
      <c r="BT1872" s="247"/>
      <c r="BU1872" s="247"/>
      <c r="BV1872" s="247"/>
      <c r="BW1872" s="247"/>
      <c r="BX1872" s="247"/>
      <c r="BY1872" s="247"/>
      <c r="BZ1872" s="247"/>
      <c r="CA1872" s="247"/>
      <c r="CB1872" s="247"/>
      <c r="CC1872" s="247"/>
      <c r="CD1872" s="247"/>
      <c r="CE1872" s="247"/>
      <c r="CF1872" s="247"/>
      <c r="CG1872" s="247"/>
      <c r="CH1872" s="247"/>
      <c r="CI1872" s="247"/>
      <c r="CJ1872" s="247"/>
      <c r="CK1872" s="247"/>
      <c r="CL1872" s="247"/>
      <c r="CM1872" s="247"/>
      <c r="CN1872" s="247"/>
      <c r="CO1872" s="247"/>
      <c r="CP1872" s="247"/>
      <c r="CQ1872" s="247"/>
      <c r="CR1872" s="247"/>
      <c r="CS1872" s="247"/>
      <c r="CT1872" s="247"/>
      <c r="CU1872" s="247"/>
      <c r="CV1872" s="247"/>
      <c r="CW1872" s="247"/>
      <c r="CX1872" s="247"/>
      <c r="CY1872" s="247"/>
      <c r="CZ1872" s="247"/>
      <c r="DA1872" s="247"/>
      <c r="DB1872" s="247"/>
      <c r="DC1872" s="247"/>
      <c r="DD1872" s="247"/>
      <c r="DE1872" s="247"/>
    </row>
    <row r="1873" spans="5:109" x14ac:dyDescent="0.2">
      <c r="E1873" s="247"/>
      <c r="F1873" s="247"/>
      <c r="G1873" s="247"/>
      <c r="H1873" s="247"/>
      <c r="I1873" s="247"/>
      <c r="J1873" s="247"/>
      <c r="K1873" s="247"/>
      <c r="L1873" s="247"/>
      <c r="M1873" s="290"/>
      <c r="N1873" s="247"/>
      <c r="O1873" s="247"/>
      <c r="P1873" s="247"/>
      <c r="Q1873" s="247"/>
      <c r="R1873" s="247"/>
      <c r="S1873" s="247"/>
      <c r="T1873" s="247"/>
      <c r="U1873" s="247"/>
      <c r="V1873" s="290"/>
      <c r="W1873" s="247"/>
      <c r="X1873" s="247"/>
      <c r="Y1873" s="247"/>
      <c r="Z1873" s="247"/>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c r="BF1873" s="247"/>
      <c r="BG1873" s="247"/>
      <c r="BH1873" s="247"/>
      <c r="BI1873" s="247"/>
      <c r="BJ1873" s="247"/>
      <c r="BK1873" s="247"/>
      <c r="BL1873" s="247"/>
      <c r="BM1873" s="247"/>
      <c r="BN1873" s="247"/>
      <c r="BO1873" s="247"/>
      <c r="BP1873" s="247"/>
      <c r="BQ1873" s="247"/>
      <c r="BR1873" s="247"/>
      <c r="BS1873" s="247"/>
      <c r="BT1873" s="247"/>
      <c r="BU1873" s="247"/>
      <c r="BV1873" s="247"/>
      <c r="BW1873" s="247"/>
      <c r="BX1873" s="247"/>
      <c r="BY1873" s="247"/>
      <c r="BZ1873" s="247"/>
      <c r="CA1873" s="247"/>
      <c r="CB1873" s="247"/>
      <c r="CC1873" s="247"/>
      <c r="CD1873" s="247"/>
      <c r="CE1873" s="247"/>
      <c r="CF1873" s="247"/>
      <c r="CG1873" s="247"/>
      <c r="CH1873" s="247"/>
      <c r="CI1873" s="247"/>
      <c r="CJ1873" s="247"/>
      <c r="CK1873" s="247"/>
      <c r="CL1873" s="247"/>
      <c r="CM1873" s="247"/>
      <c r="CN1873" s="247"/>
      <c r="CO1873" s="247"/>
      <c r="CP1873" s="247"/>
      <c r="CQ1873" s="247"/>
      <c r="CR1873" s="247"/>
      <c r="CS1873" s="247"/>
      <c r="CT1873" s="247"/>
      <c r="CU1873" s="247"/>
      <c r="CV1873" s="247"/>
      <c r="CW1873" s="247"/>
      <c r="CX1873" s="247"/>
      <c r="CY1873" s="247"/>
      <c r="CZ1873" s="247"/>
      <c r="DA1873" s="247"/>
      <c r="DB1873" s="247"/>
      <c r="DC1873" s="247"/>
      <c r="DD1873" s="247"/>
      <c r="DE1873" s="247"/>
    </row>
    <row r="1874" spans="5:109" x14ac:dyDescent="0.2">
      <c r="E1874" s="247"/>
      <c r="F1874" s="247"/>
      <c r="G1874" s="247"/>
      <c r="H1874" s="247"/>
      <c r="I1874" s="247"/>
      <c r="J1874" s="247"/>
      <c r="K1874" s="247"/>
      <c r="L1874" s="247"/>
      <c r="M1874" s="290"/>
      <c r="N1874" s="247"/>
      <c r="O1874" s="247"/>
      <c r="P1874" s="247"/>
      <c r="Q1874" s="247"/>
      <c r="R1874" s="247"/>
      <c r="S1874" s="247"/>
      <c r="T1874" s="247"/>
      <c r="U1874" s="247"/>
      <c r="V1874" s="290"/>
      <c r="W1874" s="247"/>
      <c r="X1874" s="247"/>
      <c r="Y1874" s="247"/>
      <c r="Z1874" s="247"/>
      <c r="AA1874" s="247"/>
      <c r="AB1874" s="247"/>
      <c r="AC1874" s="247"/>
      <c r="AD1874" s="247"/>
      <c r="AE1874" s="247"/>
      <c r="AF1874" s="247"/>
      <c r="AG1874" s="247"/>
      <c r="AH1874" s="247"/>
      <c r="AI1874" s="247"/>
      <c r="AJ1874" s="247"/>
      <c r="AK1874" s="247"/>
      <c r="AL1874" s="247"/>
      <c r="AM1874" s="247"/>
      <c r="AN1874" s="247"/>
      <c r="AO1874" s="247"/>
      <c r="AP1874" s="247"/>
      <c r="AQ1874" s="247"/>
      <c r="AR1874" s="247"/>
      <c r="AS1874" s="247"/>
      <c r="AT1874" s="247"/>
      <c r="AU1874" s="247"/>
      <c r="AV1874" s="247"/>
      <c r="AW1874" s="247"/>
      <c r="AX1874" s="247"/>
      <c r="AY1874" s="247"/>
      <c r="AZ1874" s="247"/>
      <c r="BA1874" s="247"/>
      <c r="BB1874" s="247"/>
      <c r="BC1874" s="247"/>
      <c r="BD1874" s="247"/>
      <c r="BE1874" s="247"/>
      <c r="BF1874" s="247"/>
      <c r="BG1874" s="247"/>
      <c r="BH1874" s="247"/>
      <c r="BI1874" s="247"/>
      <c r="BJ1874" s="247"/>
      <c r="BK1874" s="247"/>
      <c r="BL1874" s="247"/>
      <c r="BM1874" s="247"/>
      <c r="BN1874" s="247"/>
      <c r="BO1874" s="247"/>
      <c r="BP1874" s="247"/>
      <c r="BQ1874" s="247"/>
      <c r="BR1874" s="247"/>
      <c r="BS1874" s="247"/>
      <c r="BT1874" s="247"/>
      <c r="BU1874" s="247"/>
      <c r="BV1874" s="247"/>
      <c r="BW1874" s="247"/>
      <c r="BX1874" s="247"/>
      <c r="BY1874" s="247"/>
      <c r="BZ1874" s="247"/>
      <c r="CA1874" s="247"/>
      <c r="CB1874" s="247"/>
      <c r="CC1874" s="247"/>
      <c r="CD1874" s="247"/>
      <c r="CE1874" s="247"/>
      <c r="CF1874" s="247"/>
      <c r="CG1874" s="247"/>
      <c r="CH1874" s="247"/>
      <c r="CI1874" s="247"/>
      <c r="CJ1874" s="247"/>
      <c r="CK1874" s="247"/>
      <c r="CL1874" s="247"/>
      <c r="CM1874" s="247"/>
      <c r="CN1874" s="247"/>
      <c r="CO1874" s="247"/>
      <c r="CP1874" s="247"/>
      <c r="CQ1874" s="247"/>
      <c r="CR1874" s="247"/>
      <c r="CS1874" s="247"/>
      <c r="CT1874" s="247"/>
      <c r="CU1874" s="247"/>
      <c r="CV1874" s="247"/>
      <c r="CW1874" s="247"/>
      <c r="CX1874" s="247"/>
      <c r="CY1874" s="247"/>
      <c r="CZ1874" s="247"/>
      <c r="DA1874" s="247"/>
      <c r="DB1874" s="247"/>
      <c r="DC1874" s="247"/>
      <c r="DD1874" s="247"/>
      <c r="DE1874" s="247"/>
    </row>
    <row r="1875" spans="5:109" x14ac:dyDescent="0.2">
      <c r="E1875" s="247"/>
      <c r="F1875" s="247"/>
      <c r="G1875" s="247"/>
      <c r="H1875" s="247"/>
      <c r="I1875" s="247"/>
      <c r="J1875" s="247"/>
      <c r="K1875" s="247"/>
      <c r="L1875" s="247"/>
      <c r="M1875" s="290"/>
      <c r="N1875" s="247"/>
      <c r="O1875" s="247"/>
      <c r="P1875" s="247"/>
      <c r="Q1875" s="247"/>
      <c r="R1875" s="247"/>
      <c r="S1875" s="247"/>
      <c r="T1875" s="247"/>
      <c r="U1875" s="247"/>
      <c r="V1875" s="290"/>
      <c r="W1875" s="247"/>
      <c r="X1875" s="247"/>
      <c r="Y1875" s="247"/>
      <c r="Z1875" s="247"/>
      <c r="AA1875" s="247"/>
      <c r="AB1875" s="247"/>
      <c r="AC1875" s="247"/>
      <c r="AD1875" s="247"/>
      <c r="AE1875" s="247"/>
      <c r="AF1875" s="247"/>
      <c r="AG1875" s="247"/>
      <c r="AH1875" s="247"/>
      <c r="AI1875" s="247"/>
      <c r="AJ1875" s="247"/>
      <c r="AK1875" s="247"/>
      <c r="AL1875" s="247"/>
      <c r="AM1875" s="247"/>
      <c r="AN1875" s="247"/>
      <c r="AO1875" s="247"/>
      <c r="AP1875" s="247"/>
      <c r="AQ1875" s="247"/>
      <c r="AR1875" s="247"/>
      <c r="AS1875" s="247"/>
      <c r="AT1875" s="247"/>
      <c r="AU1875" s="247"/>
      <c r="AV1875" s="247"/>
      <c r="AW1875" s="247"/>
      <c r="AX1875" s="247"/>
      <c r="AY1875" s="247"/>
      <c r="AZ1875" s="247"/>
      <c r="BA1875" s="247"/>
      <c r="BB1875" s="247"/>
      <c r="BC1875" s="247"/>
      <c r="BD1875" s="247"/>
      <c r="BE1875" s="247"/>
      <c r="BF1875" s="247"/>
      <c r="BG1875" s="247"/>
      <c r="BH1875" s="247"/>
      <c r="BI1875" s="247"/>
      <c r="BJ1875" s="247"/>
      <c r="BK1875" s="247"/>
      <c r="BL1875" s="247"/>
      <c r="BM1875" s="247"/>
      <c r="BN1875" s="247"/>
      <c r="BO1875" s="247"/>
      <c r="BP1875" s="247"/>
      <c r="BQ1875" s="247"/>
      <c r="BR1875" s="247"/>
      <c r="BS1875" s="247"/>
      <c r="BT1875" s="247"/>
      <c r="BU1875" s="247"/>
      <c r="BV1875" s="247"/>
      <c r="BW1875" s="247"/>
      <c r="BX1875" s="247"/>
      <c r="BY1875" s="247"/>
      <c r="BZ1875" s="247"/>
      <c r="CA1875" s="247"/>
      <c r="CB1875" s="247"/>
      <c r="CC1875" s="247"/>
      <c r="CD1875" s="247"/>
      <c r="CE1875" s="247"/>
      <c r="CF1875" s="247"/>
      <c r="CG1875" s="247"/>
      <c r="CH1875" s="247"/>
      <c r="CI1875" s="247"/>
      <c r="CJ1875" s="247"/>
      <c r="CK1875" s="247"/>
      <c r="CL1875" s="247"/>
      <c r="CM1875" s="247"/>
      <c r="CN1875" s="247"/>
      <c r="CO1875" s="247"/>
      <c r="CP1875" s="247"/>
      <c r="CQ1875" s="247"/>
      <c r="CR1875" s="247"/>
      <c r="CS1875" s="247"/>
      <c r="CT1875" s="247"/>
      <c r="CU1875" s="247"/>
      <c r="CV1875" s="247"/>
      <c r="CW1875" s="247"/>
      <c r="CX1875" s="247"/>
      <c r="CY1875" s="247"/>
      <c r="CZ1875" s="247"/>
      <c r="DA1875" s="247"/>
      <c r="DB1875" s="247"/>
      <c r="DC1875" s="247"/>
      <c r="DD1875" s="247"/>
      <c r="DE1875" s="247"/>
    </row>
    <row r="1876" spans="5:109" x14ac:dyDescent="0.2">
      <c r="E1876" s="247"/>
      <c r="F1876" s="247"/>
      <c r="G1876" s="247"/>
      <c r="H1876" s="247"/>
      <c r="I1876" s="247"/>
      <c r="J1876" s="247"/>
      <c r="K1876" s="247"/>
      <c r="L1876" s="247"/>
      <c r="M1876" s="290"/>
      <c r="N1876" s="247"/>
      <c r="O1876" s="247"/>
      <c r="P1876" s="247"/>
      <c r="Q1876" s="247"/>
      <c r="R1876" s="247"/>
      <c r="S1876" s="247"/>
      <c r="T1876" s="247"/>
      <c r="U1876" s="247"/>
      <c r="V1876" s="290"/>
      <c r="W1876" s="247"/>
      <c r="X1876" s="247"/>
      <c r="Y1876" s="247"/>
      <c r="Z1876" s="247"/>
      <c r="AA1876" s="247"/>
      <c r="AB1876" s="247"/>
      <c r="AC1876" s="247"/>
      <c r="AD1876" s="247"/>
      <c r="AE1876" s="247"/>
      <c r="AF1876" s="247"/>
      <c r="AG1876" s="247"/>
      <c r="AH1876" s="247"/>
      <c r="AI1876" s="247"/>
      <c r="AJ1876" s="247"/>
      <c r="AK1876" s="247"/>
      <c r="AL1876" s="247"/>
      <c r="AM1876" s="247"/>
      <c r="AN1876" s="247"/>
      <c r="AO1876" s="247"/>
      <c r="AP1876" s="247"/>
      <c r="AQ1876" s="247"/>
      <c r="AR1876" s="247"/>
      <c r="AS1876" s="247"/>
      <c r="AT1876" s="247"/>
      <c r="AU1876" s="247"/>
      <c r="AV1876" s="247"/>
      <c r="AW1876" s="247"/>
      <c r="AX1876" s="247"/>
      <c r="AY1876" s="247"/>
      <c r="AZ1876" s="247"/>
      <c r="BA1876" s="247"/>
      <c r="BB1876" s="247"/>
      <c r="BC1876" s="247"/>
      <c r="BD1876" s="247"/>
      <c r="BE1876" s="247"/>
      <c r="BF1876" s="247"/>
      <c r="BG1876" s="247"/>
      <c r="BH1876" s="247"/>
      <c r="BI1876" s="247"/>
      <c r="BJ1876" s="247"/>
      <c r="BK1876" s="247"/>
      <c r="BL1876" s="247"/>
      <c r="BM1876" s="247"/>
      <c r="BN1876" s="247"/>
      <c r="BO1876" s="247"/>
      <c r="BP1876" s="247"/>
      <c r="BQ1876" s="247"/>
      <c r="BR1876" s="247"/>
      <c r="BS1876" s="247"/>
      <c r="BT1876" s="247"/>
      <c r="BU1876" s="247"/>
      <c r="BV1876" s="247"/>
      <c r="BW1876" s="247"/>
      <c r="BX1876" s="247"/>
      <c r="BY1876" s="247"/>
      <c r="BZ1876" s="247"/>
      <c r="CA1876" s="247"/>
      <c r="CB1876" s="247"/>
      <c r="CC1876" s="247"/>
      <c r="CD1876" s="247"/>
      <c r="CE1876" s="247"/>
      <c r="CF1876" s="247"/>
      <c r="CG1876" s="247"/>
      <c r="CH1876" s="247"/>
      <c r="CI1876" s="247"/>
      <c r="CJ1876" s="247"/>
      <c r="CK1876" s="247"/>
      <c r="CL1876" s="247"/>
      <c r="CM1876" s="247"/>
      <c r="CN1876" s="247"/>
      <c r="CO1876" s="247"/>
      <c r="CP1876" s="247"/>
      <c r="CQ1876" s="247"/>
      <c r="CR1876" s="247"/>
      <c r="CS1876" s="247"/>
      <c r="CT1876" s="247"/>
      <c r="CU1876" s="247"/>
      <c r="CV1876" s="247"/>
      <c r="CW1876" s="247"/>
      <c r="CX1876" s="247"/>
      <c r="CY1876" s="247"/>
      <c r="CZ1876" s="247"/>
      <c r="DA1876" s="247"/>
      <c r="DB1876" s="247"/>
      <c r="DC1876" s="247"/>
      <c r="DD1876" s="247"/>
      <c r="DE1876" s="247"/>
    </row>
    <row r="1877" spans="5:109" x14ac:dyDescent="0.2">
      <c r="E1877" s="247"/>
      <c r="F1877" s="247"/>
      <c r="G1877" s="247"/>
      <c r="H1877" s="247"/>
      <c r="I1877" s="247"/>
      <c r="J1877" s="247"/>
      <c r="K1877" s="247"/>
      <c r="L1877" s="247"/>
      <c r="M1877" s="290"/>
      <c r="N1877" s="247"/>
      <c r="O1877" s="247"/>
      <c r="P1877" s="247"/>
      <c r="Q1877" s="247"/>
      <c r="R1877" s="247"/>
      <c r="S1877" s="247"/>
      <c r="T1877" s="247"/>
      <c r="U1877" s="247"/>
      <c r="V1877" s="290"/>
      <c r="W1877" s="247"/>
      <c r="X1877" s="247"/>
      <c r="Y1877" s="247"/>
      <c r="Z1877" s="247"/>
      <c r="AA1877" s="247"/>
      <c r="AB1877" s="247"/>
      <c r="AC1877" s="247"/>
      <c r="AD1877" s="247"/>
      <c r="AE1877" s="247"/>
      <c r="AF1877" s="247"/>
      <c r="AG1877" s="247"/>
      <c r="AH1877" s="247"/>
      <c r="AI1877" s="247"/>
      <c r="AJ1877" s="247"/>
      <c r="AK1877" s="247"/>
      <c r="AL1877" s="247"/>
      <c r="AM1877" s="247"/>
      <c r="AN1877" s="247"/>
      <c r="AO1877" s="247"/>
      <c r="AP1877" s="247"/>
      <c r="AQ1877" s="247"/>
      <c r="AR1877" s="247"/>
      <c r="AS1877" s="247"/>
      <c r="AT1877" s="247"/>
      <c r="AU1877" s="247"/>
      <c r="AV1877" s="247"/>
      <c r="AW1877" s="247"/>
      <c r="AX1877" s="247"/>
      <c r="AY1877" s="247"/>
      <c r="AZ1877" s="247"/>
      <c r="BA1877" s="247"/>
      <c r="BB1877" s="247"/>
      <c r="BC1877" s="247"/>
      <c r="BD1877" s="247"/>
      <c r="BE1877" s="247"/>
      <c r="BF1877" s="247"/>
      <c r="BG1877" s="247"/>
      <c r="BH1877" s="247"/>
      <c r="BI1877" s="247"/>
      <c r="BJ1877" s="247"/>
      <c r="BK1877" s="247"/>
      <c r="BL1877" s="247"/>
      <c r="BM1877" s="247"/>
      <c r="BN1877" s="247"/>
      <c r="BO1877" s="247"/>
      <c r="BP1877" s="247"/>
      <c r="BQ1877" s="247"/>
      <c r="BR1877" s="247"/>
      <c r="BS1877" s="247"/>
      <c r="BT1877" s="247"/>
      <c r="BU1877" s="247"/>
      <c r="BV1877" s="247"/>
      <c r="BW1877" s="247"/>
      <c r="BX1877" s="247"/>
      <c r="BY1877" s="247"/>
      <c r="BZ1877" s="247"/>
      <c r="CA1877" s="247"/>
      <c r="CB1877" s="247"/>
      <c r="CC1877" s="247"/>
      <c r="CD1877" s="247"/>
      <c r="CE1877" s="247"/>
      <c r="CF1877" s="247"/>
      <c r="CG1877" s="247"/>
      <c r="CH1877" s="247"/>
      <c r="CI1877" s="247"/>
      <c r="CJ1877" s="247"/>
      <c r="CK1877" s="247"/>
      <c r="CL1877" s="247"/>
      <c r="CM1877" s="247"/>
      <c r="CN1877" s="247"/>
      <c r="CO1877" s="247"/>
      <c r="CP1877" s="247"/>
      <c r="CQ1877" s="247"/>
      <c r="CR1877" s="247"/>
      <c r="CS1877" s="247"/>
      <c r="CT1877" s="247"/>
      <c r="CU1877" s="247"/>
      <c r="CV1877" s="247"/>
      <c r="CW1877" s="247"/>
      <c r="CX1877" s="247"/>
      <c r="CY1877" s="247"/>
      <c r="CZ1877" s="247"/>
      <c r="DA1877" s="247"/>
      <c r="DB1877" s="247"/>
      <c r="DC1877" s="247"/>
      <c r="DD1877" s="247"/>
      <c r="DE1877" s="247"/>
    </row>
    <row r="1878" spans="5:109" x14ac:dyDescent="0.2">
      <c r="E1878" s="247"/>
      <c r="F1878" s="247"/>
      <c r="G1878" s="247"/>
      <c r="H1878" s="247"/>
      <c r="I1878" s="247"/>
      <c r="J1878" s="247"/>
      <c r="K1878" s="247"/>
      <c r="L1878" s="247"/>
      <c r="M1878" s="290"/>
      <c r="N1878" s="247"/>
      <c r="O1878" s="247"/>
      <c r="P1878" s="247"/>
      <c r="Q1878" s="247"/>
      <c r="R1878" s="247"/>
      <c r="S1878" s="247"/>
      <c r="T1878" s="247"/>
      <c r="U1878" s="247"/>
      <c r="V1878" s="290"/>
      <c r="W1878" s="247"/>
      <c r="X1878" s="247"/>
      <c r="Y1878" s="247"/>
      <c r="Z1878" s="247"/>
      <c r="AA1878" s="247"/>
      <c r="AB1878" s="247"/>
      <c r="AC1878" s="247"/>
      <c r="AD1878" s="247"/>
      <c r="AE1878" s="247"/>
      <c r="AF1878" s="247"/>
      <c r="AG1878" s="247"/>
      <c r="AH1878" s="247"/>
      <c r="AI1878" s="247"/>
      <c r="AJ1878" s="247"/>
      <c r="AK1878" s="247"/>
      <c r="AL1878" s="247"/>
      <c r="AM1878" s="247"/>
      <c r="AN1878" s="247"/>
      <c r="AO1878" s="247"/>
      <c r="AP1878" s="247"/>
      <c r="AQ1878" s="247"/>
      <c r="AR1878" s="247"/>
      <c r="AS1878" s="247"/>
      <c r="AT1878" s="247"/>
      <c r="AU1878" s="247"/>
      <c r="AV1878" s="247"/>
      <c r="AW1878" s="247"/>
      <c r="AX1878" s="247"/>
      <c r="AY1878" s="247"/>
      <c r="AZ1878" s="247"/>
      <c r="BA1878" s="247"/>
      <c r="BB1878" s="247"/>
      <c r="BC1878" s="247"/>
      <c r="BD1878" s="247"/>
      <c r="BE1878" s="247"/>
      <c r="BF1878" s="247"/>
      <c r="BG1878" s="247"/>
      <c r="BH1878" s="247"/>
      <c r="BI1878" s="247"/>
      <c r="BJ1878" s="247"/>
      <c r="BK1878" s="247"/>
      <c r="BL1878" s="247"/>
      <c r="BM1878" s="247"/>
      <c r="BN1878" s="247"/>
      <c r="BO1878" s="247"/>
      <c r="BP1878" s="247"/>
      <c r="BQ1878" s="247"/>
      <c r="BR1878" s="247"/>
      <c r="BS1878" s="247"/>
      <c r="BT1878" s="247"/>
      <c r="BU1878" s="247"/>
      <c r="BV1878" s="247"/>
      <c r="BW1878" s="247"/>
      <c r="BX1878" s="247"/>
      <c r="BY1878" s="247"/>
      <c r="BZ1878" s="247"/>
      <c r="CA1878" s="247"/>
      <c r="CB1878" s="247"/>
      <c r="CC1878" s="247"/>
      <c r="CD1878" s="247"/>
      <c r="CE1878" s="247"/>
      <c r="CF1878" s="247"/>
      <c r="CG1878" s="247"/>
      <c r="CH1878" s="247"/>
      <c r="CI1878" s="247"/>
      <c r="CJ1878" s="247"/>
      <c r="CK1878" s="247"/>
      <c r="CL1878" s="247"/>
      <c r="CM1878" s="247"/>
      <c r="CN1878" s="247"/>
      <c r="CO1878" s="247"/>
      <c r="CP1878" s="247"/>
      <c r="CQ1878" s="247"/>
      <c r="CR1878" s="247"/>
      <c r="CS1878" s="247"/>
      <c r="CT1878" s="247"/>
      <c r="CU1878" s="247"/>
      <c r="CV1878" s="247"/>
      <c r="CW1878" s="247"/>
      <c r="CX1878" s="247"/>
      <c r="CY1878" s="247"/>
      <c r="CZ1878" s="247"/>
      <c r="DA1878" s="247"/>
      <c r="DB1878" s="247"/>
      <c r="DC1878" s="247"/>
      <c r="DD1878" s="247"/>
      <c r="DE1878" s="247"/>
    </row>
    <row r="1879" spans="5:109" x14ac:dyDescent="0.2">
      <c r="E1879" s="247"/>
      <c r="F1879" s="247"/>
      <c r="G1879" s="247"/>
      <c r="H1879" s="247"/>
      <c r="I1879" s="247"/>
      <c r="J1879" s="247"/>
      <c r="K1879" s="247"/>
      <c r="L1879" s="247"/>
      <c r="M1879" s="290"/>
      <c r="N1879" s="247"/>
      <c r="O1879" s="247"/>
      <c r="P1879" s="247"/>
      <c r="Q1879" s="247"/>
      <c r="R1879" s="247"/>
      <c r="S1879" s="247"/>
      <c r="T1879" s="247"/>
      <c r="U1879" s="247"/>
      <c r="V1879" s="290"/>
      <c r="W1879" s="247"/>
      <c r="X1879" s="247"/>
      <c r="Y1879" s="247"/>
      <c r="Z1879" s="247"/>
      <c r="AA1879" s="247"/>
      <c r="AB1879" s="247"/>
      <c r="AC1879" s="247"/>
      <c r="AD1879" s="247"/>
      <c r="AE1879" s="247"/>
      <c r="AF1879" s="247"/>
      <c r="AG1879" s="247"/>
      <c r="AH1879" s="247"/>
      <c r="AI1879" s="247"/>
      <c r="AJ1879" s="247"/>
      <c r="AK1879" s="247"/>
      <c r="AL1879" s="247"/>
      <c r="AM1879" s="247"/>
      <c r="AN1879" s="247"/>
      <c r="AO1879" s="247"/>
      <c r="AP1879" s="247"/>
      <c r="AQ1879" s="247"/>
      <c r="AR1879" s="247"/>
      <c r="AS1879" s="247"/>
      <c r="AT1879" s="247"/>
      <c r="AU1879" s="247"/>
      <c r="AV1879" s="247"/>
      <c r="AW1879" s="247"/>
      <c r="AX1879" s="247"/>
      <c r="AY1879" s="247"/>
      <c r="AZ1879" s="247"/>
      <c r="BA1879" s="247"/>
      <c r="BB1879" s="247"/>
      <c r="BC1879" s="247"/>
      <c r="BD1879" s="247"/>
      <c r="BE1879" s="247"/>
      <c r="BF1879" s="247"/>
      <c r="BG1879" s="247"/>
      <c r="BH1879" s="247"/>
      <c r="BI1879" s="247"/>
      <c r="BJ1879" s="247"/>
      <c r="BK1879" s="247"/>
      <c r="BL1879" s="247"/>
      <c r="BM1879" s="247"/>
      <c r="BN1879" s="247"/>
      <c r="BO1879" s="247"/>
      <c r="BP1879" s="247"/>
      <c r="BQ1879" s="247"/>
      <c r="BR1879" s="247"/>
      <c r="BS1879" s="247"/>
      <c r="BT1879" s="247"/>
      <c r="BU1879" s="247"/>
      <c r="BV1879" s="247"/>
      <c r="BW1879" s="247"/>
      <c r="BX1879" s="247"/>
      <c r="BY1879" s="247"/>
      <c r="BZ1879" s="247"/>
      <c r="CA1879" s="247"/>
      <c r="CB1879" s="247"/>
      <c r="CC1879" s="247"/>
      <c r="CD1879" s="247"/>
      <c r="CE1879" s="247"/>
      <c r="CF1879" s="247"/>
      <c r="CG1879" s="247"/>
      <c r="CH1879" s="247"/>
      <c r="CI1879" s="247"/>
      <c r="CJ1879" s="247"/>
      <c r="CK1879" s="247"/>
      <c r="CL1879" s="247"/>
      <c r="CM1879" s="247"/>
      <c r="CN1879" s="247"/>
      <c r="CO1879" s="247"/>
      <c r="CP1879" s="247"/>
      <c r="CQ1879" s="247"/>
      <c r="CR1879" s="247"/>
      <c r="CS1879" s="247"/>
      <c r="CT1879" s="247"/>
      <c r="CU1879" s="247"/>
      <c r="CV1879" s="247"/>
      <c r="CW1879" s="247"/>
      <c r="CX1879" s="247"/>
      <c r="CY1879" s="247"/>
      <c r="CZ1879" s="247"/>
      <c r="DA1879" s="247"/>
      <c r="DB1879" s="247"/>
      <c r="DC1879" s="247"/>
      <c r="DD1879" s="247"/>
      <c r="DE1879" s="247"/>
    </row>
    <row r="1880" spans="5:109" x14ac:dyDescent="0.2">
      <c r="E1880" s="247"/>
      <c r="F1880" s="247"/>
      <c r="G1880" s="247"/>
      <c r="H1880" s="247"/>
      <c r="I1880" s="247"/>
      <c r="J1880" s="247"/>
      <c r="K1880" s="247"/>
      <c r="L1880" s="247"/>
      <c r="M1880" s="290"/>
      <c r="N1880" s="247"/>
      <c r="O1880" s="247"/>
      <c r="P1880" s="247"/>
      <c r="Q1880" s="247"/>
      <c r="R1880" s="247"/>
      <c r="S1880" s="247"/>
      <c r="T1880" s="247"/>
      <c r="U1880" s="247"/>
      <c r="V1880" s="290"/>
      <c r="W1880" s="247"/>
      <c r="X1880" s="247"/>
      <c r="Y1880" s="247"/>
      <c r="Z1880" s="247"/>
      <c r="AA1880" s="247"/>
      <c r="AB1880" s="247"/>
      <c r="AC1880" s="247"/>
      <c r="AD1880" s="247"/>
      <c r="AE1880" s="247"/>
      <c r="AF1880" s="247"/>
      <c r="AG1880" s="247"/>
      <c r="AH1880" s="247"/>
      <c r="AI1880" s="247"/>
      <c r="AJ1880" s="247"/>
      <c r="AK1880" s="247"/>
      <c r="AL1880" s="247"/>
      <c r="AM1880" s="247"/>
      <c r="AN1880" s="247"/>
      <c r="AO1880" s="247"/>
      <c r="AP1880" s="247"/>
      <c r="AQ1880" s="247"/>
      <c r="AR1880" s="247"/>
      <c r="AS1880" s="247"/>
      <c r="AT1880" s="247"/>
      <c r="AU1880" s="247"/>
      <c r="AV1880" s="247"/>
      <c r="AW1880" s="247"/>
      <c r="AX1880" s="247"/>
      <c r="AY1880" s="247"/>
      <c r="AZ1880" s="247"/>
      <c r="BA1880" s="247"/>
      <c r="BB1880" s="247"/>
      <c r="BC1880" s="247"/>
      <c r="BD1880" s="247"/>
      <c r="BE1880" s="247"/>
      <c r="BF1880" s="247"/>
      <c r="BG1880" s="247"/>
      <c r="BH1880" s="247"/>
      <c r="BI1880" s="247"/>
      <c r="BJ1880" s="247"/>
      <c r="BK1880" s="247"/>
      <c r="BL1880" s="247"/>
      <c r="BM1880" s="247"/>
      <c r="BN1880" s="247"/>
      <c r="BO1880" s="247"/>
      <c r="BP1880" s="247"/>
      <c r="BQ1880" s="247"/>
      <c r="BR1880" s="247"/>
      <c r="BS1880" s="247"/>
      <c r="BT1880" s="247"/>
      <c r="BU1880" s="247"/>
      <c r="BV1880" s="247"/>
      <c r="BW1880" s="247"/>
      <c r="BX1880" s="247"/>
      <c r="BY1880" s="247"/>
      <c r="BZ1880" s="247"/>
      <c r="CA1880" s="247"/>
      <c r="CB1880" s="247"/>
      <c r="CC1880" s="247"/>
      <c r="CD1880" s="247"/>
      <c r="CE1880" s="247"/>
      <c r="CF1880" s="247"/>
      <c r="CG1880" s="247"/>
      <c r="CH1880" s="247"/>
      <c r="CI1880" s="247"/>
      <c r="CJ1880" s="247"/>
      <c r="CK1880" s="247"/>
      <c r="CL1880" s="247"/>
      <c r="CM1880" s="247"/>
      <c r="CN1880" s="247"/>
      <c r="CO1880" s="247"/>
      <c r="CP1880" s="247"/>
      <c r="CQ1880" s="247"/>
      <c r="CR1880" s="247"/>
      <c r="CS1880" s="247"/>
      <c r="CT1880" s="247"/>
      <c r="CU1880" s="247"/>
      <c r="CV1880" s="247"/>
      <c r="CW1880" s="247"/>
      <c r="CX1880" s="247"/>
      <c r="CY1880" s="247"/>
      <c r="CZ1880" s="247"/>
      <c r="DA1880" s="247"/>
      <c r="DB1880" s="247"/>
      <c r="DC1880" s="247"/>
      <c r="DD1880" s="247"/>
      <c r="DE1880" s="247"/>
    </row>
    <row r="1881" spans="5:109" x14ac:dyDescent="0.2">
      <c r="E1881" s="247"/>
      <c r="F1881" s="247"/>
      <c r="G1881" s="247"/>
      <c r="H1881" s="247"/>
      <c r="I1881" s="247"/>
      <c r="J1881" s="247"/>
      <c r="K1881" s="247"/>
      <c r="L1881" s="247"/>
      <c r="M1881" s="290"/>
      <c r="N1881" s="247"/>
      <c r="O1881" s="247"/>
      <c r="P1881" s="247"/>
      <c r="Q1881" s="247"/>
      <c r="R1881" s="247"/>
      <c r="S1881" s="247"/>
      <c r="T1881" s="247"/>
      <c r="U1881" s="247"/>
      <c r="V1881" s="290"/>
      <c r="W1881" s="247"/>
      <c r="X1881" s="247"/>
      <c r="Y1881" s="247"/>
      <c r="Z1881" s="247"/>
      <c r="AA1881" s="247"/>
      <c r="AB1881" s="247"/>
      <c r="AC1881" s="247"/>
      <c r="AD1881" s="247"/>
      <c r="AE1881" s="247"/>
      <c r="AF1881" s="247"/>
      <c r="AG1881" s="247"/>
      <c r="AH1881" s="247"/>
      <c r="AI1881" s="247"/>
      <c r="AJ1881" s="247"/>
      <c r="AK1881" s="247"/>
      <c r="AL1881" s="247"/>
      <c r="AM1881" s="247"/>
      <c r="AN1881" s="247"/>
      <c r="AO1881" s="247"/>
      <c r="AP1881" s="247"/>
      <c r="AQ1881" s="247"/>
      <c r="AR1881" s="247"/>
      <c r="AS1881" s="247"/>
      <c r="AT1881" s="247"/>
      <c r="AU1881" s="247"/>
      <c r="AV1881" s="247"/>
      <c r="AW1881" s="247"/>
      <c r="AX1881" s="247"/>
      <c r="AY1881" s="247"/>
      <c r="AZ1881" s="247"/>
      <c r="BA1881" s="247"/>
      <c r="BB1881" s="247"/>
      <c r="BC1881" s="247"/>
      <c r="BD1881" s="247"/>
      <c r="BE1881" s="247"/>
      <c r="BF1881" s="247"/>
      <c r="BG1881" s="247"/>
      <c r="BH1881" s="247"/>
      <c r="BI1881" s="247"/>
      <c r="BJ1881" s="247"/>
      <c r="BK1881" s="247"/>
      <c r="BL1881" s="247"/>
      <c r="BM1881" s="247"/>
      <c r="BN1881" s="247"/>
      <c r="BO1881" s="247"/>
      <c r="BP1881" s="247"/>
      <c r="BQ1881" s="247"/>
      <c r="BR1881" s="247"/>
      <c r="BS1881" s="247"/>
      <c r="BT1881" s="247"/>
      <c r="BU1881" s="247"/>
      <c r="BV1881" s="247"/>
      <c r="BW1881" s="247"/>
      <c r="BX1881" s="247"/>
      <c r="BY1881" s="247"/>
      <c r="BZ1881" s="247"/>
      <c r="CA1881" s="247"/>
      <c r="CB1881" s="247"/>
      <c r="CC1881" s="247"/>
      <c r="CD1881" s="247"/>
      <c r="CE1881" s="247"/>
      <c r="CF1881" s="247"/>
      <c r="CG1881" s="247"/>
      <c r="CH1881" s="247"/>
      <c r="CI1881" s="247"/>
      <c r="CJ1881" s="247"/>
      <c r="CK1881" s="247"/>
      <c r="CL1881" s="247"/>
      <c r="CM1881" s="247"/>
      <c r="CN1881" s="247"/>
      <c r="CO1881" s="247"/>
      <c r="CP1881" s="247"/>
      <c r="CQ1881" s="247"/>
      <c r="CR1881" s="247"/>
      <c r="CS1881" s="247"/>
      <c r="CT1881" s="247"/>
      <c r="CU1881" s="247"/>
      <c r="CV1881" s="247"/>
      <c r="CW1881" s="247"/>
      <c r="CX1881" s="247"/>
      <c r="CY1881" s="247"/>
      <c r="CZ1881" s="247"/>
      <c r="DA1881" s="247"/>
      <c r="DB1881" s="247"/>
      <c r="DC1881" s="247"/>
      <c r="DD1881" s="247"/>
      <c r="DE1881" s="247"/>
    </row>
    <row r="1882" spans="5:109" x14ac:dyDescent="0.2">
      <c r="E1882" s="247"/>
      <c r="F1882" s="247"/>
      <c r="G1882" s="247"/>
      <c r="H1882" s="247"/>
      <c r="I1882" s="247"/>
      <c r="J1882" s="247"/>
      <c r="K1882" s="247"/>
      <c r="L1882" s="247"/>
      <c r="M1882" s="290"/>
      <c r="N1882" s="247"/>
      <c r="O1882" s="247"/>
      <c r="P1882" s="247"/>
      <c r="Q1882" s="247"/>
      <c r="R1882" s="247"/>
      <c r="S1882" s="247"/>
      <c r="T1882" s="247"/>
      <c r="U1882" s="247"/>
      <c r="V1882" s="290"/>
      <c r="W1882" s="247"/>
      <c r="X1882" s="247"/>
      <c r="Y1882" s="247"/>
      <c r="Z1882" s="247"/>
      <c r="AA1882" s="247"/>
      <c r="AB1882" s="247"/>
      <c r="AC1882" s="247"/>
      <c r="AD1882" s="247"/>
      <c r="AE1882" s="247"/>
      <c r="AF1882" s="247"/>
      <c r="AG1882" s="247"/>
      <c r="AH1882" s="247"/>
      <c r="AI1882" s="247"/>
      <c r="AJ1882" s="247"/>
      <c r="AK1882" s="247"/>
      <c r="AL1882" s="247"/>
      <c r="AM1882" s="247"/>
      <c r="AN1882" s="247"/>
      <c r="AO1882" s="247"/>
      <c r="AP1882" s="247"/>
      <c r="AQ1882" s="247"/>
      <c r="AR1882" s="247"/>
      <c r="AS1882" s="247"/>
      <c r="AT1882" s="247"/>
      <c r="AU1882" s="247"/>
      <c r="AV1882" s="247"/>
      <c r="AW1882" s="247"/>
      <c r="AX1882" s="247"/>
      <c r="AY1882" s="247"/>
      <c r="AZ1882" s="247"/>
      <c r="BA1882" s="247"/>
      <c r="BB1882" s="247"/>
      <c r="BC1882" s="247"/>
      <c r="BD1882" s="247"/>
      <c r="BE1882" s="247"/>
      <c r="BF1882" s="247"/>
      <c r="BG1882" s="247"/>
      <c r="BH1882" s="247"/>
      <c r="BI1882" s="247"/>
      <c r="BJ1882" s="247"/>
      <c r="BK1882" s="247"/>
      <c r="BL1882" s="247"/>
      <c r="BM1882" s="247"/>
      <c r="BN1882" s="247"/>
      <c r="BO1882" s="247"/>
      <c r="BP1882" s="247"/>
      <c r="BQ1882" s="247"/>
      <c r="BR1882" s="247"/>
      <c r="BS1882" s="247"/>
      <c r="BT1882" s="247"/>
      <c r="BU1882" s="247"/>
      <c r="BV1882" s="247"/>
      <c r="BW1882" s="247"/>
      <c r="BX1882" s="247"/>
      <c r="BY1882" s="247"/>
      <c r="BZ1882" s="247"/>
      <c r="CA1882" s="247"/>
      <c r="CB1882" s="247"/>
      <c r="CC1882" s="247"/>
      <c r="CD1882" s="247"/>
      <c r="CE1882" s="247"/>
      <c r="CF1882" s="247"/>
      <c r="CG1882" s="247"/>
      <c r="CH1882" s="247"/>
      <c r="CI1882" s="247"/>
      <c r="CJ1882" s="247"/>
      <c r="CK1882" s="247"/>
      <c r="CL1882" s="247"/>
      <c r="CM1882" s="247"/>
      <c r="CN1882" s="247"/>
      <c r="CO1882" s="247"/>
      <c r="CP1882" s="247"/>
      <c r="CQ1882" s="247"/>
      <c r="CR1882" s="247"/>
      <c r="CS1882" s="247"/>
      <c r="CT1882" s="247"/>
      <c r="CU1882" s="247"/>
      <c r="CV1882" s="247"/>
      <c r="CW1882" s="247"/>
      <c r="CX1882" s="247"/>
      <c r="CY1882" s="247"/>
      <c r="CZ1882" s="247"/>
      <c r="DA1882" s="247"/>
      <c r="DB1882" s="247"/>
      <c r="DC1882" s="247"/>
      <c r="DD1882" s="247"/>
      <c r="DE1882" s="247"/>
    </row>
    <row r="1883" spans="5:109" x14ac:dyDescent="0.2">
      <c r="E1883" s="247"/>
      <c r="F1883" s="247"/>
      <c r="G1883" s="247"/>
      <c r="H1883" s="247"/>
      <c r="I1883" s="247"/>
      <c r="J1883" s="247"/>
      <c r="K1883" s="247"/>
      <c r="L1883" s="247"/>
      <c r="M1883" s="290"/>
      <c r="N1883" s="247"/>
      <c r="O1883" s="247"/>
      <c r="P1883" s="247"/>
      <c r="Q1883" s="247"/>
      <c r="R1883" s="247"/>
      <c r="S1883" s="247"/>
      <c r="T1883" s="247"/>
      <c r="U1883" s="247"/>
      <c r="V1883" s="290"/>
      <c r="W1883" s="247"/>
      <c r="X1883" s="247"/>
      <c r="Y1883" s="247"/>
      <c r="Z1883" s="247"/>
      <c r="AA1883" s="247"/>
      <c r="AB1883" s="247"/>
      <c r="AC1883" s="247"/>
      <c r="AD1883" s="247"/>
      <c r="AE1883" s="247"/>
      <c r="AF1883" s="247"/>
      <c r="AG1883" s="247"/>
      <c r="AH1883" s="247"/>
      <c r="AI1883" s="247"/>
      <c r="AJ1883" s="247"/>
      <c r="AK1883" s="247"/>
      <c r="AL1883" s="247"/>
      <c r="AM1883" s="247"/>
      <c r="AN1883" s="247"/>
      <c r="AO1883" s="247"/>
      <c r="AP1883" s="247"/>
      <c r="AQ1883" s="247"/>
      <c r="AR1883" s="247"/>
      <c r="AS1883" s="247"/>
      <c r="AT1883" s="247"/>
      <c r="AU1883" s="247"/>
      <c r="AV1883" s="247"/>
      <c r="AW1883" s="247"/>
      <c r="AX1883" s="247"/>
      <c r="AY1883" s="247"/>
      <c r="AZ1883" s="247"/>
      <c r="BA1883" s="247"/>
      <c r="BB1883" s="247"/>
      <c r="BC1883" s="247"/>
      <c r="BD1883" s="247"/>
      <c r="BE1883" s="247"/>
      <c r="BF1883" s="247"/>
      <c r="BG1883" s="247"/>
      <c r="BH1883" s="247"/>
      <c r="BI1883" s="247"/>
      <c r="BJ1883" s="247"/>
      <c r="BK1883" s="247"/>
      <c r="BL1883" s="247"/>
      <c r="BM1883" s="247"/>
      <c r="BN1883" s="247"/>
      <c r="BO1883" s="247"/>
      <c r="BP1883" s="247"/>
      <c r="BQ1883" s="247"/>
      <c r="BR1883" s="247"/>
      <c r="BS1883" s="247"/>
      <c r="BT1883" s="247"/>
      <c r="BU1883" s="247"/>
      <c r="BV1883" s="247"/>
      <c r="BW1883" s="247"/>
      <c r="BX1883" s="247"/>
      <c r="BY1883" s="247"/>
      <c r="BZ1883" s="247"/>
      <c r="CA1883" s="247"/>
      <c r="CB1883" s="247"/>
      <c r="CC1883" s="247"/>
      <c r="CD1883" s="247"/>
      <c r="CE1883" s="247"/>
      <c r="CF1883" s="247"/>
      <c r="CG1883" s="247"/>
      <c r="CH1883" s="247"/>
      <c r="CI1883" s="247"/>
      <c r="CJ1883" s="247"/>
      <c r="CK1883" s="247"/>
      <c r="CL1883" s="247"/>
      <c r="CM1883" s="247"/>
      <c r="CN1883" s="247"/>
      <c r="CO1883" s="247"/>
      <c r="CP1883" s="247"/>
      <c r="CQ1883" s="247"/>
      <c r="CR1883" s="247"/>
      <c r="CS1883" s="247"/>
      <c r="CT1883" s="247"/>
      <c r="CU1883" s="247"/>
      <c r="CV1883" s="247"/>
      <c r="CW1883" s="247"/>
      <c r="CX1883" s="247"/>
      <c r="CY1883" s="247"/>
      <c r="CZ1883" s="247"/>
      <c r="DA1883" s="247"/>
      <c r="DB1883" s="247"/>
      <c r="DC1883" s="247"/>
      <c r="DD1883" s="247"/>
      <c r="DE1883" s="247"/>
    </row>
    <row r="1884" spans="5:109" x14ac:dyDescent="0.2">
      <c r="E1884" s="247"/>
      <c r="F1884" s="247"/>
      <c r="G1884" s="247"/>
      <c r="H1884" s="247"/>
      <c r="I1884" s="247"/>
      <c r="J1884" s="247"/>
      <c r="K1884" s="247"/>
      <c r="L1884" s="247"/>
      <c r="M1884" s="290"/>
      <c r="N1884" s="247"/>
      <c r="O1884" s="247"/>
      <c r="P1884" s="247"/>
      <c r="Q1884" s="247"/>
      <c r="R1884" s="247"/>
      <c r="S1884" s="247"/>
      <c r="T1884" s="247"/>
      <c r="U1884" s="247"/>
      <c r="V1884" s="290"/>
      <c r="W1884" s="247"/>
      <c r="X1884" s="247"/>
      <c r="Y1884" s="247"/>
      <c r="Z1884" s="247"/>
      <c r="AA1884" s="247"/>
      <c r="AB1884" s="247"/>
      <c r="AC1884" s="247"/>
      <c r="AD1884" s="247"/>
      <c r="AE1884" s="247"/>
      <c r="AF1884" s="247"/>
      <c r="AG1884" s="247"/>
      <c r="AH1884" s="247"/>
      <c r="AI1884" s="247"/>
      <c r="AJ1884" s="247"/>
      <c r="AK1884" s="247"/>
      <c r="AL1884" s="247"/>
      <c r="AM1884" s="247"/>
      <c r="AN1884" s="247"/>
      <c r="AO1884" s="247"/>
      <c r="AP1884" s="247"/>
      <c r="AQ1884" s="247"/>
      <c r="AR1884" s="247"/>
      <c r="AS1884" s="247"/>
      <c r="AT1884" s="247"/>
      <c r="AU1884" s="247"/>
      <c r="AV1884" s="247"/>
      <c r="AW1884" s="247"/>
      <c r="AX1884" s="247"/>
      <c r="AY1884" s="247"/>
      <c r="AZ1884" s="247"/>
      <c r="BA1884" s="247"/>
      <c r="BB1884" s="247"/>
      <c r="BC1884" s="247"/>
      <c r="BD1884" s="247"/>
      <c r="BE1884" s="247"/>
      <c r="BF1884" s="247"/>
      <c r="BG1884" s="247"/>
      <c r="BH1884" s="247"/>
      <c r="BI1884" s="247"/>
      <c r="BJ1884" s="247"/>
      <c r="BK1884" s="247"/>
      <c r="BL1884" s="247"/>
      <c r="BM1884" s="247"/>
      <c r="BN1884" s="247"/>
      <c r="BO1884" s="247"/>
      <c r="BP1884" s="247"/>
      <c r="BQ1884" s="247"/>
      <c r="BR1884" s="247"/>
      <c r="BS1884" s="247"/>
      <c r="BT1884" s="247"/>
      <c r="BU1884" s="247"/>
      <c r="BV1884" s="247"/>
      <c r="BW1884" s="247"/>
      <c r="BX1884" s="247"/>
      <c r="BY1884" s="247"/>
      <c r="BZ1884" s="247"/>
      <c r="CA1884" s="247"/>
      <c r="CB1884" s="247"/>
      <c r="CC1884" s="247"/>
      <c r="CD1884" s="247"/>
      <c r="CE1884" s="247"/>
      <c r="CF1884" s="247"/>
      <c r="CG1884" s="247"/>
      <c r="CH1884" s="247"/>
      <c r="CI1884" s="247"/>
      <c r="CJ1884" s="247"/>
      <c r="CK1884" s="247"/>
      <c r="CL1884" s="247"/>
      <c r="CM1884" s="247"/>
      <c r="CN1884" s="247"/>
      <c r="CO1884" s="247"/>
      <c r="CP1884" s="247"/>
      <c r="CQ1884" s="247"/>
      <c r="CR1884" s="247"/>
      <c r="CS1884" s="247"/>
      <c r="CT1884" s="247"/>
      <c r="CU1884" s="247"/>
      <c r="CV1884" s="247"/>
      <c r="CW1884" s="247"/>
      <c r="CX1884" s="247"/>
      <c r="CY1884" s="247"/>
      <c r="CZ1884" s="247"/>
      <c r="DA1884" s="247"/>
      <c r="DB1884" s="247"/>
      <c r="DC1884" s="247"/>
      <c r="DD1884" s="247"/>
      <c r="DE1884" s="247"/>
    </row>
    <row r="1885" spans="5:109" x14ac:dyDescent="0.2">
      <c r="E1885" s="247"/>
      <c r="F1885" s="247"/>
      <c r="G1885" s="247"/>
      <c r="H1885" s="247"/>
      <c r="I1885" s="247"/>
      <c r="J1885" s="247"/>
      <c r="K1885" s="247"/>
      <c r="L1885" s="247"/>
      <c r="M1885" s="290"/>
      <c r="N1885" s="247"/>
      <c r="O1885" s="247"/>
      <c r="P1885" s="247"/>
      <c r="Q1885" s="247"/>
      <c r="R1885" s="247"/>
      <c r="S1885" s="247"/>
      <c r="T1885" s="247"/>
      <c r="U1885" s="247"/>
      <c r="V1885" s="290"/>
      <c r="W1885" s="247"/>
      <c r="X1885" s="247"/>
      <c r="Y1885" s="247"/>
      <c r="Z1885" s="247"/>
      <c r="AA1885" s="247"/>
      <c r="AB1885" s="247"/>
      <c r="AC1885" s="247"/>
      <c r="AD1885" s="247"/>
      <c r="AE1885" s="247"/>
      <c r="AF1885" s="247"/>
      <c r="AG1885" s="247"/>
      <c r="AH1885" s="247"/>
      <c r="AI1885" s="247"/>
      <c r="AJ1885" s="247"/>
      <c r="AK1885" s="247"/>
      <c r="AL1885" s="247"/>
      <c r="AM1885" s="247"/>
      <c r="AN1885" s="247"/>
      <c r="AO1885" s="247"/>
      <c r="AP1885" s="247"/>
      <c r="AQ1885" s="247"/>
      <c r="AR1885" s="247"/>
      <c r="AS1885" s="247"/>
      <c r="AT1885" s="247"/>
      <c r="AU1885" s="247"/>
      <c r="AV1885" s="247"/>
      <c r="AW1885" s="247"/>
      <c r="AX1885" s="247"/>
      <c r="AY1885" s="247"/>
      <c r="AZ1885" s="247"/>
      <c r="BA1885" s="247"/>
      <c r="BB1885" s="247"/>
      <c r="BC1885" s="247"/>
      <c r="BD1885" s="247"/>
      <c r="BE1885" s="247"/>
      <c r="BF1885" s="247"/>
      <c r="BG1885" s="247"/>
      <c r="BH1885" s="247"/>
      <c r="BI1885" s="247"/>
      <c r="BJ1885" s="247"/>
      <c r="BK1885" s="247"/>
      <c r="BL1885" s="247"/>
      <c r="BM1885" s="247"/>
      <c r="BN1885" s="247"/>
      <c r="BO1885" s="247"/>
      <c r="BP1885" s="247"/>
      <c r="BQ1885" s="247"/>
      <c r="BR1885" s="247"/>
      <c r="BS1885" s="247"/>
      <c r="BT1885" s="247"/>
      <c r="BU1885" s="247"/>
      <c r="BV1885" s="247"/>
      <c r="BW1885" s="247"/>
      <c r="BX1885" s="247"/>
      <c r="BY1885" s="247"/>
      <c r="BZ1885" s="247"/>
      <c r="CA1885" s="247"/>
      <c r="CB1885" s="247"/>
      <c r="CC1885" s="247"/>
      <c r="CD1885" s="247"/>
      <c r="CE1885" s="247"/>
      <c r="CF1885" s="247"/>
      <c r="CG1885" s="247"/>
      <c r="CH1885" s="247"/>
      <c r="CI1885" s="247"/>
      <c r="CJ1885" s="247"/>
      <c r="CK1885" s="247"/>
      <c r="CL1885" s="247"/>
      <c r="CM1885" s="247"/>
      <c r="CN1885" s="247"/>
      <c r="CO1885" s="247"/>
      <c r="CP1885" s="247"/>
      <c r="CQ1885" s="247"/>
      <c r="CR1885" s="247"/>
      <c r="CS1885" s="247"/>
      <c r="CT1885" s="247"/>
      <c r="CU1885" s="247"/>
      <c r="CV1885" s="247"/>
      <c r="CW1885" s="247"/>
      <c r="CX1885" s="247"/>
      <c r="CY1885" s="247"/>
      <c r="CZ1885" s="247"/>
      <c r="DA1885" s="247"/>
      <c r="DB1885" s="247"/>
      <c r="DC1885" s="247"/>
      <c r="DD1885" s="247"/>
      <c r="DE1885" s="247"/>
    </row>
    <row r="1886" spans="5:109" x14ac:dyDescent="0.2">
      <c r="E1886" s="247"/>
      <c r="F1886" s="247"/>
      <c r="G1886" s="247"/>
      <c r="H1886" s="247"/>
      <c r="I1886" s="247"/>
      <c r="J1886" s="247"/>
      <c r="K1886" s="247"/>
      <c r="L1886" s="247"/>
      <c r="M1886" s="290"/>
      <c r="N1886" s="247"/>
      <c r="O1886" s="247"/>
      <c r="P1886" s="247"/>
      <c r="Q1886" s="247"/>
      <c r="R1886" s="247"/>
      <c r="S1886" s="247"/>
      <c r="T1886" s="247"/>
      <c r="U1886" s="247"/>
      <c r="V1886" s="290"/>
      <c r="W1886" s="247"/>
      <c r="X1886" s="247"/>
      <c r="Y1886" s="247"/>
      <c r="Z1886" s="247"/>
      <c r="AA1886" s="247"/>
      <c r="AB1886" s="247"/>
      <c r="AC1886" s="247"/>
      <c r="AD1886" s="247"/>
      <c r="AE1886" s="247"/>
      <c r="AF1886" s="247"/>
      <c r="AG1886" s="247"/>
      <c r="AH1886" s="247"/>
      <c r="AI1886" s="247"/>
      <c r="AJ1886" s="247"/>
      <c r="AK1886" s="247"/>
      <c r="AL1886" s="247"/>
      <c r="AM1886" s="247"/>
      <c r="AN1886" s="247"/>
      <c r="AO1886" s="247"/>
      <c r="AP1886" s="247"/>
      <c r="AQ1886" s="247"/>
      <c r="AR1886" s="247"/>
      <c r="AS1886" s="247"/>
      <c r="AT1886" s="247"/>
      <c r="AU1886" s="247"/>
      <c r="AV1886" s="247"/>
      <c r="AW1886" s="247"/>
      <c r="AX1886" s="247"/>
      <c r="AY1886" s="247"/>
      <c r="AZ1886" s="247"/>
      <c r="BA1886" s="247"/>
      <c r="BB1886" s="247"/>
      <c r="BC1886" s="247"/>
      <c r="BD1886" s="247"/>
      <c r="BE1886" s="247"/>
      <c r="BF1886" s="247"/>
      <c r="BG1886" s="247"/>
      <c r="BH1886" s="247"/>
      <c r="BI1886" s="247"/>
      <c r="BJ1886" s="247"/>
      <c r="BK1886" s="247"/>
      <c r="BL1886" s="247"/>
      <c r="BM1886" s="247"/>
      <c r="BN1886" s="247"/>
      <c r="BO1886" s="247"/>
      <c r="BP1886" s="247"/>
      <c r="BQ1886" s="247"/>
      <c r="BR1886" s="247"/>
      <c r="BS1886" s="247"/>
      <c r="BT1886" s="247"/>
      <c r="BU1886" s="247"/>
      <c r="BV1886" s="247"/>
      <c r="BW1886" s="247"/>
      <c r="BX1886" s="247"/>
      <c r="BY1886" s="247"/>
      <c r="BZ1886" s="247"/>
      <c r="CA1886" s="247"/>
      <c r="CB1886" s="247"/>
      <c r="CC1886" s="247"/>
      <c r="CD1886" s="247"/>
      <c r="CE1886" s="247"/>
      <c r="CF1886" s="247"/>
      <c r="CG1886" s="247"/>
      <c r="CH1886" s="247"/>
      <c r="CI1886" s="247"/>
      <c r="CJ1886" s="247"/>
      <c r="CK1886" s="247"/>
      <c r="CL1886" s="247"/>
      <c r="CM1886" s="247"/>
      <c r="CN1886" s="247"/>
      <c r="CO1886" s="247"/>
      <c r="CP1886" s="247"/>
      <c r="CQ1886" s="247"/>
      <c r="CR1886" s="247"/>
      <c r="CS1886" s="247"/>
      <c r="CT1886" s="247"/>
      <c r="CU1886" s="247"/>
      <c r="CV1886" s="247"/>
      <c r="CW1886" s="247"/>
      <c r="CX1886" s="247"/>
      <c r="CY1886" s="247"/>
      <c r="CZ1886" s="247"/>
      <c r="DA1886" s="247"/>
      <c r="DB1886" s="247"/>
      <c r="DC1886" s="247"/>
      <c r="DD1886" s="247"/>
      <c r="DE1886" s="247"/>
    </row>
    <row r="1887" spans="5:109" x14ac:dyDescent="0.2">
      <c r="E1887" s="247"/>
      <c r="F1887" s="247"/>
      <c r="G1887" s="247"/>
      <c r="H1887" s="247"/>
      <c r="I1887" s="247"/>
      <c r="J1887" s="247"/>
      <c r="K1887" s="247"/>
      <c r="L1887" s="247"/>
      <c r="M1887" s="290"/>
      <c r="N1887" s="247"/>
      <c r="O1887" s="247"/>
      <c r="P1887" s="247"/>
      <c r="Q1887" s="247"/>
      <c r="R1887" s="247"/>
      <c r="S1887" s="247"/>
      <c r="T1887" s="247"/>
      <c r="U1887" s="247"/>
      <c r="V1887" s="290"/>
      <c r="W1887" s="247"/>
      <c r="X1887" s="247"/>
      <c r="Y1887" s="247"/>
      <c r="Z1887" s="247"/>
      <c r="AA1887" s="247"/>
      <c r="AB1887" s="247"/>
      <c r="AC1887" s="247"/>
      <c r="AD1887" s="247"/>
      <c r="AE1887" s="247"/>
      <c r="AF1887" s="247"/>
      <c r="AG1887" s="247"/>
      <c r="AH1887" s="247"/>
      <c r="AI1887" s="247"/>
      <c r="AJ1887" s="247"/>
      <c r="AK1887" s="247"/>
      <c r="AL1887" s="247"/>
      <c r="AM1887" s="247"/>
      <c r="AN1887" s="247"/>
      <c r="AO1887" s="247"/>
      <c r="AP1887" s="247"/>
      <c r="AQ1887" s="247"/>
      <c r="AR1887" s="247"/>
      <c r="AS1887" s="247"/>
      <c r="AT1887" s="247"/>
      <c r="AU1887" s="247"/>
      <c r="AV1887" s="247"/>
      <c r="AW1887" s="247"/>
      <c r="AX1887" s="247"/>
      <c r="AY1887" s="247"/>
      <c r="AZ1887" s="247"/>
      <c r="BA1887" s="247"/>
      <c r="BB1887" s="247"/>
      <c r="BC1887" s="247"/>
      <c r="BD1887" s="247"/>
      <c r="BE1887" s="247"/>
      <c r="BF1887" s="247"/>
      <c r="BG1887" s="247"/>
      <c r="BH1887" s="247"/>
      <c r="BI1887" s="247"/>
      <c r="BJ1887" s="247"/>
      <c r="BK1887" s="247"/>
      <c r="BL1887" s="247"/>
      <c r="BM1887" s="247"/>
      <c r="BN1887" s="247"/>
      <c r="BO1887" s="247"/>
      <c r="BP1887" s="247"/>
      <c r="BQ1887" s="247"/>
      <c r="BR1887" s="247"/>
      <c r="BS1887" s="247"/>
      <c r="BT1887" s="247"/>
      <c r="BU1887" s="247"/>
      <c r="BV1887" s="247"/>
      <c r="BW1887" s="247"/>
      <c r="BX1887" s="247"/>
      <c r="BY1887" s="247"/>
      <c r="BZ1887" s="247"/>
      <c r="CA1887" s="247"/>
      <c r="CB1887" s="247"/>
      <c r="CC1887" s="247"/>
      <c r="CD1887" s="247"/>
      <c r="CE1887" s="247"/>
      <c r="CF1887" s="247"/>
      <c r="CG1887" s="247"/>
      <c r="CH1887" s="247"/>
      <c r="CI1887" s="247"/>
      <c r="CJ1887" s="247"/>
      <c r="CK1887" s="247"/>
      <c r="CL1887" s="247"/>
      <c r="CM1887" s="247"/>
      <c r="CN1887" s="247"/>
      <c r="CO1887" s="247"/>
      <c r="CP1887" s="247"/>
      <c r="CQ1887" s="247"/>
      <c r="CR1887" s="247"/>
      <c r="CS1887" s="247"/>
      <c r="CT1887" s="247"/>
      <c r="CU1887" s="247"/>
      <c r="CV1887" s="247"/>
      <c r="CW1887" s="247"/>
      <c r="CX1887" s="247"/>
      <c r="CY1887" s="247"/>
      <c r="CZ1887" s="247"/>
      <c r="DA1887" s="247"/>
      <c r="DB1887" s="247"/>
      <c r="DC1887" s="247"/>
      <c r="DD1887" s="247"/>
      <c r="DE1887" s="247"/>
    </row>
    <row r="1888" spans="5:109" x14ac:dyDescent="0.2">
      <c r="E1888" s="247"/>
      <c r="F1888" s="247"/>
      <c r="G1888" s="247"/>
      <c r="H1888" s="247"/>
      <c r="I1888" s="247"/>
      <c r="J1888" s="247"/>
      <c r="K1888" s="247"/>
      <c r="L1888" s="247"/>
      <c r="M1888" s="290"/>
      <c r="N1888" s="247"/>
      <c r="O1888" s="247"/>
      <c r="P1888" s="247"/>
      <c r="Q1888" s="247"/>
      <c r="R1888" s="247"/>
      <c r="S1888" s="247"/>
      <c r="T1888" s="247"/>
      <c r="U1888" s="247"/>
      <c r="V1888" s="290"/>
      <c r="W1888" s="247"/>
      <c r="X1888" s="247"/>
      <c r="Y1888" s="247"/>
      <c r="Z1888" s="247"/>
      <c r="AA1888" s="247"/>
      <c r="AB1888" s="247"/>
      <c r="AC1888" s="247"/>
      <c r="AD1888" s="247"/>
      <c r="AE1888" s="247"/>
      <c r="AF1888" s="247"/>
      <c r="AG1888" s="247"/>
      <c r="AH1888" s="247"/>
      <c r="AI1888" s="247"/>
      <c r="AJ1888" s="247"/>
      <c r="AK1888" s="247"/>
      <c r="AL1888" s="247"/>
      <c r="AM1888" s="247"/>
      <c r="AN1888" s="247"/>
      <c r="AO1888" s="247"/>
      <c r="AP1888" s="247"/>
      <c r="AQ1888" s="247"/>
      <c r="AR1888" s="247"/>
      <c r="AS1888" s="247"/>
      <c r="AT1888" s="247"/>
      <c r="AU1888" s="247"/>
      <c r="AV1888" s="247"/>
      <c r="AW1888" s="247"/>
      <c r="AX1888" s="247"/>
      <c r="AY1888" s="247"/>
      <c r="AZ1888" s="247"/>
      <c r="BA1888" s="247"/>
      <c r="BB1888" s="247"/>
      <c r="BC1888" s="247"/>
      <c r="BD1888" s="247"/>
      <c r="BE1888" s="247"/>
      <c r="BF1888" s="247"/>
      <c r="BG1888" s="247"/>
      <c r="BH1888" s="247"/>
      <c r="BI1888" s="247"/>
      <c r="BJ1888" s="247"/>
      <c r="BK1888" s="247"/>
      <c r="BL1888" s="247"/>
      <c r="BM1888" s="247"/>
      <c r="BN1888" s="247"/>
      <c r="BO1888" s="247"/>
      <c r="BP1888" s="247"/>
      <c r="BQ1888" s="247"/>
      <c r="BR1888" s="247"/>
      <c r="BS1888" s="247"/>
      <c r="BT1888" s="247"/>
      <c r="BU1888" s="247"/>
      <c r="BV1888" s="247"/>
      <c r="BW1888" s="247"/>
      <c r="BX1888" s="247"/>
      <c r="BY1888" s="247"/>
      <c r="BZ1888" s="247"/>
      <c r="CA1888" s="247"/>
      <c r="CB1888" s="247"/>
      <c r="CC1888" s="247"/>
      <c r="CD1888" s="247"/>
      <c r="CE1888" s="247"/>
      <c r="CF1888" s="247"/>
      <c r="CG1888" s="247"/>
      <c r="CH1888" s="247"/>
      <c r="CI1888" s="247"/>
      <c r="CJ1888" s="247"/>
      <c r="CK1888" s="247"/>
      <c r="CL1888" s="247"/>
      <c r="CM1888" s="247"/>
      <c r="CN1888" s="247"/>
      <c r="CO1888" s="247"/>
      <c r="CP1888" s="247"/>
      <c r="CQ1888" s="247"/>
      <c r="CR1888" s="247"/>
      <c r="CS1888" s="247"/>
      <c r="CT1888" s="247"/>
      <c r="CU1888" s="247"/>
      <c r="CV1888" s="247"/>
      <c r="CW1888" s="247"/>
      <c r="CX1888" s="247"/>
      <c r="CY1888" s="247"/>
      <c r="CZ1888" s="247"/>
      <c r="DA1888" s="247"/>
      <c r="DB1888" s="247"/>
      <c r="DC1888" s="247"/>
      <c r="DD1888" s="247"/>
      <c r="DE1888" s="247"/>
    </row>
    <row r="1889" spans="5:109" x14ac:dyDescent="0.2">
      <c r="E1889" s="247"/>
      <c r="F1889" s="247"/>
      <c r="G1889" s="247"/>
      <c r="H1889" s="247"/>
      <c r="I1889" s="247"/>
      <c r="J1889" s="247"/>
      <c r="K1889" s="247"/>
      <c r="L1889" s="247"/>
      <c r="M1889" s="290"/>
      <c r="N1889" s="247"/>
      <c r="O1889" s="247"/>
      <c r="P1889" s="247"/>
      <c r="Q1889" s="247"/>
      <c r="R1889" s="247"/>
      <c r="S1889" s="247"/>
      <c r="T1889" s="247"/>
      <c r="U1889" s="247"/>
      <c r="V1889" s="290"/>
      <c r="W1889" s="247"/>
      <c r="X1889" s="247"/>
      <c r="Y1889" s="247"/>
      <c r="Z1889" s="247"/>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c r="BF1889" s="247"/>
      <c r="BG1889" s="247"/>
      <c r="BH1889" s="247"/>
      <c r="BI1889" s="247"/>
      <c r="BJ1889" s="247"/>
      <c r="BK1889" s="247"/>
      <c r="BL1889" s="247"/>
      <c r="BM1889" s="247"/>
      <c r="BN1889" s="247"/>
      <c r="BO1889" s="247"/>
      <c r="BP1889" s="247"/>
      <c r="BQ1889" s="247"/>
      <c r="BR1889" s="247"/>
      <c r="BS1889" s="247"/>
      <c r="BT1889" s="247"/>
      <c r="BU1889" s="247"/>
      <c r="BV1889" s="247"/>
      <c r="BW1889" s="247"/>
      <c r="BX1889" s="247"/>
      <c r="BY1889" s="247"/>
      <c r="BZ1889" s="247"/>
      <c r="CA1889" s="247"/>
      <c r="CB1889" s="247"/>
      <c r="CC1889" s="247"/>
      <c r="CD1889" s="247"/>
      <c r="CE1889" s="247"/>
      <c r="CF1889" s="247"/>
      <c r="CG1889" s="247"/>
      <c r="CH1889" s="247"/>
      <c r="CI1889" s="247"/>
      <c r="CJ1889" s="247"/>
      <c r="CK1889" s="247"/>
      <c r="CL1889" s="247"/>
      <c r="CM1889" s="247"/>
      <c r="CN1889" s="247"/>
      <c r="CO1889" s="247"/>
      <c r="CP1889" s="247"/>
      <c r="CQ1889" s="247"/>
      <c r="CR1889" s="247"/>
      <c r="CS1889" s="247"/>
      <c r="CT1889" s="247"/>
      <c r="CU1889" s="247"/>
      <c r="CV1889" s="247"/>
      <c r="CW1889" s="247"/>
      <c r="CX1889" s="247"/>
      <c r="CY1889" s="247"/>
      <c r="CZ1889" s="247"/>
      <c r="DA1889" s="247"/>
      <c r="DB1889" s="247"/>
      <c r="DC1889" s="247"/>
      <c r="DD1889" s="247"/>
      <c r="DE1889" s="247"/>
    </row>
    <row r="1890" spans="5:109" x14ac:dyDescent="0.2">
      <c r="E1890" s="247"/>
      <c r="F1890" s="247"/>
      <c r="G1890" s="247"/>
      <c r="H1890" s="247"/>
      <c r="I1890" s="247"/>
      <c r="J1890" s="247"/>
      <c r="K1890" s="247"/>
      <c r="L1890" s="247"/>
      <c r="M1890" s="290"/>
      <c r="N1890" s="247"/>
      <c r="O1890" s="247"/>
      <c r="P1890" s="247"/>
      <c r="Q1890" s="247"/>
      <c r="R1890" s="247"/>
      <c r="S1890" s="247"/>
      <c r="T1890" s="247"/>
      <c r="U1890" s="247"/>
      <c r="V1890" s="290"/>
      <c r="W1890" s="247"/>
      <c r="X1890" s="247"/>
      <c r="Y1890" s="247"/>
      <c r="Z1890" s="247"/>
      <c r="AA1890" s="247"/>
      <c r="AB1890" s="247"/>
      <c r="AC1890" s="247"/>
      <c r="AD1890" s="247"/>
      <c r="AE1890" s="247"/>
      <c r="AF1890" s="247"/>
      <c r="AG1890" s="247"/>
      <c r="AH1890" s="247"/>
      <c r="AI1890" s="247"/>
      <c r="AJ1890" s="247"/>
      <c r="AK1890" s="247"/>
      <c r="AL1890" s="247"/>
      <c r="AM1890" s="247"/>
      <c r="AN1890" s="247"/>
      <c r="AO1890" s="247"/>
      <c r="AP1890" s="247"/>
      <c r="AQ1890" s="247"/>
      <c r="AR1890" s="247"/>
      <c r="AS1890" s="247"/>
      <c r="AT1890" s="247"/>
      <c r="AU1890" s="247"/>
      <c r="AV1890" s="247"/>
      <c r="AW1890" s="247"/>
      <c r="AX1890" s="247"/>
      <c r="AY1890" s="247"/>
      <c r="AZ1890" s="247"/>
      <c r="BA1890" s="247"/>
      <c r="BB1890" s="247"/>
      <c r="BC1890" s="247"/>
      <c r="BD1890" s="247"/>
      <c r="BE1890" s="247"/>
      <c r="BF1890" s="247"/>
      <c r="BG1890" s="247"/>
      <c r="BH1890" s="247"/>
      <c r="BI1890" s="247"/>
      <c r="BJ1890" s="247"/>
      <c r="BK1890" s="247"/>
      <c r="BL1890" s="247"/>
      <c r="BM1890" s="247"/>
      <c r="BN1890" s="247"/>
      <c r="BO1890" s="247"/>
      <c r="BP1890" s="247"/>
      <c r="BQ1890" s="247"/>
      <c r="BR1890" s="247"/>
      <c r="BS1890" s="247"/>
      <c r="BT1890" s="247"/>
      <c r="BU1890" s="247"/>
      <c r="BV1890" s="247"/>
      <c r="BW1890" s="247"/>
      <c r="BX1890" s="247"/>
      <c r="BY1890" s="247"/>
      <c r="BZ1890" s="247"/>
      <c r="CA1890" s="247"/>
      <c r="CB1890" s="247"/>
      <c r="CC1890" s="247"/>
      <c r="CD1890" s="247"/>
      <c r="CE1890" s="247"/>
      <c r="CF1890" s="247"/>
      <c r="CG1890" s="247"/>
      <c r="CH1890" s="247"/>
      <c r="CI1890" s="247"/>
      <c r="CJ1890" s="247"/>
      <c r="CK1890" s="247"/>
      <c r="CL1890" s="247"/>
      <c r="CM1890" s="247"/>
      <c r="CN1890" s="247"/>
      <c r="CO1890" s="247"/>
      <c r="CP1890" s="247"/>
      <c r="CQ1890" s="247"/>
      <c r="CR1890" s="247"/>
      <c r="CS1890" s="247"/>
      <c r="CT1890" s="247"/>
      <c r="CU1890" s="247"/>
      <c r="CV1890" s="247"/>
      <c r="CW1890" s="247"/>
      <c r="CX1890" s="247"/>
      <c r="CY1890" s="247"/>
      <c r="CZ1890" s="247"/>
      <c r="DA1890" s="247"/>
      <c r="DB1890" s="247"/>
      <c r="DC1890" s="247"/>
      <c r="DD1890" s="247"/>
      <c r="DE1890" s="247"/>
    </row>
    <row r="1891" spans="5:109" x14ac:dyDescent="0.2">
      <c r="E1891" s="247"/>
      <c r="F1891" s="247"/>
      <c r="G1891" s="247"/>
      <c r="H1891" s="247"/>
      <c r="I1891" s="247"/>
      <c r="J1891" s="247"/>
      <c r="K1891" s="247"/>
      <c r="L1891" s="247"/>
      <c r="M1891" s="290"/>
      <c r="N1891" s="247"/>
      <c r="O1891" s="247"/>
      <c r="P1891" s="247"/>
      <c r="Q1891" s="247"/>
      <c r="R1891" s="247"/>
      <c r="S1891" s="247"/>
      <c r="T1891" s="247"/>
      <c r="U1891" s="247"/>
      <c r="V1891" s="290"/>
      <c r="W1891" s="247"/>
      <c r="X1891" s="247"/>
      <c r="Y1891" s="247"/>
      <c r="Z1891" s="247"/>
      <c r="AA1891" s="247"/>
      <c r="AB1891" s="247"/>
      <c r="AC1891" s="247"/>
      <c r="AD1891" s="247"/>
      <c r="AE1891" s="247"/>
      <c r="AF1891" s="247"/>
      <c r="AG1891" s="247"/>
      <c r="AH1891" s="247"/>
      <c r="AI1891" s="247"/>
      <c r="AJ1891" s="247"/>
      <c r="AK1891" s="247"/>
      <c r="AL1891" s="247"/>
      <c r="AM1891" s="247"/>
      <c r="AN1891" s="247"/>
      <c r="AO1891" s="247"/>
      <c r="AP1891" s="247"/>
      <c r="AQ1891" s="247"/>
      <c r="AR1891" s="247"/>
      <c r="AS1891" s="247"/>
      <c r="AT1891" s="247"/>
      <c r="AU1891" s="247"/>
      <c r="AV1891" s="247"/>
      <c r="AW1891" s="247"/>
      <c r="AX1891" s="247"/>
      <c r="AY1891" s="247"/>
      <c r="AZ1891" s="247"/>
      <c r="BA1891" s="247"/>
      <c r="BB1891" s="247"/>
      <c r="BC1891" s="247"/>
      <c r="BD1891" s="247"/>
      <c r="BE1891" s="247"/>
      <c r="BF1891" s="247"/>
      <c r="BG1891" s="247"/>
      <c r="BH1891" s="247"/>
      <c r="BI1891" s="247"/>
      <c r="BJ1891" s="247"/>
      <c r="BK1891" s="247"/>
      <c r="BL1891" s="247"/>
      <c r="BM1891" s="247"/>
      <c r="BN1891" s="247"/>
      <c r="BO1891" s="247"/>
      <c r="BP1891" s="247"/>
      <c r="BQ1891" s="247"/>
      <c r="BR1891" s="247"/>
      <c r="BS1891" s="247"/>
      <c r="BT1891" s="247"/>
      <c r="BU1891" s="247"/>
      <c r="BV1891" s="247"/>
      <c r="BW1891" s="247"/>
      <c r="BX1891" s="247"/>
      <c r="BY1891" s="247"/>
      <c r="BZ1891" s="247"/>
      <c r="CA1891" s="247"/>
      <c r="CB1891" s="247"/>
      <c r="CC1891" s="247"/>
      <c r="CD1891" s="247"/>
      <c r="CE1891" s="247"/>
      <c r="CF1891" s="247"/>
      <c r="CG1891" s="247"/>
      <c r="CH1891" s="247"/>
      <c r="CI1891" s="247"/>
      <c r="CJ1891" s="247"/>
      <c r="CK1891" s="247"/>
      <c r="CL1891" s="247"/>
      <c r="CM1891" s="247"/>
      <c r="CN1891" s="247"/>
      <c r="CO1891" s="247"/>
      <c r="CP1891" s="247"/>
      <c r="CQ1891" s="247"/>
      <c r="CR1891" s="247"/>
      <c r="CS1891" s="247"/>
      <c r="CT1891" s="247"/>
      <c r="CU1891" s="247"/>
      <c r="CV1891" s="247"/>
      <c r="CW1891" s="247"/>
      <c r="CX1891" s="247"/>
      <c r="CY1891" s="247"/>
      <c r="CZ1891" s="247"/>
      <c r="DA1891" s="247"/>
      <c r="DB1891" s="247"/>
      <c r="DC1891" s="247"/>
      <c r="DD1891" s="247"/>
      <c r="DE1891" s="247"/>
    </row>
    <row r="1892" spans="5:109" x14ac:dyDescent="0.2">
      <c r="E1892" s="247"/>
      <c r="F1892" s="247"/>
      <c r="G1892" s="247"/>
      <c r="H1892" s="247"/>
      <c r="I1892" s="247"/>
      <c r="J1892" s="247"/>
      <c r="K1892" s="247"/>
      <c r="L1892" s="247"/>
      <c r="M1892" s="290"/>
      <c r="N1892" s="247"/>
      <c r="O1892" s="247"/>
      <c r="P1892" s="247"/>
      <c r="Q1892" s="247"/>
      <c r="R1892" s="247"/>
      <c r="S1892" s="247"/>
      <c r="T1892" s="247"/>
      <c r="U1892" s="247"/>
      <c r="V1892" s="290"/>
      <c r="W1892" s="247"/>
      <c r="X1892" s="247"/>
      <c r="Y1892" s="247"/>
      <c r="Z1892" s="247"/>
      <c r="AA1892" s="247"/>
      <c r="AB1892" s="247"/>
      <c r="AC1892" s="247"/>
      <c r="AD1892" s="247"/>
      <c r="AE1892" s="247"/>
      <c r="AF1892" s="247"/>
      <c r="AG1892" s="247"/>
      <c r="AH1892" s="247"/>
      <c r="AI1892" s="247"/>
      <c r="AJ1892" s="247"/>
      <c r="AK1892" s="247"/>
      <c r="AL1892" s="247"/>
      <c r="AM1892" s="247"/>
      <c r="AN1892" s="247"/>
      <c r="AO1892" s="247"/>
      <c r="AP1892" s="247"/>
      <c r="AQ1892" s="247"/>
      <c r="AR1892" s="247"/>
      <c r="AS1892" s="247"/>
      <c r="AT1892" s="247"/>
      <c r="AU1892" s="247"/>
      <c r="AV1892" s="247"/>
      <c r="AW1892" s="247"/>
      <c r="AX1892" s="247"/>
      <c r="AY1892" s="247"/>
      <c r="AZ1892" s="247"/>
      <c r="BA1892" s="247"/>
      <c r="BB1892" s="247"/>
      <c r="BC1892" s="247"/>
      <c r="BD1892" s="247"/>
      <c r="BE1892" s="247"/>
      <c r="BF1892" s="247"/>
      <c r="BG1892" s="247"/>
      <c r="BH1892" s="247"/>
      <c r="BI1892" s="247"/>
      <c r="BJ1892" s="247"/>
      <c r="BK1892" s="247"/>
      <c r="BL1892" s="247"/>
      <c r="BM1892" s="247"/>
      <c r="BN1892" s="247"/>
      <c r="BO1892" s="247"/>
      <c r="BP1892" s="247"/>
      <c r="BQ1892" s="247"/>
      <c r="BR1892" s="247"/>
      <c r="BS1892" s="247"/>
      <c r="BT1892" s="247"/>
      <c r="BU1892" s="247"/>
      <c r="BV1892" s="247"/>
      <c r="BW1892" s="247"/>
      <c r="BX1892" s="247"/>
      <c r="BY1892" s="247"/>
      <c r="BZ1892" s="247"/>
      <c r="CA1892" s="247"/>
      <c r="CB1892" s="247"/>
      <c r="CC1892" s="247"/>
      <c r="CD1892" s="247"/>
      <c r="CE1892" s="247"/>
      <c r="CF1892" s="247"/>
      <c r="CG1892" s="247"/>
      <c r="CH1892" s="247"/>
      <c r="CI1892" s="247"/>
      <c r="CJ1892" s="247"/>
      <c r="CK1892" s="247"/>
      <c r="CL1892" s="247"/>
      <c r="CM1892" s="247"/>
      <c r="CN1892" s="247"/>
      <c r="CO1892" s="247"/>
      <c r="CP1892" s="247"/>
      <c r="CQ1892" s="247"/>
      <c r="CR1892" s="247"/>
      <c r="CS1892" s="247"/>
      <c r="CT1892" s="247"/>
      <c r="CU1892" s="247"/>
      <c r="CV1892" s="247"/>
      <c r="CW1892" s="247"/>
      <c r="CX1892" s="247"/>
      <c r="CY1892" s="247"/>
      <c r="CZ1892" s="247"/>
      <c r="DA1892" s="247"/>
      <c r="DB1892" s="247"/>
      <c r="DC1892" s="247"/>
      <c r="DD1892" s="247"/>
      <c r="DE1892" s="247"/>
    </row>
    <row r="1893" spans="5:109" x14ac:dyDescent="0.2">
      <c r="E1893" s="247"/>
      <c r="F1893" s="247"/>
      <c r="G1893" s="247"/>
      <c r="H1893" s="247"/>
      <c r="I1893" s="247"/>
      <c r="J1893" s="247"/>
      <c r="K1893" s="247"/>
      <c r="L1893" s="247"/>
      <c r="M1893" s="290"/>
      <c r="N1893" s="247"/>
      <c r="O1893" s="247"/>
      <c r="P1893" s="247"/>
      <c r="Q1893" s="247"/>
      <c r="R1893" s="247"/>
      <c r="S1893" s="247"/>
      <c r="T1893" s="247"/>
      <c r="U1893" s="247"/>
      <c r="V1893" s="290"/>
      <c r="W1893" s="247"/>
      <c r="X1893" s="247"/>
      <c r="Y1893" s="247"/>
      <c r="Z1893" s="247"/>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c r="BF1893" s="247"/>
      <c r="BG1893" s="247"/>
      <c r="BH1893" s="247"/>
      <c r="BI1893" s="247"/>
      <c r="BJ1893" s="247"/>
      <c r="BK1893" s="247"/>
      <c r="BL1893" s="247"/>
      <c r="BM1893" s="247"/>
      <c r="BN1893" s="247"/>
      <c r="BO1893" s="247"/>
      <c r="BP1893" s="247"/>
      <c r="BQ1893" s="247"/>
      <c r="BR1893" s="247"/>
      <c r="BS1893" s="247"/>
      <c r="BT1893" s="247"/>
      <c r="BU1893" s="247"/>
      <c r="BV1893" s="247"/>
      <c r="BW1893" s="247"/>
      <c r="BX1893" s="247"/>
      <c r="BY1893" s="247"/>
      <c r="BZ1893" s="247"/>
      <c r="CA1893" s="247"/>
      <c r="CB1893" s="247"/>
      <c r="CC1893" s="247"/>
      <c r="CD1893" s="247"/>
      <c r="CE1893" s="247"/>
      <c r="CF1893" s="247"/>
      <c r="CG1893" s="247"/>
      <c r="CH1893" s="247"/>
      <c r="CI1893" s="247"/>
      <c r="CJ1893" s="247"/>
      <c r="CK1893" s="247"/>
      <c r="CL1893" s="247"/>
      <c r="CM1893" s="247"/>
      <c r="CN1893" s="247"/>
      <c r="CO1893" s="247"/>
      <c r="CP1893" s="247"/>
      <c r="CQ1893" s="247"/>
      <c r="CR1893" s="247"/>
      <c r="CS1893" s="247"/>
      <c r="CT1893" s="247"/>
      <c r="CU1893" s="247"/>
      <c r="CV1893" s="247"/>
      <c r="CW1893" s="247"/>
      <c r="CX1893" s="247"/>
      <c r="CY1893" s="247"/>
      <c r="CZ1893" s="247"/>
      <c r="DA1893" s="247"/>
      <c r="DB1893" s="247"/>
      <c r="DC1893" s="247"/>
      <c r="DD1893" s="247"/>
      <c r="DE1893" s="247"/>
    </row>
    <row r="1894" spans="5:109" x14ac:dyDescent="0.2">
      <c r="E1894" s="247"/>
      <c r="F1894" s="247"/>
      <c r="G1894" s="247"/>
      <c r="H1894" s="247"/>
      <c r="I1894" s="247"/>
      <c r="J1894" s="247"/>
      <c r="K1894" s="247"/>
      <c r="L1894" s="247"/>
      <c r="M1894" s="290"/>
      <c r="N1894" s="247"/>
      <c r="O1894" s="247"/>
      <c r="P1894" s="247"/>
      <c r="Q1894" s="247"/>
      <c r="R1894" s="247"/>
      <c r="S1894" s="247"/>
      <c r="T1894" s="247"/>
      <c r="U1894" s="247"/>
      <c r="V1894" s="290"/>
      <c r="W1894" s="247"/>
      <c r="X1894" s="247"/>
      <c r="Y1894" s="247"/>
      <c r="Z1894" s="247"/>
      <c r="AA1894" s="247"/>
      <c r="AB1894" s="247"/>
      <c r="AC1894" s="247"/>
      <c r="AD1894" s="247"/>
      <c r="AE1894" s="247"/>
      <c r="AF1894" s="247"/>
      <c r="AG1894" s="247"/>
      <c r="AH1894" s="247"/>
      <c r="AI1894" s="247"/>
      <c r="AJ1894" s="247"/>
      <c r="AK1894" s="247"/>
      <c r="AL1894" s="247"/>
      <c r="AM1894" s="247"/>
      <c r="AN1894" s="247"/>
      <c r="AO1894" s="247"/>
      <c r="AP1894" s="247"/>
      <c r="AQ1894" s="247"/>
      <c r="AR1894" s="247"/>
      <c r="AS1894" s="247"/>
      <c r="AT1894" s="247"/>
      <c r="AU1894" s="247"/>
      <c r="AV1894" s="247"/>
      <c r="AW1894" s="247"/>
      <c r="AX1894" s="247"/>
      <c r="AY1894" s="247"/>
      <c r="AZ1894" s="247"/>
      <c r="BA1894" s="247"/>
      <c r="BB1894" s="247"/>
      <c r="BC1894" s="247"/>
      <c r="BD1894" s="247"/>
      <c r="BE1894" s="247"/>
      <c r="BF1894" s="247"/>
      <c r="BG1894" s="247"/>
      <c r="BH1894" s="247"/>
      <c r="BI1894" s="247"/>
      <c r="BJ1894" s="247"/>
      <c r="BK1894" s="247"/>
      <c r="BL1894" s="247"/>
      <c r="BM1894" s="247"/>
      <c r="BN1894" s="247"/>
      <c r="BO1894" s="247"/>
      <c r="BP1894" s="247"/>
      <c r="BQ1894" s="247"/>
      <c r="BR1894" s="247"/>
      <c r="BS1894" s="247"/>
      <c r="BT1894" s="247"/>
      <c r="BU1894" s="247"/>
      <c r="BV1894" s="247"/>
      <c r="BW1894" s="247"/>
      <c r="BX1894" s="247"/>
      <c r="BY1894" s="247"/>
      <c r="BZ1894" s="247"/>
      <c r="CA1894" s="247"/>
      <c r="CB1894" s="247"/>
      <c r="CC1894" s="247"/>
      <c r="CD1894" s="247"/>
      <c r="CE1894" s="247"/>
      <c r="CF1894" s="247"/>
      <c r="CG1894" s="247"/>
      <c r="CH1894" s="247"/>
      <c r="CI1894" s="247"/>
      <c r="CJ1894" s="247"/>
      <c r="CK1894" s="247"/>
      <c r="CL1894" s="247"/>
      <c r="CM1894" s="247"/>
      <c r="CN1894" s="247"/>
      <c r="CO1894" s="247"/>
      <c r="CP1894" s="247"/>
      <c r="CQ1894" s="247"/>
      <c r="CR1894" s="247"/>
      <c r="CS1894" s="247"/>
      <c r="CT1894" s="247"/>
      <c r="CU1894" s="247"/>
      <c r="CV1894" s="247"/>
      <c r="CW1894" s="247"/>
      <c r="CX1894" s="247"/>
      <c r="CY1894" s="247"/>
      <c r="CZ1894" s="247"/>
      <c r="DA1894" s="247"/>
      <c r="DB1894" s="247"/>
      <c r="DC1894" s="247"/>
      <c r="DD1894" s="247"/>
      <c r="DE1894" s="247"/>
    </row>
    <row r="1895" spans="5:109" x14ac:dyDescent="0.2">
      <c r="E1895" s="247"/>
      <c r="F1895" s="247"/>
      <c r="G1895" s="247"/>
      <c r="H1895" s="247"/>
      <c r="I1895" s="247"/>
      <c r="J1895" s="247"/>
      <c r="K1895" s="247"/>
      <c r="L1895" s="247"/>
      <c r="M1895" s="290"/>
      <c r="N1895" s="247"/>
      <c r="O1895" s="247"/>
      <c r="P1895" s="247"/>
      <c r="Q1895" s="247"/>
      <c r="R1895" s="247"/>
      <c r="S1895" s="247"/>
      <c r="T1895" s="247"/>
      <c r="U1895" s="247"/>
      <c r="V1895" s="290"/>
      <c r="W1895" s="247"/>
      <c r="X1895" s="247"/>
      <c r="Y1895" s="247"/>
      <c r="Z1895" s="247"/>
      <c r="AA1895" s="247"/>
      <c r="AB1895" s="247"/>
      <c r="AC1895" s="247"/>
      <c r="AD1895" s="247"/>
      <c r="AE1895" s="247"/>
      <c r="AF1895" s="247"/>
      <c r="AG1895" s="247"/>
      <c r="AH1895" s="247"/>
      <c r="AI1895" s="247"/>
      <c r="AJ1895" s="247"/>
      <c r="AK1895" s="247"/>
      <c r="AL1895" s="247"/>
      <c r="AM1895" s="247"/>
      <c r="AN1895" s="247"/>
      <c r="AO1895" s="247"/>
      <c r="AP1895" s="247"/>
      <c r="AQ1895" s="247"/>
      <c r="AR1895" s="247"/>
      <c r="AS1895" s="247"/>
      <c r="AT1895" s="247"/>
      <c r="AU1895" s="247"/>
      <c r="AV1895" s="247"/>
      <c r="AW1895" s="247"/>
      <c r="AX1895" s="247"/>
      <c r="AY1895" s="247"/>
      <c r="AZ1895" s="247"/>
      <c r="BA1895" s="247"/>
      <c r="BB1895" s="247"/>
      <c r="BC1895" s="247"/>
      <c r="BD1895" s="247"/>
      <c r="BE1895" s="247"/>
      <c r="BF1895" s="247"/>
      <c r="BG1895" s="247"/>
      <c r="BH1895" s="247"/>
      <c r="BI1895" s="247"/>
      <c r="BJ1895" s="247"/>
      <c r="BK1895" s="247"/>
      <c r="BL1895" s="247"/>
      <c r="BM1895" s="247"/>
      <c r="BN1895" s="247"/>
      <c r="BO1895" s="247"/>
      <c r="BP1895" s="247"/>
      <c r="BQ1895" s="247"/>
      <c r="BR1895" s="247"/>
      <c r="BS1895" s="247"/>
      <c r="BT1895" s="247"/>
      <c r="BU1895" s="247"/>
      <c r="BV1895" s="247"/>
      <c r="BW1895" s="247"/>
      <c r="BX1895" s="247"/>
      <c r="BY1895" s="247"/>
      <c r="BZ1895" s="247"/>
      <c r="CA1895" s="247"/>
      <c r="CB1895" s="247"/>
      <c r="CC1895" s="247"/>
      <c r="CD1895" s="247"/>
      <c r="CE1895" s="247"/>
      <c r="CF1895" s="247"/>
      <c r="CG1895" s="247"/>
      <c r="CH1895" s="247"/>
      <c r="CI1895" s="247"/>
      <c r="CJ1895" s="247"/>
      <c r="CK1895" s="247"/>
      <c r="CL1895" s="247"/>
      <c r="CM1895" s="247"/>
      <c r="CN1895" s="247"/>
      <c r="CO1895" s="247"/>
      <c r="CP1895" s="247"/>
      <c r="CQ1895" s="247"/>
      <c r="CR1895" s="247"/>
      <c r="CS1895" s="247"/>
      <c r="CT1895" s="247"/>
      <c r="CU1895" s="247"/>
      <c r="CV1895" s="247"/>
      <c r="CW1895" s="247"/>
      <c r="CX1895" s="247"/>
      <c r="CY1895" s="247"/>
      <c r="CZ1895" s="247"/>
      <c r="DA1895" s="247"/>
      <c r="DB1895" s="247"/>
      <c r="DC1895" s="247"/>
      <c r="DD1895" s="247"/>
      <c r="DE1895" s="247"/>
    </row>
    <row r="1896" spans="5:109" x14ac:dyDescent="0.2">
      <c r="E1896" s="247"/>
      <c r="F1896" s="247"/>
      <c r="G1896" s="247"/>
      <c r="H1896" s="247"/>
      <c r="I1896" s="247"/>
      <c r="J1896" s="247"/>
      <c r="K1896" s="247"/>
      <c r="L1896" s="247"/>
      <c r="M1896" s="290"/>
      <c r="N1896" s="247"/>
      <c r="O1896" s="247"/>
      <c r="P1896" s="247"/>
      <c r="Q1896" s="247"/>
      <c r="R1896" s="247"/>
      <c r="S1896" s="247"/>
      <c r="T1896" s="247"/>
      <c r="U1896" s="247"/>
      <c r="V1896" s="290"/>
      <c r="W1896" s="247"/>
      <c r="X1896" s="247"/>
      <c r="Y1896" s="247"/>
      <c r="Z1896" s="247"/>
      <c r="AA1896" s="247"/>
      <c r="AB1896" s="247"/>
      <c r="AC1896" s="247"/>
      <c r="AD1896" s="247"/>
      <c r="AE1896" s="247"/>
      <c r="AF1896" s="247"/>
      <c r="AG1896" s="247"/>
      <c r="AH1896" s="247"/>
      <c r="AI1896" s="247"/>
      <c r="AJ1896" s="247"/>
      <c r="AK1896" s="247"/>
      <c r="AL1896" s="247"/>
      <c r="AM1896" s="247"/>
      <c r="AN1896" s="247"/>
      <c r="AO1896" s="247"/>
      <c r="AP1896" s="247"/>
      <c r="AQ1896" s="247"/>
      <c r="AR1896" s="247"/>
      <c r="AS1896" s="247"/>
      <c r="AT1896" s="247"/>
      <c r="AU1896" s="247"/>
      <c r="AV1896" s="247"/>
      <c r="AW1896" s="247"/>
      <c r="AX1896" s="247"/>
      <c r="AY1896" s="247"/>
      <c r="AZ1896" s="247"/>
      <c r="BA1896" s="247"/>
      <c r="BB1896" s="247"/>
      <c r="BC1896" s="247"/>
      <c r="BD1896" s="247"/>
      <c r="BE1896" s="247"/>
      <c r="BF1896" s="247"/>
      <c r="BG1896" s="247"/>
      <c r="BH1896" s="247"/>
      <c r="BI1896" s="247"/>
      <c r="BJ1896" s="247"/>
      <c r="BK1896" s="247"/>
      <c r="BL1896" s="247"/>
      <c r="BM1896" s="247"/>
      <c r="BN1896" s="247"/>
      <c r="BO1896" s="247"/>
      <c r="BP1896" s="247"/>
      <c r="BQ1896" s="247"/>
      <c r="BR1896" s="247"/>
      <c r="BS1896" s="247"/>
      <c r="BT1896" s="247"/>
      <c r="BU1896" s="247"/>
      <c r="BV1896" s="247"/>
      <c r="BW1896" s="247"/>
      <c r="BX1896" s="247"/>
      <c r="BY1896" s="247"/>
      <c r="BZ1896" s="247"/>
      <c r="CA1896" s="247"/>
      <c r="CB1896" s="247"/>
      <c r="CC1896" s="247"/>
      <c r="CD1896" s="247"/>
      <c r="CE1896" s="247"/>
      <c r="CF1896" s="247"/>
      <c r="CG1896" s="247"/>
      <c r="CH1896" s="247"/>
      <c r="CI1896" s="247"/>
      <c r="CJ1896" s="247"/>
      <c r="CK1896" s="247"/>
      <c r="CL1896" s="247"/>
      <c r="CM1896" s="247"/>
      <c r="CN1896" s="247"/>
      <c r="CO1896" s="247"/>
      <c r="CP1896" s="247"/>
      <c r="CQ1896" s="247"/>
      <c r="CR1896" s="247"/>
      <c r="CS1896" s="247"/>
      <c r="CT1896" s="247"/>
      <c r="CU1896" s="247"/>
      <c r="CV1896" s="247"/>
      <c r="CW1896" s="247"/>
      <c r="CX1896" s="247"/>
      <c r="CY1896" s="247"/>
      <c r="CZ1896" s="247"/>
      <c r="DA1896" s="247"/>
      <c r="DB1896" s="247"/>
      <c r="DC1896" s="247"/>
      <c r="DD1896" s="247"/>
      <c r="DE1896" s="247"/>
    </row>
    <row r="1897" spans="5:109" x14ac:dyDescent="0.2">
      <c r="E1897" s="247"/>
      <c r="F1897" s="247"/>
      <c r="G1897" s="247"/>
      <c r="H1897" s="247"/>
      <c r="I1897" s="247"/>
      <c r="J1897" s="247"/>
      <c r="K1897" s="247"/>
      <c r="L1897" s="247"/>
      <c r="M1897" s="290"/>
      <c r="N1897" s="247"/>
      <c r="O1897" s="247"/>
      <c r="P1897" s="247"/>
      <c r="Q1897" s="247"/>
      <c r="R1897" s="247"/>
      <c r="S1897" s="247"/>
      <c r="T1897" s="247"/>
      <c r="U1897" s="247"/>
      <c r="V1897" s="290"/>
      <c r="W1897" s="247"/>
      <c r="X1897" s="247"/>
      <c r="Y1897" s="247"/>
      <c r="Z1897" s="247"/>
      <c r="AA1897" s="247"/>
      <c r="AB1897" s="247"/>
      <c r="AC1897" s="247"/>
      <c r="AD1897" s="247"/>
      <c r="AE1897" s="247"/>
      <c r="AF1897" s="247"/>
      <c r="AG1897" s="247"/>
      <c r="AH1897" s="247"/>
      <c r="AI1897" s="247"/>
      <c r="AJ1897" s="247"/>
      <c r="AK1897" s="247"/>
      <c r="AL1897" s="247"/>
      <c r="AM1897" s="247"/>
      <c r="AN1897" s="247"/>
      <c r="AO1897" s="247"/>
      <c r="AP1897" s="247"/>
      <c r="AQ1897" s="247"/>
      <c r="AR1897" s="247"/>
      <c r="AS1897" s="247"/>
      <c r="AT1897" s="247"/>
      <c r="AU1897" s="247"/>
      <c r="AV1897" s="247"/>
      <c r="AW1897" s="247"/>
      <c r="AX1897" s="247"/>
      <c r="AY1897" s="247"/>
      <c r="AZ1897" s="247"/>
      <c r="BA1897" s="247"/>
      <c r="BB1897" s="247"/>
      <c r="BC1897" s="247"/>
      <c r="BD1897" s="247"/>
      <c r="BE1897" s="247"/>
      <c r="BF1897" s="247"/>
      <c r="BG1897" s="247"/>
      <c r="BH1897" s="247"/>
      <c r="BI1897" s="247"/>
      <c r="BJ1897" s="247"/>
      <c r="BK1897" s="247"/>
      <c r="BL1897" s="247"/>
      <c r="BM1897" s="247"/>
      <c r="BN1897" s="247"/>
      <c r="BO1897" s="247"/>
      <c r="BP1897" s="247"/>
      <c r="BQ1897" s="247"/>
      <c r="BR1897" s="247"/>
      <c r="BS1897" s="247"/>
      <c r="BT1897" s="247"/>
      <c r="BU1897" s="247"/>
      <c r="BV1897" s="247"/>
      <c r="BW1897" s="247"/>
      <c r="BX1897" s="247"/>
      <c r="BY1897" s="247"/>
      <c r="BZ1897" s="247"/>
      <c r="CA1897" s="247"/>
      <c r="CB1897" s="247"/>
      <c r="CC1897" s="247"/>
      <c r="CD1897" s="247"/>
      <c r="CE1897" s="247"/>
      <c r="CF1897" s="247"/>
      <c r="CG1897" s="247"/>
      <c r="CH1897" s="247"/>
      <c r="CI1897" s="247"/>
      <c r="CJ1897" s="247"/>
      <c r="CK1897" s="247"/>
      <c r="CL1897" s="247"/>
      <c r="CM1897" s="247"/>
      <c r="CN1897" s="247"/>
      <c r="CO1897" s="247"/>
      <c r="CP1897" s="247"/>
      <c r="CQ1897" s="247"/>
      <c r="CR1897" s="247"/>
      <c r="CS1897" s="247"/>
      <c r="CT1897" s="247"/>
      <c r="CU1897" s="247"/>
      <c r="CV1897" s="247"/>
      <c r="CW1897" s="247"/>
      <c r="CX1897" s="247"/>
      <c r="CY1897" s="247"/>
      <c r="CZ1897" s="247"/>
      <c r="DA1897" s="247"/>
      <c r="DB1897" s="247"/>
      <c r="DC1897" s="247"/>
      <c r="DD1897" s="247"/>
      <c r="DE1897" s="247"/>
    </row>
    <row r="1898" spans="5:109" x14ac:dyDescent="0.2">
      <c r="E1898" s="247"/>
      <c r="F1898" s="247"/>
      <c r="G1898" s="247"/>
      <c r="H1898" s="247"/>
      <c r="I1898" s="247"/>
      <c r="J1898" s="247"/>
      <c r="K1898" s="247"/>
      <c r="L1898" s="247"/>
      <c r="M1898" s="290"/>
      <c r="N1898" s="247"/>
      <c r="O1898" s="247"/>
      <c r="P1898" s="247"/>
      <c r="Q1898" s="247"/>
      <c r="R1898" s="247"/>
      <c r="S1898" s="247"/>
      <c r="T1898" s="247"/>
      <c r="U1898" s="247"/>
      <c r="V1898" s="290"/>
      <c r="W1898" s="247"/>
      <c r="X1898" s="247"/>
      <c r="Y1898" s="247"/>
      <c r="Z1898" s="247"/>
      <c r="AA1898" s="247"/>
      <c r="AB1898" s="247"/>
      <c r="AC1898" s="247"/>
      <c r="AD1898" s="247"/>
      <c r="AE1898" s="247"/>
      <c r="AF1898" s="247"/>
      <c r="AG1898" s="247"/>
      <c r="AH1898" s="247"/>
      <c r="AI1898" s="247"/>
      <c r="AJ1898" s="247"/>
      <c r="AK1898" s="247"/>
      <c r="AL1898" s="247"/>
      <c r="AM1898" s="247"/>
      <c r="AN1898" s="247"/>
      <c r="AO1898" s="247"/>
      <c r="AP1898" s="247"/>
      <c r="AQ1898" s="247"/>
      <c r="AR1898" s="247"/>
      <c r="AS1898" s="247"/>
      <c r="AT1898" s="247"/>
      <c r="AU1898" s="247"/>
      <c r="AV1898" s="247"/>
      <c r="AW1898" s="247"/>
      <c r="AX1898" s="247"/>
      <c r="AY1898" s="247"/>
      <c r="AZ1898" s="247"/>
      <c r="BA1898" s="247"/>
      <c r="BB1898" s="247"/>
      <c r="BC1898" s="247"/>
      <c r="BD1898" s="247"/>
      <c r="BE1898" s="247"/>
      <c r="BF1898" s="247"/>
      <c r="BG1898" s="247"/>
      <c r="BH1898" s="247"/>
      <c r="BI1898" s="247"/>
      <c r="BJ1898" s="247"/>
      <c r="BK1898" s="247"/>
      <c r="BL1898" s="247"/>
      <c r="BM1898" s="247"/>
      <c r="BN1898" s="247"/>
      <c r="BO1898" s="247"/>
      <c r="BP1898" s="247"/>
      <c r="BQ1898" s="247"/>
      <c r="BR1898" s="247"/>
      <c r="BS1898" s="247"/>
      <c r="BT1898" s="247"/>
      <c r="BU1898" s="247"/>
      <c r="BV1898" s="247"/>
      <c r="BW1898" s="247"/>
      <c r="BX1898" s="247"/>
      <c r="BY1898" s="247"/>
      <c r="BZ1898" s="247"/>
      <c r="CA1898" s="247"/>
      <c r="CB1898" s="247"/>
      <c r="CC1898" s="247"/>
      <c r="CD1898" s="247"/>
      <c r="CE1898" s="247"/>
      <c r="CF1898" s="247"/>
      <c r="CG1898" s="247"/>
      <c r="CH1898" s="247"/>
      <c r="CI1898" s="247"/>
      <c r="CJ1898" s="247"/>
      <c r="CK1898" s="247"/>
      <c r="CL1898" s="247"/>
      <c r="CM1898" s="247"/>
      <c r="CN1898" s="247"/>
      <c r="CO1898" s="247"/>
      <c r="CP1898" s="247"/>
      <c r="CQ1898" s="247"/>
      <c r="CR1898" s="247"/>
      <c r="CS1898" s="247"/>
      <c r="CT1898" s="247"/>
      <c r="CU1898" s="247"/>
      <c r="CV1898" s="247"/>
      <c r="CW1898" s="247"/>
      <c r="CX1898" s="247"/>
      <c r="CY1898" s="247"/>
      <c r="CZ1898" s="247"/>
      <c r="DA1898" s="247"/>
      <c r="DB1898" s="247"/>
      <c r="DC1898" s="247"/>
      <c r="DD1898" s="247"/>
      <c r="DE1898" s="247"/>
    </row>
    <row r="1899" spans="5:109" x14ac:dyDescent="0.2">
      <c r="E1899" s="247"/>
      <c r="F1899" s="247"/>
      <c r="G1899" s="247"/>
      <c r="H1899" s="247"/>
      <c r="I1899" s="247"/>
      <c r="J1899" s="247"/>
      <c r="K1899" s="247"/>
      <c r="L1899" s="247"/>
      <c r="M1899" s="290"/>
      <c r="N1899" s="247"/>
      <c r="O1899" s="247"/>
      <c r="P1899" s="247"/>
      <c r="Q1899" s="247"/>
      <c r="R1899" s="247"/>
      <c r="S1899" s="247"/>
      <c r="T1899" s="247"/>
      <c r="U1899" s="247"/>
      <c r="V1899" s="290"/>
      <c r="W1899" s="247"/>
      <c r="X1899" s="247"/>
      <c r="Y1899" s="247"/>
      <c r="Z1899" s="247"/>
      <c r="AA1899" s="247"/>
      <c r="AB1899" s="247"/>
      <c r="AC1899" s="247"/>
      <c r="AD1899" s="247"/>
      <c r="AE1899" s="247"/>
      <c r="AF1899" s="247"/>
      <c r="AG1899" s="247"/>
      <c r="AH1899" s="247"/>
      <c r="AI1899" s="247"/>
      <c r="AJ1899" s="247"/>
      <c r="AK1899" s="247"/>
      <c r="AL1899" s="247"/>
      <c r="AM1899" s="247"/>
      <c r="AN1899" s="247"/>
      <c r="AO1899" s="247"/>
      <c r="AP1899" s="247"/>
      <c r="AQ1899" s="247"/>
      <c r="AR1899" s="247"/>
      <c r="AS1899" s="247"/>
      <c r="AT1899" s="247"/>
      <c r="AU1899" s="247"/>
      <c r="AV1899" s="247"/>
      <c r="AW1899" s="247"/>
      <c r="AX1899" s="247"/>
      <c r="AY1899" s="247"/>
      <c r="AZ1899" s="247"/>
      <c r="BA1899" s="247"/>
      <c r="BB1899" s="247"/>
      <c r="BC1899" s="247"/>
      <c r="BD1899" s="247"/>
      <c r="BE1899" s="247"/>
      <c r="BF1899" s="247"/>
      <c r="BG1899" s="247"/>
      <c r="BH1899" s="247"/>
      <c r="BI1899" s="247"/>
      <c r="BJ1899" s="247"/>
      <c r="BK1899" s="247"/>
      <c r="BL1899" s="247"/>
      <c r="BM1899" s="247"/>
      <c r="BN1899" s="247"/>
      <c r="BO1899" s="247"/>
      <c r="BP1899" s="247"/>
      <c r="BQ1899" s="247"/>
      <c r="BR1899" s="247"/>
      <c r="BS1899" s="247"/>
      <c r="BT1899" s="247"/>
      <c r="BU1899" s="247"/>
      <c r="BV1899" s="247"/>
      <c r="BW1899" s="247"/>
      <c r="BX1899" s="247"/>
      <c r="BY1899" s="247"/>
      <c r="BZ1899" s="247"/>
      <c r="CA1899" s="247"/>
      <c r="CB1899" s="247"/>
      <c r="CC1899" s="247"/>
      <c r="CD1899" s="247"/>
      <c r="CE1899" s="247"/>
      <c r="CF1899" s="247"/>
      <c r="CG1899" s="247"/>
      <c r="CH1899" s="247"/>
      <c r="CI1899" s="247"/>
      <c r="CJ1899" s="247"/>
      <c r="CK1899" s="247"/>
      <c r="CL1899" s="247"/>
      <c r="CM1899" s="247"/>
      <c r="CN1899" s="247"/>
      <c r="CO1899" s="247"/>
      <c r="CP1899" s="247"/>
      <c r="CQ1899" s="247"/>
      <c r="CR1899" s="247"/>
      <c r="CS1899" s="247"/>
      <c r="CT1899" s="247"/>
      <c r="CU1899" s="247"/>
      <c r="CV1899" s="247"/>
      <c r="CW1899" s="247"/>
      <c r="CX1899" s="247"/>
      <c r="CY1899" s="247"/>
      <c r="CZ1899" s="247"/>
      <c r="DA1899" s="247"/>
      <c r="DB1899" s="247"/>
      <c r="DC1899" s="247"/>
      <c r="DD1899" s="247"/>
      <c r="DE1899" s="247"/>
    </row>
    <row r="1900" spans="5:109" x14ac:dyDescent="0.2">
      <c r="E1900" s="247"/>
      <c r="F1900" s="247"/>
      <c r="G1900" s="247"/>
      <c r="H1900" s="247"/>
      <c r="I1900" s="247"/>
      <c r="J1900" s="247"/>
      <c r="K1900" s="247"/>
      <c r="L1900" s="247"/>
      <c r="M1900" s="290"/>
      <c r="N1900" s="247"/>
      <c r="O1900" s="247"/>
      <c r="P1900" s="247"/>
      <c r="Q1900" s="247"/>
      <c r="R1900" s="247"/>
      <c r="S1900" s="247"/>
      <c r="T1900" s="247"/>
      <c r="U1900" s="247"/>
      <c r="V1900" s="290"/>
      <c r="W1900" s="247"/>
      <c r="X1900" s="247"/>
      <c r="Y1900" s="247"/>
      <c r="Z1900" s="247"/>
      <c r="AA1900" s="247"/>
      <c r="AB1900" s="247"/>
      <c r="AC1900" s="247"/>
      <c r="AD1900" s="247"/>
      <c r="AE1900" s="247"/>
      <c r="AF1900" s="247"/>
      <c r="AG1900" s="247"/>
      <c r="AH1900" s="247"/>
      <c r="AI1900" s="247"/>
      <c r="AJ1900" s="247"/>
      <c r="AK1900" s="247"/>
      <c r="AL1900" s="247"/>
      <c r="AM1900" s="247"/>
      <c r="AN1900" s="247"/>
      <c r="AO1900" s="247"/>
      <c r="AP1900" s="247"/>
      <c r="AQ1900" s="247"/>
      <c r="AR1900" s="247"/>
      <c r="AS1900" s="247"/>
      <c r="AT1900" s="247"/>
      <c r="AU1900" s="247"/>
      <c r="AV1900" s="247"/>
      <c r="AW1900" s="247"/>
      <c r="AX1900" s="247"/>
      <c r="AY1900" s="247"/>
      <c r="AZ1900" s="247"/>
      <c r="BA1900" s="247"/>
      <c r="BB1900" s="247"/>
      <c r="BC1900" s="247"/>
      <c r="BD1900" s="247"/>
      <c r="BE1900" s="247"/>
      <c r="BF1900" s="247"/>
      <c r="BG1900" s="247"/>
      <c r="BH1900" s="247"/>
      <c r="BI1900" s="247"/>
      <c r="BJ1900" s="247"/>
      <c r="BK1900" s="247"/>
      <c r="BL1900" s="247"/>
      <c r="BM1900" s="247"/>
      <c r="BN1900" s="247"/>
      <c r="BO1900" s="247"/>
      <c r="BP1900" s="247"/>
      <c r="BQ1900" s="247"/>
      <c r="BR1900" s="247"/>
      <c r="BS1900" s="247"/>
      <c r="BT1900" s="247"/>
      <c r="BU1900" s="247"/>
      <c r="BV1900" s="247"/>
      <c r="BW1900" s="247"/>
      <c r="BX1900" s="247"/>
      <c r="BY1900" s="247"/>
      <c r="BZ1900" s="247"/>
      <c r="CA1900" s="247"/>
      <c r="CB1900" s="247"/>
      <c r="CC1900" s="247"/>
      <c r="CD1900" s="247"/>
      <c r="CE1900" s="247"/>
      <c r="CF1900" s="247"/>
      <c r="CG1900" s="247"/>
      <c r="CH1900" s="247"/>
      <c r="CI1900" s="247"/>
      <c r="CJ1900" s="247"/>
      <c r="CK1900" s="247"/>
      <c r="CL1900" s="247"/>
      <c r="CM1900" s="247"/>
      <c r="CN1900" s="247"/>
      <c r="CO1900" s="247"/>
      <c r="CP1900" s="247"/>
      <c r="CQ1900" s="247"/>
      <c r="CR1900" s="247"/>
      <c r="CS1900" s="247"/>
      <c r="CT1900" s="247"/>
      <c r="CU1900" s="247"/>
      <c r="CV1900" s="247"/>
      <c r="CW1900" s="247"/>
      <c r="CX1900" s="247"/>
      <c r="CY1900" s="247"/>
      <c r="CZ1900" s="247"/>
      <c r="DA1900" s="247"/>
      <c r="DB1900" s="247"/>
      <c r="DC1900" s="247"/>
      <c r="DD1900" s="247"/>
      <c r="DE1900" s="247"/>
    </row>
    <row r="1901" spans="5:109" x14ac:dyDescent="0.2">
      <c r="E1901" s="247"/>
      <c r="F1901" s="247"/>
      <c r="G1901" s="247"/>
      <c r="H1901" s="247"/>
      <c r="I1901" s="247"/>
      <c r="J1901" s="247"/>
      <c r="K1901" s="247"/>
      <c r="L1901" s="247"/>
      <c r="M1901" s="290"/>
      <c r="N1901" s="247"/>
      <c r="O1901" s="247"/>
      <c r="P1901" s="247"/>
      <c r="Q1901" s="247"/>
      <c r="R1901" s="247"/>
      <c r="S1901" s="247"/>
      <c r="T1901" s="247"/>
      <c r="U1901" s="247"/>
      <c r="V1901" s="290"/>
      <c r="W1901" s="247"/>
      <c r="X1901" s="247"/>
      <c r="Y1901" s="247"/>
      <c r="Z1901" s="247"/>
      <c r="AA1901" s="247"/>
      <c r="AB1901" s="247"/>
      <c r="AC1901" s="247"/>
      <c r="AD1901" s="247"/>
      <c r="AE1901" s="247"/>
      <c r="AF1901" s="247"/>
      <c r="AG1901" s="247"/>
      <c r="AH1901" s="247"/>
      <c r="AI1901" s="247"/>
      <c r="AJ1901" s="247"/>
      <c r="AK1901" s="247"/>
      <c r="AL1901" s="247"/>
      <c r="AM1901" s="247"/>
      <c r="AN1901" s="247"/>
      <c r="AO1901" s="247"/>
      <c r="AP1901" s="247"/>
      <c r="AQ1901" s="247"/>
      <c r="AR1901" s="247"/>
      <c r="AS1901" s="247"/>
      <c r="AT1901" s="247"/>
      <c r="AU1901" s="247"/>
      <c r="AV1901" s="247"/>
      <c r="AW1901" s="247"/>
      <c r="AX1901" s="247"/>
      <c r="AY1901" s="247"/>
      <c r="AZ1901" s="247"/>
      <c r="BA1901" s="247"/>
      <c r="BB1901" s="247"/>
      <c r="BC1901" s="247"/>
      <c r="BD1901" s="247"/>
      <c r="BE1901" s="247"/>
      <c r="BF1901" s="247"/>
      <c r="BG1901" s="247"/>
      <c r="BH1901" s="247"/>
      <c r="BI1901" s="247"/>
      <c r="BJ1901" s="247"/>
      <c r="BK1901" s="247"/>
      <c r="BL1901" s="247"/>
      <c r="BM1901" s="247"/>
      <c r="BN1901" s="247"/>
      <c r="BO1901" s="247"/>
      <c r="BP1901" s="247"/>
      <c r="BQ1901" s="247"/>
      <c r="BR1901" s="247"/>
      <c r="BS1901" s="247"/>
      <c r="BT1901" s="247"/>
      <c r="BU1901" s="247"/>
      <c r="BV1901" s="247"/>
      <c r="BW1901" s="247"/>
      <c r="BX1901" s="247"/>
      <c r="BY1901" s="247"/>
      <c r="BZ1901" s="247"/>
      <c r="CA1901" s="247"/>
      <c r="CB1901" s="247"/>
      <c r="CC1901" s="247"/>
      <c r="CD1901" s="247"/>
      <c r="CE1901" s="247"/>
      <c r="CF1901" s="247"/>
      <c r="CG1901" s="247"/>
      <c r="CH1901" s="247"/>
      <c r="CI1901" s="247"/>
      <c r="CJ1901" s="247"/>
      <c r="CK1901" s="247"/>
      <c r="CL1901" s="247"/>
      <c r="CM1901" s="247"/>
      <c r="CN1901" s="247"/>
      <c r="CO1901" s="247"/>
      <c r="CP1901" s="247"/>
      <c r="CQ1901" s="247"/>
      <c r="CR1901" s="247"/>
      <c r="CS1901" s="247"/>
      <c r="CT1901" s="247"/>
      <c r="CU1901" s="247"/>
      <c r="CV1901" s="247"/>
      <c r="CW1901" s="247"/>
      <c r="CX1901" s="247"/>
      <c r="CY1901" s="247"/>
      <c r="CZ1901" s="247"/>
      <c r="DA1901" s="247"/>
      <c r="DB1901" s="247"/>
      <c r="DC1901" s="247"/>
      <c r="DD1901" s="247"/>
      <c r="DE1901" s="247"/>
    </row>
    <row r="1902" spans="5:109" x14ac:dyDescent="0.2">
      <c r="E1902" s="247"/>
      <c r="F1902" s="247"/>
      <c r="G1902" s="247"/>
      <c r="H1902" s="247"/>
      <c r="I1902" s="247"/>
      <c r="J1902" s="247"/>
      <c r="K1902" s="247"/>
      <c r="L1902" s="247"/>
      <c r="M1902" s="290"/>
      <c r="N1902" s="247"/>
      <c r="O1902" s="247"/>
      <c r="P1902" s="247"/>
      <c r="Q1902" s="247"/>
      <c r="R1902" s="247"/>
      <c r="S1902" s="247"/>
      <c r="T1902" s="247"/>
      <c r="U1902" s="247"/>
      <c r="V1902" s="290"/>
      <c r="W1902" s="247"/>
      <c r="X1902" s="247"/>
      <c r="Y1902" s="247"/>
      <c r="Z1902" s="247"/>
      <c r="AA1902" s="247"/>
      <c r="AB1902" s="247"/>
      <c r="AC1902" s="247"/>
      <c r="AD1902" s="247"/>
      <c r="AE1902" s="247"/>
      <c r="AF1902" s="247"/>
      <c r="AG1902" s="247"/>
      <c r="AH1902" s="247"/>
      <c r="AI1902" s="247"/>
      <c r="AJ1902" s="247"/>
      <c r="AK1902" s="247"/>
      <c r="AL1902" s="247"/>
      <c r="AM1902" s="247"/>
      <c r="AN1902" s="247"/>
      <c r="AO1902" s="247"/>
      <c r="AP1902" s="247"/>
      <c r="AQ1902" s="247"/>
      <c r="AR1902" s="247"/>
      <c r="AS1902" s="247"/>
      <c r="AT1902" s="247"/>
      <c r="AU1902" s="247"/>
      <c r="AV1902" s="247"/>
      <c r="AW1902" s="247"/>
      <c r="AX1902" s="247"/>
      <c r="AY1902" s="247"/>
      <c r="AZ1902" s="247"/>
      <c r="BA1902" s="247"/>
      <c r="BB1902" s="247"/>
      <c r="BC1902" s="247"/>
      <c r="BD1902" s="247"/>
      <c r="BE1902" s="247"/>
      <c r="BF1902" s="247"/>
      <c r="BG1902" s="247"/>
      <c r="BH1902" s="247"/>
      <c r="BI1902" s="247"/>
      <c r="BJ1902" s="247"/>
      <c r="BK1902" s="247"/>
      <c r="BL1902" s="247"/>
      <c r="BM1902" s="247"/>
      <c r="BN1902" s="247"/>
      <c r="BO1902" s="247"/>
      <c r="BP1902" s="247"/>
      <c r="BQ1902" s="247"/>
      <c r="BR1902" s="247"/>
      <c r="BS1902" s="247"/>
      <c r="BT1902" s="247"/>
      <c r="BU1902" s="247"/>
      <c r="BV1902" s="247"/>
      <c r="BW1902" s="247"/>
      <c r="BX1902" s="247"/>
      <c r="BY1902" s="247"/>
      <c r="BZ1902" s="247"/>
      <c r="CA1902" s="247"/>
      <c r="CB1902" s="247"/>
      <c r="CC1902" s="247"/>
      <c r="CD1902" s="247"/>
      <c r="CE1902" s="247"/>
      <c r="CF1902" s="247"/>
      <c r="CG1902" s="247"/>
      <c r="CH1902" s="247"/>
      <c r="CI1902" s="247"/>
      <c r="CJ1902" s="247"/>
      <c r="CK1902" s="247"/>
      <c r="CL1902" s="247"/>
      <c r="CM1902" s="247"/>
      <c r="CN1902" s="247"/>
      <c r="CO1902" s="247"/>
      <c r="CP1902" s="247"/>
      <c r="CQ1902" s="247"/>
      <c r="CR1902" s="247"/>
      <c r="CS1902" s="247"/>
      <c r="CT1902" s="247"/>
      <c r="CU1902" s="247"/>
      <c r="CV1902" s="247"/>
      <c r="CW1902" s="247"/>
      <c r="CX1902" s="247"/>
      <c r="CY1902" s="247"/>
      <c r="CZ1902" s="247"/>
      <c r="DA1902" s="247"/>
      <c r="DB1902" s="247"/>
      <c r="DC1902" s="247"/>
      <c r="DD1902" s="247"/>
      <c r="DE1902" s="247"/>
    </row>
    <row r="1903" spans="5:109" x14ac:dyDescent="0.2">
      <c r="E1903" s="247"/>
      <c r="F1903" s="247"/>
      <c r="G1903" s="247"/>
      <c r="H1903" s="247"/>
      <c r="I1903" s="247"/>
      <c r="J1903" s="247"/>
      <c r="K1903" s="247"/>
      <c r="L1903" s="247"/>
      <c r="M1903" s="290"/>
      <c r="N1903" s="247"/>
      <c r="O1903" s="247"/>
      <c r="P1903" s="247"/>
      <c r="Q1903" s="247"/>
      <c r="R1903" s="247"/>
      <c r="S1903" s="247"/>
      <c r="T1903" s="247"/>
      <c r="U1903" s="247"/>
      <c r="V1903" s="290"/>
      <c r="W1903" s="247"/>
      <c r="X1903" s="247"/>
      <c r="Y1903" s="247"/>
      <c r="Z1903" s="247"/>
      <c r="AA1903" s="247"/>
      <c r="AB1903" s="247"/>
      <c r="AC1903" s="247"/>
      <c r="AD1903" s="247"/>
      <c r="AE1903" s="247"/>
      <c r="AF1903" s="247"/>
      <c r="AG1903" s="247"/>
      <c r="AH1903" s="247"/>
      <c r="AI1903" s="247"/>
      <c r="AJ1903" s="247"/>
      <c r="AK1903" s="247"/>
      <c r="AL1903" s="247"/>
      <c r="AM1903" s="247"/>
      <c r="AN1903" s="247"/>
      <c r="AO1903" s="247"/>
      <c r="AP1903" s="247"/>
      <c r="AQ1903" s="247"/>
      <c r="AR1903" s="247"/>
      <c r="AS1903" s="247"/>
      <c r="AT1903" s="247"/>
      <c r="AU1903" s="247"/>
      <c r="AV1903" s="247"/>
      <c r="AW1903" s="247"/>
      <c r="AX1903" s="247"/>
      <c r="AY1903" s="247"/>
      <c r="AZ1903" s="247"/>
      <c r="BA1903" s="247"/>
      <c r="BB1903" s="247"/>
      <c r="BC1903" s="247"/>
      <c r="BD1903" s="247"/>
      <c r="BE1903" s="247"/>
      <c r="BF1903" s="247"/>
      <c r="BG1903" s="247"/>
      <c r="BH1903" s="247"/>
      <c r="BI1903" s="247"/>
      <c r="BJ1903" s="247"/>
      <c r="BK1903" s="247"/>
      <c r="BL1903" s="247"/>
      <c r="BM1903" s="247"/>
      <c r="BN1903" s="247"/>
      <c r="BO1903" s="247"/>
      <c r="BP1903" s="247"/>
      <c r="BQ1903" s="247"/>
      <c r="BR1903" s="247"/>
      <c r="BS1903" s="247"/>
      <c r="BT1903" s="247"/>
      <c r="BU1903" s="247"/>
      <c r="BV1903" s="247"/>
      <c r="BW1903" s="247"/>
      <c r="BX1903" s="247"/>
      <c r="BY1903" s="247"/>
      <c r="BZ1903" s="247"/>
      <c r="CA1903" s="247"/>
      <c r="CB1903" s="247"/>
      <c r="CC1903" s="247"/>
      <c r="CD1903" s="247"/>
      <c r="CE1903" s="247"/>
      <c r="CF1903" s="247"/>
      <c r="CG1903" s="247"/>
      <c r="CH1903" s="247"/>
      <c r="CI1903" s="247"/>
      <c r="CJ1903" s="247"/>
      <c r="CK1903" s="247"/>
      <c r="CL1903" s="247"/>
      <c r="CM1903" s="247"/>
      <c r="CN1903" s="247"/>
      <c r="CO1903" s="247"/>
      <c r="CP1903" s="247"/>
      <c r="CQ1903" s="247"/>
      <c r="CR1903" s="247"/>
      <c r="CS1903" s="247"/>
      <c r="CT1903" s="247"/>
      <c r="CU1903" s="247"/>
      <c r="CV1903" s="247"/>
      <c r="CW1903" s="247"/>
      <c r="CX1903" s="247"/>
      <c r="CY1903" s="247"/>
      <c r="CZ1903" s="247"/>
      <c r="DA1903" s="247"/>
      <c r="DB1903" s="247"/>
      <c r="DC1903" s="247"/>
      <c r="DD1903" s="247"/>
      <c r="DE1903" s="247"/>
    </row>
    <row r="1904" spans="5:109" x14ac:dyDescent="0.2">
      <c r="E1904" s="247"/>
      <c r="F1904" s="247"/>
      <c r="G1904" s="247"/>
      <c r="H1904" s="247"/>
      <c r="I1904" s="247"/>
      <c r="J1904" s="247"/>
      <c r="K1904" s="247"/>
      <c r="L1904" s="247"/>
      <c r="M1904" s="290"/>
      <c r="N1904" s="247"/>
      <c r="O1904" s="247"/>
      <c r="P1904" s="247"/>
      <c r="Q1904" s="247"/>
      <c r="R1904" s="247"/>
      <c r="S1904" s="247"/>
      <c r="T1904" s="247"/>
      <c r="U1904" s="247"/>
      <c r="V1904" s="290"/>
      <c r="W1904" s="247"/>
      <c r="X1904" s="247"/>
      <c r="Y1904" s="247"/>
      <c r="Z1904" s="247"/>
      <c r="AA1904" s="247"/>
      <c r="AB1904" s="247"/>
      <c r="AC1904" s="247"/>
      <c r="AD1904" s="247"/>
      <c r="AE1904" s="247"/>
      <c r="AF1904" s="247"/>
      <c r="AG1904" s="247"/>
      <c r="AH1904" s="247"/>
      <c r="AI1904" s="247"/>
      <c r="AJ1904" s="247"/>
      <c r="AK1904" s="247"/>
      <c r="AL1904" s="247"/>
      <c r="AM1904" s="247"/>
      <c r="AN1904" s="247"/>
      <c r="AO1904" s="247"/>
      <c r="AP1904" s="247"/>
      <c r="AQ1904" s="247"/>
      <c r="AR1904" s="247"/>
      <c r="AS1904" s="247"/>
      <c r="AT1904" s="247"/>
      <c r="AU1904" s="247"/>
      <c r="AV1904" s="247"/>
      <c r="AW1904" s="247"/>
      <c r="AX1904" s="247"/>
      <c r="AY1904" s="247"/>
      <c r="AZ1904" s="247"/>
      <c r="BA1904" s="247"/>
      <c r="BB1904" s="247"/>
      <c r="BC1904" s="247"/>
      <c r="BD1904" s="247"/>
      <c r="BE1904" s="247"/>
      <c r="BF1904" s="247"/>
      <c r="BG1904" s="247"/>
      <c r="BH1904" s="247"/>
      <c r="BI1904" s="247"/>
      <c r="BJ1904" s="247"/>
      <c r="BK1904" s="247"/>
      <c r="BL1904" s="247"/>
      <c r="BM1904" s="247"/>
      <c r="BN1904" s="247"/>
      <c r="BO1904" s="247"/>
      <c r="BP1904" s="247"/>
      <c r="BQ1904" s="247"/>
      <c r="BR1904" s="247"/>
      <c r="BS1904" s="247"/>
      <c r="BT1904" s="247"/>
      <c r="BU1904" s="247"/>
      <c r="BV1904" s="247"/>
      <c r="BW1904" s="247"/>
      <c r="BX1904" s="247"/>
      <c r="BY1904" s="247"/>
      <c r="BZ1904" s="247"/>
      <c r="CA1904" s="247"/>
      <c r="CB1904" s="247"/>
      <c r="CC1904" s="247"/>
      <c r="CD1904" s="247"/>
      <c r="CE1904" s="247"/>
      <c r="CF1904" s="247"/>
      <c r="CG1904" s="247"/>
      <c r="CH1904" s="247"/>
      <c r="CI1904" s="247"/>
      <c r="CJ1904" s="247"/>
      <c r="CK1904" s="247"/>
      <c r="CL1904" s="247"/>
      <c r="CM1904" s="247"/>
      <c r="CN1904" s="247"/>
      <c r="CO1904" s="247"/>
      <c r="CP1904" s="247"/>
      <c r="CQ1904" s="247"/>
      <c r="CR1904" s="247"/>
      <c r="CS1904" s="247"/>
      <c r="CT1904" s="247"/>
      <c r="CU1904" s="247"/>
      <c r="CV1904" s="247"/>
      <c r="CW1904" s="247"/>
      <c r="CX1904" s="247"/>
      <c r="CY1904" s="247"/>
      <c r="CZ1904" s="247"/>
      <c r="DA1904" s="247"/>
      <c r="DB1904" s="247"/>
      <c r="DC1904" s="247"/>
      <c r="DD1904" s="247"/>
      <c r="DE1904" s="247"/>
    </row>
    <row r="1905" spans="5:109" x14ac:dyDescent="0.2">
      <c r="E1905" s="247"/>
      <c r="F1905" s="247"/>
      <c r="G1905" s="247"/>
      <c r="H1905" s="247"/>
      <c r="I1905" s="247"/>
      <c r="J1905" s="247"/>
      <c r="K1905" s="247"/>
      <c r="L1905" s="247"/>
      <c r="M1905" s="290"/>
      <c r="N1905" s="247"/>
      <c r="O1905" s="247"/>
      <c r="P1905" s="247"/>
      <c r="Q1905" s="247"/>
      <c r="R1905" s="247"/>
      <c r="S1905" s="247"/>
      <c r="T1905" s="247"/>
      <c r="U1905" s="247"/>
      <c r="V1905" s="290"/>
      <c r="W1905" s="247"/>
      <c r="X1905" s="247"/>
      <c r="Y1905" s="247"/>
      <c r="Z1905" s="247"/>
      <c r="AA1905" s="247"/>
      <c r="AB1905" s="247"/>
      <c r="AC1905" s="247"/>
      <c r="AD1905" s="247"/>
      <c r="AE1905" s="247"/>
      <c r="AF1905" s="247"/>
      <c r="AG1905" s="247"/>
      <c r="AH1905" s="247"/>
      <c r="AI1905" s="247"/>
      <c r="AJ1905" s="247"/>
      <c r="AK1905" s="247"/>
      <c r="AL1905" s="247"/>
      <c r="AM1905" s="247"/>
      <c r="AN1905" s="247"/>
      <c r="AO1905" s="247"/>
      <c r="AP1905" s="247"/>
      <c r="AQ1905" s="247"/>
      <c r="AR1905" s="247"/>
      <c r="AS1905" s="247"/>
      <c r="AT1905" s="247"/>
      <c r="AU1905" s="247"/>
      <c r="AV1905" s="247"/>
      <c r="AW1905" s="247"/>
      <c r="AX1905" s="247"/>
      <c r="AY1905" s="247"/>
      <c r="AZ1905" s="247"/>
      <c r="BA1905" s="247"/>
      <c r="BB1905" s="247"/>
      <c r="BC1905" s="247"/>
      <c r="BD1905" s="247"/>
      <c r="BE1905" s="247"/>
      <c r="BF1905" s="247"/>
      <c r="BG1905" s="247"/>
      <c r="BH1905" s="247"/>
      <c r="BI1905" s="247"/>
      <c r="BJ1905" s="247"/>
      <c r="BK1905" s="247"/>
      <c r="BL1905" s="247"/>
      <c r="BM1905" s="247"/>
      <c r="BN1905" s="247"/>
      <c r="BO1905" s="247"/>
      <c r="BP1905" s="247"/>
      <c r="BQ1905" s="247"/>
      <c r="BR1905" s="247"/>
      <c r="BS1905" s="247"/>
      <c r="BT1905" s="247"/>
      <c r="BU1905" s="247"/>
      <c r="BV1905" s="247"/>
      <c r="BW1905" s="247"/>
      <c r="BX1905" s="247"/>
      <c r="BY1905" s="247"/>
      <c r="BZ1905" s="247"/>
      <c r="CA1905" s="247"/>
      <c r="CB1905" s="247"/>
      <c r="CC1905" s="247"/>
      <c r="CD1905" s="247"/>
      <c r="CE1905" s="247"/>
      <c r="CF1905" s="247"/>
      <c r="CG1905" s="247"/>
      <c r="CH1905" s="247"/>
      <c r="CI1905" s="247"/>
      <c r="CJ1905" s="247"/>
      <c r="CK1905" s="247"/>
      <c r="CL1905" s="247"/>
      <c r="CM1905" s="247"/>
      <c r="CN1905" s="247"/>
      <c r="CO1905" s="247"/>
      <c r="CP1905" s="247"/>
      <c r="CQ1905" s="247"/>
      <c r="CR1905" s="247"/>
      <c r="CS1905" s="247"/>
      <c r="CT1905" s="247"/>
      <c r="CU1905" s="247"/>
      <c r="CV1905" s="247"/>
      <c r="CW1905" s="247"/>
      <c r="CX1905" s="247"/>
      <c r="CY1905" s="247"/>
      <c r="CZ1905" s="247"/>
      <c r="DA1905" s="247"/>
      <c r="DB1905" s="247"/>
      <c r="DC1905" s="247"/>
      <c r="DD1905" s="247"/>
      <c r="DE1905" s="247"/>
    </row>
    <row r="1906" spans="5:109" x14ac:dyDescent="0.2">
      <c r="E1906" s="247"/>
      <c r="F1906" s="247"/>
      <c r="G1906" s="247"/>
      <c r="H1906" s="247"/>
      <c r="I1906" s="247"/>
      <c r="J1906" s="247"/>
      <c r="K1906" s="247"/>
      <c r="L1906" s="247"/>
      <c r="M1906" s="290"/>
      <c r="N1906" s="247"/>
      <c r="O1906" s="247"/>
      <c r="P1906" s="247"/>
      <c r="Q1906" s="247"/>
      <c r="R1906" s="247"/>
      <c r="S1906" s="247"/>
      <c r="T1906" s="247"/>
      <c r="U1906" s="247"/>
      <c r="V1906" s="290"/>
      <c r="W1906" s="247"/>
      <c r="X1906" s="247"/>
      <c r="Y1906" s="247"/>
      <c r="Z1906" s="247"/>
      <c r="AA1906" s="247"/>
      <c r="AB1906" s="247"/>
      <c r="AC1906" s="247"/>
      <c r="AD1906" s="247"/>
      <c r="AE1906" s="247"/>
      <c r="AF1906" s="247"/>
      <c r="AG1906" s="247"/>
      <c r="AH1906" s="247"/>
      <c r="AI1906" s="247"/>
      <c r="AJ1906" s="247"/>
      <c r="AK1906" s="247"/>
      <c r="AL1906" s="247"/>
      <c r="AM1906" s="247"/>
      <c r="AN1906" s="247"/>
      <c r="AO1906" s="247"/>
      <c r="AP1906" s="247"/>
      <c r="AQ1906" s="247"/>
      <c r="AR1906" s="247"/>
      <c r="AS1906" s="247"/>
      <c r="AT1906" s="247"/>
      <c r="AU1906" s="247"/>
      <c r="AV1906" s="247"/>
      <c r="AW1906" s="247"/>
      <c r="AX1906" s="247"/>
      <c r="AY1906" s="247"/>
      <c r="AZ1906" s="247"/>
      <c r="BA1906" s="247"/>
      <c r="BB1906" s="247"/>
      <c r="BC1906" s="247"/>
      <c r="BD1906" s="247"/>
      <c r="BE1906" s="247"/>
      <c r="BF1906" s="247"/>
      <c r="BG1906" s="247"/>
      <c r="BH1906" s="247"/>
      <c r="BI1906" s="247"/>
      <c r="BJ1906" s="247"/>
      <c r="BK1906" s="247"/>
      <c r="BL1906" s="247"/>
      <c r="BM1906" s="247"/>
      <c r="BN1906" s="247"/>
      <c r="BO1906" s="247"/>
      <c r="BP1906" s="247"/>
      <c r="BQ1906" s="247"/>
      <c r="BR1906" s="247"/>
      <c r="BS1906" s="247"/>
      <c r="BT1906" s="247"/>
      <c r="BU1906" s="247"/>
      <c r="BV1906" s="247"/>
      <c r="BW1906" s="247"/>
      <c r="BX1906" s="247"/>
      <c r="BY1906" s="247"/>
      <c r="BZ1906" s="247"/>
      <c r="CA1906" s="247"/>
      <c r="CB1906" s="247"/>
      <c r="CC1906" s="247"/>
      <c r="CD1906" s="247"/>
      <c r="CE1906" s="247"/>
      <c r="CF1906" s="247"/>
      <c r="CG1906" s="247"/>
      <c r="CH1906" s="247"/>
      <c r="CI1906" s="247"/>
      <c r="CJ1906" s="247"/>
      <c r="CK1906" s="247"/>
      <c r="CL1906" s="247"/>
      <c r="CM1906" s="247"/>
      <c r="CN1906" s="247"/>
      <c r="CO1906" s="247"/>
      <c r="CP1906" s="247"/>
      <c r="CQ1906" s="247"/>
      <c r="CR1906" s="247"/>
      <c r="CS1906" s="247"/>
      <c r="CT1906" s="247"/>
      <c r="CU1906" s="247"/>
      <c r="CV1906" s="247"/>
      <c r="CW1906" s="247"/>
      <c r="CX1906" s="247"/>
      <c r="CY1906" s="247"/>
      <c r="CZ1906" s="247"/>
      <c r="DA1906" s="247"/>
      <c r="DB1906" s="247"/>
      <c r="DC1906" s="247"/>
      <c r="DD1906" s="247"/>
      <c r="DE1906" s="247"/>
    </row>
    <row r="1907" spans="5:109" x14ac:dyDescent="0.2">
      <c r="E1907" s="247"/>
      <c r="F1907" s="247"/>
      <c r="G1907" s="247"/>
      <c r="H1907" s="247"/>
      <c r="I1907" s="247"/>
      <c r="J1907" s="247"/>
      <c r="K1907" s="247"/>
      <c r="L1907" s="247"/>
      <c r="M1907" s="290"/>
      <c r="N1907" s="247"/>
      <c r="O1907" s="247"/>
      <c r="P1907" s="247"/>
      <c r="Q1907" s="247"/>
      <c r="R1907" s="247"/>
      <c r="S1907" s="247"/>
      <c r="T1907" s="247"/>
      <c r="U1907" s="247"/>
      <c r="V1907" s="290"/>
      <c r="W1907" s="247"/>
      <c r="X1907" s="247"/>
      <c r="Y1907" s="247"/>
      <c r="Z1907" s="247"/>
      <c r="AA1907" s="247"/>
      <c r="AB1907" s="247"/>
      <c r="AC1907" s="247"/>
      <c r="AD1907" s="247"/>
      <c r="AE1907" s="247"/>
      <c r="AF1907" s="247"/>
      <c r="AG1907" s="247"/>
      <c r="AH1907" s="247"/>
      <c r="AI1907" s="247"/>
      <c r="AJ1907" s="247"/>
      <c r="AK1907" s="247"/>
      <c r="AL1907" s="247"/>
      <c r="AM1907" s="247"/>
      <c r="AN1907" s="247"/>
      <c r="AO1907" s="247"/>
      <c r="AP1907" s="247"/>
      <c r="AQ1907" s="247"/>
      <c r="AR1907" s="247"/>
      <c r="AS1907" s="247"/>
      <c r="AT1907" s="247"/>
      <c r="AU1907" s="247"/>
      <c r="AV1907" s="247"/>
      <c r="AW1907" s="247"/>
      <c r="AX1907" s="247"/>
      <c r="AY1907" s="247"/>
      <c r="AZ1907" s="247"/>
      <c r="BA1907" s="247"/>
      <c r="BB1907" s="247"/>
      <c r="BC1907" s="247"/>
      <c r="BD1907" s="247"/>
      <c r="BE1907" s="247"/>
      <c r="BF1907" s="247"/>
      <c r="BG1907" s="247"/>
      <c r="BH1907" s="247"/>
      <c r="BI1907" s="247"/>
      <c r="BJ1907" s="247"/>
      <c r="BK1907" s="247"/>
      <c r="BL1907" s="247"/>
      <c r="BM1907" s="247"/>
      <c r="BN1907" s="247"/>
      <c r="BO1907" s="247"/>
      <c r="BP1907" s="247"/>
      <c r="BQ1907" s="247"/>
      <c r="BR1907" s="247"/>
      <c r="BS1907" s="247"/>
      <c r="BT1907" s="247"/>
      <c r="BU1907" s="247"/>
      <c r="BV1907" s="247"/>
      <c r="BW1907" s="247"/>
      <c r="BX1907" s="247"/>
      <c r="BY1907" s="247"/>
      <c r="BZ1907" s="247"/>
      <c r="CA1907" s="247"/>
      <c r="CB1907" s="247"/>
      <c r="CC1907" s="247"/>
      <c r="CD1907" s="247"/>
      <c r="CE1907" s="247"/>
      <c r="CF1907" s="247"/>
      <c r="CG1907" s="247"/>
      <c r="CH1907" s="247"/>
      <c r="CI1907" s="247"/>
      <c r="CJ1907" s="247"/>
      <c r="CK1907" s="247"/>
      <c r="CL1907" s="247"/>
      <c r="CM1907" s="247"/>
      <c r="CN1907" s="247"/>
      <c r="CO1907" s="247"/>
      <c r="CP1907" s="247"/>
      <c r="CQ1907" s="247"/>
      <c r="CR1907" s="247"/>
      <c r="CS1907" s="247"/>
      <c r="CT1907" s="247"/>
      <c r="CU1907" s="247"/>
      <c r="CV1907" s="247"/>
      <c r="CW1907" s="247"/>
      <c r="CX1907" s="247"/>
      <c r="CY1907" s="247"/>
      <c r="CZ1907" s="247"/>
      <c r="DA1907" s="247"/>
      <c r="DB1907" s="247"/>
      <c r="DC1907" s="247"/>
      <c r="DD1907" s="247"/>
      <c r="DE1907" s="247"/>
    </row>
    <row r="1908" spans="5:109" x14ac:dyDescent="0.2">
      <c r="E1908" s="247"/>
      <c r="F1908" s="247"/>
      <c r="G1908" s="247"/>
      <c r="H1908" s="247"/>
      <c r="I1908" s="247"/>
      <c r="J1908" s="247"/>
      <c r="K1908" s="247"/>
      <c r="L1908" s="247"/>
      <c r="M1908" s="290"/>
      <c r="N1908" s="247"/>
      <c r="O1908" s="247"/>
      <c r="P1908" s="247"/>
      <c r="Q1908" s="247"/>
      <c r="R1908" s="247"/>
      <c r="S1908" s="247"/>
      <c r="T1908" s="247"/>
      <c r="U1908" s="247"/>
      <c r="V1908" s="290"/>
      <c r="W1908" s="247"/>
      <c r="X1908" s="247"/>
      <c r="Y1908" s="247"/>
      <c r="Z1908" s="247"/>
      <c r="AA1908" s="247"/>
      <c r="AB1908" s="247"/>
      <c r="AC1908" s="247"/>
      <c r="AD1908" s="247"/>
      <c r="AE1908" s="247"/>
      <c r="AF1908" s="247"/>
      <c r="AG1908" s="247"/>
      <c r="AH1908" s="247"/>
      <c r="AI1908" s="247"/>
      <c r="AJ1908" s="247"/>
      <c r="AK1908" s="247"/>
      <c r="AL1908" s="247"/>
      <c r="AM1908" s="247"/>
      <c r="AN1908" s="247"/>
      <c r="AO1908" s="247"/>
      <c r="AP1908" s="247"/>
      <c r="AQ1908" s="247"/>
      <c r="AR1908" s="247"/>
      <c r="AS1908" s="247"/>
      <c r="AT1908" s="247"/>
      <c r="AU1908" s="247"/>
      <c r="AV1908" s="247"/>
      <c r="AW1908" s="247"/>
      <c r="AX1908" s="247"/>
      <c r="AY1908" s="247"/>
      <c r="AZ1908" s="247"/>
      <c r="BA1908" s="247"/>
      <c r="BB1908" s="247"/>
      <c r="BC1908" s="247"/>
      <c r="BD1908" s="247"/>
      <c r="BE1908" s="247"/>
      <c r="BF1908" s="247"/>
      <c r="BG1908" s="247"/>
      <c r="BH1908" s="247"/>
      <c r="BI1908" s="247"/>
      <c r="BJ1908" s="247"/>
      <c r="BK1908" s="247"/>
      <c r="BL1908" s="247"/>
      <c r="BM1908" s="247"/>
      <c r="BN1908" s="247"/>
      <c r="BO1908" s="247"/>
      <c r="BP1908" s="247"/>
      <c r="BQ1908" s="247"/>
      <c r="BR1908" s="247"/>
      <c r="BS1908" s="247"/>
      <c r="BT1908" s="247"/>
      <c r="BU1908" s="247"/>
      <c r="BV1908" s="247"/>
      <c r="BW1908" s="247"/>
      <c r="BX1908" s="247"/>
      <c r="BY1908" s="247"/>
      <c r="BZ1908" s="247"/>
      <c r="CA1908" s="247"/>
      <c r="CB1908" s="247"/>
      <c r="CC1908" s="247"/>
      <c r="CD1908" s="247"/>
      <c r="CE1908" s="247"/>
      <c r="CF1908" s="247"/>
      <c r="CG1908" s="247"/>
      <c r="CH1908" s="247"/>
      <c r="CI1908" s="247"/>
      <c r="CJ1908" s="247"/>
      <c r="CK1908" s="247"/>
      <c r="CL1908" s="247"/>
      <c r="CM1908" s="247"/>
      <c r="CN1908" s="247"/>
      <c r="CO1908" s="247"/>
      <c r="CP1908" s="247"/>
      <c r="CQ1908" s="247"/>
      <c r="CR1908" s="247"/>
      <c r="CS1908" s="247"/>
      <c r="CT1908" s="247"/>
      <c r="CU1908" s="247"/>
      <c r="CV1908" s="247"/>
      <c r="CW1908" s="247"/>
      <c r="CX1908" s="247"/>
      <c r="CY1908" s="247"/>
      <c r="CZ1908" s="247"/>
      <c r="DA1908" s="247"/>
      <c r="DB1908" s="247"/>
      <c r="DC1908" s="247"/>
      <c r="DD1908" s="247"/>
      <c r="DE1908" s="247"/>
    </row>
    <row r="1909" spans="5:109" x14ac:dyDescent="0.2">
      <c r="E1909" s="247"/>
      <c r="F1909" s="247"/>
      <c r="G1909" s="247"/>
      <c r="H1909" s="247"/>
      <c r="I1909" s="247"/>
      <c r="J1909" s="247"/>
      <c r="K1909" s="247"/>
      <c r="L1909" s="247"/>
      <c r="M1909" s="290"/>
      <c r="N1909" s="247"/>
      <c r="O1909" s="247"/>
      <c r="P1909" s="247"/>
      <c r="Q1909" s="247"/>
      <c r="R1909" s="247"/>
      <c r="S1909" s="247"/>
      <c r="T1909" s="247"/>
      <c r="U1909" s="247"/>
      <c r="V1909" s="290"/>
      <c r="W1909" s="247"/>
      <c r="X1909" s="247"/>
      <c r="Y1909" s="247"/>
      <c r="Z1909" s="247"/>
      <c r="AA1909" s="247"/>
      <c r="AB1909" s="247"/>
      <c r="AC1909" s="247"/>
      <c r="AD1909" s="247"/>
      <c r="AE1909" s="247"/>
      <c r="AF1909" s="247"/>
      <c r="AG1909" s="247"/>
      <c r="AH1909" s="247"/>
      <c r="AI1909" s="247"/>
      <c r="AJ1909" s="247"/>
      <c r="AK1909" s="247"/>
      <c r="AL1909" s="247"/>
      <c r="AM1909" s="247"/>
      <c r="AN1909" s="247"/>
      <c r="AO1909" s="247"/>
      <c r="AP1909" s="247"/>
      <c r="AQ1909" s="247"/>
      <c r="AR1909" s="247"/>
      <c r="AS1909" s="247"/>
      <c r="AT1909" s="247"/>
      <c r="AU1909" s="247"/>
      <c r="AV1909" s="247"/>
      <c r="AW1909" s="247"/>
      <c r="AX1909" s="247"/>
      <c r="AY1909" s="247"/>
      <c r="AZ1909" s="247"/>
      <c r="BA1909" s="247"/>
      <c r="BB1909" s="247"/>
      <c r="BC1909" s="247"/>
      <c r="BD1909" s="247"/>
      <c r="BE1909" s="247"/>
      <c r="BF1909" s="247"/>
      <c r="BG1909" s="247"/>
      <c r="BH1909" s="247"/>
      <c r="BI1909" s="247"/>
      <c r="BJ1909" s="247"/>
      <c r="BK1909" s="247"/>
      <c r="BL1909" s="247"/>
      <c r="BM1909" s="247"/>
      <c r="BN1909" s="247"/>
      <c r="BO1909" s="247"/>
      <c r="BP1909" s="247"/>
      <c r="BQ1909" s="247"/>
      <c r="BR1909" s="247"/>
      <c r="BS1909" s="247"/>
      <c r="BT1909" s="247"/>
      <c r="BU1909" s="247"/>
      <c r="BV1909" s="247"/>
      <c r="BW1909" s="247"/>
      <c r="BX1909" s="247"/>
      <c r="BY1909" s="247"/>
      <c r="BZ1909" s="247"/>
      <c r="CA1909" s="247"/>
      <c r="CB1909" s="247"/>
      <c r="CC1909" s="247"/>
      <c r="CD1909" s="247"/>
      <c r="CE1909" s="247"/>
      <c r="CF1909" s="247"/>
      <c r="CG1909" s="247"/>
      <c r="CH1909" s="247"/>
      <c r="CI1909" s="247"/>
      <c r="CJ1909" s="247"/>
      <c r="CK1909" s="247"/>
      <c r="CL1909" s="247"/>
      <c r="CM1909" s="247"/>
      <c r="CN1909" s="247"/>
      <c r="CO1909" s="247"/>
      <c r="CP1909" s="247"/>
      <c r="CQ1909" s="247"/>
      <c r="CR1909" s="247"/>
      <c r="CS1909" s="247"/>
      <c r="CT1909" s="247"/>
      <c r="CU1909" s="247"/>
      <c r="CV1909" s="247"/>
      <c r="CW1909" s="247"/>
      <c r="CX1909" s="247"/>
      <c r="CY1909" s="247"/>
      <c r="CZ1909" s="247"/>
      <c r="DA1909" s="247"/>
      <c r="DB1909" s="247"/>
      <c r="DC1909" s="247"/>
      <c r="DD1909" s="247"/>
      <c r="DE1909" s="247"/>
    </row>
    <row r="1910" spans="5:109" x14ac:dyDescent="0.2">
      <c r="E1910" s="247"/>
      <c r="F1910" s="247"/>
      <c r="G1910" s="247"/>
      <c r="H1910" s="247"/>
      <c r="I1910" s="247"/>
      <c r="J1910" s="247"/>
      <c r="K1910" s="247"/>
      <c r="L1910" s="247"/>
      <c r="M1910" s="290"/>
      <c r="N1910" s="247"/>
      <c r="O1910" s="247"/>
      <c r="P1910" s="247"/>
      <c r="Q1910" s="247"/>
      <c r="R1910" s="247"/>
      <c r="S1910" s="247"/>
      <c r="T1910" s="247"/>
      <c r="U1910" s="247"/>
      <c r="V1910" s="290"/>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row>
    <row r="1911" spans="5:109" x14ac:dyDescent="0.2">
      <c r="E1911" s="247"/>
      <c r="F1911" s="247"/>
      <c r="G1911" s="247"/>
      <c r="H1911" s="247"/>
      <c r="I1911" s="247"/>
      <c r="J1911" s="247"/>
      <c r="K1911" s="247"/>
      <c r="L1911" s="247"/>
      <c r="M1911" s="290"/>
      <c r="N1911" s="247"/>
      <c r="O1911" s="247"/>
      <c r="P1911" s="247"/>
      <c r="Q1911" s="247"/>
      <c r="R1911" s="247"/>
      <c r="S1911" s="247"/>
      <c r="T1911" s="247"/>
      <c r="U1911" s="247"/>
      <c r="V1911" s="290"/>
      <c r="W1911" s="247"/>
      <c r="X1911" s="247"/>
      <c r="Y1911" s="247"/>
      <c r="Z1911" s="247"/>
      <c r="AA1911" s="247"/>
      <c r="AB1911" s="247"/>
      <c r="AC1911" s="247"/>
      <c r="AD1911" s="247"/>
      <c r="AE1911" s="247"/>
      <c r="AF1911" s="247"/>
      <c r="AG1911" s="247"/>
      <c r="AH1911" s="247"/>
      <c r="AI1911" s="247"/>
      <c r="AJ1911" s="247"/>
      <c r="AK1911" s="247"/>
      <c r="AL1911" s="247"/>
      <c r="AM1911" s="247"/>
      <c r="AN1911" s="247"/>
      <c r="AO1911" s="247"/>
      <c r="AP1911" s="247"/>
      <c r="AQ1911" s="247"/>
      <c r="AR1911" s="247"/>
      <c r="AS1911" s="247"/>
      <c r="AT1911" s="247"/>
      <c r="AU1911" s="247"/>
      <c r="AV1911" s="247"/>
      <c r="AW1911" s="247"/>
      <c r="AX1911" s="247"/>
      <c r="AY1911" s="247"/>
      <c r="AZ1911" s="247"/>
      <c r="BA1911" s="247"/>
      <c r="BB1911" s="247"/>
      <c r="BC1911" s="247"/>
      <c r="BD1911" s="247"/>
      <c r="BE1911" s="247"/>
      <c r="BF1911" s="247"/>
      <c r="BG1911" s="247"/>
      <c r="BH1911" s="247"/>
      <c r="BI1911" s="247"/>
      <c r="BJ1911" s="247"/>
      <c r="BK1911" s="247"/>
      <c r="BL1911" s="247"/>
      <c r="BM1911" s="247"/>
      <c r="BN1911" s="247"/>
      <c r="BO1911" s="247"/>
      <c r="BP1911" s="247"/>
      <c r="BQ1911" s="247"/>
      <c r="BR1911" s="247"/>
      <c r="BS1911" s="247"/>
      <c r="BT1911" s="247"/>
      <c r="BU1911" s="247"/>
      <c r="BV1911" s="247"/>
      <c r="BW1911" s="247"/>
      <c r="BX1911" s="247"/>
      <c r="BY1911" s="247"/>
      <c r="BZ1911" s="247"/>
      <c r="CA1911" s="247"/>
      <c r="CB1911" s="247"/>
      <c r="CC1911" s="247"/>
      <c r="CD1911" s="247"/>
      <c r="CE1911" s="247"/>
      <c r="CF1911" s="247"/>
      <c r="CG1911" s="247"/>
      <c r="CH1911" s="247"/>
      <c r="CI1911" s="247"/>
      <c r="CJ1911" s="247"/>
      <c r="CK1911" s="247"/>
      <c r="CL1911" s="247"/>
      <c r="CM1911" s="247"/>
      <c r="CN1911" s="247"/>
      <c r="CO1911" s="247"/>
      <c r="CP1911" s="247"/>
      <c r="CQ1911" s="247"/>
      <c r="CR1911" s="247"/>
      <c r="CS1911" s="247"/>
      <c r="CT1911" s="247"/>
      <c r="CU1911" s="247"/>
      <c r="CV1911" s="247"/>
      <c r="CW1911" s="247"/>
      <c r="CX1911" s="247"/>
      <c r="CY1911" s="247"/>
      <c r="CZ1911" s="247"/>
      <c r="DA1911" s="247"/>
      <c r="DB1911" s="247"/>
      <c r="DC1911" s="247"/>
      <c r="DD1911" s="247"/>
      <c r="DE1911" s="247"/>
    </row>
    <row r="1912" spans="5:109" x14ac:dyDescent="0.2">
      <c r="E1912" s="247"/>
      <c r="F1912" s="247"/>
      <c r="G1912" s="247"/>
      <c r="H1912" s="247"/>
      <c r="I1912" s="247"/>
      <c r="J1912" s="247"/>
      <c r="K1912" s="247"/>
      <c r="L1912" s="247"/>
      <c r="M1912" s="290"/>
      <c r="N1912" s="247"/>
      <c r="O1912" s="247"/>
      <c r="P1912" s="247"/>
      <c r="Q1912" s="247"/>
      <c r="R1912" s="247"/>
      <c r="S1912" s="247"/>
      <c r="T1912" s="247"/>
      <c r="U1912" s="247"/>
      <c r="V1912" s="290"/>
      <c r="W1912" s="247"/>
      <c r="X1912" s="247"/>
      <c r="Y1912" s="247"/>
      <c r="Z1912" s="247"/>
      <c r="AA1912" s="247"/>
      <c r="AB1912" s="247"/>
      <c r="AC1912" s="247"/>
      <c r="AD1912" s="247"/>
      <c r="AE1912" s="247"/>
      <c r="AF1912" s="247"/>
      <c r="AG1912" s="247"/>
      <c r="AH1912" s="247"/>
      <c r="AI1912" s="247"/>
      <c r="AJ1912" s="247"/>
      <c r="AK1912" s="247"/>
      <c r="AL1912" s="247"/>
      <c r="AM1912" s="247"/>
      <c r="AN1912" s="247"/>
      <c r="AO1912" s="247"/>
      <c r="AP1912" s="247"/>
      <c r="AQ1912" s="247"/>
      <c r="AR1912" s="247"/>
      <c r="AS1912" s="247"/>
      <c r="AT1912" s="247"/>
      <c r="AU1912" s="247"/>
      <c r="AV1912" s="247"/>
      <c r="AW1912" s="247"/>
      <c r="AX1912" s="247"/>
      <c r="AY1912" s="247"/>
      <c r="AZ1912" s="247"/>
      <c r="BA1912" s="247"/>
      <c r="BB1912" s="247"/>
      <c r="BC1912" s="247"/>
      <c r="BD1912" s="247"/>
      <c r="BE1912" s="247"/>
      <c r="BF1912" s="247"/>
      <c r="BG1912" s="247"/>
      <c r="BH1912" s="247"/>
      <c r="BI1912" s="247"/>
      <c r="BJ1912" s="247"/>
      <c r="BK1912" s="247"/>
      <c r="BL1912" s="247"/>
      <c r="BM1912" s="247"/>
      <c r="BN1912" s="247"/>
      <c r="BO1912" s="247"/>
      <c r="BP1912" s="247"/>
      <c r="BQ1912" s="247"/>
      <c r="BR1912" s="247"/>
      <c r="BS1912" s="247"/>
      <c r="BT1912" s="247"/>
      <c r="BU1912" s="247"/>
      <c r="BV1912" s="247"/>
      <c r="BW1912" s="247"/>
      <c r="BX1912" s="247"/>
      <c r="BY1912" s="247"/>
      <c r="BZ1912" s="247"/>
      <c r="CA1912" s="247"/>
      <c r="CB1912" s="247"/>
      <c r="CC1912" s="247"/>
      <c r="CD1912" s="247"/>
      <c r="CE1912" s="247"/>
      <c r="CF1912" s="247"/>
      <c r="CG1912" s="247"/>
      <c r="CH1912" s="247"/>
      <c r="CI1912" s="247"/>
      <c r="CJ1912" s="247"/>
      <c r="CK1912" s="247"/>
      <c r="CL1912" s="247"/>
      <c r="CM1912" s="247"/>
      <c r="CN1912" s="247"/>
      <c r="CO1912" s="247"/>
      <c r="CP1912" s="247"/>
      <c r="CQ1912" s="247"/>
      <c r="CR1912" s="247"/>
      <c r="CS1912" s="247"/>
      <c r="CT1912" s="247"/>
      <c r="CU1912" s="247"/>
      <c r="CV1912" s="247"/>
      <c r="CW1912" s="247"/>
      <c r="CX1912" s="247"/>
      <c r="CY1912" s="247"/>
      <c r="CZ1912" s="247"/>
      <c r="DA1912" s="247"/>
      <c r="DB1912" s="247"/>
      <c r="DC1912" s="247"/>
      <c r="DD1912" s="247"/>
      <c r="DE1912" s="247"/>
    </row>
    <row r="1913" spans="5:109" x14ac:dyDescent="0.2">
      <c r="E1913" s="247"/>
      <c r="F1913" s="247"/>
      <c r="G1913" s="247"/>
      <c r="H1913" s="247"/>
      <c r="I1913" s="247"/>
      <c r="J1913" s="247"/>
      <c r="K1913" s="247"/>
      <c r="L1913" s="247"/>
      <c r="M1913" s="290"/>
      <c r="N1913" s="247"/>
      <c r="O1913" s="247"/>
      <c r="P1913" s="247"/>
      <c r="Q1913" s="247"/>
      <c r="R1913" s="247"/>
      <c r="S1913" s="247"/>
      <c r="T1913" s="247"/>
      <c r="U1913" s="247"/>
      <c r="V1913" s="290"/>
      <c r="W1913" s="247"/>
      <c r="X1913" s="247"/>
      <c r="Y1913" s="247"/>
      <c r="Z1913" s="247"/>
      <c r="AA1913" s="247"/>
      <c r="AB1913" s="247"/>
      <c r="AC1913" s="247"/>
      <c r="AD1913" s="247"/>
      <c r="AE1913" s="247"/>
      <c r="AF1913" s="247"/>
      <c r="AG1913" s="247"/>
      <c r="AH1913" s="247"/>
      <c r="AI1913" s="247"/>
      <c r="AJ1913" s="247"/>
      <c r="AK1913" s="247"/>
      <c r="AL1913" s="247"/>
      <c r="AM1913" s="247"/>
      <c r="AN1913" s="247"/>
      <c r="AO1913" s="247"/>
      <c r="AP1913" s="247"/>
      <c r="AQ1913" s="247"/>
      <c r="AR1913" s="247"/>
      <c r="AS1913" s="247"/>
      <c r="AT1913" s="247"/>
      <c r="AU1913" s="247"/>
      <c r="AV1913" s="247"/>
      <c r="AW1913" s="247"/>
      <c r="AX1913" s="247"/>
      <c r="AY1913" s="247"/>
      <c r="AZ1913" s="247"/>
      <c r="BA1913" s="247"/>
      <c r="BB1913" s="247"/>
      <c r="BC1913" s="247"/>
      <c r="BD1913" s="247"/>
      <c r="BE1913" s="247"/>
      <c r="BF1913" s="247"/>
      <c r="BG1913" s="247"/>
      <c r="BH1913" s="247"/>
      <c r="BI1913" s="247"/>
      <c r="BJ1913" s="247"/>
      <c r="BK1913" s="247"/>
      <c r="BL1913" s="247"/>
      <c r="BM1913" s="247"/>
      <c r="BN1913" s="247"/>
      <c r="BO1913" s="247"/>
      <c r="BP1913" s="247"/>
      <c r="BQ1913" s="247"/>
      <c r="BR1913" s="247"/>
      <c r="BS1913" s="247"/>
      <c r="BT1913" s="247"/>
      <c r="BU1913" s="247"/>
      <c r="BV1913" s="247"/>
      <c r="BW1913" s="247"/>
      <c r="BX1913" s="247"/>
      <c r="BY1913" s="247"/>
      <c r="BZ1913" s="247"/>
      <c r="CA1913" s="247"/>
      <c r="CB1913" s="247"/>
      <c r="CC1913" s="247"/>
      <c r="CD1913" s="247"/>
      <c r="CE1913" s="247"/>
      <c r="CF1913" s="247"/>
      <c r="CG1913" s="247"/>
      <c r="CH1913" s="247"/>
      <c r="CI1913" s="247"/>
      <c r="CJ1913" s="247"/>
      <c r="CK1913" s="247"/>
      <c r="CL1913" s="247"/>
      <c r="CM1913" s="247"/>
      <c r="CN1913" s="247"/>
      <c r="CO1913" s="247"/>
      <c r="CP1913" s="247"/>
      <c r="CQ1913" s="247"/>
      <c r="CR1913" s="247"/>
      <c r="CS1913" s="247"/>
      <c r="CT1913" s="247"/>
      <c r="CU1913" s="247"/>
      <c r="CV1913" s="247"/>
      <c r="CW1913" s="247"/>
      <c r="CX1913" s="247"/>
      <c r="CY1913" s="247"/>
      <c r="CZ1913" s="247"/>
      <c r="DA1913" s="247"/>
      <c r="DB1913" s="247"/>
      <c r="DC1913" s="247"/>
      <c r="DD1913" s="247"/>
      <c r="DE1913" s="247"/>
    </row>
    <row r="1914" spans="5:109" x14ac:dyDescent="0.2">
      <c r="E1914" s="247"/>
      <c r="F1914" s="247"/>
      <c r="G1914" s="247"/>
      <c r="H1914" s="247"/>
      <c r="I1914" s="247"/>
      <c r="J1914" s="247"/>
      <c r="K1914" s="247"/>
      <c r="L1914" s="247"/>
      <c r="M1914" s="290"/>
      <c r="N1914" s="247"/>
      <c r="O1914" s="247"/>
      <c r="P1914" s="247"/>
      <c r="Q1914" s="247"/>
      <c r="R1914" s="247"/>
      <c r="S1914" s="247"/>
      <c r="T1914" s="247"/>
      <c r="U1914" s="247"/>
      <c r="V1914" s="290"/>
      <c r="W1914" s="247"/>
      <c r="X1914" s="247"/>
      <c r="Y1914" s="247"/>
      <c r="Z1914" s="247"/>
      <c r="AA1914" s="247"/>
      <c r="AB1914" s="247"/>
      <c r="AC1914" s="247"/>
      <c r="AD1914" s="247"/>
      <c r="AE1914" s="247"/>
      <c r="AF1914" s="247"/>
      <c r="AG1914" s="247"/>
      <c r="AH1914" s="247"/>
      <c r="AI1914" s="247"/>
      <c r="AJ1914" s="247"/>
      <c r="AK1914" s="247"/>
      <c r="AL1914" s="247"/>
      <c r="AM1914" s="247"/>
      <c r="AN1914" s="247"/>
      <c r="AO1914" s="247"/>
      <c r="AP1914" s="247"/>
      <c r="AQ1914" s="247"/>
      <c r="AR1914" s="247"/>
      <c r="AS1914" s="247"/>
      <c r="AT1914" s="247"/>
      <c r="AU1914" s="247"/>
      <c r="AV1914" s="247"/>
      <c r="AW1914" s="247"/>
      <c r="AX1914" s="247"/>
      <c r="AY1914" s="247"/>
      <c r="AZ1914" s="247"/>
      <c r="BA1914" s="247"/>
      <c r="BB1914" s="247"/>
      <c r="BC1914" s="247"/>
      <c r="BD1914" s="247"/>
      <c r="BE1914" s="247"/>
      <c r="BF1914" s="247"/>
      <c r="BG1914" s="247"/>
      <c r="BH1914" s="247"/>
      <c r="BI1914" s="247"/>
      <c r="BJ1914" s="247"/>
      <c r="BK1914" s="247"/>
      <c r="BL1914" s="247"/>
      <c r="BM1914" s="247"/>
      <c r="BN1914" s="247"/>
      <c r="BO1914" s="247"/>
      <c r="BP1914" s="247"/>
      <c r="BQ1914" s="247"/>
      <c r="BR1914" s="247"/>
      <c r="BS1914" s="247"/>
      <c r="BT1914" s="247"/>
      <c r="BU1914" s="247"/>
      <c r="BV1914" s="247"/>
      <c r="BW1914" s="247"/>
      <c r="BX1914" s="247"/>
      <c r="BY1914" s="247"/>
      <c r="BZ1914" s="247"/>
      <c r="CA1914" s="247"/>
      <c r="CB1914" s="247"/>
      <c r="CC1914" s="247"/>
      <c r="CD1914" s="247"/>
      <c r="CE1914" s="247"/>
      <c r="CF1914" s="247"/>
      <c r="CG1914" s="247"/>
      <c r="CH1914" s="247"/>
      <c r="CI1914" s="247"/>
      <c r="CJ1914" s="247"/>
      <c r="CK1914" s="247"/>
      <c r="CL1914" s="247"/>
      <c r="CM1914" s="247"/>
      <c r="CN1914" s="247"/>
      <c r="CO1914" s="247"/>
      <c r="CP1914" s="247"/>
      <c r="CQ1914" s="247"/>
      <c r="CR1914" s="247"/>
      <c r="CS1914" s="247"/>
      <c r="CT1914" s="247"/>
      <c r="CU1914" s="247"/>
      <c r="CV1914" s="247"/>
      <c r="CW1914" s="247"/>
      <c r="CX1914" s="247"/>
      <c r="CY1914" s="247"/>
      <c r="CZ1914" s="247"/>
      <c r="DA1914" s="247"/>
      <c r="DB1914" s="247"/>
      <c r="DC1914" s="247"/>
      <c r="DD1914" s="247"/>
      <c r="DE1914" s="247"/>
    </row>
    <row r="1915" spans="5:109" x14ac:dyDescent="0.2">
      <c r="E1915" s="247"/>
      <c r="F1915" s="247"/>
      <c r="G1915" s="247"/>
      <c r="H1915" s="247"/>
      <c r="I1915" s="247"/>
      <c r="J1915" s="247"/>
      <c r="K1915" s="247"/>
      <c r="L1915" s="247"/>
      <c r="M1915" s="290"/>
      <c r="N1915" s="247"/>
      <c r="O1915" s="247"/>
      <c r="P1915" s="247"/>
      <c r="Q1915" s="247"/>
      <c r="R1915" s="247"/>
      <c r="S1915" s="247"/>
      <c r="T1915" s="247"/>
      <c r="U1915" s="247"/>
      <c r="V1915" s="290"/>
      <c r="W1915" s="247"/>
      <c r="X1915" s="247"/>
      <c r="Y1915" s="247"/>
      <c r="Z1915" s="247"/>
      <c r="AA1915" s="247"/>
      <c r="AB1915" s="247"/>
      <c r="AC1915" s="247"/>
      <c r="AD1915" s="247"/>
      <c r="AE1915" s="247"/>
      <c r="AF1915" s="247"/>
      <c r="AG1915" s="247"/>
      <c r="AH1915" s="247"/>
      <c r="AI1915" s="247"/>
      <c r="AJ1915" s="247"/>
      <c r="AK1915" s="247"/>
      <c r="AL1915" s="247"/>
      <c r="AM1915" s="247"/>
      <c r="AN1915" s="247"/>
      <c r="AO1915" s="247"/>
      <c r="AP1915" s="247"/>
      <c r="AQ1915" s="247"/>
      <c r="AR1915" s="247"/>
      <c r="AS1915" s="247"/>
      <c r="AT1915" s="247"/>
      <c r="AU1915" s="247"/>
      <c r="AV1915" s="247"/>
      <c r="AW1915" s="247"/>
      <c r="AX1915" s="247"/>
      <c r="AY1915" s="247"/>
      <c r="AZ1915" s="247"/>
      <c r="BA1915" s="247"/>
      <c r="BB1915" s="247"/>
      <c r="BC1915" s="247"/>
      <c r="BD1915" s="247"/>
      <c r="BE1915" s="247"/>
      <c r="BF1915" s="247"/>
      <c r="BG1915" s="247"/>
      <c r="BH1915" s="247"/>
      <c r="BI1915" s="247"/>
      <c r="BJ1915" s="247"/>
      <c r="BK1915" s="247"/>
      <c r="BL1915" s="247"/>
      <c r="BM1915" s="247"/>
      <c r="BN1915" s="247"/>
      <c r="BO1915" s="247"/>
      <c r="BP1915" s="247"/>
      <c r="BQ1915" s="247"/>
      <c r="BR1915" s="247"/>
      <c r="BS1915" s="247"/>
      <c r="BT1915" s="247"/>
      <c r="BU1915" s="247"/>
      <c r="BV1915" s="247"/>
      <c r="BW1915" s="247"/>
      <c r="BX1915" s="247"/>
      <c r="BY1915" s="247"/>
      <c r="BZ1915" s="247"/>
      <c r="CA1915" s="247"/>
      <c r="CB1915" s="247"/>
      <c r="CC1915" s="247"/>
      <c r="CD1915" s="247"/>
      <c r="CE1915" s="247"/>
      <c r="CF1915" s="247"/>
      <c r="CG1915" s="247"/>
      <c r="CH1915" s="247"/>
      <c r="CI1915" s="247"/>
      <c r="CJ1915" s="247"/>
      <c r="CK1915" s="247"/>
      <c r="CL1915" s="247"/>
      <c r="CM1915" s="247"/>
      <c r="CN1915" s="247"/>
      <c r="CO1915" s="247"/>
      <c r="CP1915" s="247"/>
      <c r="CQ1915" s="247"/>
      <c r="CR1915" s="247"/>
      <c r="CS1915" s="247"/>
      <c r="CT1915" s="247"/>
      <c r="CU1915" s="247"/>
      <c r="CV1915" s="247"/>
      <c r="CW1915" s="247"/>
      <c r="CX1915" s="247"/>
      <c r="CY1915" s="247"/>
      <c r="CZ1915" s="247"/>
      <c r="DA1915" s="247"/>
      <c r="DB1915" s="247"/>
      <c r="DC1915" s="247"/>
      <c r="DD1915" s="247"/>
      <c r="DE1915" s="247"/>
    </row>
    <row r="1916" spans="5:109" x14ac:dyDescent="0.2">
      <c r="E1916" s="247"/>
      <c r="F1916" s="247"/>
      <c r="G1916" s="247"/>
      <c r="H1916" s="247"/>
      <c r="I1916" s="247"/>
      <c r="J1916" s="247"/>
      <c r="K1916" s="247"/>
      <c r="L1916" s="247"/>
      <c r="M1916" s="290"/>
      <c r="N1916" s="247"/>
      <c r="O1916" s="247"/>
      <c r="P1916" s="247"/>
      <c r="Q1916" s="247"/>
      <c r="R1916" s="247"/>
      <c r="S1916" s="247"/>
      <c r="T1916" s="247"/>
      <c r="U1916" s="247"/>
      <c r="V1916" s="290"/>
      <c r="W1916" s="247"/>
      <c r="X1916" s="247"/>
      <c r="Y1916" s="247"/>
      <c r="Z1916" s="247"/>
      <c r="AA1916" s="247"/>
      <c r="AB1916" s="247"/>
      <c r="AC1916" s="247"/>
      <c r="AD1916" s="247"/>
      <c r="AE1916" s="247"/>
      <c r="AF1916" s="247"/>
      <c r="AG1916" s="247"/>
      <c r="AH1916" s="247"/>
      <c r="AI1916" s="247"/>
      <c r="AJ1916" s="247"/>
      <c r="AK1916" s="247"/>
      <c r="AL1916" s="247"/>
      <c r="AM1916" s="247"/>
      <c r="AN1916" s="247"/>
      <c r="AO1916" s="247"/>
      <c r="AP1916" s="247"/>
      <c r="AQ1916" s="247"/>
      <c r="AR1916" s="247"/>
      <c r="AS1916" s="247"/>
      <c r="AT1916" s="247"/>
      <c r="AU1916" s="247"/>
      <c r="AV1916" s="247"/>
      <c r="AW1916" s="247"/>
      <c r="AX1916" s="247"/>
      <c r="AY1916" s="247"/>
      <c r="AZ1916" s="247"/>
      <c r="BA1916" s="247"/>
      <c r="BB1916" s="247"/>
      <c r="BC1916" s="247"/>
      <c r="BD1916" s="247"/>
      <c r="BE1916" s="247"/>
      <c r="BF1916" s="247"/>
      <c r="BG1916" s="247"/>
      <c r="BH1916" s="247"/>
      <c r="BI1916" s="247"/>
      <c r="BJ1916" s="247"/>
      <c r="BK1916" s="247"/>
      <c r="BL1916" s="247"/>
      <c r="BM1916" s="247"/>
      <c r="BN1916" s="247"/>
      <c r="BO1916" s="247"/>
      <c r="BP1916" s="247"/>
      <c r="BQ1916" s="247"/>
      <c r="BR1916" s="247"/>
      <c r="BS1916" s="247"/>
      <c r="BT1916" s="247"/>
      <c r="BU1916" s="247"/>
      <c r="BV1916" s="247"/>
      <c r="BW1916" s="247"/>
      <c r="BX1916" s="247"/>
      <c r="BY1916" s="247"/>
      <c r="BZ1916" s="247"/>
      <c r="CA1916" s="247"/>
      <c r="CB1916" s="247"/>
      <c r="CC1916" s="247"/>
      <c r="CD1916" s="247"/>
      <c r="CE1916" s="247"/>
      <c r="CF1916" s="247"/>
      <c r="CG1916" s="247"/>
      <c r="CH1916" s="247"/>
      <c r="CI1916" s="247"/>
      <c r="CJ1916" s="247"/>
      <c r="CK1916" s="247"/>
      <c r="CL1916" s="247"/>
      <c r="CM1916" s="247"/>
      <c r="CN1916" s="247"/>
      <c r="CO1916" s="247"/>
      <c r="CP1916" s="247"/>
      <c r="CQ1916" s="247"/>
      <c r="CR1916" s="247"/>
      <c r="CS1916" s="247"/>
      <c r="CT1916" s="247"/>
      <c r="CU1916" s="247"/>
      <c r="CV1916" s="247"/>
      <c r="CW1916" s="247"/>
      <c r="CX1916" s="247"/>
      <c r="CY1916" s="247"/>
      <c r="CZ1916" s="247"/>
      <c r="DA1916" s="247"/>
      <c r="DB1916" s="247"/>
      <c r="DC1916" s="247"/>
      <c r="DD1916" s="247"/>
      <c r="DE1916" s="247"/>
    </row>
    <row r="1917" spans="5:109" x14ac:dyDescent="0.2">
      <c r="E1917" s="247"/>
      <c r="F1917" s="247"/>
      <c r="G1917" s="247"/>
      <c r="H1917" s="247"/>
      <c r="I1917" s="247"/>
      <c r="J1917" s="247"/>
      <c r="K1917" s="247"/>
      <c r="L1917" s="247"/>
      <c r="M1917" s="290"/>
      <c r="N1917" s="247"/>
      <c r="O1917" s="247"/>
      <c r="P1917" s="247"/>
      <c r="Q1917" s="247"/>
      <c r="R1917" s="247"/>
      <c r="S1917" s="247"/>
      <c r="T1917" s="247"/>
      <c r="U1917" s="247"/>
      <c r="V1917" s="290"/>
      <c r="W1917" s="247"/>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c r="BF1917" s="247"/>
      <c r="BG1917" s="247"/>
      <c r="BH1917" s="247"/>
      <c r="BI1917" s="247"/>
      <c r="BJ1917" s="247"/>
      <c r="BK1917" s="247"/>
      <c r="BL1917" s="247"/>
      <c r="BM1917" s="247"/>
      <c r="BN1917" s="247"/>
      <c r="BO1917" s="247"/>
      <c r="BP1917" s="247"/>
      <c r="BQ1917" s="247"/>
      <c r="BR1917" s="247"/>
      <c r="BS1917" s="247"/>
      <c r="BT1917" s="247"/>
      <c r="BU1917" s="247"/>
      <c r="BV1917" s="247"/>
      <c r="BW1917" s="247"/>
      <c r="BX1917" s="247"/>
      <c r="BY1917" s="247"/>
      <c r="BZ1917" s="247"/>
      <c r="CA1917" s="247"/>
      <c r="CB1917" s="247"/>
      <c r="CC1917" s="247"/>
      <c r="CD1917" s="247"/>
      <c r="CE1917" s="247"/>
      <c r="CF1917" s="247"/>
      <c r="CG1917" s="247"/>
      <c r="CH1917" s="247"/>
      <c r="CI1917" s="247"/>
      <c r="CJ1917" s="247"/>
      <c r="CK1917" s="247"/>
      <c r="CL1917" s="247"/>
      <c r="CM1917" s="247"/>
      <c r="CN1917" s="247"/>
      <c r="CO1917" s="247"/>
      <c r="CP1917" s="247"/>
      <c r="CQ1917" s="247"/>
      <c r="CR1917" s="247"/>
      <c r="CS1917" s="247"/>
      <c r="CT1917" s="247"/>
      <c r="CU1917" s="247"/>
      <c r="CV1917" s="247"/>
      <c r="CW1917" s="247"/>
      <c r="CX1917" s="247"/>
      <c r="CY1917" s="247"/>
      <c r="CZ1917" s="247"/>
      <c r="DA1917" s="247"/>
      <c r="DB1917" s="247"/>
      <c r="DC1917" s="247"/>
      <c r="DD1917" s="247"/>
      <c r="DE1917" s="247"/>
    </row>
    <row r="1918" spans="5:109" x14ac:dyDescent="0.2">
      <c r="E1918" s="247"/>
      <c r="F1918" s="247"/>
      <c r="G1918" s="247"/>
      <c r="H1918" s="247"/>
      <c r="I1918" s="247"/>
      <c r="J1918" s="247"/>
      <c r="K1918" s="247"/>
      <c r="L1918" s="247"/>
      <c r="M1918" s="290"/>
      <c r="N1918" s="247"/>
      <c r="O1918" s="247"/>
      <c r="P1918" s="247"/>
      <c r="Q1918" s="247"/>
      <c r="R1918" s="247"/>
      <c r="S1918" s="247"/>
      <c r="T1918" s="247"/>
      <c r="U1918" s="247"/>
      <c r="V1918" s="290"/>
      <c r="W1918" s="247"/>
      <c r="X1918" s="247"/>
      <c r="Y1918" s="247"/>
      <c r="Z1918" s="247"/>
      <c r="AA1918" s="247"/>
      <c r="AB1918" s="247"/>
      <c r="AC1918" s="247"/>
      <c r="AD1918" s="247"/>
      <c r="AE1918" s="247"/>
      <c r="AF1918" s="247"/>
      <c r="AG1918" s="247"/>
      <c r="AH1918" s="247"/>
      <c r="AI1918" s="247"/>
      <c r="AJ1918" s="247"/>
      <c r="AK1918" s="247"/>
      <c r="AL1918" s="247"/>
      <c r="AM1918" s="247"/>
      <c r="AN1918" s="247"/>
      <c r="AO1918" s="247"/>
      <c r="AP1918" s="247"/>
      <c r="AQ1918" s="247"/>
      <c r="AR1918" s="247"/>
      <c r="AS1918" s="247"/>
      <c r="AT1918" s="247"/>
      <c r="AU1918" s="247"/>
      <c r="AV1918" s="247"/>
      <c r="AW1918" s="247"/>
      <c r="AX1918" s="247"/>
      <c r="AY1918" s="247"/>
      <c r="AZ1918" s="247"/>
      <c r="BA1918" s="247"/>
      <c r="BB1918" s="247"/>
      <c r="BC1918" s="247"/>
      <c r="BD1918" s="247"/>
      <c r="BE1918" s="247"/>
      <c r="BF1918" s="247"/>
      <c r="BG1918" s="247"/>
      <c r="BH1918" s="247"/>
      <c r="BI1918" s="247"/>
      <c r="BJ1918" s="247"/>
      <c r="BK1918" s="247"/>
      <c r="BL1918" s="247"/>
      <c r="BM1918" s="247"/>
      <c r="BN1918" s="247"/>
      <c r="BO1918" s="247"/>
      <c r="BP1918" s="247"/>
      <c r="BQ1918" s="247"/>
      <c r="BR1918" s="247"/>
      <c r="BS1918" s="247"/>
      <c r="BT1918" s="247"/>
      <c r="BU1918" s="247"/>
      <c r="BV1918" s="247"/>
      <c r="BW1918" s="247"/>
      <c r="BX1918" s="247"/>
      <c r="BY1918" s="247"/>
      <c r="BZ1918" s="247"/>
      <c r="CA1918" s="247"/>
      <c r="CB1918" s="247"/>
      <c r="CC1918" s="247"/>
      <c r="CD1918" s="247"/>
      <c r="CE1918" s="247"/>
      <c r="CF1918" s="247"/>
      <c r="CG1918" s="247"/>
      <c r="CH1918" s="247"/>
      <c r="CI1918" s="247"/>
      <c r="CJ1918" s="247"/>
      <c r="CK1918" s="247"/>
      <c r="CL1918" s="247"/>
      <c r="CM1918" s="247"/>
      <c r="CN1918" s="247"/>
      <c r="CO1918" s="247"/>
      <c r="CP1918" s="247"/>
      <c r="CQ1918" s="247"/>
      <c r="CR1918" s="247"/>
      <c r="CS1918" s="247"/>
      <c r="CT1918" s="247"/>
      <c r="CU1918" s="247"/>
      <c r="CV1918" s="247"/>
      <c r="CW1918" s="247"/>
      <c r="CX1918" s="247"/>
      <c r="CY1918" s="247"/>
      <c r="CZ1918" s="247"/>
      <c r="DA1918" s="247"/>
      <c r="DB1918" s="247"/>
      <c r="DC1918" s="247"/>
      <c r="DD1918" s="247"/>
      <c r="DE1918" s="247"/>
    </row>
    <row r="1919" spans="5:109" x14ac:dyDescent="0.2">
      <c r="E1919" s="247"/>
      <c r="F1919" s="247"/>
      <c r="G1919" s="247"/>
      <c r="H1919" s="247"/>
      <c r="I1919" s="247"/>
      <c r="J1919" s="247"/>
      <c r="K1919" s="247"/>
      <c r="L1919" s="247"/>
      <c r="M1919" s="290"/>
      <c r="N1919" s="247"/>
      <c r="O1919" s="247"/>
      <c r="P1919" s="247"/>
      <c r="Q1919" s="247"/>
      <c r="R1919" s="247"/>
      <c r="S1919" s="247"/>
      <c r="T1919" s="247"/>
      <c r="U1919" s="247"/>
      <c r="V1919" s="290"/>
      <c r="W1919" s="247"/>
      <c r="X1919" s="247"/>
      <c r="Y1919" s="247"/>
      <c r="Z1919" s="247"/>
      <c r="AA1919" s="247"/>
      <c r="AB1919" s="247"/>
      <c r="AC1919" s="247"/>
      <c r="AD1919" s="247"/>
      <c r="AE1919" s="247"/>
      <c r="AF1919" s="247"/>
      <c r="AG1919" s="247"/>
      <c r="AH1919" s="247"/>
      <c r="AI1919" s="247"/>
      <c r="AJ1919" s="247"/>
      <c r="AK1919" s="247"/>
      <c r="AL1919" s="247"/>
      <c r="AM1919" s="247"/>
      <c r="AN1919" s="247"/>
      <c r="AO1919" s="247"/>
      <c r="AP1919" s="247"/>
      <c r="AQ1919" s="247"/>
      <c r="AR1919" s="247"/>
      <c r="AS1919" s="247"/>
      <c r="AT1919" s="247"/>
      <c r="AU1919" s="247"/>
      <c r="AV1919" s="247"/>
      <c r="AW1919" s="247"/>
      <c r="AX1919" s="247"/>
      <c r="AY1919" s="247"/>
      <c r="AZ1919" s="247"/>
      <c r="BA1919" s="247"/>
      <c r="BB1919" s="247"/>
      <c r="BC1919" s="247"/>
      <c r="BD1919" s="247"/>
      <c r="BE1919" s="247"/>
      <c r="BF1919" s="247"/>
      <c r="BG1919" s="247"/>
      <c r="BH1919" s="247"/>
      <c r="BI1919" s="247"/>
      <c r="BJ1919" s="247"/>
      <c r="BK1919" s="247"/>
      <c r="BL1919" s="247"/>
      <c r="BM1919" s="247"/>
      <c r="BN1919" s="247"/>
      <c r="BO1919" s="247"/>
      <c r="BP1919" s="247"/>
      <c r="BQ1919" s="247"/>
      <c r="BR1919" s="247"/>
      <c r="BS1919" s="247"/>
      <c r="BT1919" s="247"/>
      <c r="BU1919" s="247"/>
      <c r="BV1919" s="247"/>
      <c r="BW1919" s="247"/>
      <c r="BX1919" s="247"/>
      <c r="BY1919" s="247"/>
      <c r="BZ1919" s="247"/>
      <c r="CA1919" s="247"/>
      <c r="CB1919" s="247"/>
      <c r="CC1919" s="247"/>
      <c r="CD1919" s="247"/>
      <c r="CE1919" s="247"/>
      <c r="CF1919" s="247"/>
      <c r="CG1919" s="247"/>
      <c r="CH1919" s="247"/>
      <c r="CI1919" s="247"/>
      <c r="CJ1919" s="247"/>
      <c r="CK1919" s="247"/>
      <c r="CL1919" s="247"/>
      <c r="CM1919" s="247"/>
      <c r="CN1919" s="247"/>
      <c r="CO1919" s="247"/>
      <c r="CP1919" s="247"/>
      <c r="CQ1919" s="247"/>
      <c r="CR1919" s="247"/>
      <c r="CS1919" s="247"/>
      <c r="CT1919" s="247"/>
      <c r="CU1919" s="247"/>
      <c r="CV1919" s="247"/>
      <c r="CW1919" s="247"/>
      <c r="CX1919" s="247"/>
      <c r="CY1919" s="247"/>
      <c r="CZ1919" s="247"/>
      <c r="DA1919" s="247"/>
      <c r="DB1919" s="247"/>
      <c r="DC1919" s="247"/>
      <c r="DD1919" s="247"/>
      <c r="DE1919" s="247"/>
    </row>
    <row r="1920" spans="5:109" x14ac:dyDescent="0.2">
      <c r="E1920" s="247"/>
      <c r="F1920" s="247"/>
      <c r="G1920" s="247"/>
      <c r="H1920" s="247"/>
      <c r="I1920" s="247"/>
      <c r="J1920" s="247"/>
      <c r="K1920" s="247"/>
      <c r="L1920" s="247"/>
      <c r="M1920" s="290"/>
      <c r="N1920" s="247"/>
      <c r="O1920" s="247"/>
      <c r="P1920" s="247"/>
      <c r="Q1920" s="247"/>
      <c r="R1920" s="247"/>
      <c r="S1920" s="247"/>
      <c r="T1920" s="247"/>
      <c r="U1920" s="247"/>
      <c r="V1920" s="290"/>
      <c r="W1920" s="247"/>
      <c r="X1920" s="247"/>
      <c r="Y1920" s="247"/>
      <c r="Z1920" s="247"/>
      <c r="AA1920" s="247"/>
      <c r="AB1920" s="247"/>
      <c r="AC1920" s="247"/>
      <c r="AD1920" s="247"/>
      <c r="AE1920" s="247"/>
      <c r="AF1920" s="247"/>
      <c r="AG1920" s="247"/>
      <c r="AH1920" s="247"/>
      <c r="AI1920" s="247"/>
      <c r="AJ1920" s="247"/>
      <c r="AK1920" s="247"/>
      <c r="AL1920" s="247"/>
      <c r="AM1920" s="247"/>
      <c r="AN1920" s="247"/>
      <c r="AO1920" s="247"/>
      <c r="AP1920" s="247"/>
      <c r="AQ1920" s="247"/>
      <c r="AR1920" s="247"/>
      <c r="AS1920" s="247"/>
      <c r="AT1920" s="247"/>
      <c r="AU1920" s="247"/>
      <c r="AV1920" s="247"/>
      <c r="AW1920" s="247"/>
      <c r="AX1920" s="247"/>
      <c r="AY1920" s="247"/>
      <c r="AZ1920" s="247"/>
      <c r="BA1920" s="247"/>
      <c r="BB1920" s="247"/>
      <c r="BC1920" s="247"/>
      <c r="BD1920" s="247"/>
      <c r="BE1920" s="247"/>
      <c r="BF1920" s="247"/>
      <c r="BG1920" s="247"/>
      <c r="BH1920" s="247"/>
      <c r="BI1920" s="247"/>
      <c r="BJ1920" s="247"/>
      <c r="BK1920" s="247"/>
      <c r="BL1920" s="247"/>
      <c r="BM1920" s="247"/>
      <c r="BN1920" s="247"/>
      <c r="BO1920" s="247"/>
      <c r="BP1920" s="247"/>
      <c r="BQ1920" s="247"/>
      <c r="BR1920" s="247"/>
      <c r="BS1920" s="247"/>
      <c r="BT1920" s="247"/>
      <c r="BU1920" s="247"/>
      <c r="BV1920" s="247"/>
      <c r="BW1920" s="247"/>
      <c r="BX1920" s="247"/>
      <c r="BY1920" s="247"/>
      <c r="BZ1920" s="247"/>
      <c r="CA1920" s="247"/>
      <c r="CB1920" s="247"/>
      <c r="CC1920" s="247"/>
      <c r="CD1920" s="247"/>
      <c r="CE1920" s="247"/>
      <c r="CF1920" s="247"/>
      <c r="CG1920" s="247"/>
      <c r="CH1920" s="247"/>
      <c r="CI1920" s="247"/>
      <c r="CJ1920" s="247"/>
      <c r="CK1920" s="247"/>
      <c r="CL1920" s="247"/>
      <c r="CM1920" s="247"/>
      <c r="CN1920" s="247"/>
      <c r="CO1920" s="247"/>
      <c r="CP1920" s="247"/>
      <c r="CQ1920" s="247"/>
      <c r="CR1920" s="247"/>
      <c r="CS1920" s="247"/>
      <c r="CT1920" s="247"/>
      <c r="CU1920" s="247"/>
      <c r="CV1920" s="247"/>
      <c r="CW1920" s="247"/>
      <c r="CX1920" s="247"/>
      <c r="CY1920" s="247"/>
      <c r="CZ1920" s="247"/>
      <c r="DA1920" s="247"/>
      <c r="DB1920" s="247"/>
      <c r="DC1920" s="247"/>
      <c r="DD1920" s="247"/>
      <c r="DE1920" s="247"/>
    </row>
    <row r="1921" spans="5:109" x14ac:dyDescent="0.2">
      <c r="E1921" s="247"/>
      <c r="F1921" s="247"/>
      <c r="G1921" s="247"/>
      <c r="H1921" s="247"/>
      <c r="I1921" s="247"/>
      <c r="J1921" s="247"/>
      <c r="K1921" s="247"/>
      <c r="L1921" s="247"/>
      <c r="M1921" s="290"/>
      <c r="N1921" s="247"/>
      <c r="O1921" s="247"/>
      <c r="P1921" s="247"/>
      <c r="Q1921" s="247"/>
      <c r="R1921" s="247"/>
      <c r="S1921" s="247"/>
      <c r="T1921" s="247"/>
      <c r="U1921" s="247"/>
      <c r="V1921" s="290"/>
      <c r="W1921" s="247"/>
      <c r="X1921" s="247"/>
      <c r="Y1921" s="247"/>
      <c r="Z1921" s="247"/>
      <c r="AA1921" s="247"/>
      <c r="AB1921" s="247"/>
      <c r="AC1921" s="247"/>
      <c r="AD1921" s="247"/>
      <c r="AE1921" s="247"/>
      <c r="AF1921" s="247"/>
      <c r="AG1921" s="247"/>
      <c r="AH1921" s="247"/>
      <c r="AI1921" s="247"/>
      <c r="AJ1921" s="247"/>
      <c r="AK1921" s="247"/>
      <c r="AL1921" s="247"/>
      <c r="AM1921" s="247"/>
      <c r="AN1921" s="247"/>
      <c r="AO1921" s="247"/>
      <c r="AP1921" s="247"/>
      <c r="AQ1921" s="247"/>
      <c r="AR1921" s="247"/>
      <c r="AS1921" s="247"/>
      <c r="AT1921" s="247"/>
      <c r="AU1921" s="247"/>
      <c r="AV1921" s="247"/>
      <c r="AW1921" s="247"/>
      <c r="AX1921" s="247"/>
      <c r="AY1921" s="247"/>
      <c r="AZ1921" s="247"/>
      <c r="BA1921" s="247"/>
      <c r="BB1921" s="247"/>
      <c r="BC1921" s="247"/>
      <c r="BD1921" s="247"/>
      <c r="BE1921" s="247"/>
      <c r="BF1921" s="247"/>
      <c r="BG1921" s="247"/>
      <c r="BH1921" s="247"/>
      <c r="BI1921" s="247"/>
      <c r="BJ1921" s="247"/>
      <c r="BK1921" s="247"/>
      <c r="BL1921" s="247"/>
      <c r="BM1921" s="247"/>
      <c r="BN1921" s="247"/>
      <c r="BO1921" s="247"/>
      <c r="BP1921" s="247"/>
      <c r="BQ1921" s="247"/>
      <c r="BR1921" s="247"/>
      <c r="BS1921" s="247"/>
      <c r="BT1921" s="247"/>
      <c r="BU1921" s="247"/>
      <c r="BV1921" s="247"/>
      <c r="BW1921" s="247"/>
      <c r="BX1921" s="247"/>
      <c r="BY1921" s="247"/>
      <c r="BZ1921" s="247"/>
      <c r="CA1921" s="247"/>
      <c r="CB1921" s="247"/>
      <c r="CC1921" s="247"/>
      <c r="CD1921" s="247"/>
      <c r="CE1921" s="247"/>
      <c r="CF1921" s="247"/>
      <c r="CG1921" s="247"/>
      <c r="CH1921" s="247"/>
      <c r="CI1921" s="247"/>
      <c r="CJ1921" s="247"/>
      <c r="CK1921" s="247"/>
      <c r="CL1921" s="247"/>
      <c r="CM1921" s="247"/>
      <c r="CN1921" s="247"/>
      <c r="CO1921" s="247"/>
      <c r="CP1921" s="247"/>
      <c r="CQ1921" s="247"/>
      <c r="CR1921" s="247"/>
      <c r="CS1921" s="247"/>
      <c r="CT1921" s="247"/>
      <c r="CU1921" s="247"/>
      <c r="CV1921" s="247"/>
      <c r="CW1921" s="247"/>
      <c r="CX1921" s="247"/>
      <c r="CY1921" s="247"/>
      <c r="CZ1921" s="247"/>
      <c r="DA1921" s="247"/>
      <c r="DB1921" s="247"/>
      <c r="DC1921" s="247"/>
      <c r="DD1921" s="247"/>
      <c r="DE1921" s="247"/>
    </row>
    <row r="1922" spans="5:109" x14ac:dyDescent="0.2">
      <c r="E1922" s="247"/>
      <c r="F1922" s="247"/>
      <c r="G1922" s="247"/>
      <c r="H1922" s="247"/>
      <c r="I1922" s="247"/>
      <c r="J1922" s="247"/>
      <c r="K1922" s="247"/>
      <c r="L1922" s="247"/>
      <c r="M1922" s="290"/>
      <c r="N1922" s="247"/>
      <c r="O1922" s="247"/>
      <c r="P1922" s="247"/>
      <c r="Q1922" s="247"/>
      <c r="R1922" s="247"/>
      <c r="S1922" s="247"/>
      <c r="T1922" s="247"/>
      <c r="U1922" s="247"/>
      <c r="V1922" s="290"/>
      <c r="W1922" s="247"/>
      <c r="X1922" s="247"/>
      <c r="Y1922" s="247"/>
      <c r="Z1922" s="247"/>
      <c r="AA1922" s="247"/>
      <c r="AB1922" s="247"/>
      <c r="AC1922" s="247"/>
      <c r="AD1922" s="247"/>
      <c r="AE1922" s="247"/>
      <c r="AF1922" s="247"/>
      <c r="AG1922" s="247"/>
      <c r="AH1922" s="247"/>
      <c r="AI1922" s="247"/>
      <c r="AJ1922" s="247"/>
      <c r="AK1922" s="247"/>
      <c r="AL1922" s="247"/>
      <c r="AM1922" s="247"/>
      <c r="AN1922" s="247"/>
      <c r="AO1922" s="247"/>
      <c r="AP1922" s="247"/>
      <c r="AQ1922" s="247"/>
      <c r="AR1922" s="247"/>
      <c r="AS1922" s="247"/>
      <c r="AT1922" s="247"/>
      <c r="AU1922" s="247"/>
      <c r="AV1922" s="247"/>
      <c r="AW1922" s="247"/>
      <c r="AX1922" s="247"/>
      <c r="AY1922" s="247"/>
      <c r="AZ1922" s="247"/>
      <c r="BA1922" s="247"/>
      <c r="BB1922" s="247"/>
      <c r="BC1922" s="247"/>
      <c r="BD1922" s="247"/>
      <c r="BE1922" s="247"/>
      <c r="BF1922" s="247"/>
      <c r="BG1922" s="247"/>
      <c r="BH1922" s="247"/>
      <c r="BI1922" s="247"/>
      <c r="BJ1922" s="247"/>
      <c r="BK1922" s="247"/>
      <c r="BL1922" s="247"/>
      <c r="BM1922" s="247"/>
      <c r="BN1922" s="247"/>
      <c r="BO1922" s="247"/>
      <c r="BP1922" s="247"/>
      <c r="BQ1922" s="247"/>
      <c r="BR1922" s="247"/>
      <c r="BS1922" s="247"/>
      <c r="BT1922" s="247"/>
      <c r="BU1922" s="247"/>
      <c r="BV1922" s="247"/>
      <c r="BW1922" s="247"/>
      <c r="BX1922" s="247"/>
      <c r="BY1922" s="247"/>
      <c r="BZ1922" s="247"/>
      <c r="CA1922" s="247"/>
      <c r="CB1922" s="247"/>
      <c r="CC1922" s="247"/>
      <c r="CD1922" s="247"/>
      <c r="CE1922" s="247"/>
      <c r="CF1922" s="247"/>
      <c r="CG1922" s="247"/>
      <c r="CH1922" s="247"/>
      <c r="CI1922" s="247"/>
      <c r="CJ1922" s="247"/>
      <c r="CK1922" s="247"/>
      <c r="CL1922" s="247"/>
      <c r="CM1922" s="247"/>
      <c r="CN1922" s="247"/>
      <c r="CO1922" s="247"/>
      <c r="CP1922" s="247"/>
      <c r="CQ1922" s="247"/>
      <c r="CR1922" s="247"/>
      <c r="CS1922" s="247"/>
      <c r="CT1922" s="247"/>
      <c r="CU1922" s="247"/>
      <c r="CV1922" s="247"/>
      <c r="CW1922" s="247"/>
      <c r="CX1922" s="247"/>
      <c r="CY1922" s="247"/>
      <c r="CZ1922" s="247"/>
      <c r="DA1922" s="247"/>
      <c r="DB1922" s="247"/>
      <c r="DC1922" s="247"/>
      <c r="DD1922" s="247"/>
      <c r="DE1922" s="247"/>
    </row>
    <row r="1923" spans="5:109" x14ac:dyDescent="0.2">
      <c r="E1923" s="247"/>
      <c r="F1923" s="247"/>
      <c r="G1923" s="247"/>
      <c r="H1923" s="247"/>
      <c r="I1923" s="247"/>
      <c r="J1923" s="247"/>
      <c r="K1923" s="247"/>
      <c r="L1923" s="247"/>
      <c r="M1923" s="290"/>
      <c r="N1923" s="247"/>
      <c r="O1923" s="247"/>
      <c r="P1923" s="247"/>
      <c r="Q1923" s="247"/>
      <c r="R1923" s="247"/>
      <c r="S1923" s="247"/>
      <c r="T1923" s="247"/>
      <c r="U1923" s="247"/>
      <c r="V1923" s="290"/>
      <c r="W1923" s="247"/>
      <c r="X1923" s="247"/>
      <c r="Y1923" s="247"/>
      <c r="Z1923" s="247"/>
      <c r="AA1923" s="247"/>
      <c r="AB1923" s="247"/>
      <c r="AC1923" s="247"/>
      <c r="AD1923" s="247"/>
      <c r="AE1923" s="247"/>
      <c r="AF1923" s="247"/>
      <c r="AG1923" s="247"/>
      <c r="AH1923" s="247"/>
      <c r="AI1923" s="247"/>
      <c r="AJ1923" s="247"/>
      <c r="AK1923" s="247"/>
      <c r="AL1923" s="247"/>
      <c r="AM1923" s="247"/>
      <c r="AN1923" s="247"/>
      <c r="AO1923" s="247"/>
      <c r="AP1923" s="247"/>
      <c r="AQ1923" s="247"/>
      <c r="AR1923" s="247"/>
      <c r="AS1923" s="247"/>
      <c r="AT1923" s="247"/>
      <c r="AU1923" s="247"/>
      <c r="AV1923" s="247"/>
      <c r="AW1923" s="247"/>
      <c r="AX1923" s="247"/>
      <c r="AY1923" s="247"/>
      <c r="AZ1923" s="247"/>
      <c r="BA1923" s="247"/>
      <c r="BB1923" s="247"/>
      <c r="BC1923" s="247"/>
      <c r="BD1923" s="247"/>
      <c r="BE1923" s="247"/>
      <c r="BF1923" s="247"/>
      <c r="BG1923" s="247"/>
      <c r="BH1923" s="247"/>
      <c r="BI1923" s="247"/>
      <c r="BJ1923" s="247"/>
      <c r="BK1923" s="247"/>
      <c r="BL1923" s="247"/>
      <c r="BM1923" s="247"/>
      <c r="BN1923" s="247"/>
      <c r="BO1923" s="247"/>
      <c r="BP1923" s="247"/>
      <c r="BQ1923" s="247"/>
      <c r="BR1923" s="247"/>
      <c r="BS1923" s="247"/>
      <c r="BT1923" s="247"/>
      <c r="BU1923" s="247"/>
      <c r="BV1923" s="247"/>
      <c r="BW1923" s="247"/>
      <c r="BX1923" s="247"/>
      <c r="BY1923" s="247"/>
      <c r="BZ1923" s="247"/>
      <c r="CA1923" s="247"/>
      <c r="CB1923" s="247"/>
      <c r="CC1923" s="247"/>
      <c r="CD1923" s="247"/>
      <c r="CE1923" s="247"/>
      <c r="CF1923" s="247"/>
      <c r="CG1923" s="247"/>
      <c r="CH1923" s="247"/>
      <c r="CI1923" s="247"/>
      <c r="CJ1923" s="247"/>
      <c r="CK1923" s="247"/>
      <c r="CL1923" s="247"/>
      <c r="CM1923" s="247"/>
      <c r="CN1923" s="247"/>
      <c r="CO1923" s="247"/>
      <c r="CP1923" s="247"/>
      <c r="CQ1923" s="247"/>
      <c r="CR1923" s="247"/>
      <c r="CS1923" s="247"/>
      <c r="CT1923" s="247"/>
      <c r="CU1923" s="247"/>
      <c r="CV1923" s="247"/>
      <c r="CW1923" s="247"/>
      <c r="CX1923" s="247"/>
      <c r="CY1923" s="247"/>
      <c r="CZ1923" s="247"/>
      <c r="DA1923" s="247"/>
      <c r="DB1923" s="247"/>
      <c r="DC1923" s="247"/>
      <c r="DD1923" s="247"/>
      <c r="DE1923" s="247"/>
    </row>
    <row r="1924" spans="5:109" x14ac:dyDescent="0.2">
      <c r="E1924" s="247"/>
      <c r="F1924" s="247"/>
      <c r="G1924" s="247"/>
      <c r="H1924" s="247"/>
      <c r="I1924" s="247"/>
      <c r="J1924" s="247"/>
      <c r="K1924" s="247"/>
      <c r="L1924" s="247"/>
      <c r="M1924" s="290"/>
      <c r="N1924" s="247"/>
      <c r="O1924" s="247"/>
      <c r="P1924" s="247"/>
      <c r="Q1924" s="247"/>
      <c r="R1924" s="247"/>
      <c r="S1924" s="247"/>
      <c r="T1924" s="247"/>
      <c r="U1924" s="247"/>
      <c r="V1924" s="290"/>
      <c r="W1924" s="247"/>
      <c r="X1924" s="247"/>
      <c r="Y1924" s="247"/>
      <c r="Z1924" s="247"/>
      <c r="AA1924" s="247"/>
      <c r="AB1924" s="247"/>
      <c r="AC1924" s="247"/>
      <c r="AD1924" s="247"/>
      <c r="AE1924" s="247"/>
      <c r="AF1924" s="247"/>
      <c r="AG1924" s="247"/>
      <c r="AH1924" s="247"/>
      <c r="AI1924" s="247"/>
      <c r="AJ1924" s="247"/>
      <c r="AK1924" s="247"/>
      <c r="AL1924" s="247"/>
      <c r="AM1924" s="247"/>
      <c r="AN1924" s="247"/>
      <c r="AO1924" s="247"/>
      <c r="AP1924" s="247"/>
      <c r="AQ1924" s="247"/>
      <c r="AR1924" s="247"/>
      <c r="AS1924" s="247"/>
      <c r="AT1924" s="247"/>
      <c r="AU1924" s="247"/>
      <c r="AV1924" s="247"/>
      <c r="AW1924" s="247"/>
      <c r="AX1924" s="247"/>
      <c r="AY1924" s="247"/>
      <c r="AZ1924" s="247"/>
      <c r="BA1924" s="247"/>
      <c r="BB1924" s="247"/>
      <c r="BC1924" s="247"/>
      <c r="BD1924" s="247"/>
      <c r="BE1924" s="247"/>
      <c r="BF1924" s="247"/>
      <c r="BG1924" s="247"/>
      <c r="BH1924" s="247"/>
      <c r="BI1924" s="247"/>
      <c r="BJ1924" s="247"/>
      <c r="BK1924" s="247"/>
      <c r="BL1924" s="247"/>
      <c r="BM1924" s="247"/>
      <c r="BN1924" s="247"/>
      <c r="BO1924" s="247"/>
      <c r="BP1924" s="247"/>
      <c r="BQ1924" s="247"/>
      <c r="BR1924" s="247"/>
      <c r="BS1924" s="247"/>
      <c r="BT1924" s="247"/>
      <c r="BU1924" s="247"/>
      <c r="BV1924" s="247"/>
      <c r="BW1924" s="247"/>
      <c r="BX1924" s="247"/>
      <c r="BY1924" s="247"/>
      <c r="BZ1924" s="247"/>
      <c r="CA1924" s="247"/>
      <c r="CB1924" s="247"/>
      <c r="CC1924" s="247"/>
      <c r="CD1924" s="247"/>
      <c r="CE1924" s="247"/>
      <c r="CF1924" s="247"/>
      <c r="CG1924" s="247"/>
      <c r="CH1924" s="247"/>
      <c r="CI1924" s="247"/>
      <c r="CJ1924" s="247"/>
      <c r="CK1924" s="247"/>
      <c r="CL1924" s="247"/>
      <c r="CM1924" s="247"/>
      <c r="CN1924" s="247"/>
      <c r="CO1924" s="247"/>
      <c r="CP1924" s="247"/>
      <c r="CQ1924" s="247"/>
      <c r="CR1924" s="247"/>
      <c r="CS1924" s="247"/>
      <c r="CT1924" s="247"/>
      <c r="CU1924" s="247"/>
      <c r="CV1924" s="247"/>
      <c r="CW1924" s="247"/>
      <c r="CX1924" s="247"/>
      <c r="CY1924" s="247"/>
      <c r="CZ1924" s="247"/>
      <c r="DA1924" s="247"/>
      <c r="DB1924" s="247"/>
      <c r="DC1924" s="247"/>
      <c r="DD1924" s="247"/>
      <c r="DE1924" s="247"/>
    </row>
    <row r="1925" spans="5:109" x14ac:dyDescent="0.2">
      <c r="E1925" s="247"/>
      <c r="F1925" s="247"/>
      <c r="G1925" s="247"/>
      <c r="H1925" s="247"/>
      <c r="I1925" s="247"/>
      <c r="J1925" s="247"/>
      <c r="K1925" s="247"/>
      <c r="L1925" s="247"/>
      <c r="M1925" s="290"/>
      <c r="N1925" s="247"/>
      <c r="O1925" s="247"/>
      <c r="P1925" s="247"/>
      <c r="Q1925" s="247"/>
      <c r="R1925" s="247"/>
      <c r="S1925" s="247"/>
      <c r="T1925" s="247"/>
      <c r="U1925" s="247"/>
      <c r="V1925" s="290"/>
      <c r="W1925" s="247"/>
      <c r="X1925" s="247"/>
      <c r="Y1925" s="247"/>
      <c r="Z1925" s="247"/>
      <c r="AA1925" s="247"/>
      <c r="AB1925" s="247"/>
      <c r="AC1925" s="247"/>
      <c r="AD1925" s="247"/>
      <c r="AE1925" s="247"/>
      <c r="AF1925" s="247"/>
      <c r="AG1925" s="247"/>
      <c r="AH1925" s="247"/>
      <c r="AI1925" s="247"/>
      <c r="AJ1925" s="247"/>
      <c r="AK1925" s="247"/>
      <c r="AL1925" s="247"/>
      <c r="AM1925" s="247"/>
      <c r="AN1925" s="247"/>
      <c r="AO1925" s="247"/>
      <c r="AP1925" s="247"/>
      <c r="AQ1925" s="247"/>
      <c r="AR1925" s="247"/>
      <c r="AS1925" s="247"/>
      <c r="AT1925" s="247"/>
      <c r="AU1925" s="247"/>
      <c r="AV1925" s="247"/>
      <c r="AW1925" s="247"/>
      <c r="AX1925" s="247"/>
      <c r="AY1925" s="247"/>
      <c r="AZ1925" s="247"/>
      <c r="BA1925" s="247"/>
      <c r="BB1925" s="247"/>
      <c r="BC1925" s="247"/>
      <c r="BD1925" s="247"/>
      <c r="BE1925" s="247"/>
      <c r="BF1925" s="247"/>
      <c r="BG1925" s="247"/>
      <c r="BH1925" s="247"/>
      <c r="BI1925" s="247"/>
      <c r="BJ1925" s="247"/>
      <c r="BK1925" s="247"/>
      <c r="BL1925" s="247"/>
      <c r="BM1925" s="247"/>
      <c r="BN1925" s="247"/>
      <c r="BO1925" s="247"/>
      <c r="BP1925" s="247"/>
      <c r="BQ1925" s="247"/>
      <c r="BR1925" s="247"/>
      <c r="BS1925" s="247"/>
      <c r="BT1925" s="247"/>
      <c r="BU1925" s="247"/>
      <c r="BV1925" s="247"/>
      <c r="BW1925" s="247"/>
      <c r="BX1925" s="247"/>
      <c r="BY1925" s="247"/>
      <c r="BZ1925" s="247"/>
      <c r="CA1925" s="247"/>
      <c r="CB1925" s="247"/>
      <c r="CC1925" s="247"/>
      <c r="CD1925" s="247"/>
      <c r="CE1925" s="247"/>
      <c r="CF1925" s="247"/>
      <c r="CG1925" s="247"/>
      <c r="CH1925" s="247"/>
      <c r="CI1925" s="247"/>
      <c r="CJ1925" s="247"/>
      <c r="CK1925" s="247"/>
      <c r="CL1925" s="247"/>
      <c r="CM1925" s="247"/>
      <c r="CN1925" s="247"/>
      <c r="CO1925" s="247"/>
      <c r="CP1925" s="247"/>
      <c r="CQ1925" s="247"/>
      <c r="CR1925" s="247"/>
      <c r="CS1925" s="247"/>
      <c r="CT1925" s="247"/>
      <c r="CU1925" s="247"/>
      <c r="CV1925" s="247"/>
      <c r="CW1925" s="247"/>
      <c r="CX1925" s="247"/>
      <c r="CY1925" s="247"/>
      <c r="CZ1925" s="247"/>
      <c r="DA1925" s="247"/>
      <c r="DB1925" s="247"/>
      <c r="DC1925" s="247"/>
      <c r="DD1925" s="247"/>
      <c r="DE1925" s="247"/>
    </row>
    <row r="1926" spans="5:109" x14ac:dyDescent="0.2">
      <c r="E1926" s="247"/>
      <c r="F1926" s="247"/>
      <c r="G1926" s="247"/>
      <c r="H1926" s="247"/>
      <c r="I1926" s="247"/>
      <c r="J1926" s="247"/>
      <c r="K1926" s="247"/>
      <c r="L1926" s="247"/>
      <c r="M1926" s="290"/>
      <c r="N1926" s="247"/>
      <c r="O1926" s="247"/>
      <c r="P1926" s="247"/>
      <c r="Q1926" s="247"/>
      <c r="R1926" s="247"/>
      <c r="S1926" s="247"/>
      <c r="T1926" s="247"/>
      <c r="U1926" s="247"/>
      <c r="V1926" s="290"/>
      <c r="W1926" s="247"/>
      <c r="X1926" s="247"/>
      <c r="Y1926" s="247"/>
      <c r="Z1926" s="247"/>
      <c r="AA1926" s="247"/>
      <c r="AB1926" s="247"/>
      <c r="AC1926" s="247"/>
      <c r="AD1926" s="247"/>
      <c r="AE1926" s="247"/>
      <c r="AF1926" s="247"/>
      <c r="AG1926" s="247"/>
      <c r="AH1926" s="247"/>
      <c r="AI1926" s="247"/>
      <c r="AJ1926" s="247"/>
      <c r="AK1926" s="247"/>
      <c r="AL1926" s="247"/>
      <c r="AM1926" s="247"/>
      <c r="AN1926" s="247"/>
      <c r="AO1926" s="247"/>
      <c r="AP1926" s="247"/>
      <c r="AQ1926" s="247"/>
      <c r="AR1926" s="247"/>
      <c r="AS1926" s="247"/>
      <c r="AT1926" s="247"/>
      <c r="AU1926" s="247"/>
      <c r="AV1926" s="247"/>
      <c r="AW1926" s="247"/>
      <c r="AX1926" s="247"/>
      <c r="AY1926" s="247"/>
      <c r="AZ1926" s="247"/>
      <c r="BA1926" s="247"/>
      <c r="BB1926" s="247"/>
      <c r="BC1926" s="247"/>
      <c r="BD1926" s="247"/>
      <c r="BE1926" s="247"/>
      <c r="BF1926" s="247"/>
      <c r="BG1926" s="247"/>
      <c r="BH1926" s="247"/>
      <c r="BI1926" s="247"/>
      <c r="BJ1926" s="247"/>
      <c r="BK1926" s="247"/>
      <c r="BL1926" s="247"/>
      <c r="BM1926" s="247"/>
      <c r="BN1926" s="247"/>
      <c r="BO1926" s="247"/>
      <c r="BP1926" s="247"/>
      <c r="BQ1926" s="247"/>
      <c r="BR1926" s="247"/>
      <c r="BS1926" s="247"/>
      <c r="BT1926" s="247"/>
      <c r="BU1926" s="247"/>
      <c r="BV1926" s="247"/>
      <c r="BW1926" s="247"/>
      <c r="BX1926" s="247"/>
      <c r="BY1926" s="247"/>
      <c r="BZ1926" s="247"/>
      <c r="CA1926" s="247"/>
      <c r="CB1926" s="247"/>
      <c r="CC1926" s="247"/>
      <c r="CD1926" s="247"/>
      <c r="CE1926" s="247"/>
      <c r="CF1926" s="247"/>
      <c r="CG1926" s="247"/>
      <c r="CH1926" s="247"/>
      <c r="CI1926" s="247"/>
      <c r="CJ1926" s="247"/>
      <c r="CK1926" s="247"/>
      <c r="CL1926" s="247"/>
      <c r="CM1926" s="247"/>
      <c r="CN1926" s="247"/>
      <c r="CO1926" s="247"/>
      <c r="CP1926" s="247"/>
      <c r="CQ1926" s="247"/>
      <c r="CR1926" s="247"/>
      <c r="CS1926" s="247"/>
      <c r="CT1926" s="247"/>
      <c r="CU1926" s="247"/>
      <c r="CV1926" s="247"/>
      <c r="CW1926" s="247"/>
      <c r="CX1926" s="247"/>
      <c r="CY1926" s="247"/>
      <c r="CZ1926" s="247"/>
      <c r="DA1926" s="247"/>
      <c r="DB1926" s="247"/>
      <c r="DC1926" s="247"/>
      <c r="DD1926" s="247"/>
      <c r="DE1926" s="247"/>
    </row>
    <row r="1927" spans="5:109" x14ac:dyDescent="0.2">
      <c r="E1927" s="247"/>
      <c r="F1927" s="247"/>
      <c r="G1927" s="247"/>
      <c r="H1927" s="247"/>
      <c r="I1927" s="247"/>
      <c r="J1927" s="247"/>
      <c r="K1927" s="247"/>
      <c r="L1927" s="247"/>
      <c r="M1927" s="290"/>
      <c r="N1927" s="247"/>
      <c r="O1927" s="247"/>
      <c r="P1927" s="247"/>
      <c r="Q1927" s="247"/>
      <c r="R1927" s="247"/>
      <c r="S1927" s="247"/>
      <c r="T1927" s="247"/>
      <c r="U1927" s="247"/>
      <c r="V1927" s="290"/>
      <c r="W1927" s="247"/>
      <c r="X1927" s="247"/>
      <c r="Y1927" s="247"/>
      <c r="Z1927" s="247"/>
      <c r="AA1927" s="247"/>
      <c r="AB1927" s="247"/>
      <c r="AC1927" s="247"/>
      <c r="AD1927" s="247"/>
      <c r="AE1927" s="247"/>
      <c r="AF1927" s="247"/>
      <c r="AG1927" s="247"/>
      <c r="AH1927" s="247"/>
      <c r="AI1927" s="247"/>
      <c r="AJ1927" s="247"/>
      <c r="AK1927" s="247"/>
      <c r="AL1927" s="247"/>
      <c r="AM1927" s="247"/>
      <c r="AN1927" s="247"/>
      <c r="AO1927" s="247"/>
      <c r="AP1927" s="247"/>
      <c r="AQ1927" s="247"/>
      <c r="AR1927" s="247"/>
      <c r="AS1927" s="247"/>
      <c r="AT1927" s="247"/>
      <c r="AU1927" s="247"/>
      <c r="AV1927" s="247"/>
      <c r="AW1927" s="247"/>
      <c r="AX1927" s="247"/>
      <c r="AY1927" s="247"/>
      <c r="AZ1927" s="247"/>
      <c r="BA1927" s="247"/>
      <c r="BB1927" s="247"/>
      <c r="BC1927" s="247"/>
      <c r="BD1927" s="247"/>
      <c r="BE1927" s="247"/>
      <c r="BF1927" s="247"/>
      <c r="BG1927" s="247"/>
      <c r="BH1927" s="247"/>
      <c r="BI1927" s="247"/>
      <c r="BJ1927" s="247"/>
      <c r="BK1927" s="247"/>
      <c r="BL1927" s="247"/>
      <c r="BM1927" s="247"/>
      <c r="BN1927" s="247"/>
      <c r="BO1927" s="247"/>
      <c r="BP1927" s="247"/>
      <c r="BQ1927" s="247"/>
      <c r="BR1927" s="247"/>
      <c r="BS1927" s="247"/>
      <c r="BT1927" s="247"/>
      <c r="BU1927" s="247"/>
      <c r="BV1927" s="247"/>
      <c r="BW1927" s="247"/>
      <c r="BX1927" s="247"/>
      <c r="BY1927" s="247"/>
      <c r="BZ1927" s="247"/>
      <c r="CA1927" s="247"/>
      <c r="CB1927" s="247"/>
      <c r="CC1927" s="247"/>
      <c r="CD1927" s="247"/>
      <c r="CE1927" s="247"/>
      <c r="CF1927" s="247"/>
      <c r="CG1927" s="247"/>
      <c r="CH1927" s="247"/>
      <c r="CI1927" s="247"/>
      <c r="CJ1927" s="247"/>
      <c r="CK1927" s="247"/>
      <c r="CL1927" s="247"/>
      <c r="CM1927" s="247"/>
      <c r="CN1927" s="247"/>
      <c r="CO1927" s="247"/>
      <c r="CP1927" s="247"/>
      <c r="CQ1927" s="247"/>
      <c r="CR1927" s="247"/>
      <c r="CS1927" s="247"/>
      <c r="CT1927" s="247"/>
      <c r="CU1927" s="247"/>
      <c r="CV1927" s="247"/>
      <c r="CW1927" s="247"/>
      <c r="CX1927" s="247"/>
      <c r="CY1927" s="247"/>
      <c r="CZ1927" s="247"/>
      <c r="DA1927" s="247"/>
      <c r="DB1927" s="247"/>
      <c r="DC1927" s="247"/>
      <c r="DD1927" s="247"/>
      <c r="DE1927" s="247"/>
    </row>
    <row r="1928" spans="5:109" x14ac:dyDescent="0.2">
      <c r="E1928" s="247"/>
      <c r="F1928" s="247"/>
      <c r="G1928" s="247"/>
      <c r="H1928" s="247"/>
      <c r="I1928" s="247"/>
      <c r="J1928" s="247"/>
      <c r="K1928" s="247"/>
      <c r="L1928" s="247"/>
      <c r="M1928" s="290"/>
      <c r="N1928" s="247"/>
      <c r="O1928" s="247"/>
      <c r="P1928" s="247"/>
      <c r="Q1928" s="247"/>
      <c r="R1928" s="247"/>
      <c r="S1928" s="247"/>
      <c r="T1928" s="247"/>
      <c r="U1928" s="247"/>
      <c r="V1928" s="290"/>
      <c r="W1928" s="247"/>
      <c r="X1928" s="247"/>
      <c r="Y1928" s="247"/>
      <c r="Z1928" s="247"/>
      <c r="AA1928" s="247"/>
      <c r="AB1928" s="247"/>
      <c r="AC1928" s="247"/>
      <c r="AD1928" s="247"/>
      <c r="AE1928" s="247"/>
      <c r="AF1928" s="247"/>
      <c r="AG1928" s="247"/>
      <c r="AH1928" s="247"/>
      <c r="AI1928" s="247"/>
      <c r="AJ1928" s="247"/>
      <c r="AK1928" s="247"/>
      <c r="AL1928" s="247"/>
      <c r="AM1928" s="247"/>
      <c r="AN1928" s="247"/>
      <c r="AO1928" s="247"/>
      <c r="AP1928" s="247"/>
      <c r="AQ1928" s="247"/>
      <c r="AR1928" s="247"/>
      <c r="AS1928" s="247"/>
      <c r="AT1928" s="247"/>
      <c r="AU1928" s="247"/>
      <c r="AV1928" s="247"/>
      <c r="AW1928" s="247"/>
      <c r="AX1928" s="247"/>
      <c r="AY1928" s="247"/>
      <c r="AZ1928" s="247"/>
      <c r="BA1928" s="247"/>
      <c r="BB1928" s="247"/>
      <c r="BC1928" s="247"/>
      <c r="BD1928" s="247"/>
      <c r="BE1928" s="247"/>
      <c r="BF1928" s="247"/>
      <c r="BG1928" s="247"/>
      <c r="BH1928" s="247"/>
      <c r="BI1928" s="247"/>
      <c r="BJ1928" s="247"/>
      <c r="BK1928" s="247"/>
      <c r="BL1928" s="247"/>
      <c r="BM1928" s="247"/>
      <c r="BN1928" s="247"/>
      <c r="BO1928" s="247"/>
      <c r="BP1928" s="247"/>
      <c r="BQ1928" s="247"/>
      <c r="BR1928" s="247"/>
      <c r="BS1928" s="247"/>
      <c r="BT1928" s="247"/>
      <c r="BU1928" s="247"/>
      <c r="BV1928" s="247"/>
      <c r="BW1928" s="247"/>
      <c r="BX1928" s="247"/>
      <c r="BY1928" s="247"/>
      <c r="BZ1928" s="247"/>
      <c r="CA1928" s="247"/>
      <c r="CB1928" s="247"/>
      <c r="CC1928" s="247"/>
      <c r="CD1928" s="247"/>
      <c r="CE1928" s="247"/>
      <c r="CF1928" s="247"/>
      <c r="CG1928" s="247"/>
      <c r="CH1928" s="247"/>
      <c r="CI1928" s="247"/>
      <c r="CJ1928" s="247"/>
      <c r="CK1928" s="247"/>
      <c r="CL1928" s="247"/>
      <c r="CM1928" s="247"/>
      <c r="CN1928" s="247"/>
      <c r="CO1928" s="247"/>
      <c r="CP1928" s="247"/>
      <c r="CQ1928" s="247"/>
      <c r="CR1928" s="247"/>
      <c r="CS1928" s="247"/>
      <c r="CT1928" s="247"/>
      <c r="CU1928" s="247"/>
      <c r="CV1928" s="247"/>
      <c r="CW1928" s="247"/>
      <c r="CX1928" s="247"/>
      <c r="CY1928" s="247"/>
      <c r="CZ1928" s="247"/>
      <c r="DA1928" s="247"/>
      <c r="DB1928" s="247"/>
      <c r="DC1928" s="247"/>
      <c r="DD1928" s="247"/>
      <c r="DE1928" s="247"/>
    </row>
    <row r="1929" spans="5:109" x14ac:dyDescent="0.2">
      <c r="E1929" s="247"/>
      <c r="F1929" s="247"/>
      <c r="G1929" s="247"/>
      <c r="H1929" s="247"/>
      <c r="I1929" s="247"/>
      <c r="J1929" s="247"/>
      <c r="K1929" s="247"/>
      <c r="L1929" s="247"/>
      <c r="M1929" s="290"/>
      <c r="N1929" s="247"/>
      <c r="O1929" s="247"/>
      <c r="P1929" s="247"/>
      <c r="Q1929" s="247"/>
      <c r="R1929" s="247"/>
      <c r="S1929" s="247"/>
      <c r="T1929" s="247"/>
      <c r="U1929" s="247"/>
      <c r="V1929" s="290"/>
      <c r="W1929" s="247"/>
      <c r="X1929" s="247"/>
      <c r="Y1929" s="247"/>
      <c r="Z1929" s="247"/>
      <c r="AA1929" s="247"/>
      <c r="AB1929" s="247"/>
      <c r="AC1929" s="247"/>
      <c r="AD1929" s="247"/>
      <c r="AE1929" s="247"/>
      <c r="AF1929" s="247"/>
      <c r="AG1929" s="247"/>
      <c r="AH1929" s="247"/>
      <c r="AI1929" s="247"/>
      <c r="AJ1929" s="247"/>
      <c r="AK1929" s="247"/>
      <c r="AL1929" s="247"/>
      <c r="AM1929" s="247"/>
      <c r="AN1929" s="247"/>
      <c r="AO1929" s="247"/>
      <c r="AP1929" s="247"/>
      <c r="AQ1929" s="247"/>
      <c r="AR1929" s="247"/>
      <c r="AS1929" s="247"/>
      <c r="AT1929" s="247"/>
      <c r="AU1929" s="247"/>
      <c r="AV1929" s="247"/>
      <c r="AW1929" s="247"/>
      <c r="AX1929" s="247"/>
      <c r="AY1929" s="247"/>
      <c r="AZ1929" s="247"/>
      <c r="BA1929" s="247"/>
      <c r="BB1929" s="247"/>
      <c r="BC1929" s="247"/>
      <c r="BD1929" s="247"/>
      <c r="BE1929" s="247"/>
      <c r="BF1929" s="247"/>
      <c r="BG1929" s="247"/>
      <c r="BH1929" s="247"/>
      <c r="BI1929" s="247"/>
      <c r="BJ1929" s="247"/>
      <c r="BK1929" s="247"/>
      <c r="BL1929" s="247"/>
      <c r="BM1929" s="247"/>
      <c r="BN1929" s="247"/>
      <c r="BO1929" s="247"/>
      <c r="BP1929" s="247"/>
      <c r="BQ1929" s="247"/>
      <c r="BR1929" s="247"/>
      <c r="BS1929" s="247"/>
      <c r="BT1929" s="247"/>
      <c r="BU1929" s="247"/>
      <c r="BV1929" s="247"/>
      <c r="BW1929" s="247"/>
      <c r="BX1929" s="247"/>
      <c r="BY1929" s="247"/>
      <c r="BZ1929" s="247"/>
      <c r="CA1929" s="247"/>
      <c r="CB1929" s="247"/>
      <c r="CC1929" s="247"/>
      <c r="CD1929" s="247"/>
      <c r="CE1929" s="247"/>
      <c r="CF1929" s="247"/>
      <c r="CG1929" s="247"/>
      <c r="CH1929" s="247"/>
      <c r="CI1929" s="247"/>
      <c r="CJ1929" s="247"/>
      <c r="CK1929" s="247"/>
      <c r="CL1929" s="247"/>
      <c r="CM1929" s="247"/>
      <c r="CN1929" s="247"/>
      <c r="CO1929" s="247"/>
      <c r="CP1929" s="247"/>
      <c r="CQ1929" s="247"/>
      <c r="CR1929" s="247"/>
      <c r="CS1929" s="247"/>
      <c r="CT1929" s="247"/>
      <c r="CU1929" s="247"/>
      <c r="CV1929" s="247"/>
      <c r="CW1929" s="247"/>
      <c r="CX1929" s="247"/>
      <c r="CY1929" s="247"/>
      <c r="CZ1929" s="247"/>
      <c r="DA1929" s="247"/>
      <c r="DB1929" s="247"/>
      <c r="DC1929" s="247"/>
      <c r="DD1929" s="247"/>
      <c r="DE1929" s="247"/>
    </row>
    <row r="1930" spans="5:109" x14ac:dyDescent="0.2">
      <c r="E1930" s="247"/>
      <c r="F1930" s="247"/>
      <c r="G1930" s="247"/>
      <c r="H1930" s="247"/>
      <c r="I1930" s="247"/>
      <c r="J1930" s="247"/>
      <c r="K1930" s="247"/>
      <c r="L1930" s="247"/>
      <c r="M1930" s="290"/>
      <c r="N1930" s="247"/>
      <c r="O1930" s="247"/>
      <c r="P1930" s="247"/>
      <c r="Q1930" s="247"/>
      <c r="R1930" s="247"/>
      <c r="S1930" s="247"/>
      <c r="T1930" s="247"/>
      <c r="U1930" s="247"/>
      <c r="V1930" s="290"/>
      <c r="W1930" s="247"/>
      <c r="X1930" s="247"/>
      <c r="Y1930" s="247"/>
      <c r="Z1930" s="247"/>
      <c r="AA1930" s="247"/>
      <c r="AB1930" s="247"/>
      <c r="AC1930" s="247"/>
      <c r="AD1930" s="247"/>
      <c r="AE1930" s="247"/>
      <c r="AF1930" s="247"/>
      <c r="AG1930" s="247"/>
      <c r="AH1930" s="247"/>
      <c r="AI1930" s="247"/>
      <c r="AJ1930" s="247"/>
      <c r="AK1930" s="247"/>
      <c r="AL1930" s="247"/>
      <c r="AM1930" s="247"/>
      <c r="AN1930" s="247"/>
      <c r="AO1930" s="247"/>
      <c r="AP1930" s="247"/>
      <c r="AQ1930" s="247"/>
      <c r="AR1930" s="247"/>
      <c r="AS1930" s="247"/>
      <c r="AT1930" s="247"/>
      <c r="AU1930" s="247"/>
      <c r="AV1930" s="247"/>
      <c r="AW1930" s="247"/>
      <c r="AX1930" s="247"/>
      <c r="AY1930" s="247"/>
      <c r="AZ1930" s="247"/>
      <c r="BA1930" s="247"/>
      <c r="BB1930" s="247"/>
      <c r="BC1930" s="247"/>
      <c r="BD1930" s="247"/>
      <c r="BE1930" s="247"/>
      <c r="BF1930" s="247"/>
      <c r="BG1930" s="247"/>
      <c r="BH1930" s="247"/>
      <c r="BI1930" s="247"/>
      <c r="BJ1930" s="247"/>
      <c r="BK1930" s="247"/>
      <c r="BL1930" s="247"/>
      <c r="BM1930" s="247"/>
      <c r="BN1930" s="247"/>
      <c r="BO1930" s="247"/>
      <c r="BP1930" s="247"/>
      <c r="BQ1930" s="247"/>
      <c r="BR1930" s="247"/>
      <c r="BS1930" s="247"/>
      <c r="BT1930" s="247"/>
      <c r="BU1930" s="247"/>
      <c r="BV1930" s="247"/>
      <c r="BW1930" s="247"/>
      <c r="BX1930" s="247"/>
      <c r="BY1930" s="247"/>
      <c r="BZ1930" s="247"/>
      <c r="CA1930" s="247"/>
      <c r="CB1930" s="247"/>
      <c r="CC1930" s="247"/>
      <c r="CD1930" s="247"/>
      <c r="CE1930" s="247"/>
      <c r="CF1930" s="247"/>
      <c r="CG1930" s="247"/>
      <c r="CH1930" s="247"/>
      <c r="CI1930" s="247"/>
      <c r="CJ1930" s="247"/>
      <c r="CK1930" s="247"/>
      <c r="CL1930" s="247"/>
      <c r="CM1930" s="247"/>
      <c r="CN1930" s="247"/>
      <c r="CO1930" s="247"/>
      <c r="CP1930" s="247"/>
      <c r="CQ1930" s="247"/>
      <c r="CR1930" s="247"/>
      <c r="CS1930" s="247"/>
      <c r="CT1930" s="247"/>
      <c r="CU1930" s="247"/>
      <c r="CV1930" s="247"/>
      <c r="CW1930" s="247"/>
      <c r="CX1930" s="247"/>
      <c r="CY1930" s="247"/>
      <c r="CZ1930" s="247"/>
      <c r="DA1930" s="247"/>
      <c r="DB1930" s="247"/>
      <c r="DC1930" s="247"/>
      <c r="DD1930" s="247"/>
      <c r="DE1930" s="247"/>
    </row>
    <row r="1931" spans="5:109" x14ac:dyDescent="0.2">
      <c r="E1931" s="247"/>
      <c r="F1931" s="247"/>
      <c r="G1931" s="247"/>
      <c r="H1931" s="247"/>
      <c r="I1931" s="247"/>
      <c r="J1931" s="247"/>
      <c r="K1931" s="247"/>
      <c r="L1931" s="247"/>
      <c r="M1931" s="290"/>
      <c r="N1931" s="247"/>
      <c r="O1931" s="247"/>
      <c r="P1931" s="247"/>
      <c r="Q1931" s="247"/>
      <c r="R1931" s="247"/>
      <c r="S1931" s="247"/>
      <c r="T1931" s="247"/>
      <c r="U1931" s="247"/>
      <c r="V1931" s="290"/>
      <c r="W1931" s="247"/>
      <c r="X1931" s="247"/>
      <c r="Y1931" s="247"/>
      <c r="Z1931" s="247"/>
      <c r="AA1931" s="247"/>
      <c r="AB1931" s="247"/>
      <c r="AC1931" s="247"/>
      <c r="AD1931" s="247"/>
      <c r="AE1931" s="247"/>
      <c r="AF1931" s="247"/>
      <c r="AG1931" s="247"/>
      <c r="AH1931" s="247"/>
      <c r="AI1931" s="247"/>
      <c r="AJ1931" s="247"/>
      <c r="AK1931" s="247"/>
      <c r="AL1931" s="247"/>
      <c r="AM1931" s="247"/>
      <c r="AN1931" s="247"/>
      <c r="AO1931" s="247"/>
      <c r="AP1931" s="247"/>
      <c r="AQ1931" s="247"/>
      <c r="AR1931" s="247"/>
      <c r="AS1931" s="247"/>
      <c r="AT1931" s="247"/>
      <c r="AU1931" s="247"/>
      <c r="AV1931" s="247"/>
      <c r="AW1931" s="247"/>
      <c r="AX1931" s="247"/>
      <c r="AY1931" s="247"/>
      <c r="AZ1931" s="247"/>
      <c r="BA1931" s="247"/>
      <c r="BB1931" s="247"/>
      <c r="BC1931" s="247"/>
      <c r="BD1931" s="247"/>
      <c r="BE1931" s="247"/>
      <c r="BF1931" s="247"/>
      <c r="BG1931" s="247"/>
      <c r="BH1931" s="247"/>
      <c r="BI1931" s="247"/>
      <c r="BJ1931" s="247"/>
      <c r="BK1931" s="247"/>
      <c r="BL1931" s="247"/>
      <c r="BM1931" s="247"/>
      <c r="BN1931" s="247"/>
      <c r="BO1931" s="247"/>
      <c r="BP1931" s="247"/>
      <c r="BQ1931" s="247"/>
      <c r="BR1931" s="247"/>
      <c r="BS1931" s="247"/>
      <c r="BT1931" s="247"/>
      <c r="BU1931" s="247"/>
      <c r="BV1931" s="247"/>
      <c r="BW1931" s="247"/>
      <c r="BX1931" s="247"/>
      <c r="BY1931" s="247"/>
      <c r="BZ1931" s="247"/>
      <c r="CA1931" s="247"/>
      <c r="CB1931" s="247"/>
      <c r="CC1931" s="247"/>
      <c r="CD1931" s="247"/>
      <c r="CE1931" s="247"/>
      <c r="CF1931" s="247"/>
      <c r="CG1931" s="247"/>
      <c r="CH1931" s="247"/>
      <c r="CI1931" s="247"/>
      <c r="CJ1931" s="247"/>
      <c r="CK1931" s="247"/>
      <c r="CL1931" s="247"/>
      <c r="CM1931" s="247"/>
      <c r="CN1931" s="247"/>
      <c r="CO1931" s="247"/>
      <c r="CP1931" s="247"/>
      <c r="CQ1931" s="247"/>
      <c r="CR1931" s="247"/>
      <c r="CS1931" s="247"/>
      <c r="CT1931" s="247"/>
      <c r="CU1931" s="247"/>
      <c r="CV1931" s="247"/>
      <c r="CW1931" s="247"/>
      <c r="CX1931" s="247"/>
      <c r="CY1931" s="247"/>
      <c r="CZ1931" s="247"/>
      <c r="DA1931" s="247"/>
      <c r="DB1931" s="247"/>
      <c r="DC1931" s="247"/>
      <c r="DD1931" s="247"/>
      <c r="DE1931" s="247"/>
    </row>
    <row r="1932" spans="5:109" x14ac:dyDescent="0.2">
      <c r="E1932" s="247"/>
      <c r="F1932" s="247"/>
      <c r="G1932" s="247"/>
      <c r="H1932" s="247"/>
      <c r="I1932" s="247"/>
      <c r="J1932" s="247"/>
      <c r="K1932" s="247"/>
      <c r="L1932" s="247"/>
      <c r="M1932" s="290"/>
      <c r="N1932" s="247"/>
      <c r="O1932" s="247"/>
      <c r="P1932" s="247"/>
      <c r="Q1932" s="247"/>
      <c r="R1932" s="247"/>
      <c r="S1932" s="247"/>
      <c r="T1932" s="247"/>
      <c r="U1932" s="247"/>
      <c r="V1932" s="290"/>
      <c r="W1932" s="247"/>
      <c r="X1932" s="247"/>
      <c r="Y1932" s="247"/>
      <c r="Z1932" s="247"/>
      <c r="AA1932" s="247"/>
      <c r="AB1932" s="247"/>
      <c r="AC1932" s="247"/>
      <c r="AD1932" s="247"/>
      <c r="AE1932" s="247"/>
      <c r="AF1932" s="247"/>
      <c r="AG1932" s="247"/>
      <c r="AH1932" s="247"/>
      <c r="AI1932" s="247"/>
      <c r="AJ1932" s="247"/>
      <c r="AK1932" s="247"/>
      <c r="AL1932" s="247"/>
      <c r="AM1932" s="247"/>
      <c r="AN1932" s="247"/>
      <c r="AO1932" s="247"/>
      <c r="AP1932" s="247"/>
      <c r="AQ1932" s="247"/>
      <c r="AR1932" s="247"/>
      <c r="AS1932" s="247"/>
      <c r="AT1932" s="247"/>
      <c r="AU1932" s="247"/>
      <c r="AV1932" s="247"/>
      <c r="AW1932" s="247"/>
      <c r="AX1932" s="247"/>
      <c r="AY1932" s="247"/>
      <c r="AZ1932" s="247"/>
      <c r="BA1932" s="247"/>
      <c r="BB1932" s="247"/>
      <c r="BC1932" s="247"/>
      <c r="BD1932" s="247"/>
      <c r="BE1932" s="247"/>
      <c r="BF1932" s="247"/>
      <c r="BG1932" s="247"/>
      <c r="BH1932" s="247"/>
      <c r="BI1932" s="247"/>
      <c r="BJ1932" s="247"/>
      <c r="BK1932" s="247"/>
      <c r="BL1932" s="247"/>
      <c r="BM1932" s="247"/>
      <c r="BN1932" s="247"/>
      <c r="BO1932" s="247"/>
      <c r="BP1932" s="247"/>
      <c r="BQ1932" s="247"/>
      <c r="BR1932" s="247"/>
      <c r="BS1932" s="247"/>
      <c r="BT1932" s="247"/>
      <c r="BU1932" s="247"/>
      <c r="BV1932" s="247"/>
      <c r="BW1932" s="247"/>
      <c r="BX1932" s="247"/>
      <c r="BY1932" s="247"/>
      <c r="BZ1932" s="247"/>
      <c r="CA1932" s="247"/>
      <c r="CB1932" s="247"/>
      <c r="CC1932" s="247"/>
      <c r="CD1932" s="247"/>
      <c r="CE1932" s="247"/>
      <c r="CF1932" s="247"/>
      <c r="CG1932" s="247"/>
      <c r="CH1932" s="247"/>
      <c r="CI1932" s="247"/>
      <c r="CJ1932" s="247"/>
      <c r="CK1932" s="247"/>
      <c r="CL1932" s="247"/>
      <c r="CM1932" s="247"/>
      <c r="CN1932" s="247"/>
      <c r="CO1932" s="247"/>
      <c r="CP1932" s="247"/>
      <c r="CQ1932" s="247"/>
      <c r="CR1932" s="247"/>
      <c r="CS1932" s="247"/>
      <c r="CT1932" s="247"/>
      <c r="CU1932" s="247"/>
      <c r="CV1932" s="247"/>
      <c r="CW1932" s="247"/>
      <c r="CX1932" s="247"/>
      <c r="CY1932" s="247"/>
      <c r="CZ1932" s="247"/>
      <c r="DA1932" s="247"/>
      <c r="DB1932" s="247"/>
      <c r="DC1932" s="247"/>
      <c r="DD1932" s="247"/>
      <c r="DE1932" s="247"/>
    </row>
    <row r="1933" spans="5:109" x14ac:dyDescent="0.2">
      <c r="E1933" s="247"/>
      <c r="F1933" s="247"/>
      <c r="G1933" s="247"/>
      <c r="H1933" s="247"/>
      <c r="I1933" s="247"/>
      <c r="J1933" s="247"/>
      <c r="K1933" s="247"/>
      <c r="L1933" s="247"/>
      <c r="M1933" s="290"/>
      <c r="N1933" s="247"/>
      <c r="O1933" s="247"/>
      <c r="P1933" s="247"/>
      <c r="Q1933" s="247"/>
      <c r="R1933" s="247"/>
      <c r="S1933" s="247"/>
      <c r="T1933" s="247"/>
      <c r="U1933" s="247"/>
      <c r="V1933" s="290"/>
      <c r="W1933" s="247"/>
      <c r="X1933" s="247"/>
      <c r="Y1933" s="247"/>
      <c r="Z1933" s="247"/>
      <c r="AA1933" s="247"/>
      <c r="AB1933" s="247"/>
      <c r="AC1933" s="247"/>
      <c r="AD1933" s="247"/>
      <c r="AE1933" s="247"/>
      <c r="AF1933" s="247"/>
      <c r="AG1933" s="247"/>
      <c r="AH1933" s="247"/>
      <c r="AI1933" s="247"/>
      <c r="AJ1933" s="247"/>
      <c r="AK1933" s="247"/>
      <c r="AL1933" s="247"/>
      <c r="AM1933" s="247"/>
      <c r="AN1933" s="247"/>
      <c r="AO1933" s="247"/>
      <c r="AP1933" s="247"/>
      <c r="AQ1933" s="247"/>
      <c r="AR1933" s="247"/>
      <c r="AS1933" s="247"/>
      <c r="AT1933" s="247"/>
      <c r="AU1933" s="247"/>
      <c r="AV1933" s="247"/>
      <c r="AW1933" s="247"/>
      <c r="AX1933" s="247"/>
      <c r="AY1933" s="247"/>
      <c r="AZ1933" s="247"/>
      <c r="BA1933" s="247"/>
      <c r="BB1933" s="247"/>
      <c r="BC1933" s="247"/>
      <c r="BD1933" s="247"/>
      <c r="BE1933" s="247"/>
      <c r="BF1933" s="247"/>
      <c r="BG1933" s="247"/>
      <c r="BH1933" s="247"/>
      <c r="BI1933" s="247"/>
      <c r="BJ1933" s="247"/>
      <c r="BK1933" s="247"/>
      <c r="BL1933" s="247"/>
      <c r="BM1933" s="247"/>
      <c r="BN1933" s="247"/>
      <c r="BO1933" s="247"/>
      <c r="BP1933" s="247"/>
      <c r="BQ1933" s="247"/>
      <c r="BR1933" s="247"/>
      <c r="BS1933" s="247"/>
      <c r="BT1933" s="247"/>
      <c r="BU1933" s="247"/>
      <c r="BV1933" s="247"/>
      <c r="BW1933" s="247"/>
      <c r="BX1933" s="247"/>
      <c r="BY1933" s="247"/>
      <c r="BZ1933" s="247"/>
      <c r="CA1933" s="247"/>
      <c r="CB1933" s="247"/>
      <c r="CC1933" s="247"/>
      <c r="CD1933" s="247"/>
      <c r="CE1933" s="247"/>
      <c r="CF1933" s="247"/>
      <c r="CG1933" s="247"/>
      <c r="CH1933" s="247"/>
      <c r="CI1933" s="247"/>
      <c r="CJ1933" s="247"/>
      <c r="CK1933" s="247"/>
      <c r="CL1933" s="247"/>
      <c r="CM1933" s="247"/>
      <c r="CN1933" s="247"/>
      <c r="CO1933" s="247"/>
      <c r="CP1933" s="247"/>
      <c r="CQ1933" s="247"/>
      <c r="CR1933" s="247"/>
      <c r="CS1933" s="247"/>
      <c r="CT1933" s="247"/>
      <c r="CU1933" s="247"/>
      <c r="CV1933" s="247"/>
      <c r="CW1933" s="247"/>
      <c r="CX1933" s="247"/>
      <c r="CY1933" s="247"/>
      <c r="CZ1933" s="247"/>
      <c r="DA1933" s="247"/>
      <c r="DB1933" s="247"/>
      <c r="DC1933" s="247"/>
      <c r="DD1933" s="247"/>
      <c r="DE1933" s="247"/>
    </row>
    <row r="1934" spans="5:109" x14ac:dyDescent="0.2">
      <c r="E1934" s="247"/>
      <c r="F1934" s="247"/>
      <c r="G1934" s="247"/>
      <c r="H1934" s="247"/>
      <c r="I1934" s="247"/>
      <c r="J1934" s="247"/>
      <c r="K1934" s="247"/>
      <c r="L1934" s="247"/>
      <c r="M1934" s="290"/>
      <c r="N1934" s="247"/>
      <c r="O1934" s="247"/>
      <c r="P1934" s="247"/>
      <c r="Q1934" s="247"/>
      <c r="R1934" s="247"/>
      <c r="S1934" s="247"/>
      <c r="T1934" s="247"/>
      <c r="U1934" s="247"/>
      <c r="V1934" s="290"/>
      <c r="W1934" s="247"/>
      <c r="X1934" s="247"/>
      <c r="Y1934" s="247"/>
      <c r="Z1934" s="247"/>
      <c r="AA1934" s="247"/>
      <c r="AB1934" s="247"/>
      <c r="AC1934" s="247"/>
      <c r="AD1934" s="247"/>
      <c r="AE1934" s="247"/>
      <c r="AF1934" s="247"/>
      <c r="AG1934" s="247"/>
      <c r="AH1934" s="247"/>
      <c r="AI1934" s="247"/>
      <c r="AJ1934" s="247"/>
      <c r="AK1934" s="247"/>
      <c r="AL1934" s="247"/>
      <c r="AM1934" s="247"/>
      <c r="AN1934" s="247"/>
      <c r="AO1934" s="247"/>
      <c r="AP1934" s="247"/>
      <c r="AQ1934" s="247"/>
      <c r="AR1934" s="247"/>
      <c r="AS1934" s="247"/>
      <c r="AT1934" s="247"/>
      <c r="AU1934" s="247"/>
      <c r="AV1934" s="247"/>
      <c r="AW1934" s="247"/>
      <c r="AX1934" s="247"/>
      <c r="AY1934" s="247"/>
      <c r="AZ1934" s="247"/>
      <c r="BA1934" s="247"/>
      <c r="BB1934" s="247"/>
      <c r="BC1934" s="247"/>
      <c r="BD1934" s="247"/>
      <c r="BE1934" s="247"/>
      <c r="BF1934" s="247"/>
      <c r="BG1934" s="247"/>
      <c r="BH1934" s="247"/>
      <c r="BI1934" s="247"/>
      <c r="BJ1934" s="247"/>
      <c r="BK1934" s="247"/>
      <c r="BL1934" s="247"/>
      <c r="BM1934" s="247"/>
      <c r="BN1934" s="247"/>
      <c r="BO1934" s="247"/>
      <c r="BP1934" s="247"/>
      <c r="BQ1934" s="247"/>
      <c r="BR1934" s="247"/>
      <c r="BS1934" s="247"/>
      <c r="BT1934" s="247"/>
      <c r="BU1934" s="247"/>
      <c r="BV1934" s="247"/>
      <c r="BW1934" s="247"/>
      <c r="BX1934" s="247"/>
      <c r="BY1934" s="247"/>
      <c r="BZ1934" s="247"/>
      <c r="CA1934" s="247"/>
      <c r="CB1934" s="247"/>
      <c r="CC1934" s="247"/>
      <c r="CD1934" s="247"/>
      <c r="CE1934" s="247"/>
      <c r="CF1934" s="247"/>
      <c r="CG1934" s="247"/>
      <c r="CH1934" s="247"/>
      <c r="CI1934" s="247"/>
      <c r="CJ1934" s="247"/>
      <c r="CK1934" s="247"/>
      <c r="CL1934" s="247"/>
      <c r="CM1934" s="247"/>
      <c r="CN1934" s="247"/>
      <c r="CO1934" s="247"/>
      <c r="CP1934" s="247"/>
      <c r="CQ1934" s="247"/>
      <c r="CR1934" s="247"/>
      <c r="CS1934" s="247"/>
      <c r="CT1934" s="247"/>
      <c r="CU1934" s="247"/>
      <c r="CV1934" s="247"/>
      <c r="CW1934" s="247"/>
      <c r="CX1934" s="247"/>
      <c r="CY1934" s="247"/>
      <c r="CZ1934" s="247"/>
      <c r="DA1934" s="247"/>
      <c r="DB1934" s="247"/>
      <c r="DC1934" s="247"/>
      <c r="DD1934" s="247"/>
      <c r="DE1934" s="247"/>
    </row>
    <row r="1935" spans="5:109" x14ac:dyDescent="0.2">
      <c r="E1935" s="247"/>
      <c r="F1935" s="247"/>
      <c r="G1935" s="247"/>
      <c r="H1935" s="247"/>
      <c r="I1935" s="247"/>
      <c r="J1935" s="247"/>
      <c r="K1935" s="247"/>
      <c r="L1935" s="247"/>
      <c r="M1935" s="290"/>
      <c r="N1935" s="247"/>
      <c r="O1935" s="247"/>
      <c r="P1935" s="247"/>
      <c r="Q1935" s="247"/>
      <c r="R1935" s="247"/>
      <c r="S1935" s="247"/>
      <c r="T1935" s="247"/>
      <c r="U1935" s="247"/>
      <c r="V1935" s="290"/>
      <c r="W1935" s="247"/>
      <c r="X1935" s="247"/>
      <c r="Y1935" s="247"/>
      <c r="Z1935" s="247"/>
      <c r="AA1935" s="247"/>
      <c r="AB1935" s="247"/>
      <c r="AC1935" s="247"/>
      <c r="AD1935" s="247"/>
      <c r="AE1935" s="247"/>
      <c r="AF1935" s="247"/>
      <c r="AG1935" s="247"/>
      <c r="AH1935" s="247"/>
      <c r="AI1935" s="247"/>
      <c r="AJ1935" s="247"/>
      <c r="AK1935" s="247"/>
      <c r="AL1935" s="247"/>
      <c r="AM1935" s="247"/>
      <c r="AN1935" s="247"/>
      <c r="AO1935" s="247"/>
      <c r="AP1935" s="247"/>
      <c r="AQ1935" s="247"/>
      <c r="AR1935" s="247"/>
      <c r="AS1935" s="247"/>
      <c r="AT1935" s="247"/>
      <c r="AU1935" s="247"/>
      <c r="AV1935" s="247"/>
      <c r="AW1935" s="247"/>
      <c r="AX1935" s="247"/>
      <c r="AY1935" s="247"/>
      <c r="AZ1935" s="247"/>
      <c r="BA1935" s="247"/>
      <c r="BB1935" s="247"/>
      <c r="BC1935" s="247"/>
      <c r="BD1935" s="247"/>
      <c r="BE1935" s="247"/>
      <c r="BF1935" s="247"/>
      <c r="BG1935" s="247"/>
      <c r="BH1935" s="247"/>
      <c r="BI1935" s="247"/>
      <c r="BJ1935" s="247"/>
      <c r="BK1935" s="247"/>
      <c r="BL1935" s="247"/>
      <c r="BM1935" s="247"/>
      <c r="BN1935" s="247"/>
      <c r="BO1935" s="247"/>
      <c r="BP1935" s="247"/>
      <c r="BQ1935" s="247"/>
      <c r="BR1935" s="247"/>
      <c r="BS1935" s="247"/>
      <c r="BT1935" s="247"/>
      <c r="BU1935" s="247"/>
      <c r="BV1935" s="247"/>
      <c r="BW1935" s="247"/>
      <c r="BX1935" s="247"/>
      <c r="BY1935" s="247"/>
      <c r="BZ1935" s="247"/>
      <c r="CA1935" s="247"/>
      <c r="CB1935" s="247"/>
      <c r="CC1935" s="247"/>
      <c r="CD1935" s="247"/>
      <c r="CE1935" s="247"/>
      <c r="CF1935" s="247"/>
      <c r="CG1935" s="247"/>
      <c r="CH1935" s="247"/>
      <c r="CI1935" s="247"/>
      <c r="CJ1935" s="247"/>
      <c r="CK1935" s="247"/>
      <c r="CL1935" s="247"/>
      <c r="CM1935" s="247"/>
      <c r="CN1935" s="247"/>
      <c r="CO1935" s="247"/>
      <c r="CP1935" s="247"/>
      <c r="CQ1935" s="247"/>
      <c r="CR1935" s="247"/>
      <c r="CS1935" s="247"/>
      <c r="CT1935" s="247"/>
      <c r="CU1935" s="247"/>
      <c r="CV1935" s="247"/>
      <c r="CW1935" s="247"/>
      <c r="CX1935" s="247"/>
      <c r="CY1935" s="247"/>
      <c r="CZ1935" s="247"/>
      <c r="DA1935" s="247"/>
      <c r="DB1935" s="247"/>
      <c r="DC1935" s="247"/>
      <c r="DD1935" s="247"/>
      <c r="DE1935" s="247"/>
    </row>
    <row r="1936" spans="5:109" x14ac:dyDescent="0.2">
      <c r="E1936" s="247"/>
      <c r="F1936" s="247"/>
      <c r="G1936" s="247"/>
      <c r="H1936" s="247"/>
      <c r="I1936" s="247"/>
      <c r="J1936" s="247"/>
      <c r="K1936" s="247"/>
      <c r="L1936" s="247"/>
      <c r="M1936" s="290"/>
      <c r="N1936" s="247"/>
      <c r="O1936" s="247"/>
      <c r="P1936" s="247"/>
      <c r="Q1936" s="247"/>
      <c r="R1936" s="247"/>
      <c r="S1936" s="247"/>
      <c r="T1936" s="247"/>
      <c r="U1936" s="247"/>
      <c r="V1936" s="290"/>
      <c r="W1936" s="247"/>
      <c r="X1936" s="247"/>
      <c r="Y1936" s="247"/>
      <c r="Z1936" s="247"/>
      <c r="AA1936" s="247"/>
      <c r="AB1936" s="247"/>
      <c r="AC1936" s="247"/>
      <c r="AD1936" s="247"/>
      <c r="AE1936" s="247"/>
      <c r="AF1936" s="247"/>
      <c r="AG1936" s="247"/>
      <c r="AH1936" s="247"/>
      <c r="AI1936" s="247"/>
      <c r="AJ1936" s="247"/>
      <c r="AK1936" s="247"/>
      <c r="AL1936" s="247"/>
      <c r="AM1936" s="247"/>
      <c r="AN1936" s="247"/>
      <c r="AO1936" s="247"/>
      <c r="AP1936" s="247"/>
      <c r="AQ1936" s="247"/>
      <c r="AR1936" s="247"/>
      <c r="AS1936" s="247"/>
      <c r="AT1936" s="247"/>
      <c r="AU1936" s="247"/>
      <c r="AV1936" s="247"/>
      <c r="AW1936" s="247"/>
      <c r="AX1936" s="247"/>
      <c r="AY1936" s="247"/>
      <c r="AZ1936" s="247"/>
      <c r="BA1936" s="247"/>
      <c r="BB1936" s="247"/>
      <c r="BC1936" s="247"/>
      <c r="BD1936" s="247"/>
      <c r="BE1936" s="247"/>
      <c r="BF1936" s="247"/>
      <c r="BG1936" s="247"/>
      <c r="BH1936" s="247"/>
      <c r="BI1936" s="247"/>
      <c r="BJ1936" s="247"/>
      <c r="BK1936" s="247"/>
      <c r="BL1936" s="247"/>
      <c r="BM1936" s="247"/>
      <c r="BN1936" s="247"/>
      <c r="BO1936" s="247"/>
      <c r="BP1936" s="247"/>
      <c r="BQ1936" s="247"/>
      <c r="BR1936" s="247"/>
      <c r="BS1936" s="247"/>
      <c r="BT1936" s="247"/>
      <c r="BU1936" s="247"/>
      <c r="BV1936" s="247"/>
      <c r="BW1936" s="247"/>
      <c r="BX1936" s="247"/>
      <c r="BY1936" s="247"/>
      <c r="BZ1936" s="247"/>
      <c r="CA1936" s="247"/>
      <c r="CB1936" s="247"/>
      <c r="CC1936" s="247"/>
      <c r="CD1936" s="247"/>
      <c r="CE1936" s="247"/>
      <c r="CF1936" s="247"/>
      <c r="CG1936" s="247"/>
      <c r="CH1936" s="247"/>
      <c r="CI1936" s="247"/>
      <c r="CJ1936" s="247"/>
      <c r="CK1936" s="247"/>
      <c r="CL1936" s="247"/>
      <c r="CM1936" s="247"/>
      <c r="CN1936" s="247"/>
      <c r="CO1936" s="247"/>
      <c r="CP1936" s="247"/>
      <c r="CQ1936" s="247"/>
      <c r="CR1936" s="247"/>
      <c r="CS1936" s="247"/>
      <c r="CT1936" s="247"/>
      <c r="CU1936" s="247"/>
      <c r="CV1936" s="247"/>
      <c r="CW1936" s="247"/>
      <c r="CX1936" s="247"/>
      <c r="CY1936" s="247"/>
      <c r="CZ1936" s="247"/>
      <c r="DA1936" s="247"/>
      <c r="DB1936" s="247"/>
      <c r="DC1936" s="247"/>
      <c r="DD1936" s="247"/>
      <c r="DE1936" s="247"/>
    </row>
    <row r="1937" spans="5:109" x14ac:dyDescent="0.2">
      <c r="E1937" s="247"/>
      <c r="F1937" s="247"/>
      <c r="G1937" s="247"/>
      <c r="H1937" s="247"/>
      <c r="I1937" s="247"/>
      <c r="J1937" s="247"/>
      <c r="K1937" s="247"/>
      <c r="L1937" s="247"/>
      <c r="M1937" s="290"/>
      <c r="N1937" s="247"/>
      <c r="O1937" s="247"/>
      <c r="P1937" s="247"/>
      <c r="Q1937" s="247"/>
      <c r="R1937" s="247"/>
      <c r="S1937" s="247"/>
      <c r="T1937" s="247"/>
      <c r="U1937" s="247"/>
      <c r="V1937" s="290"/>
      <c r="W1937" s="247"/>
      <c r="X1937" s="247"/>
      <c r="Y1937" s="247"/>
      <c r="Z1937" s="247"/>
      <c r="AA1937" s="247"/>
      <c r="AB1937" s="247"/>
      <c r="AC1937" s="247"/>
      <c r="AD1937" s="247"/>
      <c r="AE1937" s="247"/>
      <c r="AF1937" s="247"/>
      <c r="AG1937" s="247"/>
      <c r="AH1937" s="247"/>
      <c r="AI1937" s="247"/>
      <c r="AJ1937" s="247"/>
      <c r="AK1937" s="247"/>
      <c r="AL1937" s="247"/>
      <c r="AM1937" s="247"/>
      <c r="AN1937" s="247"/>
      <c r="AO1937" s="247"/>
      <c r="AP1937" s="247"/>
      <c r="AQ1937" s="247"/>
      <c r="AR1937" s="247"/>
      <c r="AS1937" s="247"/>
      <c r="AT1937" s="247"/>
      <c r="AU1937" s="247"/>
      <c r="AV1937" s="247"/>
      <c r="AW1937" s="247"/>
      <c r="AX1937" s="247"/>
      <c r="AY1937" s="247"/>
      <c r="AZ1937" s="247"/>
      <c r="BA1937" s="247"/>
      <c r="BB1937" s="247"/>
      <c r="BC1937" s="247"/>
      <c r="BD1937" s="247"/>
      <c r="BE1937" s="247"/>
      <c r="BF1937" s="247"/>
      <c r="BG1937" s="247"/>
      <c r="BH1937" s="247"/>
      <c r="BI1937" s="247"/>
      <c r="BJ1937" s="247"/>
      <c r="BK1937" s="247"/>
      <c r="BL1937" s="247"/>
      <c r="BM1937" s="247"/>
      <c r="BN1937" s="247"/>
      <c r="BO1937" s="247"/>
      <c r="BP1937" s="247"/>
      <c r="BQ1937" s="247"/>
      <c r="BR1937" s="247"/>
      <c r="BS1937" s="247"/>
      <c r="BT1937" s="247"/>
      <c r="BU1937" s="247"/>
      <c r="BV1937" s="247"/>
      <c r="BW1937" s="247"/>
      <c r="BX1937" s="247"/>
      <c r="BY1937" s="247"/>
      <c r="BZ1937" s="247"/>
      <c r="CA1937" s="247"/>
      <c r="CB1937" s="247"/>
      <c r="CC1937" s="247"/>
      <c r="CD1937" s="247"/>
      <c r="CE1937" s="247"/>
      <c r="CF1937" s="247"/>
      <c r="CG1937" s="247"/>
      <c r="CH1937" s="247"/>
      <c r="CI1937" s="247"/>
      <c r="CJ1937" s="247"/>
      <c r="CK1937" s="247"/>
      <c r="CL1937" s="247"/>
      <c r="CM1937" s="247"/>
      <c r="CN1937" s="247"/>
      <c r="CO1937" s="247"/>
      <c r="CP1937" s="247"/>
      <c r="CQ1937" s="247"/>
      <c r="CR1937" s="247"/>
      <c r="CS1937" s="247"/>
      <c r="CT1937" s="247"/>
      <c r="CU1937" s="247"/>
      <c r="CV1937" s="247"/>
      <c r="CW1937" s="247"/>
      <c r="CX1937" s="247"/>
      <c r="CY1937" s="247"/>
      <c r="CZ1937" s="247"/>
      <c r="DA1937" s="247"/>
      <c r="DB1937" s="247"/>
      <c r="DC1937" s="247"/>
      <c r="DD1937" s="247"/>
      <c r="DE1937" s="247"/>
    </row>
    <row r="1938" spans="5:109" x14ac:dyDescent="0.2">
      <c r="E1938" s="247"/>
      <c r="F1938" s="247"/>
      <c r="G1938" s="247"/>
      <c r="H1938" s="247"/>
      <c r="I1938" s="247"/>
      <c r="J1938" s="247"/>
      <c r="K1938" s="247"/>
      <c r="L1938" s="247"/>
      <c r="M1938" s="290"/>
      <c r="N1938" s="247"/>
      <c r="O1938" s="247"/>
      <c r="P1938" s="247"/>
      <c r="Q1938" s="247"/>
      <c r="R1938" s="247"/>
      <c r="S1938" s="247"/>
      <c r="T1938" s="247"/>
      <c r="U1938" s="247"/>
      <c r="V1938" s="290"/>
      <c r="W1938" s="247"/>
      <c r="X1938" s="247"/>
      <c r="Y1938" s="247"/>
      <c r="Z1938" s="247"/>
      <c r="AA1938" s="247"/>
      <c r="AB1938" s="247"/>
      <c r="AC1938" s="247"/>
      <c r="AD1938" s="247"/>
      <c r="AE1938" s="247"/>
      <c r="AF1938" s="247"/>
      <c r="AG1938" s="247"/>
      <c r="AH1938" s="247"/>
      <c r="AI1938" s="247"/>
      <c r="AJ1938" s="247"/>
      <c r="AK1938" s="247"/>
      <c r="AL1938" s="247"/>
      <c r="AM1938" s="247"/>
      <c r="AN1938" s="247"/>
      <c r="AO1938" s="247"/>
      <c r="AP1938" s="247"/>
      <c r="AQ1938" s="247"/>
      <c r="AR1938" s="247"/>
      <c r="AS1938" s="247"/>
      <c r="AT1938" s="247"/>
      <c r="AU1938" s="247"/>
      <c r="AV1938" s="247"/>
      <c r="AW1938" s="247"/>
      <c r="AX1938" s="247"/>
      <c r="AY1938" s="247"/>
      <c r="AZ1938" s="247"/>
      <c r="BA1938" s="247"/>
      <c r="BB1938" s="247"/>
      <c r="BC1938" s="247"/>
      <c r="BD1938" s="247"/>
      <c r="BE1938" s="247"/>
      <c r="BF1938" s="247"/>
      <c r="BG1938" s="247"/>
      <c r="BH1938" s="247"/>
      <c r="BI1938" s="247"/>
      <c r="BJ1938" s="247"/>
      <c r="BK1938" s="247"/>
      <c r="BL1938" s="247"/>
      <c r="BM1938" s="247"/>
      <c r="BN1938" s="247"/>
      <c r="BO1938" s="247"/>
      <c r="BP1938" s="247"/>
      <c r="BQ1938" s="247"/>
      <c r="BR1938" s="247"/>
      <c r="BS1938" s="247"/>
      <c r="BT1938" s="247"/>
      <c r="BU1938" s="247"/>
      <c r="BV1938" s="247"/>
      <c r="BW1938" s="247"/>
      <c r="BX1938" s="247"/>
      <c r="BY1938" s="247"/>
      <c r="BZ1938" s="247"/>
      <c r="CA1938" s="247"/>
      <c r="CB1938" s="247"/>
      <c r="CC1938" s="247"/>
      <c r="CD1938" s="247"/>
      <c r="CE1938" s="247"/>
      <c r="CF1938" s="247"/>
      <c r="CG1938" s="247"/>
      <c r="CH1938" s="247"/>
      <c r="CI1938" s="247"/>
      <c r="CJ1938" s="247"/>
      <c r="CK1938" s="247"/>
      <c r="CL1938" s="247"/>
      <c r="CM1938" s="247"/>
      <c r="CN1938" s="247"/>
      <c r="CO1938" s="247"/>
      <c r="CP1938" s="247"/>
      <c r="CQ1938" s="247"/>
      <c r="CR1938" s="247"/>
      <c r="CS1938" s="247"/>
      <c r="CT1938" s="247"/>
      <c r="CU1938" s="247"/>
      <c r="CV1938" s="247"/>
      <c r="CW1938" s="247"/>
      <c r="CX1938" s="247"/>
      <c r="CY1938" s="247"/>
      <c r="CZ1938" s="247"/>
      <c r="DA1938" s="247"/>
      <c r="DB1938" s="247"/>
      <c r="DC1938" s="247"/>
      <c r="DD1938" s="247"/>
      <c r="DE1938" s="247"/>
    </row>
    <row r="1939" spans="5:109" x14ac:dyDescent="0.2">
      <c r="E1939" s="247"/>
      <c r="F1939" s="247"/>
      <c r="G1939" s="247"/>
      <c r="H1939" s="247"/>
      <c r="I1939" s="247"/>
      <c r="J1939" s="247"/>
      <c r="K1939" s="247"/>
      <c r="L1939" s="247"/>
      <c r="M1939" s="290"/>
      <c r="N1939" s="247"/>
      <c r="O1939" s="247"/>
      <c r="P1939" s="247"/>
      <c r="Q1939" s="247"/>
      <c r="R1939" s="247"/>
      <c r="S1939" s="247"/>
      <c r="T1939" s="247"/>
      <c r="U1939" s="247"/>
      <c r="V1939" s="290"/>
      <c r="W1939" s="247"/>
      <c r="X1939" s="247"/>
      <c r="Y1939" s="247"/>
      <c r="Z1939" s="247"/>
      <c r="AA1939" s="247"/>
      <c r="AB1939" s="247"/>
      <c r="AC1939" s="247"/>
      <c r="AD1939" s="247"/>
      <c r="AE1939" s="247"/>
      <c r="AF1939" s="247"/>
      <c r="AG1939" s="247"/>
      <c r="AH1939" s="247"/>
      <c r="AI1939" s="247"/>
      <c r="AJ1939" s="247"/>
      <c r="AK1939" s="247"/>
      <c r="AL1939" s="247"/>
      <c r="AM1939" s="247"/>
      <c r="AN1939" s="247"/>
      <c r="AO1939" s="247"/>
      <c r="AP1939" s="247"/>
      <c r="AQ1939" s="247"/>
      <c r="AR1939" s="247"/>
      <c r="AS1939" s="247"/>
      <c r="AT1939" s="247"/>
      <c r="AU1939" s="247"/>
      <c r="AV1939" s="247"/>
      <c r="AW1939" s="247"/>
      <c r="AX1939" s="247"/>
      <c r="AY1939" s="247"/>
      <c r="AZ1939" s="247"/>
      <c r="BA1939" s="247"/>
      <c r="BB1939" s="247"/>
      <c r="BC1939" s="247"/>
      <c r="BD1939" s="247"/>
      <c r="BE1939" s="247"/>
      <c r="BF1939" s="247"/>
      <c r="BG1939" s="247"/>
      <c r="BH1939" s="247"/>
      <c r="BI1939" s="247"/>
      <c r="BJ1939" s="247"/>
      <c r="BK1939" s="247"/>
      <c r="BL1939" s="247"/>
      <c r="BM1939" s="247"/>
      <c r="BN1939" s="247"/>
      <c r="BO1939" s="247"/>
      <c r="BP1939" s="247"/>
      <c r="BQ1939" s="247"/>
      <c r="BR1939" s="247"/>
      <c r="BS1939" s="247"/>
      <c r="BT1939" s="247"/>
      <c r="BU1939" s="247"/>
      <c r="BV1939" s="247"/>
      <c r="BW1939" s="247"/>
      <c r="BX1939" s="247"/>
      <c r="BY1939" s="247"/>
      <c r="BZ1939" s="247"/>
      <c r="CA1939" s="247"/>
      <c r="CB1939" s="247"/>
      <c r="CC1939" s="247"/>
      <c r="CD1939" s="247"/>
      <c r="CE1939" s="247"/>
      <c r="CF1939" s="247"/>
      <c r="CG1939" s="247"/>
      <c r="CH1939" s="247"/>
      <c r="CI1939" s="247"/>
      <c r="CJ1939" s="247"/>
      <c r="CK1939" s="247"/>
      <c r="CL1939" s="247"/>
      <c r="CM1939" s="247"/>
      <c r="CN1939" s="247"/>
      <c r="CO1939" s="247"/>
      <c r="CP1939" s="247"/>
      <c r="CQ1939" s="247"/>
      <c r="CR1939" s="247"/>
      <c r="CS1939" s="247"/>
      <c r="CT1939" s="247"/>
      <c r="CU1939" s="247"/>
      <c r="CV1939" s="247"/>
      <c r="CW1939" s="247"/>
      <c r="CX1939" s="247"/>
      <c r="CY1939" s="247"/>
      <c r="CZ1939" s="247"/>
      <c r="DA1939" s="247"/>
      <c r="DB1939" s="247"/>
      <c r="DC1939" s="247"/>
      <c r="DD1939" s="247"/>
      <c r="DE1939" s="247"/>
    </row>
    <row r="1940" spans="5:109" x14ac:dyDescent="0.2">
      <c r="E1940" s="247"/>
      <c r="F1940" s="247"/>
      <c r="G1940" s="247"/>
      <c r="H1940" s="247"/>
      <c r="I1940" s="247"/>
      <c r="J1940" s="247"/>
      <c r="K1940" s="247"/>
      <c r="L1940" s="247"/>
      <c r="M1940" s="290"/>
      <c r="N1940" s="247"/>
      <c r="O1940" s="247"/>
      <c r="P1940" s="247"/>
      <c r="Q1940" s="247"/>
      <c r="R1940" s="247"/>
      <c r="S1940" s="247"/>
      <c r="T1940" s="247"/>
      <c r="U1940" s="247"/>
      <c r="V1940" s="290"/>
      <c r="W1940" s="247"/>
      <c r="X1940" s="247"/>
      <c r="Y1940" s="247"/>
      <c r="Z1940" s="247"/>
      <c r="AA1940" s="247"/>
      <c r="AB1940" s="247"/>
      <c r="AC1940" s="247"/>
      <c r="AD1940" s="247"/>
      <c r="AE1940" s="247"/>
      <c r="AF1940" s="247"/>
      <c r="AG1940" s="247"/>
      <c r="AH1940" s="247"/>
      <c r="AI1940" s="247"/>
      <c r="AJ1940" s="247"/>
      <c r="AK1940" s="247"/>
      <c r="AL1940" s="247"/>
      <c r="AM1940" s="247"/>
      <c r="AN1940" s="247"/>
      <c r="AO1940" s="247"/>
      <c r="AP1940" s="247"/>
      <c r="AQ1940" s="247"/>
      <c r="AR1940" s="247"/>
      <c r="AS1940" s="247"/>
      <c r="AT1940" s="247"/>
      <c r="AU1940" s="247"/>
      <c r="AV1940" s="247"/>
      <c r="AW1940" s="247"/>
      <c r="AX1940" s="247"/>
      <c r="AY1940" s="247"/>
      <c r="AZ1940" s="247"/>
      <c r="BA1940" s="247"/>
      <c r="BB1940" s="247"/>
      <c r="BC1940" s="247"/>
      <c r="BD1940" s="247"/>
      <c r="BE1940" s="247"/>
      <c r="BF1940" s="247"/>
      <c r="BG1940" s="247"/>
      <c r="BH1940" s="247"/>
      <c r="BI1940" s="247"/>
      <c r="BJ1940" s="247"/>
      <c r="BK1940" s="247"/>
      <c r="BL1940" s="247"/>
      <c r="BM1940" s="247"/>
      <c r="BN1940" s="247"/>
      <c r="BO1940" s="247"/>
      <c r="BP1940" s="247"/>
      <c r="BQ1940" s="247"/>
      <c r="BR1940" s="247"/>
      <c r="BS1940" s="247"/>
      <c r="BT1940" s="247"/>
      <c r="BU1940" s="247"/>
      <c r="BV1940" s="247"/>
      <c r="BW1940" s="247"/>
      <c r="BX1940" s="247"/>
      <c r="BY1940" s="247"/>
      <c r="BZ1940" s="247"/>
      <c r="CA1940" s="247"/>
      <c r="CB1940" s="247"/>
      <c r="CC1940" s="247"/>
      <c r="CD1940" s="247"/>
      <c r="CE1940" s="247"/>
      <c r="CF1940" s="247"/>
      <c r="CG1940" s="247"/>
      <c r="CH1940" s="247"/>
      <c r="CI1940" s="247"/>
      <c r="CJ1940" s="247"/>
      <c r="CK1940" s="247"/>
      <c r="CL1940" s="247"/>
      <c r="CM1940" s="247"/>
      <c r="CN1940" s="247"/>
      <c r="CO1940" s="247"/>
      <c r="CP1940" s="247"/>
      <c r="CQ1940" s="247"/>
      <c r="CR1940" s="247"/>
      <c r="CS1940" s="247"/>
      <c r="CT1940" s="247"/>
      <c r="CU1940" s="247"/>
      <c r="CV1940" s="247"/>
      <c r="CW1940" s="247"/>
      <c r="CX1940" s="247"/>
      <c r="CY1940" s="247"/>
      <c r="CZ1940" s="247"/>
      <c r="DA1940" s="247"/>
      <c r="DB1940" s="247"/>
      <c r="DC1940" s="247"/>
      <c r="DD1940" s="247"/>
      <c r="DE1940" s="247"/>
    </row>
    <row r="1941" spans="5:109" x14ac:dyDescent="0.2">
      <c r="E1941" s="247"/>
      <c r="F1941" s="247"/>
      <c r="G1941" s="247"/>
      <c r="H1941" s="247"/>
      <c r="I1941" s="247"/>
      <c r="J1941" s="247"/>
      <c r="K1941" s="247"/>
      <c r="L1941" s="247"/>
      <c r="M1941" s="290"/>
      <c r="N1941" s="247"/>
      <c r="O1941" s="247"/>
      <c r="P1941" s="247"/>
      <c r="Q1941" s="247"/>
      <c r="R1941" s="247"/>
      <c r="S1941" s="247"/>
      <c r="T1941" s="247"/>
      <c r="U1941" s="247"/>
      <c r="V1941" s="290"/>
      <c r="W1941" s="247"/>
      <c r="X1941" s="247"/>
      <c r="Y1941" s="247"/>
      <c r="Z1941" s="247"/>
      <c r="AA1941" s="247"/>
      <c r="AB1941" s="247"/>
      <c r="AC1941" s="247"/>
      <c r="AD1941" s="247"/>
      <c r="AE1941" s="247"/>
      <c r="AF1941" s="247"/>
      <c r="AG1941" s="247"/>
      <c r="AH1941" s="247"/>
      <c r="AI1941" s="247"/>
      <c r="AJ1941" s="247"/>
      <c r="AK1941" s="247"/>
      <c r="AL1941" s="247"/>
      <c r="AM1941" s="247"/>
      <c r="AN1941" s="247"/>
      <c r="AO1941" s="247"/>
      <c r="AP1941" s="247"/>
      <c r="AQ1941" s="247"/>
      <c r="AR1941" s="247"/>
      <c r="AS1941" s="247"/>
      <c r="AT1941" s="247"/>
      <c r="AU1941" s="247"/>
      <c r="AV1941" s="247"/>
      <c r="AW1941" s="247"/>
      <c r="AX1941" s="247"/>
      <c r="AY1941" s="247"/>
      <c r="AZ1941" s="247"/>
      <c r="BA1941" s="247"/>
      <c r="BB1941" s="247"/>
      <c r="BC1941" s="247"/>
      <c r="BD1941" s="247"/>
      <c r="BE1941" s="247"/>
      <c r="BF1941" s="247"/>
      <c r="BG1941" s="247"/>
      <c r="BH1941" s="247"/>
      <c r="BI1941" s="247"/>
      <c r="BJ1941" s="247"/>
      <c r="BK1941" s="247"/>
      <c r="BL1941" s="247"/>
      <c r="BM1941" s="247"/>
      <c r="BN1941" s="247"/>
      <c r="BO1941" s="247"/>
      <c r="BP1941" s="247"/>
      <c r="BQ1941" s="247"/>
      <c r="BR1941" s="247"/>
      <c r="BS1941" s="247"/>
      <c r="BT1941" s="247"/>
      <c r="BU1941" s="247"/>
      <c r="BV1941" s="247"/>
      <c r="BW1941" s="247"/>
      <c r="BX1941" s="247"/>
      <c r="BY1941" s="247"/>
      <c r="BZ1941" s="247"/>
      <c r="CA1941" s="247"/>
      <c r="CB1941" s="247"/>
      <c r="CC1941" s="247"/>
      <c r="CD1941" s="247"/>
      <c r="CE1941" s="247"/>
      <c r="CF1941" s="247"/>
      <c r="CG1941" s="247"/>
      <c r="CH1941" s="247"/>
      <c r="CI1941" s="247"/>
      <c r="CJ1941" s="247"/>
      <c r="CK1941" s="247"/>
      <c r="CL1941" s="247"/>
      <c r="CM1941" s="247"/>
      <c r="CN1941" s="247"/>
      <c r="CO1941" s="247"/>
      <c r="CP1941" s="247"/>
      <c r="CQ1941" s="247"/>
      <c r="CR1941" s="247"/>
      <c r="CS1941" s="247"/>
      <c r="CT1941" s="247"/>
      <c r="CU1941" s="247"/>
      <c r="CV1941" s="247"/>
      <c r="CW1941" s="247"/>
      <c r="CX1941" s="247"/>
      <c r="CY1941" s="247"/>
      <c r="CZ1941" s="247"/>
      <c r="DA1941" s="247"/>
      <c r="DB1941" s="247"/>
      <c r="DC1941" s="247"/>
      <c r="DD1941" s="247"/>
      <c r="DE1941" s="247"/>
    </row>
    <row r="1942" spans="5:109" x14ac:dyDescent="0.2">
      <c r="E1942" s="247"/>
      <c r="F1942" s="247"/>
      <c r="G1942" s="247"/>
      <c r="H1942" s="247"/>
      <c r="I1942" s="247"/>
      <c r="J1942" s="247"/>
      <c r="K1942" s="247"/>
      <c r="L1942" s="247"/>
      <c r="M1942" s="290"/>
      <c r="N1942" s="247"/>
      <c r="O1942" s="247"/>
      <c r="P1942" s="247"/>
      <c r="Q1942" s="247"/>
      <c r="R1942" s="247"/>
      <c r="S1942" s="247"/>
      <c r="T1942" s="247"/>
      <c r="U1942" s="247"/>
      <c r="V1942" s="290"/>
      <c r="W1942" s="247"/>
      <c r="X1942" s="247"/>
      <c r="Y1942" s="247"/>
      <c r="Z1942" s="247"/>
      <c r="AA1942" s="247"/>
      <c r="AB1942" s="247"/>
      <c r="AC1942" s="247"/>
      <c r="AD1942" s="247"/>
      <c r="AE1942" s="247"/>
      <c r="AF1942" s="247"/>
      <c r="AG1942" s="247"/>
      <c r="AH1942" s="247"/>
      <c r="AI1942" s="247"/>
      <c r="AJ1942" s="247"/>
      <c r="AK1942" s="247"/>
      <c r="AL1942" s="247"/>
      <c r="AM1942" s="247"/>
      <c r="AN1942" s="247"/>
      <c r="AO1942" s="247"/>
      <c r="AP1942" s="247"/>
      <c r="AQ1942" s="247"/>
      <c r="AR1942" s="247"/>
      <c r="AS1942" s="247"/>
      <c r="AT1942" s="247"/>
      <c r="AU1942" s="247"/>
      <c r="AV1942" s="247"/>
      <c r="AW1942" s="247"/>
      <c r="AX1942" s="247"/>
      <c r="AY1942" s="247"/>
      <c r="AZ1942" s="247"/>
      <c r="BA1942" s="247"/>
      <c r="BB1942" s="247"/>
      <c r="BC1942" s="247"/>
      <c r="BD1942" s="247"/>
      <c r="BE1942" s="247"/>
      <c r="BF1942" s="247"/>
      <c r="BG1942" s="247"/>
      <c r="BH1942" s="247"/>
      <c r="BI1942" s="247"/>
      <c r="BJ1942" s="247"/>
      <c r="BK1942" s="247"/>
      <c r="BL1942" s="247"/>
      <c r="BM1942" s="247"/>
      <c r="BN1942" s="247"/>
      <c r="BO1942" s="247"/>
      <c r="BP1942" s="247"/>
      <c r="BQ1942" s="247"/>
      <c r="BR1942" s="247"/>
      <c r="BS1942" s="247"/>
      <c r="BT1942" s="247"/>
      <c r="BU1942" s="247"/>
      <c r="BV1942" s="247"/>
      <c r="BW1942" s="247"/>
      <c r="BX1942" s="247"/>
      <c r="BY1942" s="247"/>
      <c r="BZ1942" s="247"/>
      <c r="CA1942" s="247"/>
      <c r="CB1942" s="247"/>
      <c r="CC1942" s="247"/>
      <c r="CD1942" s="247"/>
      <c r="CE1942" s="247"/>
      <c r="CF1942" s="247"/>
      <c r="CG1942" s="247"/>
      <c r="CH1942" s="247"/>
      <c r="CI1942" s="247"/>
      <c r="CJ1942" s="247"/>
      <c r="CK1942" s="247"/>
      <c r="CL1942" s="247"/>
      <c r="CM1942" s="247"/>
      <c r="CN1942" s="247"/>
      <c r="CO1942" s="247"/>
      <c r="CP1942" s="247"/>
      <c r="CQ1942" s="247"/>
      <c r="CR1942" s="247"/>
      <c r="CS1942" s="247"/>
      <c r="CT1942" s="247"/>
      <c r="CU1942" s="247"/>
      <c r="CV1942" s="247"/>
      <c r="CW1942" s="247"/>
      <c r="CX1942" s="247"/>
      <c r="CY1942" s="247"/>
      <c r="CZ1942" s="247"/>
      <c r="DA1942" s="247"/>
      <c r="DB1942" s="247"/>
      <c r="DC1942" s="247"/>
      <c r="DD1942" s="247"/>
      <c r="DE1942" s="247"/>
    </row>
    <row r="1943" spans="5:109" x14ac:dyDescent="0.2">
      <c r="E1943" s="247"/>
      <c r="F1943" s="247"/>
      <c r="G1943" s="247"/>
      <c r="H1943" s="247"/>
      <c r="I1943" s="247"/>
      <c r="J1943" s="247"/>
      <c r="K1943" s="247"/>
      <c r="L1943" s="247"/>
      <c r="M1943" s="290"/>
      <c r="N1943" s="247"/>
      <c r="O1943" s="247"/>
      <c r="P1943" s="247"/>
      <c r="Q1943" s="247"/>
      <c r="R1943" s="247"/>
      <c r="S1943" s="247"/>
      <c r="T1943" s="247"/>
      <c r="U1943" s="247"/>
      <c r="V1943" s="290"/>
      <c r="W1943" s="247"/>
      <c r="X1943" s="247"/>
      <c r="Y1943" s="247"/>
      <c r="Z1943" s="247"/>
      <c r="AA1943" s="247"/>
      <c r="AB1943" s="247"/>
      <c r="AC1943" s="247"/>
      <c r="AD1943" s="247"/>
      <c r="AE1943" s="247"/>
      <c r="AF1943" s="247"/>
      <c r="AG1943" s="247"/>
      <c r="AH1943" s="247"/>
      <c r="AI1943" s="247"/>
      <c r="AJ1943" s="247"/>
      <c r="AK1943" s="247"/>
      <c r="AL1943" s="247"/>
      <c r="AM1943" s="247"/>
      <c r="AN1943" s="247"/>
      <c r="AO1943" s="247"/>
      <c r="AP1943" s="247"/>
      <c r="AQ1943" s="247"/>
      <c r="AR1943" s="247"/>
      <c r="AS1943" s="247"/>
      <c r="AT1943" s="247"/>
      <c r="AU1943" s="247"/>
      <c r="AV1943" s="247"/>
      <c r="AW1943" s="247"/>
      <c r="AX1943" s="247"/>
      <c r="AY1943" s="247"/>
      <c r="AZ1943" s="247"/>
      <c r="BA1943" s="247"/>
      <c r="BB1943" s="247"/>
      <c r="BC1943" s="247"/>
      <c r="BD1943" s="247"/>
      <c r="BE1943" s="247"/>
      <c r="BF1943" s="247"/>
      <c r="BG1943" s="247"/>
      <c r="BH1943" s="247"/>
      <c r="BI1943" s="247"/>
      <c r="BJ1943" s="247"/>
      <c r="BK1943" s="247"/>
      <c r="BL1943" s="247"/>
      <c r="BM1943" s="247"/>
      <c r="BN1943" s="247"/>
      <c r="BO1943" s="247"/>
      <c r="BP1943" s="247"/>
      <c r="BQ1943" s="247"/>
      <c r="BR1943" s="247"/>
      <c r="BS1943" s="247"/>
      <c r="BT1943" s="247"/>
      <c r="BU1943" s="247"/>
      <c r="BV1943" s="247"/>
      <c r="BW1943" s="247"/>
      <c r="BX1943" s="247"/>
      <c r="BY1943" s="247"/>
      <c r="BZ1943" s="247"/>
      <c r="CA1943" s="247"/>
      <c r="CB1943" s="247"/>
      <c r="CC1943" s="247"/>
      <c r="CD1943" s="247"/>
      <c r="CE1943" s="247"/>
      <c r="CF1943" s="247"/>
      <c r="CG1943" s="247"/>
      <c r="CH1943" s="247"/>
      <c r="CI1943" s="247"/>
      <c r="CJ1943" s="247"/>
      <c r="CK1943" s="247"/>
      <c r="CL1943" s="247"/>
      <c r="CM1943" s="247"/>
      <c r="CN1943" s="247"/>
      <c r="CO1943" s="247"/>
      <c r="CP1943" s="247"/>
      <c r="CQ1943" s="247"/>
      <c r="CR1943" s="247"/>
      <c r="CS1943" s="247"/>
      <c r="CT1943" s="247"/>
      <c r="CU1943" s="247"/>
      <c r="CV1943" s="247"/>
      <c r="CW1943" s="247"/>
      <c r="CX1943" s="247"/>
      <c r="CY1943" s="247"/>
      <c r="CZ1943" s="247"/>
      <c r="DA1943" s="247"/>
      <c r="DB1943" s="247"/>
      <c r="DC1943" s="247"/>
      <c r="DD1943" s="247"/>
      <c r="DE1943" s="247"/>
    </row>
    <row r="1944" spans="5:109" x14ac:dyDescent="0.2">
      <c r="E1944" s="247"/>
      <c r="F1944" s="247"/>
      <c r="G1944" s="247"/>
      <c r="H1944" s="247"/>
      <c r="I1944" s="247"/>
      <c r="J1944" s="247"/>
      <c r="K1944" s="247"/>
      <c r="L1944" s="247"/>
      <c r="M1944" s="290"/>
      <c r="N1944" s="247"/>
      <c r="O1944" s="247"/>
      <c r="P1944" s="247"/>
      <c r="Q1944" s="247"/>
      <c r="R1944" s="247"/>
      <c r="S1944" s="247"/>
      <c r="T1944" s="247"/>
      <c r="U1944" s="247"/>
      <c r="V1944" s="290"/>
      <c r="W1944" s="247"/>
      <c r="X1944" s="247"/>
      <c r="Y1944" s="247"/>
      <c r="Z1944" s="247"/>
      <c r="AA1944" s="247"/>
      <c r="AB1944" s="247"/>
      <c r="AC1944" s="247"/>
      <c r="AD1944" s="247"/>
      <c r="AE1944" s="247"/>
      <c r="AF1944" s="247"/>
      <c r="AG1944" s="247"/>
      <c r="AH1944" s="247"/>
      <c r="AI1944" s="247"/>
      <c r="AJ1944" s="247"/>
      <c r="AK1944" s="247"/>
      <c r="AL1944" s="247"/>
      <c r="AM1944" s="247"/>
      <c r="AN1944" s="247"/>
      <c r="AO1944" s="247"/>
      <c r="AP1944" s="247"/>
      <c r="AQ1944" s="247"/>
      <c r="AR1944" s="247"/>
      <c r="AS1944" s="247"/>
      <c r="AT1944" s="247"/>
      <c r="AU1944" s="247"/>
      <c r="AV1944" s="247"/>
      <c r="AW1944" s="247"/>
      <c r="AX1944" s="247"/>
      <c r="AY1944" s="247"/>
      <c r="AZ1944" s="247"/>
      <c r="BA1944" s="247"/>
      <c r="BB1944" s="247"/>
      <c r="BC1944" s="247"/>
      <c r="BD1944" s="247"/>
      <c r="BE1944" s="247"/>
      <c r="BF1944" s="247"/>
      <c r="BG1944" s="247"/>
      <c r="BH1944" s="247"/>
      <c r="BI1944" s="247"/>
      <c r="BJ1944" s="247"/>
      <c r="BK1944" s="247"/>
      <c r="BL1944" s="247"/>
      <c r="BM1944" s="247"/>
      <c r="BN1944" s="247"/>
      <c r="BO1944" s="247"/>
      <c r="BP1944" s="247"/>
      <c r="BQ1944" s="247"/>
      <c r="BR1944" s="247"/>
      <c r="BS1944" s="247"/>
      <c r="BT1944" s="247"/>
      <c r="BU1944" s="247"/>
      <c r="BV1944" s="247"/>
      <c r="BW1944" s="247"/>
      <c r="BX1944" s="247"/>
      <c r="BY1944" s="247"/>
      <c r="BZ1944" s="247"/>
      <c r="CA1944" s="247"/>
      <c r="CB1944" s="247"/>
      <c r="CC1944" s="247"/>
      <c r="CD1944" s="247"/>
      <c r="CE1944" s="247"/>
      <c r="CF1944" s="247"/>
      <c r="CG1944" s="247"/>
      <c r="CH1944" s="247"/>
      <c r="CI1944" s="247"/>
      <c r="CJ1944" s="247"/>
      <c r="CK1944" s="247"/>
      <c r="CL1944" s="247"/>
      <c r="CM1944" s="247"/>
      <c r="CN1944" s="247"/>
      <c r="CO1944" s="247"/>
      <c r="CP1944" s="247"/>
      <c r="CQ1944" s="247"/>
      <c r="CR1944" s="247"/>
      <c r="CS1944" s="247"/>
      <c r="CT1944" s="247"/>
      <c r="CU1944" s="247"/>
      <c r="CV1944" s="247"/>
      <c r="CW1944" s="247"/>
      <c r="CX1944" s="247"/>
      <c r="CY1944" s="247"/>
      <c r="CZ1944" s="247"/>
      <c r="DA1944" s="247"/>
      <c r="DB1944" s="247"/>
      <c r="DC1944" s="247"/>
      <c r="DD1944" s="247"/>
      <c r="DE1944" s="247"/>
    </row>
    <row r="1945" spans="5:109" x14ac:dyDescent="0.2">
      <c r="E1945" s="247"/>
      <c r="F1945" s="247"/>
      <c r="G1945" s="247"/>
      <c r="H1945" s="247"/>
      <c r="I1945" s="247"/>
      <c r="J1945" s="247"/>
      <c r="K1945" s="247"/>
      <c r="L1945" s="247"/>
      <c r="M1945" s="290"/>
      <c r="N1945" s="247"/>
      <c r="O1945" s="247"/>
      <c r="P1945" s="247"/>
      <c r="Q1945" s="247"/>
      <c r="R1945" s="247"/>
      <c r="S1945" s="247"/>
      <c r="T1945" s="247"/>
      <c r="U1945" s="247"/>
      <c r="V1945" s="290"/>
      <c r="W1945" s="247"/>
      <c r="X1945" s="247"/>
      <c r="Y1945" s="247"/>
      <c r="Z1945" s="247"/>
      <c r="AA1945" s="247"/>
      <c r="AB1945" s="247"/>
      <c r="AC1945" s="247"/>
      <c r="AD1945" s="247"/>
      <c r="AE1945" s="247"/>
      <c r="AF1945" s="247"/>
      <c r="AG1945" s="247"/>
      <c r="AH1945" s="247"/>
      <c r="AI1945" s="247"/>
      <c r="AJ1945" s="247"/>
      <c r="AK1945" s="247"/>
      <c r="AL1945" s="247"/>
      <c r="AM1945" s="247"/>
      <c r="AN1945" s="247"/>
      <c r="AO1945" s="247"/>
      <c r="AP1945" s="247"/>
      <c r="AQ1945" s="247"/>
      <c r="AR1945" s="247"/>
      <c r="AS1945" s="247"/>
      <c r="AT1945" s="247"/>
      <c r="AU1945" s="247"/>
      <c r="AV1945" s="247"/>
      <c r="AW1945" s="247"/>
      <c r="AX1945" s="247"/>
      <c r="AY1945" s="247"/>
      <c r="AZ1945" s="247"/>
      <c r="BA1945" s="247"/>
      <c r="BB1945" s="247"/>
      <c r="BC1945" s="247"/>
      <c r="BD1945" s="247"/>
      <c r="BE1945" s="247"/>
      <c r="BF1945" s="247"/>
      <c r="BG1945" s="247"/>
      <c r="BH1945" s="247"/>
      <c r="BI1945" s="247"/>
      <c r="BJ1945" s="247"/>
      <c r="BK1945" s="247"/>
      <c r="BL1945" s="247"/>
      <c r="BM1945" s="247"/>
      <c r="BN1945" s="247"/>
      <c r="BO1945" s="247"/>
      <c r="BP1945" s="247"/>
      <c r="BQ1945" s="247"/>
      <c r="BR1945" s="247"/>
      <c r="BS1945" s="247"/>
      <c r="BT1945" s="247"/>
      <c r="BU1945" s="247"/>
      <c r="BV1945" s="247"/>
      <c r="BW1945" s="247"/>
      <c r="BX1945" s="247"/>
      <c r="BY1945" s="247"/>
      <c r="BZ1945" s="247"/>
      <c r="CA1945" s="247"/>
      <c r="CB1945" s="247"/>
      <c r="CC1945" s="247"/>
      <c r="CD1945" s="247"/>
      <c r="CE1945" s="247"/>
      <c r="CF1945" s="247"/>
      <c r="CG1945" s="247"/>
      <c r="CH1945" s="247"/>
      <c r="CI1945" s="247"/>
      <c r="CJ1945" s="247"/>
      <c r="CK1945" s="247"/>
      <c r="CL1945" s="247"/>
      <c r="CM1945" s="247"/>
      <c r="CN1945" s="247"/>
      <c r="CO1945" s="247"/>
      <c r="CP1945" s="247"/>
      <c r="CQ1945" s="247"/>
      <c r="CR1945" s="247"/>
      <c r="CS1945" s="247"/>
      <c r="CT1945" s="247"/>
      <c r="CU1945" s="247"/>
      <c r="CV1945" s="247"/>
      <c r="CW1945" s="247"/>
      <c r="CX1945" s="247"/>
      <c r="CY1945" s="247"/>
      <c r="CZ1945" s="247"/>
      <c r="DA1945" s="247"/>
      <c r="DB1945" s="247"/>
      <c r="DC1945" s="247"/>
      <c r="DD1945" s="247"/>
      <c r="DE1945" s="247"/>
    </row>
    <row r="1946" spans="5:109" x14ac:dyDescent="0.2">
      <c r="E1946" s="247"/>
      <c r="F1946" s="247"/>
      <c r="G1946" s="247"/>
      <c r="H1946" s="247"/>
      <c r="I1946" s="247"/>
      <c r="J1946" s="247"/>
      <c r="K1946" s="247"/>
      <c r="L1946" s="247"/>
      <c r="M1946" s="290"/>
      <c r="N1946" s="247"/>
      <c r="O1946" s="247"/>
      <c r="P1946" s="247"/>
      <c r="Q1946" s="247"/>
      <c r="R1946" s="247"/>
      <c r="S1946" s="247"/>
      <c r="T1946" s="247"/>
      <c r="U1946" s="247"/>
      <c r="V1946" s="290"/>
      <c r="W1946" s="247"/>
      <c r="X1946" s="247"/>
      <c r="Y1946" s="247"/>
      <c r="Z1946" s="247"/>
      <c r="AA1946" s="247"/>
      <c r="AB1946" s="247"/>
      <c r="AC1946" s="247"/>
      <c r="AD1946" s="247"/>
      <c r="AE1946" s="247"/>
      <c r="AF1946" s="247"/>
      <c r="AG1946" s="247"/>
      <c r="AH1946" s="247"/>
      <c r="AI1946" s="247"/>
      <c r="AJ1946" s="247"/>
      <c r="AK1946" s="247"/>
      <c r="AL1946" s="247"/>
      <c r="AM1946" s="247"/>
      <c r="AN1946" s="247"/>
      <c r="AO1946" s="247"/>
      <c r="AP1946" s="247"/>
      <c r="AQ1946" s="247"/>
      <c r="AR1946" s="247"/>
      <c r="AS1946" s="247"/>
      <c r="AT1946" s="247"/>
      <c r="AU1946" s="247"/>
      <c r="AV1946" s="247"/>
      <c r="AW1946" s="247"/>
      <c r="AX1946" s="247"/>
      <c r="AY1946" s="247"/>
      <c r="AZ1946" s="247"/>
      <c r="BA1946" s="247"/>
      <c r="BB1946" s="247"/>
      <c r="BC1946" s="247"/>
      <c r="BD1946" s="247"/>
      <c r="BE1946" s="247"/>
      <c r="BF1946" s="247"/>
      <c r="BG1946" s="247"/>
      <c r="BH1946" s="247"/>
      <c r="BI1946" s="247"/>
      <c r="BJ1946" s="247"/>
      <c r="BK1946" s="247"/>
      <c r="BL1946" s="247"/>
      <c r="BM1946" s="247"/>
      <c r="BN1946" s="247"/>
      <c r="BO1946" s="247"/>
      <c r="BP1946" s="247"/>
      <c r="BQ1946" s="247"/>
      <c r="BR1946" s="247"/>
      <c r="BS1946" s="247"/>
      <c r="BT1946" s="247"/>
      <c r="BU1946" s="247"/>
      <c r="BV1946" s="247"/>
      <c r="BW1946" s="247"/>
      <c r="BX1946" s="247"/>
      <c r="BY1946" s="247"/>
      <c r="BZ1946" s="247"/>
      <c r="CA1946" s="247"/>
      <c r="CB1946" s="247"/>
      <c r="CC1946" s="247"/>
      <c r="CD1946" s="247"/>
      <c r="CE1946" s="247"/>
      <c r="CF1946" s="247"/>
      <c r="CG1946" s="247"/>
      <c r="CH1946" s="247"/>
      <c r="CI1946" s="247"/>
      <c r="CJ1946" s="247"/>
      <c r="CK1946" s="247"/>
      <c r="CL1946" s="247"/>
      <c r="CM1946" s="247"/>
      <c r="CN1946" s="247"/>
      <c r="CO1946" s="247"/>
      <c r="CP1946" s="247"/>
      <c r="CQ1946" s="247"/>
      <c r="CR1946" s="247"/>
      <c r="CS1946" s="247"/>
      <c r="CT1946" s="247"/>
      <c r="CU1946" s="247"/>
      <c r="CV1946" s="247"/>
      <c r="CW1946" s="247"/>
      <c r="CX1946" s="247"/>
      <c r="CY1946" s="247"/>
      <c r="CZ1946" s="247"/>
      <c r="DA1946" s="247"/>
      <c r="DB1946" s="247"/>
      <c r="DC1946" s="247"/>
      <c r="DD1946" s="247"/>
      <c r="DE1946" s="247"/>
    </row>
    <row r="1947" spans="5:109" x14ac:dyDescent="0.2">
      <c r="E1947" s="247"/>
      <c r="F1947" s="247"/>
      <c r="G1947" s="247"/>
      <c r="H1947" s="247"/>
      <c r="I1947" s="247"/>
      <c r="J1947" s="247"/>
      <c r="K1947" s="247"/>
      <c r="L1947" s="247"/>
      <c r="M1947" s="290"/>
      <c r="N1947" s="247"/>
      <c r="O1947" s="247"/>
      <c r="P1947" s="247"/>
      <c r="Q1947" s="247"/>
      <c r="R1947" s="247"/>
      <c r="S1947" s="247"/>
      <c r="T1947" s="247"/>
      <c r="U1947" s="247"/>
      <c r="V1947" s="290"/>
      <c r="W1947" s="247"/>
      <c r="X1947" s="247"/>
      <c r="Y1947" s="247"/>
      <c r="Z1947" s="247"/>
      <c r="AA1947" s="247"/>
      <c r="AB1947" s="247"/>
      <c r="AC1947" s="247"/>
      <c r="AD1947" s="247"/>
      <c r="AE1947" s="247"/>
      <c r="AF1947" s="247"/>
      <c r="AG1947" s="247"/>
      <c r="AH1947" s="247"/>
      <c r="AI1947" s="247"/>
      <c r="AJ1947" s="247"/>
      <c r="AK1947" s="247"/>
      <c r="AL1947" s="247"/>
      <c r="AM1947" s="247"/>
      <c r="AN1947" s="247"/>
      <c r="AO1947" s="247"/>
      <c r="AP1947" s="247"/>
      <c r="AQ1947" s="247"/>
      <c r="AR1947" s="247"/>
      <c r="AS1947" s="247"/>
      <c r="AT1947" s="247"/>
      <c r="AU1947" s="247"/>
      <c r="AV1947" s="247"/>
      <c r="AW1947" s="247"/>
      <c r="AX1947" s="247"/>
      <c r="AY1947" s="247"/>
      <c r="AZ1947" s="247"/>
      <c r="BA1947" s="247"/>
      <c r="BB1947" s="247"/>
      <c r="BC1947" s="247"/>
      <c r="BD1947" s="247"/>
      <c r="BE1947" s="247"/>
      <c r="BF1947" s="247"/>
      <c r="BG1947" s="247"/>
      <c r="BH1947" s="247"/>
      <c r="BI1947" s="247"/>
      <c r="BJ1947" s="247"/>
      <c r="BK1947" s="247"/>
      <c r="BL1947" s="247"/>
      <c r="BM1947" s="247"/>
      <c r="BN1947" s="247"/>
      <c r="BO1947" s="247"/>
      <c r="BP1947" s="247"/>
      <c r="BQ1947" s="247"/>
      <c r="BR1947" s="247"/>
      <c r="BS1947" s="247"/>
      <c r="BT1947" s="247"/>
      <c r="BU1947" s="247"/>
      <c r="BV1947" s="247"/>
      <c r="BW1947" s="247"/>
      <c r="BX1947" s="247"/>
      <c r="BY1947" s="247"/>
      <c r="BZ1947" s="247"/>
      <c r="CA1947" s="247"/>
      <c r="CB1947" s="247"/>
      <c r="CC1947" s="247"/>
      <c r="CD1947" s="247"/>
      <c r="CE1947" s="247"/>
      <c r="CF1947" s="247"/>
      <c r="CG1947" s="247"/>
      <c r="CH1947" s="247"/>
      <c r="CI1947" s="247"/>
      <c r="CJ1947" s="247"/>
      <c r="CK1947" s="247"/>
      <c r="CL1947" s="247"/>
      <c r="CM1947" s="247"/>
      <c r="CN1947" s="247"/>
      <c r="CO1947" s="247"/>
      <c r="CP1947" s="247"/>
      <c r="CQ1947" s="247"/>
      <c r="CR1947" s="247"/>
      <c r="CS1947" s="247"/>
      <c r="CT1947" s="247"/>
      <c r="CU1947" s="247"/>
      <c r="CV1947" s="247"/>
      <c r="CW1947" s="247"/>
      <c r="CX1947" s="247"/>
      <c r="CY1947" s="247"/>
      <c r="CZ1947" s="247"/>
      <c r="DA1947" s="247"/>
      <c r="DB1947" s="247"/>
      <c r="DC1947" s="247"/>
      <c r="DD1947" s="247"/>
      <c r="DE1947" s="247"/>
    </row>
    <row r="1948" spans="5:109" x14ac:dyDescent="0.2">
      <c r="E1948" s="247"/>
      <c r="F1948" s="247"/>
      <c r="G1948" s="247"/>
      <c r="H1948" s="247"/>
      <c r="I1948" s="247"/>
      <c r="J1948" s="247"/>
      <c r="K1948" s="247"/>
      <c r="L1948" s="247"/>
      <c r="M1948" s="290"/>
      <c r="N1948" s="247"/>
      <c r="O1948" s="247"/>
      <c r="P1948" s="247"/>
      <c r="Q1948" s="247"/>
      <c r="R1948" s="247"/>
      <c r="S1948" s="247"/>
      <c r="T1948" s="247"/>
      <c r="U1948" s="247"/>
      <c r="V1948" s="290"/>
      <c r="W1948" s="247"/>
      <c r="X1948" s="247"/>
      <c r="Y1948" s="247"/>
      <c r="Z1948" s="247"/>
      <c r="AA1948" s="247"/>
      <c r="AB1948" s="247"/>
      <c r="AC1948" s="247"/>
      <c r="AD1948" s="247"/>
      <c r="AE1948" s="247"/>
      <c r="AF1948" s="247"/>
      <c r="AG1948" s="247"/>
      <c r="AH1948" s="247"/>
      <c r="AI1948" s="247"/>
      <c r="AJ1948" s="247"/>
      <c r="AK1948" s="247"/>
      <c r="AL1948" s="247"/>
      <c r="AM1948" s="247"/>
      <c r="AN1948" s="247"/>
      <c r="AO1948" s="247"/>
      <c r="AP1948" s="247"/>
      <c r="AQ1948" s="247"/>
      <c r="AR1948" s="247"/>
      <c r="AS1948" s="247"/>
      <c r="AT1948" s="247"/>
      <c r="AU1948" s="247"/>
      <c r="AV1948" s="247"/>
      <c r="AW1948" s="247"/>
      <c r="AX1948" s="247"/>
      <c r="AY1948" s="247"/>
      <c r="AZ1948" s="247"/>
      <c r="BA1948" s="247"/>
      <c r="BB1948" s="247"/>
      <c r="BC1948" s="247"/>
      <c r="BD1948" s="247"/>
      <c r="BE1948" s="247"/>
      <c r="BF1948" s="247"/>
      <c r="BG1948" s="247"/>
      <c r="BH1948" s="247"/>
      <c r="BI1948" s="247"/>
      <c r="BJ1948" s="247"/>
      <c r="BK1948" s="247"/>
      <c r="BL1948" s="247"/>
      <c r="BM1948" s="247"/>
      <c r="BN1948" s="247"/>
      <c r="BO1948" s="247"/>
      <c r="BP1948" s="247"/>
      <c r="BQ1948" s="247"/>
      <c r="BR1948" s="247"/>
      <c r="BS1948" s="247"/>
      <c r="BT1948" s="247"/>
      <c r="BU1948" s="247"/>
      <c r="BV1948" s="247"/>
      <c r="BW1948" s="247"/>
      <c r="BX1948" s="247"/>
      <c r="BY1948" s="247"/>
      <c r="BZ1948" s="247"/>
      <c r="CA1948" s="247"/>
      <c r="CB1948" s="247"/>
      <c r="CC1948" s="247"/>
      <c r="CD1948" s="247"/>
      <c r="CE1948" s="247"/>
      <c r="CF1948" s="247"/>
      <c r="CG1948" s="247"/>
      <c r="CH1948" s="247"/>
      <c r="CI1948" s="247"/>
      <c r="CJ1948" s="247"/>
      <c r="CK1948" s="247"/>
      <c r="CL1948" s="247"/>
      <c r="CM1948" s="247"/>
      <c r="CN1948" s="247"/>
      <c r="CO1948" s="247"/>
      <c r="CP1948" s="247"/>
      <c r="CQ1948" s="247"/>
      <c r="CR1948" s="247"/>
      <c r="CS1948" s="247"/>
      <c r="CT1948" s="247"/>
      <c r="CU1948" s="247"/>
      <c r="CV1948" s="247"/>
      <c r="CW1948" s="247"/>
      <c r="CX1948" s="247"/>
      <c r="CY1948" s="247"/>
      <c r="CZ1948" s="247"/>
      <c r="DA1948" s="247"/>
      <c r="DB1948" s="247"/>
      <c r="DC1948" s="247"/>
      <c r="DD1948" s="247"/>
      <c r="DE1948" s="247"/>
    </row>
    <row r="1949" spans="5:109" x14ac:dyDescent="0.2">
      <c r="E1949" s="247"/>
      <c r="F1949" s="247"/>
      <c r="G1949" s="247"/>
      <c r="H1949" s="247"/>
      <c r="I1949" s="247"/>
      <c r="J1949" s="247"/>
      <c r="K1949" s="247"/>
      <c r="L1949" s="247"/>
      <c r="M1949" s="290"/>
      <c r="N1949" s="247"/>
      <c r="O1949" s="247"/>
      <c r="P1949" s="247"/>
      <c r="Q1949" s="247"/>
      <c r="R1949" s="247"/>
      <c r="S1949" s="247"/>
      <c r="T1949" s="247"/>
      <c r="U1949" s="247"/>
      <c r="V1949" s="290"/>
      <c r="W1949" s="247"/>
      <c r="X1949" s="247"/>
      <c r="Y1949" s="247"/>
      <c r="Z1949" s="247"/>
      <c r="AA1949" s="247"/>
      <c r="AB1949" s="247"/>
      <c r="AC1949" s="247"/>
      <c r="AD1949" s="247"/>
      <c r="AE1949" s="247"/>
      <c r="AF1949" s="247"/>
      <c r="AG1949" s="247"/>
      <c r="AH1949" s="247"/>
      <c r="AI1949" s="247"/>
      <c r="AJ1949" s="247"/>
      <c r="AK1949" s="247"/>
      <c r="AL1949" s="247"/>
      <c r="AM1949" s="247"/>
      <c r="AN1949" s="247"/>
      <c r="AO1949" s="247"/>
      <c r="AP1949" s="247"/>
      <c r="AQ1949" s="247"/>
      <c r="AR1949" s="247"/>
      <c r="AS1949" s="247"/>
      <c r="AT1949" s="247"/>
      <c r="AU1949" s="247"/>
      <c r="AV1949" s="247"/>
      <c r="AW1949" s="247"/>
      <c r="AX1949" s="247"/>
      <c r="AY1949" s="247"/>
      <c r="AZ1949" s="247"/>
      <c r="BA1949" s="247"/>
      <c r="BB1949" s="247"/>
      <c r="BC1949" s="247"/>
      <c r="BD1949" s="247"/>
      <c r="BE1949" s="247"/>
      <c r="BF1949" s="247"/>
      <c r="BG1949" s="247"/>
      <c r="BH1949" s="247"/>
      <c r="BI1949" s="247"/>
      <c r="BJ1949" s="247"/>
      <c r="BK1949" s="247"/>
      <c r="BL1949" s="247"/>
      <c r="BM1949" s="247"/>
      <c r="BN1949" s="247"/>
      <c r="BO1949" s="247"/>
      <c r="BP1949" s="247"/>
      <c r="BQ1949" s="247"/>
      <c r="BR1949" s="247"/>
      <c r="BS1949" s="247"/>
      <c r="BT1949" s="247"/>
      <c r="BU1949" s="247"/>
      <c r="BV1949" s="247"/>
      <c r="BW1949" s="247"/>
      <c r="BX1949" s="247"/>
      <c r="BY1949" s="247"/>
      <c r="BZ1949" s="247"/>
      <c r="CA1949" s="247"/>
      <c r="CB1949" s="247"/>
      <c r="CC1949" s="247"/>
      <c r="CD1949" s="247"/>
      <c r="CE1949" s="247"/>
      <c r="CF1949" s="247"/>
      <c r="CG1949" s="247"/>
      <c r="CH1949" s="247"/>
      <c r="CI1949" s="247"/>
      <c r="CJ1949" s="247"/>
      <c r="CK1949" s="247"/>
      <c r="CL1949" s="247"/>
      <c r="CM1949" s="247"/>
      <c r="CN1949" s="247"/>
      <c r="CO1949" s="247"/>
      <c r="CP1949" s="247"/>
      <c r="CQ1949" s="247"/>
      <c r="CR1949" s="247"/>
      <c r="CS1949" s="247"/>
      <c r="CT1949" s="247"/>
      <c r="CU1949" s="247"/>
      <c r="CV1949" s="247"/>
      <c r="CW1949" s="247"/>
      <c r="CX1949" s="247"/>
      <c r="CY1949" s="247"/>
      <c r="CZ1949" s="247"/>
      <c r="DA1949" s="247"/>
      <c r="DB1949" s="247"/>
      <c r="DC1949" s="247"/>
      <c r="DD1949" s="247"/>
      <c r="DE1949" s="247"/>
    </row>
    <row r="1950" spans="5:109" x14ac:dyDescent="0.2">
      <c r="E1950" s="247"/>
      <c r="F1950" s="247"/>
      <c r="G1950" s="247"/>
      <c r="H1950" s="247"/>
      <c r="I1950" s="247"/>
      <c r="J1950" s="247"/>
      <c r="K1950" s="247"/>
      <c r="L1950" s="247"/>
      <c r="M1950" s="290"/>
      <c r="N1950" s="247"/>
      <c r="O1950" s="247"/>
      <c r="P1950" s="247"/>
      <c r="Q1950" s="247"/>
      <c r="R1950" s="247"/>
      <c r="S1950" s="247"/>
      <c r="T1950" s="247"/>
      <c r="U1950" s="247"/>
      <c r="V1950" s="290"/>
      <c r="W1950" s="247"/>
      <c r="X1950" s="247"/>
      <c r="Y1950" s="247"/>
      <c r="Z1950" s="247"/>
      <c r="AA1950" s="247"/>
      <c r="AB1950" s="247"/>
      <c r="AC1950" s="247"/>
      <c r="AD1950" s="247"/>
      <c r="AE1950" s="247"/>
      <c r="AF1950" s="247"/>
      <c r="AG1950" s="247"/>
      <c r="AH1950" s="247"/>
      <c r="AI1950" s="247"/>
      <c r="AJ1950" s="247"/>
      <c r="AK1950" s="247"/>
      <c r="AL1950" s="247"/>
      <c r="AM1950" s="247"/>
      <c r="AN1950" s="247"/>
      <c r="AO1950" s="247"/>
      <c r="AP1950" s="247"/>
      <c r="AQ1950" s="247"/>
      <c r="AR1950" s="247"/>
      <c r="AS1950" s="247"/>
      <c r="AT1950" s="247"/>
      <c r="AU1950" s="247"/>
      <c r="AV1950" s="247"/>
      <c r="AW1950" s="247"/>
      <c r="AX1950" s="247"/>
      <c r="AY1950" s="247"/>
      <c r="AZ1950" s="247"/>
      <c r="BA1950" s="247"/>
      <c r="BB1950" s="247"/>
      <c r="BC1950" s="247"/>
      <c r="BD1950" s="247"/>
      <c r="BE1950" s="247"/>
      <c r="BF1950" s="247"/>
      <c r="BG1950" s="247"/>
      <c r="BH1950" s="247"/>
      <c r="BI1950" s="247"/>
      <c r="BJ1950" s="247"/>
      <c r="BK1950" s="247"/>
      <c r="BL1950" s="247"/>
      <c r="BM1950" s="247"/>
      <c r="BN1950" s="247"/>
      <c r="BO1950" s="247"/>
      <c r="BP1950" s="247"/>
      <c r="BQ1950" s="247"/>
      <c r="BR1950" s="247"/>
      <c r="BS1950" s="247"/>
      <c r="BT1950" s="247"/>
      <c r="BU1950" s="247"/>
      <c r="BV1950" s="247"/>
      <c r="BW1950" s="247"/>
      <c r="BX1950" s="247"/>
      <c r="BY1950" s="247"/>
      <c r="BZ1950" s="247"/>
      <c r="CA1950" s="247"/>
      <c r="CB1950" s="247"/>
      <c r="CC1950" s="247"/>
      <c r="CD1950" s="247"/>
      <c r="CE1950" s="247"/>
      <c r="CF1950" s="247"/>
      <c r="CG1950" s="247"/>
      <c r="CH1950" s="247"/>
      <c r="CI1950" s="247"/>
      <c r="CJ1950" s="247"/>
      <c r="CK1950" s="247"/>
      <c r="CL1950" s="247"/>
      <c r="CM1950" s="247"/>
      <c r="CN1950" s="247"/>
      <c r="CO1950" s="247"/>
      <c r="CP1950" s="247"/>
      <c r="CQ1950" s="247"/>
      <c r="CR1950" s="247"/>
      <c r="CS1950" s="247"/>
      <c r="CT1950" s="247"/>
      <c r="CU1950" s="247"/>
      <c r="CV1950" s="247"/>
      <c r="CW1950" s="247"/>
      <c r="CX1950" s="247"/>
      <c r="CY1950" s="247"/>
      <c r="CZ1950" s="247"/>
      <c r="DA1950" s="247"/>
      <c r="DB1950" s="247"/>
      <c r="DC1950" s="247"/>
      <c r="DD1950" s="247"/>
      <c r="DE1950" s="247"/>
    </row>
    <row r="1951" spans="5:109" x14ac:dyDescent="0.2">
      <c r="E1951" s="247"/>
      <c r="F1951" s="247"/>
      <c r="G1951" s="247"/>
      <c r="H1951" s="247"/>
      <c r="I1951" s="247"/>
      <c r="J1951" s="247"/>
      <c r="K1951" s="247"/>
      <c r="L1951" s="247"/>
      <c r="M1951" s="290"/>
      <c r="N1951" s="247"/>
      <c r="O1951" s="247"/>
      <c r="P1951" s="247"/>
      <c r="Q1951" s="247"/>
      <c r="R1951" s="247"/>
      <c r="S1951" s="247"/>
      <c r="T1951" s="247"/>
      <c r="U1951" s="247"/>
      <c r="V1951" s="290"/>
      <c r="W1951" s="247"/>
      <c r="X1951" s="247"/>
      <c r="Y1951" s="247"/>
      <c r="Z1951" s="247"/>
      <c r="AA1951" s="247"/>
      <c r="AB1951" s="247"/>
      <c r="AC1951" s="247"/>
      <c r="AD1951" s="247"/>
      <c r="AE1951" s="247"/>
      <c r="AF1951" s="247"/>
      <c r="AG1951" s="247"/>
      <c r="AH1951" s="247"/>
      <c r="AI1951" s="247"/>
      <c r="AJ1951" s="247"/>
      <c r="AK1951" s="247"/>
      <c r="AL1951" s="247"/>
      <c r="AM1951" s="247"/>
      <c r="AN1951" s="247"/>
      <c r="AO1951" s="247"/>
      <c r="AP1951" s="247"/>
      <c r="AQ1951" s="247"/>
      <c r="AR1951" s="247"/>
      <c r="AS1951" s="247"/>
      <c r="AT1951" s="247"/>
      <c r="AU1951" s="247"/>
      <c r="AV1951" s="247"/>
      <c r="AW1951" s="247"/>
      <c r="AX1951" s="247"/>
      <c r="AY1951" s="247"/>
      <c r="AZ1951" s="247"/>
      <c r="BA1951" s="247"/>
      <c r="BB1951" s="247"/>
      <c r="BC1951" s="247"/>
      <c r="BD1951" s="247"/>
      <c r="BE1951" s="247"/>
      <c r="BF1951" s="247"/>
      <c r="BG1951" s="247"/>
      <c r="BH1951" s="247"/>
      <c r="BI1951" s="247"/>
      <c r="BJ1951" s="247"/>
      <c r="BK1951" s="247"/>
      <c r="BL1951" s="247"/>
      <c r="BM1951" s="247"/>
      <c r="BN1951" s="247"/>
      <c r="BO1951" s="247"/>
      <c r="BP1951" s="247"/>
      <c r="BQ1951" s="247"/>
      <c r="BR1951" s="247"/>
      <c r="BS1951" s="247"/>
      <c r="BT1951" s="247"/>
      <c r="BU1951" s="247"/>
      <c r="BV1951" s="247"/>
      <c r="BW1951" s="247"/>
      <c r="BX1951" s="247"/>
      <c r="BY1951" s="247"/>
      <c r="BZ1951" s="247"/>
      <c r="CA1951" s="247"/>
      <c r="CB1951" s="247"/>
      <c r="CC1951" s="247"/>
      <c r="CD1951" s="247"/>
      <c r="CE1951" s="247"/>
      <c r="CF1951" s="247"/>
      <c r="CG1951" s="247"/>
      <c r="CH1951" s="247"/>
      <c r="CI1951" s="247"/>
      <c r="CJ1951" s="247"/>
      <c r="CK1951" s="247"/>
      <c r="CL1951" s="247"/>
      <c r="CM1951" s="247"/>
      <c r="CN1951" s="247"/>
      <c r="CO1951" s="247"/>
      <c r="CP1951" s="247"/>
      <c r="CQ1951" s="247"/>
      <c r="CR1951" s="247"/>
      <c r="CS1951" s="247"/>
      <c r="CT1951" s="247"/>
      <c r="CU1951" s="247"/>
      <c r="CV1951" s="247"/>
      <c r="CW1951" s="247"/>
      <c r="CX1951" s="247"/>
      <c r="CY1951" s="247"/>
      <c r="CZ1951" s="247"/>
      <c r="DA1951" s="247"/>
      <c r="DB1951" s="247"/>
      <c r="DC1951" s="247"/>
      <c r="DD1951" s="247"/>
      <c r="DE1951" s="247"/>
    </row>
    <row r="1952" spans="5:109" x14ac:dyDescent="0.2">
      <c r="E1952" s="247"/>
      <c r="F1952" s="247"/>
      <c r="G1952" s="247"/>
      <c r="H1952" s="247"/>
      <c r="I1952" s="247"/>
      <c r="J1952" s="247"/>
      <c r="K1952" s="247"/>
      <c r="L1952" s="247"/>
      <c r="M1952" s="290"/>
      <c r="N1952" s="247"/>
      <c r="O1952" s="247"/>
      <c r="P1952" s="247"/>
      <c r="Q1952" s="247"/>
      <c r="R1952" s="247"/>
      <c r="S1952" s="247"/>
      <c r="T1952" s="247"/>
      <c r="U1952" s="247"/>
      <c r="V1952" s="290"/>
      <c r="W1952" s="247"/>
      <c r="X1952" s="247"/>
      <c r="Y1952" s="247"/>
      <c r="Z1952" s="247"/>
      <c r="AA1952" s="247"/>
      <c r="AB1952" s="247"/>
      <c r="AC1952" s="247"/>
      <c r="AD1952" s="247"/>
      <c r="AE1952" s="247"/>
      <c r="AF1952" s="247"/>
      <c r="AG1952" s="247"/>
      <c r="AH1952" s="247"/>
      <c r="AI1952" s="247"/>
      <c r="AJ1952" s="247"/>
      <c r="AK1952" s="247"/>
      <c r="AL1952" s="247"/>
      <c r="AM1952" s="247"/>
      <c r="AN1952" s="247"/>
      <c r="AO1952" s="247"/>
      <c r="AP1952" s="247"/>
      <c r="AQ1952" s="247"/>
      <c r="AR1952" s="247"/>
      <c r="AS1952" s="247"/>
      <c r="AT1952" s="247"/>
      <c r="AU1952" s="247"/>
      <c r="AV1952" s="247"/>
      <c r="AW1952" s="247"/>
      <c r="AX1952" s="247"/>
      <c r="AY1952" s="247"/>
      <c r="AZ1952" s="247"/>
      <c r="BA1952" s="247"/>
      <c r="BB1952" s="247"/>
      <c r="BC1952" s="247"/>
      <c r="BD1952" s="247"/>
      <c r="BE1952" s="247"/>
      <c r="BF1952" s="247"/>
      <c r="BG1952" s="247"/>
      <c r="BH1952" s="247"/>
      <c r="BI1952" s="247"/>
      <c r="BJ1952" s="247"/>
      <c r="BK1952" s="247"/>
      <c r="BL1952" s="247"/>
      <c r="BM1952" s="247"/>
      <c r="BN1952" s="247"/>
      <c r="BO1952" s="247"/>
      <c r="BP1952" s="247"/>
      <c r="BQ1952" s="247"/>
      <c r="BR1952" s="247"/>
      <c r="BS1952" s="247"/>
      <c r="BT1952" s="247"/>
      <c r="BU1952" s="247"/>
      <c r="BV1952" s="247"/>
      <c r="BW1952" s="247"/>
      <c r="BX1952" s="247"/>
      <c r="BY1952" s="247"/>
      <c r="BZ1952" s="247"/>
      <c r="CA1952" s="247"/>
      <c r="CB1952" s="247"/>
      <c r="CC1952" s="247"/>
      <c r="CD1952" s="247"/>
      <c r="CE1952" s="247"/>
      <c r="CF1952" s="247"/>
      <c r="CG1952" s="247"/>
      <c r="CH1952" s="247"/>
      <c r="CI1952" s="247"/>
      <c r="CJ1952" s="247"/>
      <c r="CK1952" s="247"/>
      <c r="CL1952" s="247"/>
      <c r="CM1952" s="247"/>
      <c r="CN1952" s="247"/>
      <c r="CO1952" s="247"/>
      <c r="CP1952" s="247"/>
      <c r="CQ1952" s="247"/>
      <c r="CR1952" s="247"/>
      <c r="CS1952" s="247"/>
      <c r="CT1952" s="247"/>
      <c r="CU1952" s="247"/>
      <c r="CV1952" s="247"/>
      <c r="CW1952" s="247"/>
      <c r="CX1952" s="247"/>
      <c r="CY1952" s="247"/>
      <c r="CZ1952" s="247"/>
      <c r="DA1952" s="247"/>
      <c r="DB1952" s="247"/>
      <c r="DC1952" s="247"/>
      <c r="DD1952" s="247"/>
      <c r="DE1952" s="247"/>
    </row>
    <row r="1953" spans="5:109" x14ac:dyDescent="0.2">
      <c r="E1953" s="247"/>
      <c r="F1953" s="247"/>
      <c r="G1953" s="247"/>
      <c r="H1953" s="247"/>
      <c r="I1953" s="247"/>
      <c r="J1953" s="247"/>
      <c r="K1953" s="247"/>
      <c r="L1953" s="247"/>
      <c r="M1953" s="290"/>
      <c r="N1953" s="247"/>
      <c r="O1953" s="247"/>
      <c r="P1953" s="247"/>
      <c r="Q1953" s="247"/>
      <c r="R1953" s="247"/>
      <c r="S1953" s="247"/>
      <c r="T1953" s="247"/>
      <c r="U1953" s="247"/>
      <c r="V1953" s="290"/>
      <c r="W1953" s="247"/>
      <c r="X1953" s="247"/>
      <c r="Y1953" s="247"/>
      <c r="Z1953" s="247"/>
      <c r="AA1953" s="247"/>
      <c r="AB1953" s="247"/>
      <c r="AC1953" s="247"/>
      <c r="AD1953" s="247"/>
      <c r="AE1953" s="247"/>
      <c r="AF1953" s="247"/>
      <c r="AG1953" s="247"/>
      <c r="AH1953" s="247"/>
      <c r="AI1953" s="247"/>
      <c r="AJ1953" s="247"/>
      <c r="AK1953" s="247"/>
      <c r="AL1953" s="247"/>
      <c r="AM1953" s="247"/>
      <c r="AN1953" s="247"/>
      <c r="AO1953" s="247"/>
      <c r="AP1953" s="247"/>
      <c r="AQ1953" s="247"/>
      <c r="AR1953" s="247"/>
      <c r="AS1953" s="247"/>
      <c r="AT1953" s="247"/>
      <c r="AU1953" s="247"/>
      <c r="AV1953" s="247"/>
      <c r="AW1953" s="247"/>
      <c r="AX1953" s="247"/>
      <c r="AY1953" s="247"/>
      <c r="AZ1953" s="247"/>
      <c r="BA1953" s="247"/>
      <c r="BB1953" s="247"/>
      <c r="BC1953" s="247"/>
      <c r="BD1953" s="247"/>
      <c r="BE1953" s="247"/>
      <c r="BF1953" s="247"/>
      <c r="BG1953" s="247"/>
      <c r="BH1953" s="247"/>
      <c r="BI1953" s="247"/>
      <c r="BJ1953" s="247"/>
      <c r="BK1953" s="247"/>
      <c r="BL1953" s="247"/>
      <c r="BM1953" s="247"/>
      <c r="BN1953" s="247"/>
      <c r="BO1953" s="247"/>
      <c r="BP1953" s="247"/>
      <c r="BQ1953" s="247"/>
      <c r="BR1953" s="247"/>
      <c r="BS1953" s="247"/>
      <c r="BT1953" s="247"/>
      <c r="BU1953" s="247"/>
      <c r="BV1953" s="247"/>
      <c r="BW1953" s="247"/>
      <c r="BX1953" s="247"/>
      <c r="BY1953" s="247"/>
      <c r="BZ1953" s="247"/>
      <c r="CA1953" s="247"/>
      <c r="CB1953" s="247"/>
      <c r="CC1953" s="247"/>
      <c r="CD1953" s="247"/>
      <c r="CE1953" s="247"/>
      <c r="CF1953" s="247"/>
      <c r="CG1953" s="247"/>
      <c r="CH1953" s="247"/>
      <c r="CI1953" s="247"/>
      <c r="CJ1953" s="247"/>
      <c r="CK1953" s="247"/>
      <c r="CL1953" s="247"/>
      <c r="CM1953" s="247"/>
      <c r="CN1953" s="247"/>
      <c r="CO1953" s="247"/>
      <c r="CP1953" s="247"/>
      <c r="CQ1953" s="247"/>
      <c r="CR1953" s="247"/>
      <c r="CS1953" s="247"/>
      <c r="CT1953" s="247"/>
      <c r="CU1953" s="247"/>
      <c r="CV1953" s="247"/>
      <c r="CW1953" s="247"/>
      <c r="CX1953" s="247"/>
      <c r="CY1953" s="247"/>
      <c r="CZ1953" s="247"/>
      <c r="DA1953" s="247"/>
      <c r="DB1953" s="247"/>
      <c r="DC1953" s="247"/>
      <c r="DD1953" s="247"/>
      <c r="DE1953" s="247"/>
    </row>
    <row r="1954" spans="5:109" x14ac:dyDescent="0.2">
      <c r="E1954" s="247"/>
      <c r="F1954" s="247"/>
      <c r="G1954" s="247"/>
      <c r="H1954" s="247"/>
      <c r="I1954" s="247"/>
      <c r="J1954" s="247"/>
      <c r="K1954" s="247"/>
      <c r="L1954" s="247"/>
      <c r="M1954" s="290"/>
      <c r="N1954" s="247"/>
      <c r="O1954" s="247"/>
      <c r="P1954" s="247"/>
      <c r="Q1954" s="247"/>
      <c r="R1954" s="247"/>
      <c r="S1954" s="247"/>
      <c r="T1954" s="247"/>
      <c r="U1954" s="247"/>
      <c r="V1954" s="290"/>
      <c r="W1954" s="247"/>
      <c r="X1954" s="247"/>
      <c r="Y1954" s="247"/>
      <c r="Z1954" s="247"/>
      <c r="AA1954" s="247"/>
      <c r="AB1954" s="247"/>
      <c r="AC1954" s="247"/>
      <c r="AD1954" s="247"/>
      <c r="AE1954" s="247"/>
      <c r="AF1954" s="247"/>
      <c r="AG1954" s="247"/>
      <c r="AH1954" s="247"/>
      <c r="AI1954" s="247"/>
      <c r="AJ1954" s="247"/>
      <c r="AK1954" s="247"/>
      <c r="AL1954" s="247"/>
      <c r="AM1954" s="247"/>
      <c r="AN1954" s="247"/>
      <c r="AO1954" s="247"/>
      <c r="AP1954" s="247"/>
      <c r="AQ1954" s="247"/>
      <c r="AR1954" s="247"/>
      <c r="AS1954" s="247"/>
      <c r="AT1954" s="247"/>
      <c r="AU1954" s="247"/>
      <c r="AV1954" s="247"/>
      <c r="AW1954" s="247"/>
      <c r="AX1954" s="247"/>
      <c r="AY1954" s="247"/>
      <c r="AZ1954" s="247"/>
      <c r="BA1954" s="247"/>
      <c r="BB1954" s="247"/>
      <c r="BC1954" s="247"/>
      <c r="BD1954" s="247"/>
      <c r="BE1954" s="247"/>
      <c r="BF1954" s="247"/>
      <c r="BG1954" s="247"/>
      <c r="BH1954" s="247"/>
      <c r="BI1954" s="247"/>
      <c r="BJ1954" s="247"/>
      <c r="BK1954" s="247"/>
      <c r="BL1954" s="247"/>
      <c r="BM1954" s="247"/>
      <c r="BN1954" s="247"/>
      <c r="BO1954" s="247"/>
      <c r="BP1954" s="247"/>
      <c r="BQ1954" s="247"/>
      <c r="BR1954" s="247"/>
      <c r="BS1954" s="247"/>
      <c r="BT1954" s="247"/>
      <c r="BU1954" s="247"/>
      <c r="BV1954" s="247"/>
      <c r="BW1954" s="247"/>
      <c r="BX1954" s="247"/>
      <c r="BY1954" s="247"/>
      <c r="BZ1954" s="247"/>
      <c r="CA1954" s="247"/>
      <c r="CB1954" s="247"/>
      <c r="CC1954" s="247"/>
      <c r="CD1954" s="247"/>
      <c r="CE1954" s="247"/>
      <c r="CF1954" s="247"/>
      <c r="CG1954" s="247"/>
      <c r="CH1954" s="247"/>
      <c r="CI1954" s="247"/>
      <c r="CJ1954" s="247"/>
      <c r="CK1954" s="247"/>
      <c r="CL1954" s="247"/>
      <c r="CM1954" s="247"/>
      <c r="CN1954" s="247"/>
      <c r="CO1954" s="247"/>
      <c r="CP1954" s="247"/>
      <c r="CQ1954" s="247"/>
      <c r="CR1954" s="247"/>
      <c r="CS1954" s="247"/>
      <c r="CT1954" s="247"/>
      <c r="CU1954" s="247"/>
      <c r="CV1954" s="247"/>
      <c r="CW1954" s="247"/>
      <c r="CX1954" s="247"/>
      <c r="CY1954" s="247"/>
      <c r="CZ1954" s="247"/>
      <c r="DA1954" s="247"/>
      <c r="DB1954" s="247"/>
      <c r="DC1954" s="247"/>
      <c r="DD1954" s="247"/>
      <c r="DE1954" s="247"/>
    </row>
    <row r="1955" spans="5:109" x14ac:dyDescent="0.2">
      <c r="E1955" s="247"/>
      <c r="F1955" s="247"/>
      <c r="G1955" s="247"/>
      <c r="H1955" s="247"/>
      <c r="I1955" s="247"/>
      <c r="J1955" s="247"/>
      <c r="K1955" s="247"/>
      <c r="L1955" s="247"/>
      <c r="M1955" s="290"/>
      <c r="N1955" s="247"/>
      <c r="O1955" s="247"/>
      <c r="P1955" s="247"/>
      <c r="Q1955" s="247"/>
      <c r="R1955" s="247"/>
      <c r="S1955" s="247"/>
      <c r="T1955" s="247"/>
      <c r="U1955" s="247"/>
      <c r="V1955" s="290"/>
      <c r="W1955" s="247"/>
      <c r="X1955" s="247"/>
      <c r="Y1955" s="247"/>
      <c r="Z1955" s="247"/>
      <c r="AA1955" s="247"/>
      <c r="AB1955" s="247"/>
      <c r="AC1955" s="247"/>
      <c r="AD1955" s="247"/>
      <c r="AE1955" s="247"/>
      <c r="AF1955" s="247"/>
      <c r="AG1955" s="247"/>
      <c r="AH1955" s="247"/>
      <c r="AI1955" s="247"/>
      <c r="AJ1955" s="247"/>
      <c r="AK1955" s="247"/>
      <c r="AL1955" s="247"/>
      <c r="AM1955" s="247"/>
      <c r="AN1955" s="247"/>
      <c r="AO1955" s="247"/>
      <c r="AP1955" s="247"/>
      <c r="AQ1955" s="247"/>
      <c r="AR1955" s="247"/>
      <c r="AS1955" s="247"/>
      <c r="AT1955" s="247"/>
      <c r="AU1955" s="247"/>
      <c r="AV1955" s="247"/>
      <c r="AW1955" s="247"/>
      <c r="AX1955" s="247"/>
      <c r="AY1955" s="247"/>
      <c r="AZ1955" s="247"/>
      <c r="BA1955" s="247"/>
      <c r="BB1955" s="247"/>
      <c r="BC1955" s="247"/>
      <c r="BD1955" s="247"/>
      <c r="BE1955" s="247"/>
      <c r="BF1955" s="247"/>
      <c r="BG1955" s="247"/>
      <c r="BH1955" s="247"/>
      <c r="BI1955" s="247"/>
      <c r="BJ1955" s="247"/>
      <c r="BK1955" s="247"/>
      <c r="BL1955" s="247"/>
      <c r="BM1955" s="247"/>
      <c r="BN1955" s="247"/>
      <c r="BO1955" s="247"/>
      <c r="BP1955" s="247"/>
      <c r="BQ1955" s="247"/>
      <c r="BR1955" s="247"/>
      <c r="BS1955" s="247"/>
      <c r="BT1955" s="247"/>
      <c r="BU1955" s="247"/>
      <c r="BV1955" s="247"/>
      <c r="BW1955" s="247"/>
      <c r="BX1955" s="247"/>
      <c r="BY1955" s="247"/>
      <c r="BZ1955" s="247"/>
      <c r="CA1955" s="247"/>
      <c r="CB1955" s="247"/>
      <c r="CC1955" s="247"/>
      <c r="CD1955" s="247"/>
      <c r="CE1955" s="247"/>
      <c r="CF1955" s="247"/>
      <c r="CG1955" s="247"/>
      <c r="CH1955" s="247"/>
      <c r="CI1955" s="247"/>
      <c r="CJ1955" s="247"/>
      <c r="CK1955" s="247"/>
      <c r="CL1955" s="247"/>
      <c r="CM1955" s="247"/>
      <c r="CN1955" s="247"/>
      <c r="CO1955" s="247"/>
      <c r="CP1955" s="247"/>
      <c r="CQ1955" s="247"/>
      <c r="CR1955" s="247"/>
      <c r="CS1955" s="247"/>
      <c r="CT1955" s="247"/>
      <c r="CU1955" s="247"/>
      <c r="CV1955" s="247"/>
      <c r="CW1955" s="247"/>
      <c r="CX1955" s="247"/>
      <c r="CY1955" s="247"/>
      <c r="CZ1955" s="247"/>
      <c r="DA1955" s="247"/>
      <c r="DB1955" s="247"/>
      <c r="DC1955" s="247"/>
      <c r="DD1955" s="247"/>
      <c r="DE1955" s="247"/>
    </row>
    <row r="1956" spans="5:109" x14ac:dyDescent="0.2">
      <c r="E1956" s="247"/>
      <c r="F1956" s="247"/>
      <c r="G1956" s="247"/>
      <c r="H1956" s="247"/>
      <c r="I1956" s="247"/>
      <c r="J1956" s="247"/>
      <c r="K1956" s="247"/>
      <c r="L1956" s="247"/>
      <c r="M1956" s="290"/>
      <c r="N1956" s="247"/>
      <c r="O1956" s="247"/>
      <c r="P1956" s="247"/>
      <c r="Q1956" s="247"/>
      <c r="R1956" s="247"/>
      <c r="S1956" s="247"/>
      <c r="T1956" s="247"/>
      <c r="U1956" s="247"/>
      <c r="V1956" s="290"/>
      <c r="W1956" s="247"/>
      <c r="X1956" s="247"/>
      <c r="Y1956" s="247"/>
      <c r="Z1956" s="247"/>
      <c r="AA1956" s="247"/>
      <c r="AB1956" s="247"/>
      <c r="AC1956" s="247"/>
      <c r="AD1956" s="247"/>
      <c r="AE1956" s="247"/>
      <c r="AF1956" s="247"/>
      <c r="AG1956" s="247"/>
      <c r="AH1956" s="247"/>
      <c r="AI1956" s="247"/>
      <c r="AJ1956" s="247"/>
      <c r="AK1956" s="247"/>
      <c r="AL1956" s="247"/>
      <c r="AM1956" s="247"/>
      <c r="AN1956" s="247"/>
      <c r="AO1956" s="247"/>
      <c r="AP1956" s="247"/>
      <c r="AQ1956" s="247"/>
      <c r="AR1956" s="247"/>
      <c r="AS1956" s="247"/>
      <c r="AT1956" s="247"/>
      <c r="AU1956" s="247"/>
      <c r="AV1956" s="247"/>
      <c r="AW1956" s="247"/>
      <c r="AX1956" s="247"/>
      <c r="AY1956" s="247"/>
      <c r="AZ1956" s="247"/>
      <c r="BA1956" s="247"/>
      <c r="BB1956" s="247"/>
      <c r="BC1956" s="247"/>
      <c r="BD1956" s="247"/>
      <c r="BE1956" s="247"/>
      <c r="BF1956" s="247"/>
      <c r="BG1956" s="247"/>
      <c r="BH1956" s="247"/>
      <c r="BI1956" s="247"/>
      <c r="BJ1956" s="247"/>
      <c r="BK1956" s="247"/>
      <c r="BL1956" s="247"/>
      <c r="BM1956" s="247"/>
      <c r="BN1956" s="247"/>
      <c r="BO1956" s="247"/>
      <c r="BP1956" s="247"/>
      <c r="BQ1956" s="247"/>
      <c r="BR1956" s="247"/>
      <c r="BS1956" s="247"/>
      <c r="BT1956" s="247"/>
      <c r="BU1956" s="247"/>
      <c r="BV1956" s="247"/>
      <c r="BW1956" s="247"/>
      <c r="BX1956" s="247"/>
      <c r="BY1956" s="247"/>
      <c r="BZ1956" s="247"/>
      <c r="CA1956" s="247"/>
      <c r="CB1956" s="247"/>
      <c r="CC1956" s="247"/>
      <c r="CD1956" s="247"/>
      <c r="CE1956" s="247"/>
      <c r="CF1956" s="247"/>
      <c r="CG1956" s="247"/>
      <c r="CH1956" s="247"/>
      <c r="CI1956" s="247"/>
      <c r="CJ1956" s="247"/>
      <c r="CK1956" s="247"/>
      <c r="CL1956" s="247"/>
      <c r="CM1956" s="247"/>
      <c r="CN1956" s="247"/>
      <c r="CO1956" s="247"/>
      <c r="CP1956" s="247"/>
      <c r="CQ1956" s="247"/>
      <c r="CR1956" s="247"/>
      <c r="CS1956" s="247"/>
      <c r="CT1956" s="247"/>
      <c r="CU1956" s="247"/>
      <c r="CV1956" s="247"/>
      <c r="CW1956" s="247"/>
      <c r="CX1956" s="247"/>
      <c r="CY1956" s="247"/>
      <c r="CZ1956" s="247"/>
      <c r="DA1956" s="247"/>
      <c r="DB1956" s="247"/>
      <c r="DC1956" s="247"/>
      <c r="DD1956" s="247"/>
      <c r="DE1956" s="247"/>
    </row>
    <row r="1957" spans="5:109" x14ac:dyDescent="0.2">
      <c r="E1957" s="247"/>
      <c r="F1957" s="247"/>
      <c r="G1957" s="247"/>
      <c r="H1957" s="247"/>
      <c r="I1957" s="247"/>
      <c r="J1957" s="247"/>
      <c r="K1957" s="247"/>
      <c r="L1957" s="247"/>
      <c r="M1957" s="290"/>
      <c r="N1957" s="247"/>
      <c r="O1957" s="247"/>
      <c r="P1957" s="247"/>
      <c r="Q1957" s="247"/>
      <c r="R1957" s="247"/>
      <c r="S1957" s="247"/>
      <c r="T1957" s="247"/>
      <c r="U1957" s="247"/>
      <c r="V1957" s="290"/>
      <c r="W1957" s="247"/>
      <c r="X1957" s="247"/>
      <c r="Y1957" s="247"/>
      <c r="Z1957" s="247"/>
      <c r="AA1957" s="247"/>
      <c r="AB1957" s="247"/>
      <c r="AC1957" s="247"/>
      <c r="AD1957" s="247"/>
      <c r="AE1957" s="247"/>
      <c r="AF1957" s="247"/>
      <c r="AG1957" s="247"/>
      <c r="AH1957" s="247"/>
      <c r="AI1957" s="247"/>
      <c r="AJ1957" s="247"/>
      <c r="AK1957" s="247"/>
      <c r="AL1957" s="247"/>
      <c r="AM1957" s="247"/>
      <c r="AN1957" s="247"/>
      <c r="AO1957" s="247"/>
      <c r="AP1957" s="247"/>
      <c r="AQ1957" s="247"/>
      <c r="AR1957" s="247"/>
      <c r="AS1957" s="247"/>
      <c r="AT1957" s="247"/>
      <c r="AU1957" s="247"/>
      <c r="AV1957" s="247"/>
      <c r="AW1957" s="247"/>
      <c r="AX1957" s="247"/>
      <c r="AY1957" s="247"/>
      <c r="AZ1957" s="247"/>
      <c r="BA1957" s="247"/>
      <c r="BB1957" s="247"/>
      <c r="BC1957" s="247"/>
      <c r="BD1957" s="247"/>
      <c r="BE1957" s="247"/>
      <c r="BF1957" s="247"/>
      <c r="BG1957" s="247"/>
      <c r="BH1957" s="247"/>
      <c r="BI1957" s="247"/>
      <c r="BJ1957" s="247"/>
      <c r="BK1957" s="247"/>
      <c r="BL1957" s="247"/>
      <c r="BM1957" s="247"/>
      <c r="BN1957" s="247"/>
      <c r="BO1957" s="247"/>
      <c r="BP1957" s="247"/>
      <c r="BQ1957" s="247"/>
      <c r="BR1957" s="247"/>
      <c r="BS1957" s="247"/>
      <c r="BT1957" s="247"/>
      <c r="BU1957" s="247"/>
      <c r="BV1957" s="247"/>
      <c r="BW1957" s="247"/>
      <c r="BX1957" s="247"/>
      <c r="BY1957" s="247"/>
      <c r="BZ1957" s="247"/>
      <c r="CA1957" s="247"/>
      <c r="CB1957" s="247"/>
      <c r="CC1957" s="247"/>
      <c r="CD1957" s="247"/>
      <c r="CE1957" s="247"/>
      <c r="CF1957" s="247"/>
      <c r="CG1957" s="247"/>
      <c r="CH1957" s="247"/>
      <c r="CI1957" s="247"/>
      <c r="CJ1957" s="247"/>
      <c r="CK1957" s="247"/>
      <c r="CL1957" s="247"/>
      <c r="CM1957" s="247"/>
      <c r="CN1957" s="247"/>
      <c r="CO1957" s="247"/>
      <c r="CP1957" s="247"/>
      <c r="CQ1957" s="247"/>
      <c r="CR1957" s="247"/>
      <c r="CS1957" s="247"/>
      <c r="CT1957" s="247"/>
      <c r="CU1957" s="247"/>
      <c r="CV1957" s="247"/>
      <c r="CW1957" s="247"/>
      <c r="CX1957" s="247"/>
      <c r="CY1957" s="247"/>
      <c r="CZ1957" s="247"/>
      <c r="DA1957" s="247"/>
      <c r="DB1957" s="247"/>
      <c r="DC1957" s="247"/>
      <c r="DD1957" s="247"/>
      <c r="DE1957" s="247"/>
    </row>
    <row r="1958" spans="5:109" x14ac:dyDescent="0.2">
      <c r="E1958" s="247"/>
      <c r="F1958" s="247"/>
      <c r="G1958" s="247"/>
      <c r="H1958" s="247"/>
      <c r="I1958" s="247"/>
      <c r="J1958" s="247"/>
      <c r="K1958" s="247"/>
      <c r="L1958" s="247"/>
      <c r="M1958" s="290"/>
      <c r="N1958" s="247"/>
      <c r="O1958" s="247"/>
      <c r="P1958" s="247"/>
      <c r="Q1958" s="247"/>
      <c r="R1958" s="247"/>
      <c r="S1958" s="247"/>
      <c r="T1958" s="247"/>
      <c r="U1958" s="247"/>
      <c r="V1958" s="290"/>
      <c r="W1958" s="247"/>
      <c r="X1958" s="247"/>
      <c r="Y1958" s="247"/>
      <c r="Z1958" s="247"/>
      <c r="AA1958" s="247"/>
      <c r="AB1958" s="247"/>
      <c r="AC1958" s="247"/>
      <c r="AD1958" s="247"/>
      <c r="AE1958" s="247"/>
      <c r="AF1958" s="247"/>
      <c r="AG1958" s="247"/>
      <c r="AH1958" s="247"/>
      <c r="AI1958" s="247"/>
      <c r="AJ1958" s="247"/>
      <c r="AK1958" s="247"/>
      <c r="AL1958" s="247"/>
      <c r="AM1958" s="247"/>
      <c r="AN1958" s="247"/>
      <c r="AO1958" s="247"/>
      <c r="AP1958" s="247"/>
      <c r="AQ1958" s="247"/>
      <c r="AR1958" s="247"/>
      <c r="AS1958" s="247"/>
      <c r="AT1958" s="247"/>
      <c r="AU1958" s="247"/>
      <c r="AV1958" s="247"/>
      <c r="AW1958" s="247"/>
      <c r="AX1958" s="247"/>
      <c r="AY1958" s="247"/>
      <c r="AZ1958" s="247"/>
      <c r="BA1958" s="247"/>
      <c r="BB1958" s="247"/>
      <c r="BC1958" s="247"/>
      <c r="BD1958" s="247"/>
      <c r="BE1958" s="247"/>
      <c r="BF1958" s="247"/>
      <c r="BG1958" s="247"/>
      <c r="BH1958" s="247"/>
      <c r="BI1958" s="247"/>
      <c r="BJ1958" s="247"/>
      <c r="BK1958" s="247"/>
      <c r="BL1958" s="247"/>
      <c r="BM1958" s="247"/>
      <c r="BN1958" s="247"/>
      <c r="BO1958" s="247"/>
      <c r="BP1958" s="247"/>
      <c r="BQ1958" s="247"/>
      <c r="BR1958" s="247"/>
      <c r="BS1958" s="247"/>
      <c r="BT1958" s="247"/>
      <c r="BU1958" s="247"/>
      <c r="BV1958" s="247"/>
      <c r="BW1958" s="247"/>
      <c r="BX1958" s="247"/>
      <c r="BY1958" s="247"/>
      <c r="BZ1958" s="247"/>
      <c r="CA1958" s="247"/>
      <c r="CB1958" s="247"/>
      <c r="CC1958" s="247"/>
      <c r="CD1958" s="247"/>
      <c r="CE1958" s="247"/>
      <c r="CF1958" s="247"/>
      <c r="CG1958" s="247"/>
      <c r="CH1958" s="247"/>
      <c r="CI1958" s="247"/>
      <c r="CJ1958" s="247"/>
      <c r="CK1958" s="247"/>
      <c r="CL1958" s="247"/>
      <c r="CM1958" s="247"/>
      <c r="CN1958" s="247"/>
      <c r="CO1958" s="247"/>
      <c r="CP1958" s="247"/>
      <c r="CQ1958" s="247"/>
      <c r="CR1958" s="247"/>
      <c r="CS1958" s="247"/>
      <c r="CT1958" s="247"/>
      <c r="CU1958" s="247"/>
      <c r="CV1958" s="247"/>
      <c r="CW1958" s="247"/>
      <c r="CX1958" s="247"/>
      <c r="CY1958" s="247"/>
      <c r="CZ1958" s="247"/>
      <c r="DA1958" s="247"/>
      <c r="DB1958" s="247"/>
      <c r="DC1958" s="247"/>
      <c r="DD1958" s="247"/>
      <c r="DE1958" s="247"/>
    </row>
    <row r="1959" spans="5:109" x14ac:dyDescent="0.2">
      <c r="E1959" s="247"/>
      <c r="F1959" s="247"/>
      <c r="G1959" s="247"/>
      <c r="H1959" s="247"/>
      <c r="I1959" s="247"/>
      <c r="J1959" s="247"/>
      <c r="K1959" s="247"/>
      <c r="L1959" s="247"/>
      <c r="M1959" s="290"/>
      <c r="N1959" s="247"/>
      <c r="O1959" s="247"/>
      <c r="P1959" s="247"/>
      <c r="Q1959" s="247"/>
      <c r="R1959" s="247"/>
      <c r="S1959" s="247"/>
      <c r="T1959" s="247"/>
      <c r="U1959" s="247"/>
      <c r="V1959" s="290"/>
      <c r="W1959" s="247"/>
      <c r="X1959" s="247"/>
      <c r="Y1959" s="247"/>
      <c r="Z1959" s="247"/>
      <c r="AA1959" s="247"/>
      <c r="AB1959" s="247"/>
      <c r="AC1959" s="247"/>
      <c r="AD1959" s="247"/>
      <c r="AE1959" s="247"/>
      <c r="AF1959" s="247"/>
      <c r="AG1959" s="247"/>
      <c r="AH1959" s="247"/>
      <c r="AI1959" s="247"/>
      <c r="AJ1959" s="247"/>
      <c r="AK1959" s="247"/>
      <c r="AL1959" s="247"/>
      <c r="AM1959" s="247"/>
      <c r="AN1959" s="247"/>
      <c r="AO1959" s="247"/>
      <c r="AP1959" s="247"/>
      <c r="AQ1959" s="247"/>
      <c r="AR1959" s="247"/>
      <c r="AS1959" s="247"/>
      <c r="AT1959" s="247"/>
      <c r="AU1959" s="247"/>
      <c r="AV1959" s="247"/>
      <c r="AW1959" s="247"/>
      <c r="AX1959" s="247"/>
      <c r="AY1959" s="247"/>
      <c r="AZ1959" s="247"/>
      <c r="BA1959" s="247"/>
      <c r="BB1959" s="247"/>
      <c r="BC1959" s="247"/>
      <c r="BD1959" s="247"/>
      <c r="BE1959" s="247"/>
      <c r="BF1959" s="247"/>
      <c r="BG1959" s="247"/>
      <c r="BH1959" s="247"/>
      <c r="BI1959" s="247"/>
      <c r="BJ1959" s="247"/>
      <c r="BK1959" s="247"/>
      <c r="BL1959" s="247"/>
      <c r="BM1959" s="247"/>
      <c r="BN1959" s="247"/>
      <c r="BO1959" s="247"/>
      <c r="BP1959" s="247"/>
      <c r="BQ1959" s="247"/>
      <c r="BR1959" s="247"/>
      <c r="BS1959" s="247"/>
      <c r="BT1959" s="247"/>
      <c r="BU1959" s="247"/>
      <c r="BV1959" s="247"/>
      <c r="BW1959" s="247"/>
      <c r="BX1959" s="247"/>
      <c r="BY1959" s="247"/>
      <c r="BZ1959" s="247"/>
      <c r="CA1959" s="247"/>
      <c r="CB1959" s="247"/>
      <c r="CC1959" s="247"/>
      <c r="CD1959" s="247"/>
      <c r="CE1959" s="247"/>
      <c r="CF1959" s="247"/>
      <c r="CG1959" s="247"/>
      <c r="CH1959" s="247"/>
      <c r="CI1959" s="247"/>
      <c r="CJ1959" s="247"/>
      <c r="CK1959" s="247"/>
      <c r="CL1959" s="247"/>
      <c r="CM1959" s="247"/>
      <c r="CN1959" s="247"/>
      <c r="CO1959" s="247"/>
      <c r="CP1959" s="247"/>
      <c r="CQ1959" s="247"/>
      <c r="CR1959" s="247"/>
      <c r="CS1959" s="247"/>
      <c r="CT1959" s="247"/>
      <c r="CU1959" s="247"/>
      <c r="CV1959" s="247"/>
      <c r="CW1959" s="247"/>
      <c r="CX1959" s="247"/>
      <c r="CY1959" s="247"/>
      <c r="CZ1959" s="247"/>
      <c r="DA1959" s="247"/>
      <c r="DB1959" s="247"/>
      <c r="DC1959" s="247"/>
      <c r="DD1959" s="247"/>
      <c r="DE1959" s="247"/>
    </row>
    <row r="1960" spans="5:109" x14ac:dyDescent="0.2">
      <c r="E1960" s="247"/>
      <c r="F1960" s="247"/>
      <c r="G1960" s="247"/>
      <c r="H1960" s="247"/>
      <c r="I1960" s="247"/>
      <c r="J1960" s="247"/>
      <c r="K1960" s="247"/>
      <c r="L1960" s="247"/>
      <c r="M1960" s="290"/>
      <c r="N1960" s="247"/>
      <c r="O1960" s="247"/>
      <c r="P1960" s="247"/>
      <c r="Q1960" s="247"/>
      <c r="R1960" s="247"/>
      <c r="S1960" s="247"/>
      <c r="T1960" s="247"/>
      <c r="U1960" s="247"/>
      <c r="V1960" s="290"/>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row>
    <row r="1961" spans="5:109" x14ac:dyDescent="0.2">
      <c r="E1961" s="247"/>
      <c r="F1961" s="247"/>
      <c r="G1961" s="247"/>
      <c r="H1961" s="247"/>
      <c r="I1961" s="247"/>
      <c r="J1961" s="247"/>
      <c r="K1961" s="247"/>
      <c r="L1961" s="247"/>
      <c r="M1961" s="290"/>
      <c r="N1961" s="247"/>
      <c r="O1961" s="247"/>
      <c r="P1961" s="247"/>
      <c r="Q1961" s="247"/>
      <c r="R1961" s="247"/>
      <c r="S1961" s="247"/>
      <c r="T1961" s="247"/>
      <c r="U1961" s="247"/>
      <c r="V1961" s="290"/>
      <c r="W1961" s="247"/>
      <c r="X1961" s="247"/>
      <c r="Y1961" s="247"/>
      <c r="Z1961" s="247"/>
      <c r="AA1961" s="247"/>
      <c r="AB1961" s="247"/>
      <c r="AC1961" s="247"/>
      <c r="AD1961" s="247"/>
      <c r="AE1961" s="247"/>
      <c r="AF1961" s="247"/>
      <c r="AG1961" s="247"/>
      <c r="AH1961" s="247"/>
      <c r="AI1961" s="247"/>
      <c r="AJ1961" s="247"/>
      <c r="AK1961" s="247"/>
      <c r="AL1961" s="247"/>
      <c r="AM1961" s="247"/>
      <c r="AN1961" s="247"/>
      <c r="AO1961" s="247"/>
      <c r="AP1961" s="247"/>
      <c r="AQ1961" s="247"/>
      <c r="AR1961" s="247"/>
      <c r="AS1961" s="247"/>
      <c r="AT1961" s="247"/>
      <c r="AU1961" s="247"/>
      <c r="AV1961" s="247"/>
      <c r="AW1961" s="247"/>
      <c r="AX1961" s="247"/>
      <c r="AY1961" s="247"/>
      <c r="AZ1961" s="247"/>
      <c r="BA1961" s="247"/>
      <c r="BB1961" s="247"/>
      <c r="BC1961" s="247"/>
      <c r="BD1961" s="247"/>
      <c r="BE1961" s="247"/>
      <c r="BF1961" s="247"/>
      <c r="BG1961" s="247"/>
      <c r="BH1961" s="247"/>
      <c r="BI1961" s="247"/>
      <c r="BJ1961" s="247"/>
      <c r="BK1961" s="247"/>
      <c r="BL1961" s="247"/>
      <c r="BM1961" s="247"/>
      <c r="BN1961" s="247"/>
      <c r="BO1961" s="247"/>
      <c r="BP1961" s="247"/>
      <c r="BQ1961" s="247"/>
      <c r="BR1961" s="247"/>
      <c r="BS1961" s="247"/>
      <c r="BT1961" s="247"/>
      <c r="BU1961" s="247"/>
      <c r="BV1961" s="247"/>
      <c r="BW1961" s="247"/>
      <c r="BX1961" s="247"/>
      <c r="BY1961" s="247"/>
      <c r="BZ1961" s="247"/>
      <c r="CA1961" s="247"/>
      <c r="CB1961" s="247"/>
      <c r="CC1961" s="247"/>
      <c r="CD1961" s="247"/>
      <c r="CE1961" s="247"/>
      <c r="CF1961" s="247"/>
      <c r="CG1961" s="247"/>
      <c r="CH1961" s="247"/>
      <c r="CI1961" s="247"/>
      <c r="CJ1961" s="247"/>
      <c r="CK1961" s="247"/>
      <c r="CL1961" s="247"/>
      <c r="CM1961" s="247"/>
      <c r="CN1961" s="247"/>
      <c r="CO1961" s="247"/>
      <c r="CP1961" s="247"/>
      <c r="CQ1961" s="247"/>
      <c r="CR1961" s="247"/>
      <c r="CS1961" s="247"/>
      <c r="CT1961" s="247"/>
      <c r="CU1961" s="247"/>
      <c r="CV1961" s="247"/>
      <c r="CW1961" s="247"/>
      <c r="CX1961" s="247"/>
      <c r="CY1961" s="247"/>
      <c r="CZ1961" s="247"/>
      <c r="DA1961" s="247"/>
      <c r="DB1961" s="247"/>
      <c r="DC1961" s="247"/>
      <c r="DD1961" s="247"/>
      <c r="DE1961" s="247"/>
    </row>
    <row r="1962" spans="5:109" x14ac:dyDescent="0.2">
      <c r="E1962" s="247"/>
      <c r="F1962" s="247"/>
      <c r="G1962" s="247"/>
      <c r="H1962" s="247"/>
      <c r="I1962" s="247"/>
      <c r="J1962" s="247"/>
      <c r="K1962" s="247"/>
      <c r="L1962" s="247"/>
      <c r="M1962" s="290"/>
      <c r="N1962" s="247"/>
      <c r="O1962" s="247"/>
      <c r="P1962" s="247"/>
      <c r="Q1962" s="247"/>
      <c r="R1962" s="247"/>
      <c r="S1962" s="247"/>
      <c r="T1962" s="247"/>
      <c r="U1962" s="247"/>
      <c r="V1962" s="290"/>
      <c r="W1962" s="247"/>
      <c r="X1962" s="247"/>
      <c r="Y1962" s="247"/>
      <c r="Z1962" s="247"/>
      <c r="AA1962" s="247"/>
      <c r="AB1962" s="247"/>
      <c r="AC1962" s="247"/>
      <c r="AD1962" s="247"/>
      <c r="AE1962" s="247"/>
      <c r="AF1962" s="247"/>
      <c r="AG1962" s="247"/>
      <c r="AH1962" s="247"/>
      <c r="AI1962" s="247"/>
      <c r="AJ1962" s="247"/>
      <c r="AK1962" s="247"/>
      <c r="AL1962" s="247"/>
      <c r="AM1962" s="247"/>
      <c r="AN1962" s="247"/>
      <c r="AO1962" s="247"/>
      <c r="AP1962" s="247"/>
      <c r="AQ1962" s="247"/>
      <c r="AR1962" s="247"/>
      <c r="AS1962" s="247"/>
      <c r="AT1962" s="247"/>
      <c r="AU1962" s="247"/>
      <c r="AV1962" s="247"/>
      <c r="AW1962" s="247"/>
      <c r="AX1962" s="247"/>
      <c r="AY1962" s="247"/>
      <c r="AZ1962" s="247"/>
      <c r="BA1962" s="247"/>
      <c r="BB1962" s="247"/>
      <c r="BC1962" s="247"/>
      <c r="BD1962" s="247"/>
      <c r="BE1962" s="247"/>
      <c r="BF1962" s="247"/>
      <c r="BG1962" s="247"/>
      <c r="BH1962" s="247"/>
      <c r="BI1962" s="247"/>
      <c r="BJ1962" s="247"/>
      <c r="BK1962" s="247"/>
      <c r="BL1962" s="247"/>
      <c r="BM1962" s="247"/>
      <c r="BN1962" s="247"/>
      <c r="BO1962" s="247"/>
      <c r="BP1962" s="247"/>
      <c r="BQ1962" s="247"/>
      <c r="BR1962" s="247"/>
      <c r="BS1962" s="247"/>
      <c r="BT1962" s="247"/>
      <c r="BU1962" s="247"/>
      <c r="BV1962" s="247"/>
      <c r="BW1962" s="247"/>
      <c r="BX1962" s="247"/>
      <c r="BY1962" s="247"/>
      <c r="BZ1962" s="247"/>
      <c r="CA1962" s="247"/>
      <c r="CB1962" s="247"/>
      <c r="CC1962" s="247"/>
      <c r="CD1962" s="247"/>
      <c r="CE1962" s="247"/>
      <c r="CF1962" s="247"/>
      <c r="CG1962" s="247"/>
      <c r="CH1962" s="247"/>
      <c r="CI1962" s="247"/>
      <c r="CJ1962" s="247"/>
      <c r="CK1962" s="247"/>
      <c r="CL1962" s="247"/>
      <c r="CM1962" s="247"/>
      <c r="CN1962" s="247"/>
      <c r="CO1962" s="247"/>
      <c r="CP1962" s="247"/>
      <c r="CQ1962" s="247"/>
      <c r="CR1962" s="247"/>
      <c r="CS1962" s="247"/>
      <c r="CT1962" s="247"/>
      <c r="CU1962" s="247"/>
      <c r="CV1962" s="247"/>
      <c r="CW1962" s="247"/>
      <c r="CX1962" s="247"/>
      <c r="CY1962" s="247"/>
      <c r="CZ1962" s="247"/>
      <c r="DA1962" s="247"/>
      <c r="DB1962" s="247"/>
      <c r="DC1962" s="247"/>
      <c r="DD1962" s="247"/>
      <c r="DE1962" s="247"/>
    </row>
    <row r="1963" spans="5:109" x14ac:dyDescent="0.2">
      <c r="E1963" s="247"/>
      <c r="F1963" s="247"/>
      <c r="G1963" s="247"/>
      <c r="H1963" s="247"/>
      <c r="I1963" s="247"/>
      <c r="J1963" s="247"/>
      <c r="K1963" s="247"/>
      <c r="L1963" s="247"/>
      <c r="M1963" s="290"/>
      <c r="N1963" s="247"/>
      <c r="O1963" s="247"/>
      <c r="P1963" s="247"/>
      <c r="Q1963" s="247"/>
      <c r="R1963" s="247"/>
      <c r="S1963" s="247"/>
      <c r="T1963" s="247"/>
      <c r="U1963" s="247"/>
      <c r="V1963" s="290"/>
      <c r="W1963" s="247"/>
      <c r="X1963" s="247"/>
      <c r="Y1963" s="247"/>
      <c r="Z1963" s="247"/>
      <c r="AA1963" s="247"/>
      <c r="AB1963" s="247"/>
      <c r="AC1963" s="247"/>
      <c r="AD1963" s="247"/>
      <c r="AE1963" s="247"/>
      <c r="AF1963" s="247"/>
      <c r="AG1963" s="247"/>
      <c r="AH1963" s="247"/>
      <c r="AI1963" s="247"/>
      <c r="AJ1963" s="247"/>
      <c r="AK1963" s="247"/>
      <c r="AL1963" s="247"/>
      <c r="AM1963" s="247"/>
      <c r="AN1963" s="247"/>
      <c r="AO1963" s="247"/>
      <c r="AP1963" s="247"/>
      <c r="AQ1963" s="247"/>
      <c r="AR1963" s="247"/>
      <c r="AS1963" s="247"/>
      <c r="AT1963" s="247"/>
      <c r="AU1963" s="247"/>
      <c r="AV1963" s="247"/>
      <c r="AW1963" s="247"/>
      <c r="AX1963" s="247"/>
      <c r="AY1963" s="247"/>
      <c r="AZ1963" s="247"/>
      <c r="BA1963" s="247"/>
      <c r="BB1963" s="247"/>
      <c r="BC1963" s="247"/>
      <c r="BD1963" s="247"/>
      <c r="BE1963" s="247"/>
      <c r="BF1963" s="247"/>
      <c r="BG1963" s="247"/>
      <c r="BH1963" s="247"/>
      <c r="BI1963" s="247"/>
      <c r="BJ1963" s="247"/>
      <c r="BK1963" s="247"/>
      <c r="BL1963" s="247"/>
      <c r="BM1963" s="247"/>
      <c r="BN1963" s="247"/>
      <c r="BO1963" s="247"/>
      <c r="BP1963" s="247"/>
      <c r="BQ1963" s="247"/>
      <c r="BR1963" s="247"/>
      <c r="BS1963" s="247"/>
      <c r="BT1963" s="247"/>
      <c r="BU1963" s="247"/>
      <c r="BV1963" s="247"/>
      <c r="BW1963" s="247"/>
      <c r="BX1963" s="247"/>
      <c r="BY1963" s="247"/>
      <c r="BZ1963" s="247"/>
      <c r="CA1963" s="247"/>
      <c r="CB1963" s="247"/>
      <c r="CC1963" s="247"/>
      <c r="CD1963" s="247"/>
      <c r="CE1963" s="247"/>
      <c r="CF1963" s="247"/>
      <c r="CG1963" s="247"/>
      <c r="CH1963" s="247"/>
      <c r="CI1963" s="247"/>
      <c r="CJ1963" s="247"/>
      <c r="CK1963" s="247"/>
      <c r="CL1963" s="247"/>
      <c r="CM1963" s="247"/>
      <c r="CN1963" s="247"/>
      <c r="CO1963" s="247"/>
      <c r="CP1963" s="247"/>
      <c r="CQ1963" s="247"/>
      <c r="CR1963" s="247"/>
      <c r="CS1963" s="247"/>
      <c r="CT1963" s="247"/>
      <c r="CU1963" s="247"/>
      <c r="CV1963" s="247"/>
      <c r="CW1963" s="247"/>
      <c r="CX1963" s="247"/>
      <c r="CY1963" s="247"/>
      <c r="CZ1963" s="247"/>
      <c r="DA1963" s="247"/>
      <c r="DB1963" s="247"/>
      <c r="DC1963" s="247"/>
      <c r="DD1963" s="247"/>
      <c r="DE1963" s="247"/>
    </row>
    <row r="1964" spans="5:109" x14ac:dyDescent="0.2">
      <c r="E1964" s="247"/>
      <c r="F1964" s="247"/>
      <c r="G1964" s="247"/>
      <c r="H1964" s="247"/>
      <c r="I1964" s="247"/>
      <c r="J1964" s="247"/>
      <c r="K1964" s="247"/>
      <c r="L1964" s="247"/>
      <c r="M1964" s="290"/>
      <c r="N1964" s="247"/>
      <c r="O1964" s="247"/>
      <c r="P1964" s="247"/>
      <c r="Q1964" s="247"/>
      <c r="R1964" s="247"/>
      <c r="S1964" s="247"/>
      <c r="T1964" s="247"/>
      <c r="U1964" s="247"/>
      <c r="V1964" s="290"/>
      <c r="W1964" s="247"/>
      <c r="X1964" s="247"/>
      <c r="Y1964" s="247"/>
      <c r="Z1964" s="247"/>
      <c r="AA1964" s="247"/>
      <c r="AB1964" s="247"/>
      <c r="AC1964" s="247"/>
      <c r="AD1964" s="247"/>
      <c r="AE1964" s="247"/>
      <c r="AF1964" s="247"/>
      <c r="AG1964" s="247"/>
      <c r="AH1964" s="247"/>
      <c r="AI1964" s="247"/>
      <c r="AJ1964" s="247"/>
      <c r="AK1964" s="247"/>
      <c r="AL1964" s="247"/>
      <c r="AM1964" s="247"/>
      <c r="AN1964" s="247"/>
      <c r="AO1964" s="247"/>
      <c r="AP1964" s="247"/>
      <c r="AQ1964" s="247"/>
      <c r="AR1964" s="247"/>
      <c r="AS1964" s="247"/>
      <c r="AT1964" s="247"/>
      <c r="AU1964" s="247"/>
      <c r="AV1964" s="247"/>
      <c r="AW1964" s="247"/>
      <c r="AX1964" s="247"/>
      <c r="AY1964" s="247"/>
      <c r="AZ1964" s="247"/>
      <c r="BA1964" s="247"/>
      <c r="BB1964" s="247"/>
      <c r="BC1964" s="247"/>
      <c r="BD1964" s="247"/>
      <c r="BE1964" s="247"/>
      <c r="BF1964" s="247"/>
      <c r="BG1964" s="247"/>
      <c r="BH1964" s="247"/>
      <c r="BI1964" s="247"/>
      <c r="BJ1964" s="247"/>
      <c r="BK1964" s="247"/>
      <c r="BL1964" s="247"/>
      <c r="BM1964" s="247"/>
      <c r="BN1964" s="247"/>
      <c r="BO1964" s="247"/>
      <c r="BP1964" s="247"/>
      <c r="BQ1964" s="247"/>
      <c r="BR1964" s="247"/>
      <c r="BS1964" s="247"/>
      <c r="BT1964" s="247"/>
      <c r="BU1964" s="247"/>
      <c r="BV1964" s="247"/>
      <c r="BW1964" s="247"/>
      <c r="BX1964" s="247"/>
      <c r="BY1964" s="247"/>
      <c r="BZ1964" s="247"/>
      <c r="CA1964" s="247"/>
      <c r="CB1964" s="247"/>
      <c r="CC1964" s="247"/>
      <c r="CD1964" s="247"/>
      <c r="CE1964" s="247"/>
      <c r="CF1964" s="247"/>
      <c r="CG1964" s="247"/>
      <c r="CH1964" s="247"/>
      <c r="CI1964" s="247"/>
      <c r="CJ1964" s="247"/>
      <c r="CK1964" s="247"/>
      <c r="CL1964" s="247"/>
      <c r="CM1964" s="247"/>
      <c r="CN1964" s="247"/>
      <c r="CO1964" s="247"/>
      <c r="CP1964" s="247"/>
      <c r="CQ1964" s="247"/>
      <c r="CR1964" s="247"/>
      <c r="CS1964" s="247"/>
      <c r="CT1964" s="247"/>
      <c r="CU1964" s="247"/>
      <c r="CV1964" s="247"/>
      <c r="CW1964" s="247"/>
      <c r="CX1964" s="247"/>
      <c r="CY1964" s="247"/>
      <c r="CZ1964" s="247"/>
      <c r="DA1964" s="247"/>
      <c r="DB1964" s="247"/>
      <c r="DC1964" s="247"/>
      <c r="DD1964" s="247"/>
      <c r="DE1964" s="247"/>
    </row>
    <row r="1965" spans="5:109" x14ac:dyDescent="0.2">
      <c r="E1965" s="247"/>
      <c r="F1965" s="247"/>
      <c r="G1965" s="247"/>
      <c r="H1965" s="247"/>
      <c r="I1965" s="247"/>
      <c r="J1965" s="247"/>
      <c r="K1965" s="247"/>
      <c r="L1965" s="247"/>
      <c r="M1965" s="290"/>
      <c r="N1965" s="247"/>
      <c r="O1965" s="247"/>
      <c r="P1965" s="247"/>
      <c r="Q1965" s="247"/>
      <c r="R1965" s="247"/>
      <c r="S1965" s="247"/>
      <c r="T1965" s="247"/>
      <c r="U1965" s="247"/>
      <c r="V1965" s="290"/>
      <c r="W1965" s="247"/>
      <c r="X1965" s="247"/>
      <c r="Y1965" s="247"/>
      <c r="Z1965" s="247"/>
      <c r="AA1965" s="247"/>
      <c r="AB1965" s="247"/>
      <c r="AC1965" s="247"/>
      <c r="AD1965" s="247"/>
      <c r="AE1965" s="247"/>
      <c r="AF1965" s="247"/>
      <c r="AG1965" s="247"/>
      <c r="AH1965" s="247"/>
      <c r="AI1965" s="247"/>
      <c r="AJ1965" s="247"/>
      <c r="AK1965" s="247"/>
      <c r="AL1965" s="247"/>
      <c r="AM1965" s="247"/>
      <c r="AN1965" s="247"/>
      <c r="AO1965" s="247"/>
      <c r="AP1965" s="247"/>
      <c r="AQ1965" s="247"/>
      <c r="AR1965" s="247"/>
      <c r="AS1965" s="247"/>
      <c r="AT1965" s="247"/>
      <c r="AU1965" s="247"/>
      <c r="AV1965" s="247"/>
      <c r="AW1965" s="247"/>
      <c r="AX1965" s="247"/>
      <c r="AY1965" s="247"/>
      <c r="AZ1965" s="247"/>
      <c r="BA1965" s="247"/>
      <c r="BB1965" s="247"/>
      <c r="BC1965" s="247"/>
      <c r="BD1965" s="247"/>
      <c r="BE1965" s="247"/>
      <c r="BF1965" s="247"/>
      <c r="BG1965" s="247"/>
      <c r="BH1965" s="247"/>
      <c r="BI1965" s="247"/>
      <c r="BJ1965" s="247"/>
      <c r="BK1965" s="247"/>
      <c r="BL1965" s="247"/>
      <c r="BM1965" s="247"/>
      <c r="BN1965" s="247"/>
      <c r="BO1965" s="247"/>
      <c r="BP1965" s="247"/>
      <c r="BQ1965" s="247"/>
      <c r="BR1965" s="247"/>
      <c r="BS1965" s="247"/>
      <c r="BT1965" s="247"/>
      <c r="BU1965" s="247"/>
      <c r="BV1965" s="247"/>
      <c r="BW1965" s="247"/>
      <c r="BX1965" s="247"/>
      <c r="BY1965" s="247"/>
      <c r="BZ1965" s="247"/>
      <c r="CA1965" s="247"/>
      <c r="CB1965" s="247"/>
      <c r="CC1965" s="247"/>
      <c r="CD1965" s="247"/>
      <c r="CE1965" s="247"/>
      <c r="CF1965" s="247"/>
      <c r="CG1965" s="247"/>
      <c r="CH1965" s="247"/>
      <c r="CI1965" s="247"/>
      <c r="CJ1965" s="247"/>
      <c r="CK1965" s="247"/>
      <c r="CL1965" s="247"/>
      <c r="CM1965" s="247"/>
      <c r="CN1965" s="247"/>
      <c r="CO1965" s="247"/>
      <c r="CP1965" s="247"/>
      <c r="CQ1965" s="247"/>
      <c r="CR1965" s="247"/>
      <c r="CS1965" s="247"/>
      <c r="CT1965" s="247"/>
      <c r="CU1965" s="247"/>
      <c r="CV1965" s="247"/>
      <c r="CW1965" s="247"/>
      <c r="CX1965" s="247"/>
      <c r="CY1965" s="247"/>
      <c r="CZ1965" s="247"/>
      <c r="DA1965" s="247"/>
      <c r="DB1965" s="247"/>
      <c r="DC1965" s="247"/>
      <c r="DD1965" s="247"/>
      <c r="DE1965" s="247"/>
    </row>
    <row r="1966" spans="5:109" x14ac:dyDescent="0.2">
      <c r="E1966" s="247"/>
      <c r="F1966" s="247"/>
      <c r="G1966" s="247"/>
      <c r="H1966" s="247"/>
      <c r="I1966" s="247"/>
      <c r="J1966" s="247"/>
      <c r="K1966" s="247"/>
      <c r="L1966" s="247"/>
      <c r="M1966" s="290"/>
      <c r="N1966" s="247"/>
      <c r="O1966" s="247"/>
      <c r="P1966" s="247"/>
      <c r="Q1966" s="247"/>
      <c r="R1966" s="247"/>
      <c r="S1966" s="247"/>
      <c r="T1966" s="247"/>
      <c r="U1966" s="247"/>
      <c r="V1966" s="290"/>
      <c r="W1966" s="247"/>
      <c r="X1966" s="247"/>
      <c r="Y1966" s="247"/>
      <c r="Z1966" s="247"/>
      <c r="AA1966" s="247"/>
      <c r="AB1966" s="247"/>
      <c r="AC1966" s="247"/>
      <c r="AD1966" s="247"/>
      <c r="AE1966" s="247"/>
      <c r="AF1966" s="247"/>
      <c r="AG1966" s="247"/>
      <c r="AH1966" s="247"/>
      <c r="AI1966" s="247"/>
      <c r="AJ1966" s="247"/>
      <c r="AK1966" s="247"/>
      <c r="AL1966" s="247"/>
      <c r="AM1966" s="247"/>
      <c r="AN1966" s="247"/>
      <c r="AO1966" s="247"/>
      <c r="AP1966" s="247"/>
      <c r="AQ1966" s="247"/>
      <c r="AR1966" s="247"/>
      <c r="AS1966" s="247"/>
      <c r="AT1966" s="247"/>
      <c r="AU1966" s="247"/>
      <c r="AV1966" s="247"/>
      <c r="AW1966" s="247"/>
      <c r="AX1966" s="247"/>
      <c r="AY1966" s="247"/>
      <c r="AZ1966" s="247"/>
      <c r="BA1966" s="247"/>
      <c r="BB1966" s="247"/>
      <c r="BC1966" s="247"/>
      <c r="BD1966" s="247"/>
      <c r="BE1966" s="247"/>
      <c r="BF1966" s="247"/>
      <c r="BG1966" s="247"/>
      <c r="BH1966" s="247"/>
      <c r="BI1966" s="247"/>
      <c r="BJ1966" s="247"/>
      <c r="BK1966" s="247"/>
      <c r="BL1966" s="247"/>
      <c r="BM1966" s="247"/>
      <c r="BN1966" s="247"/>
      <c r="BO1966" s="247"/>
      <c r="BP1966" s="247"/>
      <c r="BQ1966" s="247"/>
      <c r="BR1966" s="247"/>
      <c r="BS1966" s="247"/>
      <c r="BT1966" s="247"/>
      <c r="BU1966" s="247"/>
      <c r="BV1966" s="247"/>
      <c r="BW1966" s="247"/>
      <c r="BX1966" s="247"/>
      <c r="BY1966" s="247"/>
      <c r="BZ1966" s="247"/>
      <c r="CA1966" s="247"/>
      <c r="CB1966" s="247"/>
      <c r="CC1966" s="247"/>
      <c r="CD1966" s="247"/>
      <c r="CE1966" s="247"/>
      <c r="CF1966" s="247"/>
      <c r="CG1966" s="247"/>
      <c r="CH1966" s="247"/>
      <c r="CI1966" s="247"/>
      <c r="CJ1966" s="247"/>
      <c r="CK1966" s="247"/>
      <c r="CL1966" s="247"/>
      <c r="CM1966" s="247"/>
      <c r="CN1966" s="247"/>
      <c r="CO1966" s="247"/>
      <c r="CP1966" s="247"/>
      <c r="CQ1966" s="247"/>
      <c r="CR1966" s="247"/>
      <c r="CS1966" s="247"/>
      <c r="CT1966" s="247"/>
      <c r="CU1966" s="247"/>
      <c r="CV1966" s="247"/>
      <c r="CW1966" s="247"/>
      <c r="CX1966" s="247"/>
      <c r="CY1966" s="247"/>
      <c r="CZ1966" s="247"/>
      <c r="DA1966" s="247"/>
      <c r="DB1966" s="247"/>
      <c r="DC1966" s="247"/>
      <c r="DD1966" s="247"/>
      <c r="DE1966" s="247"/>
    </row>
    <row r="1967" spans="5:109" x14ac:dyDescent="0.2">
      <c r="E1967" s="247"/>
      <c r="F1967" s="247"/>
      <c r="G1967" s="247"/>
      <c r="H1967" s="247"/>
      <c r="I1967" s="247"/>
      <c r="J1967" s="247"/>
      <c r="K1967" s="247"/>
      <c r="L1967" s="247"/>
      <c r="M1967" s="290"/>
      <c r="N1967" s="247"/>
      <c r="O1967" s="247"/>
      <c r="P1967" s="247"/>
      <c r="Q1967" s="247"/>
      <c r="R1967" s="247"/>
      <c r="S1967" s="247"/>
      <c r="T1967" s="247"/>
      <c r="U1967" s="247"/>
      <c r="V1967" s="290"/>
      <c r="W1967" s="247"/>
      <c r="X1967" s="247"/>
      <c r="Y1967" s="247"/>
      <c r="Z1967" s="247"/>
      <c r="AA1967" s="247"/>
      <c r="AB1967" s="247"/>
      <c r="AC1967" s="247"/>
      <c r="AD1967" s="247"/>
      <c r="AE1967" s="247"/>
      <c r="AF1967" s="247"/>
      <c r="AG1967" s="247"/>
      <c r="AH1967" s="247"/>
      <c r="AI1967" s="247"/>
      <c r="AJ1967" s="247"/>
      <c r="AK1967" s="247"/>
      <c r="AL1967" s="247"/>
      <c r="AM1967" s="247"/>
      <c r="AN1967" s="247"/>
      <c r="AO1967" s="247"/>
      <c r="AP1967" s="247"/>
      <c r="AQ1967" s="247"/>
      <c r="AR1967" s="247"/>
      <c r="AS1967" s="247"/>
      <c r="AT1967" s="247"/>
      <c r="AU1967" s="247"/>
      <c r="AV1967" s="247"/>
      <c r="AW1967" s="247"/>
      <c r="AX1967" s="247"/>
      <c r="AY1967" s="247"/>
      <c r="AZ1967" s="247"/>
      <c r="BA1967" s="247"/>
      <c r="BB1967" s="247"/>
      <c r="BC1967" s="247"/>
      <c r="BD1967" s="247"/>
      <c r="BE1967" s="247"/>
      <c r="BF1967" s="247"/>
      <c r="BG1967" s="247"/>
      <c r="BH1967" s="247"/>
      <c r="BI1967" s="247"/>
      <c r="BJ1967" s="247"/>
      <c r="BK1967" s="247"/>
      <c r="BL1967" s="247"/>
      <c r="BM1967" s="247"/>
      <c r="BN1967" s="247"/>
      <c r="BO1967" s="247"/>
      <c r="BP1967" s="247"/>
      <c r="BQ1967" s="247"/>
      <c r="BR1967" s="247"/>
      <c r="BS1967" s="247"/>
      <c r="BT1967" s="247"/>
      <c r="BU1967" s="247"/>
      <c r="BV1967" s="247"/>
      <c r="BW1967" s="247"/>
      <c r="BX1967" s="247"/>
      <c r="BY1967" s="247"/>
      <c r="BZ1967" s="247"/>
      <c r="CA1967" s="247"/>
      <c r="CB1967" s="247"/>
      <c r="CC1967" s="247"/>
      <c r="CD1967" s="247"/>
      <c r="CE1967" s="247"/>
      <c r="CF1967" s="247"/>
      <c r="CG1967" s="247"/>
      <c r="CH1967" s="247"/>
      <c r="CI1967" s="247"/>
      <c r="CJ1967" s="247"/>
      <c r="CK1967" s="247"/>
      <c r="CL1967" s="247"/>
      <c r="CM1967" s="247"/>
      <c r="CN1967" s="247"/>
      <c r="CO1967" s="247"/>
      <c r="CP1967" s="247"/>
      <c r="CQ1967" s="247"/>
      <c r="CR1967" s="247"/>
      <c r="CS1967" s="247"/>
      <c r="CT1967" s="247"/>
      <c r="CU1967" s="247"/>
      <c r="CV1967" s="247"/>
      <c r="CW1967" s="247"/>
      <c r="CX1967" s="247"/>
      <c r="CY1967" s="247"/>
      <c r="CZ1967" s="247"/>
      <c r="DA1967" s="247"/>
      <c r="DB1967" s="247"/>
      <c r="DC1967" s="247"/>
      <c r="DD1967" s="247"/>
      <c r="DE1967" s="247"/>
    </row>
    <row r="1968" spans="5:109" x14ac:dyDescent="0.2">
      <c r="E1968" s="247"/>
      <c r="F1968" s="247"/>
      <c r="G1968" s="247"/>
      <c r="H1968" s="247"/>
      <c r="I1968" s="247"/>
      <c r="J1968" s="247"/>
      <c r="K1968" s="247"/>
      <c r="L1968" s="247"/>
      <c r="M1968" s="290"/>
      <c r="N1968" s="247"/>
      <c r="O1968" s="247"/>
      <c r="P1968" s="247"/>
      <c r="Q1968" s="247"/>
      <c r="R1968" s="247"/>
      <c r="S1968" s="247"/>
      <c r="T1968" s="247"/>
      <c r="U1968" s="247"/>
      <c r="V1968" s="290"/>
      <c r="W1968" s="247"/>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c r="BF1968" s="247"/>
      <c r="BG1968" s="247"/>
      <c r="BH1968" s="247"/>
      <c r="BI1968" s="247"/>
      <c r="BJ1968" s="247"/>
      <c r="BK1968" s="247"/>
      <c r="BL1968" s="247"/>
      <c r="BM1968" s="247"/>
      <c r="BN1968" s="247"/>
      <c r="BO1968" s="247"/>
      <c r="BP1968" s="247"/>
      <c r="BQ1968" s="247"/>
      <c r="BR1968" s="247"/>
      <c r="BS1968" s="247"/>
      <c r="BT1968" s="247"/>
      <c r="BU1968" s="247"/>
      <c r="BV1968" s="247"/>
      <c r="BW1968" s="247"/>
      <c r="BX1968" s="247"/>
      <c r="BY1968" s="247"/>
      <c r="BZ1968" s="247"/>
      <c r="CA1968" s="247"/>
      <c r="CB1968" s="247"/>
      <c r="CC1968" s="247"/>
      <c r="CD1968" s="247"/>
      <c r="CE1968" s="247"/>
      <c r="CF1968" s="247"/>
      <c r="CG1968" s="247"/>
      <c r="CH1968" s="247"/>
      <c r="CI1968" s="247"/>
      <c r="CJ1968" s="247"/>
      <c r="CK1968" s="247"/>
      <c r="CL1968" s="247"/>
      <c r="CM1968" s="247"/>
      <c r="CN1968" s="247"/>
      <c r="CO1968" s="247"/>
      <c r="CP1968" s="247"/>
      <c r="CQ1968" s="247"/>
      <c r="CR1968" s="247"/>
      <c r="CS1968" s="247"/>
      <c r="CT1968" s="247"/>
      <c r="CU1968" s="247"/>
      <c r="CV1968" s="247"/>
      <c r="CW1968" s="247"/>
      <c r="CX1968" s="247"/>
      <c r="CY1968" s="247"/>
      <c r="CZ1968" s="247"/>
      <c r="DA1968" s="247"/>
      <c r="DB1968" s="247"/>
      <c r="DC1968" s="247"/>
      <c r="DD1968" s="247"/>
      <c r="DE1968" s="247"/>
    </row>
    <row r="1969" spans="5:109" x14ac:dyDescent="0.2">
      <c r="E1969" s="247"/>
      <c r="F1969" s="247"/>
      <c r="G1969" s="247"/>
      <c r="H1969" s="247"/>
      <c r="I1969" s="247"/>
      <c r="J1969" s="247"/>
      <c r="K1969" s="247"/>
      <c r="L1969" s="247"/>
      <c r="M1969" s="290"/>
      <c r="N1969" s="247"/>
      <c r="O1969" s="247"/>
      <c r="P1969" s="247"/>
      <c r="Q1969" s="247"/>
      <c r="R1969" s="247"/>
      <c r="S1969" s="247"/>
      <c r="T1969" s="247"/>
      <c r="U1969" s="247"/>
      <c r="V1969" s="290"/>
      <c r="W1969" s="247"/>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c r="BF1969" s="247"/>
      <c r="BG1969" s="247"/>
      <c r="BH1969" s="247"/>
      <c r="BI1969" s="247"/>
      <c r="BJ1969" s="247"/>
      <c r="BK1969" s="247"/>
      <c r="BL1969" s="247"/>
      <c r="BM1969" s="247"/>
      <c r="BN1969" s="247"/>
      <c r="BO1969" s="247"/>
      <c r="BP1969" s="247"/>
      <c r="BQ1969" s="247"/>
      <c r="BR1969" s="247"/>
      <c r="BS1969" s="247"/>
      <c r="BT1969" s="247"/>
      <c r="BU1969" s="247"/>
      <c r="BV1969" s="247"/>
      <c r="BW1969" s="247"/>
      <c r="BX1969" s="247"/>
      <c r="BY1969" s="247"/>
      <c r="BZ1969" s="247"/>
      <c r="CA1969" s="247"/>
      <c r="CB1969" s="247"/>
      <c r="CC1969" s="247"/>
      <c r="CD1969" s="247"/>
      <c r="CE1969" s="247"/>
      <c r="CF1969" s="247"/>
      <c r="CG1969" s="247"/>
      <c r="CH1969" s="247"/>
      <c r="CI1969" s="247"/>
      <c r="CJ1969" s="247"/>
      <c r="CK1969" s="247"/>
      <c r="CL1969" s="247"/>
      <c r="CM1969" s="247"/>
      <c r="CN1969" s="247"/>
      <c r="CO1969" s="247"/>
      <c r="CP1969" s="247"/>
      <c r="CQ1969" s="247"/>
      <c r="CR1969" s="247"/>
      <c r="CS1969" s="247"/>
      <c r="CT1969" s="247"/>
      <c r="CU1969" s="247"/>
      <c r="CV1969" s="247"/>
      <c r="CW1969" s="247"/>
      <c r="CX1969" s="247"/>
      <c r="CY1969" s="247"/>
      <c r="CZ1969" s="247"/>
      <c r="DA1969" s="247"/>
      <c r="DB1969" s="247"/>
      <c r="DC1969" s="247"/>
      <c r="DD1969" s="247"/>
      <c r="DE1969" s="247"/>
    </row>
    <row r="1970" spans="5:109" x14ac:dyDescent="0.2">
      <c r="E1970" s="247"/>
      <c r="F1970" s="247"/>
      <c r="G1970" s="247"/>
      <c r="H1970" s="247"/>
      <c r="I1970" s="247"/>
      <c r="J1970" s="247"/>
      <c r="K1970" s="247"/>
      <c r="L1970" s="247"/>
      <c r="M1970" s="290"/>
      <c r="N1970" s="247"/>
      <c r="O1970" s="247"/>
      <c r="P1970" s="247"/>
      <c r="Q1970" s="247"/>
      <c r="R1970" s="247"/>
      <c r="S1970" s="247"/>
      <c r="T1970" s="247"/>
      <c r="U1970" s="247"/>
      <c r="V1970" s="290"/>
      <c r="W1970" s="247"/>
      <c r="X1970" s="247"/>
      <c r="Y1970" s="247"/>
      <c r="Z1970" s="247"/>
      <c r="AA1970" s="247"/>
      <c r="AB1970" s="247"/>
      <c r="AC1970" s="247"/>
      <c r="AD1970" s="247"/>
      <c r="AE1970" s="247"/>
      <c r="AF1970" s="247"/>
      <c r="AG1970" s="247"/>
      <c r="AH1970" s="247"/>
      <c r="AI1970" s="247"/>
      <c r="AJ1970" s="247"/>
      <c r="AK1970" s="247"/>
      <c r="AL1970" s="247"/>
      <c r="AM1970" s="247"/>
      <c r="AN1970" s="247"/>
      <c r="AO1970" s="247"/>
      <c r="AP1970" s="247"/>
      <c r="AQ1970" s="247"/>
      <c r="AR1970" s="247"/>
      <c r="AS1970" s="247"/>
      <c r="AT1970" s="247"/>
      <c r="AU1970" s="247"/>
      <c r="AV1970" s="247"/>
      <c r="AW1970" s="247"/>
      <c r="AX1970" s="247"/>
      <c r="AY1970" s="247"/>
      <c r="AZ1970" s="247"/>
      <c r="BA1970" s="247"/>
      <c r="BB1970" s="247"/>
      <c r="BC1970" s="247"/>
      <c r="BD1970" s="247"/>
      <c r="BE1970" s="247"/>
      <c r="BF1970" s="247"/>
      <c r="BG1970" s="247"/>
      <c r="BH1970" s="247"/>
      <c r="BI1970" s="247"/>
      <c r="BJ1970" s="247"/>
      <c r="BK1970" s="247"/>
      <c r="BL1970" s="247"/>
      <c r="BM1970" s="247"/>
      <c r="BN1970" s="247"/>
      <c r="BO1970" s="247"/>
      <c r="BP1970" s="247"/>
      <c r="BQ1970" s="247"/>
      <c r="BR1970" s="247"/>
      <c r="BS1970" s="247"/>
      <c r="BT1970" s="247"/>
      <c r="BU1970" s="247"/>
      <c r="BV1970" s="247"/>
      <c r="BW1970" s="247"/>
      <c r="BX1970" s="247"/>
      <c r="BY1970" s="247"/>
      <c r="BZ1970" s="247"/>
      <c r="CA1970" s="247"/>
      <c r="CB1970" s="247"/>
      <c r="CC1970" s="247"/>
      <c r="CD1970" s="247"/>
      <c r="CE1970" s="247"/>
      <c r="CF1970" s="247"/>
      <c r="CG1970" s="247"/>
      <c r="CH1970" s="247"/>
      <c r="CI1970" s="247"/>
      <c r="CJ1970" s="247"/>
      <c r="CK1970" s="247"/>
      <c r="CL1970" s="247"/>
      <c r="CM1970" s="247"/>
      <c r="CN1970" s="247"/>
      <c r="CO1970" s="247"/>
      <c r="CP1970" s="247"/>
      <c r="CQ1970" s="247"/>
      <c r="CR1970" s="247"/>
      <c r="CS1970" s="247"/>
      <c r="CT1970" s="247"/>
      <c r="CU1970" s="247"/>
      <c r="CV1970" s="247"/>
      <c r="CW1970" s="247"/>
      <c r="CX1970" s="247"/>
      <c r="CY1970" s="247"/>
      <c r="CZ1970" s="247"/>
      <c r="DA1970" s="247"/>
      <c r="DB1970" s="247"/>
      <c r="DC1970" s="247"/>
      <c r="DD1970" s="247"/>
      <c r="DE1970" s="247"/>
    </row>
    <row r="1971" spans="5:109" x14ac:dyDescent="0.2">
      <c r="E1971" s="247"/>
      <c r="F1971" s="247"/>
      <c r="G1971" s="247"/>
      <c r="H1971" s="247"/>
      <c r="I1971" s="247"/>
      <c r="J1971" s="247"/>
      <c r="K1971" s="247"/>
      <c r="L1971" s="247"/>
      <c r="M1971" s="290"/>
      <c r="N1971" s="247"/>
      <c r="O1971" s="247"/>
      <c r="P1971" s="247"/>
      <c r="Q1971" s="247"/>
      <c r="R1971" s="247"/>
      <c r="S1971" s="247"/>
      <c r="T1971" s="247"/>
      <c r="U1971" s="247"/>
      <c r="V1971" s="290"/>
      <c r="W1971" s="247"/>
      <c r="X1971" s="247"/>
      <c r="Y1971" s="247"/>
      <c r="Z1971" s="247"/>
      <c r="AA1971" s="247"/>
      <c r="AB1971" s="247"/>
      <c r="AC1971" s="247"/>
      <c r="AD1971" s="247"/>
      <c r="AE1971" s="247"/>
      <c r="AF1971" s="247"/>
      <c r="AG1971" s="247"/>
      <c r="AH1971" s="247"/>
      <c r="AI1971" s="247"/>
      <c r="AJ1971" s="247"/>
      <c r="AK1971" s="247"/>
      <c r="AL1971" s="247"/>
      <c r="AM1971" s="247"/>
      <c r="AN1971" s="247"/>
      <c r="AO1971" s="247"/>
      <c r="AP1971" s="247"/>
      <c r="AQ1971" s="247"/>
      <c r="AR1971" s="247"/>
      <c r="AS1971" s="247"/>
      <c r="AT1971" s="247"/>
      <c r="AU1971" s="247"/>
      <c r="AV1971" s="247"/>
      <c r="AW1971" s="247"/>
      <c r="AX1971" s="247"/>
      <c r="AY1971" s="247"/>
      <c r="AZ1971" s="247"/>
      <c r="BA1971" s="247"/>
      <c r="BB1971" s="247"/>
      <c r="BC1971" s="247"/>
      <c r="BD1971" s="247"/>
      <c r="BE1971" s="247"/>
      <c r="BF1971" s="247"/>
      <c r="BG1971" s="247"/>
      <c r="BH1971" s="247"/>
      <c r="BI1971" s="247"/>
      <c r="BJ1971" s="247"/>
      <c r="BK1971" s="247"/>
      <c r="BL1971" s="247"/>
      <c r="BM1971" s="247"/>
      <c r="BN1971" s="247"/>
      <c r="BO1971" s="247"/>
      <c r="BP1971" s="247"/>
      <c r="BQ1971" s="247"/>
      <c r="BR1971" s="247"/>
      <c r="BS1971" s="247"/>
      <c r="BT1971" s="247"/>
      <c r="BU1971" s="247"/>
      <c r="BV1971" s="247"/>
      <c r="BW1971" s="247"/>
      <c r="BX1971" s="247"/>
      <c r="BY1971" s="247"/>
      <c r="BZ1971" s="247"/>
      <c r="CA1971" s="247"/>
      <c r="CB1971" s="247"/>
      <c r="CC1971" s="247"/>
      <c r="CD1971" s="247"/>
      <c r="CE1971" s="247"/>
      <c r="CF1971" s="247"/>
      <c r="CG1971" s="247"/>
      <c r="CH1971" s="247"/>
      <c r="CI1971" s="247"/>
      <c r="CJ1971" s="247"/>
      <c r="CK1971" s="247"/>
      <c r="CL1971" s="247"/>
      <c r="CM1971" s="247"/>
      <c r="CN1971" s="247"/>
      <c r="CO1971" s="247"/>
      <c r="CP1971" s="247"/>
      <c r="CQ1971" s="247"/>
      <c r="CR1971" s="247"/>
      <c r="CS1971" s="247"/>
      <c r="CT1971" s="247"/>
      <c r="CU1971" s="247"/>
      <c r="CV1971" s="247"/>
      <c r="CW1971" s="247"/>
      <c r="CX1971" s="247"/>
      <c r="CY1971" s="247"/>
      <c r="CZ1971" s="247"/>
      <c r="DA1971" s="247"/>
      <c r="DB1971" s="247"/>
      <c r="DC1971" s="247"/>
      <c r="DD1971" s="247"/>
      <c r="DE1971" s="247"/>
    </row>
    <row r="1972" spans="5:109" x14ac:dyDescent="0.2">
      <c r="E1972" s="247"/>
      <c r="F1972" s="247"/>
      <c r="G1972" s="247"/>
      <c r="H1972" s="247"/>
      <c r="I1972" s="247"/>
      <c r="J1972" s="247"/>
      <c r="K1972" s="247"/>
      <c r="L1972" s="247"/>
      <c r="M1972" s="290"/>
      <c r="N1972" s="247"/>
      <c r="O1972" s="247"/>
      <c r="P1972" s="247"/>
      <c r="Q1972" s="247"/>
      <c r="R1972" s="247"/>
      <c r="S1972" s="247"/>
      <c r="T1972" s="247"/>
      <c r="U1972" s="247"/>
      <c r="V1972" s="290"/>
      <c r="W1972" s="247"/>
      <c r="X1972" s="247"/>
      <c r="Y1972" s="247"/>
      <c r="Z1972" s="247"/>
      <c r="AA1972" s="247"/>
      <c r="AB1972" s="247"/>
      <c r="AC1972" s="247"/>
      <c r="AD1972" s="247"/>
      <c r="AE1972" s="247"/>
      <c r="AF1972" s="247"/>
      <c r="AG1972" s="247"/>
      <c r="AH1972" s="247"/>
      <c r="AI1972" s="247"/>
      <c r="AJ1972" s="247"/>
      <c r="AK1972" s="247"/>
      <c r="AL1972" s="247"/>
      <c r="AM1972" s="247"/>
      <c r="AN1972" s="247"/>
      <c r="AO1972" s="247"/>
      <c r="AP1972" s="247"/>
      <c r="AQ1972" s="247"/>
      <c r="AR1972" s="247"/>
      <c r="AS1972" s="247"/>
      <c r="AT1972" s="247"/>
      <c r="AU1972" s="247"/>
      <c r="AV1972" s="247"/>
      <c r="AW1972" s="247"/>
      <c r="AX1972" s="247"/>
      <c r="AY1972" s="247"/>
      <c r="AZ1972" s="247"/>
      <c r="BA1972" s="247"/>
      <c r="BB1972" s="247"/>
      <c r="BC1972" s="247"/>
      <c r="BD1972" s="247"/>
      <c r="BE1972" s="247"/>
      <c r="BF1972" s="247"/>
      <c r="BG1972" s="247"/>
      <c r="BH1972" s="247"/>
      <c r="BI1972" s="247"/>
      <c r="BJ1972" s="247"/>
      <c r="BK1972" s="247"/>
      <c r="BL1972" s="247"/>
      <c r="BM1972" s="247"/>
      <c r="BN1972" s="247"/>
      <c r="BO1972" s="247"/>
      <c r="BP1972" s="247"/>
      <c r="BQ1972" s="247"/>
      <c r="BR1972" s="247"/>
      <c r="BS1972" s="247"/>
      <c r="BT1972" s="247"/>
      <c r="BU1972" s="247"/>
      <c r="BV1972" s="247"/>
      <c r="BW1972" s="247"/>
      <c r="BX1972" s="247"/>
      <c r="BY1972" s="247"/>
      <c r="BZ1972" s="247"/>
      <c r="CA1972" s="247"/>
      <c r="CB1972" s="247"/>
      <c r="CC1972" s="247"/>
      <c r="CD1972" s="247"/>
      <c r="CE1972" s="247"/>
      <c r="CF1972" s="247"/>
      <c r="CG1972" s="247"/>
      <c r="CH1972" s="247"/>
      <c r="CI1972" s="247"/>
      <c r="CJ1972" s="247"/>
      <c r="CK1972" s="247"/>
      <c r="CL1972" s="247"/>
      <c r="CM1972" s="247"/>
      <c r="CN1972" s="247"/>
      <c r="CO1972" s="247"/>
      <c r="CP1972" s="247"/>
      <c r="CQ1972" s="247"/>
      <c r="CR1972" s="247"/>
      <c r="CS1972" s="247"/>
      <c r="CT1972" s="247"/>
      <c r="CU1972" s="247"/>
      <c r="CV1972" s="247"/>
      <c r="CW1972" s="247"/>
      <c r="CX1972" s="247"/>
      <c r="CY1972" s="247"/>
      <c r="CZ1972" s="247"/>
      <c r="DA1972" s="247"/>
      <c r="DB1972" s="247"/>
      <c r="DC1972" s="247"/>
      <c r="DD1972" s="247"/>
      <c r="DE1972" s="247"/>
    </row>
    <row r="1973" spans="5:109" x14ac:dyDescent="0.2">
      <c r="E1973" s="247"/>
      <c r="F1973" s="247"/>
      <c r="G1973" s="247"/>
      <c r="H1973" s="247"/>
      <c r="I1973" s="247"/>
      <c r="J1973" s="247"/>
      <c r="K1973" s="247"/>
      <c r="L1973" s="247"/>
      <c r="M1973" s="290"/>
      <c r="N1973" s="247"/>
      <c r="O1973" s="247"/>
      <c r="P1973" s="247"/>
      <c r="Q1973" s="247"/>
      <c r="R1973" s="247"/>
      <c r="S1973" s="247"/>
      <c r="T1973" s="247"/>
      <c r="U1973" s="247"/>
      <c r="V1973" s="290"/>
      <c r="W1973" s="247"/>
      <c r="X1973" s="247"/>
      <c r="Y1973" s="247"/>
      <c r="Z1973" s="247"/>
      <c r="AA1973" s="247"/>
      <c r="AB1973" s="247"/>
      <c r="AC1973" s="247"/>
      <c r="AD1973" s="247"/>
      <c r="AE1973" s="247"/>
      <c r="AF1973" s="247"/>
      <c r="AG1973" s="247"/>
      <c r="AH1973" s="247"/>
      <c r="AI1973" s="247"/>
      <c r="AJ1973" s="247"/>
      <c r="AK1973" s="247"/>
      <c r="AL1973" s="247"/>
      <c r="AM1973" s="247"/>
      <c r="AN1973" s="247"/>
      <c r="AO1973" s="247"/>
      <c r="AP1973" s="247"/>
      <c r="AQ1973" s="247"/>
      <c r="AR1973" s="247"/>
      <c r="AS1973" s="247"/>
      <c r="AT1973" s="247"/>
      <c r="AU1973" s="247"/>
      <c r="AV1973" s="247"/>
      <c r="AW1973" s="247"/>
      <c r="AX1973" s="247"/>
      <c r="AY1973" s="247"/>
      <c r="AZ1973" s="247"/>
      <c r="BA1973" s="247"/>
      <c r="BB1973" s="247"/>
      <c r="BC1973" s="247"/>
      <c r="BD1973" s="247"/>
      <c r="BE1973" s="247"/>
      <c r="BF1973" s="247"/>
      <c r="BG1973" s="247"/>
      <c r="BH1973" s="247"/>
      <c r="BI1973" s="247"/>
      <c r="BJ1973" s="247"/>
      <c r="BK1973" s="247"/>
      <c r="BL1973" s="247"/>
      <c r="BM1973" s="247"/>
      <c r="BN1973" s="247"/>
      <c r="BO1973" s="247"/>
      <c r="BP1973" s="247"/>
      <c r="BQ1973" s="247"/>
      <c r="BR1973" s="247"/>
      <c r="BS1973" s="247"/>
      <c r="BT1973" s="247"/>
      <c r="BU1973" s="247"/>
      <c r="BV1973" s="247"/>
      <c r="BW1973" s="247"/>
      <c r="BX1973" s="247"/>
      <c r="BY1973" s="247"/>
      <c r="BZ1973" s="247"/>
      <c r="CA1973" s="247"/>
      <c r="CB1973" s="247"/>
      <c r="CC1973" s="247"/>
      <c r="CD1973" s="247"/>
      <c r="CE1973" s="247"/>
      <c r="CF1973" s="247"/>
      <c r="CG1973" s="247"/>
      <c r="CH1973" s="247"/>
      <c r="CI1973" s="247"/>
      <c r="CJ1973" s="247"/>
      <c r="CK1973" s="247"/>
      <c r="CL1973" s="247"/>
      <c r="CM1973" s="247"/>
      <c r="CN1973" s="247"/>
      <c r="CO1973" s="247"/>
      <c r="CP1973" s="247"/>
      <c r="CQ1973" s="247"/>
      <c r="CR1973" s="247"/>
      <c r="CS1973" s="247"/>
      <c r="CT1973" s="247"/>
      <c r="CU1973" s="247"/>
      <c r="CV1973" s="247"/>
      <c r="CW1973" s="247"/>
      <c r="CX1973" s="247"/>
      <c r="CY1973" s="247"/>
      <c r="CZ1973" s="247"/>
      <c r="DA1973" s="247"/>
      <c r="DB1973" s="247"/>
      <c r="DC1973" s="247"/>
      <c r="DD1973" s="247"/>
      <c r="DE1973" s="247"/>
    </row>
    <row r="1974" spans="5:109" x14ac:dyDescent="0.2">
      <c r="E1974" s="247"/>
      <c r="F1974" s="247"/>
      <c r="G1974" s="247"/>
      <c r="H1974" s="247"/>
      <c r="I1974" s="247"/>
      <c r="J1974" s="247"/>
      <c r="K1974" s="247"/>
      <c r="L1974" s="247"/>
      <c r="M1974" s="290"/>
      <c r="N1974" s="247"/>
      <c r="O1974" s="247"/>
      <c r="P1974" s="247"/>
      <c r="Q1974" s="247"/>
      <c r="R1974" s="247"/>
      <c r="S1974" s="247"/>
      <c r="T1974" s="247"/>
      <c r="U1974" s="247"/>
      <c r="V1974" s="290"/>
      <c r="W1974" s="247"/>
      <c r="X1974" s="247"/>
      <c r="Y1974" s="247"/>
      <c r="Z1974" s="247"/>
      <c r="AA1974" s="247"/>
      <c r="AB1974" s="247"/>
      <c r="AC1974" s="247"/>
      <c r="AD1974" s="247"/>
      <c r="AE1974" s="247"/>
      <c r="AF1974" s="247"/>
      <c r="AG1974" s="247"/>
      <c r="AH1974" s="247"/>
      <c r="AI1974" s="247"/>
      <c r="AJ1974" s="247"/>
      <c r="AK1974" s="247"/>
      <c r="AL1974" s="247"/>
      <c r="AM1974" s="247"/>
      <c r="AN1974" s="247"/>
      <c r="AO1974" s="247"/>
      <c r="AP1974" s="247"/>
      <c r="AQ1974" s="247"/>
      <c r="AR1974" s="247"/>
      <c r="AS1974" s="247"/>
      <c r="AT1974" s="247"/>
      <c r="AU1974" s="247"/>
      <c r="AV1974" s="247"/>
      <c r="AW1974" s="247"/>
      <c r="AX1974" s="247"/>
      <c r="AY1974" s="247"/>
      <c r="AZ1974" s="247"/>
      <c r="BA1974" s="247"/>
      <c r="BB1974" s="247"/>
      <c r="BC1974" s="247"/>
      <c r="BD1974" s="247"/>
      <c r="BE1974" s="247"/>
      <c r="BF1974" s="247"/>
      <c r="BG1974" s="247"/>
      <c r="BH1974" s="247"/>
      <c r="BI1974" s="247"/>
      <c r="BJ1974" s="247"/>
      <c r="BK1974" s="247"/>
      <c r="BL1974" s="247"/>
      <c r="BM1974" s="247"/>
      <c r="BN1974" s="247"/>
      <c r="BO1974" s="247"/>
      <c r="BP1974" s="247"/>
      <c r="BQ1974" s="247"/>
      <c r="BR1974" s="247"/>
      <c r="BS1974" s="247"/>
      <c r="BT1974" s="247"/>
      <c r="BU1974" s="247"/>
      <c r="BV1974" s="247"/>
      <c r="BW1974" s="247"/>
      <c r="BX1974" s="247"/>
      <c r="BY1974" s="247"/>
      <c r="BZ1974" s="247"/>
      <c r="CA1974" s="247"/>
      <c r="CB1974" s="247"/>
      <c r="CC1974" s="247"/>
      <c r="CD1974" s="247"/>
      <c r="CE1974" s="247"/>
      <c r="CF1974" s="247"/>
      <c r="CG1974" s="247"/>
      <c r="CH1974" s="247"/>
      <c r="CI1974" s="247"/>
      <c r="CJ1974" s="247"/>
      <c r="CK1974" s="247"/>
      <c r="CL1974" s="247"/>
      <c r="CM1974" s="247"/>
      <c r="CN1974" s="247"/>
      <c r="CO1974" s="247"/>
      <c r="CP1974" s="247"/>
      <c r="CQ1974" s="247"/>
      <c r="CR1974" s="247"/>
      <c r="CS1974" s="247"/>
      <c r="CT1974" s="247"/>
      <c r="CU1974" s="247"/>
      <c r="CV1974" s="247"/>
      <c r="CW1974" s="247"/>
      <c r="CX1974" s="247"/>
      <c r="CY1974" s="247"/>
      <c r="CZ1974" s="247"/>
      <c r="DA1974" s="247"/>
      <c r="DB1974" s="247"/>
      <c r="DC1974" s="247"/>
      <c r="DD1974" s="247"/>
      <c r="DE1974" s="247"/>
    </row>
    <row r="1975" spans="5:109" x14ac:dyDescent="0.2">
      <c r="E1975" s="247"/>
      <c r="F1975" s="247"/>
      <c r="G1975" s="247"/>
      <c r="H1975" s="247"/>
      <c r="I1975" s="247"/>
      <c r="J1975" s="247"/>
      <c r="K1975" s="247"/>
      <c r="L1975" s="247"/>
      <c r="M1975" s="290"/>
      <c r="N1975" s="247"/>
      <c r="O1975" s="247"/>
      <c r="P1975" s="247"/>
      <c r="Q1975" s="247"/>
      <c r="R1975" s="247"/>
      <c r="S1975" s="247"/>
      <c r="T1975" s="247"/>
      <c r="U1975" s="247"/>
      <c r="V1975" s="290"/>
      <c r="W1975" s="247"/>
      <c r="X1975" s="247"/>
      <c r="Y1975" s="247"/>
      <c r="Z1975" s="247"/>
      <c r="AA1975" s="247"/>
      <c r="AB1975" s="247"/>
      <c r="AC1975" s="247"/>
      <c r="AD1975" s="247"/>
      <c r="AE1975" s="247"/>
      <c r="AF1975" s="247"/>
      <c r="AG1975" s="247"/>
      <c r="AH1975" s="247"/>
      <c r="AI1975" s="247"/>
      <c r="AJ1975" s="247"/>
      <c r="AK1975" s="247"/>
      <c r="AL1975" s="247"/>
      <c r="AM1975" s="247"/>
      <c r="AN1975" s="247"/>
      <c r="AO1975" s="247"/>
      <c r="AP1975" s="247"/>
      <c r="AQ1975" s="247"/>
      <c r="AR1975" s="247"/>
      <c r="AS1975" s="247"/>
      <c r="AT1975" s="247"/>
      <c r="AU1975" s="247"/>
      <c r="AV1975" s="247"/>
      <c r="AW1975" s="247"/>
      <c r="AX1975" s="247"/>
      <c r="AY1975" s="247"/>
      <c r="AZ1975" s="247"/>
      <c r="BA1975" s="247"/>
      <c r="BB1975" s="247"/>
      <c r="BC1975" s="247"/>
      <c r="BD1975" s="247"/>
      <c r="BE1975" s="247"/>
      <c r="BF1975" s="247"/>
      <c r="BG1975" s="247"/>
      <c r="BH1975" s="247"/>
      <c r="BI1975" s="247"/>
      <c r="BJ1975" s="247"/>
      <c r="BK1975" s="247"/>
      <c r="BL1975" s="247"/>
      <c r="BM1975" s="247"/>
      <c r="BN1975" s="247"/>
      <c r="BO1975" s="247"/>
      <c r="BP1975" s="247"/>
      <c r="BQ1975" s="247"/>
      <c r="BR1975" s="247"/>
      <c r="BS1975" s="247"/>
      <c r="BT1975" s="247"/>
      <c r="BU1975" s="247"/>
      <c r="BV1975" s="247"/>
      <c r="BW1975" s="247"/>
      <c r="BX1975" s="247"/>
      <c r="BY1975" s="247"/>
      <c r="BZ1975" s="247"/>
      <c r="CA1975" s="247"/>
      <c r="CB1975" s="247"/>
      <c r="CC1975" s="247"/>
      <c r="CD1975" s="247"/>
      <c r="CE1975" s="247"/>
      <c r="CF1975" s="247"/>
      <c r="CG1975" s="247"/>
      <c r="CH1975" s="247"/>
      <c r="CI1975" s="247"/>
      <c r="CJ1975" s="247"/>
      <c r="CK1975" s="247"/>
      <c r="CL1975" s="247"/>
      <c r="CM1975" s="247"/>
      <c r="CN1975" s="247"/>
      <c r="CO1975" s="247"/>
      <c r="CP1975" s="247"/>
      <c r="CQ1975" s="247"/>
      <c r="CR1975" s="247"/>
      <c r="CS1975" s="247"/>
      <c r="CT1975" s="247"/>
      <c r="CU1975" s="247"/>
      <c r="CV1975" s="247"/>
      <c r="CW1975" s="247"/>
      <c r="CX1975" s="247"/>
      <c r="CY1975" s="247"/>
      <c r="CZ1975" s="247"/>
      <c r="DA1975" s="247"/>
      <c r="DB1975" s="247"/>
      <c r="DC1975" s="247"/>
      <c r="DD1975" s="247"/>
      <c r="DE1975" s="247"/>
    </row>
    <row r="1976" spans="5:109" x14ac:dyDescent="0.2">
      <c r="E1976" s="247"/>
      <c r="F1976" s="247"/>
      <c r="G1976" s="247"/>
      <c r="H1976" s="247"/>
      <c r="I1976" s="247"/>
      <c r="J1976" s="247"/>
      <c r="K1976" s="247"/>
      <c r="L1976" s="247"/>
      <c r="M1976" s="290"/>
      <c r="N1976" s="247"/>
      <c r="O1976" s="247"/>
      <c r="P1976" s="247"/>
      <c r="Q1976" s="247"/>
      <c r="R1976" s="247"/>
      <c r="S1976" s="247"/>
      <c r="T1976" s="247"/>
      <c r="U1976" s="247"/>
      <c r="V1976" s="290"/>
      <c r="W1976" s="247"/>
      <c r="X1976" s="247"/>
      <c r="Y1976" s="247"/>
      <c r="Z1976" s="247"/>
      <c r="AA1976" s="247"/>
      <c r="AB1976" s="247"/>
      <c r="AC1976" s="247"/>
      <c r="AD1976" s="247"/>
      <c r="AE1976" s="247"/>
      <c r="AF1976" s="247"/>
      <c r="AG1976" s="247"/>
      <c r="AH1976" s="247"/>
      <c r="AI1976" s="247"/>
      <c r="AJ1976" s="247"/>
      <c r="AK1976" s="247"/>
      <c r="AL1976" s="247"/>
      <c r="AM1976" s="247"/>
      <c r="AN1976" s="247"/>
      <c r="AO1976" s="247"/>
      <c r="AP1976" s="247"/>
      <c r="AQ1976" s="247"/>
      <c r="AR1976" s="247"/>
      <c r="AS1976" s="247"/>
      <c r="AT1976" s="247"/>
      <c r="AU1976" s="247"/>
      <c r="AV1976" s="247"/>
      <c r="AW1976" s="247"/>
      <c r="AX1976" s="247"/>
      <c r="AY1976" s="247"/>
      <c r="AZ1976" s="247"/>
      <c r="BA1976" s="247"/>
      <c r="BB1976" s="247"/>
      <c r="BC1976" s="247"/>
      <c r="BD1976" s="247"/>
      <c r="BE1976" s="247"/>
      <c r="BF1976" s="247"/>
      <c r="BG1976" s="247"/>
      <c r="BH1976" s="247"/>
      <c r="BI1976" s="247"/>
      <c r="BJ1976" s="247"/>
      <c r="BK1976" s="247"/>
      <c r="BL1976" s="247"/>
      <c r="BM1976" s="247"/>
      <c r="BN1976" s="247"/>
      <c r="BO1976" s="247"/>
      <c r="BP1976" s="247"/>
      <c r="BQ1976" s="247"/>
      <c r="BR1976" s="247"/>
      <c r="BS1976" s="247"/>
      <c r="BT1976" s="247"/>
      <c r="BU1976" s="247"/>
      <c r="BV1976" s="247"/>
      <c r="BW1976" s="247"/>
      <c r="BX1976" s="247"/>
      <c r="BY1976" s="247"/>
      <c r="BZ1976" s="247"/>
      <c r="CA1976" s="247"/>
      <c r="CB1976" s="247"/>
      <c r="CC1976" s="247"/>
      <c r="CD1976" s="247"/>
      <c r="CE1976" s="247"/>
      <c r="CF1976" s="247"/>
      <c r="CG1976" s="247"/>
      <c r="CH1976" s="247"/>
      <c r="CI1976" s="247"/>
      <c r="CJ1976" s="247"/>
      <c r="CK1976" s="247"/>
      <c r="CL1976" s="247"/>
      <c r="CM1976" s="247"/>
      <c r="CN1976" s="247"/>
      <c r="CO1976" s="247"/>
      <c r="CP1976" s="247"/>
      <c r="CQ1976" s="247"/>
      <c r="CR1976" s="247"/>
      <c r="CS1976" s="247"/>
      <c r="CT1976" s="247"/>
      <c r="CU1976" s="247"/>
      <c r="CV1976" s="247"/>
      <c r="CW1976" s="247"/>
      <c r="CX1976" s="247"/>
      <c r="CY1976" s="247"/>
      <c r="CZ1976" s="247"/>
      <c r="DA1976" s="247"/>
      <c r="DB1976" s="247"/>
      <c r="DC1976" s="247"/>
      <c r="DD1976" s="247"/>
      <c r="DE1976" s="247"/>
    </row>
    <row r="1977" spans="5:109" x14ac:dyDescent="0.2">
      <c r="E1977" s="247"/>
      <c r="F1977" s="247"/>
      <c r="G1977" s="247"/>
      <c r="H1977" s="247"/>
      <c r="I1977" s="247"/>
      <c r="J1977" s="247"/>
      <c r="K1977" s="247"/>
      <c r="L1977" s="247"/>
      <c r="M1977" s="290"/>
      <c r="N1977" s="247"/>
      <c r="O1977" s="247"/>
      <c r="P1977" s="247"/>
      <c r="Q1977" s="247"/>
      <c r="R1977" s="247"/>
      <c r="S1977" s="247"/>
      <c r="T1977" s="247"/>
      <c r="U1977" s="247"/>
      <c r="V1977" s="290"/>
      <c r="W1977" s="247"/>
      <c r="X1977" s="247"/>
      <c r="Y1977" s="247"/>
      <c r="Z1977" s="247"/>
      <c r="AA1977" s="247"/>
      <c r="AB1977" s="247"/>
      <c r="AC1977" s="247"/>
      <c r="AD1977" s="247"/>
      <c r="AE1977" s="247"/>
      <c r="AF1977" s="247"/>
      <c r="AG1977" s="247"/>
      <c r="AH1977" s="247"/>
      <c r="AI1977" s="247"/>
      <c r="AJ1977" s="247"/>
      <c r="AK1977" s="247"/>
      <c r="AL1977" s="247"/>
      <c r="AM1977" s="247"/>
      <c r="AN1977" s="247"/>
      <c r="AO1977" s="247"/>
      <c r="AP1977" s="247"/>
      <c r="AQ1977" s="247"/>
      <c r="AR1977" s="247"/>
      <c r="AS1977" s="247"/>
      <c r="AT1977" s="247"/>
      <c r="AU1977" s="247"/>
      <c r="AV1977" s="247"/>
      <c r="AW1977" s="247"/>
      <c r="AX1977" s="247"/>
      <c r="AY1977" s="247"/>
      <c r="AZ1977" s="247"/>
      <c r="BA1977" s="247"/>
      <c r="BB1977" s="247"/>
      <c r="BC1977" s="247"/>
      <c r="BD1977" s="247"/>
      <c r="BE1977" s="247"/>
      <c r="BF1977" s="247"/>
      <c r="BG1977" s="247"/>
      <c r="BH1977" s="247"/>
      <c r="BI1977" s="247"/>
      <c r="BJ1977" s="247"/>
      <c r="BK1977" s="247"/>
      <c r="BL1977" s="247"/>
      <c r="BM1977" s="247"/>
      <c r="BN1977" s="247"/>
      <c r="BO1977" s="247"/>
      <c r="BP1977" s="247"/>
      <c r="BQ1977" s="247"/>
      <c r="BR1977" s="247"/>
      <c r="BS1977" s="247"/>
      <c r="BT1977" s="247"/>
      <c r="BU1977" s="247"/>
      <c r="BV1977" s="247"/>
      <c r="BW1977" s="247"/>
      <c r="BX1977" s="247"/>
      <c r="BY1977" s="247"/>
      <c r="BZ1977" s="247"/>
      <c r="CA1977" s="247"/>
      <c r="CB1977" s="247"/>
      <c r="CC1977" s="247"/>
      <c r="CD1977" s="247"/>
      <c r="CE1977" s="247"/>
      <c r="CF1977" s="247"/>
      <c r="CG1977" s="247"/>
      <c r="CH1977" s="247"/>
      <c r="CI1977" s="247"/>
      <c r="CJ1977" s="247"/>
      <c r="CK1977" s="247"/>
      <c r="CL1977" s="247"/>
      <c r="CM1977" s="247"/>
      <c r="CN1977" s="247"/>
      <c r="CO1977" s="247"/>
      <c r="CP1977" s="247"/>
      <c r="CQ1977" s="247"/>
      <c r="CR1977" s="247"/>
      <c r="CS1977" s="247"/>
      <c r="CT1977" s="247"/>
      <c r="CU1977" s="247"/>
      <c r="CV1977" s="247"/>
      <c r="CW1977" s="247"/>
      <c r="CX1977" s="247"/>
      <c r="CY1977" s="247"/>
      <c r="CZ1977" s="247"/>
      <c r="DA1977" s="247"/>
      <c r="DB1977" s="247"/>
      <c r="DC1977" s="247"/>
      <c r="DD1977" s="247"/>
      <c r="DE1977" s="247"/>
    </row>
    <row r="1978" spans="5:109" x14ac:dyDescent="0.2">
      <c r="E1978" s="247"/>
      <c r="F1978" s="247"/>
      <c r="G1978" s="247"/>
      <c r="H1978" s="247"/>
      <c r="I1978" s="247"/>
      <c r="J1978" s="247"/>
      <c r="K1978" s="247"/>
      <c r="L1978" s="247"/>
      <c r="M1978" s="290"/>
      <c r="N1978" s="247"/>
      <c r="O1978" s="247"/>
      <c r="P1978" s="247"/>
      <c r="Q1978" s="247"/>
      <c r="R1978" s="247"/>
      <c r="S1978" s="247"/>
      <c r="T1978" s="247"/>
      <c r="U1978" s="247"/>
      <c r="V1978" s="290"/>
      <c r="W1978" s="247"/>
      <c r="X1978" s="247"/>
      <c r="Y1978" s="247"/>
      <c r="Z1978" s="247"/>
      <c r="AA1978" s="247"/>
      <c r="AB1978" s="247"/>
      <c r="AC1978" s="247"/>
      <c r="AD1978" s="247"/>
      <c r="AE1978" s="247"/>
      <c r="AF1978" s="247"/>
      <c r="AG1978" s="247"/>
      <c r="AH1978" s="247"/>
      <c r="AI1978" s="247"/>
      <c r="AJ1978" s="247"/>
      <c r="AK1978" s="247"/>
      <c r="AL1978" s="247"/>
      <c r="AM1978" s="247"/>
      <c r="AN1978" s="247"/>
      <c r="AO1978" s="247"/>
      <c r="AP1978" s="247"/>
      <c r="AQ1978" s="247"/>
      <c r="AR1978" s="247"/>
      <c r="AS1978" s="247"/>
      <c r="AT1978" s="247"/>
      <c r="AU1978" s="247"/>
      <c r="AV1978" s="247"/>
      <c r="AW1978" s="247"/>
      <c r="AX1978" s="247"/>
      <c r="AY1978" s="247"/>
      <c r="AZ1978" s="247"/>
      <c r="BA1978" s="247"/>
      <c r="BB1978" s="247"/>
      <c r="BC1978" s="247"/>
      <c r="BD1978" s="247"/>
      <c r="BE1978" s="247"/>
      <c r="BF1978" s="247"/>
      <c r="BG1978" s="247"/>
      <c r="BH1978" s="247"/>
      <c r="BI1978" s="247"/>
      <c r="BJ1978" s="247"/>
      <c r="BK1978" s="247"/>
      <c r="BL1978" s="247"/>
      <c r="BM1978" s="247"/>
      <c r="BN1978" s="247"/>
      <c r="BO1978" s="247"/>
      <c r="BP1978" s="247"/>
      <c r="BQ1978" s="247"/>
      <c r="BR1978" s="247"/>
      <c r="BS1978" s="247"/>
      <c r="BT1978" s="247"/>
      <c r="BU1978" s="247"/>
      <c r="BV1978" s="247"/>
      <c r="BW1978" s="247"/>
      <c r="BX1978" s="247"/>
      <c r="BY1978" s="247"/>
      <c r="BZ1978" s="247"/>
      <c r="CA1978" s="247"/>
      <c r="CB1978" s="247"/>
      <c r="CC1978" s="247"/>
      <c r="CD1978" s="247"/>
      <c r="CE1978" s="247"/>
      <c r="CF1978" s="247"/>
      <c r="CG1978" s="247"/>
      <c r="CH1978" s="247"/>
      <c r="CI1978" s="247"/>
      <c r="CJ1978" s="247"/>
      <c r="CK1978" s="247"/>
      <c r="CL1978" s="247"/>
      <c r="CM1978" s="247"/>
      <c r="CN1978" s="247"/>
      <c r="CO1978" s="247"/>
      <c r="CP1978" s="247"/>
      <c r="CQ1978" s="247"/>
      <c r="CR1978" s="247"/>
      <c r="CS1978" s="247"/>
      <c r="CT1978" s="247"/>
      <c r="CU1978" s="247"/>
      <c r="CV1978" s="247"/>
      <c r="CW1978" s="247"/>
      <c r="CX1978" s="247"/>
      <c r="CY1978" s="247"/>
      <c r="CZ1978" s="247"/>
      <c r="DA1978" s="247"/>
      <c r="DB1978" s="247"/>
      <c r="DC1978" s="247"/>
      <c r="DD1978" s="247"/>
      <c r="DE1978" s="247"/>
    </row>
    <row r="1979" spans="5:109" x14ac:dyDescent="0.2">
      <c r="E1979" s="247"/>
      <c r="F1979" s="247"/>
      <c r="G1979" s="247"/>
      <c r="H1979" s="247"/>
      <c r="I1979" s="247"/>
      <c r="J1979" s="247"/>
      <c r="K1979" s="247"/>
      <c r="L1979" s="247"/>
      <c r="M1979" s="290"/>
      <c r="N1979" s="247"/>
      <c r="O1979" s="247"/>
      <c r="P1979" s="247"/>
      <c r="Q1979" s="247"/>
      <c r="R1979" s="247"/>
      <c r="S1979" s="247"/>
      <c r="T1979" s="247"/>
      <c r="U1979" s="247"/>
      <c r="V1979" s="290"/>
      <c r="W1979" s="247"/>
      <c r="X1979" s="247"/>
      <c r="Y1979" s="247"/>
      <c r="Z1979" s="247"/>
      <c r="AA1979" s="247"/>
      <c r="AB1979" s="247"/>
      <c r="AC1979" s="247"/>
      <c r="AD1979" s="247"/>
      <c r="AE1979" s="247"/>
      <c r="AF1979" s="247"/>
      <c r="AG1979" s="247"/>
      <c r="AH1979" s="247"/>
      <c r="AI1979" s="247"/>
      <c r="AJ1979" s="247"/>
      <c r="AK1979" s="247"/>
      <c r="AL1979" s="247"/>
      <c r="AM1979" s="247"/>
      <c r="AN1979" s="247"/>
      <c r="AO1979" s="247"/>
      <c r="AP1979" s="247"/>
      <c r="AQ1979" s="247"/>
      <c r="AR1979" s="247"/>
      <c r="AS1979" s="247"/>
      <c r="AT1979" s="247"/>
      <c r="AU1979" s="247"/>
      <c r="AV1979" s="247"/>
      <c r="AW1979" s="247"/>
      <c r="AX1979" s="247"/>
      <c r="AY1979" s="247"/>
      <c r="AZ1979" s="247"/>
      <c r="BA1979" s="247"/>
      <c r="BB1979" s="247"/>
      <c r="BC1979" s="247"/>
      <c r="BD1979" s="247"/>
      <c r="BE1979" s="247"/>
      <c r="BF1979" s="247"/>
      <c r="BG1979" s="247"/>
      <c r="BH1979" s="247"/>
      <c r="BI1979" s="247"/>
      <c r="BJ1979" s="247"/>
      <c r="BK1979" s="247"/>
      <c r="BL1979" s="247"/>
      <c r="BM1979" s="247"/>
      <c r="BN1979" s="247"/>
      <c r="BO1979" s="247"/>
      <c r="BP1979" s="247"/>
      <c r="BQ1979" s="247"/>
      <c r="BR1979" s="247"/>
      <c r="BS1979" s="247"/>
      <c r="BT1979" s="247"/>
      <c r="BU1979" s="247"/>
      <c r="BV1979" s="247"/>
      <c r="BW1979" s="247"/>
      <c r="BX1979" s="247"/>
      <c r="BY1979" s="247"/>
      <c r="BZ1979" s="247"/>
      <c r="CA1979" s="247"/>
      <c r="CB1979" s="247"/>
      <c r="CC1979" s="247"/>
      <c r="CD1979" s="247"/>
      <c r="CE1979" s="247"/>
      <c r="CF1979" s="247"/>
      <c r="CG1979" s="247"/>
      <c r="CH1979" s="247"/>
      <c r="CI1979" s="247"/>
      <c r="CJ1979" s="247"/>
      <c r="CK1979" s="247"/>
      <c r="CL1979" s="247"/>
      <c r="CM1979" s="247"/>
      <c r="CN1979" s="247"/>
      <c r="CO1979" s="247"/>
      <c r="CP1979" s="247"/>
      <c r="CQ1979" s="247"/>
      <c r="CR1979" s="247"/>
      <c r="CS1979" s="247"/>
      <c r="CT1979" s="247"/>
      <c r="CU1979" s="247"/>
      <c r="CV1979" s="247"/>
      <c r="CW1979" s="247"/>
      <c r="CX1979" s="247"/>
      <c r="CY1979" s="247"/>
      <c r="CZ1979" s="247"/>
      <c r="DA1979" s="247"/>
      <c r="DB1979" s="247"/>
      <c r="DC1979" s="247"/>
      <c r="DD1979" s="247"/>
      <c r="DE1979" s="247"/>
    </row>
    <row r="1980" spans="5:109" x14ac:dyDescent="0.2">
      <c r="E1980" s="247"/>
      <c r="F1980" s="247"/>
      <c r="G1980" s="247"/>
      <c r="H1980" s="247"/>
      <c r="I1980" s="247"/>
      <c r="J1980" s="247"/>
      <c r="K1980" s="247"/>
      <c r="L1980" s="247"/>
      <c r="M1980" s="290"/>
      <c r="N1980" s="247"/>
      <c r="O1980" s="247"/>
      <c r="P1980" s="247"/>
      <c r="Q1980" s="247"/>
      <c r="R1980" s="247"/>
      <c r="S1980" s="247"/>
      <c r="T1980" s="247"/>
      <c r="U1980" s="247"/>
      <c r="V1980" s="290"/>
      <c r="W1980" s="247"/>
      <c r="X1980" s="247"/>
      <c r="Y1980" s="247"/>
      <c r="Z1980" s="247"/>
      <c r="AA1980" s="247"/>
      <c r="AB1980" s="247"/>
      <c r="AC1980" s="247"/>
      <c r="AD1980" s="247"/>
      <c r="AE1980" s="247"/>
      <c r="AF1980" s="247"/>
      <c r="AG1980" s="247"/>
      <c r="AH1980" s="247"/>
      <c r="AI1980" s="247"/>
      <c r="AJ1980" s="247"/>
      <c r="AK1980" s="247"/>
      <c r="AL1980" s="247"/>
      <c r="AM1980" s="247"/>
      <c r="AN1980" s="247"/>
      <c r="AO1980" s="247"/>
      <c r="AP1980" s="247"/>
      <c r="AQ1980" s="247"/>
      <c r="AR1980" s="247"/>
      <c r="AS1980" s="247"/>
      <c r="AT1980" s="247"/>
      <c r="AU1980" s="247"/>
      <c r="AV1980" s="247"/>
      <c r="AW1980" s="247"/>
      <c r="AX1980" s="247"/>
      <c r="AY1980" s="247"/>
      <c r="AZ1980" s="247"/>
      <c r="BA1980" s="247"/>
      <c r="BB1980" s="247"/>
      <c r="BC1980" s="247"/>
      <c r="BD1980" s="247"/>
      <c r="BE1980" s="247"/>
      <c r="BF1980" s="247"/>
      <c r="BG1980" s="247"/>
      <c r="BH1980" s="247"/>
      <c r="BI1980" s="247"/>
      <c r="BJ1980" s="247"/>
      <c r="BK1980" s="247"/>
      <c r="BL1980" s="247"/>
      <c r="BM1980" s="247"/>
      <c r="BN1980" s="247"/>
      <c r="BO1980" s="247"/>
      <c r="BP1980" s="247"/>
      <c r="BQ1980" s="247"/>
      <c r="BR1980" s="247"/>
      <c r="BS1980" s="247"/>
      <c r="BT1980" s="247"/>
      <c r="BU1980" s="247"/>
      <c r="BV1980" s="247"/>
      <c r="BW1980" s="247"/>
      <c r="BX1980" s="247"/>
      <c r="BY1980" s="247"/>
      <c r="BZ1980" s="247"/>
      <c r="CA1980" s="247"/>
      <c r="CB1980" s="247"/>
      <c r="CC1980" s="247"/>
      <c r="CD1980" s="247"/>
      <c r="CE1980" s="247"/>
      <c r="CF1980" s="247"/>
      <c r="CG1980" s="247"/>
      <c r="CH1980" s="247"/>
      <c r="CI1980" s="247"/>
      <c r="CJ1980" s="247"/>
      <c r="CK1980" s="247"/>
      <c r="CL1980" s="247"/>
      <c r="CM1980" s="247"/>
      <c r="CN1980" s="247"/>
      <c r="CO1980" s="247"/>
      <c r="CP1980" s="247"/>
      <c r="CQ1980" s="247"/>
      <c r="CR1980" s="247"/>
      <c r="CS1980" s="247"/>
      <c r="CT1980" s="247"/>
      <c r="CU1980" s="247"/>
      <c r="CV1980" s="247"/>
      <c r="CW1980" s="247"/>
      <c r="CX1980" s="247"/>
      <c r="CY1980" s="247"/>
      <c r="CZ1980" s="247"/>
      <c r="DA1980" s="247"/>
      <c r="DB1980" s="247"/>
      <c r="DC1980" s="247"/>
      <c r="DD1980" s="247"/>
      <c r="DE1980" s="247"/>
    </row>
    <row r="1981" spans="5:109" x14ac:dyDescent="0.2">
      <c r="E1981" s="247"/>
      <c r="F1981" s="247"/>
      <c r="G1981" s="247"/>
      <c r="H1981" s="247"/>
      <c r="I1981" s="247"/>
      <c r="J1981" s="247"/>
      <c r="K1981" s="247"/>
      <c r="L1981" s="247"/>
      <c r="M1981" s="290"/>
      <c r="N1981" s="247"/>
      <c r="O1981" s="247"/>
      <c r="P1981" s="247"/>
      <c r="Q1981" s="247"/>
      <c r="R1981" s="247"/>
      <c r="S1981" s="247"/>
      <c r="T1981" s="247"/>
      <c r="U1981" s="247"/>
      <c r="V1981" s="290"/>
      <c r="W1981" s="247"/>
      <c r="X1981" s="247"/>
      <c r="Y1981" s="247"/>
      <c r="Z1981" s="247"/>
      <c r="AA1981" s="247"/>
      <c r="AB1981" s="247"/>
      <c r="AC1981" s="247"/>
      <c r="AD1981" s="247"/>
      <c r="AE1981" s="247"/>
      <c r="AF1981" s="247"/>
      <c r="AG1981" s="247"/>
      <c r="AH1981" s="247"/>
      <c r="AI1981" s="247"/>
      <c r="AJ1981" s="247"/>
      <c r="AK1981" s="247"/>
      <c r="AL1981" s="247"/>
      <c r="AM1981" s="247"/>
      <c r="AN1981" s="247"/>
      <c r="AO1981" s="247"/>
      <c r="AP1981" s="247"/>
      <c r="AQ1981" s="247"/>
      <c r="AR1981" s="247"/>
      <c r="AS1981" s="247"/>
      <c r="AT1981" s="247"/>
      <c r="AU1981" s="247"/>
      <c r="AV1981" s="247"/>
      <c r="AW1981" s="247"/>
      <c r="AX1981" s="247"/>
      <c r="AY1981" s="247"/>
      <c r="AZ1981" s="247"/>
      <c r="BA1981" s="247"/>
      <c r="BB1981" s="247"/>
      <c r="BC1981" s="247"/>
      <c r="BD1981" s="247"/>
      <c r="BE1981" s="247"/>
      <c r="BF1981" s="247"/>
      <c r="BG1981" s="247"/>
      <c r="BH1981" s="247"/>
      <c r="BI1981" s="247"/>
      <c r="BJ1981" s="247"/>
      <c r="BK1981" s="247"/>
      <c r="BL1981" s="247"/>
      <c r="BM1981" s="247"/>
      <c r="BN1981" s="247"/>
      <c r="BO1981" s="247"/>
      <c r="BP1981" s="247"/>
      <c r="BQ1981" s="247"/>
      <c r="BR1981" s="247"/>
      <c r="BS1981" s="247"/>
      <c r="BT1981" s="247"/>
      <c r="BU1981" s="247"/>
      <c r="BV1981" s="247"/>
      <c r="BW1981" s="247"/>
      <c r="BX1981" s="247"/>
      <c r="BY1981" s="247"/>
      <c r="BZ1981" s="247"/>
      <c r="CA1981" s="247"/>
      <c r="CB1981" s="247"/>
      <c r="CC1981" s="247"/>
      <c r="CD1981" s="247"/>
      <c r="CE1981" s="247"/>
      <c r="CF1981" s="247"/>
      <c r="CG1981" s="247"/>
      <c r="CH1981" s="247"/>
      <c r="CI1981" s="247"/>
      <c r="CJ1981" s="247"/>
      <c r="CK1981" s="247"/>
      <c r="CL1981" s="247"/>
      <c r="CM1981" s="247"/>
      <c r="CN1981" s="247"/>
      <c r="CO1981" s="247"/>
      <c r="CP1981" s="247"/>
      <c r="CQ1981" s="247"/>
      <c r="CR1981" s="247"/>
      <c r="CS1981" s="247"/>
      <c r="CT1981" s="247"/>
      <c r="CU1981" s="247"/>
      <c r="CV1981" s="247"/>
      <c r="CW1981" s="247"/>
      <c r="CX1981" s="247"/>
      <c r="CY1981" s="247"/>
      <c r="CZ1981" s="247"/>
      <c r="DA1981" s="247"/>
      <c r="DB1981" s="247"/>
      <c r="DC1981" s="247"/>
      <c r="DD1981" s="247"/>
      <c r="DE1981" s="247"/>
    </row>
    <row r="1982" spans="5:109" x14ac:dyDescent="0.2">
      <c r="E1982" s="247"/>
      <c r="F1982" s="247"/>
      <c r="G1982" s="247"/>
      <c r="H1982" s="247"/>
      <c r="I1982" s="247"/>
      <c r="J1982" s="247"/>
      <c r="K1982" s="247"/>
      <c r="L1982" s="247"/>
      <c r="M1982" s="290"/>
      <c r="N1982" s="247"/>
      <c r="O1982" s="247"/>
      <c r="P1982" s="247"/>
      <c r="Q1982" s="247"/>
      <c r="R1982" s="247"/>
      <c r="S1982" s="247"/>
      <c r="T1982" s="247"/>
      <c r="U1982" s="247"/>
      <c r="V1982" s="290"/>
      <c r="W1982" s="247"/>
      <c r="X1982" s="247"/>
      <c r="Y1982" s="247"/>
      <c r="Z1982" s="247"/>
      <c r="AA1982" s="247"/>
      <c r="AB1982" s="247"/>
      <c r="AC1982" s="247"/>
      <c r="AD1982" s="247"/>
      <c r="AE1982" s="247"/>
      <c r="AF1982" s="247"/>
      <c r="AG1982" s="247"/>
      <c r="AH1982" s="247"/>
      <c r="AI1982" s="247"/>
      <c r="AJ1982" s="247"/>
      <c r="AK1982" s="247"/>
      <c r="AL1982" s="247"/>
      <c r="AM1982" s="247"/>
      <c r="AN1982" s="247"/>
      <c r="AO1982" s="247"/>
      <c r="AP1982" s="247"/>
      <c r="AQ1982" s="247"/>
      <c r="AR1982" s="247"/>
      <c r="AS1982" s="247"/>
      <c r="AT1982" s="247"/>
      <c r="AU1982" s="247"/>
      <c r="AV1982" s="247"/>
      <c r="AW1982" s="247"/>
      <c r="AX1982" s="247"/>
      <c r="AY1982" s="247"/>
      <c r="AZ1982" s="247"/>
      <c r="BA1982" s="247"/>
      <c r="BB1982" s="247"/>
      <c r="BC1982" s="247"/>
      <c r="BD1982" s="247"/>
      <c r="BE1982" s="247"/>
      <c r="BF1982" s="247"/>
      <c r="BG1982" s="247"/>
      <c r="BH1982" s="247"/>
      <c r="BI1982" s="247"/>
      <c r="BJ1982" s="247"/>
      <c r="BK1982" s="247"/>
      <c r="BL1982" s="247"/>
      <c r="BM1982" s="247"/>
      <c r="BN1982" s="247"/>
      <c r="BO1982" s="247"/>
      <c r="BP1982" s="247"/>
      <c r="BQ1982" s="247"/>
      <c r="BR1982" s="247"/>
      <c r="BS1982" s="247"/>
      <c r="BT1982" s="247"/>
      <c r="BU1982" s="247"/>
      <c r="BV1982" s="247"/>
      <c r="BW1982" s="247"/>
      <c r="BX1982" s="247"/>
      <c r="BY1982" s="247"/>
      <c r="BZ1982" s="247"/>
      <c r="CA1982" s="247"/>
      <c r="CB1982" s="247"/>
      <c r="CC1982" s="247"/>
      <c r="CD1982" s="247"/>
      <c r="CE1982" s="247"/>
      <c r="CF1982" s="247"/>
      <c r="CG1982" s="247"/>
      <c r="CH1982" s="247"/>
      <c r="CI1982" s="247"/>
      <c r="CJ1982" s="247"/>
      <c r="CK1982" s="247"/>
      <c r="CL1982" s="247"/>
      <c r="CM1982" s="247"/>
      <c r="CN1982" s="247"/>
      <c r="CO1982" s="247"/>
      <c r="CP1982" s="247"/>
      <c r="CQ1982" s="247"/>
      <c r="CR1982" s="247"/>
      <c r="CS1982" s="247"/>
      <c r="CT1982" s="247"/>
      <c r="CU1982" s="247"/>
      <c r="CV1982" s="247"/>
      <c r="CW1982" s="247"/>
      <c r="CX1982" s="247"/>
      <c r="CY1982" s="247"/>
      <c r="CZ1982" s="247"/>
      <c r="DA1982" s="247"/>
      <c r="DB1982" s="247"/>
      <c r="DC1982" s="247"/>
      <c r="DD1982" s="247"/>
      <c r="DE1982" s="247"/>
    </row>
    <row r="1983" spans="5:109" x14ac:dyDescent="0.2">
      <c r="E1983" s="247"/>
      <c r="F1983" s="247"/>
      <c r="G1983" s="247"/>
      <c r="H1983" s="247"/>
      <c r="I1983" s="247"/>
      <c r="J1983" s="247"/>
      <c r="K1983" s="247"/>
      <c r="L1983" s="247"/>
      <c r="M1983" s="290"/>
      <c r="N1983" s="247"/>
      <c r="O1983" s="247"/>
      <c r="P1983" s="247"/>
      <c r="Q1983" s="247"/>
      <c r="R1983" s="247"/>
      <c r="S1983" s="247"/>
      <c r="T1983" s="247"/>
      <c r="U1983" s="247"/>
      <c r="V1983" s="290"/>
      <c r="W1983" s="247"/>
      <c r="X1983" s="247"/>
      <c r="Y1983" s="247"/>
      <c r="Z1983" s="247"/>
      <c r="AA1983" s="247"/>
      <c r="AB1983" s="247"/>
      <c r="AC1983" s="247"/>
      <c r="AD1983" s="247"/>
      <c r="AE1983" s="247"/>
      <c r="AF1983" s="247"/>
      <c r="AG1983" s="247"/>
      <c r="AH1983" s="247"/>
      <c r="AI1983" s="247"/>
      <c r="AJ1983" s="247"/>
      <c r="AK1983" s="247"/>
      <c r="AL1983" s="247"/>
      <c r="AM1983" s="247"/>
      <c r="AN1983" s="247"/>
      <c r="AO1983" s="247"/>
      <c r="AP1983" s="247"/>
      <c r="AQ1983" s="247"/>
      <c r="AR1983" s="247"/>
      <c r="AS1983" s="247"/>
      <c r="AT1983" s="247"/>
      <c r="AU1983" s="247"/>
      <c r="AV1983" s="247"/>
      <c r="AW1983" s="247"/>
      <c r="AX1983" s="247"/>
      <c r="AY1983" s="247"/>
      <c r="AZ1983" s="247"/>
      <c r="BA1983" s="247"/>
      <c r="BB1983" s="247"/>
      <c r="BC1983" s="247"/>
      <c r="BD1983" s="247"/>
      <c r="BE1983" s="247"/>
      <c r="BF1983" s="247"/>
      <c r="BG1983" s="247"/>
      <c r="BH1983" s="247"/>
      <c r="BI1983" s="247"/>
      <c r="BJ1983" s="247"/>
      <c r="BK1983" s="247"/>
      <c r="BL1983" s="247"/>
      <c r="BM1983" s="247"/>
      <c r="BN1983" s="247"/>
      <c r="BO1983" s="247"/>
      <c r="BP1983" s="247"/>
      <c r="BQ1983" s="247"/>
      <c r="BR1983" s="247"/>
      <c r="BS1983" s="247"/>
      <c r="BT1983" s="247"/>
      <c r="BU1983" s="247"/>
      <c r="BV1983" s="247"/>
      <c r="BW1983" s="247"/>
      <c r="BX1983" s="247"/>
      <c r="BY1983" s="247"/>
      <c r="BZ1983" s="247"/>
      <c r="CA1983" s="247"/>
      <c r="CB1983" s="247"/>
      <c r="CC1983" s="247"/>
      <c r="CD1983" s="247"/>
      <c r="CE1983" s="247"/>
      <c r="CF1983" s="247"/>
      <c r="CG1983" s="247"/>
      <c r="CH1983" s="247"/>
      <c r="CI1983" s="247"/>
      <c r="CJ1983" s="247"/>
      <c r="CK1983" s="247"/>
      <c r="CL1983" s="247"/>
      <c r="CM1983" s="247"/>
      <c r="CN1983" s="247"/>
      <c r="CO1983" s="247"/>
      <c r="CP1983" s="247"/>
      <c r="CQ1983" s="247"/>
      <c r="CR1983" s="247"/>
      <c r="CS1983" s="247"/>
      <c r="CT1983" s="247"/>
      <c r="CU1983" s="247"/>
      <c r="CV1983" s="247"/>
      <c r="CW1983" s="247"/>
      <c r="CX1983" s="247"/>
      <c r="CY1983" s="247"/>
      <c r="CZ1983" s="247"/>
      <c r="DA1983" s="247"/>
      <c r="DB1983" s="247"/>
      <c r="DC1983" s="247"/>
      <c r="DD1983" s="247"/>
      <c r="DE1983" s="247"/>
    </row>
    <row r="1984" spans="5:109" x14ac:dyDescent="0.2">
      <c r="E1984" s="247"/>
      <c r="F1984" s="247"/>
      <c r="G1984" s="247"/>
      <c r="H1984" s="247"/>
      <c r="I1984" s="247"/>
      <c r="J1984" s="247"/>
      <c r="K1984" s="247"/>
      <c r="L1984" s="247"/>
      <c r="M1984" s="290"/>
      <c r="N1984" s="247"/>
      <c r="O1984" s="247"/>
      <c r="P1984" s="247"/>
      <c r="Q1984" s="247"/>
      <c r="R1984" s="247"/>
      <c r="S1984" s="247"/>
      <c r="T1984" s="247"/>
      <c r="U1984" s="247"/>
      <c r="V1984" s="290"/>
      <c r="W1984" s="247"/>
      <c r="X1984" s="247"/>
      <c r="Y1984" s="247"/>
      <c r="Z1984" s="247"/>
      <c r="AA1984" s="247"/>
      <c r="AB1984" s="247"/>
      <c r="AC1984" s="247"/>
      <c r="AD1984" s="247"/>
      <c r="AE1984" s="247"/>
      <c r="AF1984" s="247"/>
      <c r="AG1984" s="247"/>
      <c r="AH1984" s="247"/>
      <c r="AI1984" s="247"/>
      <c r="AJ1984" s="247"/>
      <c r="AK1984" s="247"/>
      <c r="AL1984" s="247"/>
      <c r="AM1984" s="247"/>
      <c r="AN1984" s="247"/>
      <c r="AO1984" s="247"/>
      <c r="AP1984" s="247"/>
      <c r="AQ1984" s="247"/>
      <c r="AR1984" s="247"/>
      <c r="AS1984" s="247"/>
      <c r="AT1984" s="247"/>
      <c r="AU1984" s="247"/>
      <c r="AV1984" s="247"/>
      <c r="AW1984" s="247"/>
      <c r="AX1984" s="247"/>
      <c r="AY1984" s="247"/>
      <c r="AZ1984" s="247"/>
      <c r="BA1984" s="247"/>
      <c r="BB1984" s="247"/>
      <c r="BC1984" s="247"/>
      <c r="BD1984" s="247"/>
      <c r="BE1984" s="247"/>
      <c r="BF1984" s="247"/>
      <c r="BG1984" s="247"/>
      <c r="BH1984" s="247"/>
      <c r="BI1984" s="247"/>
      <c r="BJ1984" s="247"/>
      <c r="BK1984" s="247"/>
      <c r="BL1984" s="247"/>
      <c r="BM1984" s="247"/>
      <c r="BN1984" s="247"/>
      <c r="BO1984" s="247"/>
      <c r="BP1984" s="247"/>
      <c r="BQ1984" s="247"/>
      <c r="BR1984" s="247"/>
      <c r="BS1984" s="247"/>
      <c r="BT1984" s="247"/>
      <c r="BU1984" s="247"/>
      <c r="BV1984" s="247"/>
      <c r="BW1984" s="247"/>
      <c r="BX1984" s="247"/>
      <c r="BY1984" s="247"/>
      <c r="BZ1984" s="247"/>
      <c r="CA1984" s="247"/>
      <c r="CB1984" s="247"/>
      <c r="CC1984" s="247"/>
      <c r="CD1984" s="247"/>
      <c r="CE1984" s="247"/>
      <c r="CF1984" s="247"/>
      <c r="CG1984" s="247"/>
      <c r="CH1984" s="247"/>
      <c r="CI1984" s="247"/>
      <c r="CJ1984" s="247"/>
      <c r="CK1984" s="247"/>
      <c r="CL1984" s="247"/>
      <c r="CM1984" s="247"/>
      <c r="CN1984" s="247"/>
      <c r="CO1984" s="247"/>
      <c r="CP1984" s="247"/>
      <c r="CQ1984" s="247"/>
      <c r="CR1984" s="247"/>
      <c r="CS1984" s="247"/>
      <c r="CT1984" s="247"/>
      <c r="CU1984" s="247"/>
      <c r="CV1984" s="247"/>
      <c r="CW1984" s="247"/>
      <c r="CX1984" s="247"/>
      <c r="CY1984" s="247"/>
      <c r="CZ1984" s="247"/>
      <c r="DA1984" s="247"/>
      <c r="DB1984" s="247"/>
      <c r="DC1984" s="247"/>
      <c r="DD1984" s="247"/>
      <c r="DE1984" s="247"/>
    </row>
    <row r="1985" spans="5:109" x14ac:dyDescent="0.2">
      <c r="E1985" s="247"/>
      <c r="F1985" s="247"/>
      <c r="G1985" s="247"/>
      <c r="H1985" s="247"/>
      <c r="I1985" s="247"/>
      <c r="J1985" s="247"/>
      <c r="K1985" s="247"/>
      <c r="L1985" s="247"/>
      <c r="M1985" s="290"/>
      <c r="N1985" s="247"/>
      <c r="O1985" s="247"/>
      <c r="P1985" s="247"/>
      <c r="Q1985" s="247"/>
      <c r="R1985" s="247"/>
      <c r="S1985" s="247"/>
      <c r="T1985" s="247"/>
      <c r="U1985" s="247"/>
      <c r="V1985" s="290"/>
      <c r="W1985" s="247"/>
      <c r="X1985" s="247"/>
      <c r="Y1985" s="247"/>
      <c r="Z1985" s="247"/>
      <c r="AA1985" s="247"/>
      <c r="AB1985" s="247"/>
      <c r="AC1985" s="247"/>
      <c r="AD1985" s="247"/>
      <c r="AE1985" s="247"/>
      <c r="AF1985" s="247"/>
      <c r="AG1985" s="247"/>
      <c r="AH1985" s="247"/>
      <c r="AI1985" s="247"/>
      <c r="AJ1985" s="247"/>
      <c r="AK1985" s="247"/>
      <c r="AL1985" s="247"/>
      <c r="AM1985" s="247"/>
      <c r="AN1985" s="247"/>
      <c r="AO1985" s="247"/>
      <c r="AP1985" s="247"/>
      <c r="AQ1985" s="247"/>
      <c r="AR1985" s="247"/>
      <c r="AS1985" s="247"/>
      <c r="AT1985" s="247"/>
      <c r="AU1985" s="247"/>
      <c r="AV1985" s="247"/>
      <c r="AW1985" s="247"/>
      <c r="AX1985" s="247"/>
      <c r="AY1985" s="247"/>
      <c r="AZ1985" s="247"/>
      <c r="BA1985" s="247"/>
      <c r="BB1985" s="247"/>
      <c r="BC1985" s="247"/>
      <c r="BD1985" s="247"/>
      <c r="BE1985" s="247"/>
      <c r="BF1985" s="247"/>
      <c r="BG1985" s="247"/>
      <c r="BH1985" s="247"/>
      <c r="BI1985" s="247"/>
      <c r="BJ1985" s="247"/>
      <c r="BK1985" s="247"/>
      <c r="BL1985" s="247"/>
      <c r="BM1985" s="247"/>
      <c r="BN1985" s="247"/>
      <c r="BO1985" s="247"/>
      <c r="BP1985" s="247"/>
      <c r="BQ1985" s="247"/>
      <c r="BR1985" s="247"/>
      <c r="BS1985" s="247"/>
      <c r="BT1985" s="247"/>
      <c r="BU1985" s="247"/>
      <c r="BV1985" s="247"/>
      <c r="BW1985" s="247"/>
      <c r="BX1985" s="247"/>
      <c r="BY1985" s="247"/>
      <c r="BZ1985" s="247"/>
      <c r="CA1985" s="247"/>
      <c r="CB1985" s="247"/>
      <c r="CC1985" s="247"/>
      <c r="CD1985" s="247"/>
      <c r="CE1985" s="247"/>
      <c r="CF1985" s="247"/>
      <c r="CG1985" s="247"/>
      <c r="CH1985" s="247"/>
      <c r="CI1985" s="247"/>
      <c r="CJ1985" s="247"/>
      <c r="CK1985" s="247"/>
      <c r="CL1985" s="247"/>
      <c r="CM1985" s="247"/>
      <c r="CN1985" s="247"/>
      <c r="CO1985" s="247"/>
      <c r="CP1985" s="247"/>
      <c r="CQ1985" s="247"/>
      <c r="CR1985" s="247"/>
      <c r="CS1985" s="247"/>
      <c r="CT1985" s="247"/>
      <c r="CU1985" s="247"/>
      <c r="CV1985" s="247"/>
      <c r="CW1985" s="247"/>
      <c r="CX1985" s="247"/>
      <c r="CY1985" s="247"/>
      <c r="CZ1985" s="247"/>
      <c r="DA1985" s="247"/>
      <c r="DB1985" s="247"/>
      <c r="DC1985" s="247"/>
      <c r="DD1985" s="247"/>
      <c r="DE1985" s="247"/>
    </row>
    <row r="1986" spans="5:109" x14ac:dyDescent="0.2">
      <c r="E1986" s="247"/>
      <c r="F1986" s="247"/>
      <c r="G1986" s="247"/>
      <c r="H1986" s="247"/>
      <c r="I1986" s="247"/>
      <c r="J1986" s="247"/>
      <c r="K1986" s="247"/>
      <c r="L1986" s="247"/>
      <c r="M1986" s="290"/>
      <c r="N1986" s="247"/>
      <c r="O1986" s="247"/>
      <c r="P1986" s="247"/>
      <c r="Q1986" s="247"/>
      <c r="R1986" s="247"/>
      <c r="S1986" s="247"/>
      <c r="T1986" s="247"/>
      <c r="U1986" s="247"/>
      <c r="V1986" s="290"/>
      <c r="W1986" s="247"/>
      <c r="X1986" s="247"/>
      <c r="Y1986" s="247"/>
      <c r="Z1986" s="247"/>
      <c r="AA1986" s="247"/>
      <c r="AB1986" s="247"/>
      <c r="AC1986" s="247"/>
      <c r="AD1986" s="247"/>
      <c r="AE1986" s="247"/>
      <c r="AF1986" s="247"/>
      <c r="AG1986" s="247"/>
      <c r="AH1986" s="247"/>
      <c r="AI1986" s="247"/>
      <c r="AJ1986" s="247"/>
      <c r="AK1986" s="247"/>
      <c r="AL1986" s="247"/>
      <c r="AM1986" s="247"/>
      <c r="AN1986" s="247"/>
      <c r="AO1986" s="247"/>
      <c r="AP1986" s="247"/>
      <c r="AQ1986" s="247"/>
      <c r="AR1986" s="247"/>
      <c r="AS1986" s="247"/>
      <c r="AT1986" s="247"/>
      <c r="AU1986" s="247"/>
      <c r="AV1986" s="247"/>
      <c r="AW1986" s="247"/>
      <c r="AX1986" s="247"/>
      <c r="AY1986" s="247"/>
      <c r="AZ1986" s="247"/>
      <c r="BA1986" s="247"/>
      <c r="BB1986" s="247"/>
      <c r="BC1986" s="247"/>
      <c r="BD1986" s="247"/>
      <c r="BE1986" s="247"/>
      <c r="BF1986" s="247"/>
      <c r="BG1986" s="247"/>
      <c r="BH1986" s="247"/>
      <c r="BI1986" s="247"/>
      <c r="BJ1986" s="247"/>
      <c r="BK1986" s="247"/>
      <c r="BL1986" s="247"/>
      <c r="BM1986" s="247"/>
      <c r="BN1986" s="247"/>
      <c r="BO1986" s="247"/>
      <c r="BP1986" s="247"/>
      <c r="BQ1986" s="247"/>
      <c r="BR1986" s="247"/>
      <c r="BS1986" s="247"/>
      <c r="BT1986" s="247"/>
      <c r="BU1986" s="247"/>
      <c r="BV1986" s="247"/>
      <c r="BW1986" s="247"/>
      <c r="BX1986" s="247"/>
      <c r="BY1986" s="247"/>
      <c r="BZ1986" s="247"/>
      <c r="CA1986" s="247"/>
      <c r="CB1986" s="247"/>
      <c r="CC1986" s="247"/>
      <c r="CD1986" s="247"/>
      <c r="CE1986" s="247"/>
      <c r="CF1986" s="247"/>
      <c r="CG1986" s="247"/>
      <c r="CH1986" s="247"/>
      <c r="CI1986" s="247"/>
      <c r="CJ1986" s="247"/>
      <c r="CK1986" s="247"/>
      <c r="CL1986" s="247"/>
      <c r="CM1986" s="247"/>
      <c r="CN1986" s="247"/>
      <c r="CO1986" s="247"/>
      <c r="CP1986" s="247"/>
      <c r="CQ1986" s="247"/>
      <c r="CR1986" s="247"/>
      <c r="CS1986" s="247"/>
      <c r="CT1986" s="247"/>
      <c r="CU1986" s="247"/>
      <c r="CV1986" s="247"/>
      <c r="CW1986" s="247"/>
      <c r="CX1986" s="247"/>
      <c r="CY1986" s="247"/>
      <c r="CZ1986" s="247"/>
      <c r="DA1986" s="247"/>
      <c r="DB1986" s="247"/>
      <c r="DC1986" s="247"/>
      <c r="DD1986" s="247"/>
      <c r="DE1986" s="247"/>
    </row>
    <row r="1987" spans="5:109" x14ac:dyDescent="0.2">
      <c r="E1987" s="247"/>
      <c r="F1987" s="247"/>
      <c r="G1987" s="247"/>
      <c r="H1987" s="247"/>
      <c r="I1987" s="247"/>
      <c r="J1987" s="247"/>
      <c r="K1987" s="247"/>
      <c r="L1987" s="247"/>
      <c r="M1987" s="290"/>
      <c r="N1987" s="247"/>
      <c r="O1987" s="247"/>
      <c r="P1987" s="247"/>
      <c r="Q1987" s="247"/>
      <c r="R1987" s="247"/>
      <c r="S1987" s="247"/>
      <c r="T1987" s="247"/>
      <c r="U1987" s="247"/>
      <c r="V1987" s="290"/>
      <c r="W1987" s="247"/>
      <c r="X1987" s="247"/>
      <c r="Y1987" s="247"/>
      <c r="Z1987" s="247"/>
      <c r="AA1987" s="247"/>
      <c r="AB1987" s="247"/>
      <c r="AC1987" s="247"/>
      <c r="AD1987" s="247"/>
      <c r="AE1987" s="247"/>
      <c r="AF1987" s="247"/>
      <c r="AG1987" s="247"/>
      <c r="AH1987" s="247"/>
      <c r="AI1987" s="247"/>
      <c r="AJ1987" s="247"/>
      <c r="AK1987" s="247"/>
      <c r="AL1987" s="247"/>
      <c r="AM1987" s="247"/>
      <c r="AN1987" s="247"/>
      <c r="AO1987" s="247"/>
      <c r="AP1987" s="247"/>
      <c r="AQ1987" s="247"/>
      <c r="AR1987" s="247"/>
      <c r="AS1987" s="247"/>
      <c r="AT1987" s="247"/>
      <c r="AU1987" s="247"/>
      <c r="AV1987" s="247"/>
      <c r="AW1987" s="247"/>
      <c r="AX1987" s="247"/>
      <c r="AY1987" s="247"/>
      <c r="AZ1987" s="247"/>
      <c r="BA1987" s="247"/>
      <c r="BB1987" s="247"/>
      <c r="BC1987" s="247"/>
      <c r="BD1987" s="247"/>
      <c r="BE1987" s="247"/>
      <c r="BF1987" s="247"/>
      <c r="BG1987" s="247"/>
      <c r="BH1987" s="247"/>
      <c r="BI1987" s="247"/>
      <c r="BJ1987" s="247"/>
      <c r="BK1987" s="247"/>
      <c r="BL1987" s="247"/>
      <c r="BM1987" s="247"/>
      <c r="BN1987" s="247"/>
      <c r="BO1987" s="247"/>
      <c r="BP1987" s="247"/>
      <c r="BQ1987" s="247"/>
      <c r="BR1987" s="247"/>
      <c r="BS1987" s="247"/>
      <c r="BT1987" s="247"/>
      <c r="BU1987" s="247"/>
      <c r="BV1987" s="247"/>
      <c r="BW1987" s="247"/>
      <c r="BX1987" s="247"/>
      <c r="BY1987" s="247"/>
      <c r="BZ1987" s="247"/>
      <c r="CA1987" s="247"/>
      <c r="CB1987" s="247"/>
      <c r="CC1987" s="247"/>
      <c r="CD1987" s="247"/>
      <c r="CE1987" s="247"/>
      <c r="CF1987" s="247"/>
      <c r="CG1987" s="247"/>
      <c r="CH1987" s="247"/>
      <c r="CI1987" s="247"/>
      <c r="CJ1987" s="247"/>
      <c r="CK1987" s="247"/>
      <c r="CL1987" s="247"/>
      <c r="CM1987" s="247"/>
      <c r="CN1987" s="247"/>
      <c r="CO1987" s="247"/>
      <c r="CP1987" s="247"/>
      <c r="CQ1987" s="247"/>
      <c r="CR1987" s="247"/>
      <c r="CS1987" s="247"/>
      <c r="CT1987" s="247"/>
      <c r="CU1987" s="247"/>
      <c r="CV1987" s="247"/>
      <c r="CW1987" s="247"/>
      <c r="CX1987" s="247"/>
      <c r="CY1987" s="247"/>
      <c r="CZ1987" s="247"/>
      <c r="DA1987" s="247"/>
      <c r="DB1987" s="247"/>
      <c r="DC1987" s="247"/>
      <c r="DD1987" s="247"/>
      <c r="DE1987" s="247"/>
    </row>
    <row r="1988" spans="5:109" x14ac:dyDescent="0.2">
      <c r="E1988" s="247"/>
      <c r="F1988" s="247"/>
      <c r="G1988" s="247"/>
      <c r="H1988" s="247"/>
      <c r="I1988" s="247"/>
      <c r="J1988" s="247"/>
      <c r="K1988" s="247"/>
      <c r="L1988" s="247"/>
      <c r="M1988" s="290"/>
      <c r="N1988" s="247"/>
      <c r="O1988" s="247"/>
      <c r="P1988" s="247"/>
      <c r="Q1988" s="247"/>
      <c r="R1988" s="247"/>
      <c r="S1988" s="247"/>
      <c r="T1988" s="247"/>
      <c r="U1988" s="247"/>
      <c r="V1988" s="290"/>
      <c r="W1988" s="247"/>
      <c r="X1988" s="247"/>
      <c r="Y1988" s="247"/>
      <c r="Z1988" s="247"/>
      <c r="AA1988" s="247"/>
      <c r="AB1988" s="247"/>
      <c r="AC1988" s="247"/>
      <c r="AD1988" s="247"/>
      <c r="AE1988" s="247"/>
      <c r="AF1988" s="247"/>
      <c r="AG1988" s="247"/>
      <c r="AH1988" s="247"/>
      <c r="AI1988" s="247"/>
      <c r="AJ1988" s="247"/>
      <c r="AK1988" s="247"/>
      <c r="AL1988" s="247"/>
      <c r="AM1988" s="247"/>
      <c r="AN1988" s="247"/>
      <c r="AO1988" s="247"/>
      <c r="AP1988" s="247"/>
      <c r="AQ1988" s="247"/>
      <c r="AR1988" s="247"/>
      <c r="AS1988" s="247"/>
      <c r="AT1988" s="247"/>
      <c r="AU1988" s="247"/>
      <c r="AV1988" s="247"/>
      <c r="AW1988" s="247"/>
      <c r="AX1988" s="247"/>
      <c r="AY1988" s="247"/>
      <c r="AZ1988" s="247"/>
      <c r="BA1988" s="247"/>
      <c r="BB1988" s="247"/>
      <c r="BC1988" s="247"/>
      <c r="BD1988" s="247"/>
      <c r="BE1988" s="247"/>
      <c r="BF1988" s="247"/>
      <c r="BG1988" s="247"/>
      <c r="BH1988" s="247"/>
      <c r="BI1988" s="247"/>
      <c r="BJ1988" s="247"/>
      <c r="BK1988" s="247"/>
      <c r="BL1988" s="247"/>
      <c r="BM1988" s="247"/>
      <c r="BN1988" s="247"/>
      <c r="BO1988" s="247"/>
      <c r="BP1988" s="247"/>
      <c r="BQ1988" s="247"/>
      <c r="BR1988" s="247"/>
      <c r="BS1988" s="247"/>
      <c r="BT1988" s="247"/>
      <c r="BU1988" s="247"/>
      <c r="BV1988" s="247"/>
      <c r="BW1988" s="247"/>
      <c r="BX1988" s="247"/>
      <c r="BY1988" s="247"/>
      <c r="BZ1988" s="247"/>
      <c r="CA1988" s="247"/>
      <c r="CB1988" s="247"/>
      <c r="CC1988" s="247"/>
      <c r="CD1988" s="247"/>
      <c r="CE1988" s="247"/>
      <c r="CF1988" s="247"/>
      <c r="CG1988" s="247"/>
      <c r="CH1988" s="247"/>
      <c r="CI1988" s="247"/>
      <c r="CJ1988" s="247"/>
      <c r="CK1988" s="247"/>
      <c r="CL1988" s="247"/>
      <c r="CM1988" s="247"/>
      <c r="CN1988" s="247"/>
      <c r="CO1988" s="247"/>
      <c r="CP1988" s="247"/>
      <c r="CQ1988" s="247"/>
      <c r="CR1988" s="247"/>
      <c r="CS1988" s="247"/>
      <c r="CT1988" s="247"/>
      <c r="CU1988" s="247"/>
      <c r="CV1988" s="247"/>
      <c r="CW1988" s="247"/>
      <c r="CX1988" s="247"/>
      <c r="CY1988" s="247"/>
      <c r="CZ1988" s="247"/>
      <c r="DA1988" s="247"/>
      <c r="DB1988" s="247"/>
      <c r="DC1988" s="247"/>
      <c r="DD1988" s="247"/>
      <c r="DE1988" s="247"/>
    </row>
    <row r="1989" spans="5:109" x14ac:dyDescent="0.2">
      <c r="E1989" s="247"/>
      <c r="F1989" s="247"/>
      <c r="G1989" s="247"/>
      <c r="H1989" s="247"/>
      <c r="I1989" s="247"/>
      <c r="J1989" s="247"/>
      <c r="K1989" s="247"/>
      <c r="L1989" s="247"/>
      <c r="M1989" s="290"/>
      <c r="N1989" s="247"/>
      <c r="O1989" s="247"/>
      <c r="P1989" s="247"/>
      <c r="Q1989" s="247"/>
      <c r="R1989" s="247"/>
      <c r="S1989" s="247"/>
      <c r="T1989" s="247"/>
      <c r="U1989" s="247"/>
      <c r="V1989" s="290"/>
      <c r="W1989" s="247"/>
      <c r="X1989" s="247"/>
      <c r="Y1989" s="247"/>
      <c r="Z1989" s="247"/>
      <c r="AA1989" s="247"/>
      <c r="AB1989" s="247"/>
      <c r="AC1989" s="247"/>
      <c r="AD1989" s="247"/>
      <c r="AE1989" s="247"/>
      <c r="AF1989" s="247"/>
      <c r="AG1989" s="247"/>
      <c r="AH1989" s="247"/>
      <c r="AI1989" s="247"/>
      <c r="AJ1989" s="247"/>
      <c r="AK1989" s="247"/>
      <c r="AL1989" s="247"/>
      <c r="AM1989" s="247"/>
      <c r="AN1989" s="247"/>
      <c r="AO1989" s="247"/>
      <c r="AP1989" s="247"/>
      <c r="AQ1989" s="247"/>
      <c r="AR1989" s="247"/>
      <c r="AS1989" s="247"/>
      <c r="AT1989" s="247"/>
      <c r="AU1989" s="247"/>
      <c r="AV1989" s="247"/>
      <c r="AW1989" s="247"/>
      <c r="AX1989" s="247"/>
      <c r="AY1989" s="247"/>
      <c r="AZ1989" s="247"/>
      <c r="BA1989" s="247"/>
      <c r="BB1989" s="247"/>
      <c r="BC1989" s="247"/>
      <c r="BD1989" s="247"/>
      <c r="BE1989" s="247"/>
      <c r="BF1989" s="247"/>
      <c r="BG1989" s="247"/>
      <c r="BH1989" s="247"/>
      <c r="BI1989" s="247"/>
      <c r="BJ1989" s="247"/>
      <c r="BK1989" s="247"/>
      <c r="BL1989" s="247"/>
      <c r="BM1989" s="247"/>
      <c r="BN1989" s="247"/>
      <c r="BO1989" s="247"/>
      <c r="BP1989" s="247"/>
      <c r="BQ1989" s="247"/>
      <c r="BR1989" s="247"/>
      <c r="BS1989" s="247"/>
      <c r="BT1989" s="247"/>
      <c r="BU1989" s="247"/>
      <c r="BV1989" s="247"/>
      <c r="BW1989" s="247"/>
      <c r="BX1989" s="247"/>
      <c r="BY1989" s="247"/>
      <c r="BZ1989" s="247"/>
      <c r="CA1989" s="247"/>
      <c r="CB1989" s="247"/>
      <c r="CC1989" s="247"/>
      <c r="CD1989" s="247"/>
      <c r="CE1989" s="247"/>
      <c r="CF1989" s="247"/>
      <c r="CG1989" s="247"/>
      <c r="CH1989" s="247"/>
      <c r="CI1989" s="247"/>
      <c r="CJ1989" s="247"/>
      <c r="CK1989" s="247"/>
      <c r="CL1989" s="247"/>
      <c r="CM1989" s="247"/>
      <c r="CN1989" s="247"/>
      <c r="CO1989" s="247"/>
      <c r="CP1989" s="247"/>
      <c r="CQ1989" s="247"/>
      <c r="CR1989" s="247"/>
      <c r="CS1989" s="247"/>
      <c r="CT1989" s="247"/>
      <c r="CU1989" s="247"/>
      <c r="CV1989" s="247"/>
      <c r="CW1989" s="247"/>
      <c r="CX1989" s="247"/>
      <c r="CY1989" s="247"/>
      <c r="CZ1989" s="247"/>
      <c r="DA1989" s="247"/>
      <c r="DB1989" s="247"/>
      <c r="DC1989" s="247"/>
      <c r="DD1989" s="247"/>
      <c r="DE1989" s="247"/>
    </row>
    <row r="1990" spans="5:109" x14ac:dyDescent="0.2">
      <c r="E1990" s="247"/>
      <c r="F1990" s="247"/>
      <c r="G1990" s="247"/>
      <c r="H1990" s="247"/>
      <c r="I1990" s="247"/>
      <c r="J1990" s="247"/>
      <c r="K1990" s="247"/>
      <c r="L1990" s="247"/>
      <c r="M1990" s="290"/>
      <c r="N1990" s="247"/>
      <c r="O1990" s="247"/>
      <c r="P1990" s="247"/>
      <c r="Q1990" s="247"/>
      <c r="R1990" s="247"/>
      <c r="S1990" s="247"/>
      <c r="T1990" s="247"/>
      <c r="U1990" s="247"/>
      <c r="V1990" s="290"/>
      <c r="W1990" s="247"/>
      <c r="X1990" s="247"/>
      <c r="Y1990" s="247"/>
      <c r="Z1990" s="247"/>
      <c r="AA1990" s="247"/>
      <c r="AB1990" s="247"/>
      <c r="AC1990" s="247"/>
      <c r="AD1990" s="247"/>
      <c r="AE1990" s="247"/>
      <c r="AF1990" s="247"/>
      <c r="AG1990" s="247"/>
      <c r="AH1990" s="247"/>
      <c r="AI1990" s="247"/>
      <c r="AJ1990" s="247"/>
      <c r="AK1990" s="247"/>
      <c r="AL1990" s="247"/>
      <c r="AM1990" s="247"/>
      <c r="AN1990" s="247"/>
      <c r="AO1990" s="247"/>
      <c r="AP1990" s="247"/>
      <c r="AQ1990" s="247"/>
      <c r="AR1990" s="247"/>
      <c r="AS1990" s="247"/>
      <c r="AT1990" s="247"/>
      <c r="AU1990" s="247"/>
      <c r="AV1990" s="247"/>
      <c r="AW1990" s="247"/>
      <c r="AX1990" s="247"/>
      <c r="AY1990" s="247"/>
      <c r="AZ1990" s="247"/>
      <c r="BA1990" s="247"/>
      <c r="BB1990" s="247"/>
      <c r="BC1990" s="247"/>
      <c r="BD1990" s="247"/>
      <c r="BE1990" s="247"/>
      <c r="BF1990" s="247"/>
      <c r="BG1990" s="247"/>
      <c r="BH1990" s="247"/>
      <c r="BI1990" s="247"/>
      <c r="BJ1990" s="247"/>
      <c r="BK1990" s="247"/>
      <c r="BL1990" s="247"/>
      <c r="BM1990" s="247"/>
      <c r="BN1990" s="247"/>
      <c r="BO1990" s="247"/>
      <c r="BP1990" s="247"/>
      <c r="BQ1990" s="247"/>
      <c r="BR1990" s="247"/>
      <c r="BS1990" s="247"/>
      <c r="BT1990" s="247"/>
      <c r="BU1990" s="247"/>
      <c r="BV1990" s="247"/>
      <c r="BW1990" s="247"/>
      <c r="BX1990" s="247"/>
      <c r="BY1990" s="247"/>
      <c r="BZ1990" s="247"/>
      <c r="CA1990" s="247"/>
      <c r="CB1990" s="247"/>
      <c r="CC1990" s="247"/>
      <c r="CD1990" s="247"/>
      <c r="CE1990" s="247"/>
      <c r="CF1990" s="247"/>
      <c r="CG1990" s="247"/>
      <c r="CH1990" s="247"/>
      <c r="CI1990" s="247"/>
      <c r="CJ1990" s="247"/>
      <c r="CK1990" s="247"/>
      <c r="CL1990" s="247"/>
      <c r="CM1990" s="247"/>
      <c r="CN1990" s="247"/>
      <c r="CO1990" s="247"/>
      <c r="CP1990" s="247"/>
      <c r="CQ1990" s="247"/>
      <c r="CR1990" s="247"/>
      <c r="CS1990" s="247"/>
      <c r="CT1990" s="247"/>
      <c r="CU1990" s="247"/>
      <c r="CV1990" s="247"/>
      <c r="CW1990" s="247"/>
      <c r="CX1990" s="247"/>
      <c r="CY1990" s="247"/>
      <c r="CZ1990" s="247"/>
      <c r="DA1990" s="247"/>
      <c r="DB1990" s="247"/>
      <c r="DC1990" s="247"/>
      <c r="DD1990" s="247"/>
      <c r="DE1990" s="247"/>
    </row>
    <row r="1991" spans="5:109" x14ac:dyDescent="0.2">
      <c r="E1991" s="247"/>
      <c r="F1991" s="247"/>
      <c r="G1991" s="247"/>
      <c r="H1991" s="247"/>
      <c r="I1991" s="247"/>
      <c r="J1991" s="247"/>
      <c r="K1991" s="247"/>
      <c r="L1991" s="247"/>
      <c r="M1991" s="290"/>
      <c r="N1991" s="247"/>
      <c r="O1991" s="247"/>
      <c r="P1991" s="247"/>
      <c r="Q1991" s="247"/>
      <c r="R1991" s="247"/>
      <c r="S1991" s="247"/>
      <c r="T1991" s="247"/>
      <c r="U1991" s="247"/>
      <c r="V1991" s="290"/>
      <c r="W1991" s="247"/>
      <c r="X1991" s="247"/>
      <c r="Y1991" s="247"/>
      <c r="Z1991" s="247"/>
      <c r="AA1991" s="247"/>
      <c r="AB1991" s="247"/>
      <c r="AC1991" s="247"/>
      <c r="AD1991" s="247"/>
      <c r="AE1991" s="247"/>
      <c r="AF1991" s="247"/>
      <c r="AG1991" s="247"/>
      <c r="AH1991" s="247"/>
      <c r="AI1991" s="247"/>
      <c r="AJ1991" s="247"/>
      <c r="AK1991" s="247"/>
      <c r="AL1991" s="247"/>
      <c r="AM1991" s="247"/>
      <c r="AN1991" s="247"/>
      <c r="AO1991" s="247"/>
      <c r="AP1991" s="247"/>
      <c r="AQ1991" s="247"/>
      <c r="AR1991" s="247"/>
      <c r="AS1991" s="247"/>
      <c r="AT1991" s="247"/>
      <c r="AU1991" s="247"/>
      <c r="AV1991" s="247"/>
      <c r="AW1991" s="247"/>
      <c r="AX1991" s="247"/>
      <c r="AY1991" s="247"/>
      <c r="AZ1991" s="247"/>
      <c r="BA1991" s="247"/>
      <c r="BB1991" s="247"/>
      <c r="BC1991" s="247"/>
      <c r="BD1991" s="247"/>
      <c r="BE1991" s="247"/>
      <c r="BF1991" s="247"/>
      <c r="BG1991" s="247"/>
      <c r="BH1991" s="247"/>
      <c r="BI1991" s="247"/>
      <c r="BJ1991" s="247"/>
      <c r="BK1991" s="247"/>
      <c r="BL1991" s="247"/>
      <c r="BM1991" s="247"/>
      <c r="BN1991" s="247"/>
      <c r="BO1991" s="247"/>
      <c r="BP1991" s="247"/>
      <c r="BQ1991" s="247"/>
      <c r="BR1991" s="247"/>
      <c r="BS1991" s="247"/>
      <c r="BT1991" s="247"/>
      <c r="BU1991" s="247"/>
      <c r="BV1991" s="247"/>
      <c r="BW1991" s="247"/>
      <c r="BX1991" s="247"/>
      <c r="BY1991" s="247"/>
      <c r="BZ1991" s="247"/>
      <c r="CA1991" s="247"/>
      <c r="CB1991" s="247"/>
      <c r="CC1991" s="247"/>
      <c r="CD1991" s="247"/>
      <c r="CE1991" s="247"/>
      <c r="CF1991" s="247"/>
      <c r="CG1991" s="247"/>
      <c r="CH1991" s="247"/>
      <c r="CI1991" s="247"/>
      <c r="CJ1991" s="247"/>
      <c r="CK1991" s="247"/>
      <c r="CL1991" s="247"/>
      <c r="CM1991" s="247"/>
      <c r="CN1991" s="247"/>
      <c r="CO1991" s="247"/>
      <c r="CP1991" s="247"/>
      <c r="CQ1991" s="247"/>
      <c r="CR1991" s="247"/>
      <c r="CS1991" s="247"/>
      <c r="CT1991" s="247"/>
      <c r="CU1991" s="247"/>
      <c r="CV1991" s="247"/>
      <c r="CW1991" s="247"/>
      <c r="CX1991" s="247"/>
      <c r="CY1991" s="247"/>
      <c r="CZ1991" s="247"/>
      <c r="DA1991" s="247"/>
      <c r="DB1991" s="247"/>
      <c r="DC1991" s="247"/>
      <c r="DD1991" s="247"/>
      <c r="DE1991" s="247"/>
    </row>
    <row r="1992" spans="5:109" x14ac:dyDescent="0.2">
      <c r="E1992" s="247"/>
      <c r="F1992" s="247"/>
      <c r="G1992" s="247"/>
      <c r="H1992" s="247"/>
      <c r="I1992" s="247"/>
      <c r="J1992" s="247"/>
      <c r="K1992" s="247"/>
      <c r="L1992" s="247"/>
      <c r="M1992" s="290"/>
      <c r="N1992" s="247"/>
      <c r="O1992" s="247"/>
      <c r="P1992" s="247"/>
      <c r="Q1992" s="247"/>
      <c r="R1992" s="247"/>
      <c r="S1992" s="247"/>
      <c r="T1992" s="247"/>
      <c r="U1992" s="247"/>
      <c r="V1992" s="290"/>
      <c r="W1992" s="247"/>
      <c r="X1992" s="247"/>
      <c r="Y1992" s="247"/>
      <c r="Z1992" s="247"/>
      <c r="AA1992" s="247"/>
      <c r="AB1992" s="247"/>
      <c r="AC1992" s="247"/>
      <c r="AD1992" s="247"/>
      <c r="AE1992" s="247"/>
      <c r="AF1992" s="247"/>
      <c r="AG1992" s="247"/>
      <c r="AH1992" s="247"/>
      <c r="AI1992" s="247"/>
      <c r="AJ1992" s="247"/>
      <c r="AK1992" s="247"/>
      <c r="AL1992" s="247"/>
      <c r="AM1992" s="247"/>
      <c r="AN1992" s="247"/>
      <c r="AO1992" s="247"/>
      <c r="AP1992" s="247"/>
      <c r="AQ1992" s="247"/>
      <c r="AR1992" s="247"/>
      <c r="AS1992" s="247"/>
      <c r="AT1992" s="247"/>
      <c r="AU1992" s="247"/>
      <c r="AV1992" s="247"/>
      <c r="AW1992" s="247"/>
      <c r="AX1992" s="247"/>
      <c r="AY1992" s="247"/>
      <c r="AZ1992" s="247"/>
      <c r="BA1992" s="247"/>
      <c r="BB1992" s="247"/>
      <c r="BC1992" s="247"/>
      <c r="BD1992" s="247"/>
      <c r="BE1992" s="247"/>
      <c r="BF1992" s="247"/>
      <c r="BG1992" s="247"/>
      <c r="BH1992" s="247"/>
      <c r="BI1992" s="247"/>
      <c r="BJ1992" s="247"/>
      <c r="BK1992" s="247"/>
      <c r="BL1992" s="247"/>
      <c r="BM1992" s="247"/>
      <c r="BN1992" s="247"/>
      <c r="BO1992" s="247"/>
      <c r="BP1992" s="247"/>
      <c r="BQ1992" s="247"/>
      <c r="BR1992" s="247"/>
      <c r="BS1992" s="247"/>
      <c r="BT1992" s="247"/>
      <c r="BU1992" s="247"/>
      <c r="BV1992" s="247"/>
      <c r="BW1992" s="247"/>
      <c r="BX1992" s="247"/>
      <c r="BY1992" s="247"/>
      <c r="BZ1992" s="247"/>
      <c r="CA1992" s="247"/>
      <c r="CB1992" s="247"/>
      <c r="CC1992" s="247"/>
      <c r="CD1992" s="247"/>
      <c r="CE1992" s="247"/>
      <c r="CF1992" s="247"/>
      <c r="CG1992" s="247"/>
      <c r="CH1992" s="247"/>
      <c r="CI1992" s="247"/>
      <c r="CJ1992" s="247"/>
      <c r="CK1992" s="247"/>
      <c r="CL1992" s="247"/>
      <c r="CM1992" s="247"/>
      <c r="CN1992" s="247"/>
      <c r="CO1992" s="247"/>
      <c r="CP1992" s="247"/>
      <c r="CQ1992" s="247"/>
      <c r="CR1992" s="247"/>
      <c r="CS1992" s="247"/>
      <c r="CT1992" s="247"/>
      <c r="CU1992" s="247"/>
      <c r="CV1992" s="247"/>
      <c r="CW1992" s="247"/>
      <c r="CX1992" s="247"/>
      <c r="CY1992" s="247"/>
      <c r="CZ1992" s="247"/>
      <c r="DA1992" s="247"/>
      <c r="DB1992" s="247"/>
      <c r="DC1992" s="247"/>
      <c r="DD1992" s="247"/>
      <c r="DE1992" s="247"/>
    </row>
    <row r="1993" spans="5:109" x14ac:dyDescent="0.2">
      <c r="E1993" s="247"/>
      <c r="F1993" s="247"/>
      <c r="G1993" s="247"/>
      <c r="H1993" s="247"/>
      <c r="I1993" s="247"/>
      <c r="J1993" s="247"/>
      <c r="K1993" s="247"/>
      <c r="L1993" s="247"/>
      <c r="M1993" s="290"/>
      <c r="N1993" s="247"/>
      <c r="O1993" s="247"/>
      <c r="P1993" s="247"/>
      <c r="Q1993" s="247"/>
      <c r="R1993" s="247"/>
      <c r="S1993" s="247"/>
      <c r="T1993" s="247"/>
      <c r="U1993" s="247"/>
      <c r="V1993" s="290"/>
      <c r="W1993" s="247"/>
      <c r="X1993" s="247"/>
      <c r="Y1993" s="247"/>
      <c r="Z1993" s="247"/>
      <c r="AA1993" s="247"/>
      <c r="AB1993" s="247"/>
      <c r="AC1993" s="247"/>
      <c r="AD1993" s="247"/>
      <c r="AE1993" s="247"/>
      <c r="AF1993" s="247"/>
      <c r="AG1993" s="247"/>
      <c r="AH1993" s="247"/>
      <c r="AI1993" s="247"/>
      <c r="AJ1993" s="247"/>
      <c r="AK1993" s="247"/>
      <c r="AL1993" s="247"/>
      <c r="AM1993" s="247"/>
      <c r="AN1993" s="247"/>
      <c r="AO1993" s="247"/>
      <c r="AP1993" s="247"/>
      <c r="AQ1993" s="247"/>
      <c r="AR1993" s="247"/>
      <c r="AS1993" s="247"/>
      <c r="AT1993" s="247"/>
      <c r="AU1993" s="247"/>
      <c r="AV1993" s="247"/>
      <c r="AW1993" s="247"/>
      <c r="AX1993" s="247"/>
      <c r="AY1993" s="247"/>
      <c r="AZ1993" s="247"/>
      <c r="BA1993" s="247"/>
      <c r="BB1993" s="247"/>
      <c r="BC1993" s="247"/>
      <c r="BD1993" s="247"/>
      <c r="BE1993" s="247"/>
      <c r="BF1993" s="247"/>
      <c r="BG1993" s="247"/>
      <c r="BH1993" s="247"/>
      <c r="BI1993" s="247"/>
      <c r="BJ1993" s="247"/>
      <c r="BK1993" s="247"/>
      <c r="BL1993" s="247"/>
      <c r="BM1993" s="247"/>
      <c r="BN1993" s="247"/>
      <c r="BO1993" s="247"/>
      <c r="BP1993" s="247"/>
      <c r="BQ1993" s="247"/>
      <c r="BR1993" s="247"/>
      <c r="BS1993" s="247"/>
      <c r="BT1993" s="247"/>
      <c r="BU1993" s="247"/>
      <c r="BV1993" s="247"/>
      <c r="BW1993" s="247"/>
      <c r="BX1993" s="247"/>
      <c r="BY1993" s="247"/>
      <c r="BZ1993" s="247"/>
      <c r="CA1993" s="247"/>
      <c r="CB1993" s="247"/>
      <c r="CC1993" s="247"/>
      <c r="CD1993" s="247"/>
      <c r="CE1993" s="247"/>
      <c r="CF1993" s="247"/>
      <c r="CG1993" s="247"/>
      <c r="CH1993" s="247"/>
      <c r="CI1993" s="247"/>
      <c r="CJ1993" s="247"/>
      <c r="CK1993" s="247"/>
      <c r="CL1993" s="247"/>
      <c r="CM1993" s="247"/>
      <c r="CN1993" s="247"/>
      <c r="CO1993" s="247"/>
      <c r="CP1993" s="247"/>
      <c r="CQ1993" s="247"/>
      <c r="CR1993" s="247"/>
      <c r="CS1993" s="247"/>
      <c r="CT1993" s="247"/>
      <c r="CU1993" s="247"/>
      <c r="CV1993" s="247"/>
      <c r="CW1993" s="247"/>
      <c r="CX1993" s="247"/>
      <c r="CY1993" s="247"/>
      <c r="CZ1993" s="247"/>
      <c r="DA1993" s="247"/>
      <c r="DB1993" s="247"/>
      <c r="DC1993" s="247"/>
      <c r="DD1993" s="247"/>
      <c r="DE1993" s="247"/>
    </row>
    <row r="1994" spans="5:109" x14ac:dyDescent="0.2">
      <c r="E1994" s="247"/>
      <c r="F1994" s="247"/>
      <c r="G1994" s="247"/>
      <c r="H1994" s="247"/>
      <c r="I1994" s="247"/>
      <c r="J1994" s="247"/>
      <c r="K1994" s="247"/>
      <c r="L1994" s="247"/>
      <c r="M1994" s="290"/>
      <c r="N1994" s="247"/>
      <c r="O1994" s="247"/>
      <c r="P1994" s="247"/>
      <c r="Q1994" s="247"/>
      <c r="R1994" s="247"/>
      <c r="S1994" s="247"/>
      <c r="T1994" s="247"/>
      <c r="U1994" s="247"/>
      <c r="V1994" s="290"/>
      <c r="W1994" s="247"/>
      <c r="X1994" s="247"/>
      <c r="Y1994" s="247"/>
      <c r="Z1994" s="247"/>
      <c r="AA1994" s="247"/>
      <c r="AB1994" s="247"/>
      <c r="AC1994" s="247"/>
      <c r="AD1994" s="247"/>
      <c r="AE1994" s="247"/>
      <c r="AF1994" s="247"/>
      <c r="AG1994" s="247"/>
      <c r="AH1994" s="247"/>
      <c r="AI1994" s="247"/>
      <c r="AJ1994" s="247"/>
      <c r="AK1994" s="247"/>
      <c r="AL1994" s="247"/>
      <c r="AM1994" s="247"/>
      <c r="AN1994" s="247"/>
      <c r="AO1994" s="247"/>
      <c r="AP1994" s="247"/>
      <c r="AQ1994" s="247"/>
      <c r="AR1994" s="247"/>
      <c r="AS1994" s="247"/>
      <c r="AT1994" s="247"/>
      <c r="AU1994" s="247"/>
      <c r="AV1994" s="247"/>
      <c r="AW1994" s="247"/>
      <c r="AX1994" s="247"/>
      <c r="AY1994" s="247"/>
      <c r="AZ1994" s="247"/>
      <c r="BA1994" s="247"/>
      <c r="BB1994" s="247"/>
      <c r="BC1994" s="247"/>
      <c r="BD1994" s="247"/>
      <c r="BE1994" s="247"/>
      <c r="BF1994" s="247"/>
      <c r="BG1994" s="247"/>
      <c r="BH1994" s="247"/>
      <c r="BI1994" s="247"/>
      <c r="BJ1994" s="247"/>
      <c r="BK1994" s="247"/>
      <c r="BL1994" s="247"/>
      <c r="BM1994" s="247"/>
      <c r="BN1994" s="247"/>
      <c r="BO1994" s="247"/>
      <c r="BP1994" s="247"/>
      <c r="BQ1994" s="247"/>
      <c r="BR1994" s="247"/>
      <c r="BS1994" s="247"/>
      <c r="BT1994" s="247"/>
      <c r="BU1994" s="247"/>
      <c r="BV1994" s="247"/>
      <c r="BW1994" s="247"/>
      <c r="BX1994" s="247"/>
      <c r="BY1994" s="247"/>
      <c r="BZ1994" s="247"/>
      <c r="CA1994" s="247"/>
      <c r="CB1994" s="247"/>
      <c r="CC1994" s="247"/>
      <c r="CD1994" s="247"/>
      <c r="CE1994" s="247"/>
      <c r="CF1994" s="247"/>
      <c r="CG1994" s="247"/>
      <c r="CH1994" s="247"/>
      <c r="CI1994" s="247"/>
      <c r="CJ1994" s="247"/>
      <c r="CK1994" s="247"/>
      <c r="CL1994" s="247"/>
      <c r="CM1994" s="247"/>
      <c r="CN1994" s="247"/>
      <c r="CO1994" s="247"/>
      <c r="CP1994" s="247"/>
      <c r="CQ1994" s="247"/>
      <c r="CR1994" s="247"/>
      <c r="CS1994" s="247"/>
      <c r="CT1994" s="247"/>
      <c r="CU1994" s="247"/>
      <c r="CV1994" s="247"/>
      <c r="CW1994" s="247"/>
      <c r="CX1994" s="247"/>
      <c r="CY1994" s="247"/>
      <c r="CZ1994" s="247"/>
      <c r="DA1994" s="247"/>
      <c r="DB1994" s="247"/>
      <c r="DC1994" s="247"/>
      <c r="DD1994" s="247"/>
      <c r="DE1994" s="247"/>
    </row>
    <row r="1995" spans="5:109" x14ac:dyDescent="0.2">
      <c r="E1995" s="247"/>
      <c r="F1995" s="247"/>
      <c r="G1995" s="247"/>
      <c r="H1995" s="247"/>
      <c r="I1995" s="247"/>
      <c r="J1995" s="247"/>
      <c r="K1995" s="247"/>
      <c r="L1995" s="247"/>
      <c r="M1995" s="290"/>
      <c r="N1995" s="247"/>
      <c r="O1995" s="247"/>
      <c r="P1995" s="247"/>
      <c r="Q1995" s="247"/>
      <c r="R1995" s="247"/>
      <c r="S1995" s="247"/>
      <c r="T1995" s="247"/>
      <c r="U1995" s="247"/>
      <c r="V1995" s="290"/>
      <c r="W1995" s="247"/>
      <c r="X1995" s="247"/>
      <c r="Y1995" s="247"/>
      <c r="Z1995" s="247"/>
      <c r="AA1995" s="247"/>
      <c r="AB1995" s="247"/>
      <c r="AC1995" s="247"/>
      <c r="AD1995" s="247"/>
      <c r="AE1995" s="247"/>
      <c r="AF1995" s="247"/>
      <c r="AG1995" s="247"/>
      <c r="AH1995" s="247"/>
      <c r="AI1995" s="247"/>
      <c r="AJ1995" s="247"/>
      <c r="AK1995" s="247"/>
      <c r="AL1995" s="247"/>
      <c r="AM1995" s="247"/>
      <c r="AN1995" s="247"/>
      <c r="AO1995" s="247"/>
      <c r="AP1995" s="247"/>
      <c r="AQ1995" s="247"/>
      <c r="AR1995" s="247"/>
      <c r="AS1995" s="247"/>
      <c r="AT1995" s="247"/>
      <c r="AU1995" s="247"/>
      <c r="AV1995" s="247"/>
      <c r="AW1995" s="247"/>
      <c r="AX1995" s="247"/>
      <c r="AY1995" s="247"/>
      <c r="AZ1995" s="247"/>
      <c r="BA1995" s="247"/>
      <c r="BB1995" s="247"/>
      <c r="BC1995" s="247"/>
      <c r="BD1995" s="247"/>
      <c r="BE1995" s="247"/>
      <c r="BF1995" s="247"/>
      <c r="BG1995" s="247"/>
      <c r="BH1995" s="247"/>
      <c r="BI1995" s="247"/>
      <c r="BJ1995" s="247"/>
      <c r="BK1995" s="247"/>
      <c r="BL1995" s="247"/>
      <c r="BM1995" s="247"/>
      <c r="BN1995" s="247"/>
      <c r="BO1995" s="247"/>
      <c r="BP1995" s="247"/>
      <c r="BQ1995" s="247"/>
      <c r="BR1995" s="247"/>
      <c r="BS1995" s="247"/>
      <c r="BT1995" s="247"/>
      <c r="BU1995" s="247"/>
      <c r="BV1995" s="247"/>
      <c r="BW1995" s="247"/>
      <c r="BX1995" s="247"/>
      <c r="BY1995" s="247"/>
      <c r="BZ1995" s="247"/>
      <c r="CA1995" s="247"/>
      <c r="CB1995" s="247"/>
      <c r="CC1995" s="247"/>
      <c r="CD1995" s="247"/>
      <c r="CE1995" s="247"/>
      <c r="CF1995" s="247"/>
      <c r="CG1995" s="247"/>
      <c r="CH1995" s="247"/>
      <c r="CI1995" s="247"/>
      <c r="CJ1995" s="247"/>
      <c r="CK1995" s="247"/>
      <c r="CL1995" s="247"/>
      <c r="CM1995" s="247"/>
      <c r="CN1995" s="247"/>
      <c r="CO1995" s="247"/>
      <c r="CP1995" s="247"/>
      <c r="CQ1995" s="247"/>
      <c r="CR1995" s="247"/>
      <c r="CS1995" s="247"/>
      <c r="CT1995" s="247"/>
      <c r="CU1995" s="247"/>
      <c r="CV1995" s="247"/>
      <c r="CW1995" s="247"/>
      <c r="CX1995" s="247"/>
      <c r="CY1995" s="247"/>
      <c r="CZ1995" s="247"/>
      <c r="DA1995" s="247"/>
      <c r="DB1995" s="247"/>
      <c r="DC1995" s="247"/>
      <c r="DD1995" s="247"/>
      <c r="DE1995" s="247"/>
    </row>
    <row r="1996" spans="5:109" x14ac:dyDescent="0.2">
      <c r="E1996" s="247"/>
      <c r="F1996" s="247"/>
      <c r="G1996" s="247"/>
      <c r="H1996" s="247"/>
      <c r="I1996" s="247"/>
      <c r="J1996" s="247"/>
      <c r="K1996" s="247"/>
      <c r="L1996" s="247"/>
      <c r="M1996" s="290"/>
      <c r="N1996" s="247"/>
      <c r="O1996" s="247"/>
      <c r="P1996" s="247"/>
      <c r="Q1996" s="247"/>
      <c r="R1996" s="247"/>
      <c r="S1996" s="247"/>
      <c r="T1996" s="247"/>
      <c r="U1996" s="247"/>
      <c r="V1996" s="290"/>
      <c r="W1996" s="247"/>
      <c r="X1996" s="247"/>
      <c r="Y1996" s="247"/>
      <c r="Z1996" s="247"/>
      <c r="AA1996" s="247"/>
      <c r="AB1996" s="247"/>
      <c r="AC1996" s="247"/>
      <c r="AD1996" s="247"/>
      <c r="AE1996" s="247"/>
      <c r="AF1996" s="247"/>
      <c r="AG1996" s="247"/>
      <c r="AH1996" s="247"/>
      <c r="AI1996" s="247"/>
      <c r="AJ1996" s="247"/>
      <c r="AK1996" s="247"/>
      <c r="AL1996" s="247"/>
      <c r="AM1996" s="247"/>
      <c r="AN1996" s="247"/>
      <c r="AO1996" s="247"/>
      <c r="AP1996" s="247"/>
      <c r="AQ1996" s="247"/>
      <c r="AR1996" s="247"/>
      <c r="AS1996" s="247"/>
      <c r="AT1996" s="247"/>
      <c r="AU1996" s="247"/>
      <c r="AV1996" s="247"/>
      <c r="AW1996" s="247"/>
      <c r="AX1996" s="247"/>
      <c r="AY1996" s="247"/>
      <c r="AZ1996" s="247"/>
      <c r="BA1996" s="247"/>
      <c r="BB1996" s="247"/>
      <c r="BC1996" s="247"/>
      <c r="BD1996" s="247"/>
      <c r="BE1996" s="247"/>
      <c r="BF1996" s="247"/>
      <c r="BG1996" s="247"/>
      <c r="BH1996" s="247"/>
      <c r="BI1996" s="247"/>
      <c r="BJ1996" s="247"/>
      <c r="BK1996" s="247"/>
      <c r="BL1996" s="247"/>
      <c r="BM1996" s="247"/>
      <c r="BN1996" s="247"/>
      <c r="BO1996" s="247"/>
      <c r="BP1996" s="247"/>
      <c r="BQ1996" s="247"/>
      <c r="BR1996" s="247"/>
      <c r="BS1996" s="247"/>
      <c r="BT1996" s="247"/>
      <c r="BU1996" s="247"/>
      <c r="BV1996" s="247"/>
      <c r="BW1996" s="247"/>
      <c r="BX1996" s="247"/>
      <c r="BY1996" s="247"/>
      <c r="BZ1996" s="247"/>
      <c r="CA1996" s="247"/>
      <c r="CB1996" s="247"/>
      <c r="CC1996" s="247"/>
      <c r="CD1996" s="247"/>
      <c r="CE1996" s="247"/>
      <c r="CF1996" s="247"/>
      <c r="CG1996" s="247"/>
      <c r="CH1996" s="247"/>
      <c r="CI1996" s="247"/>
      <c r="CJ1996" s="247"/>
      <c r="CK1996" s="247"/>
      <c r="CL1996" s="247"/>
      <c r="CM1996" s="247"/>
      <c r="CN1996" s="247"/>
      <c r="CO1996" s="247"/>
      <c r="CP1996" s="247"/>
      <c r="CQ1996" s="247"/>
      <c r="CR1996" s="247"/>
      <c r="CS1996" s="247"/>
      <c r="CT1996" s="247"/>
      <c r="CU1996" s="247"/>
      <c r="CV1996" s="247"/>
      <c r="CW1996" s="247"/>
      <c r="CX1996" s="247"/>
      <c r="CY1996" s="247"/>
      <c r="CZ1996" s="247"/>
      <c r="DA1996" s="247"/>
      <c r="DB1996" s="247"/>
      <c r="DC1996" s="247"/>
      <c r="DD1996" s="247"/>
      <c r="DE1996" s="247"/>
    </row>
    <row r="1997" spans="5:109" x14ac:dyDescent="0.2">
      <c r="E1997" s="247"/>
      <c r="F1997" s="247"/>
      <c r="G1997" s="247"/>
      <c r="H1997" s="247"/>
      <c r="I1997" s="247"/>
      <c r="J1997" s="247"/>
      <c r="K1997" s="247"/>
      <c r="L1997" s="247"/>
      <c r="M1997" s="290"/>
      <c r="N1997" s="247"/>
      <c r="O1997" s="247"/>
      <c r="P1997" s="247"/>
      <c r="Q1997" s="247"/>
      <c r="R1997" s="247"/>
      <c r="S1997" s="247"/>
      <c r="T1997" s="247"/>
      <c r="U1997" s="247"/>
      <c r="V1997" s="290"/>
      <c r="W1997" s="247"/>
      <c r="X1997" s="247"/>
      <c r="Y1997" s="247"/>
      <c r="Z1997" s="247"/>
      <c r="AA1997" s="247"/>
      <c r="AB1997" s="247"/>
      <c r="AC1997" s="247"/>
      <c r="AD1997" s="247"/>
      <c r="AE1997" s="247"/>
      <c r="AF1997" s="247"/>
      <c r="AG1997" s="247"/>
      <c r="AH1997" s="247"/>
      <c r="AI1997" s="247"/>
      <c r="AJ1997" s="247"/>
      <c r="AK1997" s="247"/>
      <c r="AL1997" s="247"/>
      <c r="AM1997" s="247"/>
      <c r="AN1997" s="247"/>
      <c r="AO1997" s="247"/>
      <c r="AP1997" s="247"/>
      <c r="AQ1997" s="247"/>
      <c r="AR1997" s="247"/>
      <c r="AS1997" s="247"/>
      <c r="AT1997" s="247"/>
      <c r="AU1997" s="247"/>
      <c r="AV1997" s="247"/>
      <c r="AW1997" s="247"/>
      <c r="AX1997" s="247"/>
      <c r="AY1997" s="247"/>
      <c r="AZ1997" s="247"/>
      <c r="BA1997" s="247"/>
      <c r="BB1997" s="247"/>
      <c r="BC1997" s="247"/>
      <c r="BD1997" s="247"/>
      <c r="BE1997" s="247"/>
      <c r="BF1997" s="247"/>
      <c r="BG1997" s="247"/>
      <c r="BH1997" s="247"/>
      <c r="BI1997" s="247"/>
      <c r="BJ1997" s="247"/>
      <c r="BK1997" s="247"/>
      <c r="BL1997" s="247"/>
      <c r="BM1997" s="247"/>
      <c r="BN1997" s="247"/>
      <c r="BO1997" s="247"/>
      <c r="BP1997" s="247"/>
      <c r="BQ1997" s="247"/>
      <c r="BR1997" s="247"/>
      <c r="BS1997" s="247"/>
      <c r="BT1997" s="247"/>
      <c r="BU1997" s="247"/>
      <c r="BV1997" s="247"/>
      <c r="BW1997" s="247"/>
      <c r="BX1997" s="247"/>
      <c r="BY1997" s="247"/>
      <c r="BZ1997" s="247"/>
      <c r="CA1997" s="247"/>
      <c r="CB1997" s="247"/>
      <c r="CC1997" s="247"/>
      <c r="CD1997" s="247"/>
      <c r="CE1997" s="247"/>
      <c r="CF1997" s="247"/>
      <c r="CG1997" s="247"/>
      <c r="CH1997" s="247"/>
      <c r="CI1997" s="247"/>
      <c r="CJ1997" s="247"/>
      <c r="CK1997" s="247"/>
      <c r="CL1997" s="247"/>
      <c r="CM1997" s="247"/>
      <c r="CN1997" s="247"/>
      <c r="CO1997" s="247"/>
      <c r="CP1997" s="247"/>
      <c r="CQ1997" s="247"/>
      <c r="CR1997" s="247"/>
      <c r="CS1997" s="247"/>
      <c r="CT1997" s="247"/>
      <c r="CU1997" s="247"/>
      <c r="CV1997" s="247"/>
      <c r="CW1997" s="247"/>
      <c r="CX1997" s="247"/>
      <c r="CY1997" s="247"/>
      <c r="CZ1997" s="247"/>
      <c r="DA1997" s="247"/>
      <c r="DB1997" s="247"/>
      <c r="DC1997" s="247"/>
      <c r="DD1997" s="247"/>
      <c r="DE1997" s="247"/>
    </row>
    <row r="1998" spans="5:109" x14ac:dyDescent="0.2">
      <c r="E1998" s="247"/>
      <c r="F1998" s="247"/>
      <c r="G1998" s="247"/>
      <c r="H1998" s="247"/>
      <c r="I1998" s="247"/>
      <c r="J1998" s="247"/>
      <c r="K1998" s="247"/>
      <c r="L1998" s="247"/>
      <c r="M1998" s="290"/>
      <c r="N1998" s="247"/>
      <c r="O1998" s="247"/>
      <c r="P1998" s="247"/>
      <c r="Q1998" s="247"/>
      <c r="R1998" s="247"/>
      <c r="S1998" s="247"/>
      <c r="T1998" s="247"/>
      <c r="U1998" s="247"/>
      <c r="V1998" s="290"/>
      <c r="W1998" s="247"/>
      <c r="X1998" s="247"/>
      <c r="Y1998" s="247"/>
      <c r="Z1998" s="247"/>
      <c r="AA1998" s="247"/>
      <c r="AB1998" s="247"/>
      <c r="AC1998" s="247"/>
      <c r="AD1998" s="247"/>
      <c r="AE1998" s="247"/>
      <c r="AF1998" s="247"/>
      <c r="AG1998" s="247"/>
      <c r="AH1998" s="247"/>
      <c r="AI1998" s="247"/>
      <c r="AJ1998" s="247"/>
      <c r="AK1998" s="247"/>
      <c r="AL1998" s="247"/>
      <c r="AM1998" s="247"/>
      <c r="AN1998" s="247"/>
      <c r="AO1998" s="247"/>
      <c r="AP1998" s="247"/>
      <c r="AQ1998" s="247"/>
      <c r="AR1998" s="247"/>
      <c r="AS1998" s="247"/>
      <c r="AT1998" s="247"/>
      <c r="AU1998" s="247"/>
      <c r="AV1998" s="247"/>
      <c r="AW1998" s="247"/>
      <c r="AX1998" s="247"/>
      <c r="AY1998" s="247"/>
      <c r="AZ1998" s="247"/>
      <c r="BA1998" s="247"/>
      <c r="BB1998" s="247"/>
      <c r="BC1998" s="247"/>
      <c r="BD1998" s="247"/>
      <c r="BE1998" s="247"/>
      <c r="BF1998" s="247"/>
      <c r="BG1998" s="247"/>
      <c r="BH1998" s="247"/>
      <c r="BI1998" s="247"/>
      <c r="BJ1998" s="247"/>
      <c r="BK1998" s="247"/>
      <c r="BL1998" s="247"/>
      <c r="BM1998" s="247"/>
      <c r="BN1998" s="247"/>
      <c r="BO1998" s="247"/>
      <c r="BP1998" s="247"/>
      <c r="BQ1998" s="247"/>
      <c r="BR1998" s="247"/>
      <c r="BS1998" s="247"/>
      <c r="BT1998" s="247"/>
      <c r="BU1998" s="247"/>
      <c r="BV1998" s="247"/>
      <c r="BW1998" s="247"/>
      <c r="BX1998" s="247"/>
      <c r="BY1998" s="247"/>
      <c r="BZ1998" s="247"/>
      <c r="CA1998" s="247"/>
      <c r="CB1998" s="247"/>
      <c r="CC1998" s="247"/>
      <c r="CD1998" s="247"/>
      <c r="CE1998" s="247"/>
      <c r="CF1998" s="247"/>
      <c r="CG1998" s="247"/>
      <c r="CH1998" s="247"/>
      <c r="CI1998" s="247"/>
      <c r="CJ1998" s="247"/>
      <c r="CK1998" s="247"/>
      <c r="CL1998" s="247"/>
      <c r="CM1998" s="247"/>
      <c r="CN1998" s="247"/>
      <c r="CO1998" s="247"/>
      <c r="CP1998" s="247"/>
      <c r="CQ1998" s="247"/>
      <c r="CR1998" s="247"/>
      <c r="CS1998" s="247"/>
      <c r="CT1998" s="247"/>
      <c r="CU1998" s="247"/>
      <c r="CV1998" s="247"/>
      <c r="CW1998" s="247"/>
      <c r="CX1998" s="247"/>
      <c r="CY1998" s="247"/>
      <c r="CZ1998" s="247"/>
      <c r="DA1998" s="247"/>
      <c r="DB1998" s="247"/>
      <c r="DC1998" s="247"/>
      <c r="DD1998" s="247"/>
      <c r="DE1998" s="247"/>
    </row>
    <row r="1999" spans="5:109" x14ac:dyDescent="0.2">
      <c r="E1999" s="247"/>
      <c r="F1999" s="247"/>
      <c r="G1999" s="247"/>
      <c r="H1999" s="247"/>
      <c r="I1999" s="247"/>
      <c r="J1999" s="247"/>
      <c r="K1999" s="247"/>
      <c r="L1999" s="247"/>
      <c r="M1999" s="290"/>
      <c r="N1999" s="247"/>
      <c r="O1999" s="247"/>
      <c r="P1999" s="247"/>
      <c r="Q1999" s="247"/>
      <c r="R1999" s="247"/>
      <c r="S1999" s="247"/>
      <c r="T1999" s="247"/>
      <c r="U1999" s="247"/>
      <c r="V1999" s="290"/>
      <c r="W1999" s="247"/>
      <c r="X1999" s="247"/>
      <c r="Y1999" s="247"/>
      <c r="Z1999" s="247"/>
      <c r="AA1999" s="247"/>
      <c r="AB1999" s="247"/>
      <c r="AC1999" s="247"/>
      <c r="AD1999" s="247"/>
      <c r="AE1999" s="247"/>
      <c r="AF1999" s="247"/>
      <c r="AG1999" s="247"/>
      <c r="AH1999" s="247"/>
      <c r="AI1999" s="247"/>
      <c r="AJ1999" s="247"/>
      <c r="AK1999" s="247"/>
      <c r="AL1999" s="247"/>
      <c r="AM1999" s="247"/>
      <c r="AN1999" s="247"/>
      <c r="AO1999" s="247"/>
      <c r="AP1999" s="247"/>
      <c r="AQ1999" s="247"/>
      <c r="AR1999" s="247"/>
      <c r="AS1999" s="247"/>
      <c r="AT1999" s="247"/>
      <c r="AU1999" s="247"/>
      <c r="AV1999" s="247"/>
      <c r="AW1999" s="247"/>
      <c r="AX1999" s="247"/>
      <c r="AY1999" s="247"/>
      <c r="AZ1999" s="247"/>
      <c r="BA1999" s="247"/>
      <c r="BB1999" s="247"/>
      <c r="BC1999" s="247"/>
      <c r="BD1999" s="247"/>
      <c r="BE1999" s="247"/>
      <c r="BF1999" s="247"/>
      <c r="BG1999" s="247"/>
      <c r="BH1999" s="247"/>
      <c r="BI1999" s="247"/>
      <c r="BJ1999" s="247"/>
      <c r="BK1999" s="247"/>
      <c r="BL1999" s="247"/>
      <c r="BM1999" s="247"/>
      <c r="BN1999" s="247"/>
      <c r="BO1999" s="247"/>
      <c r="BP1999" s="247"/>
      <c r="BQ1999" s="247"/>
      <c r="BR1999" s="247"/>
      <c r="BS1999" s="247"/>
      <c r="BT1999" s="247"/>
      <c r="BU1999" s="247"/>
      <c r="BV1999" s="247"/>
      <c r="BW1999" s="247"/>
      <c r="BX1999" s="247"/>
      <c r="BY1999" s="247"/>
      <c r="BZ1999" s="247"/>
      <c r="CA1999" s="247"/>
      <c r="CB1999" s="247"/>
      <c r="CC1999" s="247"/>
      <c r="CD1999" s="247"/>
      <c r="CE1999" s="247"/>
      <c r="CF1999" s="247"/>
      <c r="CG1999" s="247"/>
      <c r="CH1999" s="247"/>
      <c r="CI1999" s="247"/>
      <c r="CJ1999" s="247"/>
      <c r="CK1999" s="247"/>
      <c r="CL1999" s="247"/>
      <c r="CM1999" s="247"/>
      <c r="CN1999" s="247"/>
      <c r="CO1999" s="247"/>
      <c r="CP1999" s="247"/>
      <c r="CQ1999" s="247"/>
      <c r="CR1999" s="247"/>
      <c r="CS1999" s="247"/>
      <c r="CT1999" s="247"/>
      <c r="CU1999" s="247"/>
      <c r="CV1999" s="247"/>
      <c r="CW1999" s="247"/>
      <c r="CX1999" s="247"/>
      <c r="CY1999" s="247"/>
      <c r="CZ1999" s="247"/>
      <c r="DA1999" s="247"/>
      <c r="DB1999" s="247"/>
      <c r="DC1999" s="247"/>
      <c r="DD1999" s="247"/>
      <c r="DE1999" s="247"/>
    </row>
    <row r="2000" spans="5:109" x14ac:dyDescent="0.2">
      <c r="E2000" s="247"/>
      <c r="F2000" s="247"/>
      <c r="G2000" s="247"/>
      <c r="H2000" s="247"/>
      <c r="I2000" s="247"/>
      <c r="J2000" s="247"/>
      <c r="K2000" s="247"/>
      <c r="L2000" s="247"/>
      <c r="M2000" s="290"/>
      <c r="N2000" s="247"/>
      <c r="O2000" s="247"/>
      <c r="P2000" s="247"/>
      <c r="Q2000" s="247"/>
      <c r="R2000" s="247"/>
      <c r="S2000" s="247"/>
      <c r="T2000" s="247"/>
      <c r="U2000" s="247"/>
      <c r="V2000" s="290"/>
      <c r="W2000" s="247"/>
      <c r="X2000" s="247"/>
      <c r="Y2000" s="247"/>
      <c r="Z2000" s="247"/>
      <c r="AA2000" s="247"/>
      <c r="AB2000" s="247"/>
      <c r="AC2000" s="247"/>
      <c r="AD2000" s="247"/>
      <c r="AE2000" s="247"/>
      <c r="AF2000" s="247"/>
      <c r="AG2000" s="247"/>
      <c r="AH2000" s="247"/>
      <c r="AI2000" s="247"/>
      <c r="AJ2000" s="247"/>
      <c r="AK2000" s="247"/>
      <c r="AL2000" s="247"/>
      <c r="AM2000" s="247"/>
      <c r="AN2000" s="247"/>
      <c r="AO2000" s="247"/>
      <c r="AP2000" s="247"/>
      <c r="AQ2000" s="247"/>
      <c r="AR2000" s="247"/>
      <c r="AS2000" s="247"/>
      <c r="AT2000" s="247"/>
      <c r="AU2000" s="247"/>
      <c r="AV2000" s="247"/>
      <c r="AW2000" s="247"/>
      <c r="AX2000" s="247"/>
      <c r="AY2000" s="247"/>
      <c r="AZ2000" s="247"/>
      <c r="BA2000" s="247"/>
      <c r="BB2000" s="247"/>
      <c r="BC2000" s="247"/>
      <c r="BD2000" s="247"/>
      <c r="BE2000" s="247"/>
      <c r="BF2000" s="247"/>
      <c r="BG2000" s="247"/>
      <c r="BH2000" s="247"/>
      <c r="BI2000" s="247"/>
      <c r="BJ2000" s="247"/>
      <c r="BK2000" s="247"/>
      <c r="BL2000" s="247"/>
      <c r="BM2000" s="247"/>
      <c r="BN2000" s="247"/>
      <c r="BO2000" s="247"/>
      <c r="BP2000" s="247"/>
      <c r="BQ2000" s="247"/>
      <c r="BR2000" s="247"/>
      <c r="BS2000" s="247"/>
      <c r="BT2000" s="247"/>
      <c r="BU2000" s="247"/>
      <c r="BV2000" s="247"/>
      <c r="BW2000" s="247"/>
      <c r="BX2000" s="247"/>
      <c r="BY2000" s="247"/>
      <c r="BZ2000" s="247"/>
      <c r="CA2000" s="247"/>
      <c r="CB2000" s="247"/>
      <c r="CC2000" s="247"/>
      <c r="CD2000" s="247"/>
      <c r="CE2000" s="247"/>
      <c r="CF2000" s="247"/>
      <c r="CG2000" s="247"/>
      <c r="CH2000" s="247"/>
      <c r="CI2000" s="247"/>
      <c r="CJ2000" s="247"/>
      <c r="CK2000" s="247"/>
      <c r="CL2000" s="247"/>
      <c r="CM2000" s="247"/>
      <c r="CN2000" s="247"/>
      <c r="CO2000" s="247"/>
      <c r="CP2000" s="247"/>
      <c r="CQ2000" s="247"/>
      <c r="CR2000" s="247"/>
      <c r="CS2000" s="247"/>
      <c r="CT2000" s="247"/>
      <c r="CU2000" s="247"/>
      <c r="CV2000" s="247"/>
      <c r="CW2000" s="247"/>
      <c r="CX2000" s="247"/>
      <c r="CY2000" s="247"/>
      <c r="CZ2000" s="247"/>
      <c r="DA2000" s="247"/>
      <c r="DB2000" s="247"/>
      <c r="DC2000" s="247"/>
      <c r="DD2000" s="247"/>
      <c r="DE2000" s="247"/>
    </row>
    <row r="2001" spans="5:109" x14ac:dyDescent="0.2">
      <c r="E2001" s="247"/>
      <c r="F2001" s="247"/>
      <c r="G2001" s="247"/>
      <c r="H2001" s="247"/>
      <c r="I2001" s="247"/>
      <c r="J2001" s="247"/>
      <c r="K2001" s="247"/>
      <c r="L2001" s="247"/>
      <c r="M2001" s="290"/>
      <c r="N2001" s="247"/>
      <c r="O2001" s="247"/>
      <c r="P2001" s="247"/>
      <c r="Q2001" s="247"/>
      <c r="R2001" s="247"/>
      <c r="S2001" s="247"/>
      <c r="T2001" s="247"/>
      <c r="U2001" s="247"/>
      <c r="V2001" s="290"/>
      <c r="W2001" s="247"/>
      <c r="X2001" s="247"/>
      <c r="Y2001" s="247"/>
      <c r="Z2001" s="247"/>
      <c r="AA2001" s="247"/>
      <c r="AB2001" s="247"/>
      <c r="AC2001" s="247"/>
      <c r="AD2001" s="247"/>
      <c r="AE2001" s="247"/>
      <c r="AF2001" s="247"/>
      <c r="AG2001" s="247"/>
      <c r="AH2001" s="247"/>
      <c r="AI2001" s="247"/>
      <c r="AJ2001" s="247"/>
      <c r="AK2001" s="247"/>
      <c r="AL2001" s="247"/>
      <c r="AM2001" s="247"/>
      <c r="AN2001" s="247"/>
      <c r="AO2001" s="247"/>
      <c r="AP2001" s="247"/>
      <c r="AQ2001" s="247"/>
      <c r="AR2001" s="247"/>
      <c r="AS2001" s="247"/>
      <c r="AT2001" s="247"/>
      <c r="AU2001" s="247"/>
      <c r="AV2001" s="247"/>
      <c r="AW2001" s="247"/>
      <c r="AX2001" s="247"/>
      <c r="AY2001" s="247"/>
      <c r="AZ2001" s="247"/>
      <c r="BA2001" s="247"/>
      <c r="BB2001" s="247"/>
      <c r="BC2001" s="247"/>
      <c r="BD2001" s="247"/>
      <c r="BE2001" s="247"/>
      <c r="BF2001" s="247"/>
      <c r="BG2001" s="247"/>
      <c r="BH2001" s="247"/>
      <c r="BI2001" s="247"/>
      <c r="BJ2001" s="247"/>
      <c r="BK2001" s="247"/>
      <c r="BL2001" s="247"/>
      <c r="BM2001" s="247"/>
      <c r="BN2001" s="247"/>
      <c r="BO2001" s="247"/>
      <c r="BP2001" s="247"/>
      <c r="BQ2001" s="247"/>
      <c r="BR2001" s="247"/>
      <c r="BS2001" s="247"/>
      <c r="BT2001" s="247"/>
      <c r="BU2001" s="247"/>
      <c r="BV2001" s="247"/>
      <c r="BW2001" s="247"/>
      <c r="BX2001" s="247"/>
      <c r="BY2001" s="247"/>
      <c r="BZ2001" s="247"/>
      <c r="CA2001" s="247"/>
      <c r="CB2001" s="247"/>
      <c r="CC2001" s="247"/>
      <c r="CD2001" s="247"/>
      <c r="CE2001" s="247"/>
      <c r="CF2001" s="247"/>
      <c r="CG2001" s="247"/>
      <c r="CH2001" s="247"/>
      <c r="CI2001" s="247"/>
      <c r="CJ2001" s="247"/>
      <c r="CK2001" s="247"/>
      <c r="CL2001" s="247"/>
      <c r="CM2001" s="247"/>
      <c r="CN2001" s="247"/>
      <c r="CO2001" s="247"/>
      <c r="CP2001" s="247"/>
      <c r="CQ2001" s="247"/>
      <c r="CR2001" s="247"/>
      <c r="CS2001" s="247"/>
      <c r="CT2001" s="247"/>
      <c r="CU2001" s="247"/>
      <c r="CV2001" s="247"/>
      <c r="CW2001" s="247"/>
      <c r="CX2001" s="247"/>
      <c r="CY2001" s="247"/>
      <c r="CZ2001" s="247"/>
      <c r="DA2001" s="247"/>
      <c r="DB2001" s="247"/>
      <c r="DC2001" s="247"/>
      <c r="DD2001" s="247"/>
      <c r="DE2001" s="247"/>
    </row>
    <row r="2002" spans="5:109" x14ac:dyDescent="0.2">
      <c r="E2002" s="247"/>
      <c r="F2002" s="247"/>
      <c r="G2002" s="247"/>
      <c r="H2002" s="247"/>
      <c r="I2002" s="247"/>
      <c r="J2002" s="247"/>
      <c r="K2002" s="247"/>
      <c r="L2002" s="247"/>
      <c r="M2002" s="290"/>
      <c r="N2002" s="247"/>
      <c r="O2002" s="247"/>
      <c r="P2002" s="247"/>
      <c r="Q2002" s="247"/>
      <c r="R2002" s="247"/>
      <c r="S2002" s="247"/>
      <c r="T2002" s="247"/>
      <c r="U2002" s="247"/>
      <c r="V2002" s="290"/>
      <c r="W2002" s="247"/>
      <c r="X2002" s="247"/>
      <c r="Y2002" s="247"/>
      <c r="Z2002" s="247"/>
      <c r="AA2002" s="247"/>
      <c r="AB2002" s="247"/>
      <c r="AC2002" s="247"/>
      <c r="AD2002" s="247"/>
      <c r="AE2002" s="247"/>
      <c r="AF2002" s="247"/>
      <c r="AG2002" s="247"/>
      <c r="AH2002" s="247"/>
      <c r="AI2002" s="247"/>
      <c r="AJ2002" s="247"/>
      <c r="AK2002" s="247"/>
      <c r="AL2002" s="247"/>
      <c r="AM2002" s="247"/>
      <c r="AN2002" s="247"/>
      <c r="AO2002" s="247"/>
      <c r="AP2002" s="247"/>
      <c r="AQ2002" s="247"/>
      <c r="AR2002" s="247"/>
      <c r="AS2002" s="247"/>
      <c r="AT2002" s="247"/>
      <c r="AU2002" s="247"/>
      <c r="AV2002" s="247"/>
      <c r="AW2002" s="247"/>
      <c r="AX2002" s="247"/>
      <c r="AY2002" s="247"/>
      <c r="AZ2002" s="247"/>
      <c r="BA2002" s="247"/>
      <c r="BB2002" s="247"/>
      <c r="BC2002" s="247"/>
      <c r="BD2002" s="247"/>
      <c r="BE2002" s="247"/>
      <c r="BF2002" s="247"/>
      <c r="BG2002" s="247"/>
      <c r="BH2002" s="247"/>
      <c r="BI2002" s="247"/>
      <c r="BJ2002" s="247"/>
      <c r="BK2002" s="247"/>
      <c r="BL2002" s="247"/>
      <c r="BM2002" s="247"/>
      <c r="BN2002" s="247"/>
      <c r="BO2002" s="247"/>
      <c r="BP2002" s="247"/>
      <c r="BQ2002" s="247"/>
      <c r="BR2002" s="247"/>
      <c r="BS2002" s="247"/>
      <c r="BT2002" s="247"/>
      <c r="BU2002" s="247"/>
      <c r="BV2002" s="247"/>
      <c r="BW2002" s="247"/>
      <c r="BX2002" s="247"/>
      <c r="BY2002" s="247"/>
      <c r="BZ2002" s="247"/>
      <c r="CA2002" s="247"/>
      <c r="CB2002" s="247"/>
      <c r="CC2002" s="247"/>
      <c r="CD2002" s="247"/>
      <c r="CE2002" s="247"/>
      <c r="CF2002" s="247"/>
      <c r="CG2002" s="247"/>
      <c r="CH2002" s="247"/>
      <c r="CI2002" s="247"/>
      <c r="CJ2002" s="247"/>
      <c r="CK2002" s="247"/>
      <c r="CL2002" s="247"/>
      <c r="CM2002" s="247"/>
      <c r="CN2002" s="247"/>
      <c r="CO2002" s="247"/>
      <c r="CP2002" s="247"/>
      <c r="CQ2002" s="247"/>
      <c r="CR2002" s="247"/>
      <c r="CS2002" s="247"/>
      <c r="CT2002" s="247"/>
      <c r="CU2002" s="247"/>
      <c r="CV2002" s="247"/>
      <c r="CW2002" s="247"/>
      <c r="CX2002" s="247"/>
      <c r="CY2002" s="247"/>
      <c r="CZ2002" s="247"/>
      <c r="DA2002" s="247"/>
      <c r="DB2002" s="247"/>
      <c r="DC2002" s="247"/>
      <c r="DD2002" s="247"/>
      <c r="DE2002" s="247"/>
    </row>
    <row r="2003" spans="5:109" x14ac:dyDescent="0.2">
      <c r="E2003" s="247"/>
      <c r="F2003" s="247"/>
      <c r="G2003" s="247"/>
      <c r="H2003" s="247"/>
      <c r="I2003" s="247"/>
      <c r="J2003" s="247"/>
      <c r="K2003" s="247"/>
      <c r="L2003" s="247"/>
      <c r="M2003" s="290"/>
      <c r="N2003" s="247"/>
      <c r="O2003" s="247"/>
      <c r="P2003" s="247"/>
      <c r="Q2003" s="247"/>
      <c r="R2003" s="247"/>
      <c r="S2003" s="247"/>
      <c r="T2003" s="247"/>
      <c r="U2003" s="247"/>
      <c r="V2003" s="290"/>
      <c r="W2003" s="247"/>
      <c r="X2003" s="247"/>
      <c r="Y2003" s="247"/>
      <c r="Z2003" s="247"/>
      <c r="AA2003" s="247"/>
      <c r="AB2003" s="247"/>
      <c r="AC2003" s="247"/>
      <c r="AD2003" s="247"/>
      <c r="AE2003" s="247"/>
      <c r="AF2003" s="247"/>
      <c r="AG2003" s="247"/>
      <c r="AH2003" s="247"/>
      <c r="AI2003" s="247"/>
      <c r="AJ2003" s="247"/>
      <c r="AK2003" s="247"/>
      <c r="AL2003" s="247"/>
      <c r="AM2003" s="247"/>
      <c r="AN2003" s="247"/>
      <c r="AO2003" s="247"/>
      <c r="AP2003" s="247"/>
      <c r="AQ2003" s="247"/>
      <c r="AR2003" s="247"/>
      <c r="AS2003" s="247"/>
      <c r="AT2003" s="247"/>
      <c r="AU2003" s="247"/>
      <c r="AV2003" s="247"/>
      <c r="AW2003" s="247"/>
      <c r="AX2003" s="247"/>
      <c r="AY2003" s="247"/>
      <c r="AZ2003" s="247"/>
      <c r="BA2003" s="247"/>
      <c r="BB2003" s="247"/>
      <c r="BC2003" s="247"/>
      <c r="BD2003" s="247"/>
      <c r="BE2003" s="247"/>
      <c r="BF2003" s="247"/>
      <c r="BG2003" s="247"/>
      <c r="BH2003" s="247"/>
      <c r="BI2003" s="247"/>
      <c r="BJ2003" s="247"/>
      <c r="BK2003" s="247"/>
      <c r="BL2003" s="247"/>
      <c r="BM2003" s="247"/>
      <c r="BN2003" s="247"/>
      <c r="BO2003" s="247"/>
      <c r="BP2003" s="247"/>
      <c r="BQ2003" s="247"/>
      <c r="BR2003" s="247"/>
      <c r="BS2003" s="247"/>
      <c r="BT2003" s="247"/>
      <c r="BU2003" s="247"/>
      <c r="BV2003" s="247"/>
      <c r="BW2003" s="247"/>
      <c r="BX2003" s="247"/>
      <c r="BY2003" s="247"/>
      <c r="BZ2003" s="247"/>
      <c r="CA2003" s="247"/>
      <c r="CB2003" s="247"/>
      <c r="CC2003" s="247"/>
      <c r="CD2003" s="247"/>
      <c r="CE2003" s="247"/>
      <c r="CF2003" s="247"/>
      <c r="CG2003" s="247"/>
      <c r="CH2003" s="247"/>
      <c r="CI2003" s="247"/>
      <c r="CJ2003" s="247"/>
      <c r="CK2003" s="247"/>
      <c r="CL2003" s="247"/>
      <c r="CM2003" s="247"/>
      <c r="CN2003" s="247"/>
      <c r="CO2003" s="247"/>
      <c r="CP2003" s="247"/>
      <c r="CQ2003" s="247"/>
      <c r="CR2003" s="247"/>
      <c r="CS2003" s="247"/>
      <c r="CT2003" s="247"/>
      <c r="CU2003" s="247"/>
      <c r="CV2003" s="247"/>
      <c r="CW2003" s="247"/>
      <c r="CX2003" s="247"/>
      <c r="CY2003" s="247"/>
      <c r="CZ2003" s="247"/>
      <c r="DA2003" s="247"/>
      <c r="DB2003" s="247"/>
      <c r="DC2003" s="247"/>
      <c r="DD2003" s="247"/>
      <c r="DE2003" s="247"/>
    </row>
    <row r="2004" spans="5:109" x14ac:dyDescent="0.2">
      <c r="E2004" s="247"/>
      <c r="F2004" s="247"/>
      <c r="G2004" s="247"/>
      <c r="H2004" s="247"/>
      <c r="I2004" s="247"/>
      <c r="J2004" s="247"/>
      <c r="K2004" s="247"/>
      <c r="L2004" s="247"/>
      <c r="M2004" s="290"/>
      <c r="N2004" s="247"/>
      <c r="O2004" s="247"/>
      <c r="P2004" s="247"/>
      <c r="Q2004" s="247"/>
      <c r="R2004" s="247"/>
      <c r="S2004" s="247"/>
      <c r="T2004" s="247"/>
      <c r="U2004" s="247"/>
      <c r="V2004" s="290"/>
      <c r="W2004" s="247"/>
      <c r="X2004" s="247"/>
      <c r="Y2004" s="247"/>
      <c r="Z2004" s="247"/>
      <c r="AA2004" s="247"/>
      <c r="AB2004" s="247"/>
      <c r="AC2004" s="247"/>
      <c r="AD2004" s="247"/>
      <c r="AE2004" s="247"/>
      <c r="AF2004" s="247"/>
      <c r="AG2004" s="247"/>
      <c r="AH2004" s="247"/>
      <c r="AI2004" s="247"/>
      <c r="AJ2004" s="247"/>
      <c r="AK2004" s="247"/>
      <c r="AL2004" s="247"/>
      <c r="AM2004" s="247"/>
      <c r="AN2004" s="247"/>
      <c r="AO2004" s="247"/>
      <c r="AP2004" s="247"/>
      <c r="AQ2004" s="247"/>
      <c r="AR2004" s="247"/>
      <c r="AS2004" s="247"/>
      <c r="AT2004" s="247"/>
      <c r="AU2004" s="247"/>
      <c r="AV2004" s="247"/>
      <c r="AW2004" s="247"/>
      <c r="AX2004" s="247"/>
      <c r="AY2004" s="247"/>
      <c r="AZ2004" s="247"/>
      <c r="BA2004" s="247"/>
      <c r="BB2004" s="247"/>
      <c r="BC2004" s="247"/>
      <c r="BD2004" s="247"/>
      <c r="BE2004" s="247"/>
      <c r="BF2004" s="247"/>
      <c r="BG2004" s="247"/>
      <c r="BH2004" s="247"/>
      <c r="BI2004" s="247"/>
      <c r="BJ2004" s="247"/>
      <c r="BK2004" s="247"/>
      <c r="BL2004" s="247"/>
      <c r="BM2004" s="247"/>
      <c r="BN2004" s="247"/>
      <c r="BO2004" s="247"/>
      <c r="BP2004" s="247"/>
      <c r="BQ2004" s="247"/>
      <c r="BR2004" s="247"/>
      <c r="BS2004" s="247"/>
      <c r="BT2004" s="247"/>
      <c r="BU2004" s="247"/>
      <c r="BV2004" s="247"/>
      <c r="BW2004" s="247"/>
      <c r="BX2004" s="247"/>
      <c r="BY2004" s="247"/>
      <c r="BZ2004" s="247"/>
      <c r="CA2004" s="247"/>
      <c r="CB2004" s="247"/>
      <c r="CC2004" s="247"/>
      <c r="CD2004" s="247"/>
      <c r="CE2004" s="247"/>
      <c r="CF2004" s="247"/>
      <c r="CG2004" s="247"/>
      <c r="CH2004" s="247"/>
      <c r="CI2004" s="247"/>
      <c r="CJ2004" s="247"/>
      <c r="CK2004" s="247"/>
      <c r="CL2004" s="247"/>
      <c r="CM2004" s="247"/>
      <c r="CN2004" s="247"/>
      <c r="CO2004" s="247"/>
      <c r="CP2004" s="247"/>
      <c r="CQ2004" s="247"/>
      <c r="CR2004" s="247"/>
      <c r="CS2004" s="247"/>
      <c r="CT2004" s="247"/>
      <c r="CU2004" s="247"/>
      <c r="CV2004" s="247"/>
      <c r="CW2004" s="247"/>
      <c r="CX2004" s="247"/>
      <c r="CY2004" s="247"/>
      <c r="CZ2004" s="247"/>
      <c r="DA2004" s="247"/>
      <c r="DB2004" s="247"/>
      <c r="DC2004" s="247"/>
      <c r="DD2004" s="247"/>
      <c r="DE2004" s="247"/>
    </row>
    <row r="2005" spans="5:109" x14ac:dyDescent="0.2">
      <c r="E2005" s="247"/>
      <c r="F2005" s="247"/>
      <c r="G2005" s="247"/>
      <c r="H2005" s="247"/>
      <c r="I2005" s="247"/>
      <c r="J2005" s="247"/>
      <c r="K2005" s="247"/>
      <c r="L2005" s="247"/>
      <c r="M2005" s="290"/>
      <c r="N2005" s="247"/>
      <c r="O2005" s="247"/>
      <c r="P2005" s="247"/>
      <c r="Q2005" s="247"/>
      <c r="R2005" s="247"/>
      <c r="S2005" s="247"/>
      <c r="T2005" s="247"/>
      <c r="U2005" s="247"/>
      <c r="V2005" s="290"/>
      <c r="W2005" s="247"/>
      <c r="X2005" s="247"/>
      <c r="Y2005" s="247"/>
      <c r="Z2005" s="247"/>
      <c r="AA2005" s="247"/>
      <c r="AB2005" s="247"/>
      <c r="AC2005" s="247"/>
      <c r="AD2005" s="247"/>
      <c r="AE2005" s="247"/>
      <c r="AF2005" s="247"/>
      <c r="AG2005" s="247"/>
      <c r="AH2005" s="247"/>
      <c r="AI2005" s="247"/>
      <c r="AJ2005" s="247"/>
      <c r="AK2005" s="247"/>
      <c r="AL2005" s="247"/>
      <c r="AM2005" s="247"/>
      <c r="AN2005" s="247"/>
      <c r="AO2005" s="247"/>
      <c r="AP2005" s="247"/>
      <c r="AQ2005" s="247"/>
      <c r="AR2005" s="247"/>
      <c r="AS2005" s="247"/>
      <c r="AT2005" s="247"/>
      <c r="AU2005" s="247"/>
      <c r="AV2005" s="247"/>
      <c r="AW2005" s="247"/>
      <c r="AX2005" s="247"/>
      <c r="AY2005" s="247"/>
      <c r="AZ2005" s="247"/>
      <c r="BA2005" s="247"/>
      <c r="BB2005" s="247"/>
      <c r="BC2005" s="247"/>
      <c r="BD2005" s="247"/>
      <c r="BE2005" s="247"/>
      <c r="BF2005" s="247"/>
      <c r="BG2005" s="247"/>
      <c r="BH2005" s="247"/>
      <c r="BI2005" s="247"/>
      <c r="BJ2005" s="247"/>
      <c r="BK2005" s="247"/>
      <c r="BL2005" s="247"/>
      <c r="BM2005" s="247"/>
      <c r="BN2005" s="247"/>
      <c r="BO2005" s="247"/>
      <c r="BP2005" s="247"/>
      <c r="BQ2005" s="247"/>
      <c r="BR2005" s="247"/>
      <c r="BS2005" s="247"/>
      <c r="BT2005" s="247"/>
      <c r="BU2005" s="247"/>
      <c r="BV2005" s="247"/>
      <c r="BW2005" s="247"/>
      <c r="BX2005" s="247"/>
      <c r="BY2005" s="247"/>
      <c r="BZ2005" s="247"/>
      <c r="CA2005" s="247"/>
      <c r="CB2005" s="247"/>
      <c r="CC2005" s="247"/>
      <c r="CD2005" s="247"/>
      <c r="CE2005" s="247"/>
      <c r="CF2005" s="247"/>
      <c r="CG2005" s="247"/>
      <c r="CH2005" s="247"/>
      <c r="CI2005" s="247"/>
      <c r="CJ2005" s="247"/>
      <c r="CK2005" s="247"/>
      <c r="CL2005" s="247"/>
      <c r="CM2005" s="247"/>
      <c r="CN2005" s="247"/>
      <c r="CO2005" s="247"/>
      <c r="CP2005" s="247"/>
      <c r="CQ2005" s="247"/>
      <c r="CR2005" s="247"/>
      <c r="CS2005" s="247"/>
      <c r="CT2005" s="247"/>
      <c r="CU2005" s="247"/>
      <c r="CV2005" s="247"/>
      <c r="CW2005" s="247"/>
      <c r="CX2005" s="247"/>
      <c r="CY2005" s="247"/>
      <c r="CZ2005" s="247"/>
      <c r="DA2005" s="247"/>
      <c r="DB2005" s="247"/>
      <c r="DC2005" s="247"/>
      <c r="DD2005" s="247"/>
      <c r="DE2005" s="247"/>
    </row>
    <row r="2006" spans="5:109" x14ac:dyDescent="0.2">
      <c r="E2006" s="247"/>
      <c r="F2006" s="247"/>
      <c r="G2006" s="247"/>
      <c r="H2006" s="247"/>
      <c r="I2006" s="247"/>
      <c r="J2006" s="247"/>
      <c r="K2006" s="247"/>
      <c r="L2006" s="247"/>
      <c r="M2006" s="290"/>
      <c r="N2006" s="247"/>
      <c r="O2006" s="247"/>
      <c r="P2006" s="247"/>
      <c r="Q2006" s="247"/>
      <c r="R2006" s="247"/>
      <c r="S2006" s="247"/>
      <c r="T2006" s="247"/>
      <c r="U2006" s="247"/>
      <c r="V2006" s="290"/>
      <c r="W2006" s="247"/>
      <c r="X2006" s="247"/>
      <c r="Y2006" s="247"/>
      <c r="Z2006" s="247"/>
      <c r="AA2006" s="247"/>
      <c r="AB2006" s="247"/>
      <c r="AC2006" s="247"/>
      <c r="AD2006" s="247"/>
      <c r="AE2006" s="247"/>
      <c r="AF2006" s="247"/>
      <c r="AG2006" s="247"/>
      <c r="AH2006" s="247"/>
      <c r="AI2006" s="247"/>
      <c r="AJ2006" s="247"/>
      <c r="AK2006" s="247"/>
      <c r="AL2006" s="247"/>
      <c r="AM2006" s="247"/>
      <c r="AN2006" s="247"/>
      <c r="AO2006" s="247"/>
      <c r="AP2006" s="247"/>
      <c r="AQ2006" s="247"/>
      <c r="AR2006" s="247"/>
      <c r="AS2006" s="247"/>
      <c r="AT2006" s="247"/>
      <c r="AU2006" s="247"/>
      <c r="AV2006" s="247"/>
      <c r="AW2006" s="247"/>
      <c r="AX2006" s="247"/>
      <c r="AY2006" s="247"/>
      <c r="AZ2006" s="247"/>
      <c r="BA2006" s="247"/>
      <c r="BB2006" s="247"/>
      <c r="BC2006" s="247"/>
      <c r="BD2006" s="247"/>
      <c r="BE2006" s="247"/>
      <c r="BF2006" s="247"/>
      <c r="BG2006" s="247"/>
      <c r="BH2006" s="247"/>
      <c r="BI2006" s="247"/>
      <c r="BJ2006" s="247"/>
      <c r="BK2006" s="247"/>
      <c r="BL2006" s="247"/>
      <c r="BM2006" s="247"/>
      <c r="BN2006" s="247"/>
      <c r="BO2006" s="247"/>
      <c r="BP2006" s="247"/>
      <c r="BQ2006" s="247"/>
      <c r="BR2006" s="247"/>
      <c r="BS2006" s="247"/>
      <c r="BT2006" s="247"/>
      <c r="BU2006" s="247"/>
      <c r="BV2006" s="247"/>
      <c r="BW2006" s="247"/>
      <c r="BX2006" s="247"/>
      <c r="BY2006" s="247"/>
      <c r="BZ2006" s="247"/>
      <c r="CA2006" s="247"/>
      <c r="CB2006" s="247"/>
      <c r="CC2006" s="247"/>
      <c r="CD2006" s="247"/>
      <c r="CE2006" s="247"/>
      <c r="CF2006" s="247"/>
      <c r="CG2006" s="247"/>
      <c r="CH2006" s="247"/>
      <c r="CI2006" s="247"/>
      <c r="CJ2006" s="247"/>
      <c r="CK2006" s="247"/>
      <c r="CL2006" s="247"/>
      <c r="CM2006" s="247"/>
      <c r="CN2006" s="247"/>
      <c r="CO2006" s="247"/>
      <c r="CP2006" s="247"/>
      <c r="CQ2006" s="247"/>
      <c r="CR2006" s="247"/>
      <c r="CS2006" s="247"/>
      <c r="CT2006" s="247"/>
      <c r="CU2006" s="247"/>
      <c r="CV2006" s="247"/>
      <c r="CW2006" s="247"/>
      <c r="CX2006" s="247"/>
      <c r="CY2006" s="247"/>
      <c r="CZ2006" s="247"/>
      <c r="DA2006" s="247"/>
      <c r="DB2006" s="247"/>
      <c r="DC2006" s="247"/>
      <c r="DD2006" s="247"/>
      <c r="DE2006" s="247"/>
    </row>
    <row r="2007" spans="5:109" x14ac:dyDescent="0.2">
      <c r="E2007" s="247"/>
      <c r="F2007" s="247"/>
      <c r="G2007" s="247"/>
      <c r="H2007" s="247"/>
      <c r="I2007" s="247"/>
      <c r="J2007" s="247"/>
      <c r="K2007" s="247"/>
      <c r="L2007" s="247"/>
      <c r="M2007" s="290"/>
      <c r="N2007" s="247"/>
      <c r="O2007" s="247"/>
      <c r="P2007" s="247"/>
      <c r="Q2007" s="247"/>
      <c r="R2007" s="247"/>
      <c r="S2007" s="247"/>
      <c r="T2007" s="247"/>
      <c r="U2007" s="247"/>
      <c r="V2007" s="290"/>
      <c r="W2007" s="247"/>
      <c r="X2007" s="247"/>
      <c r="Y2007" s="247"/>
      <c r="Z2007" s="247"/>
      <c r="AA2007" s="247"/>
      <c r="AB2007" s="247"/>
      <c r="AC2007" s="247"/>
      <c r="AD2007" s="247"/>
      <c r="AE2007" s="247"/>
      <c r="AF2007" s="247"/>
      <c r="AG2007" s="247"/>
      <c r="AH2007" s="247"/>
      <c r="AI2007" s="247"/>
      <c r="AJ2007" s="247"/>
      <c r="AK2007" s="247"/>
      <c r="AL2007" s="247"/>
      <c r="AM2007" s="247"/>
      <c r="AN2007" s="247"/>
      <c r="AO2007" s="247"/>
      <c r="AP2007" s="247"/>
      <c r="AQ2007" s="247"/>
      <c r="AR2007" s="247"/>
      <c r="AS2007" s="247"/>
      <c r="AT2007" s="247"/>
      <c r="AU2007" s="247"/>
      <c r="AV2007" s="247"/>
      <c r="AW2007" s="247"/>
      <c r="AX2007" s="247"/>
      <c r="AY2007" s="247"/>
      <c r="AZ2007" s="247"/>
      <c r="BA2007" s="247"/>
      <c r="BB2007" s="247"/>
      <c r="BC2007" s="247"/>
      <c r="BD2007" s="247"/>
      <c r="BE2007" s="247"/>
      <c r="BF2007" s="247"/>
      <c r="BG2007" s="247"/>
      <c r="BH2007" s="247"/>
      <c r="BI2007" s="247"/>
      <c r="BJ2007" s="247"/>
      <c r="BK2007" s="247"/>
      <c r="BL2007" s="247"/>
      <c r="BM2007" s="247"/>
      <c r="BN2007" s="247"/>
      <c r="BO2007" s="247"/>
      <c r="BP2007" s="247"/>
      <c r="BQ2007" s="247"/>
      <c r="BR2007" s="247"/>
      <c r="BS2007" s="247"/>
      <c r="BT2007" s="247"/>
      <c r="BU2007" s="247"/>
      <c r="BV2007" s="247"/>
      <c r="BW2007" s="247"/>
      <c r="BX2007" s="247"/>
      <c r="BY2007" s="247"/>
      <c r="BZ2007" s="247"/>
      <c r="CA2007" s="247"/>
      <c r="CB2007" s="247"/>
      <c r="CC2007" s="247"/>
      <c r="CD2007" s="247"/>
      <c r="CE2007" s="247"/>
      <c r="CF2007" s="247"/>
      <c r="CG2007" s="247"/>
      <c r="CH2007" s="247"/>
      <c r="CI2007" s="247"/>
      <c r="CJ2007" s="247"/>
      <c r="CK2007" s="247"/>
      <c r="CL2007" s="247"/>
      <c r="CM2007" s="247"/>
      <c r="CN2007" s="247"/>
      <c r="CO2007" s="247"/>
      <c r="CP2007" s="247"/>
      <c r="CQ2007" s="247"/>
      <c r="CR2007" s="247"/>
      <c r="CS2007" s="247"/>
      <c r="CT2007" s="247"/>
      <c r="CU2007" s="247"/>
      <c r="CV2007" s="247"/>
      <c r="CW2007" s="247"/>
      <c r="CX2007" s="247"/>
      <c r="CY2007" s="247"/>
      <c r="CZ2007" s="247"/>
      <c r="DA2007" s="247"/>
      <c r="DB2007" s="247"/>
      <c r="DC2007" s="247"/>
      <c r="DD2007" s="247"/>
      <c r="DE2007" s="247"/>
    </row>
    <row r="2008" spans="5:109" x14ac:dyDescent="0.2">
      <c r="E2008" s="247"/>
      <c r="F2008" s="247"/>
      <c r="G2008" s="247"/>
      <c r="H2008" s="247"/>
      <c r="I2008" s="247"/>
      <c r="J2008" s="247"/>
      <c r="K2008" s="247"/>
      <c r="L2008" s="247"/>
      <c r="M2008" s="290"/>
      <c r="N2008" s="247"/>
      <c r="O2008" s="247"/>
      <c r="P2008" s="247"/>
      <c r="Q2008" s="247"/>
      <c r="R2008" s="247"/>
      <c r="S2008" s="247"/>
      <c r="T2008" s="247"/>
      <c r="U2008" s="247"/>
      <c r="V2008" s="290"/>
      <c r="W2008" s="247"/>
      <c r="X2008" s="247"/>
      <c r="Y2008" s="247"/>
      <c r="Z2008" s="247"/>
      <c r="AA2008" s="247"/>
      <c r="AB2008" s="247"/>
      <c r="AC2008" s="247"/>
      <c r="AD2008" s="247"/>
      <c r="AE2008" s="247"/>
      <c r="AF2008" s="247"/>
      <c r="AG2008" s="247"/>
      <c r="AH2008" s="247"/>
      <c r="AI2008" s="247"/>
      <c r="AJ2008" s="247"/>
      <c r="AK2008" s="247"/>
      <c r="AL2008" s="247"/>
      <c r="AM2008" s="247"/>
      <c r="AN2008" s="247"/>
      <c r="AO2008" s="247"/>
      <c r="AP2008" s="247"/>
      <c r="AQ2008" s="247"/>
      <c r="AR2008" s="247"/>
      <c r="AS2008" s="247"/>
      <c r="AT2008" s="247"/>
      <c r="AU2008" s="247"/>
      <c r="AV2008" s="247"/>
      <c r="AW2008" s="247"/>
      <c r="AX2008" s="247"/>
      <c r="AY2008" s="247"/>
      <c r="AZ2008" s="247"/>
      <c r="BA2008" s="247"/>
      <c r="BB2008" s="247"/>
      <c r="BC2008" s="247"/>
      <c r="BD2008" s="247"/>
      <c r="BE2008" s="247"/>
      <c r="BF2008" s="247"/>
      <c r="BG2008" s="247"/>
      <c r="BH2008" s="247"/>
      <c r="BI2008" s="247"/>
      <c r="BJ2008" s="247"/>
      <c r="BK2008" s="247"/>
      <c r="BL2008" s="247"/>
      <c r="BM2008" s="247"/>
      <c r="BN2008" s="247"/>
      <c r="BO2008" s="247"/>
      <c r="BP2008" s="247"/>
      <c r="BQ2008" s="247"/>
      <c r="BR2008" s="247"/>
      <c r="BS2008" s="247"/>
      <c r="BT2008" s="247"/>
      <c r="BU2008" s="247"/>
      <c r="BV2008" s="247"/>
      <c r="BW2008" s="247"/>
      <c r="BX2008" s="247"/>
      <c r="BY2008" s="247"/>
      <c r="BZ2008" s="247"/>
      <c r="CA2008" s="247"/>
      <c r="CB2008" s="247"/>
      <c r="CC2008" s="247"/>
      <c r="CD2008" s="247"/>
      <c r="CE2008" s="247"/>
      <c r="CF2008" s="247"/>
      <c r="CG2008" s="247"/>
      <c r="CH2008" s="247"/>
      <c r="CI2008" s="247"/>
      <c r="CJ2008" s="247"/>
      <c r="CK2008" s="247"/>
      <c r="CL2008" s="247"/>
      <c r="CM2008" s="247"/>
      <c r="CN2008" s="247"/>
      <c r="CO2008" s="247"/>
      <c r="CP2008" s="247"/>
      <c r="CQ2008" s="247"/>
      <c r="CR2008" s="247"/>
      <c r="CS2008" s="247"/>
      <c r="CT2008" s="247"/>
      <c r="CU2008" s="247"/>
      <c r="CV2008" s="247"/>
      <c r="CW2008" s="247"/>
      <c r="CX2008" s="247"/>
      <c r="CY2008" s="247"/>
      <c r="CZ2008" s="247"/>
      <c r="DA2008" s="247"/>
      <c r="DB2008" s="247"/>
      <c r="DC2008" s="247"/>
      <c r="DD2008" s="247"/>
      <c r="DE2008" s="247"/>
    </row>
    <row r="2009" spans="5:109" x14ac:dyDescent="0.2">
      <c r="E2009" s="247"/>
      <c r="F2009" s="247"/>
      <c r="G2009" s="247"/>
      <c r="H2009" s="247"/>
      <c r="I2009" s="247"/>
      <c r="J2009" s="247"/>
      <c r="K2009" s="247"/>
      <c r="L2009" s="247"/>
      <c r="M2009" s="290"/>
      <c r="N2009" s="247"/>
      <c r="O2009" s="247"/>
      <c r="P2009" s="247"/>
      <c r="Q2009" s="247"/>
      <c r="R2009" s="247"/>
      <c r="S2009" s="247"/>
      <c r="T2009" s="247"/>
      <c r="U2009" s="247"/>
      <c r="V2009" s="290"/>
      <c r="W2009" s="247"/>
      <c r="X2009" s="247"/>
      <c r="Y2009" s="247"/>
      <c r="Z2009" s="247"/>
      <c r="AA2009" s="247"/>
      <c r="AB2009" s="247"/>
      <c r="AC2009" s="247"/>
      <c r="AD2009" s="247"/>
      <c r="AE2009" s="247"/>
      <c r="AF2009" s="247"/>
      <c r="AG2009" s="247"/>
      <c r="AH2009" s="247"/>
      <c r="AI2009" s="247"/>
      <c r="AJ2009" s="247"/>
      <c r="AK2009" s="247"/>
      <c r="AL2009" s="247"/>
      <c r="AM2009" s="247"/>
      <c r="AN2009" s="247"/>
      <c r="AO2009" s="247"/>
      <c r="AP2009" s="247"/>
      <c r="AQ2009" s="247"/>
      <c r="AR2009" s="247"/>
      <c r="AS2009" s="247"/>
      <c r="AT2009" s="247"/>
      <c r="AU2009" s="247"/>
      <c r="AV2009" s="247"/>
      <c r="AW2009" s="247"/>
      <c r="AX2009" s="247"/>
      <c r="AY2009" s="247"/>
      <c r="AZ2009" s="247"/>
      <c r="BA2009" s="247"/>
      <c r="BB2009" s="247"/>
      <c r="BC2009" s="247"/>
      <c r="BD2009" s="247"/>
      <c r="BE2009" s="247"/>
      <c r="BF2009" s="247"/>
      <c r="BG2009" s="247"/>
      <c r="BH2009" s="247"/>
      <c r="BI2009" s="247"/>
      <c r="BJ2009" s="247"/>
      <c r="BK2009" s="247"/>
      <c r="BL2009" s="247"/>
      <c r="BM2009" s="247"/>
      <c r="BN2009" s="247"/>
      <c r="BO2009" s="247"/>
      <c r="BP2009" s="247"/>
      <c r="BQ2009" s="247"/>
      <c r="BR2009" s="247"/>
      <c r="BS2009" s="247"/>
      <c r="BT2009" s="247"/>
      <c r="BU2009" s="247"/>
      <c r="BV2009" s="247"/>
      <c r="BW2009" s="247"/>
      <c r="BX2009" s="247"/>
      <c r="BY2009" s="247"/>
      <c r="BZ2009" s="247"/>
      <c r="CA2009" s="247"/>
      <c r="CB2009" s="247"/>
      <c r="CC2009" s="247"/>
      <c r="CD2009" s="247"/>
      <c r="CE2009" s="247"/>
      <c r="CF2009" s="247"/>
      <c r="CG2009" s="247"/>
      <c r="CH2009" s="247"/>
      <c r="CI2009" s="247"/>
      <c r="CJ2009" s="247"/>
      <c r="CK2009" s="247"/>
      <c r="CL2009" s="247"/>
      <c r="CM2009" s="247"/>
      <c r="CN2009" s="247"/>
      <c r="CO2009" s="247"/>
      <c r="CP2009" s="247"/>
      <c r="CQ2009" s="247"/>
      <c r="CR2009" s="247"/>
      <c r="CS2009" s="247"/>
      <c r="CT2009" s="247"/>
      <c r="CU2009" s="247"/>
      <c r="CV2009" s="247"/>
      <c r="CW2009" s="247"/>
      <c r="CX2009" s="247"/>
      <c r="CY2009" s="247"/>
      <c r="CZ2009" s="247"/>
      <c r="DA2009" s="247"/>
      <c r="DB2009" s="247"/>
      <c r="DC2009" s="247"/>
      <c r="DD2009" s="247"/>
      <c r="DE2009" s="247"/>
    </row>
    <row r="2010" spans="5:109" x14ac:dyDescent="0.2">
      <c r="E2010" s="247"/>
      <c r="F2010" s="247"/>
      <c r="G2010" s="247"/>
      <c r="H2010" s="247"/>
      <c r="I2010" s="247"/>
      <c r="J2010" s="247"/>
      <c r="K2010" s="247"/>
      <c r="L2010" s="247"/>
      <c r="M2010" s="290"/>
      <c r="N2010" s="247"/>
      <c r="O2010" s="247"/>
      <c r="P2010" s="247"/>
      <c r="Q2010" s="247"/>
      <c r="R2010" s="247"/>
      <c r="S2010" s="247"/>
      <c r="T2010" s="247"/>
      <c r="U2010" s="247"/>
      <c r="V2010" s="290"/>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row>
    <row r="2011" spans="5:109" x14ac:dyDescent="0.2">
      <c r="E2011" s="247"/>
      <c r="F2011" s="247"/>
      <c r="G2011" s="247"/>
      <c r="H2011" s="247"/>
      <c r="I2011" s="247"/>
      <c r="J2011" s="247"/>
      <c r="K2011" s="247"/>
      <c r="L2011" s="247"/>
      <c r="M2011" s="290"/>
      <c r="N2011" s="247"/>
      <c r="O2011" s="247"/>
      <c r="P2011" s="247"/>
      <c r="Q2011" s="247"/>
      <c r="R2011" s="247"/>
      <c r="S2011" s="247"/>
      <c r="T2011" s="247"/>
      <c r="U2011" s="247"/>
      <c r="V2011" s="290"/>
      <c r="W2011" s="247"/>
      <c r="X2011" s="247"/>
      <c r="Y2011" s="247"/>
      <c r="Z2011" s="247"/>
      <c r="AA2011" s="247"/>
      <c r="AB2011" s="247"/>
      <c r="AC2011" s="247"/>
      <c r="AD2011" s="247"/>
      <c r="AE2011" s="247"/>
      <c r="AF2011" s="247"/>
      <c r="AG2011" s="247"/>
      <c r="AH2011" s="247"/>
      <c r="AI2011" s="247"/>
      <c r="AJ2011" s="247"/>
      <c r="AK2011" s="247"/>
      <c r="AL2011" s="247"/>
      <c r="AM2011" s="247"/>
      <c r="AN2011" s="247"/>
      <c r="AO2011" s="247"/>
      <c r="AP2011" s="247"/>
      <c r="AQ2011" s="247"/>
      <c r="AR2011" s="247"/>
      <c r="AS2011" s="247"/>
      <c r="AT2011" s="247"/>
      <c r="AU2011" s="247"/>
      <c r="AV2011" s="247"/>
      <c r="AW2011" s="247"/>
      <c r="AX2011" s="247"/>
      <c r="AY2011" s="247"/>
      <c r="AZ2011" s="247"/>
      <c r="BA2011" s="247"/>
      <c r="BB2011" s="247"/>
      <c r="BC2011" s="247"/>
      <c r="BD2011" s="247"/>
      <c r="BE2011" s="247"/>
      <c r="BF2011" s="247"/>
      <c r="BG2011" s="247"/>
      <c r="BH2011" s="247"/>
      <c r="BI2011" s="247"/>
      <c r="BJ2011" s="247"/>
      <c r="BK2011" s="247"/>
      <c r="BL2011" s="247"/>
      <c r="BM2011" s="247"/>
      <c r="BN2011" s="247"/>
      <c r="BO2011" s="247"/>
      <c r="BP2011" s="247"/>
      <c r="BQ2011" s="247"/>
      <c r="BR2011" s="247"/>
      <c r="BS2011" s="247"/>
      <c r="BT2011" s="247"/>
      <c r="BU2011" s="247"/>
      <c r="BV2011" s="247"/>
      <c r="BW2011" s="247"/>
      <c r="BX2011" s="247"/>
      <c r="BY2011" s="247"/>
      <c r="BZ2011" s="247"/>
      <c r="CA2011" s="247"/>
      <c r="CB2011" s="247"/>
      <c r="CC2011" s="247"/>
      <c r="CD2011" s="247"/>
      <c r="CE2011" s="247"/>
      <c r="CF2011" s="247"/>
      <c r="CG2011" s="247"/>
      <c r="CH2011" s="247"/>
      <c r="CI2011" s="247"/>
      <c r="CJ2011" s="247"/>
      <c r="CK2011" s="247"/>
      <c r="CL2011" s="247"/>
      <c r="CM2011" s="247"/>
      <c r="CN2011" s="247"/>
      <c r="CO2011" s="247"/>
      <c r="CP2011" s="247"/>
      <c r="CQ2011" s="247"/>
      <c r="CR2011" s="247"/>
      <c r="CS2011" s="247"/>
      <c r="CT2011" s="247"/>
      <c r="CU2011" s="247"/>
      <c r="CV2011" s="247"/>
      <c r="CW2011" s="247"/>
      <c r="CX2011" s="247"/>
      <c r="CY2011" s="247"/>
      <c r="CZ2011" s="247"/>
      <c r="DA2011" s="247"/>
      <c r="DB2011" s="247"/>
      <c r="DC2011" s="247"/>
      <c r="DD2011" s="247"/>
      <c r="DE2011" s="247"/>
    </row>
    <row r="2012" spans="5:109" x14ac:dyDescent="0.2">
      <c r="E2012" s="247"/>
      <c r="F2012" s="247"/>
      <c r="G2012" s="247"/>
      <c r="H2012" s="247"/>
      <c r="I2012" s="247"/>
      <c r="J2012" s="247"/>
      <c r="K2012" s="247"/>
      <c r="L2012" s="247"/>
      <c r="M2012" s="290"/>
      <c r="N2012" s="247"/>
      <c r="O2012" s="247"/>
      <c r="P2012" s="247"/>
      <c r="Q2012" s="247"/>
      <c r="R2012" s="247"/>
      <c r="S2012" s="247"/>
      <c r="T2012" s="247"/>
      <c r="U2012" s="247"/>
      <c r="V2012" s="290"/>
      <c r="W2012" s="247"/>
      <c r="X2012" s="247"/>
      <c r="Y2012" s="247"/>
      <c r="Z2012" s="247"/>
      <c r="AA2012" s="247"/>
      <c r="AB2012" s="247"/>
      <c r="AC2012" s="247"/>
      <c r="AD2012" s="247"/>
      <c r="AE2012" s="247"/>
      <c r="AF2012" s="247"/>
      <c r="AG2012" s="247"/>
      <c r="AH2012" s="247"/>
      <c r="AI2012" s="247"/>
      <c r="AJ2012" s="247"/>
      <c r="AK2012" s="247"/>
      <c r="AL2012" s="247"/>
      <c r="AM2012" s="247"/>
      <c r="AN2012" s="247"/>
      <c r="AO2012" s="247"/>
      <c r="AP2012" s="247"/>
      <c r="AQ2012" s="247"/>
      <c r="AR2012" s="247"/>
      <c r="AS2012" s="247"/>
      <c r="AT2012" s="247"/>
      <c r="AU2012" s="247"/>
      <c r="AV2012" s="247"/>
      <c r="AW2012" s="247"/>
      <c r="AX2012" s="247"/>
      <c r="AY2012" s="247"/>
      <c r="AZ2012" s="247"/>
      <c r="BA2012" s="247"/>
      <c r="BB2012" s="247"/>
      <c r="BC2012" s="247"/>
      <c r="BD2012" s="247"/>
      <c r="BE2012" s="247"/>
      <c r="BF2012" s="247"/>
      <c r="BG2012" s="247"/>
      <c r="BH2012" s="247"/>
      <c r="BI2012" s="247"/>
      <c r="BJ2012" s="247"/>
      <c r="BK2012" s="247"/>
      <c r="BL2012" s="247"/>
      <c r="BM2012" s="247"/>
      <c r="BN2012" s="247"/>
      <c r="BO2012" s="247"/>
      <c r="BP2012" s="247"/>
      <c r="BQ2012" s="247"/>
      <c r="BR2012" s="247"/>
      <c r="BS2012" s="247"/>
      <c r="BT2012" s="247"/>
      <c r="BU2012" s="247"/>
      <c r="BV2012" s="247"/>
      <c r="BW2012" s="247"/>
      <c r="BX2012" s="247"/>
      <c r="BY2012" s="247"/>
      <c r="BZ2012" s="247"/>
      <c r="CA2012" s="247"/>
      <c r="CB2012" s="247"/>
      <c r="CC2012" s="247"/>
      <c r="CD2012" s="247"/>
      <c r="CE2012" s="247"/>
      <c r="CF2012" s="247"/>
      <c r="CG2012" s="247"/>
      <c r="CH2012" s="247"/>
      <c r="CI2012" s="247"/>
      <c r="CJ2012" s="247"/>
      <c r="CK2012" s="247"/>
      <c r="CL2012" s="247"/>
      <c r="CM2012" s="247"/>
      <c r="CN2012" s="247"/>
      <c r="CO2012" s="247"/>
      <c r="CP2012" s="247"/>
      <c r="CQ2012" s="247"/>
      <c r="CR2012" s="247"/>
      <c r="CS2012" s="247"/>
      <c r="CT2012" s="247"/>
      <c r="CU2012" s="247"/>
      <c r="CV2012" s="247"/>
      <c r="CW2012" s="247"/>
      <c r="CX2012" s="247"/>
      <c r="CY2012" s="247"/>
      <c r="CZ2012" s="247"/>
      <c r="DA2012" s="247"/>
      <c r="DB2012" s="247"/>
      <c r="DC2012" s="247"/>
      <c r="DD2012" s="247"/>
      <c r="DE2012" s="247"/>
    </row>
    <row r="2013" spans="5:109" x14ac:dyDescent="0.2">
      <c r="E2013" s="247"/>
      <c r="F2013" s="247"/>
      <c r="G2013" s="247"/>
      <c r="H2013" s="247"/>
      <c r="I2013" s="247"/>
      <c r="J2013" s="247"/>
      <c r="K2013" s="247"/>
      <c r="L2013" s="247"/>
      <c r="M2013" s="290"/>
      <c r="N2013" s="247"/>
      <c r="O2013" s="247"/>
      <c r="P2013" s="247"/>
      <c r="Q2013" s="247"/>
      <c r="R2013" s="247"/>
      <c r="S2013" s="247"/>
      <c r="T2013" s="247"/>
      <c r="U2013" s="247"/>
      <c r="V2013" s="290"/>
      <c r="W2013" s="247"/>
      <c r="X2013" s="247"/>
      <c r="Y2013" s="247"/>
      <c r="Z2013" s="247"/>
      <c r="AA2013" s="247"/>
      <c r="AB2013" s="247"/>
      <c r="AC2013" s="247"/>
      <c r="AD2013" s="247"/>
      <c r="AE2013" s="247"/>
      <c r="AF2013" s="247"/>
      <c r="AG2013" s="247"/>
      <c r="AH2013" s="247"/>
      <c r="AI2013" s="247"/>
      <c r="AJ2013" s="247"/>
      <c r="AK2013" s="247"/>
      <c r="AL2013" s="247"/>
      <c r="AM2013" s="247"/>
      <c r="AN2013" s="247"/>
      <c r="AO2013" s="247"/>
      <c r="AP2013" s="247"/>
      <c r="AQ2013" s="247"/>
      <c r="AR2013" s="247"/>
      <c r="AS2013" s="247"/>
      <c r="AT2013" s="247"/>
      <c r="AU2013" s="247"/>
      <c r="AV2013" s="247"/>
      <c r="AW2013" s="247"/>
      <c r="AX2013" s="247"/>
      <c r="AY2013" s="247"/>
      <c r="AZ2013" s="247"/>
      <c r="BA2013" s="247"/>
      <c r="BB2013" s="247"/>
      <c r="BC2013" s="247"/>
      <c r="BD2013" s="247"/>
      <c r="BE2013" s="247"/>
      <c r="BF2013" s="247"/>
      <c r="BG2013" s="247"/>
      <c r="BH2013" s="247"/>
      <c r="BI2013" s="247"/>
      <c r="BJ2013" s="247"/>
      <c r="BK2013" s="247"/>
      <c r="BL2013" s="247"/>
      <c r="BM2013" s="247"/>
      <c r="BN2013" s="247"/>
      <c r="BO2013" s="247"/>
      <c r="BP2013" s="247"/>
      <c r="BQ2013" s="247"/>
      <c r="BR2013" s="247"/>
      <c r="BS2013" s="247"/>
      <c r="BT2013" s="247"/>
      <c r="BU2013" s="247"/>
      <c r="BV2013" s="247"/>
      <c r="BW2013" s="247"/>
      <c r="BX2013" s="247"/>
      <c r="BY2013" s="247"/>
      <c r="BZ2013" s="247"/>
      <c r="CA2013" s="247"/>
      <c r="CB2013" s="247"/>
      <c r="CC2013" s="247"/>
      <c r="CD2013" s="247"/>
      <c r="CE2013" s="247"/>
      <c r="CF2013" s="247"/>
      <c r="CG2013" s="247"/>
      <c r="CH2013" s="247"/>
      <c r="CI2013" s="247"/>
      <c r="CJ2013" s="247"/>
      <c r="CK2013" s="247"/>
      <c r="CL2013" s="247"/>
      <c r="CM2013" s="247"/>
      <c r="CN2013" s="247"/>
      <c r="CO2013" s="247"/>
      <c r="CP2013" s="247"/>
      <c r="CQ2013" s="247"/>
      <c r="CR2013" s="247"/>
      <c r="CS2013" s="247"/>
      <c r="CT2013" s="247"/>
      <c r="CU2013" s="247"/>
      <c r="CV2013" s="247"/>
      <c r="CW2013" s="247"/>
      <c r="CX2013" s="247"/>
      <c r="CY2013" s="247"/>
      <c r="CZ2013" s="247"/>
      <c r="DA2013" s="247"/>
      <c r="DB2013" s="247"/>
      <c r="DC2013" s="247"/>
      <c r="DD2013" s="247"/>
      <c r="DE2013" s="247"/>
    </row>
    <row r="2014" spans="5:109" x14ac:dyDescent="0.2">
      <c r="E2014" s="247"/>
      <c r="F2014" s="247"/>
      <c r="G2014" s="247"/>
      <c r="H2014" s="247"/>
      <c r="I2014" s="247"/>
      <c r="J2014" s="247"/>
      <c r="K2014" s="247"/>
      <c r="L2014" s="247"/>
      <c r="M2014" s="290"/>
      <c r="N2014" s="247"/>
      <c r="O2014" s="247"/>
      <c r="P2014" s="247"/>
      <c r="Q2014" s="247"/>
      <c r="R2014" s="247"/>
      <c r="S2014" s="247"/>
      <c r="T2014" s="247"/>
      <c r="U2014" s="247"/>
      <c r="V2014" s="290"/>
      <c r="W2014" s="247"/>
      <c r="X2014" s="247"/>
      <c r="Y2014" s="247"/>
      <c r="Z2014" s="247"/>
      <c r="AA2014" s="247"/>
      <c r="AB2014" s="247"/>
      <c r="AC2014" s="247"/>
      <c r="AD2014" s="247"/>
      <c r="AE2014" s="247"/>
      <c r="AF2014" s="247"/>
      <c r="AG2014" s="247"/>
      <c r="AH2014" s="247"/>
      <c r="AI2014" s="247"/>
      <c r="AJ2014" s="247"/>
      <c r="AK2014" s="247"/>
      <c r="AL2014" s="247"/>
      <c r="AM2014" s="247"/>
      <c r="AN2014" s="247"/>
      <c r="AO2014" s="247"/>
      <c r="AP2014" s="247"/>
      <c r="AQ2014" s="247"/>
      <c r="AR2014" s="247"/>
      <c r="AS2014" s="247"/>
      <c r="AT2014" s="247"/>
      <c r="AU2014" s="247"/>
      <c r="AV2014" s="247"/>
      <c r="AW2014" s="247"/>
      <c r="AX2014" s="247"/>
      <c r="AY2014" s="247"/>
      <c r="AZ2014" s="247"/>
      <c r="BA2014" s="247"/>
      <c r="BB2014" s="247"/>
      <c r="BC2014" s="247"/>
      <c r="BD2014" s="247"/>
      <c r="BE2014" s="247"/>
      <c r="BF2014" s="247"/>
      <c r="BG2014" s="247"/>
      <c r="BH2014" s="247"/>
      <c r="BI2014" s="247"/>
      <c r="BJ2014" s="247"/>
      <c r="BK2014" s="247"/>
      <c r="BL2014" s="247"/>
      <c r="BM2014" s="247"/>
      <c r="BN2014" s="247"/>
      <c r="BO2014" s="247"/>
      <c r="BP2014" s="247"/>
      <c r="BQ2014" s="247"/>
      <c r="BR2014" s="247"/>
      <c r="BS2014" s="247"/>
      <c r="BT2014" s="247"/>
      <c r="BU2014" s="247"/>
      <c r="BV2014" s="247"/>
      <c r="BW2014" s="247"/>
      <c r="BX2014" s="247"/>
      <c r="BY2014" s="247"/>
      <c r="BZ2014" s="247"/>
      <c r="CA2014" s="247"/>
      <c r="CB2014" s="247"/>
      <c r="CC2014" s="247"/>
      <c r="CD2014" s="247"/>
      <c r="CE2014" s="247"/>
      <c r="CF2014" s="247"/>
      <c r="CG2014" s="247"/>
      <c r="CH2014" s="247"/>
      <c r="CI2014" s="247"/>
      <c r="CJ2014" s="247"/>
      <c r="CK2014" s="247"/>
      <c r="CL2014" s="247"/>
      <c r="CM2014" s="247"/>
      <c r="CN2014" s="247"/>
      <c r="CO2014" s="247"/>
      <c r="CP2014" s="247"/>
      <c r="CQ2014" s="247"/>
      <c r="CR2014" s="247"/>
      <c r="CS2014" s="247"/>
      <c r="CT2014" s="247"/>
      <c r="CU2014" s="247"/>
      <c r="CV2014" s="247"/>
      <c r="CW2014" s="247"/>
      <c r="CX2014" s="247"/>
      <c r="CY2014" s="247"/>
      <c r="CZ2014" s="247"/>
      <c r="DA2014" s="247"/>
      <c r="DB2014" s="247"/>
      <c r="DC2014" s="247"/>
      <c r="DD2014" s="247"/>
      <c r="DE2014" s="247"/>
    </row>
    <row r="2015" spans="5:109" x14ac:dyDescent="0.2">
      <c r="E2015" s="247"/>
      <c r="F2015" s="247"/>
      <c r="G2015" s="247"/>
      <c r="H2015" s="247"/>
      <c r="I2015" s="247"/>
      <c r="J2015" s="247"/>
      <c r="K2015" s="247"/>
      <c r="L2015" s="247"/>
      <c r="M2015" s="290"/>
      <c r="N2015" s="247"/>
      <c r="O2015" s="247"/>
      <c r="P2015" s="247"/>
      <c r="Q2015" s="247"/>
      <c r="R2015" s="247"/>
      <c r="S2015" s="247"/>
      <c r="T2015" s="247"/>
      <c r="U2015" s="247"/>
      <c r="V2015" s="290"/>
      <c r="W2015" s="247"/>
      <c r="X2015" s="247"/>
      <c r="Y2015" s="247"/>
      <c r="Z2015" s="247"/>
      <c r="AA2015" s="247"/>
      <c r="AB2015" s="247"/>
      <c r="AC2015" s="247"/>
      <c r="AD2015" s="247"/>
      <c r="AE2015" s="247"/>
      <c r="AF2015" s="247"/>
      <c r="AG2015" s="247"/>
      <c r="AH2015" s="247"/>
      <c r="AI2015" s="247"/>
      <c r="AJ2015" s="247"/>
      <c r="AK2015" s="247"/>
      <c r="AL2015" s="247"/>
      <c r="AM2015" s="247"/>
      <c r="AN2015" s="247"/>
      <c r="AO2015" s="247"/>
      <c r="AP2015" s="247"/>
      <c r="AQ2015" s="247"/>
      <c r="AR2015" s="247"/>
      <c r="AS2015" s="247"/>
      <c r="AT2015" s="247"/>
      <c r="AU2015" s="247"/>
      <c r="AV2015" s="247"/>
      <c r="AW2015" s="247"/>
      <c r="AX2015" s="247"/>
      <c r="AY2015" s="247"/>
      <c r="AZ2015" s="247"/>
      <c r="BA2015" s="247"/>
      <c r="BB2015" s="247"/>
      <c r="BC2015" s="247"/>
      <c r="BD2015" s="247"/>
      <c r="BE2015" s="247"/>
      <c r="BF2015" s="247"/>
      <c r="BG2015" s="247"/>
      <c r="BH2015" s="247"/>
      <c r="BI2015" s="247"/>
      <c r="BJ2015" s="247"/>
      <c r="BK2015" s="247"/>
      <c r="BL2015" s="247"/>
      <c r="BM2015" s="247"/>
      <c r="BN2015" s="247"/>
      <c r="BO2015" s="247"/>
      <c r="BP2015" s="247"/>
      <c r="BQ2015" s="247"/>
      <c r="BR2015" s="247"/>
      <c r="BS2015" s="247"/>
      <c r="BT2015" s="247"/>
      <c r="BU2015" s="247"/>
      <c r="BV2015" s="247"/>
      <c r="BW2015" s="247"/>
      <c r="BX2015" s="247"/>
      <c r="BY2015" s="247"/>
      <c r="BZ2015" s="247"/>
      <c r="CA2015" s="247"/>
      <c r="CB2015" s="247"/>
      <c r="CC2015" s="247"/>
      <c r="CD2015" s="247"/>
      <c r="CE2015" s="247"/>
      <c r="CF2015" s="247"/>
      <c r="CG2015" s="247"/>
      <c r="CH2015" s="247"/>
      <c r="CI2015" s="247"/>
      <c r="CJ2015" s="247"/>
      <c r="CK2015" s="247"/>
      <c r="CL2015" s="247"/>
      <c r="CM2015" s="247"/>
      <c r="CN2015" s="247"/>
      <c r="CO2015" s="247"/>
      <c r="CP2015" s="247"/>
      <c r="CQ2015" s="247"/>
      <c r="CR2015" s="247"/>
      <c r="CS2015" s="247"/>
      <c r="CT2015" s="247"/>
      <c r="CU2015" s="247"/>
      <c r="CV2015" s="247"/>
      <c r="CW2015" s="247"/>
      <c r="CX2015" s="247"/>
      <c r="CY2015" s="247"/>
      <c r="CZ2015" s="247"/>
      <c r="DA2015" s="247"/>
      <c r="DB2015" s="247"/>
      <c r="DC2015" s="247"/>
      <c r="DD2015" s="247"/>
      <c r="DE2015" s="247"/>
    </row>
    <row r="2016" spans="5:109" x14ac:dyDescent="0.2">
      <c r="E2016" s="247"/>
      <c r="F2016" s="247"/>
      <c r="G2016" s="247"/>
      <c r="H2016" s="247"/>
      <c r="I2016" s="247"/>
      <c r="J2016" s="247"/>
      <c r="K2016" s="247"/>
      <c r="L2016" s="247"/>
      <c r="M2016" s="290"/>
      <c r="N2016" s="247"/>
      <c r="O2016" s="247"/>
      <c r="P2016" s="247"/>
      <c r="Q2016" s="247"/>
      <c r="R2016" s="247"/>
      <c r="S2016" s="247"/>
      <c r="T2016" s="247"/>
      <c r="U2016" s="247"/>
      <c r="V2016" s="290"/>
      <c r="W2016" s="247"/>
      <c r="X2016" s="247"/>
      <c r="Y2016" s="247"/>
      <c r="Z2016" s="247"/>
      <c r="AA2016" s="247"/>
      <c r="AB2016" s="247"/>
      <c r="AC2016" s="247"/>
      <c r="AD2016" s="247"/>
      <c r="AE2016" s="247"/>
      <c r="AF2016" s="247"/>
      <c r="AG2016" s="247"/>
      <c r="AH2016" s="247"/>
      <c r="AI2016" s="247"/>
      <c r="AJ2016" s="247"/>
      <c r="AK2016" s="247"/>
      <c r="AL2016" s="247"/>
      <c r="AM2016" s="247"/>
      <c r="AN2016" s="247"/>
      <c r="AO2016" s="247"/>
      <c r="AP2016" s="247"/>
      <c r="AQ2016" s="247"/>
      <c r="AR2016" s="247"/>
      <c r="AS2016" s="247"/>
      <c r="AT2016" s="247"/>
      <c r="AU2016" s="247"/>
      <c r="AV2016" s="247"/>
      <c r="AW2016" s="247"/>
      <c r="AX2016" s="247"/>
      <c r="AY2016" s="247"/>
      <c r="AZ2016" s="247"/>
      <c r="BA2016" s="247"/>
      <c r="BB2016" s="247"/>
      <c r="BC2016" s="247"/>
      <c r="BD2016" s="247"/>
      <c r="BE2016" s="247"/>
      <c r="BF2016" s="247"/>
      <c r="BG2016" s="247"/>
      <c r="BH2016" s="247"/>
      <c r="BI2016" s="247"/>
      <c r="BJ2016" s="247"/>
      <c r="BK2016" s="247"/>
      <c r="BL2016" s="247"/>
      <c r="BM2016" s="247"/>
      <c r="BN2016" s="247"/>
      <c r="BO2016" s="247"/>
      <c r="BP2016" s="247"/>
      <c r="BQ2016" s="247"/>
      <c r="BR2016" s="247"/>
      <c r="BS2016" s="247"/>
      <c r="BT2016" s="247"/>
      <c r="BU2016" s="247"/>
      <c r="BV2016" s="247"/>
      <c r="BW2016" s="247"/>
      <c r="BX2016" s="247"/>
      <c r="BY2016" s="247"/>
      <c r="BZ2016" s="247"/>
      <c r="CA2016" s="247"/>
      <c r="CB2016" s="247"/>
      <c r="CC2016" s="247"/>
      <c r="CD2016" s="247"/>
      <c r="CE2016" s="247"/>
      <c r="CF2016" s="247"/>
      <c r="CG2016" s="247"/>
      <c r="CH2016" s="247"/>
      <c r="CI2016" s="247"/>
      <c r="CJ2016" s="247"/>
      <c r="CK2016" s="247"/>
      <c r="CL2016" s="247"/>
      <c r="CM2016" s="247"/>
      <c r="CN2016" s="247"/>
      <c r="CO2016" s="247"/>
      <c r="CP2016" s="247"/>
      <c r="CQ2016" s="247"/>
      <c r="CR2016" s="247"/>
      <c r="CS2016" s="247"/>
      <c r="CT2016" s="247"/>
      <c r="CU2016" s="247"/>
      <c r="CV2016" s="247"/>
      <c r="CW2016" s="247"/>
      <c r="CX2016" s="247"/>
      <c r="CY2016" s="247"/>
      <c r="CZ2016" s="247"/>
      <c r="DA2016" s="247"/>
      <c r="DB2016" s="247"/>
      <c r="DC2016" s="247"/>
      <c r="DD2016" s="247"/>
      <c r="DE2016" s="247"/>
    </row>
    <row r="2017" spans="5:109" x14ac:dyDescent="0.2">
      <c r="E2017" s="247"/>
      <c r="F2017" s="247"/>
      <c r="G2017" s="247"/>
      <c r="H2017" s="247"/>
      <c r="I2017" s="247"/>
      <c r="J2017" s="247"/>
      <c r="K2017" s="247"/>
      <c r="L2017" s="247"/>
      <c r="M2017" s="290"/>
      <c r="N2017" s="247"/>
      <c r="O2017" s="247"/>
      <c r="P2017" s="247"/>
      <c r="Q2017" s="247"/>
      <c r="R2017" s="247"/>
      <c r="S2017" s="247"/>
      <c r="T2017" s="247"/>
      <c r="U2017" s="247"/>
      <c r="V2017" s="290"/>
      <c r="W2017" s="247"/>
      <c r="X2017" s="247"/>
      <c r="Y2017" s="247"/>
      <c r="Z2017" s="247"/>
      <c r="AA2017" s="247"/>
      <c r="AB2017" s="247"/>
      <c r="AC2017" s="247"/>
      <c r="AD2017" s="247"/>
      <c r="AE2017" s="247"/>
      <c r="AF2017" s="247"/>
      <c r="AG2017" s="247"/>
      <c r="AH2017" s="247"/>
      <c r="AI2017" s="247"/>
      <c r="AJ2017" s="247"/>
      <c r="AK2017" s="247"/>
      <c r="AL2017" s="247"/>
      <c r="AM2017" s="247"/>
      <c r="AN2017" s="247"/>
      <c r="AO2017" s="247"/>
      <c r="AP2017" s="247"/>
      <c r="AQ2017" s="247"/>
      <c r="AR2017" s="247"/>
      <c r="AS2017" s="247"/>
      <c r="AT2017" s="247"/>
      <c r="AU2017" s="247"/>
      <c r="AV2017" s="247"/>
      <c r="AW2017" s="247"/>
      <c r="AX2017" s="247"/>
      <c r="AY2017" s="247"/>
      <c r="AZ2017" s="247"/>
      <c r="BA2017" s="247"/>
      <c r="BB2017" s="247"/>
      <c r="BC2017" s="247"/>
      <c r="BD2017" s="247"/>
      <c r="BE2017" s="247"/>
      <c r="BF2017" s="247"/>
      <c r="BG2017" s="247"/>
      <c r="BH2017" s="247"/>
      <c r="BI2017" s="247"/>
      <c r="BJ2017" s="247"/>
      <c r="BK2017" s="247"/>
      <c r="BL2017" s="247"/>
      <c r="BM2017" s="247"/>
      <c r="BN2017" s="247"/>
      <c r="BO2017" s="247"/>
      <c r="BP2017" s="247"/>
      <c r="BQ2017" s="247"/>
      <c r="BR2017" s="247"/>
      <c r="BS2017" s="247"/>
      <c r="BT2017" s="247"/>
      <c r="BU2017" s="247"/>
      <c r="BV2017" s="247"/>
      <c r="BW2017" s="247"/>
      <c r="BX2017" s="247"/>
      <c r="BY2017" s="247"/>
      <c r="BZ2017" s="247"/>
      <c r="CA2017" s="247"/>
      <c r="CB2017" s="247"/>
      <c r="CC2017" s="247"/>
      <c r="CD2017" s="247"/>
      <c r="CE2017" s="247"/>
      <c r="CF2017" s="247"/>
      <c r="CG2017" s="247"/>
      <c r="CH2017" s="247"/>
      <c r="CI2017" s="247"/>
      <c r="CJ2017" s="247"/>
      <c r="CK2017" s="247"/>
      <c r="CL2017" s="247"/>
      <c r="CM2017" s="247"/>
      <c r="CN2017" s="247"/>
      <c r="CO2017" s="247"/>
      <c r="CP2017" s="247"/>
      <c r="CQ2017" s="247"/>
      <c r="CR2017" s="247"/>
      <c r="CS2017" s="247"/>
      <c r="CT2017" s="247"/>
      <c r="CU2017" s="247"/>
      <c r="CV2017" s="247"/>
      <c r="CW2017" s="247"/>
      <c r="CX2017" s="247"/>
      <c r="CY2017" s="247"/>
      <c r="CZ2017" s="247"/>
      <c r="DA2017" s="247"/>
      <c r="DB2017" s="247"/>
      <c r="DC2017" s="247"/>
      <c r="DD2017" s="247"/>
      <c r="DE2017" s="247"/>
    </row>
    <row r="2018" spans="5:109" x14ac:dyDescent="0.2">
      <c r="E2018" s="247"/>
      <c r="F2018" s="247"/>
      <c r="G2018" s="247"/>
      <c r="H2018" s="247"/>
      <c r="I2018" s="247"/>
      <c r="J2018" s="247"/>
      <c r="K2018" s="247"/>
      <c r="L2018" s="247"/>
      <c r="M2018" s="290"/>
      <c r="N2018" s="247"/>
      <c r="O2018" s="247"/>
      <c r="P2018" s="247"/>
      <c r="Q2018" s="247"/>
      <c r="R2018" s="247"/>
      <c r="S2018" s="247"/>
      <c r="T2018" s="247"/>
      <c r="U2018" s="247"/>
      <c r="V2018" s="290"/>
      <c r="W2018" s="247"/>
      <c r="X2018" s="247"/>
      <c r="Y2018" s="247"/>
      <c r="Z2018" s="247"/>
      <c r="AA2018" s="247"/>
      <c r="AB2018" s="247"/>
      <c r="AC2018" s="247"/>
      <c r="AD2018" s="247"/>
      <c r="AE2018" s="247"/>
      <c r="AF2018" s="247"/>
      <c r="AG2018" s="247"/>
      <c r="AH2018" s="247"/>
      <c r="AI2018" s="247"/>
      <c r="AJ2018" s="247"/>
      <c r="AK2018" s="247"/>
      <c r="AL2018" s="247"/>
      <c r="AM2018" s="247"/>
      <c r="AN2018" s="247"/>
      <c r="AO2018" s="247"/>
      <c r="AP2018" s="247"/>
      <c r="AQ2018" s="247"/>
      <c r="AR2018" s="247"/>
      <c r="AS2018" s="247"/>
      <c r="AT2018" s="247"/>
      <c r="AU2018" s="247"/>
      <c r="AV2018" s="247"/>
      <c r="AW2018" s="247"/>
      <c r="AX2018" s="247"/>
      <c r="AY2018" s="247"/>
      <c r="AZ2018" s="247"/>
      <c r="BA2018" s="247"/>
      <c r="BB2018" s="247"/>
      <c r="BC2018" s="247"/>
      <c r="BD2018" s="247"/>
      <c r="BE2018" s="247"/>
      <c r="BF2018" s="247"/>
      <c r="BG2018" s="247"/>
      <c r="BH2018" s="247"/>
      <c r="BI2018" s="247"/>
      <c r="BJ2018" s="247"/>
      <c r="BK2018" s="247"/>
      <c r="BL2018" s="247"/>
      <c r="BM2018" s="247"/>
      <c r="BN2018" s="247"/>
      <c r="BO2018" s="247"/>
      <c r="BP2018" s="247"/>
      <c r="BQ2018" s="247"/>
      <c r="BR2018" s="247"/>
      <c r="BS2018" s="247"/>
      <c r="BT2018" s="247"/>
      <c r="BU2018" s="247"/>
      <c r="BV2018" s="247"/>
      <c r="BW2018" s="247"/>
      <c r="BX2018" s="247"/>
      <c r="BY2018" s="247"/>
      <c r="BZ2018" s="247"/>
      <c r="CA2018" s="247"/>
      <c r="CB2018" s="247"/>
      <c r="CC2018" s="247"/>
      <c r="CD2018" s="247"/>
      <c r="CE2018" s="247"/>
      <c r="CF2018" s="247"/>
      <c r="CG2018" s="247"/>
      <c r="CH2018" s="247"/>
      <c r="CI2018" s="247"/>
      <c r="CJ2018" s="247"/>
      <c r="CK2018" s="247"/>
      <c r="CL2018" s="247"/>
      <c r="CM2018" s="247"/>
      <c r="CN2018" s="247"/>
      <c r="CO2018" s="247"/>
      <c r="CP2018" s="247"/>
      <c r="CQ2018" s="247"/>
      <c r="CR2018" s="247"/>
      <c r="CS2018" s="247"/>
      <c r="CT2018" s="247"/>
      <c r="CU2018" s="247"/>
      <c r="CV2018" s="247"/>
      <c r="CW2018" s="247"/>
      <c r="CX2018" s="247"/>
      <c r="CY2018" s="247"/>
      <c r="CZ2018" s="247"/>
      <c r="DA2018" s="247"/>
      <c r="DB2018" s="247"/>
      <c r="DC2018" s="247"/>
      <c r="DD2018" s="247"/>
      <c r="DE2018" s="247"/>
    </row>
    <row r="2019" spans="5:109" x14ac:dyDescent="0.2">
      <c r="E2019" s="247"/>
      <c r="F2019" s="247"/>
      <c r="G2019" s="247"/>
      <c r="H2019" s="247"/>
      <c r="I2019" s="247"/>
      <c r="J2019" s="247"/>
      <c r="K2019" s="247"/>
      <c r="L2019" s="247"/>
      <c r="M2019" s="290"/>
      <c r="N2019" s="247"/>
      <c r="O2019" s="247"/>
      <c r="P2019" s="247"/>
      <c r="Q2019" s="247"/>
      <c r="R2019" s="247"/>
      <c r="S2019" s="247"/>
      <c r="T2019" s="247"/>
      <c r="U2019" s="247"/>
      <c r="V2019" s="290"/>
      <c r="W2019" s="247"/>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c r="BF2019" s="247"/>
      <c r="BG2019" s="247"/>
      <c r="BH2019" s="247"/>
      <c r="BI2019" s="247"/>
      <c r="BJ2019" s="247"/>
      <c r="BK2019" s="247"/>
      <c r="BL2019" s="247"/>
      <c r="BM2019" s="247"/>
      <c r="BN2019" s="247"/>
      <c r="BO2019" s="247"/>
      <c r="BP2019" s="247"/>
      <c r="BQ2019" s="247"/>
      <c r="BR2019" s="247"/>
      <c r="BS2019" s="247"/>
      <c r="BT2019" s="247"/>
      <c r="BU2019" s="247"/>
      <c r="BV2019" s="247"/>
      <c r="BW2019" s="247"/>
      <c r="BX2019" s="247"/>
      <c r="BY2019" s="247"/>
      <c r="BZ2019" s="247"/>
      <c r="CA2019" s="247"/>
      <c r="CB2019" s="247"/>
      <c r="CC2019" s="247"/>
      <c r="CD2019" s="247"/>
      <c r="CE2019" s="247"/>
      <c r="CF2019" s="247"/>
      <c r="CG2019" s="247"/>
      <c r="CH2019" s="247"/>
      <c r="CI2019" s="247"/>
      <c r="CJ2019" s="247"/>
      <c r="CK2019" s="247"/>
      <c r="CL2019" s="247"/>
      <c r="CM2019" s="247"/>
      <c r="CN2019" s="247"/>
      <c r="CO2019" s="247"/>
      <c r="CP2019" s="247"/>
      <c r="CQ2019" s="247"/>
      <c r="CR2019" s="247"/>
      <c r="CS2019" s="247"/>
      <c r="CT2019" s="247"/>
      <c r="CU2019" s="247"/>
      <c r="CV2019" s="247"/>
      <c r="CW2019" s="247"/>
      <c r="CX2019" s="247"/>
      <c r="CY2019" s="247"/>
      <c r="CZ2019" s="247"/>
      <c r="DA2019" s="247"/>
      <c r="DB2019" s="247"/>
      <c r="DC2019" s="247"/>
      <c r="DD2019" s="247"/>
      <c r="DE2019" s="247"/>
    </row>
    <row r="2020" spans="5:109" x14ac:dyDescent="0.2">
      <c r="E2020" s="247"/>
      <c r="F2020" s="247"/>
      <c r="G2020" s="247"/>
      <c r="H2020" s="247"/>
      <c r="I2020" s="247"/>
      <c r="J2020" s="247"/>
      <c r="K2020" s="247"/>
      <c r="L2020" s="247"/>
      <c r="M2020" s="290"/>
      <c r="N2020" s="247"/>
      <c r="O2020" s="247"/>
      <c r="P2020" s="247"/>
      <c r="Q2020" s="247"/>
      <c r="R2020" s="247"/>
      <c r="S2020" s="247"/>
      <c r="T2020" s="247"/>
      <c r="U2020" s="247"/>
      <c r="V2020" s="290"/>
      <c r="W2020" s="247"/>
      <c r="X2020" s="247"/>
      <c r="Y2020" s="247"/>
      <c r="Z2020" s="247"/>
      <c r="AA2020" s="247"/>
      <c r="AB2020" s="247"/>
      <c r="AC2020" s="247"/>
      <c r="AD2020" s="247"/>
      <c r="AE2020" s="247"/>
      <c r="AF2020" s="247"/>
      <c r="AG2020" s="247"/>
      <c r="AH2020" s="247"/>
      <c r="AI2020" s="247"/>
      <c r="AJ2020" s="247"/>
      <c r="AK2020" s="247"/>
      <c r="AL2020" s="247"/>
      <c r="AM2020" s="247"/>
      <c r="AN2020" s="247"/>
      <c r="AO2020" s="247"/>
      <c r="AP2020" s="247"/>
      <c r="AQ2020" s="247"/>
      <c r="AR2020" s="247"/>
      <c r="AS2020" s="247"/>
      <c r="AT2020" s="247"/>
      <c r="AU2020" s="247"/>
      <c r="AV2020" s="247"/>
      <c r="AW2020" s="247"/>
      <c r="AX2020" s="247"/>
      <c r="AY2020" s="247"/>
      <c r="AZ2020" s="247"/>
      <c r="BA2020" s="247"/>
      <c r="BB2020" s="247"/>
      <c r="BC2020" s="247"/>
      <c r="BD2020" s="247"/>
      <c r="BE2020" s="247"/>
      <c r="BF2020" s="247"/>
      <c r="BG2020" s="247"/>
      <c r="BH2020" s="247"/>
      <c r="BI2020" s="247"/>
      <c r="BJ2020" s="247"/>
      <c r="BK2020" s="247"/>
      <c r="BL2020" s="247"/>
      <c r="BM2020" s="247"/>
      <c r="BN2020" s="247"/>
      <c r="BO2020" s="247"/>
      <c r="BP2020" s="247"/>
      <c r="BQ2020" s="247"/>
      <c r="BR2020" s="247"/>
      <c r="BS2020" s="247"/>
      <c r="BT2020" s="247"/>
      <c r="BU2020" s="247"/>
      <c r="BV2020" s="247"/>
      <c r="BW2020" s="247"/>
      <c r="BX2020" s="247"/>
      <c r="BY2020" s="247"/>
      <c r="BZ2020" s="247"/>
      <c r="CA2020" s="247"/>
      <c r="CB2020" s="247"/>
      <c r="CC2020" s="247"/>
      <c r="CD2020" s="247"/>
      <c r="CE2020" s="247"/>
      <c r="CF2020" s="247"/>
      <c r="CG2020" s="247"/>
      <c r="CH2020" s="247"/>
      <c r="CI2020" s="247"/>
      <c r="CJ2020" s="247"/>
      <c r="CK2020" s="247"/>
      <c r="CL2020" s="247"/>
      <c r="CM2020" s="247"/>
      <c r="CN2020" s="247"/>
      <c r="CO2020" s="247"/>
      <c r="CP2020" s="247"/>
      <c r="CQ2020" s="247"/>
      <c r="CR2020" s="247"/>
      <c r="CS2020" s="247"/>
      <c r="CT2020" s="247"/>
      <c r="CU2020" s="247"/>
      <c r="CV2020" s="247"/>
      <c r="CW2020" s="247"/>
      <c r="CX2020" s="247"/>
      <c r="CY2020" s="247"/>
      <c r="CZ2020" s="247"/>
      <c r="DA2020" s="247"/>
      <c r="DB2020" s="247"/>
      <c r="DC2020" s="247"/>
      <c r="DD2020" s="247"/>
      <c r="DE2020" s="247"/>
    </row>
    <row r="2021" spans="5:109" x14ac:dyDescent="0.2">
      <c r="E2021" s="247"/>
      <c r="F2021" s="247"/>
      <c r="G2021" s="247"/>
      <c r="H2021" s="247"/>
      <c r="I2021" s="247"/>
      <c r="J2021" s="247"/>
      <c r="K2021" s="247"/>
      <c r="L2021" s="247"/>
      <c r="M2021" s="290"/>
      <c r="N2021" s="247"/>
      <c r="O2021" s="247"/>
      <c r="P2021" s="247"/>
      <c r="Q2021" s="247"/>
      <c r="R2021" s="247"/>
      <c r="S2021" s="247"/>
      <c r="T2021" s="247"/>
      <c r="U2021" s="247"/>
      <c r="V2021" s="290"/>
      <c r="W2021" s="247"/>
      <c r="X2021" s="247"/>
      <c r="Y2021" s="247"/>
      <c r="Z2021" s="247"/>
      <c r="AA2021" s="247"/>
      <c r="AB2021" s="247"/>
      <c r="AC2021" s="247"/>
      <c r="AD2021" s="247"/>
      <c r="AE2021" s="247"/>
      <c r="AF2021" s="247"/>
      <c r="AG2021" s="247"/>
      <c r="AH2021" s="247"/>
      <c r="AI2021" s="247"/>
      <c r="AJ2021" s="247"/>
      <c r="AK2021" s="247"/>
      <c r="AL2021" s="247"/>
      <c r="AM2021" s="247"/>
      <c r="AN2021" s="247"/>
      <c r="AO2021" s="247"/>
      <c r="AP2021" s="247"/>
      <c r="AQ2021" s="247"/>
      <c r="AR2021" s="247"/>
      <c r="AS2021" s="247"/>
      <c r="AT2021" s="247"/>
      <c r="AU2021" s="247"/>
      <c r="AV2021" s="247"/>
      <c r="AW2021" s="247"/>
      <c r="AX2021" s="247"/>
      <c r="AY2021" s="247"/>
      <c r="AZ2021" s="247"/>
      <c r="BA2021" s="247"/>
      <c r="BB2021" s="247"/>
      <c r="BC2021" s="247"/>
      <c r="BD2021" s="247"/>
      <c r="BE2021" s="247"/>
      <c r="BF2021" s="247"/>
      <c r="BG2021" s="247"/>
      <c r="BH2021" s="247"/>
      <c r="BI2021" s="247"/>
      <c r="BJ2021" s="247"/>
      <c r="BK2021" s="247"/>
      <c r="BL2021" s="247"/>
      <c r="BM2021" s="247"/>
      <c r="BN2021" s="247"/>
      <c r="BO2021" s="247"/>
      <c r="BP2021" s="247"/>
      <c r="BQ2021" s="247"/>
      <c r="BR2021" s="247"/>
      <c r="BS2021" s="247"/>
      <c r="BT2021" s="247"/>
      <c r="BU2021" s="247"/>
      <c r="BV2021" s="247"/>
      <c r="BW2021" s="247"/>
      <c r="BX2021" s="247"/>
      <c r="BY2021" s="247"/>
      <c r="BZ2021" s="247"/>
      <c r="CA2021" s="247"/>
      <c r="CB2021" s="247"/>
      <c r="CC2021" s="247"/>
      <c r="CD2021" s="247"/>
      <c r="CE2021" s="247"/>
      <c r="CF2021" s="247"/>
      <c r="CG2021" s="247"/>
      <c r="CH2021" s="247"/>
      <c r="CI2021" s="247"/>
      <c r="CJ2021" s="247"/>
      <c r="CK2021" s="247"/>
      <c r="CL2021" s="247"/>
      <c r="CM2021" s="247"/>
      <c r="CN2021" s="247"/>
      <c r="CO2021" s="247"/>
      <c r="CP2021" s="247"/>
      <c r="CQ2021" s="247"/>
      <c r="CR2021" s="247"/>
      <c r="CS2021" s="247"/>
      <c r="CT2021" s="247"/>
      <c r="CU2021" s="247"/>
      <c r="CV2021" s="247"/>
      <c r="CW2021" s="247"/>
      <c r="CX2021" s="247"/>
      <c r="CY2021" s="247"/>
      <c r="CZ2021" s="247"/>
      <c r="DA2021" s="247"/>
      <c r="DB2021" s="247"/>
      <c r="DC2021" s="247"/>
      <c r="DD2021" s="247"/>
      <c r="DE2021" s="247"/>
    </row>
    <row r="2022" spans="5:109" x14ac:dyDescent="0.2">
      <c r="E2022" s="247"/>
      <c r="F2022" s="247"/>
      <c r="G2022" s="247"/>
      <c r="H2022" s="247"/>
      <c r="I2022" s="247"/>
      <c r="J2022" s="247"/>
      <c r="K2022" s="247"/>
      <c r="L2022" s="247"/>
      <c r="M2022" s="290"/>
      <c r="N2022" s="247"/>
      <c r="O2022" s="247"/>
      <c r="P2022" s="247"/>
      <c r="Q2022" s="247"/>
      <c r="R2022" s="247"/>
      <c r="S2022" s="247"/>
      <c r="T2022" s="247"/>
      <c r="U2022" s="247"/>
      <c r="V2022" s="290"/>
      <c r="W2022" s="247"/>
      <c r="X2022" s="247"/>
      <c r="Y2022" s="247"/>
      <c r="Z2022" s="247"/>
      <c r="AA2022" s="247"/>
      <c r="AB2022" s="247"/>
      <c r="AC2022" s="247"/>
      <c r="AD2022" s="247"/>
      <c r="AE2022" s="247"/>
      <c r="AF2022" s="247"/>
      <c r="AG2022" s="247"/>
      <c r="AH2022" s="247"/>
      <c r="AI2022" s="247"/>
      <c r="AJ2022" s="247"/>
      <c r="AK2022" s="247"/>
      <c r="AL2022" s="247"/>
      <c r="AM2022" s="247"/>
      <c r="AN2022" s="247"/>
      <c r="AO2022" s="247"/>
      <c r="AP2022" s="247"/>
      <c r="AQ2022" s="247"/>
      <c r="AR2022" s="247"/>
      <c r="AS2022" s="247"/>
      <c r="AT2022" s="247"/>
      <c r="AU2022" s="247"/>
      <c r="AV2022" s="247"/>
      <c r="AW2022" s="247"/>
      <c r="AX2022" s="247"/>
      <c r="AY2022" s="247"/>
      <c r="AZ2022" s="247"/>
      <c r="BA2022" s="247"/>
      <c r="BB2022" s="247"/>
      <c r="BC2022" s="247"/>
      <c r="BD2022" s="247"/>
      <c r="BE2022" s="247"/>
      <c r="BF2022" s="247"/>
      <c r="BG2022" s="247"/>
      <c r="BH2022" s="247"/>
      <c r="BI2022" s="247"/>
      <c r="BJ2022" s="247"/>
      <c r="BK2022" s="247"/>
      <c r="BL2022" s="247"/>
      <c r="BM2022" s="247"/>
      <c r="BN2022" s="247"/>
      <c r="BO2022" s="247"/>
      <c r="BP2022" s="247"/>
      <c r="BQ2022" s="247"/>
      <c r="BR2022" s="247"/>
      <c r="BS2022" s="247"/>
      <c r="BT2022" s="247"/>
      <c r="BU2022" s="247"/>
      <c r="BV2022" s="247"/>
      <c r="BW2022" s="247"/>
      <c r="BX2022" s="247"/>
      <c r="BY2022" s="247"/>
      <c r="BZ2022" s="247"/>
      <c r="CA2022" s="247"/>
      <c r="CB2022" s="247"/>
      <c r="CC2022" s="247"/>
      <c r="CD2022" s="247"/>
      <c r="CE2022" s="247"/>
      <c r="CF2022" s="247"/>
      <c r="CG2022" s="247"/>
      <c r="CH2022" s="247"/>
      <c r="CI2022" s="247"/>
      <c r="CJ2022" s="247"/>
      <c r="CK2022" s="247"/>
      <c r="CL2022" s="247"/>
      <c r="CM2022" s="247"/>
      <c r="CN2022" s="247"/>
      <c r="CO2022" s="247"/>
      <c r="CP2022" s="247"/>
      <c r="CQ2022" s="247"/>
      <c r="CR2022" s="247"/>
      <c r="CS2022" s="247"/>
      <c r="CT2022" s="247"/>
      <c r="CU2022" s="247"/>
      <c r="CV2022" s="247"/>
      <c r="CW2022" s="247"/>
      <c r="CX2022" s="247"/>
      <c r="CY2022" s="247"/>
      <c r="CZ2022" s="247"/>
      <c r="DA2022" s="247"/>
      <c r="DB2022" s="247"/>
      <c r="DC2022" s="247"/>
      <c r="DD2022" s="247"/>
      <c r="DE2022" s="247"/>
    </row>
    <row r="2023" spans="5:109" x14ac:dyDescent="0.2">
      <c r="E2023" s="247"/>
      <c r="F2023" s="247"/>
      <c r="G2023" s="247"/>
      <c r="H2023" s="247"/>
      <c r="I2023" s="247"/>
      <c r="J2023" s="247"/>
      <c r="K2023" s="247"/>
      <c r="L2023" s="247"/>
      <c r="M2023" s="290"/>
      <c r="N2023" s="247"/>
      <c r="O2023" s="247"/>
      <c r="P2023" s="247"/>
      <c r="Q2023" s="247"/>
      <c r="R2023" s="247"/>
      <c r="S2023" s="247"/>
      <c r="T2023" s="247"/>
      <c r="U2023" s="247"/>
      <c r="V2023" s="290"/>
      <c r="W2023" s="247"/>
      <c r="X2023" s="247"/>
      <c r="Y2023" s="247"/>
      <c r="Z2023" s="247"/>
      <c r="AA2023" s="247"/>
      <c r="AB2023" s="247"/>
      <c r="AC2023" s="247"/>
      <c r="AD2023" s="247"/>
      <c r="AE2023" s="247"/>
      <c r="AF2023" s="247"/>
      <c r="AG2023" s="247"/>
      <c r="AH2023" s="247"/>
      <c r="AI2023" s="247"/>
      <c r="AJ2023" s="247"/>
      <c r="AK2023" s="247"/>
      <c r="AL2023" s="247"/>
      <c r="AM2023" s="247"/>
      <c r="AN2023" s="247"/>
      <c r="AO2023" s="247"/>
      <c r="AP2023" s="247"/>
      <c r="AQ2023" s="247"/>
      <c r="AR2023" s="247"/>
      <c r="AS2023" s="247"/>
      <c r="AT2023" s="247"/>
      <c r="AU2023" s="247"/>
      <c r="AV2023" s="247"/>
      <c r="AW2023" s="247"/>
      <c r="AX2023" s="247"/>
      <c r="AY2023" s="247"/>
      <c r="AZ2023" s="247"/>
      <c r="BA2023" s="247"/>
      <c r="BB2023" s="247"/>
      <c r="BC2023" s="247"/>
      <c r="BD2023" s="247"/>
      <c r="BE2023" s="247"/>
      <c r="BF2023" s="247"/>
      <c r="BG2023" s="247"/>
      <c r="BH2023" s="247"/>
      <c r="BI2023" s="247"/>
      <c r="BJ2023" s="247"/>
      <c r="BK2023" s="247"/>
      <c r="BL2023" s="247"/>
      <c r="BM2023" s="247"/>
      <c r="BN2023" s="247"/>
      <c r="BO2023" s="247"/>
      <c r="BP2023" s="247"/>
      <c r="BQ2023" s="247"/>
      <c r="BR2023" s="247"/>
      <c r="BS2023" s="247"/>
      <c r="BT2023" s="247"/>
      <c r="BU2023" s="247"/>
      <c r="BV2023" s="247"/>
      <c r="BW2023" s="247"/>
      <c r="BX2023" s="247"/>
      <c r="BY2023" s="247"/>
      <c r="BZ2023" s="247"/>
      <c r="CA2023" s="247"/>
      <c r="CB2023" s="247"/>
      <c r="CC2023" s="247"/>
      <c r="CD2023" s="247"/>
      <c r="CE2023" s="247"/>
      <c r="CF2023" s="247"/>
      <c r="CG2023" s="247"/>
      <c r="CH2023" s="247"/>
      <c r="CI2023" s="247"/>
      <c r="CJ2023" s="247"/>
      <c r="CK2023" s="247"/>
      <c r="CL2023" s="247"/>
      <c r="CM2023" s="247"/>
      <c r="CN2023" s="247"/>
      <c r="CO2023" s="247"/>
      <c r="CP2023" s="247"/>
      <c r="CQ2023" s="247"/>
      <c r="CR2023" s="247"/>
      <c r="CS2023" s="247"/>
      <c r="CT2023" s="247"/>
      <c r="CU2023" s="247"/>
      <c r="CV2023" s="247"/>
      <c r="CW2023" s="247"/>
      <c r="CX2023" s="247"/>
      <c r="CY2023" s="247"/>
      <c r="CZ2023" s="247"/>
      <c r="DA2023" s="247"/>
      <c r="DB2023" s="247"/>
      <c r="DC2023" s="247"/>
      <c r="DD2023" s="247"/>
      <c r="DE2023" s="247"/>
    </row>
    <row r="2024" spans="5:109" x14ac:dyDescent="0.2">
      <c r="E2024" s="247"/>
      <c r="F2024" s="247"/>
      <c r="G2024" s="247"/>
      <c r="H2024" s="247"/>
      <c r="I2024" s="247"/>
      <c r="J2024" s="247"/>
      <c r="K2024" s="247"/>
      <c r="L2024" s="247"/>
      <c r="M2024" s="290"/>
      <c r="N2024" s="247"/>
      <c r="O2024" s="247"/>
      <c r="P2024" s="247"/>
      <c r="Q2024" s="247"/>
      <c r="R2024" s="247"/>
      <c r="S2024" s="247"/>
      <c r="T2024" s="247"/>
      <c r="U2024" s="247"/>
      <c r="V2024" s="290"/>
      <c r="W2024" s="247"/>
      <c r="X2024" s="247"/>
      <c r="Y2024" s="247"/>
      <c r="Z2024" s="247"/>
      <c r="AA2024" s="247"/>
      <c r="AB2024" s="247"/>
      <c r="AC2024" s="247"/>
      <c r="AD2024" s="247"/>
      <c r="AE2024" s="247"/>
      <c r="AF2024" s="247"/>
      <c r="AG2024" s="247"/>
      <c r="AH2024" s="247"/>
      <c r="AI2024" s="247"/>
      <c r="AJ2024" s="247"/>
      <c r="AK2024" s="247"/>
      <c r="AL2024" s="247"/>
      <c r="AM2024" s="247"/>
      <c r="AN2024" s="247"/>
      <c r="AO2024" s="247"/>
      <c r="AP2024" s="247"/>
      <c r="AQ2024" s="247"/>
      <c r="AR2024" s="247"/>
      <c r="AS2024" s="247"/>
      <c r="AT2024" s="247"/>
      <c r="AU2024" s="247"/>
      <c r="AV2024" s="247"/>
      <c r="AW2024" s="247"/>
      <c r="AX2024" s="247"/>
      <c r="AY2024" s="247"/>
      <c r="AZ2024" s="247"/>
      <c r="BA2024" s="247"/>
      <c r="BB2024" s="247"/>
      <c r="BC2024" s="247"/>
      <c r="BD2024" s="247"/>
      <c r="BE2024" s="247"/>
      <c r="BF2024" s="247"/>
      <c r="BG2024" s="247"/>
      <c r="BH2024" s="247"/>
      <c r="BI2024" s="247"/>
      <c r="BJ2024" s="247"/>
      <c r="BK2024" s="247"/>
      <c r="BL2024" s="247"/>
      <c r="BM2024" s="247"/>
      <c r="BN2024" s="247"/>
      <c r="BO2024" s="247"/>
      <c r="BP2024" s="247"/>
      <c r="BQ2024" s="247"/>
      <c r="BR2024" s="247"/>
      <c r="BS2024" s="247"/>
      <c r="BT2024" s="247"/>
      <c r="BU2024" s="247"/>
      <c r="BV2024" s="247"/>
      <c r="BW2024" s="247"/>
      <c r="BX2024" s="247"/>
      <c r="BY2024" s="247"/>
      <c r="BZ2024" s="247"/>
      <c r="CA2024" s="247"/>
      <c r="CB2024" s="247"/>
      <c r="CC2024" s="247"/>
      <c r="CD2024" s="247"/>
      <c r="CE2024" s="247"/>
      <c r="CF2024" s="247"/>
      <c r="CG2024" s="247"/>
      <c r="CH2024" s="247"/>
      <c r="CI2024" s="247"/>
      <c r="CJ2024" s="247"/>
      <c r="CK2024" s="247"/>
      <c r="CL2024" s="247"/>
      <c r="CM2024" s="247"/>
      <c r="CN2024" s="247"/>
      <c r="CO2024" s="247"/>
      <c r="CP2024" s="247"/>
      <c r="CQ2024" s="247"/>
      <c r="CR2024" s="247"/>
      <c r="CS2024" s="247"/>
      <c r="CT2024" s="247"/>
      <c r="CU2024" s="247"/>
      <c r="CV2024" s="247"/>
      <c r="CW2024" s="247"/>
      <c r="CX2024" s="247"/>
      <c r="CY2024" s="247"/>
      <c r="CZ2024" s="247"/>
      <c r="DA2024" s="247"/>
      <c r="DB2024" s="247"/>
      <c r="DC2024" s="247"/>
      <c r="DD2024" s="247"/>
      <c r="DE2024" s="247"/>
    </row>
    <row r="2025" spans="5:109" x14ac:dyDescent="0.2">
      <c r="E2025" s="247"/>
      <c r="F2025" s="247"/>
      <c r="G2025" s="247"/>
      <c r="H2025" s="247"/>
      <c r="I2025" s="247"/>
      <c r="J2025" s="247"/>
      <c r="K2025" s="247"/>
      <c r="L2025" s="247"/>
      <c r="M2025" s="290"/>
      <c r="N2025" s="247"/>
      <c r="O2025" s="247"/>
      <c r="P2025" s="247"/>
      <c r="Q2025" s="247"/>
      <c r="R2025" s="247"/>
      <c r="S2025" s="247"/>
      <c r="T2025" s="247"/>
      <c r="U2025" s="247"/>
      <c r="V2025" s="290"/>
      <c r="W2025" s="247"/>
      <c r="X2025" s="247"/>
      <c r="Y2025" s="247"/>
      <c r="Z2025" s="247"/>
      <c r="AA2025" s="247"/>
      <c r="AB2025" s="247"/>
      <c r="AC2025" s="247"/>
      <c r="AD2025" s="247"/>
      <c r="AE2025" s="247"/>
      <c r="AF2025" s="247"/>
      <c r="AG2025" s="247"/>
      <c r="AH2025" s="247"/>
      <c r="AI2025" s="247"/>
      <c r="AJ2025" s="247"/>
      <c r="AK2025" s="247"/>
      <c r="AL2025" s="247"/>
      <c r="AM2025" s="247"/>
      <c r="AN2025" s="247"/>
      <c r="AO2025" s="247"/>
      <c r="AP2025" s="247"/>
      <c r="AQ2025" s="247"/>
      <c r="AR2025" s="247"/>
      <c r="AS2025" s="247"/>
      <c r="AT2025" s="247"/>
      <c r="AU2025" s="247"/>
      <c r="AV2025" s="247"/>
      <c r="AW2025" s="247"/>
      <c r="AX2025" s="247"/>
      <c r="AY2025" s="247"/>
      <c r="AZ2025" s="247"/>
      <c r="BA2025" s="247"/>
      <c r="BB2025" s="247"/>
      <c r="BC2025" s="247"/>
      <c r="BD2025" s="247"/>
      <c r="BE2025" s="247"/>
      <c r="BF2025" s="247"/>
      <c r="BG2025" s="247"/>
      <c r="BH2025" s="247"/>
      <c r="BI2025" s="247"/>
      <c r="BJ2025" s="247"/>
      <c r="BK2025" s="247"/>
      <c r="BL2025" s="247"/>
      <c r="BM2025" s="247"/>
      <c r="BN2025" s="247"/>
      <c r="BO2025" s="247"/>
      <c r="BP2025" s="247"/>
      <c r="BQ2025" s="247"/>
      <c r="BR2025" s="247"/>
      <c r="BS2025" s="247"/>
      <c r="BT2025" s="247"/>
      <c r="BU2025" s="247"/>
      <c r="BV2025" s="247"/>
      <c r="BW2025" s="247"/>
      <c r="BX2025" s="247"/>
      <c r="BY2025" s="247"/>
      <c r="BZ2025" s="247"/>
      <c r="CA2025" s="247"/>
      <c r="CB2025" s="247"/>
      <c r="CC2025" s="247"/>
      <c r="CD2025" s="247"/>
      <c r="CE2025" s="247"/>
      <c r="CF2025" s="247"/>
      <c r="CG2025" s="247"/>
      <c r="CH2025" s="247"/>
      <c r="CI2025" s="247"/>
      <c r="CJ2025" s="247"/>
      <c r="CK2025" s="247"/>
      <c r="CL2025" s="247"/>
      <c r="CM2025" s="247"/>
      <c r="CN2025" s="247"/>
      <c r="CO2025" s="247"/>
      <c r="CP2025" s="247"/>
      <c r="CQ2025" s="247"/>
      <c r="CR2025" s="247"/>
      <c r="CS2025" s="247"/>
      <c r="CT2025" s="247"/>
      <c r="CU2025" s="247"/>
      <c r="CV2025" s="247"/>
      <c r="CW2025" s="247"/>
      <c r="CX2025" s="247"/>
      <c r="CY2025" s="247"/>
      <c r="CZ2025" s="247"/>
      <c r="DA2025" s="247"/>
      <c r="DB2025" s="247"/>
      <c r="DC2025" s="247"/>
      <c r="DD2025" s="247"/>
      <c r="DE2025" s="247"/>
    </row>
    <row r="2026" spans="5:109" x14ac:dyDescent="0.2">
      <c r="E2026" s="247"/>
      <c r="F2026" s="247"/>
      <c r="G2026" s="247"/>
      <c r="H2026" s="247"/>
      <c r="I2026" s="247"/>
      <c r="J2026" s="247"/>
      <c r="K2026" s="247"/>
      <c r="L2026" s="247"/>
      <c r="M2026" s="290"/>
      <c r="N2026" s="247"/>
      <c r="O2026" s="247"/>
      <c r="P2026" s="247"/>
      <c r="Q2026" s="247"/>
      <c r="R2026" s="247"/>
      <c r="S2026" s="247"/>
      <c r="T2026" s="247"/>
      <c r="U2026" s="247"/>
      <c r="V2026" s="290"/>
      <c r="W2026" s="247"/>
      <c r="X2026" s="247"/>
      <c r="Y2026" s="247"/>
      <c r="Z2026" s="247"/>
      <c r="AA2026" s="247"/>
      <c r="AB2026" s="247"/>
      <c r="AC2026" s="247"/>
      <c r="AD2026" s="247"/>
      <c r="AE2026" s="247"/>
      <c r="AF2026" s="247"/>
      <c r="AG2026" s="247"/>
      <c r="AH2026" s="247"/>
      <c r="AI2026" s="247"/>
      <c r="AJ2026" s="247"/>
      <c r="AK2026" s="247"/>
      <c r="AL2026" s="247"/>
      <c r="AM2026" s="247"/>
      <c r="AN2026" s="247"/>
      <c r="AO2026" s="247"/>
      <c r="AP2026" s="247"/>
      <c r="AQ2026" s="247"/>
      <c r="AR2026" s="247"/>
      <c r="AS2026" s="247"/>
      <c r="AT2026" s="247"/>
      <c r="AU2026" s="247"/>
      <c r="AV2026" s="247"/>
      <c r="AW2026" s="247"/>
      <c r="AX2026" s="247"/>
      <c r="AY2026" s="247"/>
      <c r="AZ2026" s="247"/>
      <c r="BA2026" s="247"/>
      <c r="BB2026" s="247"/>
      <c r="BC2026" s="247"/>
      <c r="BD2026" s="247"/>
      <c r="BE2026" s="247"/>
      <c r="BF2026" s="247"/>
      <c r="BG2026" s="247"/>
      <c r="BH2026" s="247"/>
      <c r="BI2026" s="247"/>
      <c r="BJ2026" s="247"/>
      <c r="BK2026" s="247"/>
      <c r="BL2026" s="247"/>
      <c r="BM2026" s="247"/>
      <c r="BN2026" s="247"/>
      <c r="BO2026" s="247"/>
      <c r="BP2026" s="247"/>
      <c r="BQ2026" s="247"/>
      <c r="BR2026" s="247"/>
      <c r="BS2026" s="247"/>
      <c r="BT2026" s="247"/>
      <c r="BU2026" s="247"/>
      <c r="BV2026" s="247"/>
      <c r="BW2026" s="247"/>
      <c r="BX2026" s="247"/>
      <c r="BY2026" s="247"/>
      <c r="BZ2026" s="247"/>
      <c r="CA2026" s="247"/>
      <c r="CB2026" s="247"/>
      <c r="CC2026" s="247"/>
      <c r="CD2026" s="247"/>
      <c r="CE2026" s="247"/>
      <c r="CF2026" s="247"/>
      <c r="CG2026" s="247"/>
      <c r="CH2026" s="247"/>
      <c r="CI2026" s="247"/>
      <c r="CJ2026" s="247"/>
      <c r="CK2026" s="247"/>
      <c r="CL2026" s="247"/>
      <c r="CM2026" s="247"/>
      <c r="CN2026" s="247"/>
      <c r="CO2026" s="247"/>
      <c r="CP2026" s="247"/>
      <c r="CQ2026" s="247"/>
      <c r="CR2026" s="247"/>
      <c r="CS2026" s="247"/>
      <c r="CT2026" s="247"/>
      <c r="CU2026" s="247"/>
      <c r="CV2026" s="247"/>
      <c r="CW2026" s="247"/>
      <c r="CX2026" s="247"/>
      <c r="CY2026" s="247"/>
      <c r="CZ2026" s="247"/>
      <c r="DA2026" s="247"/>
      <c r="DB2026" s="247"/>
      <c r="DC2026" s="247"/>
      <c r="DD2026" s="247"/>
      <c r="DE2026" s="247"/>
    </row>
    <row r="2027" spans="5:109" x14ac:dyDescent="0.2">
      <c r="E2027" s="247"/>
      <c r="F2027" s="247"/>
      <c r="G2027" s="247"/>
      <c r="H2027" s="247"/>
      <c r="I2027" s="247"/>
      <c r="J2027" s="247"/>
      <c r="K2027" s="247"/>
      <c r="L2027" s="247"/>
      <c r="M2027" s="290"/>
      <c r="N2027" s="247"/>
      <c r="O2027" s="247"/>
      <c r="P2027" s="247"/>
      <c r="Q2027" s="247"/>
      <c r="R2027" s="247"/>
      <c r="S2027" s="247"/>
      <c r="T2027" s="247"/>
      <c r="U2027" s="247"/>
      <c r="V2027" s="290"/>
      <c r="W2027" s="247"/>
      <c r="X2027" s="247"/>
      <c r="Y2027" s="247"/>
      <c r="Z2027" s="247"/>
      <c r="AA2027" s="247"/>
      <c r="AB2027" s="247"/>
      <c r="AC2027" s="247"/>
      <c r="AD2027" s="247"/>
      <c r="AE2027" s="247"/>
      <c r="AF2027" s="247"/>
      <c r="AG2027" s="247"/>
      <c r="AH2027" s="247"/>
      <c r="AI2027" s="247"/>
      <c r="AJ2027" s="247"/>
      <c r="AK2027" s="247"/>
      <c r="AL2027" s="247"/>
      <c r="AM2027" s="247"/>
      <c r="AN2027" s="247"/>
      <c r="AO2027" s="247"/>
      <c r="AP2027" s="247"/>
      <c r="AQ2027" s="247"/>
      <c r="AR2027" s="247"/>
      <c r="AS2027" s="247"/>
      <c r="AT2027" s="247"/>
      <c r="AU2027" s="247"/>
      <c r="AV2027" s="247"/>
      <c r="AW2027" s="247"/>
      <c r="AX2027" s="247"/>
      <c r="AY2027" s="247"/>
      <c r="AZ2027" s="247"/>
      <c r="BA2027" s="247"/>
      <c r="BB2027" s="247"/>
      <c r="BC2027" s="247"/>
      <c r="BD2027" s="247"/>
      <c r="BE2027" s="247"/>
      <c r="BF2027" s="247"/>
      <c r="BG2027" s="247"/>
      <c r="BH2027" s="247"/>
      <c r="BI2027" s="247"/>
      <c r="BJ2027" s="247"/>
      <c r="BK2027" s="247"/>
      <c r="BL2027" s="247"/>
      <c r="BM2027" s="247"/>
      <c r="BN2027" s="247"/>
      <c r="BO2027" s="247"/>
      <c r="BP2027" s="247"/>
      <c r="BQ2027" s="247"/>
      <c r="BR2027" s="247"/>
      <c r="BS2027" s="247"/>
      <c r="BT2027" s="247"/>
      <c r="BU2027" s="247"/>
      <c r="BV2027" s="247"/>
      <c r="BW2027" s="247"/>
      <c r="BX2027" s="247"/>
      <c r="BY2027" s="247"/>
      <c r="BZ2027" s="247"/>
      <c r="CA2027" s="247"/>
      <c r="CB2027" s="247"/>
      <c r="CC2027" s="247"/>
      <c r="CD2027" s="247"/>
      <c r="CE2027" s="247"/>
      <c r="CF2027" s="247"/>
      <c r="CG2027" s="247"/>
      <c r="CH2027" s="247"/>
      <c r="CI2027" s="247"/>
      <c r="CJ2027" s="247"/>
      <c r="CK2027" s="247"/>
      <c r="CL2027" s="247"/>
      <c r="CM2027" s="247"/>
      <c r="CN2027" s="247"/>
      <c r="CO2027" s="247"/>
      <c r="CP2027" s="247"/>
      <c r="CQ2027" s="247"/>
      <c r="CR2027" s="247"/>
      <c r="CS2027" s="247"/>
      <c r="CT2027" s="247"/>
      <c r="CU2027" s="247"/>
      <c r="CV2027" s="247"/>
      <c r="CW2027" s="247"/>
      <c r="CX2027" s="247"/>
      <c r="CY2027" s="247"/>
      <c r="CZ2027" s="247"/>
      <c r="DA2027" s="247"/>
      <c r="DB2027" s="247"/>
      <c r="DC2027" s="247"/>
      <c r="DD2027" s="247"/>
      <c r="DE2027" s="247"/>
    </row>
    <row r="2028" spans="5:109" x14ac:dyDescent="0.2">
      <c r="E2028" s="247"/>
      <c r="F2028" s="247"/>
      <c r="G2028" s="247"/>
      <c r="H2028" s="247"/>
      <c r="I2028" s="247"/>
      <c r="J2028" s="247"/>
      <c r="K2028" s="247"/>
      <c r="L2028" s="247"/>
      <c r="M2028" s="290"/>
      <c r="N2028" s="247"/>
      <c r="O2028" s="247"/>
      <c r="P2028" s="247"/>
      <c r="Q2028" s="247"/>
      <c r="R2028" s="247"/>
      <c r="S2028" s="247"/>
      <c r="T2028" s="247"/>
      <c r="U2028" s="247"/>
      <c r="V2028" s="290"/>
      <c r="W2028" s="247"/>
      <c r="X2028" s="247"/>
      <c r="Y2028" s="247"/>
      <c r="Z2028" s="247"/>
      <c r="AA2028" s="247"/>
      <c r="AB2028" s="247"/>
      <c r="AC2028" s="247"/>
      <c r="AD2028" s="247"/>
      <c r="AE2028" s="247"/>
      <c r="AF2028" s="247"/>
      <c r="AG2028" s="247"/>
      <c r="AH2028" s="247"/>
      <c r="AI2028" s="247"/>
      <c r="AJ2028" s="247"/>
      <c r="AK2028" s="247"/>
      <c r="AL2028" s="247"/>
      <c r="AM2028" s="247"/>
      <c r="AN2028" s="247"/>
      <c r="AO2028" s="247"/>
      <c r="AP2028" s="247"/>
      <c r="AQ2028" s="247"/>
      <c r="AR2028" s="247"/>
      <c r="AS2028" s="247"/>
      <c r="AT2028" s="247"/>
      <c r="AU2028" s="247"/>
      <c r="AV2028" s="247"/>
      <c r="AW2028" s="247"/>
      <c r="AX2028" s="247"/>
      <c r="AY2028" s="247"/>
      <c r="AZ2028" s="247"/>
      <c r="BA2028" s="247"/>
      <c r="BB2028" s="247"/>
      <c r="BC2028" s="247"/>
      <c r="BD2028" s="247"/>
      <c r="BE2028" s="247"/>
      <c r="BF2028" s="247"/>
      <c r="BG2028" s="247"/>
      <c r="BH2028" s="247"/>
      <c r="BI2028" s="247"/>
      <c r="BJ2028" s="247"/>
      <c r="BK2028" s="247"/>
      <c r="BL2028" s="247"/>
      <c r="BM2028" s="247"/>
      <c r="BN2028" s="247"/>
      <c r="BO2028" s="247"/>
      <c r="BP2028" s="247"/>
      <c r="BQ2028" s="247"/>
      <c r="BR2028" s="247"/>
      <c r="BS2028" s="247"/>
      <c r="BT2028" s="247"/>
      <c r="BU2028" s="247"/>
      <c r="BV2028" s="247"/>
      <c r="BW2028" s="247"/>
      <c r="BX2028" s="247"/>
      <c r="BY2028" s="247"/>
      <c r="BZ2028" s="247"/>
      <c r="CA2028" s="247"/>
      <c r="CB2028" s="247"/>
      <c r="CC2028" s="247"/>
      <c r="CD2028" s="247"/>
      <c r="CE2028" s="247"/>
      <c r="CF2028" s="247"/>
      <c r="CG2028" s="247"/>
      <c r="CH2028" s="247"/>
      <c r="CI2028" s="247"/>
      <c r="CJ2028" s="247"/>
      <c r="CK2028" s="247"/>
      <c r="CL2028" s="247"/>
      <c r="CM2028" s="247"/>
      <c r="CN2028" s="247"/>
      <c r="CO2028" s="247"/>
      <c r="CP2028" s="247"/>
      <c r="CQ2028" s="247"/>
      <c r="CR2028" s="247"/>
      <c r="CS2028" s="247"/>
      <c r="CT2028" s="247"/>
      <c r="CU2028" s="247"/>
      <c r="CV2028" s="247"/>
      <c r="CW2028" s="247"/>
      <c r="CX2028" s="247"/>
      <c r="CY2028" s="247"/>
      <c r="CZ2028" s="247"/>
      <c r="DA2028" s="247"/>
      <c r="DB2028" s="247"/>
      <c r="DC2028" s="247"/>
      <c r="DD2028" s="247"/>
      <c r="DE2028" s="247"/>
    </row>
    <row r="2029" spans="5:109" x14ac:dyDescent="0.2">
      <c r="E2029" s="247"/>
      <c r="F2029" s="247"/>
      <c r="G2029" s="247"/>
      <c r="H2029" s="247"/>
      <c r="I2029" s="247"/>
      <c r="J2029" s="247"/>
      <c r="K2029" s="247"/>
      <c r="L2029" s="247"/>
      <c r="M2029" s="290"/>
      <c r="N2029" s="247"/>
      <c r="O2029" s="247"/>
      <c r="P2029" s="247"/>
      <c r="Q2029" s="247"/>
      <c r="R2029" s="247"/>
      <c r="S2029" s="247"/>
      <c r="T2029" s="247"/>
      <c r="U2029" s="247"/>
      <c r="V2029" s="290"/>
      <c r="W2029" s="247"/>
      <c r="X2029" s="247"/>
      <c r="Y2029" s="247"/>
      <c r="Z2029" s="247"/>
      <c r="AA2029" s="247"/>
      <c r="AB2029" s="247"/>
      <c r="AC2029" s="247"/>
      <c r="AD2029" s="247"/>
      <c r="AE2029" s="247"/>
      <c r="AF2029" s="247"/>
      <c r="AG2029" s="247"/>
      <c r="AH2029" s="247"/>
      <c r="AI2029" s="247"/>
      <c r="AJ2029" s="247"/>
      <c r="AK2029" s="247"/>
      <c r="AL2029" s="247"/>
      <c r="AM2029" s="247"/>
      <c r="AN2029" s="247"/>
      <c r="AO2029" s="247"/>
      <c r="AP2029" s="247"/>
      <c r="AQ2029" s="247"/>
      <c r="AR2029" s="247"/>
      <c r="AS2029" s="247"/>
      <c r="AT2029" s="247"/>
      <c r="AU2029" s="247"/>
      <c r="AV2029" s="247"/>
      <c r="AW2029" s="247"/>
      <c r="AX2029" s="247"/>
      <c r="AY2029" s="247"/>
      <c r="AZ2029" s="247"/>
      <c r="BA2029" s="247"/>
      <c r="BB2029" s="247"/>
      <c r="BC2029" s="247"/>
      <c r="BD2029" s="247"/>
      <c r="BE2029" s="247"/>
      <c r="BF2029" s="247"/>
      <c r="BG2029" s="247"/>
      <c r="BH2029" s="247"/>
      <c r="BI2029" s="247"/>
      <c r="BJ2029" s="247"/>
      <c r="BK2029" s="247"/>
      <c r="BL2029" s="247"/>
      <c r="BM2029" s="247"/>
      <c r="BN2029" s="247"/>
      <c r="BO2029" s="247"/>
      <c r="BP2029" s="247"/>
      <c r="BQ2029" s="247"/>
      <c r="BR2029" s="247"/>
      <c r="BS2029" s="247"/>
      <c r="BT2029" s="247"/>
      <c r="BU2029" s="247"/>
      <c r="BV2029" s="247"/>
      <c r="BW2029" s="247"/>
      <c r="BX2029" s="247"/>
      <c r="BY2029" s="247"/>
      <c r="BZ2029" s="247"/>
      <c r="CA2029" s="247"/>
      <c r="CB2029" s="247"/>
      <c r="CC2029" s="247"/>
      <c r="CD2029" s="247"/>
      <c r="CE2029" s="247"/>
      <c r="CF2029" s="247"/>
      <c r="CG2029" s="247"/>
      <c r="CH2029" s="247"/>
      <c r="CI2029" s="247"/>
      <c r="CJ2029" s="247"/>
      <c r="CK2029" s="247"/>
      <c r="CL2029" s="247"/>
      <c r="CM2029" s="247"/>
      <c r="CN2029" s="247"/>
      <c r="CO2029" s="247"/>
      <c r="CP2029" s="247"/>
      <c r="CQ2029" s="247"/>
      <c r="CR2029" s="247"/>
      <c r="CS2029" s="247"/>
      <c r="CT2029" s="247"/>
      <c r="CU2029" s="247"/>
      <c r="CV2029" s="247"/>
      <c r="CW2029" s="247"/>
      <c r="CX2029" s="247"/>
      <c r="CY2029" s="247"/>
      <c r="CZ2029" s="247"/>
      <c r="DA2029" s="247"/>
      <c r="DB2029" s="247"/>
      <c r="DC2029" s="247"/>
      <c r="DD2029" s="247"/>
      <c r="DE2029" s="247"/>
    </row>
    <row r="2030" spans="5:109" x14ac:dyDescent="0.2">
      <c r="E2030" s="247"/>
      <c r="F2030" s="247"/>
      <c r="G2030" s="247"/>
      <c r="H2030" s="247"/>
      <c r="I2030" s="247"/>
      <c r="J2030" s="247"/>
      <c r="K2030" s="247"/>
      <c r="L2030" s="247"/>
      <c r="M2030" s="290"/>
      <c r="N2030" s="247"/>
      <c r="O2030" s="247"/>
      <c r="P2030" s="247"/>
      <c r="Q2030" s="247"/>
      <c r="R2030" s="247"/>
      <c r="S2030" s="247"/>
      <c r="T2030" s="247"/>
      <c r="U2030" s="247"/>
      <c r="V2030" s="290"/>
      <c r="W2030" s="247"/>
      <c r="X2030" s="247"/>
      <c r="Y2030" s="247"/>
      <c r="Z2030" s="247"/>
      <c r="AA2030" s="247"/>
      <c r="AB2030" s="247"/>
      <c r="AC2030" s="247"/>
      <c r="AD2030" s="247"/>
      <c r="AE2030" s="247"/>
      <c r="AF2030" s="247"/>
      <c r="AG2030" s="247"/>
      <c r="AH2030" s="247"/>
      <c r="AI2030" s="247"/>
      <c r="AJ2030" s="247"/>
      <c r="AK2030" s="247"/>
      <c r="AL2030" s="247"/>
      <c r="AM2030" s="247"/>
      <c r="AN2030" s="247"/>
      <c r="AO2030" s="247"/>
      <c r="AP2030" s="247"/>
      <c r="AQ2030" s="247"/>
      <c r="AR2030" s="247"/>
      <c r="AS2030" s="247"/>
      <c r="AT2030" s="247"/>
      <c r="AU2030" s="247"/>
      <c r="AV2030" s="247"/>
      <c r="AW2030" s="247"/>
      <c r="AX2030" s="247"/>
      <c r="AY2030" s="247"/>
      <c r="AZ2030" s="247"/>
      <c r="BA2030" s="247"/>
      <c r="BB2030" s="247"/>
      <c r="BC2030" s="247"/>
      <c r="BD2030" s="247"/>
      <c r="BE2030" s="247"/>
      <c r="BF2030" s="247"/>
      <c r="BG2030" s="247"/>
      <c r="BH2030" s="247"/>
      <c r="BI2030" s="247"/>
      <c r="BJ2030" s="247"/>
      <c r="BK2030" s="247"/>
      <c r="BL2030" s="247"/>
      <c r="BM2030" s="247"/>
      <c r="BN2030" s="247"/>
      <c r="BO2030" s="247"/>
      <c r="BP2030" s="247"/>
      <c r="BQ2030" s="247"/>
      <c r="BR2030" s="247"/>
      <c r="BS2030" s="247"/>
      <c r="BT2030" s="247"/>
      <c r="BU2030" s="247"/>
      <c r="BV2030" s="247"/>
      <c r="BW2030" s="247"/>
      <c r="BX2030" s="247"/>
      <c r="BY2030" s="247"/>
      <c r="BZ2030" s="247"/>
      <c r="CA2030" s="247"/>
      <c r="CB2030" s="247"/>
      <c r="CC2030" s="247"/>
      <c r="CD2030" s="247"/>
      <c r="CE2030" s="247"/>
      <c r="CF2030" s="247"/>
      <c r="CG2030" s="247"/>
      <c r="CH2030" s="247"/>
      <c r="CI2030" s="247"/>
      <c r="CJ2030" s="247"/>
      <c r="CK2030" s="247"/>
      <c r="CL2030" s="247"/>
      <c r="CM2030" s="247"/>
      <c r="CN2030" s="247"/>
      <c r="CO2030" s="247"/>
      <c r="CP2030" s="247"/>
      <c r="CQ2030" s="247"/>
      <c r="CR2030" s="247"/>
      <c r="CS2030" s="247"/>
      <c r="CT2030" s="247"/>
      <c r="CU2030" s="247"/>
      <c r="CV2030" s="247"/>
      <c r="CW2030" s="247"/>
      <c r="CX2030" s="247"/>
      <c r="CY2030" s="247"/>
      <c r="CZ2030" s="247"/>
      <c r="DA2030" s="247"/>
      <c r="DB2030" s="247"/>
      <c r="DC2030" s="247"/>
      <c r="DD2030" s="247"/>
      <c r="DE2030" s="247"/>
    </row>
    <row r="2031" spans="5:109" x14ac:dyDescent="0.2">
      <c r="E2031" s="247"/>
      <c r="F2031" s="247"/>
      <c r="G2031" s="247"/>
      <c r="H2031" s="247"/>
      <c r="I2031" s="247"/>
      <c r="J2031" s="247"/>
      <c r="K2031" s="247"/>
      <c r="L2031" s="247"/>
      <c r="M2031" s="290"/>
      <c r="N2031" s="247"/>
      <c r="O2031" s="247"/>
      <c r="P2031" s="247"/>
      <c r="Q2031" s="247"/>
      <c r="R2031" s="247"/>
      <c r="S2031" s="247"/>
      <c r="T2031" s="247"/>
      <c r="U2031" s="247"/>
      <c r="V2031" s="290"/>
      <c r="W2031" s="247"/>
      <c r="X2031" s="247"/>
      <c r="Y2031" s="247"/>
      <c r="Z2031" s="247"/>
      <c r="AA2031" s="247"/>
      <c r="AB2031" s="247"/>
      <c r="AC2031" s="247"/>
      <c r="AD2031" s="247"/>
      <c r="AE2031" s="247"/>
      <c r="AF2031" s="247"/>
      <c r="AG2031" s="247"/>
      <c r="AH2031" s="247"/>
      <c r="AI2031" s="247"/>
      <c r="AJ2031" s="247"/>
      <c r="AK2031" s="247"/>
      <c r="AL2031" s="247"/>
      <c r="AM2031" s="247"/>
      <c r="AN2031" s="247"/>
      <c r="AO2031" s="247"/>
      <c r="AP2031" s="247"/>
      <c r="AQ2031" s="247"/>
      <c r="AR2031" s="247"/>
      <c r="AS2031" s="247"/>
      <c r="AT2031" s="247"/>
      <c r="AU2031" s="247"/>
      <c r="AV2031" s="247"/>
      <c r="AW2031" s="247"/>
      <c r="AX2031" s="247"/>
      <c r="AY2031" s="247"/>
      <c r="AZ2031" s="247"/>
      <c r="BA2031" s="247"/>
      <c r="BB2031" s="247"/>
      <c r="BC2031" s="247"/>
      <c r="BD2031" s="247"/>
      <c r="BE2031" s="247"/>
      <c r="BF2031" s="247"/>
      <c r="BG2031" s="247"/>
      <c r="BH2031" s="247"/>
      <c r="BI2031" s="247"/>
      <c r="BJ2031" s="247"/>
      <c r="BK2031" s="247"/>
      <c r="BL2031" s="247"/>
      <c r="BM2031" s="247"/>
      <c r="BN2031" s="247"/>
      <c r="BO2031" s="247"/>
      <c r="BP2031" s="247"/>
      <c r="BQ2031" s="247"/>
      <c r="BR2031" s="247"/>
      <c r="BS2031" s="247"/>
      <c r="BT2031" s="247"/>
      <c r="BU2031" s="247"/>
      <c r="BV2031" s="247"/>
      <c r="BW2031" s="247"/>
      <c r="BX2031" s="247"/>
      <c r="BY2031" s="247"/>
      <c r="BZ2031" s="247"/>
      <c r="CA2031" s="247"/>
      <c r="CB2031" s="247"/>
      <c r="CC2031" s="247"/>
      <c r="CD2031" s="247"/>
      <c r="CE2031" s="247"/>
      <c r="CF2031" s="247"/>
      <c r="CG2031" s="247"/>
      <c r="CH2031" s="247"/>
      <c r="CI2031" s="247"/>
      <c r="CJ2031" s="247"/>
      <c r="CK2031" s="247"/>
      <c r="CL2031" s="247"/>
      <c r="CM2031" s="247"/>
      <c r="CN2031" s="247"/>
      <c r="CO2031" s="247"/>
      <c r="CP2031" s="247"/>
      <c r="CQ2031" s="247"/>
      <c r="CR2031" s="247"/>
      <c r="CS2031" s="247"/>
      <c r="CT2031" s="247"/>
      <c r="CU2031" s="247"/>
      <c r="CV2031" s="247"/>
      <c r="CW2031" s="247"/>
      <c r="CX2031" s="247"/>
      <c r="CY2031" s="247"/>
      <c r="CZ2031" s="247"/>
      <c r="DA2031" s="247"/>
      <c r="DB2031" s="247"/>
      <c r="DC2031" s="247"/>
      <c r="DD2031" s="247"/>
      <c r="DE2031" s="247"/>
    </row>
    <row r="2032" spans="5:109" x14ac:dyDescent="0.2">
      <c r="E2032" s="247"/>
      <c r="F2032" s="247"/>
      <c r="G2032" s="247"/>
      <c r="H2032" s="247"/>
      <c r="I2032" s="247"/>
      <c r="J2032" s="247"/>
      <c r="K2032" s="247"/>
      <c r="L2032" s="247"/>
      <c r="M2032" s="290"/>
      <c r="N2032" s="247"/>
      <c r="O2032" s="247"/>
      <c r="P2032" s="247"/>
      <c r="Q2032" s="247"/>
      <c r="R2032" s="247"/>
      <c r="S2032" s="247"/>
      <c r="T2032" s="247"/>
      <c r="U2032" s="247"/>
      <c r="V2032" s="290"/>
      <c r="W2032" s="247"/>
      <c r="X2032" s="247"/>
      <c r="Y2032" s="247"/>
      <c r="Z2032" s="247"/>
      <c r="AA2032" s="247"/>
      <c r="AB2032" s="247"/>
      <c r="AC2032" s="247"/>
      <c r="AD2032" s="247"/>
      <c r="AE2032" s="247"/>
      <c r="AF2032" s="247"/>
      <c r="AG2032" s="247"/>
      <c r="AH2032" s="247"/>
      <c r="AI2032" s="247"/>
      <c r="AJ2032" s="247"/>
      <c r="AK2032" s="247"/>
      <c r="AL2032" s="247"/>
      <c r="AM2032" s="247"/>
      <c r="AN2032" s="247"/>
      <c r="AO2032" s="247"/>
      <c r="AP2032" s="247"/>
      <c r="AQ2032" s="247"/>
      <c r="AR2032" s="247"/>
      <c r="AS2032" s="247"/>
      <c r="AT2032" s="247"/>
      <c r="AU2032" s="247"/>
      <c r="AV2032" s="247"/>
      <c r="AW2032" s="247"/>
      <c r="AX2032" s="247"/>
      <c r="AY2032" s="247"/>
      <c r="AZ2032" s="247"/>
      <c r="BA2032" s="247"/>
      <c r="BB2032" s="247"/>
      <c r="BC2032" s="247"/>
      <c r="BD2032" s="247"/>
      <c r="BE2032" s="247"/>
      <c r="BF2032" s="247"/>
      <c r="BG2032" s="247"/>
      <c r="BH2032" s="247"/>
      <c r="BI2032" s="247"/>
      <c r="BJ2032" s="247"/>
      <c r="BK2032" s="247"/>
      <c r="BL2032" s="247"/>
      <c r="BM2032" s="247"/>
      <c r="BN2032" s="247"/>
      <c r="BO2032" s="247"/>
      <c r="BP2032" s="247"/>
      <c r="BQ2032" s="247"/>
      <c r="BR2032" s="247"/>
      <c r="BS2032" s="247"/>
      <c r="BT2032" s="247"/>
      <c r="BU2032" s="247"/>
      <c r="BV2032" s="247"/>
      <c r="BW2032" s="247"/>
      <c r="BX2032" s="247"/>
      <c r="BY2032" s="247"/>
      <c r="BZ2032" s="247"/>
      <c r="CA2032" s="247"/>
      <c r="CB2032" s="247"/>
      <c r="CC2032" s="247"/>
      <c r="CD2032" s="247"/>
      <c r="CE2032" s="247"/>
      <c r="CF2032" s="247"/>
      <c r="CG2032" s="247"/>
      <c r="CH2032" s="247"/>
      <c r="CI2032" s="247"/>
      <c r="CJ2032" s="247"/>
      <c r="CK2032" s="247"/>
      <c r="CL2032" s="247"/>
      <c r="CM2032" s="247"/>
      <c r="CN2032" s="247"/>
      <c r="CO2032" s="247"/>
      <c r="CP2032" s="247"/>
      <c r="CQ2032" s="247"/>
      <c r="CR2032" s="247"/>
      <c r="CS2032" s="247"/>
      <c r="CT2032" s="247"/>
      <c r="CU2032" s="247"/>
      <c r="CV2032" s="247"/>
      <c r="CW2032" s="247"/>
      <c r="CX2032" s="247"/>
      <c r="CY2032" s="247"/>
      <c r="CZ2032" s="247"/>
      <c r="DA2032" s="247"/>
      <c r="DB2032" s="247"/>
      <c r="DC2032" s="247"/>
      <c r="DD2032" s="247"/>
      <c r="DE2032" s="247"/>
    </row>
    <row r="2033" spans="5:109" x14ac:dyDescent="0.2">
      <c r="E2033" s="247"/>
      <c r="F2033" s="247"/>
      <c r="G2033" s="247"/>
      <c r="H2033" s="247"/>
      <c r="I2033" s="247"/>
      <c r="J2033" s="247"/>
      <c r="K2033" s="247"/>
      <c r="L2033" s="247"/>
      <c r="M2033" s="290"/>
      <c r="N2033" s="247"/>
      <c r="O2033" s="247"/>
      <c r="P2033" s="247"/>
      <c r="Q2033" s="247"/>
      <c r="R2033" s="247"/>
      <c r="S2033" s="247"/>
      <c r="T2033" s="247"/>
      <c r="U2033" s="247"/>
      <c r="V2033" s="290"/>
      <c r="W2033" s="247"/>
      <c r="X2033" s="247"/>
      <c r="Y2033" s="247"/>
      <c r="Z2033" s="247"/>
      <c r="AA2033" s="247"/>
      <c r="AB2033" s="247"/>
      <c r="AC2033" s="247"/>
      <c r="AD2033" s="247"/>
      <c r="AE2033" s="247"/>
      <c r="AF2033" s="247"/>
      <c r="AG2033" s="247"/>
      <c r="AH2033" s="247"/>
      <c r="AI2033" s="247"/>
      <c r="AJ2033" s="247"/>
      <c r="AK2033" s="247"/>
      <c r="AL2033" s="247"/>
      <c r="AM2033" s="247"/>
      <c r="AN2033" s="247"/>
      <c r="AO2033" s="247"/>
      <c r="AP2033" s="247"/>
      <c r="AQ2033" s="247"/>
      <c r="AR2033" s="247"/>
      <c r="AS2033" s="247"/>
      <c r="AT2033" s="247"/>
      <c r="AU2033" s="247"/>
      <c r="AV2033" s="247"/>
      <c r="AW2033" s="247"/>
      <c r="AX2033" s="247"/>
      <c r="AY2033" s="247"/>
      <c r="AZ2033" s="247"/>
      <c r="BA2033" s="247"/>
      <c r="BB2033" s="247"/>
      <c r="BC2033" s="247"/>
      <c r="BD2033" s="247"/>
      <c r="BE2033" s="247"/>
      <c r="BF2033" s="247"/>
      <c r="BG2033" s="247"/>
      <c r="BH2033" s="247"/>
      <c r="BI2033" s="247"/>
      <c r="BJ2033" s="247"/>
      <c r="BK2033" s="247"/>
      <c r="BL2033" s="247"/>
      <c r="BM2033" s="247"/>
      <c r="BN2033" s="247"/>
      <c r="BO2033" s="247"/>
      <c r="BP2033" s="247"/>
      <c r="BQ2033" s="247"/>
      <c r="BR2033" s="247"/>
      <c r="BS2033" s="247"/>
      <c r="BT2033" s="247"/>
      <c r="BU2033" s="247"/>
      <c r="BV2033" s="247"/>
      <c r="BW2033" s="247"/>
      <c r="BX2033" s="247"/>
      <c r="BY2033" s="247"/>
      <c r="BZ2033" s="247"/>
      <c r="CA2033" s="247"/>
      <c r="CB2033" s="247"/>
      <c r="CC2033" s="247"/>
      <c r="CD2033" s="247"/>
      <c r="CE2033" s="247"/>
      <c r="CF2033" s="247"/>
      <c r="CG2033" s="247"/>
      <c r="CH2033" s="247"/>
      <c r="CI2033" s="247"/>
      <c r="CJ2033" s="247"/>
      <c r="CK2033" s="247"/>
      <c r="CL2033" s="247"/>
      <c r="CM2033" s="247"/>
      <c r="CN2033" s="247"/>
      <c r="CO2033" s="247"/>
      <c r="CP2033" s="247"/>
      <c r="CQ2033" s="247"/>
      <c r="CR2033" s="247"/>
      <c r="CS2033" s="247"/>
      <c r="CT2033" s="247"/>
      <c r="CU2033" s="247"/>
      <c r="CV2033" s="247"/>
      <c r="CW2033" s="247"/>
      <c r="CX2033" s="247"/>
      <c r="CY2033" s="247"/>
      <c r="CZ2033" s="247"/>
      <c r="DA2033" s="247"/>
      <c r="DB2033" s="247"/>
      <c r="DC2033" s="247"/>
      <c r="DD2033" s="247"/>
      <c r="DE2033" s="247"/>
    </row>
    <row r="2034" spans="5:109" x14ac:dyDescent="0.2">
      <c r="E2034" s="247"/>
      <c r="F2034" s="247"/>
      <c r="G2034" s="247"/>
      <c r="H2034" s="247"/>
      <c r="I2034" s="247"/>
      <c r="J2034" s="247"/>
      <c r="K2034" s="247"/>
      <c r="L2034" s="247"/>
      <c r="M2034" s="290"/>
      <c r="N2034" s="247"/>
      <c r="O2034" s="247"/>
      <c r="P2034" s="247"/>
      <c r="Q2034" s="247"/>
      <c r="R2034" s="247"/>
      <c r="S2034" s="247"/>
      <c r="T2034" s="247"/>
      <c r="U2034" s="247"/>
      <c r="V2034" s="290"/>
      <c r="W2034" s="247"/>
      <c r="X2034" s="247"/>
      <c r="Y2034" s="247"/>
      <c r="Z2034" s="247"/>
      <c r="AA2034" s="247"/>
      <c r="AB2034" s="247"/>
      <c r="AC2034" s="247"/>
      <c r="AD2034" s="247"/>
      <c r="AE2034" s="247"/>
      <c r="AF2034" s="247"/>
      <c r="AG2034" s="247"/>
      <c r="AH2034" s="247"/>
      <c r="AI2034" s="247"/>
      <c r="AJ2034" s="247"/>
      <c r="AK2034" s="247"/>
      <c r="AL2034" s="247"/>
      <c r="AM2034" s="247"/>
      <c r="AN2034" s="247"/>
      <c r="AO2034" s="247"/>
      <c r="AP2034" s="247"/>
      <c r="AQ2034" s="247"/>
      <c r="AR2034" s="247"/>
      <c r="AS2034" s="247"/>
      <c r="AT2034" s="247"/>
      <c r="AU2034" s="247"/>
      <c r="AV2034" s="247"/>
      <c r="AW2034" s="247"/>
      <c r="AX2034" s="247"/>
      <c r="AY2034" s="247"/>
      <c r="AZ2034" s="247"/>
      <c r="BA2034" s="247"/>
      <c r="BB2034" s="247"/>
      <c r="BC2034" s="247"/>
      <c r="BD2034" s="247"/>
      <c r="BE2034" s="247"/>
      <c r="BF2034" s="247"/>
      <c r="BG2034" s="247"/>
      <c r="BH2034" s="247"/>
      <c r="BI2034" s="247"/>
      <c r="BJ2034" s="247"/>
      <c r="BK2034" s="247"/>
      <c r="BL2034" s="247"/>
      <c r="BM2034" s="247"/>
      <c r="BN2034" s="247"/>
      <c r="BO2034" s="247"/>
      <c r="BP2034" s="247"/>
      <c r="BQ2034" s="247"/>
      <c r="BR2034" s="247"/>
      <c r="BS2034" s="247"/>
      <c r="BT2034" s="247"/>
      <c r="BU2034" s="247"/>
      <c r="BV2034" s="247"/>
      <c r="BW2034" s="247"/>
      <c r="BX2034" s="247"/>
      <c r="BY2034" s="247"/>
      <c r="BZ2034" s="247"/>
      <c r="CA2034" s="247"/>
      <c r="CB2034" s="247"/>
      <c r="CC2034" s="247"/>
      <c r="CD2034" s="247"/>
      <c r="CE2034" s="247"/>
      <c r="CF2034" s="247"/>
      <c r="CG2034" s="247"/>
      <c r="CH2034" s="247"/>
      <c r="CI2034" s="247"/>
      <c r="CJ2034" s="247"/>
      <c r="CK2034" s="247"/>
      <c r="CL2034" s="247"/>
      <c r="CM2034" s="247"/>
      <c r="CN2034" s="247"/>
      <c r="CO2034" s="247"/>
      <c r="CP2034" s="247"/>
      <c r="CQ2034" s="247"/>
      <c r="CR2034" s="247"/>
      <c r="CS2034" s="247"/>
      <c r="CT2034" s="247"/>
      <c r="CU2034" s="247"/>
      <c r="CV2034" s="247"/>
      <c r="CW2034" s="247"/>
      <c r="CX2034" s="247"/>
      <c r="CY2034" s="247"/>
      <c r="CZ2034" s="247"/>
      <c r="DA2034" s="247"/>
      <c r="DB2034" s="247"/>
      <c r="DC2034" s="247"/>
      <c r="DD2034" s="247"/>
      <c r="DE2034" s="247"/>
    </row>
    <row r="2035" spans="5:109" x14ac:dyDescent="0.2">
      <c r="E2035" s="247"/>
      <c r="F2035" s="247"/>
      <c r="G2035" s="247"/>
      <c r="H2035" s="247"/>
      <c r="I2035" s="247"/>
      <c r="J2035" s="247"/>
      <c r="K2035" s="247"/>
      <c r="L2035" s="247"/>
      <c r="M2035" s="290"/>
      <c r="N2035" s="247"/>
      <c r="O2035" s="247"/>
      <c r="P2035" s="247"/>
      <c r="Q2035" s="247"/>
      <c r="R2035" s="247"/>
      <c r="S2035" s="247"/>
      <c r="T2035" s="247"/>
      <c r="U2035" s="247"/>
      <c r="V2035" s="290"/>
      <c r="W2035" s="247"/>
      <c r="X2035" s="247"/>
      <c r="Y2035" s="247"/>
      <c r="Z2035" s="247"/>
      <c r="AA2035" s="247"/>
      <c r="AB2035" s="247"/>
      <c r="AC2035" s="247"/>
      <c r="AD2035" s="247"/>
      <c r="AE2035" s="247"/>
      <c r="AF2035" s="247"/>
      <c r="AG2035" s="247"/>
      <c r="AH2035" s="247"/>
      <c r="AI2035" s="247"/>
      <c r="AJ2035" s="247"/>
      <c r="AK2035" s="247"/>
      <c r="AL2035" s="247"/>
      <c r="AM2035" s="247"/>
      <c r="AN2035" s="247"/>
      <c r="AO2035" s="247"/>
      <c r="AP2035" s="247"/>
      <c r="AQ2035" s="247"/>
      <c r="AR2035" s="247"/>
      <c r="AS2035" s="247"/>
      <c r="AT2035" s="247"/>
      <c r="AU2035" s="247"/>
      <c r="AV2035" s="247"/>
      <c r="AW2035" s="247"/>
      <c r="AX2035" s="247"/>
      <c r="AY2035" s="247"/>
      <c r="AZ2035" s="247"/>
      <c r="BA2035" s="247"/>
      <c r="BB2035" s="247"/>
      <c r="BC2035" s="247"/>
      <c r="BD2035" s="247"/>
      <c r="BE2035" s="247"/>
      <c r="BF2035" s="247"/>
      <c r="BG2035" s="247"/>
      <c r="BH2035" s="247"/>
      <c r="BI2035" s="247"/>
      <c r="BJ2035" s="247"/>
      <c r="BK2035" s="247"/>
      <c r="BL2035" s="247"/>
      <c r="BM2035" s="247"/>
      <c r="BN2035" s="247"/>
      <c r="BO2035" s="247"/>
      <c r="BP2035" s="247"/>
      <c r="BQ2035" s="247"/>
      <c r="BR2035" s="247"/>
      <c r="BS2035" s="247"/>
      <c r="BT2035" s="247"/>
      <c r="BU2035" s="247"/>
      <c r="BV2035" s="247"/>
      <c r="BW2035" s="247"/>
      <c r="BX2035" s="247"/>
      <c r="BY2035" s="247"/>
      <c r="BZ2035" s="247"/>
      <c r="CA2035" s="247"/>
      <c r="CB2035" s="247"/>
      <c r="CC2035" s="247"/>
      <c r="CD2035" s="247"/>
      <c r="CE2035" s="247"/>
      <c r="CF2035" s="247"/>
      <c r="CG2035" s="247"/>
      <c r="CH2035" s="247"/>
      <c r="CI2035" s="247"/>
      <c r="CJ2035" s="247"/>
      <c r="CK2035" s="247"/>
      <c r="CL2035" s="247"/>
      <c r="CM2035" s="247"/>
      <c r="CN2035" s="247"/>
      <c r="CO2035" s="247"/>
      <c r="CP2035" s="247"/>
      <c r="CQ2035" s="247"/>
      <c r="CR2035" s="247"/>
      <c r="CS2035" s="247"/>
      <c r="CT2035" s="247"/>
      <c r="CU2035" s="247"/>
      <c r="CV2035" s="247"/>
      <c r="CW2035" s="247"/>
      <c r="CX2035" s="247"/>
      <c r="CY2035" s="247"/>
      <c r="CZ2035" s="247"/>
      <c r="DA2035" s="247"/>
      <c r="DB2035" s="247"/>
      <c r="DC2035" s="247"/>
      <c r="DD2035" s="247"/>
      <c r="DE2035" s="247"/>
    </row>
    <row r="2036" spans="5:109" x14ac:dyDescent="0.2">
      <c r="E2036" s="247"/>
      <c r="F2036" s="247"/>
      <c r="G2036" s="247"/>
      <c r="H2036" s="247"/>
      <c r="I2036" s="247"/>
      <c r="J2036" s="247"/>
      <c r="K2036" s="247"/>
      <c r="L2036" s="247"/>
      <c r="M2036" s="290"/>
      <c r="N2036" s="247"/>
      <c r="O2036" s="247"/>
      <c r="P2036" s="247"/>
      <c r="Q2036" s="247"/>
      <c r="R2036" s="247"/>
      <c r="S2036" s="247"/>
      <c r="T2036" s="247"/>
      <c r="U2036" s="247"/>
      <c r="V2036" s="290"/>
      <c r="W2036" s="247"/>
      <c r="X2036" s="247"/>
      <c r="Y2036" s="247"/>
      <c r="Z2036" s="247"/>
      <c r="AA2036" s="247"/>
      <c r="AB2036" s="247"/>
      <c r="AC2036" s="247"/>
      <c r="AD2036" s="247"/>
      <c r="AE2036" s="247"/>
      <c r="AF2036" s="247"/>
      <c r="AG2036" s="247"/>
      <c r="AH2036" s="247"/>
      <c r="AI2036" s="247"/>
      <c r="AJ2036" s="247"/>
      <c r="AK2036" s="247"/>
      <c r="AL2036" s="247"/>
      <c r="AM2036" s="247"/>
      <c r="AN2036" s="247"/>
      <c r="AO2036" s="247"/>
      <c r="AP2036" s="247"/>
      <c r="AQ2036" s="247"/>
      <c r="AR2036" s="247"/>
      <c r="AS2036" s="247"/>
      <c r="AT2036" s="247"/>
      <c r="AU2036" s="247"/>
      <c r="AV2036" s="247"/>
      <c r="AW2036" s="247"/>
      <c r="AX2036" s="247"/>
      <c r="AY2036" s="247"/>
      <c r="AZ2036" s="247"/>
      <c r="BA2036" s="247"/>
      <c r="BB2036" s="247"/>
      <c r="BC2036" s="247"/>
      <c r="BD2036" s="247"/>
      <c r="BE2036" s="247"/>
      <c r="BF2036" s="247"/>
      <c r="BG2036" s="247"/>
      <c r="BH2036" s="247"/>
      <c r="BI2036" s="247"/>
      <c r="BJ2036" s="247"/>
      <c r="BK2036" s="247"/>
      <c r="BL2036" s="247"/>
      <c r="BM2036" s="247"/>
      <c r="BN2036" s="247"/>
      <c r="BO2036" s="247"/>
      <c r="BP2036" s="247"/>
      <c r="BQ2036" s="247"/>
      <c r="BR2036" s="247"/>
      <c r="BS2036" s="247"/>
      <c r="BT2036" s="247"/>
      <c r="BU2036" s="247"/>
      <c r="BV2036" s="247"/>
      <c r="BW2036" s="247"/>
      <c r="BX2036" s="247"/>
      <c r="BY2036" s="247"/>
      <c r="BZ2036" s="247"/>
      <c r="CA2036" s="247"/>
      <c r="CB2036" s="247"/>
      <c r="CC2036" s="247"/>
      <c r="CD2036" s="247"/>
      <c r="CE2036" s="247"/>
      <c r="CF2036" s="247"/>
      <c r="CG2036" s="247"/>
      <c r="CH2036" s="247"/>
      <c r="CI2036" s="247"/>
      <c r="CJ2036" s="247"/>
      <c r="CK2036" s="247"/>
      <c r="CL2036" s="247"/>
      <c r="CM2036" s="247"/>
      <c r="CN2036" s="247"/>
      <c r="CO2036" s="247"/>
      <c r="CP2036" s="247"/>
      <c r="CQ2036" s="247"/>
      <c r="CR2036" s="247"/>
      <c r="CS2036" s="247"/>
      <c r="CT2036" s="247"/>
      <c r="CU2036" s="247"/>
      <c r="CV2036" s="247"/>
      <c r="CW2036" s="247"/>
      <c r="CX2036" s="247"/>
      <c r="CY2036" s="247"/>
      <c r="CZ2036" s="247"/>
      <c r="DA2036" s="247"/>
      <c r="DB2036" s="247"/>
      <c r="DC2036" s="247"/>
      <c r="DD2036" s="247"/>
      <c r="DE2036" s="247"/>
    </row>
    <row r="2037" spans="5:109" x14ac:dyDescent="0.2">
      <c r="E2037" s="247"/>
      <c r="F2037" s="247"/>
      <c r="G2037" s="247"/>
      <c r="H2037" s="247"/>
      <c r="I2037" s="247"/>
      <c r="J2037" s="247"/>
      <c r="K2037" s="247"/>
      <c r="L2037" s="247"/>
      <c r="M2037" s="290"/>
      <c r="N2037" s="247"/>
      <c r="O2037" s="247"/>
      <c r="P2037" s="247"/>
      <c r="Q2037" s="247"/>
      <c r="R2037" s="247"/>
      <c r="S2037" s="247"/>
      <c r="T2037" s="247"/>
      <c r="U2037" s="247"/>
      <c r="V2037" s="290"/>
      <c r="W2037" s="247"/>
      <c r="X2037" s="247"/>
      <c r="Y2037" s="247"/>
      <c r="Z2037" s="247"/>
      <c r="AA2037" s="247"/>
      <c r="AB2037" s="247"/>
      <c r="AC2037" s="247"/>
      <c r="AD2037" s="247"/>
      <c r="AE2037" s="247"/>
      <c r="AF2037" s="247"/>
      <c r="AG2037" s="247"/>
      <c r="AH2037" s="247"/>
      <c r="AI2037" s="247"/>
      <c r="AJ2037" s="247"/>
      <c r="AK2037" s="247"/>
      <c r="AL2037" s="247"/>
      <c r="AM2037" s="247"/>
      <c r="AN2037" s="247"/>
      <c r="AO2037" s="247"/>
      <c r="AP2037" s="247"/>
      <c r="AQ2037" s="247"/>
      <c r="AR2037" s="247"/>
      <c r="AS2037" s="247"/>
      <c r="AT2037" s="247"/>
      <c r="AU2037" s="247"/>
      <c r="AV2037" s="247"/>
      <c r="AW2037" s="247"/>
      <c r="AX2037" s="247"/>
      <c r="AY2037" s="247"/>
      <c r="AZ2037" s="247"/>
      <c r="BA2037" s="247"/>
      <c r="BB2037" s="247"/>
      <c r="BC2037" s="247"/>
      <c r="BD2037" s="247"/>
      <c r="BE2037" s="247"/>
      <c r="BF2037" s="247"/>
      <c r="BG2037" s="247"/>
      <c r="BH2037" s="247"/>
      <c r="BI2037" s="247"/>
      <c r="BJ2037" s="247"/>
      <c r="BK2037" s="247"/>
      <c r="BL2037" s="247"/>
      <c r="BM2037" s="247"/>
      <c r="BN2037" s="247"/>
      <c r="BO2037" s="247"/>
      <c r="BP2037" s="247"/>
      <c r="BQ2037" s="247"/>
      <c r="BR2037" s="247"/>
      <c r="BS2037" s="247"/>
      <c r="BT2037" s="247"/>
      <c r="BU2037" s="247"/>
      <c r="BV2037" s="247"/>
      <c r="BW2037" s="247"/>
      <c r="BX2037" s="247"/>
      <c r="BY2037" s="247"/>
      <c r="BZ2037" s="247"/>
      <c r="CA2037" s="247"/>
      <c r="CB2037" s="247"/>
      <c r="CC2037" s="247"/>
      <c r="CD2037" s="247"/>
      <c r="CE2037" s="247"/>
      <c r="CF2037" s="247"/>
      <c r="CG2037" s="247"/>
      <c r="CH2037" s="247"/>
      <c r="CI2037" s="247"/>
      <c r="CJ2037" s="247"/>
      <c r="CK2037" s="247"/>
      <c r="CL2037" s="247"/>
      <c r="CM2037" s="247"/>
      <c r="CN2037" s="247"/>
      <c r="CO2037" s="247"/>
      <c r="CP2037" s="247"/>
      <c r="CQ2037" s="247"/>
      <c r="CR2037" s="247"/>
      <c r="CS2037" s="247"/>
      <c r="CT2037" s="247"/>
      <c r="CU2037" s="247"/>
      <c r="CV2037" s="247"/>
      <c r="CW2037" s="247"/>
      <c r="CX2037" s="247"/>
      <c r="CY2037" s="247"/>
      <c r="CZ2037" s="247"/>
      <c r="DA2037" s="247"/>
      <c r="DB2037" s="247"/>
      <c r="DC2037" s="247"/>
      <c r="DD2037" s="247"/>
      <c r="DE2037" s="247"/>
    </row>
    <row r="2038" spans="5:109" x14ac:dyDescent="0.2">
      <c r="E2038" s="247"/>
      <c r="F2038" s="247"/>
      <c r="G2038" s="247"/>
      <c r="H2038" s="247"/>
      <c r="I2038" s="247"/>
      <c r="J2038" s="247"/>
      <c r="K2038" s="247"/>
      <c r="L2038" s="247"/>
      <c r="M2038" s="290"/>
      <c r="N2038" s="247"/>
      <c r="O2038" s="247"/>
      <c r="P2038" s="247"/>
      <c r="Q2038" s="247"/>
      <c r="R2038" s="247"/>
      <c r="S2038" s="247"/>
      <c r="T2038" s="247"/>
      <c r="U2038" s="247"/>
      <c r="V2038" s="290"/>
      <c r="W2038" s="247"/>
      <c r="X2038" s="247"/>
      <c r="Y2038" s="247"/>
      <c r="Z2038" s="247"/>
      <c r="AA2038" s="247"/>
      <c r="AB2038" s="247"/>
      <c r="AC2038" s="247"/>
      <c r="AD2038" s="247"/>
      <c r="AE2038" s="247"/>
      <c r="AF2038" s="247"/>
      <c r="AG2038" s="247"/>
      <c r="AH2038" s="247"/>
      <c r="AI2038" s="247"/>
      <c r="AJ2038" s="247"/>
      <c r="AK2038" s="247"/>
      <c r="AL2038" s="247"/>
      <c r="AM2038" s="247"/>
      <c r="AN2038" s="247"/>
      <c r="AO2038" s="247"/>
      <c r="AP2038" s="247"/>
      <c r="AQ2038" s="247"/>
      <c r="AR2038" s="247"/>
      <c r="AS2038" s="247"/>
      <c r="AT2038" s="247"/>
      <c r="AU2038" s="247"/>
      <c r="AV2038" s="247"/>
      <c r="AW2038" s="247"/>
      <c r="AX2038" s="247"/>
      <c r="AY2038" s="247"/>
      <c r="AZ2038" s="247"/>
      <c r="BA2038" s="247"/>
      <c r="BB2038" s="247"/>
      <c r="BC2038" s="247"/>
      <c r="BD2038" s="247"/>
      <c r="BE2038" s="247"/>
      <c r="BF2038" s="247"/>
      <c r="BG2038" s="247"/>
      <c r="BH2038" s="247"/>
      <c r="BI2038" s="247"/>
      <c r="BJ2038" s="247"/>
      <c r="BK2038" s="247"/>
      <c r="BL2038" s="247"/>
      <c r="BM2038" s="247"/>
      <c r="BN2038" s="247"/>
      <c r="BO2038" s="247"/>
      <c r="BP2038" s="247"/>
      <c r="BQ2038" s="247"/>
      <c r="BR2038" s="247"/>
      <c r="BS2038" s="247"/>
      <c r="BT2038" s="247"/>
      <c r="BU2038" s="247"/>
      <c r="BV2038" s="247"/>
      <c r="BW2038" s="247"/>
      <c r="BX2038" s="247"/>
      <c r="BY2038" s="247"/>
      <c r="BZ2038" s="247"/>
      <c r="CA2038" s="247"/>
      <c r="CB2038" s="247"/>
      <c r="CC2038" s="247"/>
      <c r="CD2038" s="247"/>
      <c r="CE2038" s="247"/>
      <c r="CF2038" s="247"/>
      <c r="CG2038" s="247"/>
      <c r="CH2038" s="247"/>
      <c r="CI2038" s="247"/>
      <c r="CJ2038" s="247"/>
      <c r="CK2038" s="247"/>
      <c r="CL2038" s="247"/>
      <c r="CM2038" s="247"/>
      <c r="CN2038" s="247"/>
      <c r="CO2038" s="247"/>
      <c r="CP2038" s="247"/>
      <c r="CQ2038" s="247"/>
      <c r="CR2038" s="247"/>
      <c r="CS2038" s="247"/>
      <c r="CT2038" s="247"/>
      <c r="CU2038" s="247"/>
      <c r="CV2038" s="247"/>
      <c r="CW2038" s="247"/>
      <c r="CX2038" s="247"/>
      <c r="CY2038" s="247"/>
      <c r="CZ2038" s="247"/>
      <c r="DA2038" s="247"/>
      <c r="DB2038" s="247"/>
      <c r="DC2038" s="247"/>
      <c r="DD2038" s="247"/>
      <c r="DE2038" s="247"/>
    </row>
    <row r="2039" spans="5:109" x14ac:dyDescent="0.2">
      <c r="E2039" s="247"/>
      <c r="F2039" s="247"/>
      <c r="G2039" s="247"/>
      <c r="H2039" s="247"/>
      <c r="I2039" s="247"/>
      <c r="J2039" s="247"/>
      <c r="K2039" s="247"/>
      <c r="L2039" s="247"/>
      <c r="M2039" s="290"/>
      <c r="N2039" s="247"/>
      <c r="O2039" s="247"/>
      <c r="P2039" s="247"/>
      <c r="Q2039" s="247"/>
      <c r="R2039" s="247"/>
      <c r="S2039" s="247"/>
      <c r="T2039" s="247"/>
      <c r="U2039" s="247"/>
      <c r="V2039" s="290"/>
      <c r="W2039" s="247"/>
      <c r="X2039" s="247"/>
      <c r="Y2039" s="247"/>
      <c r="Z2039" s="247"/>
      <c r="AA2039" s="247"/>
      <c r="AB2039" s="247"/>
      <c r="AC2039" s="247"/>
      <c r="AD2039" s="247"/>
      <c r="AE2039" s="247"/>
      <c r="AF2039" s="247"/>
      <c r="AG2039" s="247"/>
      <c r="AH2039" s="247"/>
      <c r="AI2039" s="247"/>
      <c r="AJ2039" s="247"/>
      <c r="AK2039" s="247"/>
      <c r="AL2039" s="247"/>
      <c r="AM2039" s="247"/>
      <c r="AN2039" s="247"/>
      <c r="AO2039" s="247"/>
      <c r="AP2039" s="247"/>
      <c r="AQ2039" s="247"/>
      <c r="AR2039" s="247"/>
      <c r="AS2039" s="247"/>
      <c r="AT2039" s="247"/>
      <c r="AU2039" s="247"/>
      <c r="AV2039" s="247"/>
      <c r="AW2039" s="247"/>
      <c r="AX2039" s="247"/>
      <c r="AY2039" s="247"/>
      <c r="AZ2039" s="247"/>
      <c r="BA2039" s="247"/>
      <c r="BB2039" s="247"/>
      <c r="BC2039" s="247"/>
      <c r="BD2039" s="247"/>
      <c r="BE2039" s="247"/>
      <c r="BF2039" s="247"/>
      <c r="BG2039" s="247"/>
      <c r="BH2039" s="247"/>
      <c r="BI2039" s="247"/>
      <c r="BJ2039" s="247"/>
      <c r="BK2039" s="247"/>
      <c r="BL2039" s="247"/>
      <c r="BM2039" s="247"/>
      <c r="BN2039" s="247"/>
      <c r="BO2039" s="247"/>
      <c r="BP2039" s="247"/>
      <c r="BQ2039" s="247"/>
      <c r="BR2039" s="247"/>
      <c r="BS2039" s="247"/>
      <c r="BT2039" s="247"/>
      <c r="BU2039" s="247"/>
      <c r="BV2039" s="247"/>
      <c r="BW2039" s="247"/>
      <c r="BX2039" s="247"/>
      <c r="BY2039" s="247"/>
      <c r="BZ2039" s="247"/>
      <c r="CA2039" s="247"/>
      <c r="CB2039" s="247"/>
      <c r="CC2039" s="247"/>
      <c r="CD2039" s="247"/>
      <c r="CE2039" s="247"/>
      <c r="CF2039" s="247"/>
      <c r="CG2039" s="247"/>
      <c r="CH2039" s="247"/>
      <c r="CI2039" s="247"/>
      <c r="CJ2039" s="247"/>
      <c r="CK2039" s="247"/>
      <c r="CL2039" s="247"/>
      <c r="CM2039" s="247"/>
      <c r="CN2039" s="247"/>
      <c r="CO2039" s="247"/>
      <c r="CP2039" s="247"/>
      <c r="CQ2039" s="247"/>
      <c r="CR2039" s="247"/>
      <c r="CS2039" s="247"/>
      <c r="CT2039" s="247"/>
      <c r="CU2039" s="247"/>
      <c r="CV2039" s="247"/>
      <c r="CW2039" s="247"/>
      <c r="CX2039" s="247"/>
      <c r="CY2039" s="247"/>
      <c r="CZ2039" s="247"/>
      <c r="DA2039" s="247"/>
      <c r="DB2039" s="247"/>
      <c r="DC2039" s="247"/>
      <c r="DD2039" s="247"/>
      <c r="DE2039" s="247"/>
    </row>
    <row r="2040" spans="5:109" x14ac:dyDescent="0.2">
      <c r="E2040" s="247"/>
      <c r="F2040" s="247"/>
      <c r="G2040" s="247"/>
      <c r="H2040" s="247"/>
      <c r="I2040" s="247"/>
      <c r="J2040" s="247"/>
      <c r="K2040" s="247"/>
      <c r="L2040" s="247"/>
      <c r="M2040" s="290"/>
      <c r="N2040" s="247"/>
      <c r="O2040" s="247"/>
      <c r="P2040" s="247"/>
      <c r="Q2040" s="247"/>
      <c r="R2040" s="247"/>
      <c r="S2040" s="247"/>
      <c r="T2040" s="247"/>
      <c r="U2040" s="247"/>
      <c r="V2040" s="290"/>
      <c r="W2040" s="247"/>
      <c r="X2040" s="247"/>
      <c r="Y2040" s="247"/>
      <c r="Z2040" s="247"/>
      <c r="AA2040" s="247"/>
      <c r="AB2040" s="247"/>
      <c r="AC2040" s="247"/>
      <c r="AD2040" s="247"/>
      <c r="AE2040" s="247"/>
      <c r="AF2040" s="247"/>
      <c r="AG2040" s="247"/>
      <c r="AH2040" s="247"/>
      <c r="AI2040" s="247"/>
      <c r="AJ2040" s="247"/>
      <c r="AK2040" s="247"/>
      <c r="AL2040" s="247"/>
      <c r="AM2040" s="247"/>
      <c r="AN2040" s="247"/>
      <c r="AO2040" s="247"/>
      <c r="AP2040" s="247"/>
      <c r="AQ2040" s="247"/>
      <c r="AR2040" s="247"/>
      <c r="AS2040" s="247"/>
      <c r="AT2040" s="247"/>
      <c r="AU2040" s="247"/>
      <c r="AV2040" s="247"/>
      <c r="AW2040" s="247"/>
      <c r="AX2040" s="247"/>
      <c r="AY2040" s="247"/>
      <c r="AZ2040" s="247"/>
      <c r="BA2040" s="247"/>
      <c r="BB2040" s="247"/>
      <c r="BC2040" s="247"/>
      <c r="BD2040" s="247"/>
      <c r="BE2040" s="247"/>
      <c r="BF2040" s="247"/>
      <c r="BG2040" s="247"/>
      <c r="BH2040" s="247"/>
      <c r="BI2040" s="247"/>
      <c r="BJ2040" s="247"/>
      <c r="BK2040" s="247"/>
      <c r="BL2040" s="247"/>
      <c r="BM2040" s="247"/>
      <c r="BN2040" s="247"/>
      <c r="BO2040" s="247"/>
      <c r="BP2040" s="247"/>
      <c r="BQ2040" s="247"/>
      <c r="BR2040" s="247"/>
      <c r="BS2040" s="247"/>
      <c r="BT2040" s="247"/>
      <c r="BU2040" s="247"/>
      <c r="BV2040" s="247"/>
      <c r="BW2040" s="247"/>
      <c r="BX2040" s="247"/>
      <c r="BY2040" s="247"/>
      <c r="BZ2040" s="247"/>
      <c r="CA2040" s="247"/>
      <c r="CB2040" s="247"/>
      <c r="CC2040" s="247"/>
      <c r="CD2040" s="247"/>
      <c r="CE2040" s="247"/>
      <c r="CF2040" s="247"/>
      <c r="CG2040" s="247"/>
      <c r="CH2040" s="247"/>
      <c r="CI2040" s="247"/>
      <c r="CJ2040" s="247"/>
      <c r="CK2040" s="247"/>
      <c r="CL2040" s="247"/>
      <c r="CM2040" s="247"/>
      <c r="CN2040" s="247"/>
      <c r="CO2040" s="247"/>
      <c r="CP2040" s="247"/>
      <c r="CQ2040" s="247"/>
      <c r="CR2040" s="247"/>
      <c r="CS2040" s="247"/>
      <c r="CT2040" s="247"/>
      <c r="CU2040" s="247"/>
      <c r="CV2040" s="247"/>
      <c r="CW2040" s="247"/>
      <c r="CX2040" s="247"/>
      <c r="CY2040" s="247"/>
      <c r="CZ2040" s="247"/>
      <c r="DA2040" s="247"/>
      <c r="DB2040" s="247"/>
      <c r="DC2040" s="247"/>
      <c r="DD2040" s="247"/>
      <c r="DE2040" s="247"/>
    </row>
    <row r="2041" spans="5:109" x14ac:dyDescent="0.2">
      <c r="E2041" s="247"/>
      <c r="F2041" s="247"/>
      <c r="G2041" s="247"/>
      <c r="H2041" s="247"/>
      <c r="I2041" s="247"/>
      <c r="J2041" s="247"/>
      <c r="K2041" s="247"/>
      <c r="L2041" s="247"/>
      <c r="M2041" s="290"/>
      <c r="N2041" s="247"/>
      <c r="O2041" s="247"/>
      <c r="P2041" s="247"/>
      <c r="Q2041" s="247"/>
      <c r="R2041" s="247"/>
      <c r="S2041" s="247"/>
      <c r="T2041" s="247"/>
      <c r="U2041" s="247"/>
      <c r="V2041" s="290"/>
      <c r="W2041" s="247"/>
      <c r="X2041" s="247"/>
      <c r="Y2041" s="247"/>
      <c r="Z2041" s="247"/>
      <c r="AA2041" s="247"/>
      <c r="AB2041" s="247"/>
      <c r="AC2041" s="247"/>
      <c r="AD2041" s="247"/>
      <c r="AE2041" s="247"/>
      <c r="AF2041" s="247"/>
      <c r="AG2041" s="247"/>
      <c r="AH2041" s="247"/>
      <c r="AI2041" s="247"/>
      <c r="AJ2041" s="247"/>
      <c r="AK2041" s="247"/>
      <c r="AL2041" s="247"/>
      <c r="AM2041" s="247"/>
      <c r="AN2041" s="247"/>
      <c r="AO2041" s="247"/>
      <c r="AP2041" s="247"/>
      <c r="AQ2041" s="247"/>
      <c r="AR2041" s="247"/>
      <c r="AS2041" s="247"/>
      <c r="AT2041" s="247"/>
      <c r="AU2041" s="247"/>
      <c r="AV2041" s="247"/>
      <c r="AW2041" s="247"/>
      <c r="AX2041" s="247"/>
      <c r="AY2041" s="247"/>
      <c r="AZ2041" s="247"/>
      <c r="BA2041" s="247"/>
      <c r="BB2041" s="247"/>
      <c r="BC2041" s="247"/>
      <c r="BD2041" s="247"/>
      <c r="BE2041" s="247"/>
      <c r="BF2041" s="247"/>
      <c r="BG2041" s="247"/>
      <c r="BH2041" s="247"/>
      <c r="BI2041" s="247"/>
      <c r="BJ2041" s="247"/>
      <c r="BK2041" s="247"/>
      <c r="BL2041" s="247"/>
      <c r="BM2041" s="247"/>
      <c r="BN2041" s="247"/>
      <c r="BO2041" s="247"/>
      <c r="BP2041" s="247"/>
      <c r="BQ2041" s="247"/>
      <c r="BR2041" s="247"/>
      <c r="BS2041" s="247"/>
      <c r="BT2041" s="247"/>
      <c r="BU2041" s="247"/>
      <c r="BV2041" s="247"/>
      <c r="BW2041" s="247"/>
      <c r="BX2041" s="247"/>
      <c r="BY2041" s="247"/>
      <c r="BZ2041" s="247"/>
      <c r="CA2041" s="247"/>
      <c r="CB2041" s="247"/>
      <c r="CC2041" s="247"/>
      <c r="CD2041" s="247"/>
      <c r="CE2041" s="247"/>
      <c r="CF2041" s="247"/>
      <c r="CG2041" s="247"/>
      <c r="CH2041" s="247"/>
      <c r="CI2041" s="247"/>
      <c r="CJ2041" s="247"/>
      <c r="CK2041" s="247"/>
      <c r="CL2041" s="247"/>
      <c r="CM2041" s="247"/>
      <c r="CN2041" s="247"/>
      <c r="CO2041" s="247"/>
      <c r="CP2041" s="247"/>
      <c r="CQ2041" s="247"/>
      <c r="CR2041" s="247"/>
      <c r="CS2041" s="247"/>
      <c r="CT2041" s="247"/>
      <c r="CU2041" s="247"/>
      <c r="CV2041" s="247"/>
      <c r="CW2041" s="247"/>
      <c r="CX2041" s="247"/>
      <c r="CY2041" s="247"/>
      <c r="CZ2041" s="247"/>
      <c r="DA2041" s="247"/>
      <c r="DB2041" s="247"/>
      <c r="DC2041" s="247"/>
      <c r="DD2041" s="247"/>
      <c r="DE2041" s="247"/>
    </row>
    <row r="2042" spans="5:109" x14ac:dyDescent="0.2">
      <c r="E2042" s="247"/>
      <c r="F2042" s="247"/>
      <c r="G2042" s="247"/>
      <c r="H2042" s="247"/>
      <c r="I2042" s="247"/>
      <c r="J2042" s="247"/>
      <c r="K2042" s="247"/>
      <c r="L2042" s="247"/>
      <c r="M2042" s="290"/>
      <c r="N2042" s="247"/>
      <c r="O2042" s="247"/>
      <c r="P2042" s="247"/>
      <c r="Q2042" s="247"/>
      <c r="R2042" s="247"/>
      <c r="S2042" s="247"/>
      <c r="T2042" s="247"/>
      <c r="U2042" s="247"/>
      <c r="V2042" s="290"/>
      <c r="W2042" s="247"/>
      <c r="X2042" s="247"/>
      <c r="Y2042" s="247"/>
      <c r="Z2042" s="247"/>
      <c r="AA2042" s="247"/>
      <c r="AB2042" s="247"/>
      <c r="AC2042" s="247"/>
      <c r="AD2042" s="247"/>
      <c r="AE2042" s="247"/>
      <c r="AF2042" s="247"/>
      <c r="AG2042" s="247"/>
      <c r="AH2042" s="247"/>
      <c r="AI2042" s="247"/>
      <c r="AJ2042" s="247"/>
      <c r="AK2042" s="247"/>
      <c r="AL2042" s="247"/>
      <c r="AM2042" s="247"/>
      <c r="AN2042" s="247"/>
      <c r="AO2042" s="247"/>
      <c r="AP2042" s="247"/>
      <c r="AQ2042" s="247"/>
      <c r="AR2042" s="247"/>
      <c r="AS2042" s="247"/>
      <c r="AT2042" s="247"/>
      <c r="AU2042" s="247"/>
      <c r="AV2042" s="247"/>
      <c r="AW2042" s="247"/>
      <c r="AX2042" s="247"/>
      <c r="AY2042" s="247"/>
      <c r="AZ2042" s="247"/>
      <c r="BA2042" s="247"/>
      <c r="BB2042" s="247"/>
      <c r="BC2042" s="247"/>
      <c r="BD2042" s="247"/>
      <c r="BE2042" s="247"/>
      <c r="BF2042" s="247"/>
      <c r="BG2042" s="247"/>
      <c r="BH2042" s="247"/>
      <c r="BI2042" s="247"/>
      <c r="BJ2042" s="247"/>
      <c r="BK2042" s="247"/>
      <c r="BL2042" s="247"/>
      <c r="BM2042" s="247"/>
      <c r="BN2042" s="247"/>
      <c r="BO2042" s="247"/>
      <c r="BP2042" s="247"/>
      <c r="BQ2042" s="247"/>
      <c r="BR2042" s="247"/>
      <c r="BS2042" s="247"/>
      <c r="BT2042" s="247"/>
      <c r="BU2042" s="247"/>
      <c r="BV2042" s="247"/>
      <c r="BW2042" s="247"/>
      <c r="BX2042" s="247"/>
      <c r="BY2042" s="247"/>
      <c r="BZ2042" s="247"/>
      <c r="CA2042" s="247"/>
      <c r="CB2042" s="247"/>
      <c r="CC2042" s="247"/>
      <c r="CD2042" s="247"/>
      <c r="CE2042" s="247"/>
      <c r="CF2042" s="247"/>
      <c r="CG2042" s="247"/>
      <c r="CH2042" s="247"/>
      <c r="CI2042" s="247"/>
      <c r="CJ2042" s="247"/>
      <c r="CK2042" s="247"/>
      <c r="CL2042" s="247"/>
      <c r="CM2042" s="247"/>
      <c r="CN2042" s="247"/>
      <c r="CO2042" s="247"/>
      <c r="CP2042" s="247"/>
      <c r="CQ2042" s="247"/>
      <c r="CR2042" s="247"/>
      <c r="CS2042" s="247"/>
      <c r="CT2042" s="247"/>
      <c r="CU2042" s="247"/>
      <c r="CV2042" s="247"/>
      <c r="CW2042" s="247"/>
      <c r="CX2042" s="247"/>
      <c r="CY2042" s="247"/>
      <c r="CZ2042" s="247"/>
      <c r="DA2042" s="247"/>
      <c r="DB2042" s="247"/>
      <c r="DC2042" s="247"/>
      <c r="DD2042" s="247"/>
      <c r="DE2042" s="247"/>
    </row>
    <row r="2043" spans="5:109" x14ac:dyDescent="0.2">
      <c r="E2043" s="247"/>
      <c r="F2043" s="247"/>
      <c r="G2043" s="247"/>
      <c r="H2043" s="247"/>
      <c r="I2043" s="247"/>
      <c r="J2043" s="247"/>
      <c r="K2043" s="247"/>
      <c r="L2043" s="247"/>
      <c r="M2043" s="290"/>
      <c r="N2043" s="247"/>
      <c r="O2043" s="247"/>
      <c r="P2043" s="247"/>
      <c r="Q2043" s="247"/>
      <c r="R2043" s="247"/>
      <c r="S2043" s="247"/>
      <c r="T2043" s="247"/>
      <c r="U2043" s="247"/>
      <c r="V2043" s="290"/>
      <c r="W2043" s="247"/>
      <c r="X2043" s="247"/>
      <c r="Y2043" s="247"/>
      <c r="Z2043" s="247"/>
      <c r="AA2043" s="247"/>
      <c r="AB2043" s="247"/>
      <c r="AC2043" s="247"/>
      <c r="AD2043" s="247"/>
      <c r="AE2043" s="247"/>
      <c r="AF2043" s="247"/>
      <c r="AG2043" s="247"/>
      <c r="AH2043" s="247"/>
      <c r="AI2043" s="247"/>
      <c r="AJ2043" s="247"/>
      <c r="AK2043" s="247"/>
      <c r="AL2043" s="247"/>
      <c r="AM2043" s="247"/>
      <c r="AN2043" s="247"/>
      <c r="AO2043" s="247"/>
      <c r="AP2043" s="247"/>
      <c r="AQ2043" s="247"/>
      <c r="AR2043" s="247"/>
      <c r="AS2043" s="247"/>
      <c r="AT2043" s="247"/>
      <c r="AU2043" s="247"/>
      <c r="AV2043" s="247"/>
      <c r="AW2043" s="247"/>
      <c r="AX2043" s="247"/>
      <c r="AY2043" s="247"/>
      <c r="AZ2043" s="247"/>
      <c r="BA2043" s="247"/>
      <c r="BB2043" s="247"/>
      <c r="BC2043" s="247"/>
      <c r="BD2043" s="247"/>
      <c r="BE2043" s="247"/>
      <c r="BF2043" s="247"/>
      <c r="BG2043" s="247"/>
      <c r="BH2043" s="247"/>
      <c r="BI2043" s="247"/>
      <c r="BJ2043" s="247"/>
      <c r="BK2043" s="247"/>
      <c r="BL2043" s="247"/>
      <c r="BM2043" s="247"/>
      <c r="BN2043" s="247"/>
      <c r="BO2043" s="247"/>
      <c r="BP2043" s="247"/>
      <c r="BQ2043" s="247"/>
      <c r="BR2043" s="247"/>
      <c r="BS2043" s="247"/>
      <c r="BT2043" s="247"/>
      <c r="BU2043" s="247"/>
      <c r="BV2043" s="247"/>
      <c r="BW2043" s="247"/>
      <c r="BX2043" s="247"/>
      <c r="BY2043" s="247"/>
      <c r="BZ2043" s="247"/>
      <c r="CA2043" s="247"/>
      <c r="CB2043" s="247"/>
      <c r="CC2043" s="247"/>
      <c r="CD2043" s="247"/>
      <c r="CE2043" s="247"/>
      <c r="CF2043" s="247"/>
      <c r="CG2043" s="247"/>
      <c r="CH2043" s="247"/>
      <c r="CI2043" s="247"/>
      <c r="CJ2043" s="247"/>
      <c r="CK2043" s="247"/>
      <c r="CL2043" s="247"/>
      <c r="CM2043" s="247"/>
      <c r="CN2043" s="247"/>
      <c r="CO2043" s="247"/>
      <c r="CP2043" s="247"/>
      <c r="CQ2043" s="247"/>
      <c r="CR2043" s="247"/>
      <c r="CS2043" s="247"/>
      <c r="CT2043" s="247"/>
      <c r="CU2043" s="247"/>
      <c r="CV2043" s="247"/>
      <c r="CW2043" s="247"/>
      <c r="CX2043" s="247"/>
      <c r="CY2043" s="247"/>
      <c r="CZ2043" s="247"/>
      <c r="DA2043" s="247"/>
      <c r="DB2043" s="247"/>
      <c r="DC2043" s="247"/>
      <c r="DD2043" s="247"/>
      <c r="DE2043" s="247"/>
    </row>
    <row r="2044" spans="5:109" x14ac:dyDescent="0.2">
      <c r="E2044" s="247"/>
      <c r="F2044" s="247"/>
      <c r="G2044" s="247"/>
      <c r="H2044" s="247"/>
      <c r="I2044" s="247"/>
      <c r="J2044" s="247"/>
      <c r="K2044" s="247"/>
      <c r="L2044" s="247"/>
      <c r="M2044" s="290"/>
      <c r="N2044" s="247"/>
      <c r="O2044" s="247"/>
      <c r="P2044" s="247"/>
      <c r="Q2044" s="247"/>
      <c r="R2044" s="247"/>
      <c r="S2044" s="247"/>
      <c r="T2044" s="247"/>
      <c r="U2044" s="247"/>
      <c r="V2044" s="290"/>
      <c r="W2044" s="247"/>
      <c r="X2044" s="247"/>
      <c r="Y2044" s="247"/>
      <c r="Z2044" s="247"/>
      <c r="AA2044" s="247"/>
      <c r="AB2044" s="247"/>
      <c r="AC2044" s="247"/>
      <c r="AD2044" s="247"/>
      <c r="AE2044" s="247"/>
      <c r="AF2044" s="247"/>
      <c r="AG2044" s="247"/>
      <c r="AH2044" s="247"/>
      <c r="AI2044" s="247"/>
      <c r="AJ2044" s="247"/>
      <c r="AK2044" s="247"/>
      <c r="AL2044" s="247"/>
      <c r="AM2044" s="247"/>
      <c r="AN2044" s="247"/>
      <c r="AO2044" s="247"/>
      <c r="AP2044" s="247"/>
      <c r="AQ2044" s="247"/>
      <c r="AR2044" s="247"/>
      <c r="AS2044" s="247"/>
      <c r="AT2044" s="247"/>
      <c r="AU2044" s="247"/>
      <c r="AV2044" s="247"/>
      <c r="AW2044" s="247"/>
      <c r="AX2044" s="247"/>
      <c r="AY2044" s="247"/>
      <c r="AZ2044" s="247"/>
      <c r="BA2044" s="247"/>
      <c r="BB2044" s="247"/>
      <c r="BC2044" s="247"/>
      <c r="BD2044" s="247"/>
      <c r="BE2044" s="247"/>
      <c r="BF2044" s="247"/>
      <c r="BG2044" s="247"/>
      <c r="BH2044" s="247"/>
      <c r="BI2044" s="247"/>
      <c r="BJ2044" s="247"/>
      <c r="BK2044" s="247"/>
      <c r="BL2044" s="247"/>
      <c r="BM2044" s="247"/>
      <c r="BN2044" s="247"/>
      <c r="BO2044" s="247"/>
      <c r="BP2044" s="247"/>
      <c r="BQ2044" s="247"/>
      <c r="BR2044" s="247"/>
      <c r="BS2044" s="247"/>
      <c r="BT2044" s="247"/>
      <c r="BU2044" s="247"/>
      <c r="BV2044" s="247"/>
      <c r="BW2044" s="247"/>
      <c r="BX2044" s="247"/>
      <c r="BY2044" s="247"/>
      <c r="BZ2044" s="247"/>
      <c r="CA2044" s="247"/>
      <c r="CB2044" s="247"/>
      <c r="CC2044" s="247"/>
      <c r="CD2044" s="247"/>
      <c r="CE2044" s="247"/>
      <c r="CF2044" s="247"/>
      <c r="CG2044" s="247"/>
      <c r="CH2044" s="247"/>
      <c r="CI2044" s="247"/>
      <c r="CJ2044" s="247"/>
      <c r="CK2044" s="247"/>
      <c r="CL2044" s="247"/>
      <c r="CM2044" s="247"/>
      <c r="CN2044" s="247"/>
      <c r="CO2044" s="247"/>
      <c r="CP2044" s="247"/>
      <c r="CQ2044" s="247"/>
      <c r="CR2044" s="247"/>
      <c r="CS2044" s="247"/>
      <c r="CT2044" s="247"/>
      <c r="CU2044" s="247"/>
      <c r="CV2044" s="247"/>
      <c r="CW2044" s="247"/>
      <c r="CX2044" s="247"/>
      <c r="CY2044" s="247"/>
      <c r="CZ2044" s="247"/>
      <c r="DA2044" s="247"/>
      <c r="DB2044" s="247"/>
      <c r="DC2044" s="247"/>
      <c r="DD2044" s="247"/>
      <c r="DE2044" s="247"/>
    </row>
    <row r="2045" spans="5:109" x14ac:dyDescent="0.2">
      <c r="E2045" s="247"/>
      <c r="F2045" s="247"/>
      <c r="G2045" s="247"/>
      <c r="H2045" s="247"/>
      <c r="I2045" s="247"/>
      <c r="J2045" s="247"/>
      <c r="K2045" s="247"/>
      <c r="L2045" s="247"/>
      <c r="M2045" s="290"/>
      <c r="N2045" s="247"/>
      <c r="O2045" s="247"/>
      <c r="P2045" s="247"/>
      <c r="Q2045" s="247"/>
      <c r="R2045" s="247"/>
      <c r="S2045" s="247"/>
      <c r="T2045" s="247"/>
      <c r="U2045" s="247"/>
      <c r="V2045" s="290"/>
      <c r="W2045" s="247"/>
      <c r="X2045" s="247"/>
      <c r="Y2045" s="247"/>
      <c r="Z2045" s="247"/>
      <c r="AA2045" s="247"/>
      <c r="AB2045" s="247"/>
      <c r="AC2045" s="247"/>
      <c r="AD2045" s="247"/>
      <c r="AE2045" s="247"/>
      <c r="AF2045" s="247"/>
      <c r="AG2045" s="247"/>
      <c r="AH2045" s="247"/>
      <c r="AI2045" s="247"/>
      <c r="AJ2045" s="247"/>
      <c r="AK2045" s="247"/>
      <c r="AL2045" s="247"/>
      <c r="AM2045" s="247"/>
      <c r="AN2045" s="247"/>
      <c r="AO2045" s="247"/>
      <c r="AP2045" s="247"/>
      <c r="AQ2045" s="247"/>
      <c r="AR2045" s="247"/>
      <c r="AS2045" s="247"/>
      <c r="AT2045" s="247"/>
      <c r="AU2045" s="247"/>
      <c r="AV2045" s="247"/>
      <c r="AW2045" s="247"/>
      <c r="AX2045" s="247"/>
      <c r="AY2045" s="247"/>
      <c r="AZ2045" s="247"/>
      <c r="BA2045" s="247"/>
      <c r="BB2045" s="247"/>
      <c r="BC2045" s="247"/>
      <c r="BD2045" s="247"/>
      <c r="BE2045" s="247"/>
      <c r="BF2045" s="247"/>
      <c r="BG2045" s="247"/>
      <c r="BH2045" s="247"/>
      <c r="BI2045" s="247"/>
      <c r="BJ2045" s="247"/>
      <c r="BK2045" s="247"/>
      <c r="BL2045" s="247"/>
      <c r="BM2045" s="247"/>
      <c r="BN2045" s="247"/>
      <c r="BO2045" s="247"/>
      <c r="BP2045" s="247"/>
      <c r="BQ2045" s="247"/>
      <c r="BR2045" s="247"/>
      <c r="BS2045" s="247"/>
      <c r="BT2045" s="247"/>
      <c r="BU2045" s="247"/>
      <c r="BV2045" s="247"/>
      <c r="BW2045" s="247"/>
      <c r="BX2045" s="247"/>
      <c r="BY2045" s="247"/>
      <c r="BZ2045" s="247"/>
      <c r="CA2045" s="247"/>
      <c r="CB2045" s="247"/>
      <c r="CC2045" s="247"/>
      <c r="CD2045" s="247"/>
      <c r="CE2045" s="247"/>
      <c r="CF2045" s="247"/>
      <c r="CG2045" s="247"/>
      <c r="CH2045" s="247"/>
      <c r="CI2045" s="247"/>
      <c r="CJ2045" s="247"/>
      <c r="CK2045" s="247"/>
      <c r="CL2045" s="247"/>
      <c r="CM2045" s="247"/>
      <c r="CN2045" s="247"/>
      <c r="CO2045" s="247"/>
      <c r="CP2045" s="247"/>
      <c r="CQ2045" s="247"/>
      <c r="CR2045" s="247"/>
      <c r="CS2045" s="247"/>
      <c r="CT2045" s="247"/>
      <c r="CU2045" s="247"/>
      <c r="CV2045" s="247"/>
      <c r="CW2045" s="247"/>
      <c r="CX2045" s="247"/>
      <c r="CY2045" s="247"/>
      <c r="CZ2045" s="247"/>
      <c r="DA2045" s="247"/>
      <c r="DB2045" s="247"/>
      <c r="DC2045" s="247"/>
      <c r="DD2045" s="247"/>
      <c r="DE2045" s="247"/>
    </row>
    <row r="2046" spans="5:109" x14ac:dyDescent="0.2">
      <c r="E2046" s="247"/>
      <c r="F2046" s="247"/>
      <c r="G2046" s="247"/>
      <c r="H2046" s="247"/>
      <c r="I2046" s="247"/>
      <c r="J2046" s="247"/>
      <c r="K2046" s="247"/>
      <c r="L2046" s="247"/>
      <c r="M2046" s="290"/>
      <c r="N2046" s="247"/>
      <c r="O2046" s="247"/>
      <c r="P2046" s="247"/>
      <c r="Q2046" s="247"/>
      <c r="R2046" s="247"/>
      <c r="S2046" s="247"/>
      <c r="T2046" s="247"/>
      <c r="U2046" s="247"/>
      <c r="V2046" s="290"/>
      <c r="W2046" s="247"/>
      <c r="X2046" s="247"/>
      <c r="Y2046" s="247"/>
      <c r="Z2046" s="247"/>
      <c r="AA2046" s="247"/>
      <c r="AB2046" s="247"/>
      <c r="AC2046" s="247"/>
      <c r="AD2046" s="247"/>
      <c r="AE2046" s="247"/>
      <c r="AF2046" s="247"/>
      <c r="AG2046" s="247"/>
      <c r="AH2046" s="247"/>
      <c r="AI2046" s="247"/>
      <c r="AJ2046" s="247"/>
      <c r="AK2046" s="247"/>
      <c r="AL2046" s="247"/>
      <c r="AM2046" s="247"/>
      <c r="AN2046" s="247"/>
      <c r="AO2046" s="247"/>
      <c r="AP2046" s="247"/>
      <c r="AQ2046" s="247"/>
      <c r="AR2046" s="247"/>
      <c r="AS2046" s="247"/>
      <c r="AT2046" s="247"/>
      <c r="AU2046" s="247"/>
      <c r="AV2046" s="247"/>
      <c r="AW2046" s="247"/>
      <c r="AX2046" s="247"/>
      <c r="AY2046" s="247"/>
      <c r="AZ2046" s="247"/>
      <c r="BA2046" s="247"/>
      <c r="BB2046" s="247"/>
      <c r="BC2046" s="247"/>
      <c r="BD2046" s="247"/>
      <c r="BE2046" s="247"/>
      <c r="BF2046" s="247"/>
      <c r="BG2046" s="247"/>
      <c r="BH2046" s="247"/>
      <c r="BI2046" s="247"/>
      <c r="BJ2046" s="247"/>
      <c r="BK2046" s="247"/>
      <c r="BL2046" s="247"/>
      <c r="BM2046" s="247"/>
      <c r="BN2046" s="247"/>
      <c r="BO2046" s="247"/>
      <c r="BP2046" s="247"/>
      <c r="BQ2046" s="247"/>
      <c r="BR2046" s="247"/>
      <c r="BS2046" s="247"/>
      <c r="BT2046" s="247"/>
      <c r="BU2046" s="247"/>
      <c r="BV2046" s="247"/>
      <c r="BW2046" s="247"/>
      <c r="BX2046" s="247"/>
      <c r="BY2046" s="247"/>
      <c r="BZ2046" s="247"/>
      <c r="CA2046" s="247"/>
      <c r="CB2046" s="247"/>
      <c r="CC2046" s="247"/>
      <c r="CD2046" s="247"/>
      <c r="CE2046" s="247"/>
      <c r="CF2046" s="247"/>
      <c r="CG2046" s="247"/>
      <c r="CH2046" s="247"/>
      <c r="CI2046" s="247"/>
      <c r="CJ2046" s="247"/>
      <c r="CK2046" s="247"/>
      <c r="CL2046" s="247"/>
      <c r="CM2046" s="247"/>
      <c r="CN2046" s="247"/>
      <c r="CO2046" s="247"/>
      <c r="CP2046" s="247"/>
      <c r="CQ2046" s="247"/>
      <c r="CR2046" s="247"/>
      <c r="CS2046" s="247"/>
      <c r="CT2046" s="247"/>
      <c r="CU2046" s="247"/>
      <c r="CV2046" s="247"/>
      <c r="CW2046" s="247"/>
      <c r="CX2046" s="247"/>
      <c r="CY2046" s="247"/>
      <c r="CZ2046" s="247"/>
      <c r="DA2046" s="247"/>
      <c r="DB2046" s="247"/>
      <c r="DC2046" s="247"/>
      <c r="DD2046" s="247"/>
      <c r="DE2046" s="247"/>
    </row>
    <row r="2047" spans="5:109" x14ac:dyDescent="0.2">
      <c r="E2047" s="247"/>
      <c r="F2047" s="247"/>
      <c r="G2047" s="247"/>
      <c r="H2047" s="247"/>
      <c r="I2047" s="247"/>
      <c r="J2047" s="247"/>
      <c r="K2047" s="247"/>
      <c r="L2047" s="247"/>
      <c r="M2047" s="290"/>
      <c r="N2047" s="247"/>
      <c r="O2047" s="247"/>
      <c r="P2047" s="247"/>
      <c r="Q2047" s="247"/>
      <c r="R2047" s="247"/>
      <c r="S2047" s="247"/>
      <c r="T2047" s="247"/>
      <c r="U2047" s="247"/>
      <c r="V2047" s="290"/>
      <c r="W2047" s="247"/>
      <c r="X2047" s="247"/>
      <c r="Y2047" s="247"/>
      <c r="Z2047" s="247"/>
      <c r="AA2047" s="247"/>
      <c r="AB2047" s="247"/>
      <c r="AC2047" s="247"/>
      <c r="AD2047" s="247"/>
      <c r="AE2047" s="247"/>
      <c r="AF2047" s="247"/>
      <c r="AG2047" s="247"/>
      <c r="AH2047" s="247"/>
      <c r="AI2047" s="247"/>
      <c r="AJ2047" s="247"/>
      <c r="AK2047" s="247"/>
      <c r="AL2047" s="247"/>
      <c r="AM2047" s="247"/>
      <c r="AN2047" s="247"/>
      <c r="AO2047" s="247"/>
      <c r="AP2047" s="247"/>
      <c r="AQ2047" s="247"/>
      <c r="AR2047" s="247"/>
      <c r="AS2047" s="247"/>
      <c r="AT2047" s="247"/>
      <c r="AU2047" s="247"/>
      <c r="AV2047" s="247"/>
      <c r="AW2047" s="247"/>
      <c r="AX2047" s="247"/>
      <c r="AY2047" s="247"/>
      <c r="AZ2047" s="247"/>
      <c r="BA2047" s="247"/>
      <c r="BB2047" s="247"/>
      <c r="BC2047" s="247"/>
      <c r="BD2047" s="247"/>
      <c r="BE2047" s="247"/>
      <c r="BF2047" s="247"/>
      <c r="BG2047" s="247"/>
      <c r="BH2047" s="247"/>
      <c r="BI2047" s="247"/>
      <c r="BJ2047" s="247"/>
      <c r="BK2047" s="247"/>
      <c r="BL2047" s="247"/>
      <c r="BM2047" s="247"/>
      <c r="BN2047" s="247"/>
      <c r="BO2047" s="247"/>
      <c r="BP2047" s="247"/>
      <c r="BQ2047" s="247"/>
      <c r="BR2047" s="247"/>
      <c r="BS2047" s="247"/>
      <c r="BT2047" s="247"/>
      <c r="BU2047" s="247"/>
      <c r="BV2047" s="247"/>
      <c r="BW2047" s="247"/>
      <c r="BX2047" s="247"/>
      <c r="BY2047" s="247"/>
      <c r="BZ2047" s="247"/>
      <c r="CA2047" s="247"/>
      <c r="CB2047" s="247"/>
      <c r="CC2047" s="247"/>
      <c r="CD2047" s="247"/>
      <c r="CE2047" s="247"/>
      <c r="CF2047" s="247"/>
      <c r="CG2047" s="247"/>
      <c r="CH2047" s="247"/>
      <c r="CI2047" s="247"/>
      <c r="CJ2047" s="247"/>
      <c r="CK2047" s="247"/>
      <c r="CL2047" s="247"/>
      <c r="CM2047" s="247"/>
      <c r="CN2047" s="247"/>
      <c r="CO2047" s="247"/>
      <c r="CP2047" s="247"/>
      <c r="CQ2047" s="247"/>
      <c r="CR2047" s="247"/>
      <c r="CS2047" s="247"/>
      <c r="CT2047" s="247"/>
      <c r="CU2047" s="247"/>
      <c r="CV2047" s="247"/>
      <c r="CW2047" s="247"/>
      <c r="CX2047" s="247"/>
      <c r="CY2047" s="247"/>
      <c r="CZ2047" s="247"/>
      <c r="DA2047" s="247"/>
      <c r="DB2047" s="247"/>
      <c r="DC2047" s="247"/>
      <c r="DD2047" s="247"/>
      <c r="DE2047" s="247"/>
    </row>
    <row r="2048" spans="5:109" x14ac:dyDescent="0.2">
      <c r="E2048" s="247"/>
      <c r="F2048" s="247"/>
      <c r="G2048" s="247"/>
      <c r="H2048" s="247"/>
      <c r="I2048" s="247"/>
      <c r="J2048" s="247"/>
      <c r="K2048" s="247"/>
      <c r="L2048" s="247"/>
      <c r="M2048" s="290"/>
      <c r="N2048" s="247"/>
      <c r="O2048" s="247"/>
      <c r="P2048" s="247"/>
      <c r="Q2048" s="247"/>
      <c r="R2048" s="247"/>
      <c r="S2048" s="247"/>
      <c r="T2048" s="247"/>
      <c r="U2048" s="247"/>
      <c r="V2048" s="290"/>
      <c r="W2048" s="247"/>
      <c r="X2048" s="247"/>
      <c r="Y2048" s="247"/>
      <c r="Z2048" s="247"/>
      <c r="AA2048" s="247"/>
      <c r="AB2048" s="247"/>
      <c r="AC2048" s="247"/>
      <c r="AD2048" s="247"/>
      <c r="AE2048" s="247"/>
      <c r="AF2048" s="247"/>
      <c r="AG2048" s="247"/>
      <c r="AH2048" s="247"/>
      <c r="AI2048" s="247"/>
      <c r="AJ2048" s="247"/>
      <c r="AK2048" s="247"/>
      <c r="AL2048" s="247"/>
      <c r="AM2048" s="247"/>
      <c r="AN2048" s="247"/>
      <c r="AO2048" s="247"/>
      <c r="AP2048" s="247"/>
      <c r="AQ2048" s="247"/>
      <c r="AR2048" s="247"/>
      <c r="AS2048" s="247"/>
      <c r="AT2048" s="247"/>
      <c r="AU2048" s="247"/>
      <c r="AV2048" s="247"/>
      <c r="AW2048" s="247"/>
      <c r="AX2048" s="247"/>
      <c r="AY2048" s="247"/>
      <c r="AZ2048" s="247"/>
      <c r="BA2048" s="247"/>
      <c r="BB2048" s="247"/>
      <c r="BC2048" s="247"/>
      <c r="BD2048" s="247"/>
      <c r="BE2048" s="247"/>
      <c r="BF2048" s="247"/>
      <c r="BG2048" s="247"/>
      <c r="BH2048" s="247"/>
      <c r="BI2048" s="247"/>
      <c r="BJ2048" s="247"/>
      <c r="BK2048" s="247"/>
      <c r="BL2048" s="247"/>
      <c r="BM2048" s="247"/>
      <c r="BN2048" s="247"/>
      <c r="BO2048" s="247"/>
      <c r="BP2048" s="247"/>
      <c r="BQ2048" s="247"/>
      <c r="BR2048" s="247"/>
      <c r="BS2048" s="247"/>
      <c r="BT2048" s="247"/>
      <c r="BU2048" s="247"/>
      <c r="BV2048" s="247"/>
      <c r="BW2048" s="247"/>
      <c r="BX2048" s="247"/>
      <c r="BY2048" s="247"/>
      <c r="BZ2048" s="247"/>
      <c r="CA2048" s="247"/>
      <c r="CB2048" s="247"/>
      <c r="CC2048" s="247"/>
      <c r="CD2048" s="247"/>
      <c r="CE2048" s="247"/>
      <c r="CF2048" s="247"/>
      <c r="CG2048" s="247"/>
      <c r="CH2048" s="247"/>
      <c r="CI2048" s="247"/>
      <c r="CJ2048" s="247"/>
      <c r="CK2048" s="247"/>
      <c r="CL2048" s="247"/>
      <c r="CM2048" s="247"/>
      <c r="CN2048" s="247"/>
      <c r="CO2048" s="247"/>
      <c r="CP2048" s="247"/>
      <c r="CQ2048" s="247"/>
      <c r="CR2048" s="247"/>
      <c r="CS2048" s="247"/>
      <c r="CT2048" s="247"/>
      <c r="CU2048" s="247"/>
      <c r="CV2048" s="247"/>
      <c r="CW2048" s="247"/>
      <c r="CX2048" s="247"/>
      <c r="CY2048" s="247"/>
      <c r="CZ2048" s="247"/>
      <c r="DA2048" s="247"/>
      <c r="DB2048" s="247"/>
      <c r="DC2048" s="247"/>
      <c r="DD2048" s="247"/>
      <c r="DE2048" s="247"/>
    </row>
    <row r="2049" spans="5:109" x14ac:dyDescent="0.2">
      <c r="E2049" s="247"/>
      <c r="F2049" s="247"/>
      <c r="G2049" s="247"/>
      <c r="H2049" s="247"/>
      <c r="I2049" s="247"/>
      <c r="J2049" s="247"/>
      <c r="K2049" s="247"/>
      <c r="L2049" s="247"/>
      <c r="M2049" s="290"/>
      <c r="N2049" s="247"/>
      <c r="O2049" s="247"/>
      <c r="P2049" s="247"/>
      <c r="Q2049" s="247"/>
      <c r="R2049" s="247"/>
      <c r="S2049" s="247"/>
      <c r="T2049" s="247"/>
      <c r="U2049" s="247"/>
      <c r="V2049" s="290"/>
      <c r="W2049" s="247"/>
      <c r="X2049" s="247"/>
      <c r="Y2049" s="247"/>
      <c r="Z2049" s="247"/>
      <c r="AA2049" s="247"/>
      <c r="AB2049" s="247"/>
      <c r="AC2049" s="247"/>
      <c r="AD2049" s="247"/>
      <c r="AE2049" s="247"/>
      <c r="AF2049" s="247"/>
      <c r="AG2049" s="247"/>
      <c r="AH2049" s="247"/>
      <c r="AI2049" s="247"/>
      <c r="AJ2049" s="247"/>
      <c r="AK2049" s="247"/>
      <c r="AL2049" s="247"/>
      <c r="AM2049" s="247"/>
      <c r="AN2049" s="247"/>
      <c r="AO2049" s="247"/>
      <c r="AP2049" s="247"/>
      <c r="AQ2049" s="247"/>
      <c r="AR2049" s="247"/>
      <c r="AS2049" s="247"/>
      <c r="AT2049" s="247"/>
      <c r="AU2049" s="247"/>
      <c r="AV2049" s="247"/>
      <c r="AW2049" s="247"/>
      <c r="AX2049" s="247"/>
      <c r="AY2049" s="247"/>
      <c r="AZ2049" s="247"/>
      <c r="BA2049" s="247"/>
      <c r="BB2049" s="247"/>
      <c r="BC2049" s="247"/>
      <c r="BD2049" s="247"/>
      <c r="BE2049" s="247"/>
      <c r="BF2049" s="247"/>
      <c r="BG2049" s="247"/>
      <c r="BH2049" s="247"/>
      <c r="BI2049" s="247"/>
      <c r="BJ2049" s="247"/>
      <c r="BK2049" s="247"/>
      <c r="BL2049" s="247"/>
      <c r="BM2049" s="247"/>
      <c r="BN2049" s="247"/>
      <c r="BO2049" s="247"/>
      <c r="BP2049" s="247"/>
      <c r="BQ2049" s="247"/>
      <c r="BR2049" s="247"/>
      <c r="BS2049" s="247"/>
      <c r="BT2049" s="247"/>
      <c r="BU2049" s="247"/>
      <c r="BV2049" s="247"/>
      <c r="BW2049" s="247"/>
      <c r="BX2049" s="247"/>
      <c r="BY2049" s="247"/>
      <c r="BZ2049" s="247"/>
      <c r="CA2049" s="247"/>
      <c r="CB2049" s="247"/>
      <c r="CC2049" s="247"/>
      <c r="CD2049" s="247"/>
      <c r="CE2049" s="247"/>
      <c r="CF2049" s="247"/>
      <c r="CG2049" s="247"/>
      <c r="CH2049" s="247"/>
      <c r="CI2049" s="247"/>
      <c r="CJ2049" s="247"/>
      <c r="CK2049" s="247"/>
      <c r="CL2049" s="247"/>
      <c r="CM2049" s="247"/>
      <c r="CN2049" s="247"/>
      <c r="CO2049" s="247"/>
      <c r="CP2049" s="247"/>
      <c r="CQ2049" s="247"/>
      <c r="CR2049" s="247"/>
      <c r="CS2049" s="247"/>
      <c r="CT2049" s="247"/>
      <c r="CU2049" s="247"/>
      <c r="CV2049" s="247"/>
      <c r="CW2049" s="247"/>
      <c r="CX2049" s="247"/>
      <c r="CY2049" s="247"/>
      <c r="CZ2049" s="247"/>
      <c r="DA2049" s="247"/>
      <c r="DB2049" s="247"/>
      <c r="DC2049" s="247"/>
      <c r="DD2049" s="247"/>
      <c r="DE2049" s="247"/>
    </row>
    <row r="2050" spans="5:109" x14ac:dyDescent="0.2">
      <c r="E2050" s="247"/>
      <c r="F2050" s="247"/>
      <c r="G2050" s="247"/>
      <c r="H2050" s="247"/>
      <c r="I2050" s="247"/>
      <c r="J2050" s="247"/>
      <c r="K2050" s="247"/>
      <c r="L2050" s="247"/>
      <c r="M2050" s="290"/>
      <c r="N2050" s="247"/>
      <c r="O2050" s="247"/>
      <c r="P2050" s="247"/>
      <c r="Q2050" s="247"/>
      <c r="R2050" s="247"/>
      <c r="S2050" s="247"/>
      <c r="T2050" s="247"/>
      <c r="U2050" s="247"/>
      <c r="V2050" s="290"/>
      <c r="W2050" s="247"/>
      <c r="X2050" s="247"/>
      <c r="Y2050" s="247"/>
      <c r="Z2050" s="247"/>
      <c r="AA2050" s="247"/>
      <c r="AB2050" s="247"/>
      <c r="AC2050" s="247"/>
      <c r="AD2050" s="247"/>
      <c r="AE2050" s="247"/>
      <c r="AF2050" s="247"/>
      <c r="AG2050" s="247"/>
      <c r="AH2050" s="247"/>
      <c r="AI2050" s="247"/>
      <c r="AJ2050" s="247"/>
      <c r="AK2050" s="247"/>
      <c r="AL2050" s="247"/>
      <c r="AM2050" s="247"/>
      <c r="AN2050" s="247"/>
      <c r="AO2050" s="247"/>
      <c r="AP2050" s="247"/>
      <c r="AQ2050" s="247"/>
      <c r="AR2050" s="247"/>
      <c r="AS2050" s="247"/>
      <c r="AT2050" s="247"/>
      <c r="AU2050" s="247"/>
      <c r="AV2050" s="247"/>
      <c r="AW2050" s="247"/>
      <c r="AX2050" s="247"/>
      <c r="AY2050" s="247"/>
      <c r="AZ2050" s="247"/>
      <c r="BA2050" s="247"/>
      <c r="BB2050" s="247"/>
      <c r="BC2050" s="247"/>
      <c r="BD2050" s="247"/>
      <c r="BE2050" s="247"/>
      <c r="BF2050" s="247"/>
      <c r="BG2050" s="247"/>
      <c r="BH2050" s="247"/>
      <c r="BI2050" s="247"/>
      <c r="BJ2050" s="247"/>
      <c r="BK2050" s="247"/>
      <c r="BL2050" s="247"/>
      <c r="BM2050" s="247"/>
      <c r="BN2050" s="247"/>
      <c r="BO2050" s="247"/>
      <c r="BP2050" s="247"/>
      <c r="BQ2050" s="247"/>
      <c r="BR2050" s="247"/>
      <c r="BS2050" s="247"/>
      <c r="BT2050" s="247"/>
      <c r="BU2050" s="247"/>
      <c r="BV2050" s="247"/>
      <c r="BW2050" s="247"/>
      <c r="BX2050" s="247"/>
      <c r="BY2050" s="247"/>
      <c r="BZ2050" s="247"/>
      <c r="CA2050" s="247"/>
      <c r="CB2050" s="247"/>
      <c r="CC2050" s="247"/>
      <c r="CD2050" s="247"/>
      <c r="CE2050" s="247"/>
      <c r="CF2050" s="247"/>
      <c r="CG2050" s="247"/>
      <c r="CH2050" s="247"/>
      <c r="CI2050" s="247"/>
      <c r="CJ2050" s="247"/>
      <c r="CK2050" s="247"/>
      <c r="CL2050" s="247"/>
      <c r="CM2050" s="247"/>
      <c r="CN2050" s="247"/>
      <c r="CO2050" s="247"/>
      <c r="CP2050" s="247"/>
      <c r="CQ2050" s="247"/>
      <c r="CR2050" s="247"/>
      <c r="CS2050" s="247"/>
      <c r="CT2050" s="247"/>
      <c r="CU2050" s="247"/>
      <c r="CV2050" s="247"/>
      <c r="CW2050" s="247"/>
      <c r="CX2050" s="247"/>
      <c r="CY2050" s="247"/>
      <c r="CZ2050" s="247"/>
      <c r="DA2050" s="247"/>
      <c r="DB2050" s="247"/>
      <c r="DC2050" s="247"/>
      <c r="DD2050" s="247"/>
      <c r="DE2050" s="247"/>
    </row>
    <row r="2051" spans="5:109" x14ac:dyDescent="0.2">
      <c r="E2051" s="247"/>
      <c r="F2051" s="247"/>
      <c r="G2051" s="247"/>
      <c r="H2051" s="247"/>
      <c r="I2051" s="247"/>
      <c r="J2051" s="247"/>
      <c r="K2051" s="247"/>
      <c r="L2051" s="247"/>
      <c r="M2051" s="290"/>
      <c r="N2051" s="247"/>
      <c r="O2051" s="247"/>
      <c r="P2051" s="247"/>
      <c r="Q2051" s="247"/>
      <c r="R2051" s="247"/>
      <c r="S2051" s="247"/>
      <c r="T2051" s="247"/>
      <c r="U2051" s="247"/>
      <c r="V2051" s="290"/>
      <c r="W2051" s="247"/>
      <c r="X2051" s="247"/>
      <c r="Y2051" s="247"/>
      <c r="Z2051" s="247"/>
      <c r="AA2051" s="247"/>
      <c r="AB2051" s="247"/>
      <c r="AC2051" s="247"/>
      <c r="AD2051" s="247"/>
      <c r="AE2051" s="247"/>
      <c r="AF2051" s="247"/>
      <c r="AG2051" s="247"/>
      <c r="AH2051" s="247"/>
      <c r="AI2051" s="247"/>
      <c r="AJ2051" s="247"/>
      <c r="AK2051" s="247"/>
      <c r="AL2051" s="247"/>
      <c r="AM2051" s="247"/>
      <c r="AN2051" s="247"/>
      <c r="AO2051" s="247"/>
      <c r="AP2051" s="247"/>
      <c r="AQ2051" s="247"/>
      <c r="AR2051" s="247"/>
      <c r="AS2051" s="247"/>
      <c r="AT2051" s="247"/>
      <c r="AU2051" s="247"/>
      <c r="AV2051" s="247"/>
      <c r="AW2051" s="247"/>
      <c r="AX2051" s="247"/>
      <c r="AY2051" s="247"/>
      <c r="AZ2051" s="247"/>
      <c r="BA2051" s="247"/>
      <c r="BB2051" s="247"/>
      <c r="BC2051" s="247"/>
      <c r="BD2051" s="247"/>
      <c r="BE2051" s="247"/>
      <c r="BF2051" s="247"/>
      <c r="BG2051" s="247"/>
      <c r="BH2051" s="247"/>
      <c r="BI2051" s="247"/>
      <c r="BJ2051" s="247"/>
      <c r="BK2051" s="247"/>
      <c r="BL2051" s="247"/>
      <c r="BM2051" s="247"/>
      <c r="BN2051" s="247"/>
      <c r="BO2051" s="247"/>
      <c r="BP2051" s="247"/>
      <c r="BQ2051" s="247"/>
      <c r="BR2051" s="247"/>
      <c r="BS2051" s="247"/>
      <c r="BT2051" s="247"/>
      <c r="BU2051" s="247"/>
      <c r="BV2051" s="247"/>
      <c r="BW2051" s="247"/>
      <c r="BX2051" s="247"/>
      <c r="BY2051" s="247"/>
      <c r="BZ2051" s="247"/>
      <c r="CA2051" s="247"/>
      <c r="CB2051" s="247"/>
      <c r="CC2051" s="247"/>
      <c r="CD2051" s="247"/>
      <c r="CE2051" s="247"/>
      <c r="CF2051" s="247"/>
      <c r="CG2051" s="247"/>
      <c r="CH2051" s="247"/>
      <c r="CI2051" s="247"/>
      <c r="CJ2051" s="247"/>
      <c r="CK2051" s="247"/>
      <c r="CL2051" s="247"/>
      <c r="CM2051" s="247"/>
      <c r="CN2051" s="247"/>
      <c r="CO2051" s="247"/>
      <c r="CP2051" s="247"/>
      <c r="CQ2051" s="247"/>
      <c r="CR2051" s="247"/>
      <c r="CS2051" s="247"/>
      <c r="CT2051" s="247"/>
      <c r="CU2051" s="247"/>
      <c r="CV2051" s="247"/>
      <c r="CW2051" s="247"/>
      <c r="CX2051" s="247"/>
      <c r="CY2051" s="247"/>
      <c r="CZ2051" s="247"/>
      <c r="DA2051" s="247"/>
      <c r="DB2051" s="247"/>
      <c r="DC2051" s="247"/>
      <c r="DD2051" s="247"/>
      <c r="DE2051" s="247"/>
    </row>
    <row r="2052" spans="5:109" x14ac:dyDescent="0.2">
      <c r="E2052" s="247"/>
      <c r="F2052" s="247"/>
      <c r="G2052" s="247"/>
      <c r="H2052" s="247"/>
      <c r="I2052" s="247"/>
      <c r="J2052" s="247"/>
      <c r="K2052" s="247"/>
      <c r="L2052" s="247"/>
      <c r="M2052" s="290"/>
      <c r="N2052" s="247"/>
      <c r="O2052" s="247"/>
      <c r="P2052" s="247"/>
      <c r="Q2052" s="247"/>
      <c r="R2052" s="247"/>
      <c r="S2052" s="247"/>
      <c r="T2052" s="247"/>
      <c r="U2052" s="247"/>
      <c r="V2052" s="290"/>
      <c r="W2052" s="247"/>
      <c r="X2052" s="247"/>
      <c r="Y2052" s="247"/>
      <c r="Z2052" s="247"/>
      <c r="AA2052" s="247"/>
      <c r="AB2052" s="247"/>
      <c r="AC2052" s="247"/>
      <c r="AD2052" s="247"/>
      <c r="AE2052" s="247"/>
      <c r="AF2052" s="247"/>
      <c r="AG2052" s="247"/>
      <c r="AH2052" s="247"/>
      <c r="AI2052" s="247"/>
      <c r="AJ2052" s="247"/>
      <c r="AK2052" s="247"/>
      <c r="AL2052" s="247"/>
      <c r="AM2052" s="247"/>
      <c r="AN2052" s="247"/>
      <c r="AO2052" s="247"/>
      <c r="AP2052" s="247"/>
      <c r="AQ2052" s="247"/>
      <c r="AR2052" s="247"/>
      <c r="AS2052" s="247"/>
      <c r="AT2052" s="247"/>
      <c r="AU2052" s="247"/>
      <c r="AV2052" s="247"/>
      <c r="AW2052" s="247"/>
      <c r="AX2052" s="247"/>
      <c r="AY2052" s="247"/>
      <c r="AZ2052" s="247"/>
      <c r="BA2052" s="247"/>
      <c r="BB2052" s="247"/>
      <c r="BC2052" s="247"/>
      <c r="BD2052" s="247"/>
      <c r="BE2052" s="247"/>
      <c r="BF2052" s="247"/>
      <c r="BG2052" s="247"/>
      <c r="BH2052" s="247"/>
      <c r="BI2052" s="247"/>
      <c r="BJ2052" s="247"/>
      <c r="BK2052" s="247"/>
      <c r="BL2052" s="247"/>
      <c r="BM2052" s="247"/>
      <c r="BN2052" s="247"/>
      <c r="BO2052" s="247"/>
      <c r="BP2052" s="247"/>
      <c r="BQ2052" s="247"/>
      <c r="BR2052" s="247"/>
      <c r="BS2052" s="247"/>
      <c r="BT2052" s="247"/>
      <c r="BU2052" s="247"/>
      <c r="BV2052" s="247"/>
      <c r="BW2052" s="247"/>
      <c r="BX2052" s="247"/>
      <c r="BY2052" s="247"/>
      <c r="BZ2052" s="247"/>
      <c r="CA2052" s="247"/>
      <c r="CB2052" s="247"/>
      <c r="CC2052" s="247"/>
      <c r="CD2052" s="247"/>
      <c r="CE2052" s="247"/>
      <c r="CF2052" s="247"/>
      <c r="CG2052" s="247"/>
      <c r="CH2052" s="247"/>
      <c r="CI2052" s="247"/>
      <c r="CJ2052" s="247"/>
      <c r="CK2052" s="247"/>
      <c r="CL2052" s="247"/>
      <c r="CM2052" s="247"/>
      <c r="CN2052" s="247"/>
      <c r="CO2052" s="247"/>
      <c r="CP2052" s="247"/>
      <c r="CQ2052" s="247"/>
      <c r="CR2052" s="247"/>
      <c r="CS2052" s="247"/>
      <c r="CT2052" s="247"/>
      <c r="CU2052" s="247"/>
      <c r="CV2052" s="247"/>
      <c r="CW2052" s="247"/>
      <c r="CX2052" s="247"/>
      <c r="CY2052" s="247"/>
      <c r="CZ2052" s="247"/>
      <c r="DA2052" s="247"/>
      <c r="DB2052" s="247"/>
      <c r="DC2052" s="247"/>
      <c r="DD2052" s="247"/>
      <c r="DE2052" s="247"/>
    </row>
    <row r="2053" spans="5:109" x14ac:dyDescent="0.2">
      <c r="E2053" s="247"/>
      <c r="F2053" s="247"/>
      <c r="G2053" s="247"/>
      <c r="H2053" s="247"/>
      <c r="I2053" s="247"/>
      <c r="J2053" s="247"/>
      <c r="K2053" s="247"/>
      <c r="L2053" s="247"/>
      <c r="M2053" s="290"/>
      <c r="N2053" s="247"/>
      <c r="O2053" s="247"/>
      <c r="P2053" s="247"/>
      <c r="Q2053" s="247"/>
      <c r="R2053" s="247"/>
      <c r="S2053" s="247"/>
      <c r="T2053" s="247"/>
      <c r="U2053" s="247"/>
      <c r="V2053" s="290"/>
      <c r="W2053" s="247"/>
      <c r="X2053" s="247"/>
      <c r="Y2053" s="247"/>
      <c r="Z2053" s="247"/>
      <c r="AA2053" s="247"/>
      <c r="AB2053" s="247"/>
      <c r="AC2053" s="247"/>
      <c r="AD2053" s="247"/>
      <c r="AE2053" s="247"/>
      <c r="AF2053" s="247"/>
      <c r="AG2053" s="247"/>
      <c r="AH2053" s="247"/>
      <c r="AI2053" s="247"/>
      <c r="AJ2053" s="247"/>
      <c r="AK2053" s="247"/>
      <c r="AL2053" s="247"/>
      <c r="AM2053" s="247"/>
      <c r="AN2053" s="247"/>
      <c r="AO2053" s="247"/>
      <c r="AP2053" s="247"/>
      <c r="AQ2053" s="247"/>
      <c r="AR2053" s="247"/>
      <c r="AS2053" s="247"/>
      <c r="AT2053" s="247"/>
      <c r="AU2053" s="247"/>
      <c r="AV2053" s="247"/>
      <c r="AW2053" s="247"/>
      <c r="AX2053" s="247"/>
      <c r="AY2053" s="247"/>
      <c r="AZ2053" s="247"/>
      <c r="BA2053" s="247"/>
      <c r="BB2053" s="247"/>
      <c r="BC2053" s="247"/>
      <c r="BD2053" s="247"/>
      <c r="BE2053" s="247"/>
      <c r="BF2053" s="247"/>
      <c r="BG2053" s="247"/>
      <c r="BH2053" s="247"/>
      <c r="BI2053" s="247"/>
      <c r="BJ2053" s="247"/>
      <c r="BK2053" s="247"/>
      <c r="BL2053" s="247"/>
      <c r="BM2053" s="247"/>
      <c r="BN2053" s="247"/>
      <c r="BO2053" s="247"/>
      <c r="BP2053" s="247"/>
      <c r="BQ2053" s="247"/>
      <c r="BR2053" s="247"/>
      <c r="BS2053" s="247"/>
      <c r="BT2053" s="247"/>
      <c r="BU2053" s="247"/>
      <c r="BV2053" s="247"/>
      <c r="BW2053" s="247"/>
      <c r="BX2053" s="247"/>
      <c r="BY2053" s="247"/>
      <c r="BZ2053" s="247"/>
      <c r="CA2053" s="247"/>
      <c r="CB2053" s="247"/>
      <c r="CC2053" s="247"/>
      <c r="CD2053" s="247"/>
      <c r="CE2053" s="247"/>
      <c r="CF2053" s="247"/>
      <c r="CG2053" s="247"/>
      <c r="CH2053" s="247"/>
      <c r="CI2053" s="247"/>
      <c r="CJ2053" s="247"/>
      <c r="CK2053" s="247"/>
      <c r="CL2053" s="247"/>
      <c r="CM2053" s="247"/>
      <c r="CN2053" s="247"/>
      <c r="CO2053" s="247"/>
      <c r="CP2053" s="247"/>
      <c r="CQ2053" s="247"/>
      <c r="CR2053" s="247"/>
      <c r="CS2053" s="247"/>
      <c r="CT2053" s="247"/>
      <c r="CU2053" s="247"/>
      <c r="CV2053" s="247"/>
      <c r="CW2053" s="247"/>
      <c r="CX2053" s="247"/>
      <c r="CY2053" s="247"/>
      <c r="CZ2053" s="247"/>
      <c r="DA2053" s="247"/>
      <c r="DB2053" s="247"/>
      <c r="DC2053" s="247"/>
      <c r="DD2053" s="247"/>
      <c r="DE2053" s="247"/>
    </row>
    <row r="2054" spans="5:109" x14ac:dyDescent="0.2">
      <c r="E2054" s="247"/>
      <c r="F2054" s="247"/>
      <c r="G2054" s="247"/>
      <c r="H2054" s="247"/>
      <c r="I2054" s="247"/>
      <c r="J2054" s="247"/>
      <c r="K2054" s="247"/>
      <c r="L2054" s="247"/>
      <c r="M2054" s="290"/>
      <c r="N2054" s="247"/>
      <c r="O2054" s="247"/>
      <c r="P2054" s="247"/>
      <c r="Q2054" s="247"/>
      <c r="R2054" s="247"/>
      <c r="S2054" s="247"/>
      <c r="T2054" s="247"/>
      <c r="U2054" s="247"/>
      <c r="V2054" s="290"/>
      <c r="W2054" s="247"/>
      <c r="X2054" s="247"/>
      <c r="Y2054" s="247"/>
      <c r="Z2054" s="247"/>
      <c r="AA2054" s="247"/>
      <c r="AB2054" s="247"/>
      <c r="AC2054" s="247"/>
      <c r="AD2054" s="247"/>
      <c r="AE2054" s="247"/>
      <c r="AF2054" s="247"/>
      <c r="AG2054" s="247"/>
      <c r="AH2054" s="247"/>
      <c r="AI2054" s="247"/>
      <c r="AJ2054" s="247"/>
      <c r="AK2054" s="247"/>
      <c r="AL2054" s="247"/>
      <c r="AM2054" s="247"/>
      <c r="AN2054" s="247"/>
      <c r="AO2054" s="247"/>
      <c r="AP2054" s="247"/>
      <c r="AQ2054" s="247"/>
      <c r="AR2054" s="247"/>
      <c r="AS2054" s="247"/>
      <c r="AT2054" s="247"/>
      <c r="AU2054" s="247"/>
      <c r="AV2054" s="247"/>
      <c r="AW2054" s="247"/>
      <c r="AX2054" s="247"/>
      <c r="AY2054" s="247"/>
      <c r="AZ2054" s="247"/>
      <c r="BA2054" s="247"/>
      <c r="BB2054" s="247"/>
      <c r="BC2054" s="247"/>
      <c r="BD2054" s="247"/>
      <c r="BE2054" s="247"/>
      <c r="BF2054" s="247"/>
      <c r="BG2054" s="247"/>
      <c r="BH2054" s="247"/>
      <c r="BI2054" s="247"/>
      <c r="BJ2054" s="247"/>
      <c r="BK2054" s="247"/>
      <c r="BL2054" s="247"/>
      <c r="BM2054" s="247"/>
      <c r="BN2054" s="247"/>
      <c r="BO2054" s="247"/>
      <c r="BP2054" s="247"/>
      <c r="BQ2054" s="247"/>
      <c r="BR2054" s="247"/>
      <c r="BS2054" s="247"/>
      <c r="BT2054" s="247"/>
      <c r="BU2054" s="247"/>
      <c r="BV2054" s="247"/>
      <c r="BW2054" s="247"/>
      <c r="BX2054" s="247"/>
      <c r="BY2054" s="247"/>
      <c r="BZ2054" s="247"/>
      <c r="CA2054" s="247"/>
      <c r="CB2054" s="247"/>
      <c r="CC2054" s="247"/>
      <c r="CD2054" s="247"/>
      <c r="CE2054" s="247"/>
      <c r="CF2054" s="247"/>
      <c r="CG2054" s="247"/>
      <c r="CH2054" s="247"/>
      <c r="CI2054" s="247"/>
      <c r="CJ2054" s="247"/>
      <c r="CK2054" s="247"/>
      <c r="CL2054" s="247"/>
      <c r="CM2054" s="247"/>
      <c r="CN2054" s="247"/>
      <c r="CO2054" s="247"/>
      <c r="CP2054" s="247"/>
      <c r="CQ2054" s="247"/>
      <c r="CR2054" s="247"/>
      <c r="CS2054" s="247"/>
      <c r="CT2054" s="247"/>
      <c r="CU2054" s="247"/>
      <c r="CV2054" s="247"/>
      <c r="CW2054" s="247"/>
      <c r="CX2054" s="247"/>
      <c r="CY2054" s="247"/>
      <c r="CZ2054" s="247"/>
      <c r="DA2054" s="247"/>
      <c r="DB2054" s="247"/>
      <c r="DC2054" s="247"/>
      <c r="DD2054" s="247"/>
      <c r="DE2054" s="247"/>
    </row>
    <row r="2055" spans="5:109" x14ac:dyDescent="0.2">
      <c r="E2055" s="247"/>
      <c r="F2055" s="247"/>
      <c r="G2055" s="247"/>
      <c r="H2055" s="247"/>
      <c r="I2055" s="247"/>
      <c r="J2055" s="247"/>
      <c r="K2055" s="247"/>
      <c r="L2055" s="247"/>
      <c r="M2055" s="290"/>
      <c r="N2055" s="247"/>
      <c r="O2055" s="247"/>
      <c r="P2055" s="247"/>
      <c r="Q2055" s="247"/>
      <c r="R2055" s="247"/>
      <c r="S2055" s="247"/>
      <c r="T2055" s="247"/>
      <c r="U2055" s="247"/>
      <c r="V2055" s="290"/>
      <c r="W2055" s="247"/>
      <c r="X2055" s="247"/>
      <c r="Y2055" s="247"/>
      <c r="Z2055" s="247"/>
      <c r="AA2055" s="247"/>
      <c r="AB2055" s="247"/>
      <c r="AC2055" s="247"/>
      <c r="AD2055" s="247"/>
      <c r="AE2055" s="247"/>
      <c r="AF2055" s="247"/>
      <c r="AG2055" s="247"/>
      <c r="AH2055" s="247"/>
      <c r="AI2055" s="247"/>
      <c r="AJ2055" s="247"/>
      <c r="AK2055" s="247"/>
      <c r="AL2055" s="247"/>
      <c r="AM2055" s="247"/>
      <c r="AN2055" s="247"/>
      <c r="AO2055" s="247"/>
      <c r="AP2055" s="247"/>
      <c r="AQ2055" s="247"/>
      <c r="AR2055" s="247"/>
      <c r="AS2055" s="247"/>
      <c r="AT2055" s="247"/>
      <c r="AU2055" s="247"/>
      <c r="AV2055" s="247"/>
      <c r="AW2055" s="247"/>
      <c r="AX2055" s="247"/>
      <c r="AY2055" s="247"/>
      <c r="AZ2055" s="247"/>
      <c r="BA2055" s="247"/>
      <c r="BB2055" s="247"/>
      <c r="BC2055" s="247"/>
      <c r="BD2055" s="247"/>
      <c r="BE2055" s="247"/>
      <c r="BF2055" s="247"/>
      <c r="BG2055" s="247"/>
      <c r="BH2055" s="247"/>
      <c r="BI2055" s="247"/>
      <c r="BJ2055" s="247"/>
      <c r="BK2055" s="247"/>
      <c r="BL2055" s="247"/>
      <c r="BM2055" s="247"/>
      <c r="BN2055" s="247"/>
      <c r="BO2055" s="247"/>
      <c r="BP2055" s="247"/>
      <c r="BQ2055" s="247"/>
      <c r="BR2055" s="247"/>
      <c r="BS2055" s="247"/>
      <c r="BT2055" s="247"/>
      <c r="BU2055" s="247"/>
      <c r="BV2055" s="247"/>
      <c r="BW2055" s="247"/>
      <c r="BX2055" s="247"/>
      <c r="BY2055" s="247"/>
      <c r="BZ2055" s="247"/>
      <c r="CA2055" s="247"/>
      <c r="CB2055" s="247"/>
      <c r="CC2055" s="247"/>
      <c r="CD2055" s="247"/>
      <c r="CE2055" s="247"/>
      <c r="CF2055" s="247"/>
      <c r="CG2055" s="247"/>
      <c r="CH2055" s="247"/>
      <c r="CI2055" s="247"/>
      <c r="CJ2055" s="247"/>
      <c r="CK2055" s="247"/>
      <c r="CL2055" s="247"/>
      <c r="CM2055" s="247"/>
      <c r="CN2055" s="247"/>
      <c r="CO2055" s="247"/>
      <c r="CP2055" s="247"/>
      <c r="CQ2055" s="247"/>
      <c r="CR2055" s="247"/>
      <c r="CS2055" s="247"/>
      <c r="CT2055" s="247"/>
      <c r="CU2055" s="247"/>
      <c r="CV2055" s="247"/>
      <c r="CW2055" s="247"/>
      <c r="CX2055" s="247"/>
      <c r="CY2055" s="247"/>
      <c r="CZ2055" s="247"/>
      <c r="DA2055" s="247"/>
      <c r="DB2055" s="247"/>
      <c r="DC2055" s="247"/>
      <c r="DD2055" s="247"/>
      <c r="DE2055" s="247"/>
    </row>
    <row r="2056" spans="5:109" x14ac:dyDescent="0.2">
      <c r="E2056" s="247"/>
      <c r="F2056" s="247"/>
      <c r="G2056" s="247"/>
      <c r="H2056" s="247"/>
      <c r="I2056" s="247"/>
      <c r="J2056" s="247"/>
      <c r="K2056" s="247"/>
      <c r="L2056" s="247"/>
      <c r="M2056" s="290"/>
      <c r="N2056" s="247"/>
      <c r="O2056" s="247"/>
      <c r="P2056" s="247"/>
      <c r="Q2056" s="247"/>
      <c r="R2056" s="247"/>
      <c r="S2056" s="247"/>
      <c r="T2056" s="247"/>
      <c r="U2056" s="247"/>
      <c r="V2056" s="290"/>
      <c r="W2056" s="247"/>
      <c r="X2056" s="247"/>
      <c r="Y2056" s="247"/>
      <c r="Z2056" s="247"/>
      <c r="AA2056" s="247"/>
      <c r="AB2056" s="247"/>
      <c r="AC2056" s="247"/>
      <c r="AD2056" s="247"/>
      <c r="AE2056" s="247"/>
      <c r="AF2056" s="247"/>
      <c r="AG2056" s="247"/>
      <c r="AH2056" s="247"/>
      <c r="AI2056" s="247"/>
      <c r="AJ2056" s="247"/>
      <c r="AK2056" s="247"/>
      <c r="AL2056" s="247"/>
      <c r="AM2056" s="247"/>
      <c r="AN2056" s="247"/>
      <c r="AO2056" s="247"/>
      <c r="AP2056" s="247"/>
      <c r="AQ2056" s="247"/>
      <c r="AR2056" s="247"/>
      <c r="AS2056" s="247"/>
      <c r="AT2056" s="247"/>
      <c r="AU2056" s="247"/>
      <c r="AV2056" s="247"/>
      <c r="AW2056" s="247"/>
      <c r="AX2056" s="247"/>
      <c r="AY2056" s="247"/>
      <c r="AZ2056" s="247"/>
      <c r="BA2056" s="247"/>
      <c r="BB2056" s="247"/>
      <c r="BC2056" s="247"/>
      <c r="BD2056" s="247"/>
      <c r="BE2056" s="247"/>
      <c r="BF2056" s="247"/>
      <c r="BG2056" s="247"/>
      <c r="BH2056" s="247"/>
      <c r="BI2056" s="247"/>
      <c r="BJ2056" s="247"/>
      <c r="BK2056" s="247"/>
      <c r="BL2056" s="247"/>
      <c r="BM2056" s="247"/>
      <c r="BN2056" s="247"/>
      <c r="BO2056" s="247"/>
      <c r="BP2056" s="247"/>
      <c r="BQ2056" s="247"/>
      <c r="BR2056" s="247"/>
      <c r="BS2056" s="247"/>
      <c r="BT2056" s="247"/>
      <c r="BU2056" s="247"/>
      <c r="BV2056" s="247"/>
      <c r="BW2056" s="247"/>
      <c r="BX2056" s="247"/>
      <c r="BY2056" s="247"/>
      <c r="BZ2056" s="247"/>
      <c r="CA2056" s="247"/>
      <c r="CB2056" s="247"/>
      <c r="CC2056" s="247"/>
      <c r="CD2056" s="247"/>
      <c r="CE2056" s="247"/>
      <c r="CF2056" s="247"/>
      <c r="CG2056" s="247"/>
      <c r="CH2056" s="247"/>
      <c r="CI2056" s="247"/>
      <c r="CJ2056" s="247"/>
      <c r="CK2056" s="247"/>
      <c r="CL2056" s="247"/>
      <c r="CM2056" s="247"/>
      <c r="CN2056" s="247"/>
      <c r="CO2056" s="247"/>
      <c r="CP2056" s="247"/>
      <c r="CQ2056" s="247"/>
      <c r="CR2056" s="247"/>
      <c r="CS2056" s="247"/>
      <c r="CT2056" s="247"/>
      <c r="CU2056" s="247"/>
      <c r="CV2056" s="247"/>
      <c r="CW2056" s="247"/>
      <c r="CX2056" s="247"/>
      <c r="CY2056" s="247"/>
      <c r="CZ2056" s="247"/>
      <c r="DA2056" s="247"/>
      <c r="DB2056" s="247"/>
      <c r="DC2056" s="247"/>
      <c r="DD2056" s="247"/>
      <c r="DE2056" s="247"/>
    </row>
    <row r="2057" spans="5:109" x14ac:dyDescent="0.2">
      <c r="E2057" s="247"/>
      <c r="F2057" s="247"/>
      <c r="G2057" s="247"/>
      <c r="H2057" s="247"/>
      <c r="I2057" s="247"/>
      <c r="J2057" s="247"/>
      <c r="K2057" s="247"/>
      <c r="L2057" s="247"/>
      <c r="M2057" s="290"/>
      <c r="N2057" s="247"/>
      <c r="O2057" s="247"/>
      <c r="P2057" s="247"/>
      <c r="Q2057" s="247"/>
      <c r="R2057" s="247"/>
      <c r="S2057" s="247"/>
      <c r="T2057" s="247"/>
      <c r="U2057" s="247"/>
      <c r="V2057" s="290"/>
      <c r="W2057" s="247"/>
      <c r="X2057" s="247"/>
      <c r="Y2057" s="247"/>
      <c r="Z2057" s="247"/>
      <c r="AA2057" s="247"/>
      <c r="AB2057" s="247"/>
      <c r="AC2057" s="247"/>
      <c r="AD2057" s="247"/>
      <c r="AE2057" s="247"/>
      <c r="AF2057" s="247"/>
      <c r="AG2057" s="247"/>
      <c r="AH2057" s="247"/>
      <c r="AI2057" s="247"/>
      <c r="AJ2057" s="247"/>
      <c r="AK2057" s="247"/>
      <c r="AL2057" s="247"/>
      <c r="AM2057" s="247"/>
      <c r="AN2057" s="247"/>
      <c r="AO2057" s="247"/>
      <c r="AP2057" s="247"/>
      <c r="AQ2057" s="247"/>
      <c r="AR2057" s="247"/>
      <c r="AS2057" s="247"/>
      <c r="AT2057" s="247"/>
      <c r="AU2057" s="247"/>
      <c r="AV2057" s="247"/>
      <c r="AW2057" s="247"/>
      <c r="AX2057" s="247"/>
      <c r="AY2057" s="247"/>
      <c r="AZ2057" s="247"/>
      <c r="BA2057" s="247"/>
      <c r="BB2057" s="247"/>
      <c r="BC2057" s="247"/>
      <c r="BD2057" s="247"/>
      <c r="BE2057" s="247"/>
      <c r="BF2057" s="247"/>
      <c r="BG2057" s="247"/>
      <c r="BH2057" s="247"/>
      <c r="BI2057" s="247"/>
      <c r="BJ2057" s="247"/>
      <c r="BK2057" s="247"/>
      <c r="BL2057" s="247"/>
      <c r="BM2057" s="247"/>
      <c r="BN2057" s="247"/>
      <c r="BO2057" s="247"/>
      <c r="BP2057" s="247"/>
      <c r="BQ2057" s="247"/>
      <c r="BR2057" s="247"/>
      <c r="BS2057" s="247"/>
      <c r="BT2057" s="247"/>
      <c r="BU2057" s="247"/>
      <c r="BV2057" s="247"/>
      <c r="BW2057" s="247"/>
      <c r="BX2057" s="247"/>
      <c r="BY2057" s="247"/>
      <c r="BZ2057" s="247"/>
      <c r="CA2057" s="247"/>
      <c r="CB2057" s="247"/>
      <c r="CC2057" s="247"/>
      <c r="CD2057" s="247"/>
      <c r="CE2057" s="247"/>
      <c r="CF2057" s="247"/>
      <c r="CG2057" s="247"/>
      <c r="CH2057" s="247"/>
      <c r="CI2057" s="247"/>
      <c r="CJ2057" s="247"/>
      <c r="CK2057" s="247"/>
      <c r="CL2057" s="247"/>
      <c r="CM2057" s="247"/>
      <c r="CN2057" s="247"/>
      <c r="CO2057" s="247"/>
      <c r="CP2057" s="247"/>
      <c r="CQ2057" s="247"/>
      <c r="CR2057" s="247"/>
      <c r="CS2057" s="247"/>
      <c r="CT2057" s="247"/>
      <c r="CU2057" s="247"/>
      <c r="CV2057" s="247"/>
      <c r="CW2057" s="247"/>
      <c r="CX2057" s="247"/>
      <c r="CY2057" s="247"/>
      <c r="CZ2057" s="247"/>
      <c r="DA2057" s="247"/>
      <c r="DB2057" s="247"/>
      <c r="DC2057" s="247"/>
      <c r="DD2057" s="247"/>
      <c r="DE2057" s="247"/>
    </row>
    <row r="2058" spans="5:109" x14ac:dyDescent="0.2">
      <c r="E2058" s="247"/>
      <c r="F2058" s="247"/>
      <c r="G2058" s="247"/>
      <c r="H2058" s="247"/>
      <c r="I2058" s="247"/>
      <c r="J2058" s="247"/>
      <c r="K2058" s="247"/>
      <c r="L2058" s="247"/>
      <c r="M2058" s="290"/>
      <c r="N2058" s="247"/>
      <c r="O2058" s="247"/>
      <c r="P2058" s="247"/>
      <c r="Q2058" s="247"/>
      <c r="R2058" s="247"/>
      <c r="S2058" s="247"/>
      <c r="T2058" s="247"/>
      <c r="U2058" s="247"/>
      <c r="V2058" s="290"/>
      <c r="W2058" s="247"/>
      <c r="X2058" s="247"/>
      <c r="Y2058" s="247"/>
      <c r="Z2058" s="247"/>
      <c r="AA2058" s="247"/>
      <c r="AB2058" s="247"/>
      <c r="AC2058" s="247"/>
      <c r="AD2058" s="247"/>
      <c r="AE2058" s="247"/>
      <c r="AF2058" s="247"/>
      <c r="AG2058" s="247"/>
      <c r="AH2058" s="247"/>
      <c r="AI2058" s="247"/>
      <c r="AJ2058" s="247"/>
      <c r="AK2058" s="247"/>
      <c r="AL2058" s="247"/>
      <c r="AM2058" s="247"/>
      <c r="AN2058" s="247"/>
      <c r="AO2058" s="247"/>
      <c r="AP2058" s="247"/>
      <c r="AQ2058" s="247"/>
      <c r="AR2058" s="247"/>
      <c r="AS2058" s="247"/>
      <c r="AT2058" s="247"/>
      <c r="AU2058" s="247"/>
      <c r="AV2058" s="247"/>
      <c r="AW2058" s="247"/>
      <c r="AX2058" s="247"/>
      <c r="AY2058" s="247"/>
      <c r="AZ2058" s="247"/>
      <c r="BA2058" s="247"/>
      <c r="BB2058" s="247"/>
      <c r="BC2058" s="247"/>
      <c r="BD2058" s="247"/>
      <c r="BE2058" s="247"/>
      <c r="BF2058" s="247"/>
      <c r="BG2058" s="247"/>
      <c r="BH2058" s="247"/>
      <c r="BI2058" s="247"/>
      <c r="BJ2058" s="247"/>
      <c r="BK2058" s="247"/>
      <c r="BL2058" s="247"/>
      <c r="BM2058" s="247"/>
      <c r="BN2058" s="247"/>
      <c r="BO2058" s="247"/>
      <c r="BP2058" s="247"/>
      <c r="BQ2058" s="247"/>
      <c r="BR2058" s="247"/>
      <c r="BS2058" s="247"/>
      <c r="BT2058" s="247"/>
      <c r="BU2058" s="247"/>
      <c r="BV2058" s="247"/>
      <c r="BW2058" s="247"/>
      <c r="BX2058" s="247"/>
      <c r="BY2058" s="247"/>
      <c r="BZ2058" s="247"/>
      <c r="CA2058" s="247"/>
      <c r="CB2058" s="247"/>
      <c r="CC2058" s="247"/>
      <c r="CD2058" s="247"/>
      <c r="CE2058" s="247"/>
      <c r="CF2058" s="247"/>
      <c r="CG2058" s="247"/>
      <c r="CH2058" s="247"/>
      <c r="CI2058" s="247"/>
      <c r="CJ2058" s="247"/>
      <c r="CK2058" s="247"/>
      <c r="CL2058" s="247"/>
      <c r="CM2058" s="247"/>
      <c r="CN2058" s="247"/>
      <c r="CO2058" s="247"/>
      <c r="CP2058" s="247"/>
      <c r="CQ2058" s="247"/>
      <c r="CR2058" s="247"/>
      <c r="CS2058" s="247"/>
      <c r="CT2058" s="247"/>
      <c r="CU2058" s="247"/>
      <c r="CV2058" s="247"/>
      <c r="CW2058" s="247"/>
      <c r="CX2058" s="247"/>
      <c r="CY2058" s="247"/>
      <c r="CZ2058" s="247"/>
      <c r="DA2058" s="247"/>
      <c r="DB2058" s="247"/>
      <c r="DC2058" s="247"/>
      <c r="DD2058" s="247"/>
      <c r="DE2058" s="247"/>
    </row>
    <row r="2059" spans="5:109" x14ac:dyDescent="0.2">
      <c r="E2059" s="247"/>
      <c r="F2059" s="247"/>
      <c r="G2059" s="247"/>
      <c r="H2059" s="247"/>
      <c r="I2059" s="247"/>
      <c r="J2059" s="247"/>
      <c r="K2059" s="247"/>
      <c r="L2059" s="247"/>
      <c r="M2059" s="290"/>
      <c r="N2059" s="247"/>
      <c r="O2059" s="247"/>
      <c r="P2059" s="247"/>
      <c r="Q2059" s="247"/>
      <c r="R2059" s="247"/>
      <c r="S2059" s="247"/>
      <c r="T2059" s="247"/>
      <c r="U2059" s="247"/>
      <c r="V2059" s="290"/>
      <c r="W2059" s="247"/>
      <c r="X2059" s="247"/>
      <c r="Y2059" s="247"/>
      <c r="Z2059" s="247"/>
      <c r="AA2059" s="247"/>
      <c r="AB2059" s="247"/>
      <c r="AC2059" s="247"/>
      <c r="AD2059" s="247"/>
      <c r="AE2059" s="247"/>
      <c r="AF2059" s="247"/>
      <c r="AG2059" s="247"/>
      <c r="AH2059" s="247"/>
      <c r="AI2059" s="247"/>
      <c r="AJ2059" s="247"/>
      <c r="AK2059" s="247"/>
      <c r="AL2059" s="247"/>
      <c r="AM2059" s="247"/>
      <c r="AN2059" s="247"/>
      <c r="AO2059" s="247"/>
      <c r="AP2059" s="247"/>
      <c r="AQ2059" s="247"/>
      <c r="AR2059" s="247"/>
      <c r="AS2059" s="247"/>
      <c r="AT2059" s="247"/>
      <c r="AU2059" s="247"/>
      <c r="AV2059" s="247"/>
      <c r="AW2059" s="247"/>
      <c r="AX2059" s="247"/>
      <c r="AY2059" s="247"/>
      <c r="AZ2059" s="247"/>
      <c r="BA2059" s="247"/>
      <c r="BB2059" s="247"/>
      <c r="BC2059" s="247"/>
      <c r="BD2059" s="247"/>
      <c r="BE2059" s="247"/>
      <c r="BF2059" s="247"/>
      <c r="BG2059" s="247"/>
      <c r="BH2059" s="247"/>
      <c r="BI2059" s="247"/>
      <c r="BJ2059" s="247"/>
      <c r="BK2059" s="247"/>
      <c r="BL2059" s="247"/>
      <c r="BM2059" s="247"/>
      <c r="BN2059" s="247"/>
      <c r="BO2059" s="247"/>
      <c r="BP2059" s="247"/>
      <c r="BQ2059" s="247"/>
      <c r="BR2059" s="247"/>
      <c r="BS2059" s="247"/>
      <c r="BT2059" s="247"/>
      <c r="BU2059" s="247"/>
      <c r="BV2059" s="247"/>
      <c r="BW2059" s="247"/>
      <c r="BX2059" s="247"/>
      <c r="BY2059" s="247"/>
      <c r="BZ2059" s="247"/>
      <c r="CA2059" s="247"/>
      <c r="CB2059" s="247"/>
      <c r="CC2059" s="247"/>
      <c r="CD2059" s="247"/>
      <c r="CE2059" s="247"/>
      <c r="CF2059" s="247"/>
      <c r="CG2059" s="247"/>
      <c r="CH2059" s="247"/>
      <c r="CI2059" s="247"/>
      <c r="CJ2059" s="247"/>
      <c r="CK2059" s="247"/>
      <c r="CL2059" s="247"/>
      <c r="CM2059" s="247"/>
      <c r="CN2059" s="247"/>
      <c r="CO2059" s="247"/>
      <c r="CP2059" s="247"/>
      <c r="CQ2059" s="247"/>
      <c r="CR2059" s="247"/>
      <c r="CS2059" s="247"/>
      <c r="CT2059" s="247"/>
      <c r="CU2059" s="247"/>
      <c r="CV2059" s="247"/>
      <c r="CW2059" s="247"/>
      <c r="CX2059" s="247"/>
      <c r="CY2059" s="247"/>
      <c r="CZ2059" s="247"/>
      <c r="DA2059" s="247"/>
      <c r="DB2059" s="247"/>
      <c r="DC2059" s="247"/>
      <c r="DD2059" s="247"/>
      <c r="DE2059" s="247"/>
    </row>
    <row r="2060" spans="5:109" x14ac:dyDescent="0.2">
      <c r="E2060" s="247"/>
      <c r="F2060" s="247"/>
      <c r="G2060" s="247"/>
      <c r="H2060" s="247"/>
      <c r="I2060" s="247"/>
      <c r="J2060" s="247"/>
      <c r="K2060" s="247"/>
      <c r="L2060" s="247"/>
      <c r="M2060" s="290"/>
      <c r="N2060" s="247"/>
      <c r="O2060" s="247"/>
      <c r="P2060" s="247"/>
      <c r="Q2060" s="247"/>
      <c r="R2060" s="247"/>
      <c r="S2060" s="247"/>
      <c r="T2060" s="247"/>
      <c r="U2060" s="247"/>
      <c r="V2060" s="290"/>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row>
    <row r="2061" spans="5:109" x14ac:dyDescent="0.2">
      <c r="E2061" s="247"/>
      <c r="F2061" s="247"/>
      <c r="G2061" s="247"/>
      <c r="H2061" s="247"/>
      <c r="I2061" s="247"/>
      <c r="J2061" s="247"/>
      <c r="K2061" s="247"/>
      <c r="L2061" s="247"/>
      <c r="M2061" s="290"/>
      <c r="N2061" s="247"/>
      <c r="O2061" s="247"/>
      <c r="P2061" s="247"/>
      <c r="Q2061" s="247"/>
      <c r="R2061" s="247"/>
      <c r="S2061" s="247"/>
      <c r="T2061" s="247"/>
      <c r="U2061" s="247"/>
      <c r="V2061" s="290"/>
      <c r="W2061" s="247"/>
      <c r="X2061" s="247"/>
      <c r="Y2061" s="247"/>
      <c r="Z2061" s="247"/>
      <c r="AA2061" s="247"/>
      <c r="AB2061" s="247"/>
      <c r="AC2061" s="247"/>
      <c r="AD2061" s="247"/>
      <c r="AE2061" s="247"/>
      <c r="AF2061" s="247"/>
      <c r="AG2061" s="247"/>
      <c r="AH2061" s="247"/>
      <c r="AI2061" s="247"/>
      <c r="AJ2061" s="247"/>
      <c r="AK2061" s="247"/>
      <c r="AL2061" s="247"/>
      <c r="AM2061" s="247"/>
      <c r="AN2061" s="247"/>
      <c r="AO2061" s="247"/>
      <c r="AP2061" s="247"/>
      <c r="AQ2061" s="247"/>
      <c r="AR2061" s="247"/>
      <c r="AS2061" s="247"/>
      <c r="AT2061" s="247"/>
      <c r="AU2061" s="247"/>
      <c r="AV2061" s="247"/>
      <c r="AW2061" s="247"/>
      <c r="AX2061" s="247"/>
      <c r="AY2061" s="247"/>
      <c r="AZ2061" s="247"/>
      <c r="BA2061" s="247"/>
      <c r="BB2061" s="247"/>
      <c r="BC2061" s="247"/>
      <c r="BD2061" s="247"/>
      <c r="BE2061" s="247"/>
      <c r="BF2061" s="247"/>
      <c r="BG2061" s="247"/>
      <c r="BH2061" s="247"/>
      <c r="BI2061" s="247"/>
      <c r="BJ2061" s="247"/>
      <c r="BK2061" s="247"/>
      <c r="BL2061" s="247"/>
      <c r="BM2061" s="247"/>
      <c r="BN2061" s="247"/>
      <c r="BO2061" s="247"/>
      <c r="BP2061" s="247"/>
      <c r="BQ2061" s="247"/>
      <c r="BR2061" s="247"/>
      <c r="BS2061" s="247"/>
      <c r="BT2061" s="247"/>
      <c r="BU2061" s="247"/>
      <c r="BV2061" s="247"/>
      <c r="BW2061" s="247"/>
      <c r="BX2061" s="247"/>
      <c r="BY2061" s="247"/>
      <c r="BZ2061" s="247"/>
      <c r="CA2061" s="247"/>
      <c r="CB2061" s="247"/>
      <c r="CC2061" s="247"/>
      <c r="CD2061" s="247"/>
      <c r="CE2061" s="247"/>
      <c r="CF2061" s="247"/>
      <c r="CG2061" s="247"/>
      <c r="CH2061" s="247"/>
      <c r="CI2061" s="247"/>
      <c r="CJ2061" s="247"/>
      <c r="CK2061" s="247"/>
      <c r="CL2061" s="247"/>
      <c r="CM2061" s="247"/>
      <c r="CN2061" s="247"/>
      <c r="CO2061" s="247"/>
      <c r="CP2061" s="247"/>
      <c r="CQ2061" s="247"/>
      <c r="CR2061" s="247"/>
      <c r="CS2061" s="247"/>
      <c r="CT2061" s="247"/>
      <c r="CU2061" s="247"/>
      <c r="CV2061" s="247"/>
      <c r="CW2061" s="247"/>
      <c r="CX2061" s="247"/>
      <c r="CY2061" s="247"/>
      <c r="CZ2061" s="247"/>
      <c r="DA2061" s="247"/>
      <c r="DB2061" s="247"/>
      <c r="DC2061" s="247"/>
      <c r="DD2061" s="247"/>
      <c r="DE2061" s="247"/>
    </row>
    <row r="2062" spans="5:109" x14ac:dyDescent="0.2">
      <c r="E2062" s="247"/>
      <c r="F2062" s="247"/>
      <c r="G2062" s="247"/>
      <c r="H2062" s="247"/>
      <c r="I2062" s="247"/>
      <c r="J2062" s="247"/>
      <c r="K2062" s="247"/>
      <c r="L2062" s="247"/>
      <c r="M2062" s="290"/>
      <c r="N2062" s="247"/>
      <c r="O2062" s="247"/>
      <c r="P2062" s="247"/>
      <c r="Q2062" s="247"/>
      <c r="R2062" s="247"/>
      <c r="S2062" s="247"/>
      <c r="T2062" s="247"/>
      <c r="U2062" s="247"/>
      <c r="V2062" s="290"/>
      <c r="W2062" s="247"/>
      <c r="X2062" s="247"/>
      <c r="Y2062" s="247"/>
      <c r="Z2062" s="247"/>
      <c r="AA2062" s="247"/>
      <c r="AB2062" s="247"/>
      <c r="AC2062" s="247"/>
      <c r="AD2062" s="247"/>
      <c r="AE2062" s="247"/>
      <c r="AF2062" s="247"/>
      <c r="AG2062" s="247"/>
      <c r="AH2062" s="247"/>
      <c r="AI2062" s="247"/>
      <c r="AJ2062" s="247"/>
      <c r="AK2062" s="247"/>
      <c r="AL2062" s="247"/>
      <c r="AM2062" s="247"/>
      <c r="AN2062" s="247"/>
      <c r="AO2062" s="247"/>
      <c r="AP2062" s="247"/>
      <c r="AQ2062" s="247"/>
      <c r="AR2062" s="247"/>
      <c r="AS2062" s="247"/>
      <c r="AT2062" s="247"/>
      <c r="AU2062" s="247"/>
      <c r="AV2062" s="247"/>
      <c r="AW2062" s="247"/>
      <c r="AX2062" s="247"/>
      <c r="AY2062" s="247"/>
      <c r="AZ2062" s="247"/>
      <c r="BA2062" s="247"/>
      <c r="BB2062" s="247"/>
      <c r="BC2062" s="247"/>
      <c r="BD2062" s="247"/>
      <c r="BE2062" s="247"/>
      <c r="BF2062" s="247"/>
      <c r="BG2062" s="247"/>
      <c r="BH2062" s="247"/>
      <c r="BI2062" s="247"/>
      <c r="BJ2062" s="247"/>
      <c r="BK2062" s="247"/>
      <c r="BL2062" s="247"/>
      <c r="BM2062" s="247"/>
      <c r="BN2062" s="247"/>
      <c r="BO2062" s="247"/>
      <c r="BP2062" s="247"/>
      <c r="BQ2062" s="247"/>
      <c r="BR2062" s="247"/>
      <c r="BS2062" s="247"/>
      <c r="BT2062" s="247"/>
      <c r="BU2062" s="247"/>
      <c r="BV2062" s="247"/>
      <c r="BW2062" s="247"/>
      <c r="BX2062" s="247"/>
      <c r="BY2062" s="247"/>
      <c r="BZ2062" s="247"/>
      <c r="CA2062" s="247"/>
      <c r="CB2062" s="247"/>
      <c r="CC2062" s="247"/>
      <c r="CD2062" s="247"/>
      <c r="CE2062" s="247"/>
      <c r="CF2062" s="247"/>
      <c r="CG2062" s="247"/>
      <c r="CH2062" s="247"/>
      <c r="CI2062" s="247"/>
      <c r="CJ2062" s="247"/>
      <c r="CK2062" s="247"/>
      <c r="CL2062" s="247"/>
      <c r="CM2062" s="247"/>
      <c r="CN2062" s="247"/>
      <c r="CO2062" s="247"/>
      <c r="CP2062" s="247"/>
      <c r="CQ2062" s="247"/>
      <c r="CR2062" s="247"/>
      <c r="CS2062" s="247"/>
      <c r="CT2062" s="247"/>
      <c r="CU2062" s="247"/>
      <c r="CV2062" s="247"/>
      <c r="CW2062" s="247"/>
      <c r="CX2062" s="247"/>
      <c r="CY2062" s="247"/>
      <c r="CZ2062" s="247"/>
      <c r="DA2062" s="247"/>
      <c r="DB2062" s="247"/>
      <c r="DC2062" s="247"/>
      <c r="DD2062" s="247"/>
      <c r="DE2062" s="247"/>
    </row>
    <row r="2063" spans="5:109" x14ac:dyDescent="0.2">
      <c r="E2063" s="247"/>
      <c r="F2063" s="247"/>
      <c r="G2063" s="247"/>
      <c r="H2063" s="247"/>
      <c r="I2063" s="247"/>
      <c r="J2063" s="247"/>
      <c r="K2063" s="247"/>
      <c r="L2063" s="247"/>
      <c r="M2063" s="290"/>
      <c r="N2063" s="247"/>
      <c r="O2063" s="247"/>
      <c r="P2063" s="247"/>
      <c r="Q2063" s="247"/>
      <c r="R2063" s="247"/>
      <c r="S2063" s="247"/>
      <c r="T2063" s="247"/>
      <c r="U2063" s="247"/>
      <c r="V2063" s="290"/>
      <c r="W2063" s="247"/>
      <c r="X2063" s="247"/>
      <c r="Y2063" s="247"/>
      <c r="Z2063" s="247"/>
      <c r="AA2063" s="247"/>
      <c r="AB2063" s="247"/>
      <c r="AC2063" s="247"/>
      <c r="AD2063" s="247"/>
      <c r="AE2063" s="247"/>
      <c r="AF2063" s="247"/>
      <c r="AG2063" s="247"/>
      <c r="AH2063" s="247"/>
      <c r="AI2063" s="247"/>
      <c r="AJ2063" s="247"/>
      <c r="AK2063" s="247"/>
      <c r="AL2063" s="247"/>
      <c r="AM2063" s="247"/>
      <c r="AN2063" s="247"/>
      <c r="AO2063" s="247"/>
      <c r="AP2063" s="247"/>
      <c r="AQ2063" s="247"/>
      <c r="AR2063" s="247"/>
      <c r="AS2063" s="247"/>
      <c r="AT2063" s="247"/>
      <c r="AU2063" s="247"/>
      <c r="AV2063" s="247"/>
      <c r="AW2063" s="247"/>
      <c r="AX2063" s="247"/>
      <c r="AY2063" s="247"/>
      <c r="AZ2063" s="247"/>
      <c r="BA2063" s="247"/>
      <c r="BB2063" s="247"/>
      <c r="BC2063" s="247"/>
      <c r="BD2063" s="247"/>
      <c r="BE2063" s="247"/>
      <c r="BF2063" s="247"/>
      <c r="BG2063" s="247"/>
      <c r="BH2063" s="247"/>
      <c r="BI2063" s="247"/>
      <c r="BJ2063" s="247"/>
      <c r="BK2063" s="247"/>
      <c r="BL2063" s="247"/>
      <c r="BM2063" s="247"/>
      <c r="BN2063" s="247"/>
      <c r="BO2063" s="247"/>
      <c r="BP2063" s="247"/>
      <c r="BQ2063" s="247"/>
      <c r="BR2063" s="247"/>
      <c r="BS2063" s="247"/>
      <c r="BT2063" s="247"/>
      <c r="BU2063" s="247"/>
      <c r="BV2063" s="247"/>
      <c r="BW2063" s="247"/>
      <c r="BX2063" s="247"/>
      <c r="BY2063" s="247"/>
      <c r="BZ2063" s="247"/>
      <c r="CA2063" s="247"/>
      <c r="CB2063" s="247"/>
      <c r="CC2063" s="247"/>
      <c r="CD2063" s="247"/>
      <c r="CE2063" s="247"/>
      <c r="CF2063" s="247"/>
      <c r="CG2063" s="247"/>
      <c r="CH2063" s="247"/>
      <c r="CI2063" s="247"/>
      <c r="CJ2063" s="247"/>
      <c r="CK2063" s="247"/>
      <c r="CL2063" s="247"/>
      <c r="CM2063" s="247"/>
      <c r="CN2063" s="247"/>
      <c r="CO2063" s="247"/>
      <c r="CP2063" s="247"/>
      <c r="CQ2063" s="247"/>
      <c r="CR2063" s="247"/>
      <c r="CS2063" s="247"/>
      <c r="CT2063" s="247"/>
      <c r="CU2063" s="247"/>
      <c r="CV2063" s="247"/>
      <c r="CW2063" s="247"/>
      <c r="CX2063" s="247"/>
      <c r="CY2063" s="247"/>
      <c r="CZ2063" s="247"/>
      <c r="DA2063" s="247"/>
      <c r="DB2063" s="247"/>
      <c r="DC2063" s="247"/>
      <c r="DD2063" s="247"/>
      <c r="DE2063" s="247"/>
    </row>
    <row r="2064" spans="5:109" x14ac:dyDescent="0.2">
      <c r="E2064" s="247"/>
      <c r="F2064" s="247"/>
      <c r="G2064" s="247"/>
      <c r="H2064" s="247"/>
      <c r="I2064" s="247"/>
      <c r="J2064" s="247"/>
      <c r="K2064" s="247"/>
      <c r="L2064" s="247"/>
      <c r="M2064" s="290"/>
      <c r="N2064" s="247"/>
      <c r="O2064" s="247"/>
      <c r="P2064" s="247"/>
      <c r="Q2064" s="247"/>
      <c r="R2064" s="247"/>
      <c r="S2064" s="247"/>
      <c r="T2064" s="247"/>
      <c r="U2064" s="247"/>
      <c r="V2064" s="290"/>
      <c r="W2064" s="247"/>
      <c r="X2064" s="247"/>
      <c r="Y2064" s="247"/>
      <c r="Z2064" s="247"/>
      <c r="AA2064" s="247"/>
      <c r="AB2064" s="247"/>
      <c r="AC2064" s="247"/>
      <c r="AD2064" s="247"/>
      <c r="AE2064" s="247"/>
      <c r="AF2064" s="247"/>
      <c r="AG2064" s="247"/>
      <c r="AH2064" s="247"/>
      <c r="AI2064" s="247"/>
      <c r="AJ2064" s="247"/>
      <c r="AK2064" s="247"/>
      <c r="AL2064" s="247"/>
      <c r="AM2064" s="247"/>
      <c r="AN2064" s="247"/>
      <c r="AO2064" s="247"/>
      <c r="AP2064" s="247"/>
      <c r="AQ2064" s="247"/>
      <c r="AR2064" s="247"/>
      <c r="AS2064" s="247"/>
      <c r="AT2064" s="247"/>
      <c r="AU2064" s="247"/>
      <c r="AV2064" s="247"/>
      <c r="AW2064" s="247"/>
      <c r="AX2064" s="247"/>
      <c r="AY2064" s="247"/>
      <c r="AZ2064" s="247"/>
      <c r="BA2064" s="247"/>
      <c r="BB2064" s="247"/>
      <c r="BC2064" s="247"/>
      <c r="BD2064" s="247"/>
      <c r="BE2064" s="247"/>
      <c r="BF2064" s="247"/>
      <c r="BG2064" s="247"/>
      <c r="BH2064" s="247"/>
      <c r="BI2064" s="247"/>
      <c r="BJ2064" s="247"/>
      <c r="BK2064" s="247"/>
      <c r="BL2064" s="247"/>
      <c r="BM2064" s="247"/>
      <c r="BN2064" s="247"/>
      <c r="BO2064" s="247"/>
      <c r="BP2064" s="247"/>
      <c r="BQ2064" s="247"/>
      <c r="BR2064" s="247"/>
      <c r="BS2064" s="247"/>
      <c r="BT2064" s="247"/>
      <c r="BU2064" s="247"/>
      <c r="BV2064" s="247"/>
      <c r="BW2064" s="247"/>
      <c r="BX2064" s="247"/>
      <c r="BY2064" s="247"/>
      <c r="BZ2064" s="247"/>
      <c r="CA2064" s="247"/>
      <c r="CB2064" s="247"/>
      <c r="CC2064" s="247"/>
      <c r="CD2064" s="247"/>
      <c r="CE2064" s="247"/>
      <c r="CF2064" s="247"/>
      <c r="CG2064" s="247"/>
      <c r="CH2064" s="247"/>
      <c r="CI2064" s="247"/>
      <c r="CJ2064" s="247"/>
      <c r="CK2064" s="247"/>
      <c r="CL2064" s="247"/>
      <c r="CM2064" s="247"/>
      <c r="CN2064" s="247"/>
      <c r="CO2064" s="247"/>
      <c r="CP2064" s="247"/>
      <c r="CQ2064" s="247"/>
      <c r="CR2064" s="247"/>
      <c r="CS2064" s="247"/>
      <c r="CT2064" s="247"/>
      <c r="CU2064" s="247"/>
      <c r="CV2064" s="247"/>
      <c r="CW2064" s="247"/>
      <c r="CX2064" s="247"/>
      <c r="CY2064" s="247"/>
      <c r="CZ2064" s="247"/>
      <c r="DA2064" s="247"/>
      <c r="DB2064" s="247"/>
      <c r="DC2064" s="247"/>
      <c r="DD2064" s="247"/>
      <c r="DE2064" s="247"/>
    </row>
    <row r="2065" spans="5:109" x14ac:dyDescent="0.2">
      <c r="E2065" s="247"/>
      <c r="F2065" s="247"/>
      <c r="G2065" s="247"/>
      <c r="H2065" s="247"/>
      <c r="I2065" s="247"/>
      <c r="J2065" s="247"/>
      <c r="K2065" s="247"/>
      <c r="L2065" s="247"/>
      <c r="M2065" s="290"/>
      <c r="N2065" s="247"/>
      <c r="O2065" s="247"/>
      <c r="P2065" s="247"/>
      <c r="Q2065" s="247"/>
      <c r="R2065" s="247"/>
      <c r="S2065" s="247"/>
      <c r="T2065" s="247"/>
      <c r="U2065" s="247"/>
      <c r="V2065" s="290"/>
      <c r="W2065" s="247"/>
      <c r="X2065" s="247"/>
      <c r="Y2065" s="247"/>
      <c r="Z2065" s="247"/>
      <c r="AA2065" s="247"/>
      <c r="AB2065" s="247"/>
      <c r="AC2065" s="247"/>
      <c r="AD2065" s="247"/>
      <c r="AE2065" s="247"/>
      <c r="AF2065" s="247"/>
      <c r="AG2065" s="247"/>
      <c r="AH2065" s="247"/>
      <c r="AI2065" s="247"/>
      <c r="AJ2065" s="247"/>
      <c r="AK2065" s="247"/>
      <c r="AL2065" s="247"/>
      <c r="AM2065" s="247"/>
      <c r="AN2065" s="247"/>
      <c r="AO2065" s="247"/>
      <c r="AP2065" s="247"/>
      <c r="AQ2065" s="247"/>
      <c r="AR2065" s="247"/>
      <c r="AS2065" s="247"/>
      <c r="AT2065" s="247"/>
      <c r="AU2065" s="247"/>
      <c r="AV2065" s="247"/>
      <c r="AW2065" s="247"/>
      <c r="AX2065" s="247"/>
      <c r="AY2065" s="247"/>
      <c r="AZ2065" s="247"/>
      <c r="BA2065" s="247"/>
      <c r="BB2065" s="247"/>
      <c r="BC2065" s="247"/>
      <c r="BD2065" s="247"/>
      <c r="BE2065" s="247"/>
      <c r="BF2065" s="247"/>
      <c r="BG2065" s="247"/>
      <c r="BH2065" s="247"/>
      <c r="BI2065" s="247"/>
      <c r="BJ2065" s="247"/>
      <c r="BK2065" s="247"/>
      <c r="BL2065" s="247"/>
      <c r="BM2065" s="247"/>
      <c r="BN2065" s="247"/>
      <c r="BO2065" s="247"/>
      <c r="BP2065" s="247"/>
      <c r="BQ2065" s="247"/>
      <c r="BR2065" s="247"/>
      <c r="BS2065" s="247"/>
      <c r="BT2065" s="247"/>
      <c r="BU2065" s="247"/>
      <c r="BV2065" s="247"/>
      <c r="BW2065" s="247"/>
      <c r="BX2065" s="247"/>
      <c r="BY2065" s="247"/>
      <c r="BZ2065" s="247"/>
      <c r="CA2065" s="247"/>
      <c r="CB2065" s="247"/>
      <c r="CC2065" s="247"/>
      <c r="CD2065" s="247"/>
      <c r="CE2065" s="247"/>
      <c r="CF2065" s="247"/>
      <c r="CG2065" s="247"/>
      <c r="CH2065" s="247"/>
      <c r="CI2065" s="247"/>
      <c r="CJ2065" s="247"/>
      <c r="CK2065" s="247"/>
      <c r="CL2065" s="247"/>
      <c r="CM2065" s="247"/>
      <c r="CN2065" s="247"/>
      <c r="CO2065" s="247"/>
      <c r="CP2065" s="247"/>
      <c r="CQ2065" s="247"/>
      <c r="CR2065" s="247"/>
      <c r="CS2065" s="247"/>
      <c r="CT2065" s="247"/>
      <c r="CU2065" s="247"/>
      <c r="CV2065" s="247"/>
      <c r="CW2065" s="247"/>
      <c r="CX2065" s="247"/>
      <c r="CY2065" s="247"/>
      <c r="CZ2065" s="247"/>
      <c r="DA2065" s="247"/>
      <c r="DB2065" s="247"/>
      <c r="DC2065" s="247"/>
      <c r="DD2065" s="247"/>
      <c r="DE2065" s="247"/>
    </row>
    <row r="2066" spans="5:109" x14ac:dyDescent="0.2">
      <c r="E2066" s="247"/>
      <c r="F2066" s="247"/>
      <c r="G2066" s="247"/>
      <c r="H2066" s="247"/>
      <c r="I2066" s="247"/>
      <c r="J2066" s="247"/>
      <c r="K2066" s="247"/>
      <c r="L2066" s="247"/>
      <c r="M2066" s="290"/>
      <c r="N2066" s="247"/>
      <c r="O2066" s="247"/>
      <c r="P2066" s="247"/>
      <c r="Q2066" s="247"/>
      <c r="R2066" s="247"/>
      <c r="S2066" s="247"/>
      <c r="T2066" s="247"/>
      <c r="U2066" s="247"/>
      <c r="V2066" s="290"/>
      <c r="W2066" s="247"/>
      <c r="X2066" s="247"/>
      <c r="Y2066" s="247"/>
      <c r="Z2066" s="247"/>
      <c r="AA2066" s="247"/>
      <c r="AB2066" s="247"/>
      <c r="AC2066" s="247"/>
      <c r="AD2066" s="247"/>
      <c r="AE2066" s="247"/>
      <c r="AF2066" s="247"/>
      <c r="AG2066" s="247"/>
      <c r="AH2066" s="247"/>
      <c r="AI2066" s="247"/>
      <c r="AJ2066" s="247"/>
      <c r="AK2066" s="247"/>
      <c r="AL2066" s="247"/>
      <c r="AM2066" s="247"/>
      <c r="AN2066" s="247"/>
      <c r="AO2066" s="247"/>
      <c r="AP2066" s="247"/>
      <c r="AQ2066" s="247"/>
      <c r="AR2066" s="247"/>
      <c r="AS2066" s="247"/>
      <c r="AT2066" s="247"/>
      <c r="AU2066" s="247"/>
      <c r="AV2066" s="247"/>
      <c r="AW2066" s="247"/>
      <c r="AX2066" s="247"/>
      <c r="AY2066" s="247"/>
      <c r="AZ2066" s="247"/>
      <c r="BA2066" s="247"/>
      <c r="BB2066" s="247"/>
      <c r="BC2066" s="247"/>
      <c r="BD2066" s="247"/>
      <c r="BE2066" s="247"/>
      <c r="BF2066" s="247"/>
      <c r="BG2066" s="247"/>
      <c r="BH2066" s="247"/>
      <c r="BI2066" s="247"/>
      <c r="BJ2066" s="247"/>
      <c r="BK2066" s="247"/>
      <c r="BL2066" s="247"/>
      <c r="BM2066" s="247"/>
      <c r="BN2066" s="247"/>
      <c r="BO2066" s="247"/>
      <c r="BP2066" s="247"/>
      <c r="BQ2066" s="247"/>
      <c r="BR2066" s="247"/>
      <c r="BS2066" s="247"/>
      <c r="BT2066" s="247"/>
      <c r="BU2066" s="247"/>
      <c r="BV2066" s="247"/>
      <c r="BW2066" s="247"/>
      <c r="BX2066" s="247"/>
      <c r="BY2066" s="247"/>
      <c r="BZ2066" s="247"/>
      <c r="CA2066" s="247"/>
      <c r="CB2066" s="247"/>
      <c r="CC2066" s="247"/>
      <c r="CD2066" s="247"/>
      <c r="CE2066" s="247"/>
      <c r="CF2066" s="247"/>
      <c r="CG2066" s="247"/>
      <c r="CH2066" s="247"/>
      <c r="CI2066" s="247"/>
      <c r="CJ2066" s="247"/>
      <c r="CK2066" s="247"/>
      <c r="CL2066" s="247"/>
      <c r="CM2066" s="247"/>
      <c r="CN2066" s="247"/>
      <c r="CO2066" s="247"/>
      <c r="CP2066" s="247"/>
      <c r="CQ2066" s="247"/>
      <c r="CR2066" s="247"/>
      <c r="CS2066" s="247"/>
      <c r="CT2066" s="247"/>
      <c r="CU2066" s="247"/>
      <c r="CV2066" s="247"/>
      <c r="CW2066" s="247"/>
      <c r="CX2066" s="247"/>
      <c r="CY2066" s="247"/>
      <c r="CZ2066" s="247"/>
      <c r="DA2066" s="247"/>
      <c r="DB2066" s="247"/>
      <c r="DC2066" s="247"/>
      <c r="DD2066" s="247"/>
      <c r="DE2066" s="247"/>
    </row>
    <row r="2067" spans="5:109" x14ac:dyDescent="0.2">
      <c r="E2067" s="247"/>
      <c r="F2067" s="247"/>
      <c r="G2067" s="247"/>
      <c r="H2067" s="247"/>
      <c r="I2067" s="247"/>
      <c r="J2067" s="247"/>
      <c r="K2067" s="247"/>
      <c r="L2067" s="247"/>
      <c r="M2067" s="290"/>
      <c r="N2067" s="247"/>
      <c r="O2067" s="247"/>
      <c r="P2067" s="247"/>
      <c r="Q2067" s="247"/>
      <c r="R2067" s="247"/>
      <c r="S2067" s="247"/>
      <c r="T2067" s="247"/>
      <c r="U2067" s="247"/>
      <c r="V2067" s="290"/>
      <c r="W2067" s="247"/>
      <c r="X2067" s="247"/>
      <c r="Y2067" s="247"/>
      <c r="Z2067" s="247"/>
      <c r="AA2067" s="247"/>
      <c r="AB2067" s="247"/>
      <c r="AC2067" s="247"/>
      <c r="AD2067" s="247"/>
      <c r="AE2067" s="247"/>
      <c r="AF2067" s="247"/>
      <c r="AG2067" s="247"/>
      <c r="AH2067" s="247"/>
      <c r="AI2067" s="247"/>
      <c r="AJ2067" s="247"/>
      <c r="AK2067" s="247"/>
      <c r="AL2067" s="247"/>
      <c r="AM2067" s="247"/>
      <c r="AN2067" s="247"/>
      <c r="AO2067" s="247"/>
      <c r="AP2067" s="247"/>
      <c r="AQ2067" s="247"/>
      <c r="AR2067" s="247"/>
      <c r="AS2067" s="247"/>
      <c r="AT2067" s="247"/>
      <c r="AU2067" s="247"/>
      <c r="AV2067" s="247"/>
      <c r="AW2067" s="247"/>
      <c r="AX2067" s="247"/>
      <c r="AY2067" s="247"/>
      <c r="AZ2067" s="247"/>
      <c r="BA2067" s="247"/>
      <c r="BB2067" s="247"/>
      <c r="BC2067" s="247"/>
      <c r="BD2067" s="247"/>
      <c r="BE2067" s="247"/>
      <c r="BF2067" s="247"/>
      <c r="BG2067" s="247"/>
      <c r="BH2067" s="247"/>
      <c r="BI2067" s="247"/>
      <c r="BJ2067" s="247"/>
      <c r="BK2067" s="247"/>
      <c r="BL2067" s="247"/>
      <c r="BM2067" s="247"/>
      <c r="BN2067" s="247"/>
      <c r="BO2067" s="247"/>
      <c r="BP2067" s="247"/>
      <c r="BQ2067" s="247"/>
      <c r="BR2067" s="247"/>
      <c r="BS2067" s="247"/>
      <c r="BT2067" s="247"/>
      <c r="BU2067" s="247"/>
      <c r="BV2067" s="247"/>
      <c r="BW2067" s="247"/>
      <c r="BX2067" s="247"/>
      <c r="BY2067" s="247"/>
      <c r="BZ2067" s="247"/>
      <c r="CA2067" s="247"/>
      <c r="CB2067" s="247"/>
      <c r="CC2067" s="247"/>
      <c r="CD2067" s="247"/>
      <c r="CE2067" s="247"/>
      <c r="CF2067" s="247"/>
      <c r="CG2067" s="247"/>
      <c r="CH2067" s="247"/>
      <c r="CI2067" s="247"/>
      <c r="CJ2067" s="247"/>
      <c r="CK2067" s="247"/>
      <c r="CL2067" s="247"/>
      <c r="CM2067" s="247"/>
      <c r="CN2067" s="247"/>
      <c r="CO2067" s="247"/>
      <c r="CP2067" s="247"/>
      <c r="CQ2067" s="247"/>
      <c r="CR2067" s="247"/>
      <c r="CS2067" s="247"/>
      <c r="CT2067" s="247"/>
      <c r="CU2067" s="247"/>
      <c r="CV2067" s="247"/>
      <c r="CW2067" s="247"/>
      <c r="CX2067" s="247"/>
      <c r="CY2067" s="247"/>
      <c r="CZ2067" s="247"/>
      <c r="DA2067" s="247"/>
      <c r="DB2067" s="247"/>
      <c r="DC2067" s="247"/>
      <c r="DD2067" s="247"/>
      <c r="DE2067" s="247"/>
    </row>
    <row r="2068" spans="5:109" x14ac:dyDescent="0.2">
      <c r="E2068" s="247"/>
      <c r="F2068" s="247"/>
      <c r="G2068" s="247"/>
      <c r="H2068" s="247"/>
      <c r="I2068" s="247"/>
      <c r="J2068" s="247"/>
      <c r="K2068" s="247"/>
      <c r="L2068" s="247"/>
      <c r="M2068" s="290"/>
      <c r="N2068" s="247"/>
      <c r="O2068" s="247"/>
      <c r="P2068" s="247"/>
      <c r="Q2068" s="247"/>
      <c r="R2068" s="247"/>
      <c r="S2068" s="247"/>
      <c r="T2068" s="247"/>
      <c r="U2068" s="247"/>
      <c r="V2068" s="290"/>
      <c r="W2068" s="247"/>
      <c r="X2068" s="247"/>
      <c r="Y2068" s="247"/>
      <c r="Z2068" s="247"/>
      <c r="AA2068" s="247"/>
      <c r="AB2068" s="247"/>
      <c r="AC2068" s="247"/>
      <c r="AD2068" s="247"/>
      <c r="AE2068" s="247"/>
      <c r="AF2068" s="247"/>
      <c r="AG2068" s="247"/>
      <c r="AH2068" s="247"/>
      <c r="AI2068" s="247"/>
      <c r="AJ2068" s="247"/>
      <c r="AK2068" s="247"/>
      <c r="AL2068" s="247"/>
      <c r="AM2068" s="247"/>
      <c r="AN2068" s="247"/>
      <c r="AO2068" s="247"/>
      <c r="AP2068" s="247"/>
      <c r="AQ2068" s="247"/>
      <c r="AR2068" s="247"/>
      <c r="AS2068" s="247"/>
      <c r="AT2068" s="247"/>
      <c r="AU2068" s="247"/>
      <c r="AV2068" s="247"/>
      <c r="AW2068" s="247"/>
      <c r="AX2068" s="247"/>
      <c r="AY2068" s="247"/>
      <c r="AZ2068" s="247"/>
      <c r="BA2068" s="247"/>
      <c r="BB2068" s="247"/>
      <c r="BC2068" s="247"/>
      <c r="BD2068" s="247"/>
      <c r="BE2068" s="247"/>
      <c r="BF2068" s="247"/>
      <c r="BG2068" s="247"/>
      <c r="BH2068" s="247"/>
      <c r="BI2068" s="247"/>
      <c r="BJ2068" s="247"/>
      <c r="BK2068" s="247"/>
      <c r="BL2068" s="247"/>
      <c r="BM2068" s="247"/>
      <c r="BN2068" s="247"/>
      <c r="BO2068" s="247"/>
      <c r="BP2068" s="247"/>
      <c r="BQ2068" s="247"/>
      <c r="BR2068" s="247"/>
      <c r="BS2068" s="247"/>
      <c r="BT2068" s="247"/>
      <c r="BU2068" s="247"/>
      <c r="BV2068" s="247"/>
      <c r="BW2068" s="247"/>
      <c r="BX2068" s="247"/>
      <c r="BY2068" s="247"/>
      <c r="BZ2068" s="247"/>
      <c r="CA2068" s="247"/>
      <c r="CB2068" s="247"/>
      <c r="CC2068" s="247"/>
      <c r="CD2068" s="247"/>
      <c r="CE2068" s="247"/>
      <c r="CF2068" s="247"/>
      <c r="CG2068" s="247"/>
      <c r="CH2068" s="247"/>
      <c r="CI2068" s="247"/>
      <c r="CJ2068" s="247"/>
      <c r="CK2068" s="247"/>
      <c r="CL2068" s="247"/>
      <c r="CM2068" s="247"/>
      <c r="CN2068" s="247"/>
      <c r="CO2068" s="247"/>
      <c r="CP2068" s="247"/>
      <c r="CQ2068" s="247"/>
      <c r="CR2068" s="247"/>
      <c r="CS2068" s="247"/>
      <c r="CT2068" s="247"/>
      <c r="CU2068" s="247"/>
      <c r="CV2068" s="247"/>
      <c r="CW2068" s="247"/>
      <c r="CX2068" s="247"/>
      <c r="CY2068" s="247"/>
      <c r="CZ2068" s="247"/>
      <c r="DA2068" s="247"/>
      <c r="DB2068" s="247"/>
      <c r="DC2068" s="247"/>
      <c r="DD2068" s="247"/>
      <c r="DE2068" s="247"/>
    </row>
    <row r="2069" spans="5:109" x14ac:dyDescent="0.2">
      <c r="E2069" s="247"/>
      <c r="F2069" s="247"/>
      <c r="G2069" s="247"/>
      <c r="H2069" s="247"/>
      <c r="I2069" s="247"/>
      <c r="J2069" s="247"/>
      <c r="K2069" s="247"/>
      <c r="L2069" s="247"/>
      <c r="M2069" s="290"/>
      <c r="N2069" s="247"/>
      <c r="O2069" s="247"/>
      <c r="P2069" s="247"/>
      <c r="Q2069" s="247"/>
      <c r="R2069" s="247"/>
      <c r="S2069" s="247"/>
      <c r="T2069" s="247"/>
      <c r="U2069" s="247"/>
      <c r="V2069" s="290"/>
      <c r="W2069" s="247"/>
      <c r="X2069" s="247"/>
      <c r="Y2069" s="247"/>
      <c r="Z2069" s="247"/>
      <c r="AA2069" s="247"/>
      <c r="AB2069" s="247"/>
      <c r="AC2069" s="247"/>
      <c r="AD2069" s="247"/>
      <c r="AE2069" s="247"/>
      <c r="AF2069" s="247"/>
      <c r="AG2069" s="247"/>
      <c r="AH2069" s="247"/>
      <c r="AI2069" s="247"/>
      <c r="AJ2069" s="247"/>
      <c r="AK2069" s="247"/>
      <c r="AL2069" s="247"/>
      <c r="AM2069" s="247"/>
      <c r="AN2069" s="247"/>
      <c r="AO2069" s="247"/>
      <c r="AP2069" s="247"/>
      <c r="AQ2069" s="247"/>
      <c r="AR2069" s="247"/>
      <c r="AS2069" s="247"/>
      <c r="AT2069" s="247"/>
      <c r="AU2069" s="247"/>
      <c r="AV2069" s="247"/>
      <c r="AW2069" s="247"/>
      <c r="AX2069" s="247"/>
      <c r="AY2069" s="247"/>
      <c r="AZ2069" s="247"/>
      <c r="BA2069" s="247"/>
      <c r="BB2069" s="247"/>
      <c r="BC2069" s="247"/>
      <c r="BD2069" s="247"/>
      <c r="BE2069" s="247"/>
      <c r="BF2069" s="247"/>
      <c r="BG2069" s="247"/>
      <c r="BH2069" s="247"/>
      <c r="BI2069" s="247"/>
      <c r="BJ2069" s="247"/>
      <c r="BK2069" s="247"/>
      <c r="BL2069" s="247"/>
      <c r="BM2069" s="247"/>
      <c r="BN2069" s="247"/>
      <c r="BO2069" s="247"/>
      <c r="BP2069" s="247"/>
      <c r="BQ2069" s="247"/>
      <c r="BR2069" s="247"/>
      <c r="BS2069" s="247"/>
      <c r="BT2069" s="247"/>
      <c r="BU2069" s="247"/>
      <c r="BV2069" s="247"/>
      <c r="BW2069" s="247"/>
      <c r="BX2069" s="247"/>
      <c r="BY2069" s="247"/>
      <c r="BZ2069" s="247"/>
      <c r="CA2069" s="247"/>
      <c r="CB2069" s="247"/>
      <c r="CC2069" s="247"/>
      <c r="CD2069" s="247"/>
      <c r="CE2069" s="247"/>
      <c r="CF2069" s="247"/>
      <c r="CG2069" s="247"/>
      <c r="CH2069" s="247"/>
      <c r="CI2069" s="247"/>
      <c r="CJ2069" s="247"/>
      <c r="CK2069" s="247"/>
      <c r="CL2069" s="247"/>
      <c r="CM2069" s="247"/>
      <c r="CN2069" s="247"/>
      <c r="CO2069" s="247"/>
      <c r="CP2069" s="247"/>
      <c r="CQ2069" s="247"/>
      <c r="CR2069" s="247"/>
      <c r="CS2069" s="247"/>
      <c r="CT2069" s="247"/>
      <c r="CU2069" s="247"/>
      <c r="CV2069" s="247"/>
      <c r="CW2069" s="247"/>
      <c r="CX2069" s="247"/>
      <c r="CY2069" s="247"/>
      <c r="CZ2069" s="247"/>
      <c r="DA2069" s="247"/>
      <c r="DB2069" s="247"/>
      <c r="DC2069" s="247"/>
      <c r="DD2069" s="247"/>
      <c r="DE2069" s="247"/>
    </row>
    <row r="2070" spans="5:109" x14ac:dyDescent="0.2">
      <c r="E2070" s="247"/>
      <c r="F2070" s="247"/>
      <c r="G2070" s="247"/>
      <c r="H2070" s="247"/>
      <c r="I2070" s="247"/>
      <c r="J2070" s="247"/>
      <c r="K2070" s="247"/>
      <c r="L2070" s="247"/>
      <c r="M2070" s="290"/>
      <c r="N2070" s="247"/>
      <c r="O2070" s="247"/>
      <c r="P2070" s="247"/>
      <c r="Q2070" s="247"/>
      <c r="R2070" s="247"/>
      <c r="S2070" s="247"/>
      <c r="T2070" s="247"/>
      <c r="U2070" s="247"/>
      <c r="V2070" s="290"/>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c r="BF2070" s="247"/>
      <c r="BG2070" s="247"/>
      <c r="BH2070" s="247"/>
      <c r="BI2070" s="247"/>
      <c r="BJ2070" s="247"/>
      <c r="BK2070" s="247"/>
      <c r="BL2070" s="247"/>
      <c r="BM2070" s="247"/>
      <c r="BN2070" s="247"/>
      <c r="BO2070" s="247"/>
      <c r="BP2070" s="247"/>
      <c r="BQ2070" s="247"/>
      <c r="BR2070" s="247"/>
      <c r="BS2070" s="247"/>
      <c r="BT2070" s="247"/>
      <c r="BU2070" s="247"/>
      <c r="BV2070" s="247"/>
      <c r="BW2070" s="247"/>
      <c r="BX2070" s="247"/>
      <c r="BY2070" s="247"/>
      <c r="BZ2070" s="247"/>
      <c r="CA2070" s="247"/>
      <c r="CB2070" s="247"/>
      <c r="CC2070" s="247"/>
      <c r="CD2070" s="247"/>
      <c r="CE2070" s="247"/>
      <c r="CF2070" s="247"/>
      <c r="CG2070" s="247"/>
      <c r="CH2070" s="247"/>
      <c r="CI2070" s="247"/>
      <c r="CJ2070" s="247"/>
      <c r="CK2070" s="247"/>
      <c r="CL2070" s="247"/>
      <c r="CM2070" s="247"/>
      <c r="CN2070" s="247"/>
      <c r="CO2070" s="247"/>
      <c r="CP2070" s="247"/>
      <c r="CQ2070" s="247"/>
      <c r="CR2070" s="247"/>
      <c r="CS2070" s="247"/>
      <c r="CT2070" s="247"/>
      <c r="CU2070" s="247"/>
      <c r="CV2070" s="247"/>
      <c r="CW2070" s="247"/>
      <c r="CX2070" s="247"/>
      <c r="CY2070" s="247"/>
      <c r="CZ2070" s="247"/>
      <c r="DA2070" s="247"/>
      <c r="DB2070" s="247"/>
      <c r="DC2070" s="247"/>
      <c r="DD2070" s="247"/>
      <c r="DE2070" s="247"/>
    </row>
    <row r="2071" spans="5:109" x14ac:dyDescent="0.2">
      <c r="E2071" s="247"/>
      <c r="F2071" s="247"/>
      <c r="G2071" s="247"/>
      <c r="H2071" s="247"/>
      <c r="I2071" s="247"/>
      <c r="J2071" s="247"/>
      <c r="K2071" s="247"/>
      <c r="L2071" s="247"/>
      <c r="M2071" s="290"/>
      <c r="N2071" s="247"/>
      <c r="O2071" s="247"/>
      <c r="P2071" s="247"/>
      <c r="Q2071" s="247"/>
      <c r="R2071" s="247"/>
      <c r="S2071" s="247"/>
      <c r="T2071" s="247"/>
      <c r="U2071" s="247"/>
      <c r="V2071" s="290"/>
      <c r="W2071" s="247"/>
      <c r="X2071" s="247"/>
      <c r="Y2071" s="247"/>
      <c r="Z2071" s="247"/>
      <c r="AA2071" s="247"/>
      <c r="AB2071" s="247"/>
      <c r="AC2071" s="247"/>
      <c r="AD2071" s="247"/>
      <c r="AE2071" s="247"/>
      <c r="AF2071" s="247"/>
      <c r="AG2071" s="247"/>
      <c r="AH2071" s="247"/>
      <c r="AI2071" s="247"/>
      <c r="AJ2071" s="247"/>
      <c r="AK2071" s="247"/>
      <c r="AL2071" s="247"/>
      <c r="AM2071" s="247"/>
      <c r="AN2071" s="247"/>
      <c r="AO2071" s="247"/>
      <c r="AP2071" s="247"/>
      <c r="AQ2071" s="247"/>
      <c r="AR2071" s="247"/>
      <c r="AS2071" s="247"/>
      <c r="AT2071" s="247"/>
      <c r="AU2071" s="247"/>
      <c r="AV2071" s="247"/>
      <c r="AW2071" s="247"/>
      <c r="AX2071" s="247"/>
      <c r="AY2071" s="247"/>
      <c r="AZ2071" s="247"/>
      <c r="BA2071" s="247"/>
      <c r="BB2071" s="247"/>
      <c r="BC2071" s="247"/>
      <c r="BD2071" s="247"/>
      <c r="BE2071" s="247"/>
      <c r="BF2071" s="247"/>
      <c r="BG2071" s="247"/>
      <c r="BH2071" s="247"/>
      <c r="BI2071" s="247"/>
      <c r="BJ2071" s="247"/>
      <c r="BK2071" s="247"/>
      <c r="BL2071" s="247"/>
      <c r="BM2071" s="247"/>
      <c r="BN2071" s="247"/>
      <c r="BO2071" s="247"/>
      <c r="BP2071" s="247"/>
      <c r="BQ2071" s="247"/>
      <c r="BR2071" s="247"/>
      <c r="BS2071" s="247"/>
      <c r="BT2071" s="247"/>
      <c r="BU2071" s="247"/>
      <c r="BV2071" s="247"/>
      <c r="BW2071" s="247"/>
      <c r="BX2071" s="247"/>
      <c r="BY2071" s="247"/>
      <c r="BZ2071" s="247"/>
      <c r="CA2071" s="247"/>
      <c r="CB2071" s="247"/>
      <c r="CC2071" s="247"/>
      <c r="CD2071" s="247"/>
      <c r="CE2071" s="247"/>
      <c r="CF2071" s="247"/>
      <c r="CG2071" s="247"/>
      <c r="CH2071" s="247"/>
      <c r="CI2071" s="247"/>
      <c r="CJ2071" s="247"/>
      <c r="CK2071" s="247"/>
      <c r="CL2071" s="247"/>
      <c r="CM2071" s="247"/>
      <c r="CN2071" s="247"/>
      <c r="CO2071" s="247"/>
      <c r="CP2071" s="247"/>
      <c r="CQ2071" s="247"/>
      <c r="CR2071" s="247"/>
      <c r="CS2071" s="247"/>
      <c r="CT2071" s="247"/>
      <c r="CU2071" s="247"/>
      <c r="CV2071" s="247"/>
      <c r="CW2071" s="247"/>
      <c r="CX2071" s="247"/>
      <c r="CY2071" s="247"/>
      <c r="CZ2071" s="247"/>
      <c r="DA2071" s="247"/>
      <c r="DB2071" s="247"/>
      <c r="DC2071" s="247"/>
      <c r="DD2071" s="247"/>
      <c r="DE2071" s="247"/>
    </row>
    <row r="2072" spans="5:109" x14ac:dyDescent="0.2">
      <c r="E2072" s="247"/>
      <c r="F2072" s="247"/>
      <c r="G2072" s="247"/>
      <c r="H2072" s="247"/>
      <c r="I2072" s="247"/>
      <c r="J2072" s="247"/>
      <c r="K2072" s="247"/>
      <c r="L2072" s="247"/>
      <c r="M2072" s="290"/>
      <c r="N2072" s="247"/>
      <c r="O2072" s="247"/>
      <c r="P2072" s="247"/>
      <c r="Q2072" s="247"/>
      <c r="R2072" s="247"/>
      <c r="S2072" s="247"/>
      <c r="T2072" s="247"/>
      <c r="U2072" s="247"/>
      <c r="V2072" s="290"/>
      <c r="W2072" s="247"/>
      <c r="X2072" s="247"/>
      <c r="Y2072" s="247"/>
      <c r="Z2072" s="247"/>
      <c r="AA2072" s="247"/>
      <c r="AB2072" s="247"/>
      <c r="AC2072" s="247"/>
      <c r="AD2072" s="247"/>
      <c r="AE2072" s="247"/>
      <c r="AF2072" s="247"/>
      <c r="AG2072" s="247"/>
      <c r="AH2072" s="247"/>
      <c r="AI2072" s="247"/>
      <c r="AJ2072" s="247"/>
      <c r="AK2072" s="247"/>
      <c r="AL2072" s="247"/>
      <c r="AM2072" s="247"/>
      <c r="AN2072" s="247"/>
      <c r="AO2072" s="247"/>
      <c r="AP2072" s="247"/>
      <c r="AQ2072" s="247"/>
      <c r="AR2072" s="247"/>
      <c r="AS2072" s="247"/>
      <c r="AT2072" s="247"/>
      <c r="AU2072" s="247"/>
      <c r="AV2072" s="247"/>
      <c r="AW2072" s="247"/>
      <c r="AX2072" s="247"/>
      <c r="AY2072" s="247"/>
      <c r="AZ2072" s="247"/>
      <c r="BA2072" s="247"/>
      <c r="BB2072" s="247"/>
      <c r="BC2072" s="247"/>
      <c r="BD2072" s="247"/>
      <c r="BE2072" s="247"/>
      <c r="BF2072" s="247"/>
      <c r="BG2072" s="247"/>
      <c r="BH2072" s="247"/>
      <c r="BI2072" s="247"/>
      <c r="BJ2072" s="247"/>
      <c r="BK2072" s="247"/>
      <c r="BL2072" s="247"/>
      <c r="BM2072" s="247"/>
      <c r="BN2072" s="247"/>
      <c r="BO2072" s="247"/>
      <c r="BP2072" s="247"/>
      <c r="BQ2072" s="247"/>
      <c r="BR2072" s="247"/>
      <c r="BS2072" s="247"/>
      <c r="BT2072" s="247"/>
      <c r="BU2072" s="247"/>
      <c r="BV2072" s="247"/>
      <c r="BW2072" s="247"/>
      <c r="BX2072" s="247"/>
      <c r="BY2072" s="247"/>
      <c r="BZ2072" s="247"/>
      <c r="CA2072" s="247"/>
      <c r="CB2072" s="247"/>
      <c r="CC2072" s="247"/>
      <c r="CD2072" s="247"/>
      <c r="CE2072" s="247"/>
      <c r="CF2072" s="247"/>
      <c r="CG2072" s="247"/>
      <c r="CH2072" s="247"/>
      <c r="CI2072" s="247"/>
      <c r="CJ2072" s="247"/>
      <c r="CK2072" s="247"/>
      <c r="CL2072" s="247"/>
      <c r="CM2072" s="247"/>
      <c r="CN2072" s="247"/>
      <c r="CO2072" s="247"/>
      <c r="CP2072" s="247"/>
      <c r="CQ2072" s="247"/>
      <c r="CR2072" s="247"/>
      <c r="CS2072" s="247"/>
      <c r="CT2072" s="247"/>
      <c r="CU2072" s="247"/>
      <c r="CV2072" s="247"/>
      <c r="CW2072" s="247"/>
      <c r="CX2072" s="247"/>
      <c r="CY2072" s="247"/>
      <c r="CZ2072" s="247"/>
      <c r="DA2072" s="247"/>
      <c r="DB2072" s="247"/>
      <c r="DC2072" s="247"/>
      <c r="DD2072" s="247"/>
      <c r="DE2072" s="247"/>
    </row>
    <row r="2073" spans="5:109" x14ac:dyDescent="0.2">
      <c r="E2073" s="247"/>
      <c r="F2073" s="247"/>
      <c r="G2073" s="247"/>
      <c r="H2073" s="247"/>
      <c r="I2073" s="247"/>
      <c r="J2073" s="247"/>
      <c r="K2073" s="247"/>
      <c r="L2073" s="247"/>
      <c r="M2073" s="290"/>
      <c r="N2073" s="247"/>
      <c r="O2073" s="247"/>
      <c r="P2073" s="247"/>
      <c r="Q2073" s="247"/>
      <c r="R2073" s="247"/>
      <c r="S2073" s="247"/>
      <c r="T2073" s="247"/>
      <c r="U2073" s="247"/>
      <c r="V2073" s="290"/>
      <c r="W2073" s="247"/>
      <c r="X2073" s="247"/>
      <c r="Y2073" s="247"/>
      <c r="Z2073" s="247"/>
      <c r="AA2073" s="247"/>
      <c r="AB2073" s="247"/>
      <c r="AC2073" s="247"/>
      <c r="AD2073" s="247"/>
      <c r="AE2073" s="247"/>
      <c r="AF2073" s="247"/>
      <c r="AG2073" s="247"/>
      <c r="AH2073" s="247"/>
      <c r="AI2073" s="247"/>
      <c r="AJ2073" s="247"/>
      <c r="AK2073" s="247"/>
      <c r="AL2073" s="247"/>
      <c r="AM2073" s="247"/>
      <c r="AN2073" s="247"/>
      <c r="AO2073" s="247"/>
      <c r="AP2073" s="247"/>
      <c r="AQ2073" s="247"/>
      <c r="AR2073" s="247"/>
      <c r="AS2073" s="247"/>
      <c r="AT2073" s="247"/>
      <c r="AU2073" s="247"/>
      <c r="AV2073" s="247"/>
      <c r="AW2073" s="247"/>
      <c r="AX2073" s="247"/>
      <c r="AY2073" s="247"/>
      <c r="AZ2073" s="247"/>
      <c r="BA2073" s="247"/>
      <c r="BB2073" s="247"/>
      <c r="BC2073" s="247"/>
      <c r="BD2073" s="247"/>
      <c r="BE2073" s="247"/>
      <c r="BF2073" s="247"/>
      <c r="BG2073" s="247"/>
      <c r="BH2073" s="247"/>
      <c r="BI2073" s="247"/>
      <c r="BJ2073" s="247"/>
      <c r="BK2073" s="247"/>
      <c r="BL2073" s="247"/>
      <c r="BM2073" s="247"/>
      <c r="BN2073" s="247"/>
      <c r="BO2073" s="247"/>
      <c r="BP2073" s="247"/>
      <c r="BQ2073" s="247"/>
      <c r="BR2073" s="247"/>
      <c r="BS2073" s="247"/>
      <c r="BT2073" s="247"/>
      <c r="BU2073" s="247"/>
      <c r="BV2073" s="247"/>
      <c r="BW2073" s="247"/>
      <c r="BX2073" s="247"/>
      <c r="BY2073" s="247"/>
      <c r="BZ2073" s="247"/>
      <c r="CA2073" s="247"/>
      <c r="CB2073" s="247"/>
      <c r="CC2073" s="247"/>
      <c r="CD2073" s="247"/>
      <c r="CE2073" s="247"/>
      <c r="CF2073" s="247"/>
      <c r="CG2073" s="247"/>
      <c r="CH2073" s="247"/>
      <c r="CI2073" s="247"/>
      <c r="CJ2073" s="247"/>
      <c r="CK2073" s="247"/>
      <c r="CL2073" s="247"/>
      <c r="CM2073" s="247"/>
      <c r="CN2073" s="247"/>
      <c r="CO2073" s="247"/>
      <c r="CP2073" s="247"/>
      <c r="CQ2073" s="247"/>
      <c r="CR2073" s="247"/>
      <c r="CS2073" s="247"/>
      <c r="CT2073" s="247"/>
      <c r="CU2073" s="247"/>
      <c r="CV2073" s="247"/>
      <c r="CW2073" s="247"/>
      <c r="CX2073" s="247"/>
      <c r="CY2073" s="247"/>
      <c r="CZ2073" s="247"/>
      <c r="DA2073" s="247"/>
      <c r="DB2073" s="247"/>
      <c r="DC2073" s="247"/>
      <c r="DD2073" s="247"/>
      <c r="DE2073" s="247"/>
    </row>
    <row r="2074" spans="5:109" x14ac:dyDescent="0.2">
      <c r="E2074" s="247"/>
      <c r="F2074" s="247"/>
      <c r="G2074" s="247"/>
      <c r="H2074" s="247"/>
      <c r="I2074" s="247"/>
      <c r="J2074" s="247"/>
      <c r="K2074" s="247"/>
      <c r="L2074" s="247"/>
      <c r="M2074" s="290"/>
      <c r="N2074" s="247"/>
      <c r="O2074" s="247"/>
      <c r="P2074" s="247"/>
      <c r="Q2074" s="247"/>
      <c r="R2074" s="247"/>
      <c r="S2074" s="247"/>
      <c r="T2074" s="247"/>
      <c r="U2074" s="247"/>
      <c r="V2074" s="290"/>
      <c r="W2074" s="247"/>
      <c r="X2074" s="247"/>
      <c r="Y2074" s="247"/>
      <c r="Z2074" s="247"/>
      <c r="AA2074" s="247"/>
      <c r="AB2074" s="247"/>
      <c r="AC2074" s="247"/>
      <c r="AD2074" s="247"/>
      <c r="AE2074" s="247"/>
      <c r="AF2074" s="247"/>
      <c r="AG2074" s="247"/>
      <c r="AH2074" s="247"/>
      <c r="AI2074" s="247"/>
      <c r="AJ2074" s="247"/>
      <c r="AK2074" s="247"/>
      <c r="AL2074" s="247"/>
      <c r="AM2074" s="247"/>
      <c r="AN2074" s="247"/>
      <c r="AO2074" s="247"/>
      <c r="AP2074" s="247"/>
      <c r="AQ2074" s="247"/>
      <c r="AR2074" s="247"/>
      <c r="AS2074" s="247"/>
      <c r="AT2074" s="247"/>
      <c r="AU2074" s="247"/>
      <c r="AV2074" s="247"/>
      <c r="AW2074" s="247"/>
      <c r="AX2074" s="247"/>
      <c r="AY2074" s="247"/>
      <c r="AZ2074" s="247"/>
      <c r="BA2074" s="247"/>
      <c r="BB2074" s="247"/>
      <c r="BC2074" s="247"/>
      <c r="BD2074" s="247"/>
      <c r="BE2074" s="247"/>
      <c r="BF2074" s="247"/>
      <c r="BG2074" s="247"/>
      <c r="BH2074" s="247"/>
      <c r="BI2074" s="247"/>
      <c r="BJ2074" s="247"/>
      <c r="BK2074" s="247"/>
      <c r="BL2074" s="247"/>
      <c r="BM2074" s="247"/>
      <c r="BN2074" s="247"/>
      <c r="BO2074" s="247"/>
      <c r="BP2074" s="247"/>
      <c r="BQ2074" s="247"/>
      <c r="BR2074" s="247"/>
      <c r="BS2074" s="247"/>
      <c r="BT2074" s="247"/>
      <c r="BU2074" s="247"/>
      <c r="BV2074" s="247"/>
      <c r="BW2074" s="247"/>
      <c r="BX2074" s="247"/>
      <c r="BY2074" s="247"/>
      <c r="BZ2074" s="247"/>
      <c r="CA2074" s="247"/>
      <c r="CB2074" s="247"/>
      <c r="CC2074" s="247"/>
      <c r="CD2074" s="247"/>
      <c r="CE2074" s="247"/>
      <c r="CF2074" s="247"/>
      <c r="CG2074" s="247"/>
      <c r="CH2074" s="247"/>
      <c r="CI2074" s="247"/>
      <c r="CJ2074" s="247"/>
      <c r="CK2074" s="247"/>
      <c r="CL2074" s="247"/>
      <c r="CM2074" s="247"/>
      <c r="CN2074" s="247"/>
      <c r="CO2074" s="247"/>
      <c r="CP2074" s="247"/>
      <c r="CQ2074" s="247"/>
      <c r="CR2074" s="247"/>
      <c r="CS2074" s="247"/>
      <c r="CT2074" s="247"/>
      <c r="CU2074" s="247"/>
      <c r="CV2074" s="247"/>
      <c r="CW2074" s="247"/>
      <c r="CX2074" s="247"/>
      <c r="CY2074" s="247"/>
      <c r="CZ2074" s="247"/>
      <c r="DA2074" s="247"/>
      <c r="DB2074" s="247"/>
      <c r="DC2074" s="247"/>
      <c r="DD2074" s="247"/>
      <c r="DE2074" s="247"/>
    </row>
    <row r="2075" spans="5:109" x14ac:dyDescent="0.2">
      <c r="E2075" s="247"/>
      <c r="F2075" s="247"/>
      <c r="G2075" s="247"/>
      <c r="H2075" s="247"/>
      <c r="I2075" s="247"/>
      <c r="J2075" s="247"/>
      <c r="K2075" s="247"/>
      <c r="L2075" s="247"/>
      <c r="M2075" s="290"/>
      <c r="N2075" s="247"/>
      <c r="O2075" s="247"/>
      <c r="P2075" s="247"/>
      <c r="Q2075" s="247"/>
      <c r="R2075" s="247"/>
      <c r="S2075" s="247"/>
      <c r="T2075" s="247"/>
      <c r="U2075" s="247"/>
      <c r="V2075" s="290"/>
      <c r="W2075" s="247"/>
      <c r="X2075" s="247"/>
      <c r="Y2075" s="247"/>
      <c r="Z2075" s="247"/>
      <c r="AA2075" s="247"/>
      <c r="AB2075" s="247"/>
      <c r="AC2075" s="247"/>
      <c r="AD2075" s="247"/>
      <c r="AE2075" s="247"/>
      <c r="AF2075" s="247"/>
      <c r="AG2075" s="247"/>
      <c r="AH2075" s="247"/>
      <c r="AI2075" s="247"/>
      <c r="AJ2075" s="247"/>
      <c r="AK2075" s="247"/>
      <c r="AL2075" s="247"/>
      <c r="AM2075" s="247"/>
      <c r="AN2075" s="247"/>
      <c r="AO2075" s="247"/>
      <c r="AP2075" s="247"/>
      <c r="AQ2075" s="247"/>
      <c r="AR2075" s="247"/>
      <c r="AS2075" s="247"/>
      <c r="AT2075" s="247"/>
      <c r="AU2075" s="247"/>
      <c r="AV2075" s="247"/>
      <c r="AW2075" s="247"/>
      <c r="AX2075" s="247"/>
      <c r="AY2075" s="247"/>
      <c r="AZ2075" s="247"/>
      <c r="BA2075" s="247"/>
      <c r="BB2075" s="247"/>
      <c r="BC2075" s="247"/>
      <c r="BD2075" s="247"/>
      <c r="BE2075" s="247"/>
      <c r="BF2075" s="247"/>
      <c r="BG2075" s="247"/>
      <c r="BH2075" s="247"/>
      <c r="BI2075" s="247"/>
      <c r="BJ2075" s="247"/>
      <c r="BK2075" s="247"/>
      <c r="BL2075" s="247"/>
      <c r="BM2075" s="247"/>
      <c r="BN2075" s="247"/>
      <c r="BO2075" s="247"/>
      <c r="BP2075" s="247"/>
      <c r="BQ2075" s="247"/>
      <c r="BR2075" s="247"/>
      <c r="BS2075" s="247"/>
      <c r="BT2075" s="247"/>
      <c r="BU2075" s="247"/>
      <c r="BV2075" s="247"/>
      <c r="BW2075" s="247"/>
      <c r="BX2075" s="247"/>
      <c r="BY2075" s="247"/>
      <c r="BZ2075" s="247"/>
      <c r="CA2075" s="247"/>
      <c r="CB2075" s="247"/>
      <c r="CC2075" s="247"/>
      <c r="CD2075" s="247"/>
      <c r="CE2075" s="247"/>
      <c r="CF2075" s="247"/>
      <c r="CG2075" s="247"/>
      <c r="CH2075" s="247"/>
      <c r="CI2075" s="247"/>
      <c r="CJ2075" s="247"/>
      <c r="CK2075" s="247"/>
      <c r="CL2075" s="247"/>
      <c r="CM2075" s="247"/>
      <c r="CN2075" s="247"/>
      <c r="CO2075" s="247"/>
      <c r="CP2075" s="247"/>
      <c r="CQ2075" s="247"/>
      <c r="CR2075" s="247"/>
      <c r="CS2075" s="247"/>
      <c r="CT2075" s="247"/>
      <c r="CU2075" s="247"/>
      <c r="CV2075" s="247"/>
      <c r="CW2075" s="247"/>
      <c r="CX2075" s="247"/>
      <c r="CY2075" s="247"/>
      <c r="CZ2075" s="247"/>
      <c r="DA2075" s="247"/>
      <c r="DB2075" s="247"/>
      <c r="DC2075" s="247"/>
      <c r="DD2075" s="247"/>
      <c r="DE2075" s="247"/>
    </row>
    <row r="2076" spans="5:109" x14ac:dyDescent="0.2">
      <c r="E2076" s="247"/>
      <c r="F2076" s="247"/>
      <c r="G2076" s="247"/>
      <c r="H2076" s="247"/>
      <c r="I2076" s="247"/>
      <c r="J2076" s="247"/>
      <c r="K2076" s="247"/>
      <c r="L2076" s="247"/>
      <c r="M2076" s="290"/>
      <c r="N2076" s="247"/>
      <c r="O2076" s="247"/>
      <c r="P2076" s="247"/>
      <c r="Q2076" s="247"/>
      <c r="R2076" s="247"/>
      <c r="S2076" s="247"/>
      <c r="T2076" s="247"/>
      <c r="U2076" s="247"/>
      <c r="V2076" s="290"/>
      <c r="W2076" s="247"/>
      <c r="X2076" s="247"/>
      <c r="Y2076" s="247"/>
      <c r="Z2076" s="247"/>
      <c r="AA2076" s="247"/>
      <c r="AB2076" s="247"/>
      <c r="AC2076" s="247"/>
      <c r="AD2076" s="247"/>
      <c r="AE2076" s="247"/>
      <c r="AF2076" s="247"/>
      <c r="AG2076" s="247"/>
      <c r="AH2076" s="247"/>
      <c r="AI2076" s="247"/>
      <c r="AJ2076" s="247"/>
      <c r="AK2076" s="247"/>
      <c r="AL2076" s="247"/>
      <c r="AM2076" s="247"/>
      <c r="AN2076" s="247"/>
      <c r="AO2076" s="247"/>
      <c r="AP2076" s="247"/>
      <c r="AQ2076" s="247"/>
      <c r="AR2076" s="247"/>
      <c r="AS2076" s="247"/>
      <c r="AT2076" s="247"/>
      <c r="AU2076" s="247"/>
      <c r="AV2076" s="247"/>
      <c r="AW2076" s="247"/>
      <c r="AX2076" s="247"/>
      <c r="AY2076" s="247"/>
      <c r="AZ2076" s="247"/>
      <c r="BA2076" s="247"/>
      <c r="BB2076" s="247"/>
      <c r="BC2076" s="247"/>
      <c r="BD2076" s="247"/>
      <c r="BE2076" s="247"/>
      <c r="BF2076" s="247"/>
      <c r="BG2076" s="247"/>
      <c r="BH2076" s="247"/>
      <c r="BI2076" s="247"/>
      <c r="BJ2076" s="247"/>
      <c r="BK2076" s="247"/>
      <c r="BL2076" s="247"/>
      <c r="BM2076" s="247"/>
      <c r="BN2076" s="247"/>
      <c r="BO2076" s="247"/>
      <c r="BP2076" s="247"/>
      <c r="BQ2076" s="247"/>
      <c r="BR2076" s="247"/>
      <c r="BS2076" s="247"/>
      <c r="BT2076" s="247"/>
      <c r="BU2076" s="247"/>
      <c r="BV2076" s="247"/>
      <c r="BW2076" s="247"/>
      <c r="BX2076" s="247"/>
      <c r="BY2076" s="247"/>
      <c r="BZ2076" s="247"/>
      <c r="CA2076" s="247"/>
      <c r="CB2076" s="247"/>
      <c r="CC2076" s="247"/>
      <c r="CD2076" s="247"/>
      <c r="CE2076" s="247"/>
      <c r="CF2076" s="247"/>
      <c r="CG2076" s="247"/>
      <c r="CH2076" s="247"/>
      <c r="CI2076" s="247"/>
      <c r="CJ2076" s="247"/>
      <c r="CK2076" s="247"/>
      <c r="CL2076" s="247"/>
      <c r="CM2076" s="247"/>
      <c r="CN2076" s="247"/>
      <c r="CO2076" s="247"/>
      <c r="CP2076" s="247"/>
      <c r="CQ2076" s="247"/>
      <c r="CR2076" s="247"/>
      <c r="CS2076" s="247"/>
      <c r="CT2076" s="247"/>
      <c r="CU2076" s="247"/>
      <c r="CV2076" s="247"/>
      <c r="CW2076" s="247"/>
      <c r="CX2076" s="247"/>
      <c r="CY2076" s="247"/>
      <c r="CZ2076" s="247"/>
      <c r="DA2076" s="247"/>
      <c r="DB2076" s="247"/>
      <c r="DC2076" s="247"/>
      <c r="DD2076" s="247"/>
      <c r="DE2076" s="247"/>
    </row>
    <row r="2077" spans="5:109" x14ac:dyDescent="0.2">
      <c r="E2077" s="247"/>
      <c r="F2077" s="247"/>
      <c r="G2077" s="247"/>
      <c r="H2077" s="247"/>
      <c r="I2077" s="247"/>
      <c r="J2077" s="247"/>
      <c r="K2077" s="247"/>
      <c r="L2077" s="247"/>
      <c r="M2077" s="290"/>
      <c r="N2077" s="247"/>
      <c r="O2077" s="247"/>
      <c r="P2077" s="247"/>
      <c r="Q2077" s="247"/>
      <c r="R2077" s="247"/>
      <c r="S2077" s="247"/>
      <c r="T2077" s="247"/>
      <c r="U2077" s="247"/>
      <c r="V2077" s="290"/>
      <c r="W2077" s="247"/>
      <c r="X2077" s="247"/>
      <c r="Y2077" s="247"/>
      <c r="Z2077" s="247"/>
      <c r="AA2077" s="247"/>
      <c r="AB2077" s="247"/>
      <c r="AC2077" s="247"/>
      <c r="AD2077" s="247"/>
      <c r="AE2077" s="247"/>
      <c r="AF2077" s="247"/>
      <c r="AG2077" s="247"/>
      <c r="AH2077" s="247"/>
      <c r="AI2077" s="247"/>
      <c r="AJ2077" s="247"/>
      <c r="AK2077" s="247"/>
      <c r="AL2077" s="247"/>
      <c r="AM2077" s="247"/>
      <c r="AN2077" s="247"/>
      <c r="AO2077" s="247"/>
      <c r="AP2077" s="247"/>
      <c r="AQ2077" s="247"/>
      <c r="AR2077" s="247"/>
      <c r="AS2077" s="247"/>
      <c r="AT2077" s="247"/>
      <c r="AU2077" s="247"/>
      <c r="AV2077" s="247"/>
      <c r="AW2077" s="247"/>
      <c r="AX2077" s="247"/>
      <c r="AY2077" s="247"/>
      <c r="AZ2077" s="247"/>
      <c r="BA2077" s="247"/>
      <c r="BB2077" s="247"/>
      <c r="BC2077" s="247"/>
      <c r="BD2077" s="247"/>
      <c r="BE2077" s="247"/>
      <c r="BF2077" s="247"/>
      <c r="BG2077" s="247"/>
      <c r="BH2077" s="247"/>
      <c r="BI2077" s="247"/>
      <c r="BJ2077" s="247"/>
      <c r="BK2077" s="247"/>
      <c r="BL2077" s="247"/>
      <c r="BM2077" s="247"/>
      <c r="BN2077" s="247"/>
      <c r="BO2077" s="247"/>
      <c r="BP2077" s="247"/>
      <c r="BQ2077" s="247"/>
      <c r="BR2077" s="247"/>
      <c r="BS2077" s="247"/>
      <c r="BT2077" s="247"/>
      <c r="BU2077" s="247"/>
      <c r="BV2077" s="247"/>
      <c r="BW2077" s="247"/>
      <c r="BX2077" s="247"/>
      <c r="BY2077" s="247"/>
      <c r="BZ2077" s="247"/>
      <c r="CA2077" s="247"/>
      <c r="CB2077" s="247"/>
      <c r="CC2077" s="247"/>
      <c r="CD2077" s="247"/>
      <c r="CE2077" s="247"/>
      <c r="CF2077" s="247"/>
      <c r="CG2077" s="247"/>
      <c r="CH2077" s="247"/>
      <c r="CI2077" s="247"/>
      <c r="CJ2077" s="247"/>
      <c r="CK2077" s="247"/>
      <c r="CL2077" s="247"/>
      <c r="CM2077" s="247"/>
      <c r="CN2077" s="247"/>
      <c r="CO2077" s="247"/>
      <c r="CP2077" s="247"/>
      <c r="CQ2077" s="247"/>
      <c r="CR2077" s="247"/>
      <c r="CS2077" s="247"/>
      <c r="CT2077" s="247"/>
      <c r="CU2077" s="247"/>
      <c r="CV2077" s="247"/>
      <c r="CW2077" s="247"/>
      <c r="CX2077" s="247"/>
      <c r="CY2077" s="247"/>
      <c r="CZ2077" s="247"/>
      <c r="DA2077" s="247"/>
      <c r="DB2077" s="247"/>
      <c r="DC2077" s="247"/>
      <c r="DD2077" s="247"/>
      <c r="DE2077" s="247"/>
    </row>
    <row r="2078" spans="5:109" x14ac:dyDescent="0.2">
      <c r="E2078" s="247"/>
      <c r="F2078" s="247"/>
      <c r="G2078" s="247"/>
      <c r="H2078" s="247"/>
      <c r="I2078" s="247"/>
      <c r="J2078" s="247"/>
      <c r="K2078" s="247"/>
      <c r="L2078" s="247"/>
      <c r="M2078" s="290"/>
      <c r="N2078" s="247"/>
      <c r="O2078" s="247"/>
      <c r="P2078" s="247"/>
      <c r="Q2078" s="247"/>
      <c r="R2078" s="247"/>
      <c r="S2078" s="247"/>
      <c r="T2078" s="247"/>
      <c r="U2078" s="247"/>
      <c r="V2078" s="290"/>
      <c r="W2078" s="247"/>
      <c r="X2078" s="247"/>
      <c r="Y2078" s="247"/>
      <c r="Z2078" s="247"/>
      <c r="AA2078" s="247"/>
      <c r="AB2078" s="247"/>
      <c r="AC2078" s="247"/>
      <c r="AD2078" s="247"/>
      <c r="AE2078" s="247"/>
      <c r="AF2078" s="247"/>
      <c r="AG2078" s="247"/>
      <c r="AH2078" s="247"/>
      <c r="AI2078" s="247"/>
      <c r="AJ2078" s="247"/>
      <c r="AK2078" s="247"/>
      <c r="AL2078" s="247"/>
      <c r="AM2078" s="247"/>
      <c r="AN2078" s="247"/>
      <c r="AO2078" s="247"/>
      <c r="AP2078" s="247"/>
      <c r="AQ2078" s="247"/>
      <c r="AR2078" s="247"/>
      <c r="AS2078" s="247"/>
      <c r="AT2078" s="247"/>
      <c r="AU2078" s="247"/>
      <c r="AV2078" s="247"/>
      <c r="AW2078" s="247"/>
      <c r="AX2078" s="247"/>
      <c r="AY2078" s="247"/>
      <c r="AZ2078" s="247"/>
      <c r="BA2078" s="247"/>
      <c r="BB2078" s="247"/>
      <c r="BC2078" s="247"/>
      <c r="BD2078" s="247"/>
      <c r="BE2078" s="247"/>
      <c r="BF2078" s="247"/>
      <c r="BG2078" s="247"/>
      <c r="BH2078" s="247"/>
      <c r="BI2078" s="247"/>
      <c r="BJ2078" s="247"/>
      <c r="BK2078" s="247"/>
      <c r="BL2078" s="247"/>
      <c r="BM2078" s="247"/>
      <c r="BN2078" s="247"/>
      <c r="BO2078" s="247"/>
      <c r="BP2078" s="247"/>
      <c r="BQ2078" s="247"/>
      <c r="BR2078" s="247"/>
      <c r="BS2078" s="247"/>
      <c r="BT2078" s="247"/>
      <c r="BU2078" s="247"/>
      <c r="BV2078" s="247"/>
      <c r="BW2078" s="247"/>
      <c r="BX2078" s="247"/>
      <c r="BY2078" s="247"/>
      <c r="BZ2078" s="247"/>
      <c r="CA2078" s="247"/>
      <c r="CB2078" s="247"/>
      <c r="CC2078" s="247"/>
      <c r="CD2078" s="247"/>
      <c r="CE2078" s="247"/>
      <c r="CF2078" s="247"/>
      <c r="CG2078" s="247"/>
      <c r="CH2078" s="247"/>
      <c r="CI2078" s="247"/>
      <c r="CJ2078" s="247"/>
      <c r="CK2078" s="247"/>
      <c r="CL2078" s="247"/>
      <c r="CM2078" s="247"/>
      <c r="CN2078" s="247"/>
      <c r="CO2078" s="247"/>
      <c r="CP2078" s="247"/>
      <c r="CQ2078" s="247"/>
      <c r="CR2078" s="247"/>
      <c r="CS2078" s="247"/>
      <c r="CT2078" s="247"/>
      <c r="CU2078" s="247"/>
      <c r="CV2078" s="247"/>
      <c r="CW2078" s="247"/>
      <c r="CX2078" s="247"/>
      <c r="CY2078" s="247"/>
      <c r="CZ2078" s="247"/>
      <c r="DA2078" s="247"/>
      <c r="DB2078" s="247"/>
      <c r="DC2078" s="247"/>
      <c r="DD2078" s="247"/>
      <c r="DE2078" s="247"/>
    </row>
    <row r="2079" spans="5:109" x14ac:dyDescent="0.2">
      <c r="E2079" s="247"/>
      <c r="F2079" s="247"/>
      <c r="G2079" s="247"/>
      <c r="H2079" s="247"/>
      <c r="I2079" s="247"/>
      <c r="J2079" s="247"/>
      <c r="K2079" s="247"/>
      <c r="L2079" s="247"/>
      <c r="M2079" s="290"/>
      <c r="N2079" s="247"/>
      <c r="O2079" s="247"/>
      <c r="P2079" s="247"/>
      <c r="Q2079" s="247"/>
      <c r="R2079" s="247"/>
      <c r="S2079" s="247"/>
      <c r="T2079" s="247"/>
      <c r="U2079" s="247"/>
      <c r="V2079" s="290"/>
      <c r="W2079" s="247"/>
      <c r="X2079" s="247"/>
      <c r="Y2079" s="247"/>
      <c r="Z2079" s="247"/>
      <c r="AA2079" s="247"/>
      <c r="AB2079" s="247"/>
      <c r="AC2079" s="247"/>
      <c r="AD2079" s="247"/>
      <c r="AE2079" s="247"/>
      <c r="AF2079" s="247"/>
      <c r="AG2079" s="247"/>
      <c r="AH2079" s="247"/>
      <c r="AI2079" s="247"/>
      <c r="AJ2079" s="247"/>
      <c r="AK2079" s="247"/>
      <c r="AL2079" s="247"/>
      <c r="AM2079" s="247"/>
      <c r="AN2079" s="247"/>
      <c r="AO2079" s="247"/>
      <c r="AP2079" s="247"/>
      <c r="AQ2079" s="247"/>
      <c r="AR2079" s="247"/>
      <c r="AS2079" s="247"/>
      <c r="AT2079" s="247"/>
      <c r="AU2079" s="247"/>
      <c r="AV2079" s="247"/>
      <c r="AW2079" s="247"/>
      <c r="AX2079" s="247"/>
      <c r="AY2079" s="247"/>
      <c r="AZ2079" s="247"/>
      <c r="BA2079" s="247"/>
      <c r="BB2079" s="247"/>
      <c r="BC2079" s="247"/>
      <c r="BD2079" s="247"/>
      <c r="BE2079" s="247"/>
      <c r="BF2079" s="247"/>
      <c r="BG2079" s="247"/>
      <c r="BH2079" s="247"/>
      <c r="BI2079" s="247"/>
      <c r="BJ2079" s="247"/>
      <c r="BK2079" s="247"/>
      <c r="BL2079" s="247"/>
      <c r="BM2079" s="247"/>
      <c r="BN2079" s="247"/>
      <c r="BO2079" s="247"/>
      <c r="BP2079" s="247"/>
      <c r="BQ2079" s="247"/>
      <c r="BR2079" s="247"/>
      <c r="BS2079" s="247"/>
      <c r="BT2079" s="247"/>
      <c r="BU2079" s="247"/>
      <c r="BV2079" s="247"/>
      <c r="BW2079" s="247"/>
      <c r="BX2079" s="247"/>
      <c r="BY2079" s="247"/>
      <c r="BZ2079" s="247"/>
      <c r="CA2079" s="247"/>
      <c r="CB2079" s="247"/>
      <c r="CC2079" s="247"/>
      <c r="CD2079" s="247"/>
      <c r="CE2079" s="247"/>
      <c r="CF2079" s="247"/>
      <c r="CG2079" s="247"/>
      <c r="CH2079" s="247"/>
      <c r="CI2079" s="247"/>
      <c r="CJ2079" s="247"/>
      <c r="CK2079" s="247"/>
      <c r="CL2079" s="247"/>
      <c r="CM2079" s="247"/>
      <c r="CN2079" s="247"/>
      <c r="CO2079" s="247"/>
      <c r="CP2079" s="247"/>
      <c r="CQ2079" s="247"/>
      <c r="CR2079" s="247"/>
      <c r="CS2079" s="247"/>
      <c r="CT2079" s="247"/>
      <c r="CU2079" s="247"/>
      <c r="CV2079" s="247"/>
      <c r="CW2079" s="247"/>
      <c r="CX2079" s="247"/>
      <c r="CY2079" s="247"/>
      <c r="CZ2079" s="247"/>
      <c r="DA2079" s="247"/>
      <c r="DB2079" s="247"/>
      <c r="DC2079" s="247"/>
      <c r="DD2079" s="247"/>
      <c r="DE2079" s="247"/>
    </row>
    <row r="2080" spans="5:109" x14ac:dyDescent="0.2">
      <c r="E2080" s="247"/>
      <c r="F2080" s="247"/>
      <c r="G2080" s="247"/>
      <c r="H2080" s="247"/>
      <c r="I2080" s="247"/>
      <c r="J2080" s="247"/>
      <c r="K2080" s="247"/>
      <c r="L2080" s="247"/>
      <c r="M2080" s="290"/>
      <c r="N2080" s="247"/>
      <c r="O2080" s="247"/>
      <c r="P2080" s="247"/>
      <c r="Q2080" s="247"/>
      <c r="R2080" s="247"/>
      <c r="S2080" s="247"/>
      <c r="T2080" s="247"/>
      <c r="U2080" s="247"/>
      <c r="V2080" s="290"/>
      <c r="W2080" s="247"/>
      <c r="X2080" s="247"/>
      <c r="Y2080" s="247"/>
      <c r="Z2080" s="247"/>
      <c r="AA2080" s="247"/>
      <c r="AB2080" s="247"/>
      <c r="AC2080" s="247"/>
      <c r="AD2080" s="247"/>
      <c r="AE2080" s="247"/>
      <c r="AF2080" s="247"/>
      <c r="AG2080" s="247"/>
      <c r="AH2080" s="247"/>
      <c r="AI2080" s="247"/>
      <c r="AJ2080" s="247"/>
      <c r="AK2080" s="247"/>
      <c r="AL2080" s="247"/>
      <c r="AM2080" s="247"/>
      <c r="AN2080" s="247"/>
      <c r="AO2080" s="247"/>
      <c r="AP2080" s="247"/>
      <c r="AQ2080" s="247"/>
      <c r="AR2080" s="247"/>
      <c r="AS2080" s="247"/>
      <c r="AT2080" s="247"/>
      <c r="AU2080" s="247"/>
      <c r="AV2080" s="247"/>
      <c r="AW2080" s="247"/>
      <c r="AX2080" s="247"/>
      <c r="AY2080" s="247"/>
      <c r="AZ2080" s="247"/>
      <c r="BA2080" s="247"/>
      <c r="BB2080" s="247"/>
      <c r="BC2080" s="247"/>
      <c r="BD2080" s="247"/>
      <c r="BE2080" s="247"/>
      <c r="BF2080" s="247"/>
      <c r="BG2080" s="247"/>
      <c r="BH2080" s="247"/>
      <c r="BI2080" s="247"/>
      <c r="BJ2080" s="247"/>
      <c r="BK2080" s="247"/>
      <c r="BL2080" s="247"/>
      <c r="BM2080" s="247"/>
      <c r="BN2080" s="247"/>
      <c r="BO2080" s="247"/>
      <c r="BP2080" s="247"/>
      <c r="BQ2080" s="247"/>
      <c r="BR2080" s="247"/>
      <c r="BS2080" s="247"/>
      <c r="BT2080" s="247"/>
      <c r="BU2080" s="247"/>
      <c r="BV2080" s="247"/>
      <c r="BW2080" s="247"/>
      <c r="BX2080" s="247"/>
      <c r="BY2080" s="247"/>
      <c r="BZ2080" s="247"/>
      <c r="CA2080" s="247"/>
      <c r="CB2080" s="247"/>
      <c r="CC2080" s="247"/>
      <c r="CD2080" s="247"/>
      <c r="CE2080" s="247"/>
      <c r="CF2080" s="247"/>
      <c r="CG2080" s="247"/>
      <c r="CH2080" s="247"/>
      <c r="CI2080" s="247"/>
      <c r="CJ2080" s="247"/>
      <c r="CK2080" s="247"/>
      <c r="CL2080" s="247"/>
      <c r="CM2080" s="247"/>
      <c r="CN2080" s="247"/>
      <c r="CO2080" s="247"/>
      <c r="CP2080" s="247"/>
      <c r="CQ2080" s="247"/>
      <c r="CR2080" s="247"/>
      <c r="CS2080" s="247"/>
      <c r="CT2080" s="247"/>
      <c r="CU2080" s="247"/>
      <c r="CV2080" s="247"/>
      <c r="CW2080" s="247"/>
      <c r="CX2080" s="247"/>
      <c r="CY2080" s="247"/>
      <c r="CZ2080" s="247"/>
      <c r="DA2080" s="247"/>
      <c r="DB2080" s="247"/>
      <c r="DC2080" s="247"/>
      <c r="DD2080" s="247"/>
      <c r="DE2080" s="247"/>
    </row>
    <row r="2081" spans="5:109" x14ac:dyDescent="0.2">
      <c r="E2081" s="247"/>
      <c r="F2081" s="247"/>
      <c r="G2081" s="247"/>
      <c r="H2081" s="247"/>
      <c r="I2081" s="247"/>
      <c r="J2081" s="247"/>
      <c r="K2081" s="247"/>
      <c r="L2081" s="247"/>
      <c r="M2081" s="290"/>
      <c r="N2081" s="247"/>
      <c r="O2081" s="247"/>
      <c r="P2081" s="247"/>
      <c r="Q2081" s="247"/>
      <c r="R2081" s="247"/>
      <c r="S2081" s="247"/>
      <c r="T2081" s="247"/>
      <c r="U2081" s="247"/>
      <c r="V2081" s="290"/>
      <c r="W2081" s="247"/>
      <c r="X2081" s="247"/>
      <c r="Y2081" s="247"/>
      <c r="Z2081" s="247"/>
      <c r="AA2081" s="247"/>
      <c r="AB2081" s="247"/>
      <c r="AC2081" s="247"/>
      <c r="AD2081" s="247"/>
      <c r="AE2081" s="247"/>
      <c r="AF2081" s="247"/>
      <c r="AG2081" s="247"/>
      <c r="AH2081" s="247"/>
      <c r="AI2081" s="247"/>
      <c r="AJ2081" s="247"/>
      <c r="AK2081" s="247"/>
      <c r="AL2081" s="247"/>
      <c r="AM2081" s="247"/>
      <c r="AN2081" s="247"/>
      <c r="AO2081" s="247"/>
      <c r="AP2081" s="247"/>
      <c r="AQ2081" s="247"/>
      <c r="AR2081" s="247"/>
      <c r="AS2081" s="247"/>
      <c r="AT2081" s="247"/>
      <c r="AU2081" s="247"/>
      <c r="AV2081" s="247"/>
      <c r="AW2081" s="247"/>
      <c r="AX2081" s="247"/>
      <c r="AY2081" s="247"/>
      <c r="AZ2081" s="247"/>
      <c r="BA2081" s="247"/>
      <c r="BB2081" s="247"/>
      <c r="BC2081" s="247"/>
      <c r="BD2081" s="247"/>
      <c r="BE2081" s="247"/>
      <c r="BF2081" s="247"/>
      <c r="BG2081" s="247"/>
      <c r="BH2081" s="247"/>
      <c r="BI2081" s="247"/>
      <c r="BJ2081" s="247"/>
      <c r="BK2081" s="247"/>
      <c r="BL2081" s="247"/>
      <c r="BM2081" s="247"/>
      <c r="BN2081" s="247"/>
      <c r="BO2081" s="247"/>
      <c r="BP2081" s="247"/>
      <c r="BQ2081" s="247"/>
      <c r="BR2081" s="247"/>
      <c r="BS2081" s="247"/>
      <c r="BT2081" s="247"/>
      <c r="BU2081" s="247"/>
      <c r="BV2081" s="247"/>
      <c r="BW2081" s="247"/>
      <c r="BX2081" s="247"/>
      <c r="BY2081" s="247"/>
      <c r="BZ2081" s="247"/>
      <c r="CA2081" s="247"/>
      <c r="CB2081" s="247"/>
      <c r="CC2081" s="247"/>
      <c r="CD2081" s="247"/>
      <c r="CE2081" s="247"/>
      <c r="CF2081" s="247"/>
      <c r="CG2081" s="247"/>
      <c r="CH2081" s="247"/>
      <c r="CI2081" s="247"/>
      <c r="CJ2081" s="247"/>
      <c r="CK2081" s="247"/>
      <c r="CL2081" s="247"/>
      <c r="CM2081" s="247"/>
      <c r="CN2081" s="247"/>
      <c r="CO2081" s="247"/>
      <c r="CP2081" s="247"/>
      <c r="CQ2081" s="247"/>
      <c r="CR2081" s="247"/>
      <c r="CS2081" s="247"/>
      <c r="CT2081" s="247"/>
      <c r="CU2081" s="247"/>
      <c r="CV2081" s="247"/>
      <c r="CW2081" s="247"/>
      <c r="CX2081" s="247"/>
      <c r="CY2081" s="247"/>
      <c r="CZ2081" s="247"/>
      <c r="DA2081" s="247"/>
      <c r="DB2081" s="247"/>
      <c r="DC2081" s="247"/>
      <c r="DD2081" s="247"/>
      <c r="DE2081" s="247"/>
    </row>
    <row r="2082" spans="5:109" x14ac:dyDescent="0.2">
      <c r="E2082" s="247"/>
      <c r="F2082" s="247"/>
      <c r="G2082" s="247"/>
      <c r="H2082" s="247"/>
      <c r="I2082" s="247"/>
      <c r="J2082" s="247"/>
      <c r="K2082" s="247"/>
      <c r="L2082" s="247"/>
      <c r="M2082" s="290"/>
      <c r="N2082" s="247"/>
      <c r="O2082" s="247"/>
      <c r="P2082" s="247"/>
      <c r="Q2082" s="247"/>
      <c r="R2082" s="247"/>
      <c r="S2082" s="247"/>
      <c r="T2082" s="247"/>
      <c r="U2082" s="247"/>
      <c r="V2082" s="290"/>
      <c r="W2082" s="247"/>
      <c r="X2082" s="247"/>
      <c r="Y2082" s="247"/>
      <c r="Z2082" s="247"/>
      <c r="AA2082" s="247"/>
      <c r="AB2082" s="247"/>
      <c r="AC2082" s="247"/>
      <c r="AD2082" s="247"/>
      <c r="AE2082" s="247"/>
      <c r="AF2082" s="247"/>
      <c r="AG2082" s="247"/>
      <c r="AH2082" s="247"/>
      <c r="AI2082" s="247"/>
      <c r="AJ2082" s="247"/>
      <c r="AK2082" s="247"/>
      <c r="AL2082" s="247"/>
      <c r="AM2082" s="247"/>
      <c r="AN2082" s="247"/>
      <c r="AO2082" s="247"/>
      <c r="AP2082" s="247"/>
      <c r="AQ2082" s="247"/>
      <c r="AR2082" s="247"/>
      <c r="AS2082" s="247"/>
      <c r="AT2082" s="247"/>
      <c r="AU2082" s="247"/>
      <c r="AV2082" s="247"/>
      <c r="AW2082" s="247"/>
      <c r="AX2082" s="247"/>
      <c r="AY2082" s="247"/>
      <c r="AZ2082" s="247"/>
      <c r="BA2082" s="247"/>
      <c r="BB2082" s="247"/>
      <c r="BC2082" s="247"/>
      <c r="BD2082" s="247"/>
      <c r="BE2082" s="247"/>
      <c r="BF2082" s="247"/>
      <c r="BG2082" s="247"/>
      <c r="BH2082" s="247"/>
      <c r="BI2082" s="247"/>
      <c r="BJ2082" s="247"/>
      <c r="BK2082" s="247"/>
      <c r="BL2082" s="247"/>
      <c r="BM2082" s="247"/>
      <c r="BN2082" s="247"/>
      <c r="BO2082" s="247"/>
      <c r="BP2082" s="247"/>
      <c r="BQ2082" s="247"/>
      <c r="BR2082" s="247"/>
      <c r="BS2082" s="247"/>
      <c r="BT2082" s="247"/>
      <c r="BU2082" s="247"/>
      <c r="BV2082" s="247"/>
      <c r="BW2082" s="247"/>
      <c r="BX2082" s="247"/>
      <c r="BY2082" s="247"/>
      <c r="BZ2082" s="247"/>
      <c r="CA2082" s="247"/>
      <c r="CB2082" s="247"/>
      <c r="CC2082" s="247"/>
      <c r="CD2082" s="247"/>
      <c r="CE2082" s="247"/>
      <c r="CF2082" s="247"/>
      <c r="CG2082" s="247"/>
      <c r="CH2082" s="247"/>
      <c r="CI2082" s="247"/>
      <c r="CJ2082" s="247"/>
      <c r="CK2082" s="247"/>
      <c r="CL2082" s="247"/>
      <c r="CM2082" s="247"/>
      <c r="CN2082" s="247"/>
      <c r="CO2082" s="247"/>
      <c r="CP2082" s="247"/>
      <c r="CQ2082" s="247"/>
      <c r="CR2082" s="247"/>
      <c r="CS2082" s="247"/>
      <c r="CT2082" s="247"/>
      <c r="CU2082" s="247"/>
      <c r="CV2082" s="247"/>
      <c r="CW2082" s="247"/>
      <c r="CX2082" s="247"/>
      <c r="CY2082" s="247"/>
      <c r="CZ2082" s="247"/>
      <c r="DA2082" s="247"/>
      <c r="DB2082" s="247"/>
      <c r="DC2082" s="247"/>
      <c r="DD2082" s="247"/>
      <c r="DE2082" s="247"/>
    </row>
    <row r="2083" spans="5:109" x14ac:dyDescent="0.2">
      <c r="E2083" s="247"/>
      <c r="F2083" s="247"/>
      <c r="G2083" s="247"/>
      <c r="H2083" s="247"/>
      <c r="I2083" s="247"/>
      <c r="J2083" s="247"/>
      <c r="K2083" s="247"/>
      <c r="L2083" s="247"/>
      <c r="M2083" s="290"/>
      <c r="N2083" s="247"/>
      <c r="O2083" s="247"/>
      <c r="P2083" s="247"/>
      <c r="Q2083" s="247"/>
      <c r="R2083" s="247"/>
      <c r="S2083" s="247"/>
      <c r="T2083" s="247"/>
      <c r="U2083" s="247"/>
      <c r="V2083" s="290"/>
      <c r="W2083" s="247"/>
      <c r="X2083" s="247"/>
      <c r="Y2083" s="247"/>
      <c r="Z2083" s="247"/>
      <c r="AA2083" s="247"/>
      <c r="AB2083" s="247"/>
      <c r="AC2083" s="247"/>
      <c r="AD2083" s="247"/>
      <c r="AE2083" s="247"/>
      <c r="AF2083" s="247"/>
      <c r="AG2083" s="247"/>
      <c r="AH2083" s="247"/>
      <c r="AI2083" s="247"/>
      <c r="AJ2083" s="247"/>
      <c r="AK2083" s="247"/>
      <c r="AL2083" s="247"/>
      <c r="AM2083" s="247"/>
      <c r="AN2083" s="247"/>
      <c r="AO2083" s="247"/>
      <c r="AP2083" s="247"/>
      <c r="AQ2083" s="247"/>
      <c r="AR2083" s="247"/>
      <c r="AS2083" s="247"/>
      <c r="AT2083" s="247"/>
      <c r="AU2083" s="247"/>
      <c r="AV2083" s="247"/>
      <c r="AW2083" s="247"/>
      <c r="AX2083" s="247"/>
      <c r="AY2083" s="247"/>
      <c r="AZ2083" s="247"/>
      <c r="BA2083" s="247"/>
      <c r="BB2083" s="247"/>
      <c r="BC2083" s="247"/>
      <c r="BD2083" s="247"/>
      <c r="BE2083" s="247"/>
      <c r="BF2083" s="247"/>
      <c r="BG2083" s="247"/>
      <c r="BH2083" s="247"/>
      <c r="BI2083" s="247"/>
      <c r="BJ2083" s="247"/>
      <c r="BK2083" s="247"/>
      <c r="BL2083" s="247"/>
      <c r="BM2083" s="247"/>
      <c r="BN2083" s="247"/>
      <c r="BO2083" s="247"/>
      <c r="BP2083" s="247"/>
      <c r="BQ2083" s="247"/>
      <c r="BR2083" s="247"/>
      <c r="BS2083" s="247"/>
      <c r="BT2083" s="247"/>
      <c r="BU2083" s="247"/>
      <c r="BV2083" s="247"/>
      <c r="BW2083" s="247"/>
      <c r="BX2083" s="247"/>
      <c r="BY2083" s="247"/>
      <c r="BZ2083" s="247"/>
      <c r="CA2083" s="247"/>
      <c r="CB2083" s="247"/>
      <c r="CC2083" s="247"/>
      <c r="CD2083" s="247"/>
      <c r="CE2083" s="247"/>
      <c r="CF2083" s="247"/>
      <c r="CG2083" s="247"/>
      <c r="CH2083" s="247"/>
      <c r="CI2083" s="247"/>
      <c r="CJ2083" s="247"/>
      <c r="CK2083" s="247"/>
      <c r="CL2083" s="247"/>
      <c r="CM2083" s="247"/>
      <c r="CN2083" s="247"/>
      <c r="CO2083" s="247"/>
      <c r="CP2083" s="247"/>
      <c r="CQ2083" s="247"/>
      <c r="CR2083" s="247"/>
      <c r="CS2083" s="247"/>
      <c r="CT2083" s="247"/>
      <c r="CU2083" s="247"/>
      <c r="CV2083" s="247"/>
      <c r="CW2083" s="247"/>
      <c r="CX2083" s="247"/>
      <c r="CY2083" s="247"/>
      <c r="CZ2083" s="247"/>
      <c r="DA2083" s="247"/>
      <c r="DB2083" s="247"/>
      <c r="DC2083" s="247"/>
      <c r="DD2083" s="247"/>
      <c r="DE2083" s="247"/>
    </row>
    <row r="2084" spans="5:109" x14ac:dyDescent="0.2">
      <c r="E2084" s="247"/>
      <c r="F2084" s="247"/>
      <c r="G2084" s="247"/>
      <c r="H2084" s="247"/>
      <c r="I2084" s="247"/>
      <c r="J2084" s="247"/>
      <c r="K2084" s="247"/>
      <c r="L2084" s="247"/>
      <c r="M2084" s="290"/>
      <c r="N2084" s="247"/>
      <c r="O2084" s="247"/>
      <c r="P2084" s="247"/>
      <c r="Q2084" s="247"/>
      <c r="R2084" s="247"/>
      <c r="S2084" s="247"/>
      <c r="T2084" s="247"/>
      <c r="U2084" s="247"/>
      <c r="V2084" s="290"/>
      <c r="W2084" s="247"/>
      <c r="X2084" s="247"/>
      <c r="Y2084" s="247"/>
      <c r="Z2084" s="247"/>
      <c r="AA2084" s="247"/>
      <c r="AB2084" s="247"/>
      <c r="AC2084" s="247"/>
      <c r="AD2084" s="247"/>
      <c r="AE2084" s="247"/>
      <c r="AF2084" s="247"/>
      <c r="AG2084" s="247"/>
      <c r="AH2084" s="247"/>
      <c r="AI2084" s="247"/>
      <c r="AJ2084" s="247"/>
      <c r="AK2084" s="247"/>
      <c r="AL2084" s="247"/>
      <c r="AM2084" s="247"/>
      <c r="AN2084" s="247"/>
      <c r="AO2084" s="247"/>
      <c r="AP2084" s="247"/>
      <c r="AQ2084" s="247"/>
      <c r="AR2084" s="247"/>
      <c r="AS2084" s="247"/>
      <c r="AT2084" s="247"/>
      <c r="AU2084" s="247"/>
      <c r="AV2084" s="247"/>
      <c r="AW2084" s="247"/>
      <c r="AX2084" s="247"/>
      <c r="AY2084" s="247"/>
      <c r="AZ2084" s="247"/>
      <c r="BA2084" s="247"/>
      <c r="BB2084" s="247"/>
      <c r="BC2084" s="247"/>
      <c r="BD2084" s="247"/>
      <c r="BE2084" s="247"/>
      <c r="BF2084" s="247"/>
      <c r="BG2084" s="247"/>
      <c r="BH2084" s="247"/>
      <c r="BI2084" s="247"/>
      <c r="BJ2084" s="247"/>
      <c r="BK2084" s="247"/>
      <c r="BL2084" s="247"/>
      <c r="BM2084" s="247"/>
      <c r="BN2084" s="247"/>
      <c r="BO2084" s="247"/>
      <c r="BP2084" s="247"/>
      <c r="BQ2084" s="247"/>
      <c r="BR2084" s="247"/>
      <c r="BS2084" s="247"/>
      <c r="BT2084" s="247"/>
      <c r="BU2084" s="247"/>
      <c r="BV2084" s="247"/>
      <c r="BW2084" s="247"/>
      <c r="BX2084" s="247"/>
      <c r="BY2084" s="247"/>
      <c r="BZ2084" s="247"/>
      <c r="CA2084" s="247"/>
      <c r="CB2084" s="247"/>
      <c r="CC2084" s="247"/>
      <c r="CD2084" s="247"/>
      <c r="CE2084" s="247"/>
      <c r="CF2084" s="247"/>
      <c r="CG2084" s="247"/>
      <c r="CH2084" s="247"/>
      <c r="CI2084" s="247"/>
      <c r="CJ2084" s="247"/>
      <c r="CK2084" s="247"/>
      <c r="CL2084" s="247"/>
      <c r="CM2084" s="247"/>
      <c r="CN2084" s="247"/>
      <c r="CO2084" s="247"/>
      <c r="CP2084" s="247"/>
      <c r="CQ2084" s="247"/>
      <c r="CR2084" s="247"/>
      <c r="CS2084" s="247"/>
      <c r="CT2084" s="247"/>
      <c r="CU2084" s="247"/>
      <c r="CV2084" s="247"/>
      <c r="CW2084" s="247"/>
      <c r="CX2084" s="247"/>
      <c r="CY2084" s="247"/>
      <c r="CZ2084" s="247"/>
      <c r="DA2084" s="247"/>
      <c r="DB2084" s="247"/>
      <c r="DC2084" s="247"/>
      <c r="DD2084" s="247"/>
      <c r="DE2084" s="247"/>
    </row>
    <row r="2085" spans="5:109" x14ac:dyDescent="0.2">
      <c r="E2085" s="247"/>
      <c r="F2085" s="247"/>
      <c r="G2085" s="247"/>
      <c r="H2085" s="247"/>
      <c r="I2085" s="247"/>
      <c r="J2085" s="247"/>
      <c r="K2085" s="247"/>
      <c r="L2085" s="247"/>
      <c r="M2085" s="290"/>
      <c r="N2085" s="247"/>
      <c r="O2085" s="247"/>
      <c r="P2085" s="247"/>
      <c r="Q2085" s="247"/>
      <c r="R2085" s="247"/>
      <c r="S2085" s="247"/>
      <c r="T2085" s="247"/>
      <c r="U2085" s="247"/>
      <c r="V2085" s="290"/>
      <c r="W2085" s="247"/>
      <c r="X2085" s="247"/>
      <c r="Y2085" s="247"/>
      <c r="Z2085" s="247"/>
      <c r="AA2085" s="247"/>
      <c r="AB2085" s="247"/>
      <c r="AC2085" s="247"/>
      <c r="AD2085" s="247"/>
      <c r="AE2085" s="247"/>
      <c r="AF2085" s="247"/>
      <c r="AG2085" s="247"/>
      <c r="AH2085" s="247"/>
      <c r="AI2085" s="247"/>
      <c r="AJ2085" s="247"/>
      <c r="AK2085" s="247"/>
      <c r="AL2085" s="247"/>
      <c r="AM2085" s="247"/>
      <c r="AN2085" s="247"/>
      <c r="AO2085" s="247"/>
      <c r="AP2085" s="247"/>
      <c r="AQ2085" s="247"/>
      <c r="AR2085" s="247"/>
      <c r="AS2085" s="247"/>
      <c r="AT2085" s="247"/>
      <c r="AU2085" s="247"/>
      <c r="AV2085" s="247"/>
      <c r="AW2085" s="247"/>
      <c r="AX2085" s="247"/>
      <c r="AY2085" s="247"/>
      <c r="AZ2085" s="247"/>
      <c r="BA2085" s="247"/>
      <c r="BB2085" s="247"/>
      <c r="BC2085" s="247"/>
      <c r="BD2085" s="247"/>
      <c r="BE2085" s="247"/>
      <c r="BF2085" s="247"/>
      <c r="BG2085" s="247"/>
      <c r="BH2085" s="247"/>
      <c r="BI2085" s="247"/>
      <c r="BJ2085" s="247"/>
      <c r="BK2085" s="247"/>
      <c r="BL2085" s="247"/>
      <c r="BM2085" s="247"/>
      <c r="BN2085" s="247"/>
      <c r="BO2085" s="247"/>
      <c r="BP2085" s="247"/>
      <c r="BQ2085" s="247"/>
      <c r="BR2085" s="247"/>
      <c r="BS2085" s="247"/>
      <c r="BT2085" s="247"/>
      <c r="BU2085" s="247"/>
      <c r="BV2085" s="247"/>
      <c r="BW2085" s="247"/>
      <c r="BX2085" s="247"/>
      <c r="BY2085" s="247"/>
      <c r="BZ2085" s="247"/>
      <c r="CA2085" s="247"/>
      <c r="CB2085" s="247"/>
      <c r="CC2085" s="247"/>
      <c r="CD2085" s="247"/>
      <c r="CE2085" s="247"/>
      <c r="CF2085" s="247"/>
      <c r="CG2085" s="247"/>
      <c r="CH2085" s="247"/>
      <c r="CI2085" s="247"/>
      <c r="CJ2085" s="247"/>
      <c r="CK2085" s="247"/>
      <c r="CL2085" s="247"/>
      <c r="CM2085" s="247"/>
      <c r="CN2085" s="247"/>
      <c r="CO2085" s="247"/>
      <c r="CP2085" s="247"/>
      <c r="CQ2085" s="247"/>
      <c r="CR2085" s="247"/>
      <c r="CS2085" s="247"/>
      <c r="CT2085" s="247"/>
      <c r="CU2085" s="247"/>
      <c r="CV2085" s="247"/>
      <c r="CW2085" s="247"/>
      <c r="CX2085" s="247"/>
      <c r="CY2085" s="247"/>
      <c r="CZ2085" s="247"/>
      <c r="DA2085" s="247"/>
      <c r="DB2085" s="247"/>
      <c r="DC2085" s="247"/>
      <c r="DD2085" s="247"/>
      <c r="DE2085" s="247"/>
    </row>
    <row r="2086" spans="5:109" x14ac:dyDescent="0.2">
      <c r="E2086" s="247"/>
      <c r="F2086" s="247"/>
      <c r="G2086" s="247"/>
      <c r="H2086" s="247"/>
      <c r="I2086" s="247"/>
      <c r="J2086" s="247"/>
      <c r="K2086" s="247"/>
      <c r="L2086" s="247"/>
      <c r="M2086" s="290"/>
      <c r="N2086" s="247"/>
      <c r="O2086" s="247"/>
      <c r="P2086" s="247"/>
      <c r="Q2086" s="247"/>
      <c r="R2086" s="247"/>
      <c r="S2086" s="247"/>
      <c r="T2086" s="247"/>
      <c r="U2086" s="247"/>
      <c r="V2086" s="290"/>
      <c r="W2086" s="247"/>
      <c r="X2086" s="247"/>
      <c r="Y2086" s="247"/>
      <c r="Z2086" s="247"/>
      <c r="AA2086" s="247"/>
      <c r="AB2086" s="247"/>
      <c r="AC2086" s="247"/>
      <c r="AD2086" s="247"/>
      <c r="AE2086" s="247"/>
      <c r="AF2086" s="247"/>
      <c r="AG2086" s="247"/>
      <c r="AH2086" s="247"/>
      <c r="AI2086" s="247"/>
      <c r="AJ2086" s="247"/>
      <c r="AK2086" s="247"/>
      <c r="AL2086" s="247"/>
      <c r="AM2086" s="247"/>
      <c r="AN2086" s="247"/>
      <c r="AO2086" s="247"/>
      <c r="AP2086" s="247"/>
      <c r="AQ2086" s="247"/>
      <c r="AR2086" s="247"/>
      <c r="AS2086" s="247"/>
      <c r="AT2086" s="247"/>
      <c r="AU2086" s="247"/>
      <c r="AV2086" s="247"/>
      <c r="AW2086" s="247"/>
      <c r="AX2086" s="247"/>
      <c r="AY2086" s="247"/>
      <c r="AZ2086" s="247"/>
      <c r="BA2086" s="247"/>
      <c r="BB2086" s="247"/>
      <c r="BC2086" s="247"/>
      <c r="BD2086" s="247"/>
      <c r="BE2086" s="247"/>
      <c r="BF2086" s="247"/>
      <c r="BG2086" s="247"/>
      <c r="BH2086" s="247"/>
      <c r="BI2086" s="247"/>
      <c r="BJ2086" s="247"/>
      <c r="BK2086" s="247"/>
      <c r="BL2086" s="247"/>
      <c r="BM2086" s="247"/>
      <c r="BN2086" s="247"/>
      <c r="BO2086" s="247"/>
      <c r="BP2086" s="247"/>
      <c r="BQ2086" s="247"/>
      <c r="BR2086" s="247"/>
      <c r="BS2086" s="247"/>
      <c r="BT2086" s="247"/>
      <c r="BU2086" s="247"/>
      <c r="BV2086" s="247"/>
      <c r="BW2086" s="247"/>
      <c r="BX2086" s="247"/>
      <c r="BY2086" s="247"/>
      <c r="BZ2086" s="247"/>
      <c r="CA2086" s="247"/>
      <c r="CB2086" s="247"/>
      <c r="CC2086" s="247"/>
      <c r="CD2086" s="247"/>
      <c r="CE2086" s="247"/>
      <c r="CF2086" s="247"/>
      <c r="CG2086" s="247"/>
      <c r="CH2086" s="247"/>
      <c r="CI2086" s="247"/>
      <c r="CJ2086" s="247"/>
      <c r="CK2086" s="247"/>
      <c r="CL2086" s="247"/>
      <c r="CM2086" s="247"/>
      <c r="CN2086" s="247"/>
      <c r="CO2086" s="247"/>
      <c r="CP2086" s="247"/>
      <c r="CQ2086" s="247"/>
      <c r="CR2086" s="247"/>
      <c r="CS2086" s="247"/>
      <c r="CT2086" s="247"/>
      <c r="CU2086" s="247"/>
      <c r="CV2086" s="247"/>
      <c r="CW2086" s="247"/>
      <c r="CX2086" s="247"/>
      <c r="CY2086" s="247"/>
      <c r="CZ2086" s="247"/>
      <c r="DA2086" s="247"/>
      <c r="DB2086" s="247"/>
      <c r="DC2086" s="247"/>
      <c r="DD2086" s="247"/>
      <c r="DE2086" s="247"/>
    </row>
    <row r="2087" spans="5:109" x14ac:dyDescent="0.2">
      <c r="E2087" s="247"/>
      <c r="F2087" s="247"/>
      <c r="G2087" s="247"/>
      <c r="H2087" s="247"/>
      <c r="I2087" s="247"/>
      <c r="J2087" s="247"/>
      <c r="K2087" s="247"/>
      <c r="L2087" s="247"/>
      <c r="M2087" s="290"/>
      <c r="N2087" s="247"/>
      <c r="O2087" s="247"/>
      <c r="P2087" s="247"/>
      <c r="Q2087" s="247"/>
      <c r="R2087" s="247"/>
      <c r="S2087" s="247"/>
      <c r="T2087" s="247"/>
      <c r="U2087" s="247"/>
      <c r="V2087" s="290"/>
      <c r="W2087" s="247"/>
      <c r="X2087" s="247"/>
      <c r="Y2087" s="247"/>
      <c r="Z2087" s="247"/>
      <c r="AA2087" s="247"/>
      <c r="AB2087" s="247"/>
      <c r="AC2087" s="247"/>
      <c r="AD2087" s="247"/>
      <c r="AE2087" s="247"/>
      <c r="AF2087" s="247"/>
      <c r="AG2087" s="247"/>
      <c r="AH2087" s="247"/>
      <c r="AI2087" s="247"/>
      <c r="AJ2087" s="247"/>
      <c r="AK2087" s="247"/>
      <c r="AL2087" s="247"/>
      <c r="AM2087" s="247"/>
      <c r="AN2087" s="247"/>
      <c r="AO2087" s="247"/>
      <c r="AP2087" s="247"/>
      <c r="AQ2087" s="247"/>
      <c r="AR2087" s="247"/>
      <c r="AS2087" s="247"/>
      <c r="AT2087" s="247"/>
      <c r="AU2087" s="247"/>
      <c r="AV2087" s="247"/>
      <c r="AW2087" s="247"/>
      <c r="AX2087" s="247"/>
      <c r="AY2087" s="247"/>
      <c r="AZ2087" s="247"/>
      <c r="BA2087" s="247"/>
      <c r="BB2087" s="247"/>
      <c r="BC2087" s="247"/>
      <c r="BD2087" s="247"/>
      <c r="BE2087" s="247"/>
      <c r="BF2087" s="247"/>
      <c r="BG2087" s="247"/>
      <c r="BH2087" s="247"/>
      <c r="BI2087" s="247"/>
      <c r="BJ2087" s="247"/>
      <c r="BK2087" s="247"/>
      <c r="BL2087" s="247"/>
      <c r="BM2087" s="247"/>
      <c r="BN2087" s="247"/>
      <c r="BO2087" s="247"/>
      <c r="BP2087" s="247"/>
      <c r="BQ2087" s="247"/>
      <c r="BR2087" s="247"/>
      <c r="BS2087" s="247"/>
      <c r="BT2087" s="247"/>
      <c r="BU2087" s="247"/>
      <c r="BV2087" s="247"/>
      <c r="BW2087" s="247"/>
      <c r="BX2087" s="247"/>
      <c r="BY2087" s="247"/>
      <c r="BZ2087" s="247"/>
      <c r="CA2087" s="247"/>
      <c r="CB2087" s="247"/>
      <c r="CC2087" s="247"/>
      <c r="CD2087" s="247"/>
      <c r="CE2087" s="247"/>
      <c r="CF2087" s="247"/>
      <c r="CG2087" s="247"/>
      <c r="CH2087" s="247"/>
      <c r="CI2087" s="247"/>
      <c r="CJ2087" s="247"/>
      <c r="CK2087" s="247"/>
      <c r="CL2087" s="247"/>
      <c r="CM2087" s="247"/>
      <c r="CN2087" s="247"/>
      <c r="CO2087" s="247"/>
      <c r="CP2087" s="247"/>
      <c r="CQ2087" s="247"/>
      <c r="CR2087" s="247"/>
      <c r="CS2087" s="247"/>
      <c r="CT2087" s="247"/>
      <c r="CU2087" s="247"/>
      <c r="CV2087" s="247"/>
      <c r="CW2087" s="247"/>
      <c r="CX2087" s="247"/>
      <c r="CY2087" s="247"/>
      <c r="CZ2087" s="247"/>
      <c r="DA2087" s="247"/>
      <c r="DB2087" s="247"/>
      <c r="DC2087" s="247"/>
      <c r="DD2087" s="247"/>
      <c r="DE2087" s="247"/>
    </row>
    <row r="2088" spans="5:109" x14ac:dyDescent="0.2">
      <c r="E2088" s="247"/>
      <c r="F2088" s="247"/>
      <c r="G2088" s="247"/>
      <c r="H2088" s="247"/>
      <c r="I2088" s="247"/>
      <c r="J2088" s="247"/>
      <c r="K2088" s="247"/>
      <c r="L2088" s="247"/>
      <c r="M2088" s="290"/>
      <c r="N2088" s="247"/>
      <c r="O2088" s="247"/>
      <c r="P2088" s="247"/>
      <c r="Q2088" s="247"/>
      <c r="R2088" s="247"/>
      <c r="S2088" s="247"/>
      <c r="T2088" s="247"/>
      <c r="U2088" s="247"/>
      <c r="V2088" s="290"/>
      <c r="W2088" s="247"/>
      <c r="X2088" s="247"/>
      <c r="Y2088" s="247"/>
      <c r="Z2088" s="247"/>
      <c r="AA2088" s="247"/>
      <c r="AB2088" s="247"/>
      <c r="AC2088" s="247"/>
      <c r="AD2088" s="247"/>
      <c r="AE2088" s="247"/>
      <c r="AF2088" s="247"/>
      <c r="AG2088" s="247"/>
      <c r="AH2088" s="247"/>
      <c r="AI2088" s="247"/>
      <c r="AJ2088" s="247"/>
      <c r="AK2088" s="247"/>
      <c r="AL2088" s="247"/>
      <c r="AM2088" s="247"/>
      <c r="AN2088" s="247"/>
      <c r="AO2088" s="247"/>
      <c r="AP2088" s="247"/>
      <c r="AQ2088" s="247"/>
      <c r="AR2088" s="247"/>
      <c r="AS2088" s="247"/>
      <c r="AT2088" s="247"/>
      <c r="AU2088" s="247"/>
      <c r="AV2088" s="247"/>
      <c r="AW2088" s="247"/>
      <c r="AX2088" s="247"/>
      <c r="AY2088" s="247"/>
      <c r="AZ2088" s="247"/>
      <c r="BA2088" s="247"/>
      <c r="BB2088" s="247"/>
      <c r="BC2088" s="247"/>
      <c r="BD2088" s="247"/>
      <c r="BE2088" s="247"/>
      <c r="BF2088" s="247"/>
      <c r="BG2088" s="247"/>
      <c r="BH2088" s="247"/>
      <c r="BI2088" s="247"/>
      <c r="BJ2088" s="247"/>
      <c r="BK2088" s="247"/>
      <c r="BL2088" s="247"/>
      <c r="BM2088" s="247"/>
      <c r="BN2088" s="247"/>
      <c r="BO2088" s="247"/>
      <c r="BP2088" s="247"/>
      <c r="BQ2088" s="247"/>
      <c r="BR2088" s="247"/>
      <c r="BS2088" s="247"/>
      <c r="BT2088" s="247"/>
      <c r="BU2088" s="247"/>
      <c r="BV2088" s="247"/>
      <c r="BW2088" s="247"/>
      <c r="BX2088" s="247"/>
      <c r="BY2088" s="247"/>
      <c r="BZ2088" s="247"/>
      <c r="CA2088" s="247"/>
      <c r="CB2088" s="247"/>
      <c r="CC2088" s="247"/>
      <c r="CD2088" s="247"/>
      <c r="CE2088" s="247"/>
      <c r="CF2088" s="247"/>
      <c r="CG2088" s="247"/>
      <c r="CH2088" s="247"/>
      <c r="CI2088" s="247"/>
      <c r="CJ2088" s="247"/>
      <c r="CK2088" s="247"/>
      <c r="CL2088" s="247"/>
      <c r="CM2088" s="247"/>
      <c r="CN2088" s="247"/>
      <c r="CO2088" s="247"/>
      <c r="CP2088" s="247"/>
      <c r="CQ2088" s="247"/>
      <c r="CR2088" s="247"/>
      <c r="CS2088" s="247"/>
      <c r="CT2088" s="247"/>
      <c r="CU2088" s="247"/>
      <c r="CV2088" s="247"/>
      <c r="CW2088" s="247"/>
      <c r="CX2088" s="247"/>
      <c r="CY2088" s="247"/>
      <c r="CZ2088" s="247"/>
      <c r="DA2088" s="247"/>
      <c r="DB2088" s="247"/>
      <c r="DC2088" s="247"/>
      <c r="DD2088" s="247"/>
      <c r="DE2088" s="247"/>
    </row>
    <row r="2089" spans="5:109" x14ac:dyDescent="0.2">
      <c r="E2089" s="247"/>
      <c r="F2089" s="247"/>
      <c r="G2089" s="247"/>
      <c r="H2089" s="247"/>
      <c r="I2089" s="247"/>
      <c r="J2089" s="247"/>
      <c r="K2089" s="247"/>
      <c r="L2089" s="247"/>
      <c r="M2089" s="290"/>
      <c r="N2089" s="247"/>
      <c r="O2089" s="247"/>
      <c r="P2089" s="247"/>
      <c r="Q2089" s="247"/>
      <c r="R2089" s="247"/>
      <c r="S2089" s="247"/>
      <c r="T2089" s="247"/>
      <c r="U2089" s="247"/>
      <c r="V2089" s="290"/>
      <c r="W2089" s="247"/>
      <c r="X2089" s="247"/>
      <c r="Y2089" s="247"/>
      <c r="Z2089" s="247"/>
      <c r="AA2089" s="247"/>
      <c r="AB2089" s="247"/>
      <c r="AC2089" s="247"/>
      <c r="AD2089" s="247"/>
      <c r="AE2089" s="247"/>
      <c r="AF2089" s="247"/>
      <c r="AG2089" s="247"/>
      <c r="AH2089" s="247"/>
      <c r="AI2089" s="247"/>
      <c r="AJ2089" s="247"/>
      <c r="AK2089" s="247"/>
      <c r="AL2089" s="247"/>
      <c r="AM2089" s="247"/>
      <c r="AN2089" s="247"/>
      <c r="AO2089" s="247"/>
      <c r="AP2089" s="247"/>
      <c r="AQ2089" s="247"/>
      <c r="AR2089" s="247"/>
      <c r="AS2089" s="247"/>
      <c r="AT2089" s="247"/>
      <c r="AU2089" s="247"/>
      <c r="AV2089" s="247"/>
      <c r="AW2089" s="247"/>
      <c r="AX2089" s="247"/>
      <c r="AY2089" s="247"/>
      <c r="AZ2089" s="247"/>
      <c r="BA2089" s="247"/>
      <c r="BB2089" s="247"/>
      <c r="BC2089" s="247"/>
      <c r="BD2089" s="247"/>
      <c r="BE2089" s="247"/>
      <c r="BF2089" s="247"/>
      <c r="BG2089" s="247"/>
      <c r="BH2089" s="247"/>
      <c r="BI2089" s="247"/>
      <c r="BJ2089" s="247"/>
      <c r="BK2089" s="247"/>
      <c r="BL2089" s="247"/>
      <c r="BM2089" s="247"/>
      <c r="BN2089" s="247"/>
      <c r="BO2089" s="247"/>
      <c r="BP2089" s="247"/>
      <c r="BQ2089" s="247"/>
      <c r="BR2089" s="247"/>
      <c r="BS2089" s="247"/>
      <c r="BT2089" s="247"/>
      <c r="BU2089" s="247"/>
      <c r="BV2089" s="247"/>
      <c r="BW2089" s="247"/>
      <c r="BX2089" s="247"/>
      <c r="BY2089" s="247"/>
      <c r="BZ2089" s="247"/>
      <c r="CA2089" s="247"/>
      <c r="CB2089" s="247"/>
      <c r="CC2089" s="247"/>
      <c r="CD2089" s="247"/>
      <c r="CE2089" s="247"/>
      <c r="CF2089" s="247"/>
      <c r="CG2089" s="247"/>
      <c r="CH2089" s="247"/>
      <c r="CI2089" s="247"/>
      <c r="CJ2089" s="247"/>
      <c r="CK2089" s="247"/>
      <c r="CL2089" s="247"/>
      <c r="CM2089" s="247"/>
      <c r="CN2089" s="247"/>
      <c r="CO2089" s="247"/>
      <c r="CP2089" s="247"/>
      <c r="CQ2089" s="247"/>
      <c r="CR2089" s="247"/>
      <c r="CS2089" s="247"/>
      <c r="CT2089" s="247"/>
      <c r="CU2089" s="247"/>
      <c r="CV2089" s="247"/>
      <c r="CW2089" s="247"/>
      <c r="CX2089" s="247"/>
      <c r="CY2089" s="247"/>
      <c r="CZ2089" s="247"/>
      <c r="DA2089" s="247"/>
      <c r="DB2089" s="247"/>
      <c r="DC2089" s="247"/>
      <c r="DD2089" s="247"/>
      <c r="DE2089" s="247"/>
    </row>
  </sheetData>
  <mergeCells count="88">
    <mergeCell ref="DF1403:FL1404"/>
    <mergeCell ref="BI1403:DE1403"/>
    <mergeCell ref="W1054:X1054"/>
    <mergeCell ref="A1052:C1054"/>
    <mergeCell ref="A1403:C1405"/>
    <mergeCell ref="E1404:N1404"/>
    <mergeCell ref="O1404:X1404"/>
    <mergeCell ref="E1405:F1405"/>
    <mergeCell ref="G1405:H1405"/>
    <mergeCell ref="I1405:J1405"/>
    <mergeCell ref="K1405:L1405"/>
    <mergeCell ref="M1405:N1405"/>
    <mergeCell ref="O1405:P1405"/>
    <mergeCell ref="Q1405:R1405"/>
    <mergeCell ref="S1405:T1405"/>
    <mergeCell ref="U1405:V1405"/>
    <mergeCell ref="W1405:X1405"/>
    <mergeCell ref="BM702:BV702"/>
    <mergeCell ref="BW702:CF702"/>
    <mergeCell ref="E1053:N1053"/>
    <mergeCell ref="O1053:X1053"/>
    <mergeCell ref="E1054:F1054"/>
    <mergeCell ref="G1054:H1054"/>
    <mergeCell ref="I1054:J1054"/>
    <mergeCell ref="K1054:L1054"/>
    <mergeCell ref="M1054:N1054"/>
    <mergeCell ref="O1054:P1054"/>
    <mergeCell ref="Q1054:R1054"/>
    <mergeCell ref="S1054:T1054"/>
    <mergeCell ref="U1054:V1054"/>
    <mergeCell ref="AR1403:AY1404"/>
    <mergeCell ref="AI702:AR703"/>
    <mergeCell ref="BC702:BL702"/>
    <mergeCell ref="E703:F703"/>
    <mergeCell ref="G703:H703"/>
    <mergeCell ref="I703:J703"/>
    <mergeCell ref="S703:T703"/>
    <mergeCell ref="U703:V703"/>
    <mergeCell ref="W703:X703"/>
    <mergeCell ref="A701:B703"/>
    <mergeCell ref="K703:L703"/>
    <mergeCell ref="M703:N703"/>
    <mergeCell ref="O703:P703"/>
    <mergeCell ref="Q703:R703"/>
    <mergeCell ref="E702:N702"/>
    <mergeCell ref="O702:X702"/>
    <mergeCell ref="A691:C691"/>
    <mergeCell ref="E2:M2"/>
    <mergeCell ref="N2:V2"/>
    <mergeCell ref="A689:C690"/>
    <mergeCell ref="BF345:BJ346"/>
    <mergeCell ref="A1:B2"/>
    <mergeCell ref="A344:B346"/>
    <mergeCell ref="E345:AB346"/>
    <mergeCell ref="E690:N690"/>
    <mergeCell ref="O690:X690"/>
    <mergeCell ref="Y690:AD690"/>
    <mergeCell ref="AN345:AV346"/>
    <mergeCell ref="AC345:AD346"/>
    <mergeCell ref="AE345:AM346"/>
    <mergeCell ref="HY2:IH2"/>
    <mergeCell ref="II2:IR2"/>
    <mergeCell ref="AF2:AN2"/>
    <mergeCell ref="AO2:AW2"/>
    <mergeCell ref="HC2:HL2"/>
    <mergeCell ref="CL2:CU2"/>
    <mergeCell ref="BH2:BQ2"/>
    <mergeCell ref="BR2:CA2"/>
    <mergeCell ref="CB2:CK2"/>
    <mergeCell ref="HM2:HV2"/>
    <mergeCell ref="GI2:GR2"/>
    <mergeCell ref="GS2:HB2"/>
    <mergeCell ref="IS2:JB2"/>
    <mergeCell ref="JC2:JL2"/>
    <mergeCell ref="Y702:AF702"/>
    <mergeCell ref="AS702:BB702"/>
    <mergeCell ref="EO2:EW2"/>
    <mergeCell ref="EX2:FF2"/>
    <mergeCell ref="FG2:FO2"/>
    <mergeCell ref="FP2:FX2"/>
    <mergeCell ref="FY2:GH2"/>
    <mergeCell ref="CV2:DD2"/>
    <mergeCell ref="DE2:DM2"/>
    <mergeCell ref="DN2:DV2"/>
    <mergeCell ref="DW2:EE2"/>
    <mergeCell ref="EF2:EN2"/>
    <mergeCell ref="W2:AE2"/>
    <mergeCell ref="AX2:BG2"/>
  </mergeCells>
  <phoneticPr fontId="33" type="noConversion"/>
  <hyperlinks>
    <hyperlink ref="M334" location="Data!A703" display="Click to go to List of LA'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7"/>
  <sheetViews>
    <sheetView topLeftCell="A142" workbookViewId="0">
      <selection activeCell="D14" sqref="D14"/>
    </sheetView>
  </sheetViews>
  <sheetFormatPr defaultRowHeight="12.75" x14ac:dyDescent="0.2"/>
  <cols>
    <col min="1" max="1" width="27.5703125" bestFit="1" customWidth="1"/>
  </cols>
  <sheetData>
    <row r="1" spans="1:1" x14ac:dyDescent="0.2">
      <c r="A1" s="225" t="s">
        <v>347</v>
      </c>
    </row>
    <row r="2" spans="1:1" x14ac:dyDescent="0.2">
      <c r="A2" s="226" t="s">
        <v>147</v>
      </c>
    </row>
    <row r="3" spans="1:1" x14ac:dyDescent="0.2">
      <c r="A3" s="226" t="s">
        <v>149</v>
      </c>
    </row>
    <row r="4" spans="1:1" x14ac:dyDescent="0.2">
      <c r="A4" s="226" t="s">
        <v>151</v>
      </c>
    </row>
    <row r="5" spans="1:1" x14ac:dyDescent="0.2">
      <c r="A5" s="226" t="s">
        <v>153</v>
      </c>
    </row>
    <row r="6" spans="1:1" x14ac:dyDescent="0.2">
      <c r="A6" s="226" t="s">
        <v>155</v>
      </c>
    </row>
    <row r="7" spans="1:1" x14ac:dyDescent="0.2">
      <c r="A7" s="226" t="s">
        <v>157</v>
      </c>
    </row>
    <row r="8" spans="1:1" x14ac:dyDescent="0.2">
      <c r="A8" s="226" t="s">
        <v>159</v>
      </c>
    </row>
    <row r="9" spans="1:1" x14ac:dyDescent="0.2">
      <c r="A9" s="226" t="s">
        <v>161</v>
      </c>
    </row>
    <row r="10" spans="1:1" x14ac:dyDescent="0.2">
      <c r="A10" s="226" t="s">
        <v>281</v>
      </c>
    </row>
    <row r="11" spans="1:1" x14ac:dyDescent="0.2">
      <c r="A11" s="226" t="s">
        <v>164</v>
      </c>
    </row>
    <row r="12" spans="1:1" x14ac:dyDescent="0.2">
      <c r="A12" s="226" t="s">
        <v>166</v>
      </c>
    </row>
    <row r="13" spans="1:1" x14ac:dyDescent="0.2">
      <c r="A13" s="226" t="s">
        <v>168</v>
      </c>
    </row>
    <row r="14" spans="1:1" x14ac:dyDescent="0.2">
      <c r="A14" s="226" t="s">
        <v>170</v>
      </c>
    </row>
    <row r="15" spans="1:1" x14ac:dyDescent="0.2">
      <c r="A15" s="226" t="s">
        <v>54</v>
      </c>
    </row>
    <row r="16" spans="1:1" x14ac:dyDescent="0.2">
      <c r="A16" s="226" t="s">
        <v>173</v>
      </c>
    </row>
    <row r="17" spans="1:1" x14ac:dyDescent="0.2">
      <c r="A17" s="226" t="s">
        <v>175</v>
      </c>
    </row>
    <row r="18" spans="1:1" x14ac:dyDescent="0.2">
      <c r="A18" s="226" t="s">
        <v>95</v>
      </c>
    </row>
    <row r="19" spans="1:1" x14ac:dyDescent="0.2">
      <c r="A19" s="226" t="s">
        <v>177</v>
      </c>
    </row>
    <row r="20" spans="1:1" x14ac:dyDescent="0.2">
      <c r="A20" s="226" t="s">
        <v>179</v>
      </c>
    </row>
    <row r="21" spans="1:1" x14ac:dyDescent="0.2">
      <c r="A21" s="226" t="s">
        <v>181</v>
      </c>
    </row>
    <row r="22" spans="1:1" x14ac:dyDescent="0.2">
      <c r="A22" s="226" t="s">
        <v>287</v>
      </c>
    </row>
    <row r="23" spans="1:1" x14ac:dyDescent="0.2">
      <c r="A23" s="226" t="s">
        <v>288</v>
      </c>
    </row>
    <row r="24" spans="1:1" x14ac:dyDescent="0.2">
      <c r="A24" s="226" t="s">
        <v>185</v>
      </c>
    </row>
    <row r="25" spans="1:1" x14ac:dyDescent="0.2">
      <c r="A25" s="226" t="s">
        <v>187</v>
      </c>
    </row>
    <row r="26" spans="1:1" x14ac:dyDescent="0.2">
      <c r="A26" s="226" t="s">
        <v>189</v>
      </c>
    </row>
    <row r="27" spans="1:1" x14ac:dyDescent="0.2">
      <c r="A27" s="226" t="s">
        <v>289</v>
      </c>
    </row>
    <row r="28" spans="1:1" x14ac:dyDescent="0.2">
      <c r="A28" s="226" t="s">
        <v>290</v>
      </c>
    </row>
    <row r="29" spans="1:1" x14ac:dyDescent="0.2">
      <c r="A29" s="226" t="s">
        <v>193</v>
      </c>
    </row>
    <row r="30" spans="1:1" x14ac:dyDescent="0.2">
      <c r="A30" s="226" t="s">
        <v>195</v>
      </c>
    </row>
    <row r="31" spans="1:1" x14ac:dyDescent="0.2">
      <c r="A31" s="226" t="s">
        <v>197</v>
      </c>
    </row>
    <row r="32" spans="1:1" x14ac:dyDescent="0.2">
      <c r="A32" s="226" t="s">
        <v>199</v>
      </c>
    </row>
    <row r="33" spans="1:1" x14ac:dyDescent="0.2">
      <c r="A33" s="226" t="s">
        <v>201</v>
      </c>
    </row>
    <row r="34" spans="1:1" x14ac:dyDescent="0.2">
      <c r="A34" s="226" t="s">
        <v>291</v>
      </c>
    </row>
    <row r="35" spans="1:1" x14ac:dyDescent="0.2">
      <c r="A35" s="226" t="s">
        <v>204</v>
      </c>
    </row>
    <row r="36" spans="1:1" x14ac:dyDescent="0.2">
      <c r="A36" s="226" t="s">
        <v>206</v>
      </c>
    </row>
    <row r="37" spans="1:1" x14ac:dyDescent="0.2">
      <c r="A37" s="226" t="s">
        <v>208</v>
      </c>
    </row>
    <row r="38" spans="1:1" x14ac:dyDescent="0.2">
      <c r="A38" s="226" t="s">
        <v>210</v>
      </c>
    </row>
    <row r="39" spans="1:1" x14ac:dyDescent="0.2">
      <c r="A39" s="226" t="s">
        <v>212</v>
      </c>
    </row>
    <row r="40" spans="1:1" x14ac:dyDescent="0.2">
      <c r="A40" s="226" t="s">
        <v>214</v>
      </c>
    </row>
    <row r="41" spans="1:1" x14ac:dyDescent="0.2">
      <c r="A41" s="226" t="s">
        <v>216</v>
      </c>
    </row>
    <row r="42" spans="1:1" x14ac:dyDescent="0.2">
      <c r="A42" s="226" t="s">
        <v>218</v>
      </c>
    </row>
    <row r="43" spans="1:1" x14ac:dyDescent="0.2">
      <c r="A43" s="226" t="s">
        <v>220</v>
      </c>
    </row>
    <row r="44" spans="1:1" x14ac:dyDescent="0.2">
      <c r="A44" s="226" t="s">
        <v>222</v>
      </c>
    </row>
    <row r="45" spans="1:1" x14ac:dyDescent="0.2">
      <c r="A45" s="226" t="s">
        <v>224</v>
      </c>
    </row>
    <row r="46" spans="1:1" x14ac:dyDescent="0.2">
      <c r="A46" s="226" t="s">
        <v>226</v>
      </c>
    </row>
    <row r="47" spans="1:1" x14ac:dyDescent="0.2">
      <c r="A47" s="226" t="s">
        <v>228</v>
      </c>
    </row>
    <row r="48" spans="1:1" x14ac:dyDescent="0.2">
      <c r="A48" s="226" t="s">
        <v>230</v>
      </c>
    </row>
    <row r="49" spans="1:1" x14ac:dyDescent="0.2">
      <c r="A49" s="226" t="s">
        <v>232</v>
      </c>
    </row>
    <row r="50" spans="1:1" x14ac:dyDescent="0.2">
      <c r="A50" s="226" t="s">
        <v>97</v>
      </c>
    </row>
    <row r="51" spans="1:1" x14ac:dyDescent="0.2">
      <c r="A51" s="226" t="s">
        <v>234</v>
      </c>
    </row>
    <row r="52" spans="1:1" x14ac:dyDescent="0.2">
      <c r="A52" s="226" t="s">
        <v>236</v>
      </c>
    </row>
    <row r="53" spans="1:1" x14ac:dyDescent="0.2">
      <c r="A53" s="226" t="s">
        <v>238</v>
      </c>
    </row>
    <row r="54" spans="1:1" x14ac:dyDescent="0.2">
      <c r="A54" s="226" t="s">
        <v>240</v>
      </c>
    </row>
    <row r="55" spans="1:1" x14ac:dyDescent="0.2">
      <c r="A55" s="226" t="s">
        <v>99</v>
      </c>
    </row>
    <row r="56" spans="1:1" x14ac:dyDescent="0.2">
      <c r="A56" s="226" t="s">
        <v>101</v>
      </c>
    </row>
    <row r="57" spans="1:1" x14ac:dyDescent="0.2">
      <c r="A57" s="226" t="s">
        <v>242</v>
      </c>
    </row>
    <row r="58" spans="1:1" x14ac:dyDescent="0.2">
      <c r="A58" s="226" t="s">
        <v>244</v>
      </c>
    </row>
    <row r="59" spans="1:1" x14ac:dyDescent="0.2">
      <c r="A59" s="226" t="s">
        <v>246</v>
      </c>
    </row>
    <row r="60" spans="1:1" x14ac:dyDescent="0.2">
      <c r="A60" s="226" t="s">
        <v>248</v>
      </c>
    </row>
    <row r="61" spans="1:1" x14ac:dyDescent="0.2">
      <c r="A61" s="226" t="s">
        <v>250</v>
      </c>
    </row>
    <row r="62" spans="1:1" x14ac:dyDescent="0.2">
      <c r="A62" s="226" t="s">
        <v>252</v>
      </c>
    </row>
    <row r="63" spans="1:1" x14ac:dyDescent="0.2">
      <c r="A63" s="226" t="s">
        <v>254</v>
      </c>
    </row>
    <row r="64" spans="1:1" x14ac:dyDescent="0.2">
      <c r="A64" s="226" t="s">
        <v>256</v>
      </c>
    </row>
    <row r="65" spans="1:1" x14ac:dyDescent="0.2">
      <c r="A65" s="226" t="s">
        <v>258</v>
      </c>
    </row>
    <row r="66" spans="1:1" x14ac:dyDescent="0.2">
      <c r="A66" s="226" t="s">
        <v>103</v>
      </c>
    </row>
    <row r="67" spans="1:1" x14ac:dyDescent="0.2">
      <c r="A67" s="226" t="s">
        <v>260</v>
      </c>
    </row>
    <row r="68" spans="1:1" x14ac:dyDescent="0.2">
      <c r="A68" s="226" t="s">
        <v>262</v>
      </c>
    </row>
    <row r="69" spans="1:1" x14ac:dyDescent="0.2">
      <c r="A69" s="226" t="s">
        <v>264</v>
      </c>
    </row>
    <row r="70" spans="1:1" x14ac:dyDescent="0.2">
      <c r="A70" s="226" t="s">
        <v>266</v>
      </c>
    </row>
    <row r="71" spans="1:1" x14ac:dyDescent="0.2">
      <c r="A71" s="226" t="s">
        <v>268</v>
      </c>
    </row>
    <row r="72" spans="1:1" x14ac:dyDescent="0.2">
      <c r="A72" s="226" t="s">
        <v>271</v>
      </c>
    </row>
    <row r="73" spans="1:1" x14ac:dyDescent="0.2">
      <c r="A73" s="226" t="s">
        <v>294</v>
      </c>
    </row>
    <row r="74" spans="1:1" x14ac:dyDescent="0.2">
      <c r="A74" s="226" t="s">
        <v>396</v>
      </c>
    </row>
    <row r="75" spans="1:1" x14ac:dyDescent="0.2">
      <c r="A75" s="226" t="s">
        <v>398</v>
      </c>
    </row>
    <row r="76" spans="1:1" x14ac:dyDescent="0.2">
      <c r="A76" s="226" t="s">
        <v>295</v>
      </c>
    </row>
    <row r="77" spans="1:1" x14ac:dyDescent="0.2">
      <c r="A77" s="226" t="s">
        <v>401</v>
      </c>
    </row>
    <row r="78" spans="1:1" x14ac:dyDescent="0.2">
      <c r="A78" s="226" t="s">
        <v>403</v>
      </c>
    </row>
    <row r="79" spans="1:1" x14ac:dyDescent="0.2">
      <c r="A79" s="226" t="s">
        <v>405</v>
      </c>
    </row>
    <row r="80" spans="1:1" x14ac:dyDescent="0.2">
      <c r="A80" s="226" t="s">
        <v>407</v>
      </c>
    </row>
    <row r="81" spans="1:1" x14ac:dyDescent="0.2">
      <c r="A81" s="226" t="s">
        <v>105</v>
      </c>
    </row>
    <row r="82" spans="1:1" x14ac:dyDescent="0.2">
      <c r="A82" s="226" t="s">
        <v>409</v>
      </c>
    </row>
    <row r="83" spans="1:1" x14ac:dyDescent="0.2">
      <c r="A83" s="226" t="s">
        <v>411</v>
      </c>
    </row>
    <row r="84" spans="1:1" x14ac:dyDescent="0.2">
      <c r="A84" s="226" t="s">
        <v>413</v>
      </c>
    </row>
    <row r="85" spans="1:1" x14ac:dyDescent="0.2">
      <c r="A85" s="226" t="s">
        <v>415</v>
      </c>
    </row>
    <row r="86" spans="1:1" x14ac:dyDescent="0.2">
      <c r="A86" s="226" t="s">
        <v>417</v>
      </c>
    </row>
    <row r="87" spans="1:1" x14ac:dyDescent="0.2">
      <c r="A87" s="226" t="s">
        <v>419</v>
      </c>
    </row>
    <row r="88" spans="1:1" x14ac:dyDescent="0.2">
      <c r="A88" s="226" t="s">
        <v>421</v>
      </c>
    </row>
    <row r="89" spans="1:1" x14ac:dyDescent="0.2">
      <c r="A89" s="226" t="s">
        <v>423</v>
      </c>
    </row>
    <row r="90" spans="1:1" x14ac:dyDescent="0.2">
      <c r="A90" s="226" t="s">
        <v>296</v>
      </c>
    </row>
    <row r="91" spans="1:1" x14ac:dyDescent="0.2">
      <c r="A91" s="226" t="s">
        <v>426</v>
      </c>
    </row>
    <row r="92" spans="1:1" x14ac:dyDescent="0.2">
      <c r="A92" s="226" t="s">
        <v>428</v>
      </c>
    </row>
    <row r="93" spans="1:1" x14ac:dyDescent="0.2">
      <c r="A93" s="226" t="s">
        <v>430</v>
      </c>
    </row>
    <row r="94" spans="1:1" x14ac:dyDescent="0.2">
      <c r="A94" s="226" t="s">
        <v>432</v>
      </c>
    </row>
    <row r="95" spans="1:1" x14ac:dyDescent="0.2">
      <c r="A95" s="226" t="s">
        <v>434</v>
      </c>
    </row>
    <row r="96" spans="1:1" x14ac:dyDescent="0.2">
      <c r="A96" s="226" t="s">
        <v>436</v>
      </c>
    </row>
    <row r="97" spans="1:1" x14ac:dyDescent="0.2">
      <c r="A97" s="226" t="s">
        <v>438</v>
      </c>
    </row>
    <row r="98" spans="1:1" x14ac:dyDescent="0.2">
      <c r="A98" s="226" t="s">
        <v>297</v>
      </c>
    </row>
    <row r="99" spans="1:1" x14ac:dyDescent="0.2">
      <c r="A99" s="226" t="s">
        <v>441</v>
      </c>
    </row>
    <row r="100" spans="1:1" x14ac:dyDescent="0.2">
      <c r="A100" s="226" t="s">
        <v>443</v>
      </c>
    </row>
    <row r="101" spans="1:1" x14ac:dyDescent="0.2">
      <c r="A101" s="226" t="s">
        <v>445</v>
      </c>
    </row>
    <row r="102" spans="1:1" x14ac:dyDescent="0.2">
      <c r="A102" s="226" t="s">
        <v>447</v>
      </c>
    </row>
    <row r="103" spans="1:1" x14ac:dyDescent="0.2">
      <c r="A103" s="226" t="s">
        <v>449</v>
      </c>
    </row>
    <row r="104" spans="1:1" x14ac:dyDescent="0.2">
      <c r="A104" s="226" t="s">
        <v>451</v>
      </c>
    </row>
    <row r="105" spans="1:1" x14ac:dyDescent="0.2">
      <c r="A105" s="226" t="s">
        <v>453</v>
      </c>
    </row>
    <row r="106" spans="1:1" x14ac:dyDescent="0.2">
      <c r="A106" s="226" t="s">
        <v>455</v>
      </c>
    </row>
    <row r="107" spans="1:1" x14ac:dyDescent="0.2">
      <c r="A107" s="226" t="s">
        <v>457</v>
      </c>
    </row>
    <row r="108" spans="1:1" x14ac:dyDescent="0.2">
      <c r="A108" s="226" t="s">
        <v>459</v>
      </c>
    </row>
    <row r="109" spans="1:1" x14ac:dyDescent="0.2">
      <c r="A109" s="226" t="s">
        <v>461</v>
      </c>
    </row>
    <row r="110" spans="1:1" x14ac:dyDescent="0.2">
      <c r="A110" s="226" t="s">
        <v>463</v>
      </c>
    </row>
    <row r="111" spans="1:1" x14ac:dyDescent="0.2">
      <c r="A111" s="226" t="s">
        <v>465</v>
      </c>
    </row>
    <row r="112" spans="1:1" x14ac:dyDescent="0.2">
      <c r="A112" s="226" t="s">
        <v>467</v>
      </c>
    </row>
    <row r="113" spans="1:1" x14ac:dyDescent="0.2">
      <c r="A113" s="226" t="s">
        <v>469</v>
      </c>
    </row>
    <row r="114" spans="1:1" x14ac:dyDescent="0.2">
      <c r="A114" s="226" t="s">
        <v>471</v>
      </c>
    </row>
    <row r="115" spans="1:1" x14ac:dyDescent="0.2">
      <c r="A115" s="226" t="s">
        <v>298</v>
      </c>
    </row>
    <row r="116" spans="1:1" x14ac:dyDescent="0.2">
      <c r="A116" s="226" t="s">
        <v>474</v>
      </c>
    </row>
    <row r="117" spans="1:1" x14ac:dyDescent="0.2">
      <c r="A117" s="226" t="s">
        <v>299</v>
      </c>
    </row>
    <row r="118" spans="1:1" x14ac:dyDescent="0.2">
      <c r="A118" s="226" t="s">
        <v>477</v>
      </c>
    </row>
    <row r="119" spans="1:1" x14ac:dyDescent="0.2">
      <c r="A119" s="226" t="s">
        <v>479</v>
      </c>
    </row>
    <row r="120" spans="1:1" x14ac:dyDescent="0.2">
      <c r="A120" s="226" t="s">
        <v>481</v>
      </c>
    </row>
    <row r="121" spans="1:1" x14ac:dyDescent="0.2">
      <c r="A121" s="226" t="s">
        <v>483</v>
      </c>
    </row>
    <row r="122" spans="1:1" x14ac:dyDescent="0.2">
      <c r="A122" s="226" t="s">
        <v>485</v>
      </c>
    </row>
    <row r="123" spans="1:1" x14ac:dyDescent="0.2">
      <c r="A123" s="226" t="s">
        <v>487</v>
      </c>
    </row>
    <row r="124" spans="1:1" x14ac:dyDescent="0.2">
      <c r="A124" s="226" t="s">
        <v>300</v>
      </c>
    </row>
    <row r="125" spans="1:1" x14ac:dyDescent="0.2">
      <c r="A125" s="226" t="s">
        <v>490</v>
      </c>
    </row>
    <row r="126" spans="1:1" x14ac:dyDescent="0.2">
      <c r="A126" s="226" t="s">
        <v>492</v>
      </c>
    </row>
    <row r="127" spans="1:1" x14ac:dyDescent="0.2">
      <c r="A127" s="226" t="s">
        <v>494</v>
      </c>
    </row>
    <row r="128" spans="1:1" x14ac:dyDescent="0.2">
      <c r="A128" s="226" t="s">
        <v>301</v>
      </c>
    </row>
    <row r="129" spans="1:1" x14ac:dyDescent="0.2">
      <c r="A129" s="226" t="s">
        <v>497</v>
      </c>
    </row>
    <row r="130" spans="1:1" x14ac:dyDescent="0.2">
      <c r="A130" s="226" t="s">
        <v>501</v>
      </c>
    </row>
    <row r="131" spans="1:1" x14ac:dyDescent="0.2">
      <c r="A131" s="226" t="s">
        <v>503</v>
      </c>
    </row>
    <row r="132" spans="1:1" x14ac:dyDescent="0.2">
      <c r="A132" s="226" t="s">
        <v>302</v>
      </c>
    </row>
    <row r="133" spans="1:1" x14ac:dyDescent="0.2">
      <c r="A133" s="226" t="s">
        <v>506</v>
      </c>
    </row>
    <row r="134" spans="1:1" x14ac:dyDescent="0.2">
      <c r="A134" s="226" t="s">
        <v>508</v>
      </c>
    </row>
    <row r="135" spans="1:1" x14ac:dyDescent="0.2">
      <c r="A135" s="226" t="s">
        <v>303</v>
      </c>
    </row>
    <row r="136" spans="1:1" x14ac:dyDescent="0.2">
      <c r="A136" s="226" t="s">
        <v>511</v>
      </c>
    </row>
    <row r="137" spans="1:1" x14ac:dyDescent="0.2">
      <c r="A137" s="226" t="s">
        <v>513</v>
      </c>
    </row>
    <row r="138" spans="1:1" x14ac:dyDescent="0.2">
      <c r="A138" s="226" t="s">
        <v>304</v>
      </c>
    </row>
    <row r="139" spans="1:1" x14ac:dyDescent="0.2">
      <c r="A139" s="226" t="s">
        <v>516</v>
      </c>
    </row>
    <row r="140" spans="1:1" x14ac:dyDescent="0.2">
      <c r="A140" s="226" t="s">
        <v>518</v>
      </c>
    </row>
    <row r="141" spans="1:1" x14ac:dyDescent="0.2">
      <c r="A141" s="226" t="s">
        <v>305</v>
      </c>
    </row>
    <row r="142" spans="1:1" x14ac:dyDescent="0.2">
      <c r="A142" s="226" t="s">
        <v>521</v>
      </c>
    </row>
    <row r="143" spans="1:1" x14ac:dyDescent="0.2">
      <c r="A143" s="226" t="s">
        <v>306</v>
      </c>
    </row>
    <row r="144" spans="1:1" x14ac:dyDescent="0.2">
      <c r="A144" s="226" t="s">
        <v>307</v>
      </c>
    </row>
    <row r="145" spans="1:1" x14ac:dyDescent="0.2">
      <c r="A145" s="226" t="s">
        <v>525</v>
      </c>
    </row>
    <row r="146" spans="1:1" x14ac:dyDescent="0.2">
      <c r="A146" s="226" t="s">
        <v>527</v>
      </c>
    </row>
    <row r="147" spans="1:1" x14ac:dyDescent="0.2">
      <c r="A147" s="226" t="s">
        <v>529</v>
      </c>
    </row>
    <row r="148" spans="1:1" x14ac:dyDescent="0.2">
      <c r="A148" s="226" t="s">
        <v>531</v>
      </c>
    </row>
    <row r="149" spans="1:1" x14ac:dyDescent="0.2">
      <c r="A149" s="226" t="s">
        <v>533</v>
      </c>
    </row>
    <row r="150" spans="1:1" x14ac:dyDescent="0.2">
      <c r="A150" s="226" t="s">
        <v>535</v>
      </c>
    </row>
    <row r="151" spans="1:1" x14ac:dyDescent="0.2">
      <c r="A151" s="226" t="s">
        <v>308</v>
      </c>
    </row>
    <row r="152" spans="1:1" x14ac:dyDescent="0.2">
      <c r="A152" s="226" t="s">
        <v>538</v>
      </c>
    </row>
    <row r="153" spans="1:1" x14ac:dyDescent="0.2">
      <c r="A153" s="226" t="s">
        <v>540</v>
      </c>
    </row>
    <row r="154" spans="1:1" x14ac:dyDescent="0.2">
      <c r="A154" s="226" t="s">
        <v>542</v>
      </c>
    </row>
    <row r="155" spans="1:1" x14ac:dyDescent="0.2">
      <c r="A155" s="226" t="s">
        <v>544</v>
      </c>
    </row>
    <row r="156" spans="1:1" x14ac:dyDescent="0.2">
      <c r="A156" s="226" t="s">
        <v>546</v>
      </c>
    </row>
    <row r="157" spans="1:1" x14ac:dyDescent="0.2">
      <c r="A157" s="226" t="s">
        <v>309</v>
      </c>
    </row>
    <row r="158" spans="1:1" x14ac:dyDescent="0.2">
      <c r="A158" s="226" t="s">
        <v>549</v>
      </c>
    </row>
    <row r="159" spans="1:1" x14ac:dyDescent="0.2">
      <c r="A159" s="226" t="s">
        <v>551</v>
      </c>
    </row>
    <row r="160" spans="1:1" x14ac:dyDescent="0.2">
      <c r="A160" s="226" t="s">
        <v>310</v>
      </c>
    </row>
    <row r="161" spans="1:1" x14ac:dyDescent="0.2">
      <c r="A161" s="226" t="s">
        <v>554</v>
      </c>
    </row>
    <row r="162" spans="1:1" x14ac:dyDescent="0.2">
      <c r="A162" s="226" t="s">
        <v>556</v>
      </c>
    </row>
    <row r="163" spans="1:1" x14ac:dyDescent="0.2">
      <c r="A163" s="226" t="s">
        <v>311</v>
      </c>
    </row>
    <row r="164" spans="1:1" x14ac:dyDescent="0.2">
      <c r="A164" s="226" t="s">
        <v>559</v>
      </c>
    </row>
    <row r="165" spans="1:1" x14ac:dyDescent="0.2">
      <c r="A165" s="226" t="s">
        <v>561</v>
      </c>
    </row>
    <row r="166" spans="1:1" x14ac:dyDescent="0.2">
      <c r="A166" s="226" t="s">
        <v>563</v>
      </c>
    </row>
    <row r="167" spans="1:1" x14ac:dyDescent="0.2">
      <c r="A167" s="226" t="s">
        <v>565</v>
      </c>
    </row>
    <row r="168" spans="1:1" x14ac:dyDescent="0.2">
      <c r="A168" s="226" t="s">
        <v>567</v>
      </c>
    </row>
    <row r="169" spans="1:1" x14ac:dyDescent="0.2">
      <c r="A169" s="226" t="s">
        <v>569</v>
      </c>
    </row>
    <row r="170" spans="1:1" x14ac:dyDescent="0.2">
      <c r="A170" s="226" t="s">
        <v>312</v>
      </c>
    </row>
    <row r="171" spans="1:1" x14ac:dyDescent="0.2">
      <c r="A171" s="226" t="s">
        <v>313</v>
      </c>
    </row>
    <row r="172" spans="1:1" x14ac:dyDescent="0.2">
      <c r="A172" s="226" t="s">
        <v>573</v>
      </c>
    </row>
    <row r="173" spans="1:1" x14ac:dyDescent="0.2">
      <c r="A173" s="226" t="s">
        <v>575</v>
      </c>
    </row>
    <row r="174" spans="1:1" x14ac:dyDescent="0.2">
      <c r="A174" s="226" t="s">
        <v>314</v>
      </c>
    </row>
    <row r="175" spans="1:1" x14ac:dyDescent="0.2">
      <c r="A175" s="226" t="s">
        <v>578</v>
      </c>
    </row>
    <row r="176" spans="1:1" x14ac:dyDescent="0.2">
      <c r="A176" s="226" t="s">
        <v>580</v>
      </c>
    </row>
    <row r="177" spans="1:1" x14ac:dyDescent="0.2">
      <c r="A177" s="226" t="s">
        <v>582</v>
      </c>
    </row>
    <row r="178" spans="1:1" x14ac:dyDescent="0.2">
      <c r="A178" s="226" t="s">
        <v>584</v>
      </c>
    </row>
    <row r="179" spans="1:1" x14ac:dyDescent="0.2">
      <c r="A179" s="226" t="s">
        <v>586</v>
      </c>
    </row>
    <row r="180" spans="1:1" x14ac:dyDescent="0.2">
      <c r="A180" s="226" t="s">
        <v>588</v>
      </c>
    </row>
    <row r="181" spans="1:1" x14ac:dyDescent="0.2">
      <c r="A181" s="226" t="s">
        <v>315</v>
      </c>
    </row>
    <row r="182" spans="1:1" x14ac:dyDescent="0.2">
      <c r="A182" s="226" t="s">
        <v>591</v>
      </c>
    </row>
    <row r="183" spans="1:1" x14ac:dyDescent="0.2">
      <c r="A183" s="226" t="s">
        <v>593</v>
      </c>
    </row>
    <row r="184" spans="1:1" x14ac:dyDescent="0.2">
      <c r="A184" s="226" t="s">
        <v>316</v>
      </c>
    </row>
    <row r="185" spans="1:1" x14ac:dyDescent="0.2">
      <c r="A185" s="226" t="s">
        <v>596</v>
      </c>
    </row>
    <row r="186" spans="1:1" x14ac:dyDescent="0.2">
      <c r="A186" s="226" t="s">
        <v>317</v>
      </c>
    </row>
    <row r="187" spans="1:1" x14ac:dyDescent="0.2">
      <c r="A187" s="226" t="s">
        <v>599</v>
      </c>
    </row>
    <row r="188" spans="1:1" x14ac:dyDescent="0.2">
      <c r="A188" s="226" t="s">
        <v>601</v>
      </c>
    </row>
    <row r="189" spans="1:1" x14ac:dyDescent="0.2">
      <c r="A189" s="226" t="s">
        <v>603</v>
      </c>
    </row>
    <row r="190" spans="1:1" x14ac:dyDescent="0.2">
      <c r="A190" s="226" t="s">
        <v>605</v>
      </c>
    </row>
    <row r="191" spans="1:1" x14ac:dyDescent="0.2">
      <c r="A191" s="226" t="s">
        <v>107</v>
      </c>
    </row>
    <row r="192" spans="1:1" x14ac:dyDescent="0.2">
      <c r="A192" s="226" t="s">
        <v>607</v>
      </c>
    </row>
    <row r="193" spans="1:1" x14ac:dyDescent="0.2">
      <c r="A193" s="226" t="s">
        <v>318</v>
      </c>
    </row>
    <row r="194" spans="1:1" x14ac:dyDescent="0.2">
      <c r="A194" s="226" t="s">
        <v>319</v>
      </c>
    </row>
    <row r="195" spans="1:1" x14ac:dyDescent="0.2">
      <c r="A195" s="226" t="s">
        <v>320</v>
      </c>
    </row>
    <row r="196" spans="1:1" x14ac:dyDescent="0.2">
      <c r="A196" s="226" t="s">
        <v>612</v>
      </c>
    </row>
    <row r="197" spans="1:1" x14ac:dyDescent="0.2">
      <c r="A197" s="226" t="s">
        <v>614</v>
      </c>
    </row>
    <row r="198" spans="1:1" x14ac:dyDescent="0.2">
      <c r="A198" s="226" t="s">
        <v>616</v>
      </c>
    </row>
    <row r="199" spans="1:1" x14ac:dyDescent="0.2">
      <c r="A199" s="226" t="s">
        <v>321</v>
      </c>
    </row>
    <row r="200" spans="1:1" x14ac:dyDescent="0.2">
      <c r="A200" s="226" t="s">
        <v>322</v>
      </c>
    </row>
    <row r="201" spans="1:1" x14ac:dyDescent="0.2">
      <c r="A201" s="226" t="s">
        <v>323</v>
      </c>
    </row>
    <row r="202" spans="1:1" x14ac:dyDescent="0.2">
      <c r="A202" s="226" t="s">
        <v>324</v>
      </c>
    </row>
    <row r="203" spans="1:1" x14ac:dyDescent="0.2">
      <c r="A203" s="226" t="s">
        <v>622</v>
      </c>
    </row>
    <row r="204" spans="1:1" x14ac:dyDescent="0.2">
      <c r="A204" s="226" t="s">
        <v>624</v>
      </c>
    </row>
    <row r="205" spans="1:1" x14ac:dyDescent="0.2">
      <c r="A205" s="226" t="s">
        <v>325</v>
      </c>
    </row>
    <row r="206" spans="1:1" x14ac:dyDescent="0.2">
      <c r="A206" s="226" t="s">
        <v>627</v>
      </c>
    </row>
    <row r="207" spans="1:1" x14ac:dyDescent="0.2">
      <c r="A207" s="226" t="s">
        <v>326</v>
      </c>
    </row>
    <row r="208" spans="1:1" x14ac:dyDescent="0.2">
      <c r="A208" s="226" t="s">
        <v>630</v>
      </c>
    </row>
    <row r="209" spans="1:1" x14ac:dyDescent="0.2">
      <c r="A209" s="226" t="s">
        <v>327</v>
      </c>
    </row>
    <row r="210" spans="1:1" x14ac:dyDescent="0.2">
      <c r="A210" s="226" t="s">
        <v>633</v>
      </c>
    </row>
    <row r="211" spans="1:1" x14ac:dyDescent="0.2">
      <c r="A211" s="226" t="s">
        <v>635</v>
      </c>
    </row>
    <row r="212" spans="1:1" x14ac:dyDescent="0.2">
      <c r="A212" s="226" t="s">
        <v>637</v>
      </c>
    </row>
    <row r="213" spans="1:1" x14ac:dyDescent="0.2">
      <c r="A213" s="226" t="s">
        <v>639</v>
      </c>
    </row>
    <row r="214" spans="1:1" x14ac:dyDescent="0.2">
      <c r="A214" s="226" t="s">
        <v>641</v>
      </c>
    </row>
    <row r="215" spans="1:1" x14ac:dyDescent="0.2">
      <c r="A215" s="226" t="s">
        <v>643</v>
      </c>
    </row>
    <row r="216" spans="1:1" x14ac:dyDescent="0.2">
      <c r="A216" s="226" t="s">
        <v>645</v>
      </c>
    </row>
    <row r="217" spans="1:1" x14ac:dyDescent="0.2">
      <c r="A217" s="226" t="s">
        <v>647</v>
      </c>
    </row>
    <row r="218" spans="1:1" x14ac:dyDescent="0.2">
      <c r="A218" s="226" t="s">
        <v>649</v>
      </c>
    </row>
    <row r="219" spans="1:1" x14ac:dyDescent="0.2">
      <c r="A219" s="226" t="s">
        <v>651</v>
      </c>
    </row>
    <row r="220" spans="1:1" x14ac:dyDescent="0.2">
      <c r="A220" s="226" t="s">
        <v>653</v>
      </c>
    </row>
    <row r="221" spans="1:1" x14ac:dyDescent="0.2">
      <c r="A221" s="226" t="s">
        <v>655</v>
      </c>
    </row>
    <row r="222" spans="1:1" x14ac:dyDescent="0.2">
      <c r="A222" s="226" t="s">
        <v>328</v>
      </c>
    </row>
    <row r="223" spans="1:1" x14ac:dyDescent="0.2">
      <c r="A223" s="226" t="s">
        <v>658</v>
      </c>
    </row>
    <row r="224" spans="1:1" x14ac:dyDescent="0.2">
      <c r="A224" s="226" t="s">
        <v>660</v>
      </c>
    </row>
    <row r="225" spans="1:1" x14ac:dyDescent="0.2">
      <c r="A225" s="226" t="s">
        <v>662</v>
      </c>
    </row>
    <row r="226" spans="1:1" x14ac:dyDescent="0.2">
      <c r="A226" s="226" t="s">
        <v>664</v>
      </c>
    </row>
    <row r="227" spans="1:1" x14ac:dyDescent="0.2">
      <c r="A227" s="226" t="s">
        <v>666</v>
      </c>
    </row>
    <row r="228" spans="1:1" x14ac:dyDescent="0.2">
      <c r="A228" s="226" t="s">
        <v>668</v>
      </c>
    </row>
    <row r="229" spans="1:1" x14ac:dyDescent="0.2">
      <c r="A229" s="226" t="s">
        <v>670</v>
      </c>
    </row>
    <row r="230" spans="1:1" x14ac:dyDescent="0.2">
      <c r="A230" s="226" t="s">
        <v>672</v>
      </c>
    </row>
    <row r="231" spans="1:1" x14ac:dyDescent="0.2">
      <c r="A231" s="226" t="s">
        <v>674</v>
      </c>
    </row>
    <row r="232" spans="1:1" x14ac:dyDescent="0.2">
      <c r="A232" s="226" t="s">
        <v>676</v>
      </c>
    </row>
    <row r="233" spans="1:1" x14ac:dyDescent="0.2">
      <c r="A233" s="226" t="s">
        <v>109</v>
      </c>
    </row>
    <row r="234" spans="1:1" x14ac:dyDescent="0.2">
      <c r="A234" s="226" t="s">
        <v>329</v>
      </c>
    </row>
    <row r="235" spans="1:1" x14ac:dyDescent="0.2">
      <c r="A235" s="226" t="s">
        <v>679</v>
      </c>
    </row>
    <row r="236" spans="1:1" x14ac:dyDescent="0.2">
      <c r="A236" s="226" t="s">
        <v>681</v>
      </c>
    </row>
    <row r="237" spans="1:1" x14ac:dyDescent="0.2">
      <c r="A237" s="226" t="s">
        <v>683</v>
      </c>
    </row>
    <row r="238" spans="1:1" x14ac:dyDescent="0.2">
      <c r="A238" s="226" t="s">
        <v>685</v>
      </c>
    </row>
    <row r="239" spans="1:1" x14ac:dyDescent="0.2">
      <c r="A239" s="226" t="s">
        <v>330</v>
      </c>
    </row>
    <row r="240" spans="1:1" x14ac:dyDescent="0.2">
      <c r="A240" s="226" t="s">
        <v>688</v>
      </c>
    </row>
    <row r="241" spans="1:1" x14ac:dyDescent="0.2">
      <c r="A241" s="226" t="s">
        <v>690</v>
      </c>
    </row>
    <row r="242" spans="1:1" x14ac:dyDescent="0.2">
      <c r="A242" s="226" t="s">
        <v>692</v>
      </c>
    </row>
    <row r="243" spans="1:1" x14ac:dyDescent="0.2">
      <c r="A243" s="226" t="s">
        <v>694</v>
      </c>
    </row>
    <row r="244" spans="1:1" x14ac:dyDescent="0.2">
      <c r="A244" s="226" t="s">
        <v>696</v>
      </c>
    </row>
    <row r="245" spans="1:1" x14ac:dyDescent="0.2">
      <c r="A245" s="226" t="s">
        <v>698</v>
      </c>
    </row>
    <row r="246" spans="1:1" x14ac:dyDescent="0.2">
      <c r="A246" s="226" t="s">
        <v>700</v>
      </c>
    </row>
    <row r="247" spans="1:1" x14ac:dyDescent="0.2">
      <c r="A247" s="226" t="s">
        <v>702</v>
      </c>
    </row>
    <row r="248" spans="1:1" x14ac:dyDescent="0.2">
      <c r="A248" s="226" t="s">
        <v>704</v>
      </c>
    </row>
    <row r="249" spans="1:1" x14ac:dyDescent="0.2">
      <c r="A249" s="226" t="s">
        <v>706</v>
      </c>
    </row>
    <row r="250" spans="1:1" x14ac:dyDescent="0.2">
      <c r="A250" s="226" t="s">
        <v>708</v>
      </c>
    </row>
    <row r="251" spans="1:1" x14ac:dyDescent="0.2">
      <c r="A251" s="226" t="s">
        <v>331</v>
      </c>
    </row>
    <row r="252" spans="1:1" x14ac:dyDescent="0.2">
      <c r="A252" s="226" t="s">
        <v>332</v>
      </c>
    </row>
    <row r="253" spans="1:1" x14ac:dyDescent="0.2">
      <c r="A253" s="226" t="s">
        <v>712</v>
      </c>
    </row>
    <row r="254" spans="1:1" x14ac:dyDescent="0.2">
      <c r="A254" s="226" t="s">
        <v>714</v>
      </c>
    </row>
    <row r="255" spans="1:1" x14ac:dyDescent="0.2">
      <c r="A255" s="226" t="s">
        <v>716</v>
      </c>
    </row>
    <row r="256" spans="1:1" x14ac:dyDescent="0.2">
      <c r="A256" s="226" t="s">
        <v>718</v>
      </c>
    </row>
    <row r="257" spans="1:1" x14ac:dyDescent="0.2">
      <c r="A257" s="226" t="s">
        <v>720</v>
      </c>
    </row>
    <row r="258" spans="1:1" x14ac:dyDescent="0.2">
      <c r="A258" s="226" t="s">
        <v>722</v>
      </c>
    </row>
    <row r="259" spans="1:1" x14ac:dyDescent="0.2">
      <c r="A259" s="226" t="s">
        <v>724</v>
      </c>
    </row>
    <row r="260" spans="1:1" x14ac:dyDescent="0.2">
      <c r="A260" s="226" t="s">
        <v>726</v>
      </c>
    </row>
    <row r="261" spans="1:1" x14ac:dyDescent="0.2">
      <c r="A261" s="226" t="s">
        <v>728</v>
      </c>
    </row>
    <row r="262" spans="1:1" x14ac:dyDescent="0.2">
      <c r="A262" s="226" t="s">
        <v>333</v>
      </c>
    </row>
    <row r="263" spans="1:1" x14ac:dyDescent="0.2">
      <c r="A263" s="226" t="s">
        <v>334</v>
      </c>
    </row>
    <row r="264" spans="1:1" x14ac:dyDescent="0.2">
      <c r="A264" s="226" t="s">
        <v>732</v>
      </c>
    </row>
    <row r="265" spans="1:1" x14ac:dyDescent="0.2">
      <c r="A265" s="226" t="s">
        <v>734</v>
      </c>
    </row>
    <row r="266" spans="1:1" x14ac:dyDescent="0.2">
      <c r="A266" s="226" t="s">
        <v>736</v>
      </c>
    </row>
    <row r="267" spans="1:1" x14ac:dyDescent="0.2">
      <c r="A267" s="226" t="s">
        <v>738</v>
      </c>
    </row>
    <row r="268" spans="1:1" x14ac:dyDescent="0.2">
      <c r="A268" s="226" t="s">
        <v>740</v>
      </c>
    </row>
    <row r="269" spans="1:1" x14ac:dyDescent="0.2">
      <c r="A269" s="226" t="s">
        <v>742</v>
      </c>
    </row>
    <row r="270" spans="1:1" x14ac:dyDescent="0.2">
      <c r="A270" s="226" t="s">
        <v>744</v>
      </c>
    </row>
    <row r="271" spans="1:1" x14ac:dyDescent="0.2">
      <c r="A271" s="226" t="s">
        <v>335</v>
      </c>
    </row>
    <row r="272" spans="1:1" x14ac:dyDescent="0.2">
      <c r="A272" s="226" t="s">
        <v>747</v>
      </c>
    </row>
    <row r="273" spans="1:1" x14ac:dyDescent="0.2">
      <c r="A273" s="226" t="s">
        <v>749</v>
      </c>
    </row>
    <row r="274" spans="1:1" x14ac:dyDescent="0.2">
      <c r="A274" s="226" t="s">
        <v>751</v>
      </c>
    </row>
    <row r="275" spans="1:1" x14ac:dyDescent="0.2">
      <c r="A275" s="226" t="s">
        <v>753</v>
      </c>
    </row>
    <row r="276" spans="1:1" x14ac:dyDescent="0.2">
      <c r="A276" s="226" t="s">
        <v>755</v>
      </c>
    </row>
    <row r="277" spans="1:1" x14ac:dyDescent="0.2">
      <c r="A277" s="226" t="s">
        <v>336</v>
      </c>
    </row>
    <row r="278" spans="1:1" x14ac:dyDescent="0.2">
      <c r="A278" s="226" t="s">
        <v>758</v>
      </c>
    </row>
    <row r="279" spans="1:1" x14ac:dyDescent="0.2">
      <c r="A279" s="226" t="s">
        <v>760</v>
      </c>
    </row>
    <row r="280" spans="1:1" x14ac:dyDescent="0.2">
      <c r="A280" s="226" t="s">
        <v>762</v>
      </c>
    </row>
    <row r="281" spans="1:1" x14ac:dyDescent="0.2">
      <c r="A281" s="226" t="s">
        <v>764</v>
      </c>
    </row>
    <row r="282" spans="1:1" x14ac:dyDescent="0.2">
      <c r="A282" s="226" t="s">
        <v>766</v>
      </c>
    </row>
    <row r="283" spans="1:1" x14ac:dyDescent="0.2">
      <c r="A283" s="226" t="s">
        <v>337</v>
      </c>
    </row>
    <row r="284" spans="1:1" x14ac:dyDescent="0.2">
      <c r="A284" s="226" t="s">
        <v>338</v>
      </c>
    </row>
    <row r="285" spans="1:1" x14ac:dyDescent="0.2">
      <c r="A285" s="226" t="s">
        <v>339</v>
      </c>
    </row>
    <row r="286" spans="1:1" x14ac:dyDescent="0.2">
      <c r="A286" s="226" t="s">
        <v>771</v>
      </c>
    </row>
    <row r="287" spans="1:1" x14ac:dyDescent="0.2">
      <c r="A287" s="226" t="s">
        <v>773</v>
      </c>
    </row>
    <row r="288" spans="1:1" x14ac:dyDescent="0.2">
      <c r="A288" s="226" t="s">
        <v>775</v>
      </c>
    </row>
    <row r="289" spans="1:1" x14ac:dyDescent="0.2">
      <c r="A289" s="226" t="s">
        <v>777</v>
      </c>
    </row>
    <row r="290" spans="1:1" x14ac:dyDescent="0.2">
      <c r="A290" s="226" t="s">
        <v>779</v>
      </c>
    </row>
    <row r="291" spans="1:1" x14ac:dyDescent="0.2">
      <c r="A291" s="226" t="s">
        <v>781</v>
      </c>
    </row>
    <row r="292" spans="1:1" x14ac:dyDescent="0.2">
      <c r="A292" s="226" t="s">
        <v>783</v>
      </c>
    </row>
    <row r="293" spans="1:1" x14ac:dyDescent="0.2">
      <c r="A293" s="226" t="s">
        <v>785</v>
      </c>
    </row>
    <row r="294" spans="1:1" x14ac:dyDescent="0.2">
      <c r="A294" s="226" t="s">
        <v>787</v>
      </c>
    </row>
    <row r="295" spans="1:1" x14ac:dyDescent="0.2">
      <c r="A295" s="226" t="s">
        <v>789</v>
      </c>
    </row>
    <row r="296" spans="1:1" x14ac:dyDescent="0.2">
      <c r="A296" s="226" t="s">
        <v>340</v>
      </c>
    </row>
    <row r="297" spans="1:1" x14ac:dyDescent="0.2">
      <c r="A297" s="226" t="s">
        <v>792</v>
      </c>
    </row>
    <row r="298" spans="1:1" x14ac:dyDescent="0.2">
      <c r="A298" s="226" t="s">
        <v>794</v>
      </c>
    </row>
    <row r="299" spans="1:1" x14ac:dyDescent="0.2">
      <c r="A299" s="226" t="s">
        <v>796</v>
      </c>
    </row>
    <row r="300" spans="1:1" x14ac:dyDescent="0.2">
      <c r="A300" s="226" t="s">
        <v>798</v>
      </c>
    </row>
    <row r="301" spans="1:1" x14ac:dyDescent="0.2">
      <c r="A301" s="226" t="s">
        <v>800</v>
      </c>
    </row>
    <row r="302" spans="1:1" x14ac:dyDescent="0.2">
      <c r="A302" s="226" t="s">
        <v>802</v>
      </c>
    </row>
    <row r="303" spans="1:1" x14ac:dyDescent="0.2">
      <c r="A303" s="226" t="s">
        <v>804</v>
      </c>
    </row>
    <row r="304" spans="1:1" x14ac:dyDescent="0.2">
      <c r="A304" s="226" t="s">
        <v>341</v>
      </c>
    </row>
    <row r="305" spans="1:1" x14ac:dyDescent="0.2">
      <c r="A305" s="226" t="s">
        <v>14</v>
      </c>
    </row>
    <row r="306" spans="1:1" x14ac:dyDescent="0.2">
      <c r="A306" s="226" t="s">
        <v>16</v>
      </c>
    </row>
    <row r="307" spans="1:1" x14ac:dyDescent="0.2">
      <c r="A307" s="226" t="s">
        <v>18</v>
      </c>
    </row>
    <row r="308" spans="1:1" x14ac:dyDescent="0.2">
      <c r="A308" s="226" t="s">
        <v>20</v>
      </c>
    </row>
    <row r="309" spans="1:1" x14ac:dyDescent="0.2">
      <c r="A309" s="226" t="s">
        <v>22</v>
      </c>
    </row>
    <row r="310" spans="1:1" x14ac:dyDescent="0.2">
      <c r="A310" s="226" t="s">
        <v>24</v>
      </c>
    </row>
    <row r="311" spans="1:1" x14ac:dyDescent="0.2">
      <c r="A311" s="226" t="s">
        <v>26</v>
      </c>
    </row>
    <row r="312" spans="1:1" x14ac:dyDescent="0.2">
      <c r="A312" s="226" t="s">
        <v>342</v>
      </c>
    </row>
    <row r="313" spans="1:1" x14ac:dyDescent="0.2">
      <c r="A313" s="226" t="s">
        <v>29</v>
      </c>
    </row>
    <row r="314" spans="1:1" x14ac:dyDescent="0.2">
      <c r="A314" s="226" t="s">
        <v>111</v>
      </c>
    </row>
    <row r="315" spans="1:1" x14ac:dyDescent="0.2">
      <c r="A315" s="226" t="s">
        <v>31</v>
      </c>
    </row>
    <row r="316" spans="1:1" x14ac:dyDescent="0.2">
      <c r="A316" s="226" t="s">
        <v>343</v>
      </c>
    </row>
    <row r="317" spans="1:1" x14ac:dyDescent="0.2">
      <c r="A317" s="226" t="s">
        <v>34</v>
      </c>
    </row>
    <row r="318" spans="1:1" x14ac:dyDescent="0.2">
      <c r="A318" s="226" t="s">
        <v>36</v>
      </c>
    </row>
    <row r="319" spans="1:1" x14ac:dyDescent="0.2">
      <c r="A319" s="226" t="s">
        <v>344</v>
      </c>
    </row>
    <row r="320" spans="1:1" x14ac:dyDescent="0.2">
      <c r="A320" s="226" t="s">
        <v>39</v>
      </c>
    </row>
    <row r="321" spans="1:1" x14ac:dyDescent="0.2">
      <c r="A321" s="226" t="s">
        <v>41</v>
      </c>
    </row>
    <row r="322" spans="1:1" x14ac:dyDescent="0.2">
      <c r="A322" s="226" t="s">
        <v>43</v>
      </c>
    </row>
    <row r="323" spans="1:1" x14ac:dyDescent="0.2">
      <c r="A323" s="226" t="s">
        <v>45</v>
      </c>
    </row>
    <row r="324" spans="1:1" x14ac:dyDescent="0.2">
      <c r="A324" s="226" t="s">
        <v>47</v>
      </c>
    </row>
    <row r="325" spans="1:1" x14ac:dyDescent="0.2">
      <c r="A325" s="226" t="s">
        <v>49</v>
      </c>
    </row>
    <row r="326" spans="1:1" x14ac:dyDescent="0.2">
      <c r="A326" s="226" t="s">
        <v>51</v>
      </c>
    </row>
    <row r="327" spans="1:1" x14ac:dyDescent="0.2">
      <c r="A327" s="226" t="s">
        <v>345</v>
      </c>
    </row>
  </sheetData>
  <phoneticPr fontId="18"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61E38DC-BD90-44E0-B39D-85C9606DCD5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CTB Form</vt:lpstr>
      <vt:lpstr>CTB Supplementary Form</vt:lpstr>
      <vt:lpstr>CT Support</vt:lpstr>
      <vt:lpstr>Family Annexe</vt:lpstr>
      <vt:lpstr>Flex Empty</vt:lpstr>
      <vt:lpstr>Data</vt:lpstr>
      <vt:lpstr>Sheet2</vt:lpstr>
      <vt:lpstr>ALLCTB</vt:lpstr>
      <vt:lpstr>ALLCTBS</vt:lpstr>
      <vt:lpstr>AllCTS</vt:lpstr>
      <vt:lpstr>AllFA</vt:lpstr>
      <vt:lpstr>AllFE</vt:lpstr>
      <vt:lpstr>'CTB Form'!detruse</vt:lpstr>
      <vt:lpstr>Sheet2!LA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John Farrar</cp:lastModifiedBy>
  <cp:lastPrinted>2015-11-26T11:07:32Z</cp:lastPrinted>
  <dcterms:created xsi:type="dcterms:W3CDTF">2000-02-14T13:52:12Z</dcterms:created>
  <dcterms:modified xsi:type="dcterms:W3CDTF">2016-03-03T13:07:28Z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5b09df77-3889-4cd9-9080-e727e782cf56</vt:lpwstr>
  </property>
  <property fmtid="{D5CDD505-2E9C-101B-9397-08002B2CF9AE}" pid="3" name="bjSaver">
    <vt:lpwstr>XePHT1A/4MVOnNF8mnysHX9hPqgb2QQL</vt:lpwstr>
  </property>
  <property fmtid="{D5CDD505-2E9C-101B-9397-08002B2CF9AE}" pid="4" name="bjDocumentSecurityLabel">
    <vt:lpwstr>No Marking</vt:lpwstr>
  </property>
</Properties>
</file>